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yabu\Desktop\Desktop\PrainGlobal\PrainReports\SKInnovation\국문\9월 뉴스룸\"/>
    </mc:Choice>
  </mc:AlternateContent>
  <xr:revisionPtr revIDLastSave="0" documentId="13_ncr:1_{196C2638-B056-46FC-A3AC-A41D0C82132D}" xr6:coauthVersionLast="47" xr6:coauthVersionMax="47" xr10:uidLastSave="{00000000-0000-0000-0000-000000000000}"/>
  <bookViews>
    <workbookView xWindow="-105" yWindow="0" windowWidth="29010" windowHeight="15585" tabRatio="852" firstSheet="2" activeTab="15" xr2:uid="{00000000-000D-0000-FFFF-FFFF00000000}"/>
  </bookViews>
  <sheets>
    <sheet name="체크리스트" sheetId="10" r:id="rId1"/>
    <sheet name="일일data" sheetId="1" r:id="rId2"/>
    <sheet name="월별 유입" sheetId="2" r:id="rId3"/>
    <sheet name="캘린더" sheetId="22" r:id="rId4"/>
    <sheet name="일일 유입" sheetId="3" state="hidden" r:id="rId5"/>
    <sheet name="모바일 및 PC" sheetId="15" state="hidden" r:id="rId6"/>
    <sheet name="기사 리스트" sheetId="4" r:id="rId7"/>
    <sheet name="전월대비 비교" sheetId="16" r:id="rId8"/>
    <sheet name="기사별유입" sheetId="5" r:id="rId9"/>
    <sheet name="기사별기기" sheetId="11" r:id="rId10"/>
    <sheet name="기사별경로" sheetId="13" r:id="rId11"/>
    <sheet name="당월 보도자료" sheetId="7" r:id="rId12"/>
    <sheet name="당월 기획자료" sheetId="6" r:id="rId13"/>
    <sheet name="top6기사(당월)" sheetId="14" r:id="rId14"/>
    <sheet name="top6기사(전체)" sheetId="9" r:id="rId15"/>
    <sheet name="유입 종류" sheetId="17" r:id="rId16"/>
    <sheet name="당월 리포트" sheetId="18" r:id="rId17"/>
    <sheet name="당월 자료실" sheetId="8" r:id="rId18"/>
  </sheets>
  <definedNames>
    <definedName name="_xlnm._FilterDatabase" localSheetId="6" hidden="1">'기사 리스트'!$A$1:$E$1117</definedName>
    <definedName name="_xlnm._FilterDatabase" localSheetId="12" hidden="1">'당월 기획자료'!$N$2:$N$11</definedName>
    <definedName name="기획자료" localSheetId="6">'기사 리스트'!$R$2:$R$12</definedName>
    <definedName name="기획자료">'기사 리스트'!$R$2:$R$12</definedName>
    <definedName name="보도자료" localSheetId="6">'기사 리스트'!$Q$2:$Q$12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3" i="4" l="1"/>
  <c r="G503" i="4"/>
  <c r="I503" i="4"/>
  <c r="M503" i="4"/>
  <c r="J4" i="17" l="1"/>
  <c r="J5" i="17"/>
  <c r="J6" i="17"/>
  <c r="J7" i="17"/>
  <c r="J8" i="17"/>
  <c r="J9" i="17"/>
  <c r="J10" i="17"/>
  <c r="J11" i="17"/>
  <c r="J3" i="17"/>
  <c r="K3" i="17"/>
  <c r="K4" i="17"/>
  <c r="K5" i="17"/>
  <c r="K6" i="17"/>
  <c r="K7" i="17"/>
  <c r="K8" i="17"/>
  <c r="K9" i="17"/>
  <c r="K10" i="17"/>
  <c r="K11" i="17"/>
  <c r="G3" i="17"/>
  <c r="L3" i="17" s="1"/>
  <c r="G4" i="17"/>
  <c r="L4" i="17" s="1"/>
  <c r="G5" i="17"/>
  <c r="L5" i="17" s="1"/>
  <c r="G6" i="17"/>
  <c r="L6" i="17" s="1"/>
  <c r="G7" i="17"/>
  <c r="L7" i="17" s="1"/>
  <c r="G8" i="17"/>
  <c r="L8" i="17" s="1"/>
  <c r="G9" i="17"/>
  <c r="L9" i="17" s="1"/>
  <c r="K50" i="22" l="1"/>
  <c r="N50" i="22" s="1"/>
  <c r="B18" i="22" l="1"/>
  <c r="F364" i="4" l="1"/>
  <c r="F344" i="4"/>
  <c r="K344" i="4" s="1"/>
  <c r="G344" i="4"/>
  <c r="M344" i="4"/>
  <c r="F345" i="4"/>
  <c r="G345" i="4" s="1"/>
  <c r="K345" i="4"/>
  <c r="M345" i="4"/>
  <c r="F3" i="5" l="1"/>
  <c r="F6" i="5"/>
  <c r="F12" i="5"/>
  <c r="F14" i="5"/>
  <c r="F17" i="5"/>
  <c r="F23" i="5"/>
  <c r="F31" i="5"/>
  <c r="F32" i="5"/>
  <c r="F33" i="5"/>
  <c r="F35" i="5"/>
  <c r="F38" i="5"/>
  <c r="F39" i="5"/>
  <c r="F40" i="5"/>
  <c r="F42" i="5"/>
  <c r="F43" i="5"/>
  <c r="F44" i="5"/>
  <c r="F47" i="5"/>
  <c r="F48" i="5"/>
  <c r="F49" i="5"/>
  <c r="F50" i="5"/>
  <c r="F52" i="5"/>
  <c r="F54" i="5"/>
  <c r="F55" i="5"/>
  <c r="F56" i="5"/>
  <c r="F57" i="5"/>
  <c r="F58" i="5"/>
  <c r="F59" i="5"/>
  <c r="F60" i="5"/>
  <c r="F61" i="5"/>
  <c r="F62" i="5"/>
  <c r="F63" i="5"/>
  <c r="F65" i="5"/>
  <c r="F66" i="5"/>
  <c r="F70" i="5"/>
  <c r="F73" i="5"/>
  <c r="F74" i="5"/>
  <c r="F77" i="5"/>
  <c r="F80" i="5"/>
  <c r="F81" i="5"/>
  <c r="F83" i="5"/>
  <c r="F84" i="5"/>
  <c r="F86" i="5"/>
  <c r="F87" i="5"/>
  <c r="F88" i="5"/>
  <c r="F91" i="5"/>
  <c r="F93" i="5"/>
  <c r="F94" i="5"/>
  <c r="F96" i="5"/>
  <c r="F97" i="5"/>
  <c r="F98" i="5"/>
  <c r="F99" i="5"/>
  <c r="F101" i="5"/>
  <c r="F104" i="5"/>
  <c r="F106" i="5"/>
  <c r="F109" i="5"/>
  <c r="F110" i="5"/>
  <c r="F111" i="5"/>
  <c r="F113" i="5"/>
  <c r="F115" i="5"/>
  <c r="F116" i="5"/>
  <c r="F117" i="5"/>
  <c r="F118" i="5"/>
  <c r="F119" i="5"/>
  <c r="F120" i="5"/>
  <c r="F121" i="5"/>
  <c r="F122" i="5"/>
  <c r="F124" i="5"/>
  <c r="F125" i="5"/>
  <c r="F127" i="5"/>
  <c r="F128" i="5"/>
  <c r="F129" i="5"/>
  <c r="F130" i="5"/>
  <c r="F133" i="5"/>
  <c r="F134" i="5"/>
  <c r="F135" i="5"/>
  <c r="F137" i="5"/>
  <c r="F138" i="5"/>
  <c r="F139" i="5"/>
  <c r="F140" i="5"/>
  <c r="F141" i="5"/>
  <c r="F142" i="5"/>
  <c r="F145" i="5"/>
  <c r="F146" i="5"/>
  <c r="F147" i="5"/>
  <c r="F148" i="5"/>
  <c r="F149" i="5"/>
  <c r="F150" i="5"/>
  <c r="F151" i="5"/>
  <c r="F153" i="5"/>
  <c r="F154" i="5"/>
  <c r="F155" i="5"/>
  <c r="F156" i="5"/>
  <c r="F158" i="5"/>
  <c r="F159" i="5"/>
  <c r="F160" i="5"/>
  <c r="F161" i="5"/>
  <c r="F162" i="5"/>
  <c r="F163" i="5"/>
  <c r="F165" i="5"/>
  <c r="F166" i="5"/>
  <c r="F167" i="5"/>
  <c r="F168" i="5"/>
  <c r="F169" i="5"/>
  <c r="F170" i="5"/>
  <c r="F171" i="5"/>
  <c r="F173" i="5"/>
  <c r="F174" i="5"/>
  <c r="F175" i="5"/>
  <c r="F176" i="5"/>
  <c r="F177" i="5"/>
  <c r="F178" i="5"/>
  <c r="F180" i="5"/>
  <c r="F181" i="5"/>
  <c r="F182" i="5"/>
  <c r="F183" i="5"/>
  <c r="F184" i="5"/>
  <c r="F185" i="5"/>
  <c r="F187" i="5"/>
  <c r="F188" i="5"/>
  <c r="F189" i="5"/>
  <c r="F190" i="5"/>
  <c r="F191" i="5"/>
  <c r="F192" i="5"/>
  <c r="F193" i="5"/>
  <c r="F194" i="5"/>
  <c r="F195" i="5"/>
  <c r="F196" i="5"/>
  <c r="F198" i="5"/>
  <c r="F199" i="5"/>
  <c r="F200" i="5"/>
  <c r="F201" i="5"/>
  <c r="F202" i="5"/>
  <c r="F204" i="5"/>
  <c r="F205" i="5"/>
  <c r="F206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3" i="5"/>
  <c r="F234" i="5"/>
  <c r="F235" i="5"/>
  <c r="F237" i="5"/>
  <c r="F238" i="5"/>
  <c r="F239" i="5"/>
  <c r="F240" i="5"/>
  <c r="F241" i="5"/>
  <c r="F242" i="5"/>
  <c r="F243" i="5"/>
  <c r="F246" i="5"/>
  <c r="F247" i="5"/>
  <c r="F248" i="5"/>
  <c r="F249" i="5"/>
  <c r="F250" i="5"/>
  <c r="F251" i="5"/>
  <c r="F252" i="5"/>
  <c r="F254" i="5"/>
  <c r="F255" i="5"/>
  <c r="F256" i="5"/>
  <c r="F257" i="5"/>
  <c r="F258" i="5"/>
  <c r="F259" i="5"/>
  <c r="F260" i="5"/>
  <c r="F261" i="5"/>
  <c r="F263" i="5"/>
  <c r="F264" i="5"/>
  <c r="F265" i="5"/>
  <c r="F266" i="5"/>
  <c r="F267" i="5"/>
  <c r="F268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7" i="5"/>
  <c r="F348" i="5"/>
  <c r="F349" i="5"/>
  <c r="F350" i="5"/>
  <c r="F351" i="5"/>
  <c r="F352" i="5"/>
  <c r="F353" i="5"/>
  <c r="F354" i="5"/>
  <c r="F355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8" i="5"/>
  <c r="F379" i="5"/>
  <c r="F380" i="5"/>
  <c r="F381" i="5"/>
  <c r="F382" i="5"/>
  <c r="F383" i="5"/>
  <c r="F384" i="5"/>
  <c r="F385" i="5"/>
  <c r="F386" i="5"/>
  <c r="F387" i="5"/>
  <c r="F388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C51" i="22" l="1"/>
  <c r="I51" i="22"/>
  <c r="H51" i="22"/>
  <c r="G51" i="22"/>
  <c r="F51" i="22"/>
  <c r="E51" i="22"/>
  <c r="D51" i="22"/>
  <c r="B5" i="22"/>
  <c r="F2" i="17"/>
  <c r="G2" i="17"/>
  <c r="C25" i="22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F321" i="4"/>
  <c r="G321" i="4" s="1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21" i="22"/>
  <c r="N21" i="22" s="1"/>
  <c r="L21" i="22"/>
  <c r="M21" i="22"/>
  <c r="K22" i="22"/>
  <c r="N22" i="22" s="1"/>
  <c r="L22" i="22"/>
  <c r="M22" i="22"/>
  <c r="K23" i="22"/>
  <c r="N23" i="22" s="1"/>
  <c r="L23" i="22"/>
  <c r="M23" i="22"/>
  <c r="K24" i="22"/>
  <c r="N24" i="22" s="1"/>
  <c r="L24" i="22"/>
  <c r="M24" i="22"/>
  <c r="K25" i="22"/>
  <c r="N25" i="22" s="1"/>
  <c r="L25" i="22"/>
  <c r="M25" i="22"/>
  <c r="K26" i="22"/>
  <c r="N26" i="22" s="1"/>
  <c r="L26" i="22"/>
  <c r="M26" i="22"/>
  <c r="K27" i="22"/>
  <c r="N27" i="22" s="1"/>
  <c r="L27" i="22"/>
  <c r="M27" i="22"/>
  <c r="K28" i="22"/>
  <c r="N28" i="22" s="1"/>
  <c r="L28" i="22"/>
  <c r="M28" i="22"/>
  <c r="K29" i="22"/>
  <c r="N29" i="22" s="1"/>
  <c r="L29" i="22"/>
  <c r="M29" i="22"/>
  <c r="K30" i="22"/>
  <c r="N30" i="22" s="1"/>
  <c r="L30" i="22"/>
  <c r="M30" i="22"/>
  <c r="K31" i="22"/>
  <c r="N31" i="22" s="1"/>
  <c r="L31" i="22"/>
  <c r="M31" i="22"/>
  <c r="K32" i="22"/>
  <c r="N32" i="22" s="1"/>
  <c r="L32" i="22"/>
  <c r="M32" i="22"/>
  <c r="K33" i="22"/>
  <c r="N33" i="22" s="1"/>
  <c r="L33" i="22"/>
  <c r="M33" i="22"/>
  <c r="K34" i="22"/>
  <c r="N34" i="22" s="1"/>
  <c r="L34" i="22"/>
  <c r="M34" i="22"/>
  <c r="K35" i="22"/>
  <c r="N35" i="22" s="1"/>
  <c r="L35" i="22"/>
  <c r="M35" i="22"/>
  <c r="K36" i="22"/>
  <c r="N36" i="22" s="1"/>
  <c r="L36" i="22"/>
  <c r="M36" i="22"/>
  <c r="K37" i="22"/>
  <c r="N37" i="22" s="1"/>
  <c r="L37" i="22"/>
  <c r="M37" i="22"/>
  <c r="K38" i="22"/>
  <c r="N38" i="22" s="1"/>
  <c r="L38" i="22"/>
  <c r="M38" i="22"/>
  <c r="K39" i="22"/>
  <c r="N39" i="22" s="1"/>
  <c r="L39" i="22"/>
  <c r="M39" i="22"/>
  <c r="K40" i="22"/>
  <c r="N40" i="22" s="1"/>
  <c r="L40" i="22"/>
  <c r="M40" i="22"/>
  <c r="K41" i="22"/>
  <c r="N41" i="22" s="1"/>
  <c r="L41" i="22"/>
  <c r="M41" i="22"/>
  <c r="K42" i="22"/>
  <c r="N42" i="22" s="1"/>
  <c r="L42" i="22"/>
  <c r="M42" i="22"/>
  <c r="K43" i="22"/>
  <c r="N43" i="22" s="1"/>
  <c r="L43" i="22"/>
  <c r="M43" i="22"/>
  <c r="K44" i="22"/>
  <c r="N44" i="22" s="1"/>
  <c r="L44" i="22"/>
  <c r="M44" i="22"/>
  <c r="K45" i="22"/>
  <c r="N45" i="22" s="1"/>
  <c r="L45" i="22"/>
  <c r="M45" i="22"/>
  <c r="K46" i="22"/>
  <c r="N46" i="22" s="1"/>
  <c r="L46" i="22"/>
  <c r="M46" i="22"/>
  <c r="K47" i="22"/>
  <c r="N47" i="22" s="1"/>
  <c r="L47" i="22"/>
  <c r="M47" i="22"/>
  <c r="K48" i="22"/>
  <c r="N48" i="22" s="1"/>
  <c r="L48" i="22"/>
  <c r="M48" i="22"/>
  <c r="K49" i="22"/>
  <c r="N49" i="22" s="1"/>
  <c r="L49" i="22"/>
  <c r="M49" i="22"/>
  <c r="L50" i="22"/>
  <c r="M50" i="22"/>
  <c r="K20" i="22"/>
  <c r="N20" i="22" s="1"/>
  <c r="M20" i="22"/>
  <c r="L20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9" i="22"/>
  <c r="B20" i="22"/>
  <c r="B21" i="22"/>
  <c r="B22" i="22"/>
  <c r="B23" i="22"/>
  <c r="C5" i="22"/>
  <c r="D5" i="22"/>
  <c r="E5" i="22"/>
  <c r="F5" i="22"/>
  <c r="G5" i="22"/>
  <c r="H5" i="22"/>
  <c r="I5" i="22"/>
  <c r="I321" i="4" l="1"/>
  <c r="B3" i="16"/>
  <c r="F308" i="4"/>
  <c r="G308" i="4" s="1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 s="1"/>
  <c r="M315" i="4"/>
  <c r="F316" i="4"/>
  <c r="G316" i="4" s="1"/>
  <c r="M316" i="4"/>
  <c r="F317" i="4"/>
  <c r="K317" i="4" s="1"/>
  <c r="M317" i="4"/>
  <c r="F318" i="4"/>
  <c r="I318" i="4" s="1"/>
  <c r="M318" i="4"/>
  <c r="F319" i="4"/>
  <c r="G319" i="4" s="1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 s="1"/>
  <c r="M325" i="4"/>
  <c r="F326" i="4"/>
  <c r="K326" i="4" s="1"/>
  <c r="M326" i="4"/>
  <c r="F327" i="4"/>
  <c r="K327" i="4" s="1"/>
  <c r="M327" i="4"/>
  <c r="F328" i="4"/>
  <c r="I328" i="4" s="1"/>
  <c r="M328" i="4"/>
  <c r="F329" i="4"/>
  <c r="K329" i="4" s="1"/>
  <c r="G329" i="4"/>
  <c r="M329" i="4"/>
  <c r="F330" i="4"/>
  <c r="K330" i="4" s="1"/>
  <c r="M330" i="4"/>
  <c r="F331" i="4"/>
  <c r="G331" i="4" s="1"/>
  <c r="M331" i="4"/>
  <c r="F332" i="4"/>
  <c r="K332" i="4" s="1"/>
  <c r="M332" i="4"/>
  <c r="F333" i="4"/>
  <c r="K333" i="4" s="1"/>
  <c r="M333" i="4"/>
  <c r="F334" i="4"/>
  <c r="K334" i="4" s="1"/>
  <c r="M334" i="4"/>
  <c r="F335" i="4"/>
  <c r="K335" i="4" s="1"/>
  <c r="M335" i="4"/>
  <c r="F336" i="4"/>
  <c r="I336" i="4" s="1"/>
  <c r="M336" i="4"/>
  <c r="F337" i="4"/>
  <c r="I337" i="4" s="1"/>
  <c r="M337" i="4"/>
  <c r="F338" i="4"/>
  <c r="K338" i="4" s="1"/>
  <c r="M338" i="4"/>
  <c r="F339" i="4"/>
  <c r="G339" i="4" s="1"/>
  <c r="M339" i="4"/>
  <c r="F340" i="4"/>
  <c r="G340" i="4" s="1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6" i="4"/>
  <c r="I346" i="4" s="1"/>
  <c r="M346" i="4"/>
  <c r="F347" i="4"/>
  <c r="G347" i="4"/>
  <c r="I347" i="4"/>
  <c r="M347" i="4"/>
  <c r="F348" i="4"/>
  <c r="G348" i="4" s="1"/>
  <c r="M348" i="4"/>
  <c r="F349" i="4"/>
  <c r="G349" i="4" s="1"/>
  <c r="M349" i="4"/>
  <c r="F350" i="4"/>
  <c r="K350" i="4" s="1"/>
  <c r="G350" i="4"/>
  <c r="M350" i="4"/>
  <c r="F351" i="4"/>
  <c r="M351" i="4"/>
  <c r="F352" i="4"/>
  <c r="M352" i="4"/>
  <c r="F353" i="4"/>
  <c r="M353" i="4"/>
  <c r="F354" i="4"/>
  <c r="K354" i="4" s="1"/>
  <c r="M354" i="4"/>
  <c r="F355" i="4"/>
  <c r="K355" i="4" s="1"/>
  <c r="M355" i="4"/>
  <c r="F356" i="4"/>
  <c r="K356" i="4" s="1"/>
  <c r="M356" i="4"/>
  <c r="F357" i="4"/>
  <c r="G357" i="4" s="1"/>
  <c r="M357" i="4"/>
  <c r="F358" i="4"/>
  <c r="G358" i="4" s="1"/>
  <c r="M358" i="4"/>
  <c r="F359" i="4"/>
  <c r="K359" i="4"/>
  <c r="M359" i="4"/>
  <c r="F360" i="4"/>
  <c r="M360" i="4"/>
  <c r="F361" i="4"/>
  <c r="M361" i="4"/>
  <c r="F362" i="4"/>
  <c r="G362" i="4"/>
  <c r="K362" i="4"/>
  <c r="M362" i="4"/>
  <c r="F363" i="4"/>
  <c r="G363" i="4" s="1"/>
  <c r="M363" i="4"/>
  <c r="M364" i="4"/>
  <c r="F365" i="4"/>
  <c r="M365" i="4"/>
  <c r="F366" i="4"/>
  <c r="G366" i="4"/>
  <c r="M366" i="4"/>
  <c r="F367" i="4"/>
  <c r="G367" i="4" s="1"/>
  <c r="M367" i="4"/>
  <c r="F368" i="4"/>
  <c r="I368" i="4" s="1"/>
  <c r="G368" i="4"/>
  <c r="M368" i="4"/>
  <c r="F369" i="4"/>
  <c r="I369" i="4" s="1"/>
  <c r="M369" i="4"/>
  <c r="F370" i="4"/>
  <c r="G370" i="4"/>
  <c r="K370" i="4"/>
  <c r="M370" i="4"/>
  <c r="F371" i="4"/>
  <c r="K371" i="4" s="1"/>
  <c r="G371" i="4"/>
  <c r="M371" i="4"/>
  <c r="F372" i="4"/>
  <c r="K372" i="4" s="1"/>
  <c r="I372" i="4"/>
  <c r="M372" i="4"/>
  <c r="F373" i="4"/>
  <c r="I373" i="4" s="1"/>
  <c r="K373" i="4"/>
  <c r="M373" i="4"/>
  <c r="F374" i="4"/>
  <c r="G374" i="4"/>
  <c r="K374" i="4"/>
  <c r="M374" i="4"/>
  <c r="F375" i="4"/>
  <c r="K375" i="4" s="1"/>
  <c r="G375" i="4"/>
  <c r="M375" i="4"/>
  <c r="F376" i="4"/>
  <c r="K376" i="4" s="1"/>
  <c r="G376" i="4"/>
  <c r="M376" i="4"/>
  <c r="F377" i="4"/>
  <c r="K377" i="4" s="1"/>
  <c r="M377" i="4"/>
  <c r="F378" i="4"/>
  <c r="G378" i="4" s="1"/>
  <c r="K378" i="4"/>
  <c r="M378" i="4"/>
  <c r="F379" i="4"/>
  <c r="G379" i="4" s="1"/>
  <c r="K379" i="4"/>
  <c r="M379" i="4"/>
  <c r="F380" i="4"/>
  <c r="K380" i="4" s="1"/>
  <c r="G380" i="4"/>
  <c r="M380" i="4"/>
  <c r="F381" i="4"/>
  <c r="K381" i="4" s="1"/>
  <c r="G381" i="4"/>
  <c r="M381" i="4"/>
  <c r="F382" i="4"/>
  <c r="I382" i="4" s="1"/>
  <c r="K382" i="4"/>
  <c r="M382" i="4"/>
  <c r="F383" i="4"/>
  <c r="K383" i="4" s="1"/>
  <c r="G383" i="4"/>
  <c r="M383" i="4"/>
  <c r="F384" i="4"/>
  <c r="I384" i="4" s="1"/>
  <c r="G384" i="4"/>
  <c r="M384" i="4"/>
  <c r="F385" i="4"/>
  <c r="I385" i="4" s="1"/>
  <c r="G385" i="4"/>
  <c r="M385" i="4"/>
  <c r="F386" i="4"/>
  <c r="I386" i="4" s="1"/>
  <c r="G386" i="4"/>
  <c r="M386" i="4"/>
  <c r="F387" i="4"/>
  <c r="I387" i="4" s="1"/>
  <c r="G387" i="4"/>
  <c r="M387" i="4"/>
  <c r="F388" i="4"/>
  <c r="I388" i="4" s="1"/>
  <c r="G388" i="4"/>
  <c r="M388" i="4"/>
  <c r="F389" i="4"/>
  <c r="I389" i="4" s="1"/>
  <c r="G389" i="4"/>
  <c r="M389" i="4"/>
  <c r="F390" i="4"/>
  <c r="I390" i="4" s="1"/>
  <c r="G390" i="4"/>
  <c r="M390" i="4"/>
  <c r="F391" i="4"/>
  <c r="I391" i="4" s="1"/>
  <c r="G391" i="4"/>
  <c r="M391" i="4"/>
  <c r="F392" i="4"/>
  <c r="I392" i="4" s="1"/>
  <c r="K392" i="4"/>
  <c r="M392" i="4"/>
  <c r="F393" i="4"/>
  <c r="G393" i="4" s="1"/>
  <c r="M393" i="4"/>
  <c r="F394" i="4"/>
  <c r="K394" i="4" s="1"/>
  <c r="G394" i="4"/>
  <c r="M394" i="4"/>
  <c r="F395" i="4"/>
  <c r="I395" i="4" s="1"/>
  <c r="K395" i="4"/>
  <c r="M395" i="4"/>
  <c r="F396" i="4"/>
  <c r="I396" i="4" s="1"/>
  <c r="K396" i="4"/>
  <c r="M396" i="4"/>
  <c r="F397" i="4"/>
  <c r="K397" i="4" s="1"/>
  <c r="G397" i="4"/>
  <c r="M397" i="4"/>
  <c r="F398" i="4"/>
  <c r="I398" i="4" s="1"/>
  <c r="M398" i="4"/>
  <c r="F399" i="4"/>
  <c r="K399" i="4" s="1"/>
  <c r="G399" i="4"/>
  <c r="M399" i="4"/>
  <c r="F400" i="4"/>
  <c r="G400" i="4" s="1"/>
  <c r="M400" i="4"/>
  <c r="F401" i="4"/>
  <c r="I401" i="4"/>
  <c r="K401" i="4"/>
  <c r="M401" i="4"/>
  <c r="F402" i="4"/>
  <c r="G402" i="4" s="1"/>
  <c r="M402" i="4"/>
  <c r="F403" i="4"/>
  <c r="K403" i="4" s="1"/>
  <c r="G403" i="4"/>
  <c r="M403" i="4"/>
  <c r="F404" i="4"/>
  <c r="I404" i="4" s="1"/>
  <c r="M404" i="4"/>
  <c r="F405" i="4"/>
  <c r="I405" i="4" s="1"/>
  <c r="G405" i="4"/>
  <c r="M405" i="4"/>
  <c r="F406" i="4"/>
  <c r="I406" i="4" s="1"/>
  <c r="G406" i="4"/>
  <c r="M406" i="4"/>
  <c r="F407" i="4"/>
  <c r="I407" i="4" s="1"/>
  <c r="G407" i="4"/>
  <c r="M407" i="4"/>
  <c r="F408" i="4"/>
  <c r="I408" i="4" s="1"/>
  <c r="G408" i="4"/>
  <c r="M408" i="4"/>
  <c r="F409" i="4"/>
  <c r="I409" i="4" s="1"/>
  <c r="G409" i="4"/>
  <c r="M409" i="4"/>
  <c r="F410" i="4"/>
  <c r="K410" i="4" s="1"/>
  <c r="I410" i="4"/>
  <c r="M410" i="4"/>
  <c r="F411" i="4"/>
  <c r="K411" i="4"/>
  <c r="M411" i="4"/>
  <c r="F412" i="4"/>
  <c r="K412" i="4" s="1"/>
  <c r="G412" i="4"/>
  <c r="M412" i="4"/>
  <c r="F413" i="4"/>
  <c r="K413" i="4" s="1"/>
  <c r="G413" i="4"/>
  <c r="M413" i="4"/>
  <c r="F414" i="4"/>
  <c r="G414" i="4"/>
  <c r="K414" i="4"/>
  <c r="M414" i="4"/>
  <c r="F415" i="4"/>
  <c r="K415" i="4" s="1"/>
  <c r="G415" i="4"/>
  <c r="M415" i="4"/>
  <c r="F416" i="4"/>
  <c r="K416" i="4" s="1"/>
  <c r="M416" i="4"/>
  <c r="F417" i="4"/>
  <c r="K417" i="4"/>
  <c r="M417" i="4"/>
  <c r="F418" i="4"/>
  <c r="G418" i="4"/>
  <c r="K418" i="4"/>
  <c r="M418" i="4"/>
  <c r="F419" i="4"/>
  <c r="K419" i="4"/>
  <c r="M419" i="4"/>
  <c r="F420" i="4"/>
  <c r="K420" i="4" s="1"/>
  <c r="M420" i="4"/>
  <c r="F421" i="4"/>
  <c r="G421" i="4" s="1"/>
  <c r="M421" i="4"/>
  <c r="F422" i="4"/>
  <c r="K422" i="4" s="1"/>
  <c r="M422" i="4"/>
  <c r="F423" i="4"/>
  <c r="K423" i="4" s="1"/>
  <c r="G423" i="4"/>
  <c r="M423" i="4"/>
  <c r="F424" i="4"/>
  <c r="K424" i="4" s="1"/>
  <c r="M424" i="4"/>
  <c r="F425" i="4"/>
  <c r="K425" i="4"/>
  <c r="M425" i="4"/>
  <c r="F426" i="4"/>
  <c r="K426" i="4" s="1"/>
  <c r="G426" i="4"/>
  <c r="M426" i="4"/>
  <c r="F427" i="4"/>
  <c r="K427" i="4" s="1"/>
  <c r="G427" i="4"/>
  <c r="M427" i="4"/>
  <c r="F428" i="4"/>
  <c r="G428" i="4"/>
  <c r="K428" i="4"/>
  <c r="M428" i="4"/>
  <c r="F429" i="4"/>
  <c r="K429" i="4" s="1"/>
  <c r="M429" i="4"/>
  <c r="F430" i="4"/>
  <c r="K430" i="4" s="1"/>
  <c r="M430" i="4"/>
  <c r="F431" i="4"/>
  <c r="G431" i="4" s="1"/>
  <c r="K431" i="4"/>
  <c r="M431" i="4"/>
  <c r="F432" i="4"/>
  <c r="K432" i="4" s="1"/>
  <c r="G432" i="4"/>
  <c r="M432" i="4"/>
  <c r="F433" i="4"/>
  <c r="I433" i="4" s="1"/>
  <c r="M433" i="4"/>
  <c r="F434" i="4"/>
  <c r="G434" i="4" s="1"/>
  <c r="M434" i="4"/>
  <c r="F435" i="4"/>
  <c r="K435" i="4" s="1"/>
  <c r="G435" i="4"/>
  <c r="M435" i="4"/>
  <c r="F436" i="4"/>
  <c r="I436" i="4" s="1"/>
  <c r="G436" i="4"/>
  <c r="M436" i="4"/>
  <c r="F437" i="4"/>
  <c r="I437" i="4" s="1"/>
  <c r="G437" i="4"/>
  <c r="M437" i="4"/>
  <c r="F438" i="4"/>
  <c r="I438" i="4" s="1"/>
  <c r="G438" i="4"/>
  <c r="M438" i="4"/>
  <c r="F439" i="4"/>
  <c r="G439" i="4" s="1"/>
  <c r="I439" i="4"/>
  <c r="M439" i="4"/>
  <c r="F440" i="4"/>
  <c r="I440" i="4" s="1"/>
  <c r="M440" i="4"/>
  <c r="F441" i="4"/>
  <c r="I441" i="4" s="1"/>
  <c r="G441" i="4"/>
  <c r="M441" i="4"/>
  <c r="F442" i="4"/>
  <c r="I442" i="4" s="1"/>
  <c r="G442" i="4"/>
  <c r="M442" i="4"/>
  <c r="F443" i="4"/>
  <c r="I443" i="4" s="1"/>
  <c r="G443" i="4"/>
  <c r="M443" i="4"/>
  <c r="F444" i="4"/>
  <c r="G444" i="4"/>
  <c r="M444" i="4"/>
  <c r="F445" i="4"/>
  <c r="I445" i="4" s="1"/>
  <c r="M445" i="4"/>
  <c r="F446" i="4"/>
  <c r="G446" i="4" s="1"/>
  <c r="M446" i="4"/>
  <c r="F447" i="4"/>
  <c r="G447" i="4"/>
  <c r="K447" i="4"/>
  <c r="M447" i="4"/>
  <c r="F448" i="4"/>
  <c r="G448" i="4"/>
  <c r="K448" i="4"/>
  <c r="M448" i="4"/>
  <c r="F449" i="4"/>
  <c r="K449" i="4" s="1"/>
  <c r="I449" i="4"/>
  <c r="M449" i="4"/>
  <c r="F450" i="4"/>
  <c r="G450" i="4"/>
  <c r="K450" i="4"/>
  <c r="M450" i="4"/>
  <c r="F451" i="4"/>
  <c r="K451" i="4"/>
  <c r="M451" i="4"/>
  <c r="F452" i="4"/>
  <c r="G452" i="4"/>
  <c r="K452" i="4"/>
  <c r="M452" i="4"/>
  <c r="F453" i="4"/>
  <c r="K453" i="4" s="1"/>
  <c r="M453" i="4"/>
  <c r="F454" i="4"/>
  <c r="G454" i="4" s="1"/>
  <c r="K454" i="4"/>
  <c r="M454" i="4"/>
  <c r="F455" i="4"/>
  <c r="I455" i="4" s="1"/>
  <c r="K455" i="4"/>
  <c r="M455" i="4"/>
  <c r="F456" i="4"/>
  <c r="G456" i="4"/>
  <c r="K456" i="4"/>
  <c r="M456" i="4"/>
  <c r="F457" i="4"/>
  <c r="G457" i="4"/>
  <c r="K457" i="4"/>
  <c r="M457" i="4"/>
  <c r="F458" i="4"/>
  <c r="K458" i="4"/>
  <c r="M458" i="4"/>
  <c r="F459" i="4"/>
  <c r="K459" i="4" s="1"/>
  <c r="M459" i="4"/>
  <c r="F460" i="4"/>
  <c r="G460" i="4"/>
  <c r="M460" i="4"/>
  <c r="F461" i="4"/>
  <c r="G461" i="4"/>
  <c r="M461" i="4"/>
  <c r="F462" i="4"/>
  <c r="I462" i="4" s="1"/>
  <c r="M462" i="4"/>
  <c r="F463" i="4"/>
  <c r="G463" i="4" s="1"/>
  <c r="M463" i="4"/>
  <c r="F464" i="4"/>
  <c r="G464" i="4"/>
  <c r="K464" i="4"/>
  <c r="M464" i="4"/>
  <c r="F465" i="4"/>
  <c r="I465" i="4" s="1"/>
  <c r="K465" i="4"/>
  <c r="M465" i="4"/>
  <c r="F466" i="4"/>
  <c r="G466" i="4" s="1"/>
  <c r="K466" i="4"/>
  <c r="M466" i="4"/>
  <c r="F467" i="4"/>
  <c r="G467" i="4"/>
  <c r="K467" i="4"/>
  <c r="M467" i="4"/>
  <c r="F468" i="4"/>
  <c r="G468" i="4"/>
  <c r="K468" i="4"/>
  <c r="M468" i="4"/>
  <c r="F469" i="4"/>
  <c r="I469" i="4" s="1"/>
  <c r="M469" i="4"/>
  <c r="F470" i="4"/>
  <c r="I470" i="4" s="1"/>
  <c r="K470" i="4"/>
  <c r="M470" i="4"/>
  <c r="F471" i="4"/>
  <c r="G471" i="4" s="1"/>
  <c r="K471" i="4"/>
  <c r="M471" i="4"/>
  <c r="F472" i="4"/>
  <c r="G472" i="4" s="1"/>
  <c r="K472" i="4"/>
  <c r="M472" i="4"/>
  <c r="F473" i="4"/>
  <c r="G473" i="4"/>
  <c r="K473" i="4"/>
  <c r="M473" i="4"/>
  <c r="F474" i="4"/>
  <c r="G474" i="4"/>
  <c r="K474" i="4"/>
  <c r="M474" i="4"/>
  <c r="F475" i="4"/>
  <c r="I475" i="4" s="1"/>
  <c r="K475" i="4"/>
  <c r="M475" i="4"/>
  <c r="F476" i="4"/>
  <c r="K476" i="4" s="1"/>
  <c r="G476" i="4"/>
  <c r="M476" i="4"/>
  <c r="F477" i="4"/>
  <c r="G477" i="4"/>
  <c r="K477" i="4"/>
  <c r="M477" i="4"/>
  <c r="F478" i="4"/>
  <c r="I478" i="4" s="1"/>
  <c r="K478" i="4"/>
  <c r="M478" i="4"/>
  <c r="F479" i="4"/>
  <c r="I479" i="4" s="1"/>
  <c r="G479" i="4"/>
  <c r="M479" i="4"/>
  <c r="F480" i="4"/>
  <c r="G480" i="4"/>
  <c r="I480" i="4"/>
  <c r="M480" i="4"/>
  <c r="F481" i="4"/>
  <c r="I481" i="4" s="1"/>
  <c r="G481" i="4"/>
  <c r="M481" i="4"/>
  <c r="F482" i="4"/>
  <c r="G482" i="4" s="1"/>
  <c r="K482" i="4"/>
  <c r="M482" i="4"/>
  <c r="F483" i="4"/>
  <c r="K483" i="4"/>
  <c r="M483" i="4"/>
  <c r="F484" i="4"/>
  <c r="K484" i="4"/>
  <c r="M484" i="4"/>
  <c r="F485" i="4"/>
  <c r="K485" i="4"/>
  <c r="M485" i="4"/>
  <c r="F486" i="4"/>
  <c r="K486" i="4"/>
  <c r="M486" i="4"/>
  <c r="F487" i="4"/>
  <c r="G487" i="4"/>
  <c r="K487" i="4"/>
  <c r="M487" i="4"/>
  <c r="F488" i="4"/>
  <c r="G488" i="4"/>
  <c r="K488" i="4"/>
  <c r="M488" i="4"/>
  <c r="F489" i="4"/>
  <c r="G489" i="4"/>
  <c r="K489" i="4"/>
  <c r="M489" i="4"/>
  <c r="F490" i="4"/>
  <c r="K490" i="4"/>
  <c r="M490" i="4"/>
  <c r="F491" i="4"/>
  <c r="G491" i="4"/>
  <c r="K491" i="4"/>
  <c r="M491" i="4"/>
  <c r="F492" i="4"/>
  <c r="G492" i="4"/>
  <c r="K492" i="4"/>
  <c r="M492" i="4"/>
  <c r="F493" i="4"/>
  <c r="I493" i="4" s="1"/>
  <c r="K493" i="4"/>
  <c r="M493" i="4"/>
  <c r="F494" i="4"/>
  <c r="G494" i="4"/>
  <c r="K494" i="4"/>
  <c r="M494" i="4"/>
  <c r="F495" i="4"/>
  <c r="I495" i="4" s="1"/>
  <c r="K495" i="4"/>
  <c r="M495" i="4"/>
  <c r="F496" i="4"/>
  <c r="G496" i="4"/>
  <c r="K496" i="4"/>
  <c r="M496" i="4"/>
  <c r="F497" i="4"/>
  <c r="I497" i="4" s="1"/>
  <c r="G497" i="4"/>
  <c r="M497" i="4"/>
  <c r="F498" i="4"/>
  <c r="G498" i="4"/>
  <c r="I498" i="4"/>
  <c r="M498" i="4"/>
  <c r="F499" i="4"/>
  <c r="I499" i="4" s="1"/>
  <c r="G499" i="4"/>
  <c r="M499" i="4"/>
  <c r="F500" i="4"/>
  <c r="G500" i="4"/>
  <c r="I500" i="4"/>
  <c r="M500" i="4"/>
  <c r="F501" i="4"/>
  <c r="I501" i="4" s="1"/>
  <c r="G501" i="4"/>
  <c r="M501" i="4"/>
  <c r="F502" i="4"/>
  <c r="I502" i="4" s="1"/>
  <c r="G502" i="4"/>
  <c r="M502" i="4"/>
  <c r="F504" i="4"/>
  <c r="G504" i="4"/>
  <c r="I504" i="4"/>
  <c r="K504" i="4"/>
  <c r="M504" i="4"/>
  <c r="F505" i="4"/>
  <c r="I505" i="4" s="1"/>
  <c r="G505" i="4"/>
  <c r="K505" i="4"/>
  <c r="M505" i="4"/>
  <c r="F506" i="4"/>
  <c r="G506" i="4"/>
  <c r="I506" i="4"/>
  <c r="K506" i="4"/>
  <c r="M506" i="4"/>
  <c r="F507" i="4"/>
  <c r="G507" i="4"/>
  <c r="I507" i="4"/>
  <c r="K507" i="4"/>
  <c r="M507" i="4"/>
  <c r="F508" i="4"/>
  <c r="G508" i="4"/>
  <c r="I508" i="4"/>
  <c r="K508" i="4"/>
  <c r="M508" i="4"/>
  <c r="F509" i="4"/>
  <c r="I509" i="4" s="1"/>
  <c r="G509" i="4"/>
  <c r="K509" i="4"/>
  <c r="M509" i="4"/>
  <c r="F510" i="4"/>
  <c r="I510" i="4" s="1"/>
  <c r="G510" i="4"/>
  <c r="K510" i="4"/>
  <c r="M510" i="4"/>
  <c r="F511" i="4"/>
  <c r="G511" i="4"/>
  <c r="I511" i="4"/>
  <c r="K511" i="4"/>
  <c r="M511" i="4"/>
  <c r="F512" i="4"/>
  <c r="G512" i="4"/>
  <c r="I512" i="4"/>
  <c r="K512" i="4"/>
  <c r="M512" i="4"/>
  <c r="F513" i="4"/>
  <c r="I513" i="4" s="1"/>
  <c r="G513" i="4"/>
  <c r="K513" i="4"/>
  <c r="M513" i="4"/>
  <c r="F514" i="4"/>
  <c r="G514" i="4"/>
  <c r="I514" i="4"/>
  <c r="K514" i="4"/>
  <c r="M514" i="4"/>
  <c r="F515" i="4"/>
  <c r="G515" i="4"/>
  <c r="I515" i="4"/>
  <c r="K515" i="4"/>
  <c r="M515" i="4"/>
  <c r="F516" i="4"/>
  <c r="G516" i="4"/>
  <c r="I516" i="4"/>
  <c r="K516" i="4"/>
  <c r="M516" i="4"/>
  <c r="F517" i="4"/>
  <c r="I517" i="4" s="1"/>
  <c r="G517" i="4"/>
  <c r="K517" i="4"/>
  <c r="M517" i="4"/>
  <c r="F518" i="4"/>
  <c r="G518" i="4"/>
  <c r="I518" i="4"/>
  <c r="K518" i="4"/>
  <c r="M518" i="4"/>
  <c r="F519" i="4"/>
  <c r="I519" i="4" s="1"/>
  <c r="G519" i="4"/>
  <c r="K519" i="4"/>
  <c r="M519" i="4"/>
  <c r="F520" i="4"/>
  <c r="G520" i="4"/>
  <c r="I520" i="4"/>
  <c r="K520" i="4"/>
  <c r="M520" i="4"/>
  <c r="F521" i="4"/>
  <c r="I521" i="4" s="1"/>
  <c r="G521" i="4"/>
  <c r="K521" i="4"/>
  <c r="M521" i="4"/>
  <c r="F522" i="4"/>
  <c r="G522" i="4"/>
  <c r="I522" i="4"/>
  <c r="K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K421" i="4" l="1"/>
  <c r="G422" i="4"/>
  <c r="G440" i="4"/>
  <c r="K398" i="4"/>
  <c r="I319" i="4"/>
  <c r="K400" i="4"/>
  <c r="K469" i="4"/>
  <c r="K433" i="4"/>
  <c r="G490" i="4"/>
  <c r="K481" i="4"/>
  <c r="K434" i="4"/>
  <c r="K393" i="4"/>
  <c r="K402" i="4"/>
  <c r="G404" i="4"/>
  <c r="G346" i="4"/>
  <c r="G410" i="4"/>
  <c r="K369" i="4"/>
  <c r="G330" i="4"/>
  <c r="G377" i="4"/>
  <c r="K336" i="4"/>
  <c r="G411" i="4"/>
  <c r="G332" i="4"/>
  <c r="K337" i="4"/>
  <c r="K339" i="4"/>
  <c r="K318" i="4"/>
  <c r="I317" i="4"/>
  <c r="K320" i="4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K305" i="4"/>
  <c r="M305" i="4"/>
  <c r="F306" i="4"/>
  <c r="G306" i="4" s="1"/>
  <c r="K306" i="4"/>
  <c r="M306" i="4"/>
  <c r="F307" i="4"/>
  <c r="I307" i="4" s="1"/>
  <c r="K307" i="4"/>
  <c r="M307" i="4"/>
  <c r="F294" i="4"/>
  <c r="G294" i="4" s="1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G305" i="4" l="1"/>
  <c r="I306" i="4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 s="1"/>
  <c r="K291" i="4"/>
  <c r="M291" i="4"/>
  <c r="F292" i="4"/>
  <c r="G292" i="4" s="1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 s="1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 s="1"/>
  <c r="K268" i="4"/>
  <c r="M268" i="4"/>
  <c r="F269" i="4"/>
  <c r="I269" i="4" s="1"/>
  <c r="K269" i="4"/>
  <c r="M269" i="4"/>
  <c r="F270" i="4"/>
  <c r="I270" i="4" s="1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 s="1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 s="1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 s="1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 s="1"/>
  <c r="K246" i="4"/>
  <c r="M246" i="4"/>
  <c r="F247" i="4"/>
  <c r="G247" i="4" s="1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 s="1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M158" i="4"/>
  <c r="F159" i="4"/>
  <c r="G159" i="4" s="1"/>
  <c r="M159" i="4"/>
  <c r="F160" i="4"/>
  <c r="I160" i="4" s="1"/>
  <c r="M160" i="4"/>
  <c r="F161" i="4"/>
  <c r="I161" i="4" s="1"/>
  <c r="M161" i="4"/>
  <c r="F162" i="4"/>
  <c r="I162" i="4" s="1"/>
  <c r="M162" i="4"/>
  <c r="F163" i="4"/>
  <c r="I163" i="4" s="1"/>
  <c r="G163" i="4"/>
  <c r="M163" i="4"/>
  <c r="F164" i="4"/>
  <c r="I164" i="4" s="1"/>
  <c r="G164" i="4"/>
  <c r="M164" i="4"/>
  <c r="F165" i="4"/>
  <c r="I165" i="4" s="1"/>
  <c r="K165" i="4"/>
  <c r="M165" i="4"/>
  <c r="F166" i="4"/>
  <c r="G166" i="4" s="1"/>
  <c r="M166" i="4"/>
  <c r="F167" i="4"/>
  <c r="I167" i="4" s="1"/>
  <c r="M167" i="4"/>
  <c r="F168" i="4"/>
  <c r="G168" i="4" s="1"/>
  <c r="M168" i="4"/>
  <c r="F169" i="4"/>
  <c r="I169" i="4" s="1"/>
  <c r="G169" i="4"/>
  <c r="M169" i="4"/>
  <c r="F170" i="4"/>
  <c r="G170" i="4" s="1"/>
  <c r="M170" i="4"/>
  <c r="F171" i="4"/>
  <c r="G171" i="4" s="1"/>
  <c r="M171" i="4"/>
  <c r="F172" i="4"/>
  <c r="G172" i="4" s="1"/>
  <c r="M172" i="4"/>
  <c r="F173" i="4"/>
  <c r="G173" i="4" s="1"/>
  <c r="M173" i="4"/>
  <c r="F174" i="4"/>
  <c r="G174" i="4" s="1"/>
  <c r="M174" i="4"/>
  <c r="F175" i="4"/>
  <c r="G175" i="4" s="1"/>
  <c r="K175" i="4"/>
  <c r="M175" i="4"/>
  <c r="F176" i="4"/>
  <c r="G176" i="4" s="1"/>
  <c r="K176" i="4"/>
  <c r="M176" i="4"/>
  <c r="F177" i="4"/>
  <c r="I177" i="4" s="1"/>
  <c r="K177" i="4"/>
  <c r="M177" i="4"/>
  <c r="F178" i="4"/>
  <c r="I178" i="4" s="1"/>
  <c r="K178" i="4"/>
  <c r="M178" i="4"/>
  <c r="F179" i="4"/>
  <c r="I179" i="4" s="1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K188" i="4"/>
  <c r="M188" i="4"/>
  <c r="F189" i="4"/>
  <c r="G189" i="4" s="1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K210" i="4"/>
  <c r="M210" i="4"/>
  <c r="F211" i="4"/>
  <c r="I211" i="4" s="1"/>
  <c r="K211" i="4"/>
  <c r="M211" i="4"/>
  <c r="F212" i="4"/>
  <c r="I212" i="4" s="1"/>
  <c r="K212" i="4"/>
  <c r="M212" i="4"/>
  <c r="F213" i="4"/>
  <c r="I213" i="4" s="1"/>
  <c r="K213" i="4"/>
  <c r="M213" i="4"/>
  <c r="F214" i="4"/>
  <c r="G214" i="4" s="1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K224" i="4"/>
  <c r="M224" i="4"/>
  <c r="F225" i="4"/>
  <c r="I225" i="4" s="1"/>
  <c r="K225" i="4"/>
  <c r="M225" i="4"/>
  <c r="F226" i="4"/>
  <c r="I226" i="4" s="1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 s="1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G179" i="4" l="1"/>
  <c r="I189" i="4"/>
  <c r="G212" i="4"/>
  <c r="G177" i="4"/>
  <c r="G226" i="4"/>
  <c r="I188" i="4"/>
  <c r="G178" i="4"/>
  <c r="K173" i="4"/>
  <c r="K171" i="4"/>
  <c r="I168" i="4"/>
  <c r="G193" i="4"/>
  <c r="G225" i="4"/>
  <c r="G213" i="4"/>
  <c r="K174" i="4"/>
  <c r="G158" i="4"/>
  <c r="K172" i="4"/>
  <c r="K160" i="4"/>
  <c r="K164" i="4"/>
  <c r="I166" i="4"/>
  <c r="G201" i="4"/>
  <c r="I185" i="4"/>
  <c r="G167" i="4"/>
  <c r="G162" i="4"/>
  <c r="G224" i="4"/>
  <c r="G210" i="4"/>
  <c r="G234" i="4"/>
  <c r="I171" i="4"/>
  <c r="K170" i="4"/>
  <c r="I173" i="4"/>
  <c r="G200" i="4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D2" i="5" l="1"/>
  <c r="D3" i="5"/>
  <c r="E3" i="5" s="1"/>
  <c r="G3" i="5"/>
  <c r="D4" i="5"/>
  <c r="E4" i="5" s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G17" i="5"/>
  <c r="D18" i="5"/>
  <c r="D19" i="5"/>
  <c r="D20" i="5"/>
  <c r="D21" i="5"/>
  <c r="D22" i="5"/>
  <c r="D23" i="5"/>
  <c r="G23" i="5"/>
  <c r="D24" i="5"/>
  <c r="D25" i="5"/>
  <c r="D26" i="5"/>
  <c r="D27" i="5"/>
  <c r="D28" i="5"/>
  <c r="D29" i="5"/>
  <c r="D30" i="5"/>
  <c r="D31" i="5"/>
  <c r="D32" i="5"/>
  <c r="G32" i="5"/>
  <c r="D33" i="5"/>
  <c r="D34" i="5"/>
  <c r="D35" i="5"/>
  <c r="D36" i="5"/>
  <c r="D37" i="5"/>
  <c r="D38" i="5"/>
  <c r="G38" i="5"/>
  <c r="D39" i="5"/>
  <c r="D40" i="5"/>
  <c r="G40" i="5"/>
  <c r="D41" i="5"/>
  <c r="D42" i="5"/>
  <c r="D43" i="5"/>
  <c r="D44" i="5"/>
  <c r="D45" i="5"/>
  <c r="D46" i="5"/>
  <c r="D47" i="5"/>
  <c r="G47" i="5"/>
  <c r="D48" i="5"/>
  <c r="G48" i="5"/>
  <c r="D49" i="5"/>
  <c r="D50" i="5"/>
  <c r="D51" i="5"/>
  <c r="D52" i="5"/>
  <c r="D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G81" i="5"/>
  <c r="D82" i="5"/>
  <c r="D83" i="5"/>
  <c r="G83" i="5"/>
  <c r="D84" i="5"/>
  <c r="G84" i="5"/>
  <c r="D85" i="5"/>
  <c r="D86" i="5"/>
  <c r="G86" i="5"/>
  <c r="D87" i="5"/>
  <c r="D88" i="5"/>
  <c r="G88" i="5"/>
  <c r="D89" i="5"/>
  <c r="D90" i="5"/>
  <c r="D91" i="5"/>
  <c r="D92" i="5"/>
  <c r="D93" i="5"/>
  <c r="D94" i="5"/>
  <c r="D95" i="5"/>
  <c r="D96" i="5"/>
  <c r="D97" i="5"/>
  <c r="G97" i="5"/>
  <c r="D98" i="5"/>
  <c r="D99" i="5"/>
  <c r="G99" i="5"/>
  <c r="D100" i="5"/>
  <c r="D101" i="5"/>
  <c r="G101" i="5"/>
  <c r="D102" i="5"/>
  <c r="D103" i="5"/>
  <c r="D104" i="5"/>
  <c r="G104" i="5"/>
  <c r="D105" i="5"/>
  <c r="D106" i="5"/>
  <c r="D107" i="5"/>
  <c r="D108" i="5"/>
  <c r="D109" i="5"/>
  <c r="D110" i="5"/>
  <c r="D111" i="5"/>
  <c r="G111" i="5"/>
  <c r="D112" i="5"/>
  <c r="D113" i="5"/>
  <c r="G113" i="5"/>
  <c r="D114" i="5"/>
  <c r="D115" i="5"/>
  <c r="D116" i="5"/>
  <c r="G116" i="5"/>
  <c r="D117" i="5"/>
  <c r="G117" i="5"/>
  <c r="D118" i="5"/>
  <c r="G118" i="5"/>
  <c r="D119" i="5"/>
  <c r="D120" i="5"/>
  <c r="D121" i="5"/>
  <c r="G121" i="5"/>
  <c r="D122" i="5"/>
  <c r="D123" i="5"/>
  <c r="D124" i="5"/>
  <c r="G124" i="5"/>
  <c r="D125" i="5"/>
  <c r="G125" i="5"/>
  <c r="D126" i="5"/>
  <c r="D127" i="5"/>
  <c r="G127" i="5"/>
  <c r="D128" i="5"/>
  <c r="G128" i="5"/>
  <c r="D129" i="5"/>
  <c r="G129" i="5"/>
  <c r="D130" i="5"/>
  <c r="G130" i="5"/>
  <c r="D131" i="5"/>
  <c r="D132" i="5"/>
  <c r="D133" i="5"/>
  <c r="G133" i="5"/>
  <c r="D134" i="5"/>
  <c r="G134" i="5"/>
  <c r="D135" i="5"/>
  <c r="G135" i="5"/>
  <c r="D136" i="5"/>
  <c r="D137" i="5"/>
  <c r="G137" i="5"/>
  <c r="D138" i="5"/>
  <c r="G138" i="5"/>
  <c r="D139" i="5"/>
  <c r="G139" i="5"/>
  <c r="D140" i="5"/>
  <c r="G140" i="5"/>
  <c r="D141" i="5"/>
  <c r="G141" i="5"/>
  <c r="D142" i="5"/>
  <c r="G142" i="5"/>
  <c r="D143" i="5"/>
  <c r="D144" i="5"/>
  <c r="D145" i="5"/>
  <c r="D146" i="5"/>
  <c r="D147" i="5"/>
  <c r="G147" i="5"/>
  <c r="D148" i="5"/>
  <c r="D149" i="5"/>
  <c r="D150" i="5"/>
  <c r="G150" i="5"/>
  <c r="D151" i="5"/>
  <c r="D152" i="5"/>
  <c r="D153" i="5"/>
  <c r="D154" i="5"/>
  <c r="D155" i="5"/>
  <c r="G155" i="5"/>
  <c r="D156" i="5"/>
  <c r="G156" i="5"/>
  <c r="D157" i="5"/>
  <c r="D158" i="5"/>
  <c r="D159" i="5"/>
  <c r="D160" i="5"/>
  <c r="D161" i="5"/>
  <c r="G161" i="5"/>
  <c r="D162" i="5"/>
  <c r="G162" i="5"/>
  <c r="D163" i="5"/>
  <c r="G163" i="5"/>
  <c r="D164" i="5"/>
  <c r="D165" i="5"/>
  <c r="G165" i="5"/>
  <c r="D166" i="5"/>
  <c r="G166" i="5"/>
  <c r="D167" i="5"/>
  <c r="D168" i="5"/>
  <c r="G168" i="5"/>
  <c r="D169" i="5"/>
  <c r="G169" i="5"/>
  <c r="D170" i="5"/>
  <c r="G170" i="5"/>
  <c r="D171" i="5"/>
  <c r="G171" i="5"/>
  <c r="D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D180" i="5"/>
  <c r="G180" i="5"/>
  <c r="D181" i="5"/>
  <c r="D182" i="5"/>
  <c r="D183" i="5"/>
  <c r="D184" i="5"/>
  <c r="D185" i="5"/>
  <c r="G185" i="5"/>
  <c r="D186" i="5"/>
  <c r="D187" i="5"/>
  <c r="D188" i="5"/>
  <c r="G188" i="5"/>
  <c r="D189" i="5"/>
  <c r="G189" i="5"/>
  <c r="D190" i="5"/>
  <c r="G190" i="5"/>
  <c r="D191" i="5"/>
  <c r="G191" i="5"/>
  <c r="D192" i="5"/>
  <c r="G192" i="5"/>
  <c r="D193" i="5"/>
  <c r="D194" i="5"/>
  <c r="G194" i="5"/>
  <c r="D195" i="5"/>
  <c r="G195" i="5"/>
  <c r="D196" i="5"/>
  <c r="G196" i="5"/>
  <c r="D197" i="5"/>
  <c r="D198" i="5"/>
  <c r="G198" i="5"/>
  <c r="D199" i="5"/>
  <c r="G199" i="5"/>
  <c r="D200" i="5"/>
  <c r="G200" i="5"/>
  <c r="D201" i="5"/>
  <c r="G201" i="5"/>
  <c r="D202" i="5"/>
  <c r="D203" i="5"/>
  <c r="D204" i="5"/>
  <c r="D205" i="5"/>
  <c r="G205" i="5"/>
  <c r="D206" i="5"/>
  <c r="G206" i="5"/>
  <c r="D207" i="5"/>
  <c r="D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G225" i="5"/>
  <c r="D226" i="5"/>
  <c r="G226" i="5"/>
  <c r="D227" i="5"/>
  <c r="D228" i="5"/>
  <c r="D229" i="5"/>
  <c r="G229" i="5"/>
  <c r="D230" i="5"/>
  <c r="G230" i="5"/>
  <c r="D231" i="5"/>
  <c r="G231" i="5"/>
  <c r="D232" i="5"/>
  <c r="D233" i="5"/>
  <c r="G233" i="5"/>
  <c r="D234" i="5"/>
  <c r="D235" i="5"/>
  <c r="D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D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G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G286" i="5"/>
  <c r="D287" i="5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D310" i="5"/>
  <c r="G310" i="5"/>
  <c r="D311" i="5"/>
  <c r="G311" i="5"/>
  <c r="D312" i="5"/>
  <c r="G312" i="5"/>
  <c r="D313" i="5"/>
  <c r="D314" i="5"/>
  <c r="G314" i="5"/>
  <c r="D315" i="5"/>
  <c r="G315" i="5"/>
  <c r="D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G335" i="5"/>
  <c r="D336" i="5"/>
  <c r="G336" i="5"/>
  <c r="D337" i="5"/>
  <c r="G337" i="5"/>
  <c r="D338" i="5"/>
  <c r="G338" i="5"/>
  <c r="D339" i="5"/>
  <c r="G339" i="5"/>
  <c r="D340" i="5"/>
  <c r="G340" i="5"/>
  <c r="D341" i="5"/>
  <c r="G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D357" i="5"/>
  <c r="G357" i="5"/>
  <c r="D358" i="5"/>
  <c r="G358" i="5"/>
  <c r="D359" i="5"/>
  <c r="G359" i="5"/>
  <c r="D360" i="5"/>
  <c r="G360" i="5"/>
  <c r="D361" i="5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D378" i="5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D390" i="5"/>
  <c r="G390" i="5"/>
  <c r="D391" i="5"/>
  <c r="G391" i="5"/>
  <c r="D392" i="5"/>
  <c r="G392" i="5"/>
  <c r="D393" i="5"/>
  <c r="G393" i="5"/>
  <c r="D394" i="5"/>
  <c r="G394" i="5"/>
  <c r="D395" i="5"/>
  <c r="D396" i="5"/>
  <c r="G396" i="5"/>
  <c r="D397" i="5"/>
  <c r="G397" i="5"/>
  <c r="D398" i="5"/>
  <c r="G398" i="5"/>
  <c r="D399" i="5"/>
  <c r="G399" i="5"/>
  <c r="D400" i="5"/>
  <c r="G400" i="5"/>
  <c r="D401" i="5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G415" i="5"/>
  <c r="D416" i="5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G477" i="5"/>
  <c r="D478" i="5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D514" i="5"/>
  <c r="G514" i="5"/>
  <c r="D515" i="5"/>
  <c r="G515" i="5"/>
  <c r="D516" i="5"/>
  <c r="G516" i="5"/>
  <c r="D517" i="5"/>
  <c r="G517" i="5"/>
  <c r="D518" i="5"/>
  <c r="G518" i="5"/>
  <c r="D519" i="5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G531" i="5"/>
  <c r="D532" i="5"/>
  <c r="G532" i="5"/>
  <c r="D533" i="5"/>
  <c r="G533" i="5"/>
  <c r="D534" i="5"/>
  <c r="G534" i="5"/>
  <c r="D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G551" i="5"/>
  <c r="D552" i="5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G560" i="5"/>
  <c r="D561" i="5"/>
  <c r="G561" i="5"/>
  <c r="D562" i="5"/>
  <c r="G562" i="5"/>
  <c r="D563" i="5"/>
  <c r="G563" i="5"/>
  <c r="D564" i="5"/>
  <c r="G564" i="5"/>
  <c r="D565" i="5"/>
  <c r="G565" i="5"/>
  <c r="D566" i="5"/>
  <c r="G566" i="5"/>
  <c r="D567" i="5"/>
  <c r="G567" i="5"/>
  <c r="D568" i="5"/>
  <c r="D569" i="5"/>
  <c r="G569" i="5"/>
  <c r="D570" i="5"/>
  <c r="G570" i="5"/>
  <c r="D571" i="5"/>
  <c r="G571" i="5"/>
  <c r="D572" i="5"/>
  <c r="G572" i="5"/>
  <c r="D573" i="5"/>
  <c r="G573" i="5"/>
  <c r="D574" i="5"/>
  <c r="G574" i="5"/>
  <c r="D575" i="5"/>
  <c r="G575" i="5"/>
  <c r="D576" i="5"/>
  <c r="G576" i="5"/>
  <c r="D577" i="5"/>
  <c r="G577" i="5"/>
  <c r="D578" i="5"/>
  <c r="G578" i="5"/>
  <c r="D579" i="5"/>
  <c r="G579" i="5"/>
  <c r="D580" i="5"/>
  <c r="G580" i="5"/>
  <c r="D581" i="5"/>
  <c r="G581" i="5"/>
  <c r="D582" i="5"/>
  <c r="G582" i="5"/>
  <c r="D583" i="5"/>
  <c r="G583" i="5"/>
  <c r="D584" i="5"/>
  <c r="G584" i="5"/>
  <c r="D585" i="5"/>
  <c r="G585" i="5"/>
  <c r="D586" i="5"/>
  <c r="G586" i="5"/>
  <c r="D587" i="5"/>
  <c r="G587" i="5"/>
  <c r="D588" i="5"/>
  <c r="G588" i="5"/>
  <c r="D589" i="5"/>
  <c r="G589" i="5"/>
  <c r="D590" i="5"/>
  <c r="G590" i="5"/>
  <c r="D591" i="5"/>
  <c r="G591" i="5"/>
  <c r="D592" i="5"/>
  <c r="G592" i="5"/>
  <c r="D593" i="5"/>
  <c r="G593" i="5"/>
  <c r="D594" i="5"/>
  <c r="G594" i="5"/>
  <c r="D595" i="5"/>
  <c r="G595" i="5"/>
  <c r="D596" i="5"/>
  <c r="G596" i="5"/>
  <c r="D597" i="5"/>
  <c r="G597" i="5"/>
  <c r="D598" i="5"/>
  <c r="G598" i="5"/>
  <c r="D599" i="5"/>
  <c r="G599" i="5"/>
  <c r="D600" i="5"/>
  <c r="G600" i="5"/>
  <c r="D601" i="5"/>
  <c r="G601" i="5"/>
  <c r="D602" i="5"/>
  <c r="G602" i="5"/>
  <c r="D603" i="5"/>
  <c r="G603" i="5"/>
  <c r="D604" i="5"/>
  <c r="G604" i="5"/>
  <c r="D605" i="5"/>
  <c r="G605" i="5"/>
  <c r="D606" i="5"/>
  <c r="G606" i="5"/>
  <c r="D607" i="5"/>
  <c r="G607" i="5"/>
  <c r="D608" i="5"/>
  <c r="G608" i="5"/>
  <c r="D609" i="5"/>
  <c r="G609" i="5"/>
  <c r="D610" i="5"/>
  <c r="G610" i="5"/>
  <c r="D611" i="5"/>
  <c r="G611" i="5"/>
  <c r="D612" i="5"/>
  <c r="G612" i="5"/>
  <c r="D613" i="5"/>
  <c r="G613" i="5"/>
  <c r="D614" i="5"/>
  <c r="G614" i="5"/>
  <c r="D615" i="5"/>
  <c r="G615" i="5"/>
  <c r="D616" i="5"/>
  <c r="G616" i="5"/>
  <c r="D617" i="5"/>
  <c r="G617" i="5"/>
  <c r="D618" i="5"/>
  <c r="G618" i="5"/>
  <c r="D619" i="5"/>
  <c r="G619" i="5"/>
  <c r="D620" i="5"/>
  <c r="G620" i="5"/>
  <c r="D621" i="5"/>
  <c r="G621" i="5"/>
  <c r="D622" i="5"/>
  <c r="G622" i="5"/>
  <c r="D623" i="5"/>
  <c r="G623" i="5"/>
  <c r="D624" i="5"/>
  <c r="G624" i="5"/>
  <c r="D625" i="5"/>
  <c r="G625" i="5"/>
  <c r="D626" i="5"/>
  <c r="G626" i="5"/>
  <c r="D627" i="5"/>
  <c r="G627" i="5"/>
  <c r="D628" i="5"/>
  <c r="G628" i="5"/>
  <c r="D629" i="5"/>
  <c r="G629" i="5"/>
  <c r="D630" i="5"/>
  <c r="G630" i="5"/>
  <c r="D631" i="5"/>
  <c r="G631" i="5"/>
  <c r="D632" i="5"/>
  <c r="G632" i="5"/>
  <c r="D633" i="5"/>
  <c r="G633" i="5"/>
  <c r="D634" i="5"/>
  <c r="G634" i="5"/>
  <c r="D635" i="5"/>
  <c r="G635" i="5"/>
  <c r="D636" i="5"/>
  <c r="G636" i="5"/>
  <c r="D637" i="5"/>
  <c r="G637" i="5"/>
  <c r="D638" i="5"/>
  <c r="G638" i="5"/>
  <c r="D639" i="5"/>
  <c r="G639" i="5"/>
  <c r="D640" i="5"/>
  <c r="G640" i="5"/>
  <c r="D641" i="5"/>
  <c r="G641" i="5"/>
  <c r="D642" i="5"/>
  <c r="G642" i="5"/>
  <c r="D643" i="5"/>
  <c r="G643" i="5"/>
  <c r="D644" i="5"/>
  <c r="D645" i="5"/>
  <c r="G645" i="5"/>
  <c r="D646" i="5"/>
  <c r="G646" i="5"/>
  <c r="D647" i="5"/>
  <c r="G647" i="5"/>
  <c r="D648" i="5"/>
  <c r="G648" i="5"/>
  <c r="D649" i="5"/>
  <c r="G649" i="5"/>
  <c r="D650" i="5"/>
  <c r="G650" i="5"/>
  <c r="D651" i="5"/>
  <c r="G651" i="5"/>
  <c r="D652" i="5"/>
  <c r="G652" i="5"/>
  <c r="D653" i="5"/>
  <c r="G653" i="5"/>
  <c r="D654" i="5"/>
  <c r="G654" i="5"/>
  <c r="D655" i="5"/>
  <c r="G655" i="5"/>
  <c r="D656" i="5"/>
  <c r="G656" i="5"/>
  <c r="D657" i="5"/>
  <c r="G657" i="5"/>
  <c r="D658" i="5"/>
  <c r="G658" i="5"/>
  <c r="D659" i="5"/>
  <c r="G659" i="5"/>
  <c r="D660" i="5"/>
  <c r="G660" i="5"/>
  <c r="D661" i="5"/>
  <c r="G661" i="5"/>
  <c r="D662" i="5"/>
  <c r="G662" i="5"/>
  <c r="D663" i="5"/>
  <c r="G663" i="5"/>
  <c r="D664" i="5"/>
  <c r="G664" i="5"/>
  <c r="D665" i="5"/>
  <c r="G665" i="5"/>
  <c r="D666" i="5"/>
  <c r="G666" i="5"/>
  <c r="D667" i="5"/>
  <c r="G667" i="5"/>
  <c r="D668" i="5"/>
  <c r="G668" i="5"/>
  <c r="D669" i="5"/>
  <c r="G669" i="5"/>
  <c r="D670" i="5"/>
  <c r="G670" i="5"/>
  <c r="D671" i="5"/>
  <c r="G671" i="5"/>
  <c r="D672" i="5"/>
  <c r="G672" i="5"/>
  <c r="D673" i="5"/>
  <c r="G673" i="5"/>
  <c r="D674" i="5"/>
  <c r="G674" i="5"/>
  <c r="D675" i="5"/>
  <c r="G675" i="5"/>
  <c r="D676" i="5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G712" i="5"/>
  <c r="D713" i="5"/>
  <c r="G713" i="5"/>
  <c r="D714" i="5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G757" i="5"/>
  <c r="D758" i="5"/>
  <c r="G758" i="5"/>
  <c r="D759" i="5"/>
  <c r="G759" i="5"/>
  <c r="D760" i="5"/>
  <c r="G760" i="5"/>
  <c r="D761" i="5"/>
  <c r="G761" i="5"/>
  <c r="D762" i="5"/>
  <c r="G762" i="5"/>
  <c r="D763" i="5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D774" i="5"/>
  <c r="G774" i="5"/>
  <c r="D775" i="5"/>
  <c r="G775" i="5"/>
  <c r="D776" i="5"/>
  <c r="G776" i="5"/>
  <c r="D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G846" i="5"/>
  <c r="D847" i="5"/>
  <c r="G847" i="5"/>
  <c r="D848" i="5"/>
  <c r="G848" i="5"/>
  <c r="D849" i="5"/>
  <c r="G849" i="5"/>
  <c r="D850" i="5"/>
  <c r="G850" i="5"/>
  <c r="D851" i="5"/>
  <c r="G851" i="5"/>
  <c r="D852" i="5"/>
  <c r="G852" i="5"/>
  <c r="D853" i="5"/>
  <c r="G853" i="5"/>
  <c r="D854" i="5"/>
  <c r="G854" i="5"/>
  <c r="D855" i="5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G956" i="5"/>
  <c r="D957" i="5"/>
  <c r="G957" i="5"/>
  <c r="D958" i="5"/>
  <c r="G958" i="5"/>
  <c r="D959" i="5"/>
  <c r="G959" i="5"/>
  <c r="D960" i="5"/>
  <c r="G960" i="5"/>
  <c r="D961" i="5"/>
  <c r="G961" i="5"/>
  <c r="D962" i="5"/>
  <c r="G962" i="5"/>
  <c r="D963" i="5"/>
  <c r="G963" i="5"/>
  <c r="D964" i="5"/>
  <c r="G964" i="5"/>
  <c r="D965" i="5"/>
  <c r="G965" i="5"/>
  <c r="D966" i="5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G1090" i="5"/>
  <c r="D1091" i="5"/>
  <c r="G1091" i="5"/>
  <c r="D1092" i="5"/>
  <c r="G1092" i="5"/>
  <c r="D1093" i="5"/>
  <c r="G1093" i="5"/>
  <c r="D1094" i="5"/>
  <c r="G1094" i="5"/>
  <c r="D1095" i="5"/>
  <c r="G1095" i="5"/>
  <c r="D1096" i="5"/>
  <c r="G1096" i="5"/>
  <c r="D1097" i="5"/>
  <c r="G1097" i="5"/>
  <c r="D1098" i="5"/>
  <c r="G1098" i="5"/>
  <c r="D1099" i="5"/>
  <c r="G1099" i="5"/>
  <c r="D1100" i="5"/>
  <c r="G1100" i="5"/>
  <c r="D1101" i="5"/>
  <c r="G1101" i="5"/>
  <c r="D1102" i="5"/>
  <c r="G1102" i="5"/>
  <c r="D1103" i="5"/>
  <c r="G1103" i="5"/>
  <c r="D1104" i="5"/>
  <c r="G1104" i="5"/>
  <c r="D1105" i="5"/>
  <c r="G1105" i="5"/>
  <c r="D1106" i="5"/>
  <c r="G1106" i="5"/>
  <c r="D1107" i="5"/>
  <c r="G1107" i="5"/>
  <c r="D1108" i="5"/>
  <c r="G1108" i="5"/>
  <c r="D1109" i="5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D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D1284" i="5"/>
  <c r="D1285" i="5"/>
  <c r="G1285" i="5"/>
  <c r="D1286" i="5"/>
  <c r="G1286" i="5"/>
  <c r="D1287" i="5"/>
  <c r="G1287" i="5"/>
  <c r="D1288" i="5"/>
  <c r="G1288" i="5"/>
  <c r="D1289" i="5"/>
  <c r="G1289" i="5"/>
  <c r="D1290" i="5"/>
  <c r="G1290" i="5"/>
  <c r="D1291" i="5"/>
  <c r="G1291" i="5"/>
  <c r="D1292" i="5"/>
  <c r="G1292" i="5"/>
  <c r="D1293" i="5"/>
  <c r="G1293" i="5"/>
  <c r="D1294" i="5"/>
  <c r="G1294" i="5"/>
  <c r="D1295" i="5"/>
  <c r="G1295" i="5"/>
  <c r="D1296" i="5"/>
  <c r="G1296" i="5"/>
  <c r="D1297" i="5"/>
  <c r="G1297" i="5"/>
  <c r="D1298" i="5"/>
  <c r="G1298" i="5"/>
  <c r="D1299" i="5"/>
  <c r="G1299" i="5"/>
  <c r="D1300" i="5"/>
  <c r="G1300" i="5"/>
  <c r="D1301" i="5"/>
  <c r="G1301" i="5"/>
  <c r="D1302" i="5"/>
  <c r="G1302" i="5"/>
  <c r="D1303" i="5"/>
  <c r="G1303" i="5"/>
  <c r="D1304" i="5"/>
  <c r="G1304" i="5"/>
  <c r="D1305" i="5"/>
  <c r="G1305" i="5"/>
  <c r="D1306" i="5"/>
  <c r="G1306" i="5"/>
  <c r="D1307" i="5"/>
  <c r="G1307" i="5"/>
  <c r="D1308" i="5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D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G1557" i="5"/>
  <c r="D1558" i="5"/>
  <c r="G1558" i="5"/>
  <c r="D1559" i="5"/>
  <c r="G1559" i="5"/>
  <c r="D1560" i="5"/>
  <c r="G1560" i="5"/>
  <c r="D1561" i="5"/>
  <c r="G1561" i="5"/>
  <c r="D1562" i="5"/>
  <c r="G1562" i="5"/>
  <c r="D1563" i="5"/>
  <c r="G1563" i="5"/>
  <c r="D1564" i="5"/>
  <c r="G1564" i="5"/>
  <c r="D1565" i="5"/>
  <c r="G1565" i="5"/>
  <c r="D1566" i="5"/>
  <c r="G1566" i="5"/>
  <c r="D1567" i="5"/>
  <c r="G1567" i="5"/>
  <c r="D1568" i="5"/>
  <c r="G1568" i="5"/>
  <c r="D1569" i="5"/>
  <c r="G1569" i="5"/>
  <c r="D1570" i="5"/>
  <c r="G1570" i="5"/>
  <c r="D1571" i="5"/>
  <c r="G1571" i="5"/>
  <c r="D1572" i="5"/>
  <c r="G1572" i="5"/>
  <c r="D1573" i="5"/>
  <c r="G1573" i="5"/>
  <c r="D1574" i="5"/>
  <c r="G1574" i="5"/>
  <c r="D1575" i="5"/>
  <c r="G1575" i="5"/>
  <c r="D1576" i="5"/>
  <c r="G1576" i="5"/>
  <c r="D1577" i="5"/>
  <c r="G1577" i="5"/>
  <c r="D1578" i="5"/>
  <c r="G1578" i="5"/>
  <c r="D1579" i="5"/>
  <c r="G1579" i="5"/>
  <c r="D1580" i="5"/>
  <c r="G1580" i="5"/>
  <c r="D1581" i="5"/>
  <c r="G1581" i="5"/>
  <c r="D1582" i="5"/>
  <c r="G1582" i="5"/>
  <c r="D1583" i="5"/>
  <c r="G1583" i="5"/>
  <c r="D1584" i="5"/>
  <c r="G1584" i="5"/>
  <c r="D1585" i="5"/>
  <c r="G1585" i="5"/>
  <c r="D1586" i="5"/>
  <c r="G1586" i="5"/>
  <c r="D1587" i="5"/>
  <c r="G1587" i="5"/>
  <c r="D1588" i="5"/>
  <c r="G1588" i="5"/>
  <c r="D1589" i="5"/>
  <c r="G1589" i="5"/>
  <c r="D1590" i="5"/>
  <c r="G1590" i="5"/>
  <c r="D1591" i="5"/>
  <c r="G1591" i="5"/>
  <c r="D1592" i="5"/>
  <c r="G1592" i="5"/>
  <c r="D1593" i="5"/>
  <c r="G1593" i="5"/>
  <c r="D1594" i="5"/>
  <c r="G1594" i="5"/>
  <c r="D1595" i="5"/>
  <c r="G1595" i="5"/>
  <c r="D1596" i="5"/>
  <c r="G1596" i="5"/>
  <c r="D1597" i="5"/>
  <c r="G1597" i="5"/>
  <c r="D1598" i="5"/>
  <c r="G1598" i="5"/>
  <c r="D1599" i="5"/>
  <c r="G1599" i="5"/>
  <c r="D1600" i="5"/>
  <c r="G1600" i="5"/>
  <c r="D1601" i="5"/>
  <c r="G1601" i="5"/>
  <c r="D1602" i="5"/>
  <c r="G1602" i="5"/>
  <c r="D1603" i="5"/>
  <c r="G1603" i="5"/>
  <c r="D1604" i="5"/>
  <c r="G1604" i="5"/>
  <c r="D1605" i="5"/>
  <c r="G1605" i="5"/>
  <c r="D1606" i="5"/>
  <c r="G1606" i="5"/>
  <c r="D1607" i="5"/>
  <c r="G1607" i="5"/>
  <c r="D1608" i="5"/>
  <c r="D1609" i="5"/>
  <c r="G1609" i="5"/>
  <c r="D1610" i="5"/>
  <c r="G1610" i="5"/>
  <c r="D1611" i="5"/>
  <c r="G1611" i="5"/>
  <c r="D1612" i="5"/>
  <c r="G1612" i="5"/>
  <c r="D1613" i="5"/>
  <c r="G1613" i="5"/>
  <c r="D1614" i="5"/>
  <c r="G1614" i="5"/>
  <c r="D1615" i="5"/>
  <c r="G1615" i="5"/>
  <c r="D1616" i="5"/>
  <c r="G1616" i="5"/>
  <c r="D1617" i="5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D1709" i="5"/>
  <c r="D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G2012" i="5"/>
  <c r="D2013" i="5"/>
  <c r="G2013" i="5"/>
  <c r="D2014" i="5"/>
  <c r="G2014" i="5"/>
  <c r="D2015" i="5"/>
  <c r="G2015" i="5"/>
  <c r="D2016" i="5"/>
  <c r="G2016" i="5"/>
  <c r="D2017" i="5"/>
  <c r="G2017" i="5"/>
  <c r="D2018" i="5"/>
  <c r="G2018" i="5"/>
  <c r="D2019" i="5"/>
  <c r="G2019" i="5"/>
  <c r="D2020" i="5"/>
  <c r="G2020" i="5"/>
  <c r="D2021" i="5"/>
  <c r="G2021" i="5"/>
  <c r="D2022" i="5"/>
  <c r="G2022" i="5"/>
  <c r="D2023" i="5"/>
  <c r="G2023" i="5"/>
  <c r="D2024" i="5"/>
  <c r="G2024" i="5"/>
  <c r="D2025" i="5"/>
  <c r="G2025" i="5"/>
  <c r="D2026" i="5"/>
  <c r="G2026" i="5"/>
  <c r="D2027" i="5"/>
  <c r="G2027" i="5"/>
  <c r="D2028" i="5"/>
  <c r="G2028" i="5"/>
  <c r="D2029" i="5"/>
  <c r="G2029" i="5"/>
  <c r="D2030" i="5"/>
  <c r="G2030" i="5"/>
  <c r="D2031" i="5"/>
  <c r="G2031" i="5"/>
  <c r="D2032" i="5"/>
  <c r="G2032" i="5"/>
  <c r="D2033" i="5"/>
  <c r="G2033" i="5"/>
  <c r="D2034" i="5"/>
  <c r="G2034" i="5"/>
  <c r="D2035" i="5"/>
  <c r="G2035" i="5"/>
  <c r="D2036" i="5"/>
  <c r="G2036" i="5"/>
  <c r="D2037" i="5"/>
  <c r="G2037" i="5"/>
  <c r="D2038" i="5"/>
  <c r="G2038" i="5"/>
  <c r="D2039" i="5"/>
  <c r="G2039" i="5"/>
  <c r="D2040" i="5"/>
  <c r="D2041" i="5"/>
  <c r="D2042" i="5"/>
  <c r="G2042" i="5"/>
  <c r="D2043" i="5"/>
  <c r="D2044" i="5"/>
  <c r="G2044" i="5"/>
  <c r="D2045" i="5"/>
  <c r="G2045" i="5"/>
  <c r="D2046" i="5"/>
  <c r="G2046" i="5"/>
  <c r="D2047" i="5"/>
  <c r="G2047" i="5"/>
  <c r="D2048" i="5"/>
  <c r="G2048" i="5"/>
  <c r="D2049" i="5"/>
  <c r="G2049" i="5"/>
  <c r="D2050" i="5"/>
  <c r="G2050" i="5"/>
  <c r="D2051" i="5"/>
  <c r="G2051" i="5"/>
  <c r="D2052" i="5"/>
  <c r="G2052" i="5"/>
  <c r="D2053" i="5"/>
  <c r="G2053" i="5"/>
  <c r="D2054" i="5"/>
  <c r="G2054" i="5"/>
  <c r="D2055" i="5"/>
  <c r="G2055" i="5"/>
  <c r="D2056" i="5"/>
  <c r="G2056" i="5"/>
  <c r="D2057" i="5"/>
  <c r="G2057" i="5"/>
  <c r="D2058" i="5"/>
  <c r="G2058" i="5"/>
  <c r="D2059" i="5"/>
  <c r="G2059" i="5"/>
  <c r="D2060" i="5"/>
  <c r="G2060" i="5"/>
  <c r="D2061" i="5"/>
  <c r="G2061" i="5"/>
  <c r="D2062" i="5"/>
  <c r="G2062" i="5"/>
  <c r="D2063" i="5"/>
  <c r="G2063" i="5"/>
  <c r="D2064" i="5"/>
  <c r="G2064" i="5"/>
  <c r="D2065" i="5"/>
  <c r="G2065" i="5"/>
  <c r="D2066" i="5"/>
  <c r="G2066" i="5"/>
  <c r="D2067" i="5"/>
  <c r="G2067" i="5"/>
  <c r="D2068" i="5"/>
  <c r="G2068" i="5"/>
  <c r="D2069" i="5"/>
  <c r="G2069" i="5"/>
  <c r="D2070" i="5"/>
  <c r="G2070" i="5"/>
  <c r="D2071" i="5"/>
  <c r="G2071" i="5"/>
  <c r="D2072" i="5"/>
  <c r="G2072" i="5"/>
  <c r="D2073" i="5"/>
  <c r="G2073" i="5"/>
  <c r="D2074" i="5"/>
  <c r="G2074" i="5"/>
  <c r="D2075" i="5"/>
  <c r="G2075" i="5"/>
  <c r="D2076" i="5"/>
  <c r="G2076" i="5"/>
  <c r="D2077" i="5"/>
  <c r="G2077" i="5"/>
  <c r="D2078" i="5"/>
  <c r="G2078" i="5"/>
  <c r="D2079" i="5"/>
  <c r="G2079" i="5"/>
  <c r="D2080" i="5"/>
  <c r="G2080" i="5"/>
  <c r="D2081" i="5"/>
  <c r="G2081" i="5"/>
  <c r="D2082" i="5"/>
  <c r="G2082" i="5"/>
  <c r="D2083" i="5"/>
  <c r="G2083" i="5"/>
  <c r="D2084" i="5"/>
  <c r="G2084" i="5"/>
  <c r="D2085" i="5"/>
  <c r="G2085" i="5"/>
  <c r="D2086" i="5"/>
  <c r="G2086" i="5"/>
  <c r="D2087" i="5"/>
  <c r="G2087" i="5"/>
  <c r="D2088" i="5"/>
  <c r="G2088" i="5"/>
  <c r="D2089" i="5"/>
  <c r="G2089" i="5"/>
  <c r="D2090" i="5"/>
  <c r="G2090" i="5"/>
  <c r="D2091" i="5"/>
  <c r="G2091" i="5"/>
  <c r="D2092" i="5"/>
  <c r="G2092" i="5"/>
  <c r="D2093" i="5"/>
  <c r="G2093" i="5"/>
  <c r="D2094" i="5"/>
  <c r="G2094" i="5"/>
  <c r="D2095" i="5"/>
  <c r="G2095" i="5"/>
  <c r="D2096" i="5"/>
  <c r="G2096" i="5"/>
  <c r="D2097" i="5"/>
  <c r="G2097" i="5"/>
  <c r="D2098" i="5"/>
  <c r="G2098" i="5"/>
  <c r="D2099" i="5"/>
  <c r="G2099" i="5"/>
  <c r="D2100" i="5"/>
  <c r="G2100" i="5"/>
  <c r="D2101" i="5"/>
  <c r="G2101" i="5"/>
  <c r="D2102" i="5"/>
  <c r="G2102" i="5"/>
  <c r="D2103" i="5"/>
  <c r="G2103" i="5"/>
  <c r="D2104" i="5"/>
  <c r="G2104" i="5"/>
  <c r="D2105" i="5"/>
  <c r="G2105" i="5"/>
  <c r="D2106" i="5"/>
  <c r="G2106" i="5"/>
  <c r="D2107" i="5"/>
  <c r="G2107" i="5"/>
  <c r="D2108" i="5"/>
  <c r="G2108" i="5"/>
  <c r="D2109" i="5"/>
  <c r="G2109" i="5"/>
  <c r="D2110" i="5"/>
  <c r="G2110" i="5"/>
  <c r="D2111" i="5"/>
  <c r="G2111" i="5"/>
  <c r="D2112" i="5"/>
  <c r="G2112" i="5"/>
  <c r="D2113" i="5"/>
  <c r="G2113" i="5"/>
  <c r="D2114" i="5"/>
  <c r="G2114" i="5"/>
  <c r="D2115" i="5"/>
  <c r="G2115" i="5"/>
  <c r="D2116" i="5"/>
  <c r="G2116" i="5"/>
  <c r="D2117" i="5"/>
  <c r="G2117" i="5"/>
  <c r="D2118" i="5"/>
  <c r="G2118" i="5"/>
  <c r="D2119" i="5"/>
  <c r="G2119" i="5"/>
  <c r="D2120" i="5"/>
  <c r="G2120" i="5"/>
  <c r="D2121" i="5"/>
  <c r="G2121" i="5"/>
  <c r="D2122" i="5"/>
  <c r="G2122" i="5"/>
  <c r="D2123" i="5"/>
  <c r="G2123" i="5"/>
  <c r="D2124" i="5"/>
  <c r="G2124" i="5"/>
  <c r="D2125" i="5"/>
  <c r="G2125" i="5"/>
  <c r="D2126" i="5"/>
  <c r="G2126" i="5"/>
  <c r="D2127" i="5"/>
  <c r="G2127" i="5"/>
  <c r="D2128" i="5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G2174" i="5"/>
  <c r="D2175" i="5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G2199" i="5"/>
  <c r="D2200" i="5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G2236" i="5"/>
  <c r="D2237" i="5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D2278" i="5"/>
  <c r="D2279" i="5"/>
  <c r="D2280" i="5"/>
  <c r="D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G2841" i="5"/>
  <c r="D2842" i="5"/>
  <c r="G2842" i="5"/>
  <c r="D2843" i="5"/>
  <c r="G2843" i="5"/>
  <c r="D2844" i="5"/>
  <c r="G2844" i="5"/>
  <c r="D2845" i="5"/>
  <c r="G2845" i="5"/>
  <c r="D2846" i="5"/>
  <c r="G2846" i="5"/>
  <c r="D2847" i="5"/>
  <c r="G2847" i="5"/>
  <c r="D2848" i="5"/>
  <c r="G2848" i="5"/>
  <c r="D2849" i="5"/>
  <c r="G2849" i="5"/>
  <c r="D2850" i="5"/>
  <c r="G2850" i="5"/>
  <c r="D2851" i="5"/>
  <c r="G2851" i="5"/>
  <c r="D2852" i="5"/>
  <c r="G2852" i="5"/>
  <c r="D2853" i="5"/>
  <c r="G2853" i="5"/>
  <c r="D2854" i="5"/>
  <c r="G2854" i="5"/>
  <c r="D2855" i="5"/>
  <c r="G2855" i="5"/>
  <c r="D2856" i="5"/>
  <c r="G2856" i="5"/>
  <c r="D2857" i="5"/>
  <c r="G2857" i="5"/>
  <c r="D2858" i="5"/>
  <c r="G2858" i="5"/>
  <c r="D2859" i="5"/>
  <c r="G2859" i="5"/>
  <c r="D2860" i="5"/>
  <c r="G2860" i="5"/>
  <c r="D2861" i="5"/>
  <c r="G2861" i="5"/>
  <c r="D2862" i="5"/>
  <c r="G2862" i="5"/>
  <c r="D2863" i="5"/>
  <c r="G2863" i="5"/>
  <c r="D2864" i="5"/>
  <c r="G2864" i="5"/>
  <c r="D2865" i="5"/>
  <c r="G2865" i="5"/>
  <c r="D2866" i="5"/>
  <c r="G2866" i="5"/>
  <c r="D2867" i="5"/>
  <c r="G2867" i="5"/>
  <c r="D2868" i="5"/>
  <c r="G2868" i="5"/>
  <c r="D2869" i="5"/>
  <c r="G2869" i="5"/>
  <c r="D2870" i="5"/>
  <c r="G2870" i="5"/>
  <c r="D2871" i="5"/>
  <c r="G2871" i="5"/>
  <c r="D2872" i="5"/>
  <c r="G2872" i="5"/>
  <c r="D2873" i="5"/>
  <c r="G2873" i="5"/>
  <c r="D2874" i="5"/>
  <c r="G2874" i="5"/>
  <c r="D2875" i="5"/>
  <c r="G2875" i="5"/>
  <c r="D2876" i="5"/>
  <c r="G2876" i="5"/>
  <c r="D2877" i="5"/>
  <c r="G2877" i="5"/>
  <c r="D2878" i="5"/>
  <c r="G2878" i="5"/>
  <c r="D2879" i="5"/>
  <c r="G2879" i="5"/>
  <c r="D2880" i="5"/>
  <c r="G2880" i="5"/>
  <c r="D2881" i="5"/>
  <c r="G2881" i="5"/>
  <c r="D2882" i="5"/>
  <c r="G2882" i="5"/>
  <c r="D2883" i="5"/>
  <c r="G2883" i="5"/>
  <c r="D2884" i="5"/>
  <c r="G2884" i="5"/>
  <c r="D2885" i="5"/>
  <c r="G2885" i="5"/>
  <c r="D2886" i="5"/>
  <c r="G2886" i="5"/>
  <c r="D2887" i="5"/>
  <c r="G2887" i="5"/>
  <c r="D2888" i="5"/>
  <c r="G2888" i="5"/>
  <c r="D2889" i="5"/>
  <c r="E2889" i="5" s="1"/>
  <c r="G2889" i="5"/>
  <c r="D2890" i="5"/>
  <c r="G2890" i="5"/>
  <c r="D2891" i="5"/>
  <c r="G2891" i="5"/>
  <c r="D2892" i="5"/>
  <c r="G2892" i="5"/>
  <c r="D2893" i="5"/>
  <c r="G2893" i="5"/>
  <c r="D2894" i="5"/>
  <c r="G2894" i="5"/>
  <c r="D2895" i="5"/>
  <c r="E2895" i="5" s="1"/>
  <c r="G2895" i="5"/>
  <c r="D2896" i="5"/>
  <c r="G2896" i="5"/>
  <c r="D2897" i="5"/>
  <c r="G2897" i="5"/>
  <c r="D2898" i="5"/>
  <c r="G2898" i="5"/>
  <c r="D2899" i="5"/>
  <c r="G2899" i="5"/>
  <c r="D2900" i="5"/>
  <c r="G2900" i="5"/>
  <c r="D2901" i="5"/>
  <c r="E2901" i="5" s="1"/>
  <c r="G2901" i="5"/>
  <c r="D2902" i="5"/>
  <c r="G2902" i="5"/>
  <c r="D2903" i="5"/>
  <c r="G2903" i="5"/>
  <c r="D2904" i="5"/>
  <c r="G2904" i="5"/>
  <c r="D2905" i="5"/>
  <c r="G2905" i="5"/>
  <c r="D2906" i="5"/>
  <c r="G2906" i="5"/>
  <c r="D2907" i="5"/>
  <c r="E2907" i="5" s="1"/>
  <c r="G2907" i="5"/>
  <c r="D2908" i="5"/>
  <c r="G2908" i="5"/>
  <c r="D2909" i="5"/>
  <c r="G2909" i="5"/>
  <c r="D2910" i="5"/>
  <c r="G2910" i="5"/>
  <c r="D2911" i="5"/>
  <c r="G2911" i="5"/>
  <c r="D2912" i="5"/>
  <c r="G2912" i="5"/>
  <c r="D2913" i="5"/>
  <c r="E2913" i="5" s="1"/>
  <c r="G2913" i="5"/>
  <c r="D2914" i="5"/>
  <c r="G2914" i="5"/>
  <c r="D2915" i="5"/>
  <c r="G2915" i="5"/>
  <c r="D2916" i="5"/>
  <c r="G2916" i="5"/>
  <c r="D2917" i="5"/>
  <c r="G2917" i="5"/>
  <c r="D2918" i="5"/>
  <c r="G2918" i="5"/>
  <c r="D2919" i="5"/>
  <c r="E2919" i="5" s="1"/>
  <c r="G2919" i="5"/>
  <c r="D2920" i="5"/>
  <c r="G2920" i="5"/>
  <c r="D2921" i="5"/>
  <c r="G2921" i="5"/>
  <c r="D2922" i="5"/>
  <c r="G2922" i="5"/>
  <c r="D2923" i="5"/>
  <c r="G2923" i="5"/>
  <c r="D2924" i="5"/>
  <c r="G2924" i="5"/>
  <c r="D2925" i="5"/>
  <c r="E2925" i="5" s="1"/>
  <c r="G2925" i="5"/>
  <c r="D2926" i="5"/>
  <c r="G2926" i="5"/>
  <c r="D2927" i="5"/>
  <c r="G2927" i="5"/>
  <c r="D2928" i="5"/>
  <c r="G2928" i="5"/>
  <c r="D2929" i="5"/>
  <c r="G2929" i="5"/>
  <c r="D2930" i="5"/>
  <c r="G2930" i="5"/>
  <c r="D2931" i="5"/>
  <c r="E2931" i="5" s="1"/>
  <c r="G2931" i="5"/>
  <c r="D2932" i="5"/>
  <c r="G2932" i="5"/>
  <c r="D2933" i="5"/>
  <c r="G2933" i="5"/>
  <c r="D2934" i="5"/>
  <c r="G2934" i="5"/>
  <c r="D2935" i="5"/>
  <c r="G2935" i="5"/>
  <c r="D2936" i="5"/>
  <c r="G2936" i="5"/>
  <c r="D2937" i="5"/>
  <c r="E2937" i="5" s="1"/>
  <c r="G2937" i="5"/>
  <c r="D2938" i="5"/>
  <c r="G2938" i="5"/>
  <c r="D2939" i="5"/>
  <c r="G2939" i="5"/>
  <c r="D2940" i="5"/>
  <c r="G2940" i="5"/>
  <c r="D2941" i="5"/>
  <c r="G2941" i="5"/>
  <c r="D2942" i="5"/>
  <c r="G2942" i="5"/>
  <c r="D2943" i="5"/>
  <c r="E2943" i="5" s="1"/>
  <c r="G2943" i="5"/>
  <c r="D2944" i="5"/>
  <c r="G2944" i="5"/>
  <c r="D2945" i="5"/>
  <c r="G2945" i="5"/>
  <c r="D2946" i="5"/>
  <c r="G2946" i="5"/>
  <c r="D2947" i="5"/>
  <c r="G2947" i="5"/>
  <c r="D2948" i="5"/>
  <c r="G2948" i="5"/>
  <c r="D2949" i="5"/>
  <c r="E2949" i="5" s="1"/>
  <c r="G2949" i="5"/>
  <c r="D2950" i="5"/>
  <c r="G2950" i="5"/>
  <c r="D2951" i="5"/>
  <c r="G2951" i="5"/>
  <c r="D2952" i="5"/>
  <c r="G2952" i="5"/>
  <c r="D2953" i="5"/>
  <c r="G2953" i="5"/>
  <c r="D2954" i="5"/>
  <c r="G2954" i="5"/>
  <c r="D2955" i="5"/>
  <c r="E2955" i="5" s="1"/>
  <c r="G2955" i="5"/>
  <c r="D2956" i="5"/>
  <c r="G2956" i="5"/>
  <c r="D2957" i="5"/>
  <c r="G2957" i="5"/>
  <c r="D2958" i="5"/>
  <c r="G2958" i="5"/>
  <c r="D2959" i="5"/>
  <c r="G2959" i="5"/>
  <c r="D2960" i="5"/>
  <c r="G2960" i="5"/>
  <c r="D2961" i="5"/>
  <c r="E2961" i="5" s="1"/>
  <c r="G2961" i="5"/>
  <c r="D2962" i="5"/>
  <c r="G2962" i="5"/>
  <c r="D2963" i="5"/>
  <c r="G2963" i="5"/>
  <c r="D2964" i="5"/>
  <c r="G2964" i="5"/>
  <c r="D2965" i="5"/>
  <c r="G2965" i="5"/>
  <c r="D2966" i="5"/>
  <c r="G2966" i="5"/>
  <c r="D2967" i="5"/>
  <c r="E2967" i="5" s="1"/>
  <c r="G2967" i="5"/>
  <c r="D2968" i="5"/>
  <c r="G2968" i="5"/>
  <c r="D2969" i="5"/>
  <c r="G2969" i="5"/>
  <c r="D2970" i="5"/>
  <c r="G2970" i="5"/>
  <c r="D2971" i="5"/>
  <c r="G2971" i="5"/>
  <c r="D2972" i="5"/>
  <c r="G2972" i="5"/>
  <c r="D2973" i="5"/>
  <c r="E2973" i="5" s="1"/>
  <c r="G2973" i="5"/>
  <c r="D2974" i="5"/>
  <c r="G2974" i="5"/>
  <c r="D2975" i="5"/>
  <c r="G2975" i="5"/>
  <c r="D2976" i="5"/>
  <c r="G2976" i="5"/>
  <c r="D2977" i="5"/>
  <c r="G2977" i="5"/>
  <c r="D2978" i="5"/>
  <c r="G2978" i="5"/>
  <c r="D2979" i="5"/>
  <c r="E2979" i="5" s="1"/>
  <c r="G2979" i="5"/>
  <c r="D2980" i="5"/>
  <c r="G2980" i="5"/>
  <c r="D2981" i="5"/>
  <c r="G2981" i="5"/>
  <c r="D2982" i="5"/>
  <c r="G2982" i="5"/>
  <c r="D2983" i="5"/>
  <c r="G2983" i="5"/>
  <c r="D2984" i="5"/>
  <c r="G2984" i="5"/>
  <c r="D2985" i="5"/>
  <c r="E2985" i="5" s="1"/>
  <c r="G2985" i="5"/>
  <c r="D2986" i="5"/>
  <c r="G2986" i="5"/>
  <c r="D2987" i="5"/>
  <c r="G2987" i="5"/>
  <c r="D2988" i="5"/>
  <c r="G2988" i="5"/>
  <c r="D2989" i="5"/>
  <c r="G2989" i="5"/>
  <c r="D2990" i="5"/>
  <c r="G2990" i="5"/>
  <c r="D2991" i="5"/>
  <c r="E2991" i="5" s="1"/>
  <c r="G2991" i="5"/>
  <c r="D2992" i="5"/>
  <c r="G2992" i="5"/>
  <c r="D2993" i="5"/>
  <c r="G2993" i="5"/>
  <c r="D2994" i="5"/>
  <c r="G2994" i="5"/>
  <c r="D2995" i="5"/>
  <c r="G2995" i="5"/>
  <c r="D2996" i="5"/>
  <c r="G2996" i="5"/>
  <c r="D2997" i="5"/>
  <c r="E2997" i="5" s="1"/>
  <c r="G2997" i="5"/>
  <c r="D2998" i="5"/>
  <c r="G2998" i="5"/>
  <c r="D2999" i="5"/>
  <c r="G2999" i="5"/>
  <c r="D3000" i="5"/>
  <c r="G3000" i="5"/>
  <c r="D3001" i="5"/>
  <c r="G3001" i="5"/>
  <c r="D3002" i="5"/>
  <c r="G3002" i="5"/>
  <c r="D3003" i="5"/>
  <c r="E3003" i="5" s="1"/>
  <c r="G3003" i="5"/>
  <c r="D3004" i="5"/>
  <c r="G3004" i="5"/>
  <c r="D3005" i="5"/>
  <c r="G3005" i="5"/>
  <c r="D3006" i="5"/>
  <c r="G3006" i="5"/>
  <c r="D3007" i="5"/>
  <c r="G3007" i="5"/>
  <c r="D3008" i="5"/>
  <c r="G3008" i="5"/>
  <c r="D3009" i="5"/>
  <c r="E3009" i="5" s="1"/>
  <c r="G3009" i="5"/>
  <c r="D3010" i="5"/>
  <c r="G3010" i="5"/>
  <c r="D3011" i="5"/>
  <c r="G3011" i="5"/>
  <c r="D3012" i="5"/>
  <c r="G3012" i="5"/>
  <c r="D3013" i="5"/>
  <c r="G3013" i="5"/>
  <c r="D3014" i="5"/>
  <c r="G3014" i="5"/>
  <c r="D3015" i="5"/>
  <c r="E3015" i="5" s="1"/>
  <c r="G3015" i="5"/>
  <c r="D3016" i="5"/>
  <c r="G3016" i="5"/>
  <c r="D3017" i="5"/>
  <c r="G3017" i="5"/>
  <c r="D3018" i="5"/>
  <c r="G3018" i="5"/>
  <c r="D3019" i="5"/>
  <c r="G3019" i="5"/>
  <c r="D3020" i="5"/>
  <c r="G3020" i="5"/>
  <c r="D3021" i="5"/>
  <c r="E3021" i="5" s="1"/>
  <c r="G3021" i="5"/>
  <c r="D3022" i="5"/>
  <c r="G3022" i="5"/>
  <c r="D3023" i="5"/>
  <c r="G3023" i="5"/>
  <c r="D3024" i="5"/>
  <c r="G3024" i="5"/>
  <c r="D3025" i="5"/>
  <c r="G3025" i="5"/>
  <c r="D3026" i="5"/>
  <c r="G3026" i="5"/>
  <c r="D3027" i="5"/>
  <c r="E3027" i="5" s="1"/>
  <c r="G3027" i="5"/>
  <c r="D3028" i="5"/>
  <c r="G3028" i="5"/>
  <c r="D3029" i="5"/>
  <c r="G3029" i="5"/>
  <c r="D3030" i="5"/>
  <c r="G3030" i="5"/>
  <c r="D3031" i="5"/>
  <c r="G3031" i="5"/>
  <c r="D3032" i="5"/>
  <c r="G3032" i="5"/>
  <c r="D3033" i="5"/>
  <c r="E3033" i="5" s="1"/>
  <c r="G3033" i="5"/>
  <c r="D3034" i="5"/>
  <c r="G3034" i="5"/>
  <c r="D3035" i="5"/>
  <c r="G3035" i="5"/>
  <c r="D3036" i="5"/>
  <c r="G3036" i="5"/>
  <c r="D3037" i="5"/>
  <c r="G3037" i="5"/>
  <c r="D3038" i="5"/>
  <c r="G3038" i="5"/>
  <c r="D3039" i="5"/>
  <c r="E3039" i="5" s="1"/>
  <c r="G3039" i="5"/>
  <c r="D3040" i="5"/>
  <c r="G3040" i="5"/>
  <c r="D3041" i="5"/>
  <c r="G3041" i="5"/>
  <c r="D3042" i="5"/>
  <c r="G3042" i="5"/>
  <c r="D3043" i="5"/>
  <c r="G3043" i="5"/>
  <c r="D3044" i="5"/>
  <c r="G3044" i="5"/>
  <c r="D3045" i="5"/>
  <c r="E3045" i="5" s="1"/>
  <c r="G3045" i="5"/>
  <c r="D3046" i="5"/>
  <c r="G3046" i="5"/>
  <c r="D3047" i="5"/>
  <c r="G3047" i="5"/>
  <c r="D3048" i="5"/>
  <c r="G3048" i="5"/>
  <c r="D3049" i="5"/>
  <c r="G3049" i="5"/>
  <c r="D3050" i="5"/>
  <c r="E3050" i="5" s="1"/>
  <c r="G3050" i="5"/>
  <c r="D3051" i="5"/>
  <c r="E3051" i="5" s="1"/>
  <c r="G3051" i="5"/>
  <c r="D3052" i="5"/>
  <c r="E3052" i="5" s="1"/>
  <c r="G3052" i="5"/>
  <c r="D3053" i="5"/>
  <c r="E3053" i="5" s="1"/>
  <c r="G3053" i="5"/>
  <c r="D3054" i="5"/>
  <c r="E3054" i="5" s="1"/>
  <c r="G3054" i="5"/>
  <c r="D3055" i="5"/>
  <c r="E3055" i="5" s="1"/>
  <c r="G3055" i="5"/>
  <c r="D3056" i="5"/>
  <c r="E3056" i="5" s="1"/>
  <c r="G3056" i="5"/>
  <c r="D3057" i="5"/>
  <c r="E3057" i="5" s="1"/>
  <c r="G3057" i="5"/>
  <c r="D3058" i="5"/>
  <c r="E3058" i="5" s="1"/>
  <c r="G3058" i="5"/>
  <c r="D3059" i="5"/>
  <c r="E3059" i="5" s="1"/>
  <c r="G3059" i="5"/>
  <c r="D3060" i="5"/>
  <c r="E3060" i="5" s="1"/>
  <c r="G3060" i="5"/>
  <c r="D3061" i="5"/>
  <c r="E3061" i="5" s="1"/>
  <c r="G3061" i="5"/>
  <c r="D3062" i="5"/>
  <c r="E3062" i="5" s="1"/>
  <c r="G3062" i="5"/>
  <c r="D3063" i="5"/>
  <c r="E3063" i="5" s="1"/>
  <c r="G3063" i="5"/>
  <c r="D3064" i="5"/>
  <c r="E3064" i="5" s="1"/>
  <c r="G3064" i="5"/>
  <c r="D3065" i="5"/>
  <c r="E3065" i="5" s="1"/>
  <c r="G3065" i="5"/>
  <c r="D3066" i="5"/>
  <c r="E3066" i="5" s="1"/>
  <c r="G3066" i="5"/>
  <c r="D3067" i="5"/>
  <c r="E3067" i="5" s="1"/>
  <c r="G3067" i="5"/>
  <c r="D3068" i="5"/>
  <c r="E3068" i="5" s="1"/>
  <c r="G3068" i="5"/>
  <c r="D3069" i="5"/>
  <c r="E3069" i="5" s="1"/>
  <c r="G3069" i="5"/>
  <c r="D3070" i="5"/>
  <c r="E3070" i="5" s="1"/>
  <c r="G3070" i="5"/>
  <c r="D3071" i="5"/>
  <c r="E3071" i="5" s="1"/>
  <c r="G3071" i="5"/>
  <c r="D3072" i="5"/>
  <c r="E3072" i="5" s="1"/>
  <c r="G3072" i="5"/>
  <c r="E2116" i="5" l="1"/>
  <c r="E2199" i="5"/>
  <c r="E2175" i="5"/>
  <c r="E3043" i="5"/>
  <c r="E3013" i="5"/>
  <c r="E2989" i="5"/>
  <c r="E2971" i="5"/>
  <c r="E2965" i="5"/>
  <c r="E2959" i="5"/>
  <c r="E2953" i="5"/>
  <c r="E2947" i="5"/>
  <c r="E2941" i="5"/>
  <c r="E2935" i="5"/>
  <c r="E2929" i="5"/>
  <c r="E2923" i="5"/>
  <c r="E2917" i="5"/>
  <c r="E2911" i="5"/>
  <c r="E2905" i="5"/>
  <c r="E2899" i="5"/>
  <c r="E2893" i="5"/>
  <c r="E2887" i="5"/>
  <c r="E2881" i="5"/>
  <c r="E2875" i="5"/>
  <c r="E2863" i="5"/>
  <c r="E3037" i="5"/>
  <c r="E2995" i="5"/>
  <c r="E3031" i="5"/>
  <c r="E3007" i="5"/>
  <c r="E2977" i="5"/>
  <c r="E3041" i="5"/>
  <c r="E3017" i="5"/>
  <c r="E2993" i="5"/>
  <c r="E2969" i="5"/>
  <c r="E2951" i="5"/>
  <c r="E2927" i="5"/>
  <c r="E2903" i="5"/>
  <c r="E2891" i="5"/>
  <c r="E2873" i="5"/>
  <c r="E3025" i="5"/>
  <c r="E3001" i="5"/>
  <c r="E3047" i="5"/>
  <c r="E3023" i="5"/>
  <c r="E2999" i="5"/>
  <c r="E2975" i="5"/>
  <c r="E2945" i="5"/>
  <c r="E2915" i="5"/>
  <c r="E2897" i="5"/>
  <c r="E2867" i="5"/>
  <c r="E3049" i="5"/>
  <c r="E3019" i="5"/>
  <c r="E2983" i="5"/>
  <c r="E3029" i="5"/>
  <c r="E3005" i="5"/>
  <c r="E2981" i="5"/>
  <c r="E2957" i="5"/>
  <c r="E2933" i="5"/>
  <c r="E2909" i="5"/>
  <c r="E2879" i="5"/>
  <c r="E3035" i="5"/>
  <c r="E3011" i="5"/>
  <c r="E2987" i="5"/>
  <c r="E2963" i="5"/>
  <c r="E2939" i="5"/>
  <c r="E2921" i="5"/>
  <c r="E2885" i="5"/>
  <c r="E2883" i="5"/>
  <c r="E2877" i="5"/>
  <c r="E2871" i="5"/>
  <c r="E2047" i="5"/>
  <c r="E3044" i="5"/>
  <c r="E3036" i="5"/>
  <c r="E3028" i="5"/>
  <c r="E3020" i="5"/>
  <c r="E3012" i="5"/>
  <c r="E3004" i="5"/>
  <c r="E2996" i="5"/>
  <c r="E2988" i="5"/>
  <c r="E2980" i="5"/>
  <c r="E2972" i="5"/>
  <c r="E2964" i="5"/>
  <c r="E2956" i="5"/>
  <c r="E2948" i="5"/>
  <c r="E2940" i="5"/>
  <c r="E2932" i="5"/>
  <c r="E2924" i="5"/>
  <c r="E2916" i="5"/>
  <c r="E2908" i="5"/>
  <c r="E2900" i="5"/>
  <c r="E3048" i="5"/>
  <c r="E3040" i="5"/>
  <c r="E3032" i="5"/>
  <c r="E3024" i="5"/>
  <c r="E3016" i="5"/>
  <c r="E3008" i="5"/>
  <c r="E3000" i="5"/>
  <c r="E2992" i="5"/>
  <c r="E2984" i="5"/>
  <c r="E2976" i="5"/>
  <c r="E2968" i="5"/>
  <c r="E2960" i="5"/>
  <c r="E2952" i="5"/>
  <c r="E2944" i="5"/>
  <c r="E2936" i="5"/>
  <c r="E2928" i="5"/>
  <c r="E2920" i="5"/>
  <c r="E2912" i="5"/>
  <c r="E2904" i="5"/>
  <c r="E3046" i="5"/>
  <c r="E3038" i="5"/>
  <c r="E3030" i="5"/>
  <c r="E3022" i="5"/>
  <c r="E3014" i="5"/>
  <c r="E3006" i="5"/>
  <c r="E2998" i="5"/>
  <c r="E2990" i="5"/>
  <c r="E2982" i="5"/>
  <c r="E2974" i="5"/>
  <c r="E2966" i="5"/>
  <c r="E2958" i="5"/>
  <c r="E2950" i="5"/>
  <c r="E2942" i="5"/>
  <c r="E2934" i="5"/>
  <c r="E2926" i="5"/>
  <c r="E2918" i="5"/>
  <c r="E2910" i="5"/>
  <c r="E2906" i="5"/>
  <c r="E3042" i="5"/>
  <c r="E3034" i="5"/>
  <c r="E3026" i="5"/>
  <c r="E3018" i="5"/>
  <c r="E3010" i="5"/>
  <c r="E3002" i="5"/>
  <c r="E2994" i="5"/>
  <c r="E2986" i="5"/>
  <c r="E2978" i="5"/>
  <c r="E2970" i="5"/>
  <c r="E2962" i="5"/>
  <c r="E2954" i="5"/>
  <c r="E2946" i="5"/>
  <c r="E2938" i="5"/>
  <c r="E2930" i="5"/>
  <c r="E2922" i="5"/>
  <c r="E2914" i="5"/>
  <c r="E2902" i="5"/>
  <c r="E2898" i="5"/>
  <c r="E2890" i="5"/>
  <c r="E2882" i="5"/>
  <c r="E2874" i="5"/>
  <c r="E2866" i="5"/>
  <c r="E2894" i="5"/>
  <c r="E2886" i="5"/>
  <c r="E2878" i="5"/>
  <c r="E2870" i="5"/>
  <c r="E551" i="5"/>
  <c r="E2869" i="5"/>
  <c r="E2857" i="5"/>
  <c r="E2849" i="5"/>
  <c r="E478" i="5"/>
  <c r="E2865" i="5"/>
  <c r="E2861" i="5"/>
  <c r="E2853" i="5"/>
  <c r="E2237" i="5"/>
  <c r="E2896" i="5"/>
  <c r="E2888" i="5"/>
  <c r="E2880" i="5"/>
  <c r="E2872" i="5"/>
  <c r="E2868" i="5"/>
  <c r="E2892" i="5"/>
  <c r="E2884" i="5"/>
  <c r="E2876" i="5"/>
  <c r="E2859" i="5"/>
  <c r="E2855" i="5"/>
  <c r="E2851" i="5"/>
  <c r="E2847" i="5"/>
  <c r="E46" i="5"/>
  <c r="E42" i="5"/>
  <c r="E39" i="5"/>
  <c r="E21" i="5"/>
  <c r="E1617" i="5"/>
  <c r="E1613" i="5"/>
  <c r="E1609" i="5"/>
  <c r="E1605" i="5"/>
  <c r="E1601" i="5"/>
  <c r="E1599" i="5"/>
  <c r="E1595" i="5"/>
  <c r="E1591" i="5"/>
  <c r="E1589" i="5"/>
  <c r="E1615" i="5"/>
  <c r="E1611" i="5"/>
  <c r="E1607" i="5"/>
  <c r="E1603" i="5"/>
  <c r="E1597" i="5"/>
  <c r="E1593" i="5"/>
  <c r="E1587" i="5"/>
  <c r="E2128" i="5"/>
  <c r="E2122" i="5"/>
  <c r="E2114" i="5"/>
  <c r="E2108" i="5"/>
  <c r="E2102" i="5"/>
  <c r="E2098" i="5"/>
  <c r="E2094" i="5"/>
  <c r="E2088" i="5"/>
  <c r="E2086" i="5"/>
  <c r="E2082" i="5"/>
  <c r="E2078" i="5"/>
  <c r="E2074" i="5"/>
  <c r="E2070" i="5"/>
  <c r="E2066" i="5"/>
  <c r="E2064" i="5"/>
  <c r="E2060" i="5"/>
  <c r="E2056" i="5"/>
  <c r="E2052" i="5"/>
  <c r="E2050" i="5"/>
  <c r="E2048" i="5"/>
  <c r="E2046" i="5"/>
  <c r="E2044" i="5"/>
  <c r="E2040" i="5"/>
  <c r="E2036" i="5"/>
  <c r="E2034" i="5"/>
  <c r="E2030" i="5"/>
  <c r="E2028" i="5"/>
  <c r="E2024" i="5"/>
  <c r="E2022" i="5"/>
  <c r="E2020" i="5"/>
  <c r="E2018" i="5"/>
  <c r="E1154" i="5"/>
  <c r="E653" i="5"/>
  <c r="E651" i="5"/>
  <c r="E603" i="5"/>
  <c r="E601" i="5"/>
  <c r="E518" i="5"/>
  <c r="E400" i="5"/>
  <c r="E335" i="5"/>
  <c r="E35" i="5"/>
  <c r="E32" i="5"/>
  <c r="E29" i="5"/>
  <c r="E2120" i="5"/>
  <c r="E2112" i="5"/>
  <c r="E2106" i="5"/>
  <c r="E2092" i="5"/>
  <c r="E1616" i="5"/>
  <c r="E1614" i="5"/>
  <c r="E1612" i="5"/>
  <c r="E1610" i="5"/>
  <c r="E1608" i="5"/>
  <c r="E1606" i="5"/>
  <c r="E1604" i="5"/>
  <c r="E1602" i="5"/>
  <c r="E1600" i="5"/>
  <c r="E1598" i="5"/>
  <c r="E1596" i="5"/>
  <c r="E1594" i="5"/>
  <c r="E1592" i="5"/>
  <c r="E1590" i="5"/>
  <c r="E1588" i="5"/>
  <c r="E1586" i="5"/>
  <c r="E1584" i="5"/>
  <c r="E1582" i="5"/>
  <c r="E1580" i="5"/>
  <c r="E1578" i="5"/>
  <c r="E1576" i="5"/>
  <c r="E1574" i="5"/>
  <c r="E1572" i="5"/>
  <c r="E1570" i="5"/>
  <c r="E1568" i="5"/>
  <c r="E1566" i="5"/>
  <c r="E1564" i="5"/>
  <c r="E1562" i="5"/>
  <c r="E1560" i="5"/>
  <c r="E1558" i="5"/>
  <c r="E552" i="5"/>
  <c r="E119" i="5"/>
  <c r="E108" i="5"/>
  <c r="E105" i="5"/>
  <c r="E102" i="5"/>
  <c r="E2124" i="5"/>
  <c r="E2118" i="5"/>
  <c r="E2110" i="5"/>
  <c r="E2104" i="5"/>
  <c r="E2100" i="5"/>
  <c r="E2096" i="5"/>
  <c r="E2090" i="5"/>
  <c r="E2084" i="5"/>
  <c r="E2080" i="5"/>
  <c r="E2076" i="5"/>
  <c r="E2072" i="5"/>
  <c r="E2068" i="5"/>
  <c r="E2062" i="5"/>
  <c r="E2058" i="5"/>
  <c r="E2054" i="5"/>
  <c r="E2042" i="5"/>
  <c r="E2038" i="5"/>
  <c r="E2032" i="5"/>
  <c r="E2026" i="5"/>
  <c r="E2016" i="5"/>
  <c r="E2127" i="5"/>
  <c r="E2125" i="5"/>
  <c r="E2123" i="5"/>
  <c r="E2121" i="5"/>
  <c r="E2119" i="5"/>
  <c r="E2117" i="5"/>
  <c r="E2115" i="5"/>
  <c r="E2113" i="5"/>
  <c r="E2111" i="5"/>
  <c r="E2109" i="5"/>
  <c r="E2107" i="5"/>
  <c r="E2105" i="5"/>
  <c r="E2103" i="5"/>
  <c r="E2101" i="5"/>
  <c r="E2099" i="5"/>
  <c r="E2097" i="5"/>
  <c r="E2095" i="5"/>
  <c r="E2093" i="5"/>
  <c r="E2091" i="5"/>
  <c r="E2089" i="5"/>
  <c r="E2087" i="5"/>
  <c r="E2085" i="5"/>
  <c r="E2083" i="5"/>
  <c r="E2081" i="5"/>
  <c r="E2079" i="5"/>
  <c r="E2077" i="5"/>
  <c r="E2075" i="5"/>
  <c r="E2073" i="5"/>
  <c r="E2071" i="5"/>
  <c r="E2069" i="5"/>
  <c r="E2067" i="5"/>
  <c r="E2065" i="5"/>
  <c r="E2063" i="5"/>
  <c r="E2061" i="5"/>
  <c r="E2059" i="5"/>
  <c r="E2057" i="5"/>
  <c r="E2055" i="5"/>
  <c r="E2053" i="5"/>
  <c r="E2051" i="5"/>
  <c r="E2049" i="5"/>
  <c r="E2045" i="5"/>
  <c r="E2043" i="5"/>
  <c r="E2041" i="5"/>
  <c r="E2039" i="5"/>
  <c r="E2037" i="5"/>
  <c r="E2035" i="5"/>
  <c r="E2033" i="5"/>
  <c r="E2031" i="5"/>
  <c r="E2029" i="5"/>
  <c r="E2027" i="5"/>
  <c r="E2025" i="5"/>
  <c r="E2023" i="5"/>
  <c r="E2021" i="5"/>
  <c r="E2019" i="5"/>
  <c r="E2017" i="5"/>
  <c r="E2015" i="5"/>
  <c r="E2013" i="5"/>
  <c r="E644" i="5"/>
  <c r="E592" i="5"/>
  <c r="E588" i="5"/>
  <c r="E309" i="5"/>
  <c r="E191" i="5"/>
  <c r="E416" i="5"/>
  <c r="E2864" i="5"/>
  <c r="E2862" i="5"/>
  <c r="E2860" i="5"/>
  <c r="E2858" i="5"/>
  <c r="E2856" i="5"/>
  <c r="E2854" i="5"/>
  <c r="E2852" i="5"/>
  <c r="E2850" i="5"/>
  <c r="E2848" i="5"/>
  <c r="E2846" i="5"/>
  <c r="E2844" i="5"/>
  <c r="E2842" i="5"/>
  <c r="E2490" i="5"/>
  <c r="E1307" i="5"/>
  <c r="E1305" i="5"/>
  <c r="E1303" i="5"/>
  <c r="E1301" i="5"/>
  <c r="E1299" i="5"/>
  <c r="E1297" i="5"/>
  <c r="E1295" i="5"/>
  <c r="E1293" i="5"/>
  <c r="E1291" i="5"/>
  <c r="E1289" i="5"/>
  <c r="E1287" i="5"/>
  <c r="E1285" i="5"/>
  <c r="E1283" i="5"/>
  <c r="E1193" i="5"/>
  <c r="E1109" i="5"/>
  <c r="E1107" i="5"/>
  <c r="E1105" i="5"/>
  <c r="E1103" i="5"/>
  <c r="E1101" i="5"/>
  <c r="E1099" i="5"/>
  <c r="E1097" i="5"/>
  <c r="E1095" i="5"/>
  <c r="E1093" i="5"/>
  <c r="E1091" i="5"/>
  <c r="E965" i="5"/>
  <c r="E963" i="5"/>
  <c r="E961" i="5"/>
  <c r="E959" i="5"/>
  <c r="E957" i="5"/>
  <c r="E855" i="5"/>
  <c r="E853" i="5"/>
  <c r="E851" i="5"/>
  <c r="E849" i="5"/>
  <c r="E847" i="5"/>
  <c r="E763" i="5"/>
  <c r="E761" i="5"/>
  <c r="E759" i="5"/>
  <c r="E757" i="5"/>
  <c r="E713" i="5"/>
  <c r="E568" i="5"/>
  <c r="E564" i="5"/>
  <c r="E560" i="5"/>
  <c r="E361" i="5"/>
  <c r="E287" i="5"/>
  <c r="E186" i="5"/>
  <c r="E137" i="5"/>
  <c r="E124" i="5"/>
  <c r="E111" i="5"/>
  <c r="E96" i="5"/>
  <c r="E70" i="5"/>
  <c r="E67" i="5"/>
  <c r="E26" i="5"/>
  <c r="E20" i="5"/>
  <c r="E17" i="5"/>
  <c r="E10" i="5"/>
  <c r="E2236" i="5"/>
  <c r="E2228" i="5"/>
  <c r="E2200" i="5"/>
  <c r="E2174" i="5"/>
  <c r="E2014" i="5"/>
  <c r="E2012" i="5"/>
  <c r="E1687" i="5"/>
  <c r="E1585" i="5"/>
  <c r="E1583" i="5"/>
  <c r="E1581" i="5"/>
  <c r="E1579" i="5"/>
  <c r="E1577" i="5"/>
  <c r="E1575" i="5"/>
  <c r="E1573" i="5"/>
  <c r="E1571" i="5"/>
  <c r="E1569" i="5"/>
  <c r="E1567" i="5"/>
  <c r="E1565" i="5"/>
  <c r="E1563" i="5"/>
  <c r="E1561" i="5"/>
  <c r="E1559" i="5"/>
  <c r="E1557" i="5"/>
  <c r="E676" i="5"/>
  <c r="E672" i="5"/>
  <c r="E668" i="5"/>
  <c r="E664" i="5"/>
  <c r="E660" i="5"/>
  <c r="E656" i="5"/>
  <c r="E654" i="5"/>
  <c r="E652" i="5"/>
  <c r="E650" i="5"/>
  <c r="E648" i="5"/>
  <c r="E640" i="5"/>
  <c r="E636" i="5"/>
  <c r="E632" i="5"/>
  <c r="E628" i="5"/>
  <c r="E624" i="5"/>
  <c r="E620" i="5"/>
  <c r="E616" i="5"/>
  <c r="E612" i="5"/>
  <c r="E608" i="5"/>
  <c r="E604" i="5"/>
  <c r="E602" i="5"/>
  <c r="E600" i="5"/>
  <c r="E596" i="5"/>
  <c r="E584" i="5"/>
  <c r="E580" i="5"/>
  <c r="E576" i="5"/>
  <c r="E572" i="5"/>
  <c r="E519" i="5"/>
  <c r="E477" i="5"/>
  <c r="E415" i="5"/>
  <c r="E401" i="5"/>
  <c r="E399" i="5"/>
  <c r="E336" i="5"/>
  <c r="E310" i="5"/>
  <c r="E169" i="5"/>
  <c r="E159" i="5"/>
  <c r="E128" i="5"/>
  <c r="E44" i="5"/>
  <c r="E22" i="5"/>
  <c r="E5" i="5"/>
  <c r="E2845" i="5"/>
  <c r="E2843" i="5"/>
  <c r="E2841" i="5"/>
  <c r="E1308" i="5"/>
  <c r="E1306" i="5"/>
  <c r="E1304" i="5"/>
  <c r="E1302" i="5"/>
  <c r="E1300" i="5"/>
  <c r="E1298" i="5"/>
  <c r="E1296" i="5"/>
  <c r="E1294" i="5"/>
  <c r="E1292" i="5"/>
  <c r="E1290" i="5"/>
  <c r="E1288" i="5"/>
  <c r="E1286" i="5"/>
  <c r="E1284" i="5"/>
  <c r="E1140" i="5"/>
  <c r="E1108" i="5"/>
  <c r="E1106" i="5"/>
  <c r="E1104" i="5"/>
  <c r="E1102" i="5"/>
  <c r="E1100" i="5"/>
  <c r="E1098" i="5"/>
  <c r="E1096" i="5"/>
  <c r="E1094" i="5"/>
  <c r="E1092" i="5"/>
  <c r="E1090" i="5"/>
  <c r="E966" i="5"/>
  <c r="E964" i="5"/>
  <c r="E962" i="5"/>
  <c r="E960" i="5"/>
  <c r="E958" i="5"/>
  <c r="E956" i="5"/>
  <c r="E854" i="5"/>
  <c r="E852" i="5"/>
  <c r="E850" i="5"/>
  <c r="E848" i="5"/>
  <c r="E846" i="5"/>
  <c r="E762" i="5"/>
  <c r="E760" i="5"/>
  <c r="E758" i="5"/>
  <c r="E714" i="5"/>
  <c r="E712" i="5"/>
  <c r="E458" i="5"/>
  <c r="E378" i="5"/>
  <c r="E286" i="5"/>
  <c r="E196" i="5"/>
  <c r="E43" i="5"/>
  <c r="E18" i="5"/>
  <c r="E15" i="5"/>
  <c r="E6" i="5"/>
  <c r="E230" i="5"/>
  <c r="E225" i="5"/>
  <c r="E208" i="5"/>
  <c r="E203" i="5"/>
  <c r="E194" i="5"/>
  <c r="E185" i="5"/>
  <c r="E179" i="5"/>
  <c r="E166" i="5"/>
  <c r="E156" i="5"/>
  <c r="E150" i="5"/>
  <c r="E144" i="5"/>
  <c r="E140" i="5"/>
  <c r="E136" i="5"/>
  <c r="E132" i="5"/>
  <c r="E123" i="5"/>
  <c r="E112" i="5"/>
  <c r="E106" i="5"/>
  <c r="E100" i="5"/>
  <c r="E95" i="5"/>
  <c r="E79" i="5"/>
  <c r="E2434" i="5"/>
  <c r="E2406" i="5"/>
  <c r="E2374" i="5"/>
  <c r="E2350" i="5"/>
  <c r="E2318" i="5"/>
  <c r="E2294" i="5"/>
  <c r="E2254" i="5"/>
  <c r="E2226" i="5"/>
  <c r="E2202" i="5"/>
  <c r="E2166" i="5"/>
  <c r="E2134" i="5"/>
  <c r="E1998" i="5"/>
  <c r="E1966" i="5"/>
  <c r="E1938" i="5"/>
  <c r="E1910" i="5"/>
  <c r="E1878" i="5"/>
  <c r="E1850" i="5"/>
  <c r="E1821" i="5"/>
  <c r="E1793" i="5"/>
  <c r="E1765" i="5"/>
  <c r="E1737" i="5"/>
  <c r="E1709" i="5"/>
  <c r="E1681" i="5"/>
  <c r="E1649" i="5"/>
  <c r="E1625" i="5"/>
  <c r="E1533" i="5"/>
  <c r="E1513" i="5"/>
  <c r="E1497" i="5"/>
  <c r="E1477" i="5"/>
  <c r="E1457" i="5"/>
  <c r="E1437" i="5"/>
  <c r="E1417" i="5"/>
  <c r="E1389" i="5"/>
  <c r="E1361" i="5"/>
  <c r="E1337" i="5"/>
  <c r="E1309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345" i="5"/>
  <c r="E341" i="5"/>
  <c r="E337" i="5"/>
  <c r="E333" i="5"/>
  <c r="E329" i="5"/>
  <c r="E320" i="5"/>
  <c r="E311" i="5"/>
  <c r="E307" i="5"/>
  <c r="E302" i="5"/>
  <c r="E265" i="5"/>
  <c r="E252" i="5"/>
  <c r="E248" i="5"/>
  <c r="E244" i="5"/>
  <c r="E239" i="5"/>
  <c r="E234" i="5"/>
  <c r="E7" i="5"/>
  <c r="E2450" i="5"/>
  <c r="E2426" i="5"/>
  <c r="E2394" i="5"/>
  <c r="E2366" i="5"/>
  <c r="E2346" i="5"/>
  <c r="E2322" i="5"/>
  <c r="E2290" i="5"/>
  <c r="E2262" i="5"/>
  <c r="E2238" i="5"/>
  <c r="E2206" i="5"/>
  <c r="E2178" i="5"/>
  <c r="E2150" i="5"/>
  <c r="E2002" i="5"/>
  <c r="E1982" i="5"/>
  <c r="E1950" i="5"/>
  <c r="E1914" i="5"/>
  <c r="E1886" i="5"/>
  <c r="E1854" i="5"/>
  <c r="E1833" i="5"/>
  <c r="E1801" i="5"/>
  <c r="E1777" i="5"/>
  <c r="E1749" i="5"/>
  <c r="E1721" i="5"/>
  <c r="E1689" i="5"/>
  <c r="E1661" i="5"/>
  <c r="E1629" i="5"/>
  <c r="E1489" i="5"/>
  <c r="E1461" i="5"/>
  <c r="E1445" i="5"/>
  <c r="E1421" i="5"/>
  <c r="E1405" i="5"/>
  <c r="E1385" i="5"/>
  <c r="E1353" i="5"/>
  <c r="E1317" i="5"/>
  <c r="E556" i="5"/>
  <c r="E548" i="5"/>
  <c r="E544" i="5"/>
  <c r="E540" i="5"/>
  <c r="E536" i="5"/>
  <c r="E532" i="5"/>
  <c r="E528" i="5"/>
  <c r="E524" i="5"/>
  <c r="E520" i="5"/>
  <c r="E459" i="5"/>
  <c r="E455" i="5"/>
  <c r="E451" i="5"/>
  <c r="E426" i="5"/>
  <c r="E2442" i="5"/>
  <c r="E2438" i="5"/>
  <c r="E2410" i="5"/>
  <c r="E2382" i="5"/>
  <c r="E2354" i="5"/>
  <c r="E2326" i="5"/>
  <c r="E2298" i="5"/>
  <c r="E2270" i="5"/>
  <c r="E2242" i="5"/>
  <c r="E2214" i="5"/>
  <c r="E2186" i="5"/>
  <c r="E2154" i="5"/>
  <c r="E2126" i="5"/>
  <c r="E1990" i="5"/>
  <c r="E1962" i="5"/>
  <c r="E1934" i="5"/>
  <c r="E1906" i="5"/>
  <c r="E1882" i="5"/>
  <c r="E1874" i="5"/>
  <c r="E1845" i="5"/>
  <c r="E1817" i="5"/>
  <c r="E1789" i="5"/>
  <c r="E1761" i="5"/>
  <c r="E1733" i="5"/>
  <c r="E1705" i="5"/>
  <c r="E1693" i="5"/>
  <c r="E1673" i="5"/>
  <c r="E1645" i="5"/>
  <c r="E1553" i="5"/>
  <c r="E1493" i="5"/>
  <c r="E1465" i="5"/>
  <c r="E1433" i="5"/>
  <c r="E1413" i="5"/>
  <c r="E1381" i="5"/>
  <c r="E1345" i="5"/>
  <c r="E1329" i="5"/>
  <c r="E1192" i="5"/>
  <c r="E1168" i="5"/>
  <c r="E1148" i="5"/>
  <c r="E1120" i="5"/>
  <c r="E1072" i="5"/>
  <c r="E1048" i="5"/>
  <c r="E1024" i="5"/>
  <c r="E1000" i="5"/>
  <c r="E972" i="5"/>
  <c r="E940" i="5"/>
  <c r="E920" i="5"/>
  <c r="E908" i="5"/>
  <c r="E892" i="5"/>
  <c r="E884" i="5"/>
  <c r="E876" i="5"/>
  <c r="E868" i="5"/>
  <c r="E864" i="5"/>
  <c r="E860" i="5"/>
  <c r="E856" i="5"/>
  <c r="E844" i="5"/>
  <c r="E840" i="5"/>
  <c r="E836" i="5"/>
  <c r="E832" i="5"/>
  <c r="E828" i="5"/>
  <c r="E824" i="5"/>
  <c r="E820" i="5"/>
  <c r="E816" i="5"/>
  <c r="E812" i="5"/>
  <c r="E808" i="5"/>
  <c r="E1188" i="5"/>
  <c r="E1164" i="5"/>
  <c r="E1136" i="5"/>
  <c r="E1116" i="5"/>
  <c r="E1068" i="5"/>
  <c r="E1044" i="5"/>
  <c r="E1020" i="5"/>
  <c r="E996" i="5"/>
  <c r="E976" i="5"/>
  <c r="E936" i="5"/>
  <c r="E912" i="5"/>
  <c r="E904" i="5"/>
  <c r="E888" i="5"/>
  <c r="E880" i="5"/>
  <c r="E872" i="5"/>
  <c r="E2430" i="5"/>
  <c r="E2402" i="5"/>
  <c r="E2370" i="5"/>
  <c r="E2342" i="5"/>
  <c r="E2310" i="5"/>
  <c r="E2282" i="5"/>
  <c r="E2258" i="5"/>
  <c r="E2230" i="5"/>
  <c r="E2194" i="5"/>
  <c r="E2162" i="5"/>
  <c r="E2138" i="5"/>
  <c r="E1994" i="5"/>
  <c r="E1970" i="5"/>
  <c r="E1942" i="5"/>
  <c r="E1922" i="5"/>
  <c r="E1890" i="5"/>
  <c r="E1870" i="5"/>
  <c r="E1841" i="5"/>
  <c r="E1813" i="5"/>
  <c r="E1781" i="5"/>
  <c r="E1757" i="5"/>
  <c r="E1729" i="5"/>
  <c r="E1697" i="5"/>
  <c r="E1665" i="5"/>
  <c r="E1641" i="5"/>
  <c r="E1545" i="5"/>
  <c r="E1525" i="5"/>
  <c r="E1509" i="5"/>
  <c r="E1485" i="5"/>
  <c r="E1473" i="5"/>
  <c r="E1449" i="5"/>
  <c r="E1425" i="5"/>
  <c r="E1401" i="5"/>
  <c r="E1373" i="5"/>
  <c r="E1341" i="5"/>
  <c r="E1333" i="5"/>
  <c r="E680" i="5"/>
  <c r="E1204" i="5"/>
  <c r="E1180" i="5"/>
  <c r="E1156" i="5"/>
  <c r="E1128" i="5"/>
  <c r="E1084" i="5"/>
  <c r="E1060" i="5"/>
  <c r="E1036" i="5"/>
  <c r="E1008" i="5"/>
  <c r="E984" i="5"/>
  <c r="E948" i="5"/>
  <c r="E928" i="5"/>
  <c r="E896" i="5"/>
  <c r="E815" i="5"/>
  <c r="E811" i="5"/>
  <c r="E807" i="5"/>
  <c r="E2446" i="5"/>
  <c r="E2422" i="5"/>
  <c r="E2398" i="5"/>
  <c r="E2378" i="5"/>
  <c r="E2338" i="5"/>
  <c r="E2314" i="5"/>
  <c r="E2286" i="5"/>
  <c r="E2266" i="5"/>
  <c r="E2234" i="5"/>
  <c r="E2210" i="5"/>
  <c r="E2182" i="5"/>
  <c r="E2146" i="5"/>
  <c r="E2006" i="5"/>
  <c r="E1974" i="5"/>
  <c r="E1946" i="5"/>
  <c r="E1918" i="5"/>
  <c r="E1902" i="5"/>
  <c r="E1858" i="5"/>
  <c r="E1825" i="5"/>
  <c r="E1809" i="5"/>
  <c r="E1785" i="5"/>
  <c r="E1753" i="5"/>
  <c r="E1725" i="5"/>
  <c r="E1701" i="5"/>
  <c r="E1669" i="5"/>
  <c r="E1637" i="5"/>
  <c r="E1549" i="5"/>
  <c r="E1529" i="5"/>
  <c r="E1393" i="5"/>
  <c r="E1369" i="5"/>
  <c r="E1321" i="5"/>
  <c r="E1200" i="5"/>
  <c r="E1176" i="5"/>
  <c r="E1152" i="5"/>
  <c r="E1112" i="5"/>
  <c r="E1076" i="5"/>
  <c r="E1052" i="5"/>
  <c r="E1028" i="5"/>
  <c r="E1004" i="5"/>
  <c r="E980" i="5"/>
  <c r="E944" i="5"/>
  <c r="E924" i="5"/>
  <c r="E900" i="5"/>
  <c r="E23" i="5"/>
  <c r="E2454" i="5"/>
  <c r="E2414" i="5"/>
  <c r="E2386" i="5"/>
  <c r="E2362" i="5"/>
  <c r="E2330" i="5"/>
  <c r="E2306" i="5"/>
  <c r="E2274" i="5"/>
  <c r="E2250" i="5"/>
  <c r="E2222" i="5"/>
  <c r="E2198" i="5"/>
  <c r="E2170" i="5"/>
  <c r="E2142" i="5"/>
  <c r="E2010" i="5"/>
  <c r="E1986" i="5"/>
  <c r="E1958" i="5"/>
  <c r="E1926" i="5"/>
  <c r="E1894" i="5"/>
  <c r="E1862" i="5"/>
  <c r="E1829" i="5"/>
  <c r="E1797" i="5"/>
  <c r="E1773" i="5"/>
  <c r="E1741" i="5"/>
  <c r="E1713" i="5"/>
  <c r="E1677" i="5"/>
  <c r="E1657" i="5"/>
  <c r="E1633" i="5"/>
  <c r="E1541" i="5"/>
  <c r="E1521" i="5"/>
  <c r="E1505" i="5"/>
  <c r="E1481" i="5"/>
  <c r="E1469" i="5"/>
  <c r="E1453" i="5"/>
  <c r="E1429" i="5"/>
  <c r="E1409" i="5"/>
  <c r="E1377" i="5"/>
  <c r="E1349" i="5"/>
  <c r="E1325" i="5"/>
  <c r="E1196" i="5"/>
  <c r="E1172" i="5"/>
  <c r="E1144" i="5"/>
  <c r="E1124" i="5"/>
  <c r="E1080" i="5"/>
  <c r="E1056" i="5"/>
  <c r="E1032" i="5"/>
  <c r="E1012" i="5"/>
  <c r="E988" i="5"/>
  <c r="E952" i="5"/>
  <c r="E916" i="5"/>
  <c r="E34" i="5"/>
  <c r="E9" i="5"/>
  <c r="E2418" i="5"/>
  <c r="E2390" i="5"/>
  <c r="E2358" i="5"/>
  <c r="E2334" i="5"/>
  <c r="E2302" i="5"/>
  <c r="E2278" i="5"/>
  <c r="E2246" i="5"/>
  <c r="E2218" i="5"/>
  <c r="E2190" i="5"/>
  <c r="E2158" i="5"/>
  <c r="E2130" i="5"/>
  <c r="E1978" i="5"/>
  <c r="E1954" i="5"/>
  <c r="E1930" i="5"/>
  <c r="E1898" i="5"/>
  <c r="E1866" i="5"/>
  <c r="E1837" i="5"/>
  <c r="E1805" i="5"/>
  <c r="E1769" i="5"/>
  <c r="E1745" i="5"/>
  <c r="E1717" i="5"/>
  <c r="E1685" i="5"/>
  <c r="E1653" i="5"/>
  <c r="E1621" i="5"/>
  <c r="E1537" i="5"/>
  <c r="E1517" i="5"/>
  <c r="E1501" i="5"/>
  <c r="E1441" i="5"/>
  <c r="E1397" i="5"/>
  <c r="E1357" i="5"/>
  <c r="E1313" i="5"/>
  <c r="E1184" i="5"/>
  <c r="E1160" i="5"/>
  <c r="E1132" i="5"/>
  <c r="E1088" i="5"/>
  <c r="E1064" i="5"/>
  <c r="E1040" i="5"/>
  <c r="E1016" i="5"/>
  <c r="E992" i="5"/>
  <c r="E968" i="5"/>
  <c r="E932" i="5"/>
  <c r="E72" i="5"/>
  <c r="E59" i="5"/>
  <c r="E53" i="5"/>
  <c r="E47" i="5"/>
  <c r="E8" i="5"/>
  <c r="E2441" i="5"/>
  <c r="E2429" i="5"/>
  <c r="E2409" i="5"/>
  <c r="E2401" i="5"/>
  <c r="E2389" i="5"/>
  <c r="E2373" i="5"/>
  <c r="E2361" i="5"/>
  <c r="E2353" i="5"/>
  <c r="E2437" i="5"/>
  <c r="E2425" i="5"/>
  <c r="E2413" i="5"/>
  <c r="E2397" i="5"/>
  <c r="E2385" i="5"/>
  <c r="E2369" i="5"/>
  <c r="E2365" i="5"/>
  <c r="E2341" i="5"/>
  <c r="E2445" i="5"/>
  <c r="E2433" i="5"/>
  <c r="E2417" i="5"/>
  <c r="E2405" i="5"/>
  <c r="E2393" i="5"/>
  <c r="E2377" i="5"/>
  <c r="E2357" i="5"/>
  <c r="E2345" i="5"/>
  <c r="E2421" i="5"/>
  <c r="E2381" i="5"/>
  <c r="E2349" i="5"/>
  <c r="E2449" i="5"/>
  <c r="E2451" i="5"/>
  <c r="E2439" i="5"/>
  <c r="E2431" i="5"/>
  <c r="E2423" i="5"/>
  <c r="E2415" i="5"/>
  <c r="E2407" i="5"/>
  <c r="E2453" i="5"/>
  <c r="E2455" i="5"/>
  <c r="E2447" i="5"/>
  <c r="E2443" i="5"/>
  <c r="E2435" i="5"/>
  <c r="E2427" i="5"/>
  <c r="E2419" i="5"/>
  <c r="E2411" i="5"/>
  <c r="E2403" i="5"/>
  <c r="E1365" i="5"/>
  <c r="E2337" i="5"/>
  <c r="E2325" i="5"/>
  <c r="E2313" i="5"/>
  <c r="E2305" i="5"/>
  <c r="E2297" i="5"/>
  <c r="E2289" i="5"/>
  <c r="E2281" i="5"/>
  <c r="E2277" i="5"/>
  <c r="E2269" i="5"/>
  <c r="E2261" i="5"/>
  <c r="E2253" i="5"/>
  <c r="E2245" i="5"/>
  <c r="E2233" i="5"/>
  <c r="E2229" i="5"/>
  <c r="E2221" i="5"/>
  <c r="E2213" i="5"/>
  <c r="E2205" i="5"/>
  <c r="E2197" i="5"/>
  <c r="E2189" i="5"/>
  <c r="E2181" i="5"/>
  <c r="E2173" i="5"/>
  <c r="E2165" i="5"/>
  <c r="E2157" i="5"/>
  <c r="E2149" i="5"/>
  <c r="E2141" i="5"/>
  <c r="E2133" i="5"/>
  <c r="E2009" i="5"/>
  <c r="E2001" i="5"/>
  <c r="E1993" i="5"/>
  <c r="E1985" i="5"/>
  <c r="E1977" i="5"/>
  <c r="E1969" i="5"/>
  <c r="E1961" i="5"/>
  <c r="E1953" i="5"/>
  <c r="E1945" i="5"/>
  <c r="E1937" i="5"/>
  <c r="E1929" i="5"/>
  <c r="E1921" i="5"/>
  <c r="E1913" i="5"/>
  <c r="E1901" i="5"/>
  <c r="E1893" i="5"/>
  <c r="E1885" i="5"/>
  <c r="E1877" i="5"/>
  <c r="E1869" i="5"/>
  <c r="E1861" i="5"/>
  <c r="E1853" i="5"/>
  <c r="E1844" i="5"/>
  <c r="E1836" i="5"/>
  <c r="E1828" i="5"/>
  <c r="E1820" i="5"/>
  <c r="E1812" i="5"/>
  <c r="E1804" i="5"/>
  <c r="E1796" i="5"/>
  <c r="E1788" i="5"/>
  <c r="E1780" i="5"/>
  <c r="E1772" i="5"/>
  <c r="E1764" i="5"/>
  <c r="E1756" i="5"/>
  <c r="E1748" i="5"/>
  <c r="E1740" i="5"/>
  <c r="E1732" i="5"/>
  <c r="E1720" i="5"/>
  <c r="E1712" i="5"/>
  <c r="E1704" i="5"/>
  <c r="E1696" i="5"/>
  <c r="E1688" i="5"/>
  <c r="E1680" i="5"/>
  <c r="E1672" i="5"/>
  <c r="E1664" i="5"/>
  <c r="E1656" i="5"/>
  <c r="E1648" i="5"/>
  <c r="E1640" i="5"/>
  <c r="E1632" i="5"/>
  <c r="E1624" i="5"/>
  <c r="E1556" i="5"/>
  <c r="E1548" i="5"/>
  <c r="E1540" i="5"/>
  <c r="E1532" i="5"/>
  <c r="E1524" i="5"/>
  <c r="E1516" i="5"/>
  <c r="E1508" i="5"/>
  <c r="E1500" i="5"/>
  <c r="E1492" i="5"/>
  <c r="E1484" i="5"/>
  <c r="E1476" i="5"/>
  <c r="E1468" i="5"/>
  <c r="E2321" i="5"/>
  <c r="E2309" i="5"/>
  <c r="E2301" i="5"/>
  <c r="E2293" i="5"/>
  <c r="E2285" i="5"/>
  <c r="E2273" i="5"/>
  <c r="E2265" i="5"/>
  <c r="E2257" i="5"/>
  <c r="E2249" i="5"/>
  <c r="E2241" i="5"/>
  <c r="E2225" i="5"/>
  <c r="E2217" i="5"/>
  <c r="E2209" i="5"/>
  <c r="E2201" i="5"/>
  <c r="E2193" i="5"/>
  <c r="E2185" i="5"/>
  <c r="E2177" i="5"/>
  <c r="E2169" i="5"/>
  <c r="E2161" i="5"/>
  <c r="E2153" i="5"/>
  <c r="E2145" i="5"/>
  <c r="E2137" i="5"/>
  <c r="E2129" i="5"/>
  <c r="E2005" i="5"/>
  <c r="E1997" i="5"/>
  <c r="E1989" i="5"/>
  <c r="E1981" i="5"/>
  <c r="E1973" i="5"/>
  <c r="E1965" i="5"/>
  <c r="E1957" i="5"/>
  <c r="E1949" i="5"/>
  <c r="E1941" i="5"/>
  <c r="E1933" i="5"/>
  <c r="E1925" i="5"/>
  <c r="E1917" i="5"/>
  <c r="E1909" i="5"/>
  <c r="E1905" i="5"/>
  <c r="E1897" i="5"/>
  <c r="E1889" i="5"/>
  <c r="E1881" i="5"/>
  <c r="E1873" i="5"/>
  <c r="E1865" i="5"/>
  <c r="E1857" i="5"/>
  <c r="E1848" i="5"/>
  <c r="E1840" i="5"/>
  <c r="E1832" i="5"/>
  <c r="E1824" i="5"/>
  <c r="E1816" i="5"/>
  <c r="E1808" i="5"/>
  <c r="E1800" i="5"/>
  <c r="E1792" i="5"/>
  <c r="E1784" i="5"/>
  <c r="E1776" i="5"/>
  <c r="E1768" i="5"/>
  <c r="E1760" i="5"/>
  <c r="E1752" i="5"/>
  <c r="E1744" i="5"/>
  <c r="E1736" i="5"/>
  <c r="E1728" i="5"/>
  <c r="E1724" i="5"/>
  <c r="E1716" i="5"/>
  <c r="E1708" i="5"/>
  <c r="E1700" i="5"/>
  <c r="E1692" i="5"/>
  <c r="E1684" i="5"/>
  <c r="E1676" i="5"/>
  <c r="E1668" i="5"/>
  <c r="E1660" i="5"/>
  <c r="E1652" i="5"/>
  <c r="E1644" i="5"/>
  <c r="E1636" i="5"/>
  <c r="E1628" i="5"/>
  <c r="E1620" i="5"/>
  <c r="E1552" i="5"/>
  <c r="E1544" i="5"/>
  <c r="E1536" i="5"/>
  <c r="E1528" i="5"/>
  <c r="E1520" i="5"/>
  <c r="E1512" i="5"/>
  <c r="E1504" i="5"/>
  <c r="E1496" i="5"/>
  <c r="E1488" i="5"/>
  <c r="E1480" i="5"/>
  <c r="E1472" i="5"/>
  <c r="E1464" i="5"/>
  <c r="E2329" i="5"/>
  <c r="E2317" i="5"/>
  <c r="E2452" i="5"/>
  <c r="E2448" i="5"/>
  <c r="E2444" i="5"/>
  <c r="E2436" i="5"/>
  <c r="E2432" i="5"/>
  <c r="E2424" i="5"/>
  <c r="E2420" i="5"/>
  <c r="E2416" i="5"/>
  <c r="E2408" i="5"/>
  <c r="E2404" i="5"/>
  <c r="E2396" i="5"/>
  <c r="E2392" i="5"/>
  <c r="E2384" i="5"/>
  <c r="E2380" i="5"/>
  <c r="E2372" i="5"/>
  <c r="E2364" i="5"/>
  <c r="E2352" i="5"/>
  <c r="E2344" i="5"/>
  <c r="E2336" i="5"/>
  <c r="E2328" i="5"/>
  <c r="E2320" i="5"/>
  <c r="E2312" i="5"/>
  <c r="E2304" i="5"/>
  <c r="E2296" i="5"/>
  <c r="E2288" i="5"/>
  <c r="E2280" i="5"/>
  <c r="E2272" i="5"/>
  <c r="E2264" i="5"/>
  <c r="E2256" i="5"/>
  <c r="E2244" i="5"/>
  <c r="E2232" i="5"/>
  <c r="E2220" i="5"/>
  <c r="E2212" i="5"/>
  <c r="E2204" i="5"/>
  <c r="E2192" i="5"/>
  <c r="E2184" i="5"/>
  <c r="E2176" i="5"/>
  <c r="E2168" i="5"/>
  <c r="E2160" i="5"/>
  <c r="E2152" i="5"/>
  <c r="E2140" i="5"/>
  <c r="E2132" i="5"/>
  <c r="E2004" i="5"/>
  <c r="E1992" i="5"/>
  <c r="E1984" i="5"/>
  <c r="E1976" i="5"/>
  <c r="E1968" i="5"/>
  <c r="E1960" i="5"/>
  <c r="E1952" i="5"/>
  <c r="E1944" i="5"/>
  <c r="E1936" i="5"/>
  <c r="E1928" i="5"/>
  <c r="E1920" i="5"/>
  <c r="E1912" i="5"/>
  <c r="E1904" i="5"/>
  <c r="E1896" i="5"/>
  <c r="E1888" i="5"/>
  <c r="E1880" i="5"/>
  <c r="E1872" i="5"/>
  <c r="E1860" i="5"/>
  <c r="E1852" i="5"/>
  <c r="E1843" i="5"/>
  <c r="E1835" i="5"/>
  <c r="E1827" i="5"/>
  <c r="E1819" i="5"/>
  <c r="E1811" i="5"/>
  <c r="E1803" i="5"/>
  <c r="E1795" i="5"/>
  <c r="E1787" i="5"/>
  <c r="E1779" i="5"/>
  <c r="E1771" i="5"/>
  <c r="E1763" i="5"/>
  <c r="E1755" i="5"/>
  <c r="E1747" i="5"/>
  <c r="E1739" i="5"/>
  <c r="E1731" i="5"/>
  <c r="E1723" i="5"/>
  <c r="E1715" i="5"/>
  <c r="E1707" i="5"/>
  <c r="E1699" i="5"/>
  <c r="E1691" i="5"/>
  <c r="E1679" i="5"/>
  <c r="E2333" i="5"/>
  <c r="E2457" i="5"/>
  <c r="E2440" i="5"/>
  <c r="E2428" i="5"/>
  <c r="E2412" i="5"/>
  <c r="E2400" i="5"/>
  <c r="E2388" i="5"/>
  <c r="E2376" i="5"/>
  <c r="E2368" i="5"/>
  <c r="E2360" i="5"/>
  <c r="E2356" i="5"/>
  <c r="E2348" i="5"/>
  <c r="E2340" i="5"/>
  <c r="E2332" i="5"/>
  <c r="E2324" i="5"/>
  <c r="E2316" i="5"/>
  <c r="E2308" i="5"/>
  <c r="E2300" i="5"/>
  <c r="E2292" i="5"/>
  <c r="E2284" i="5"/>
  <c r="E2276" i="5"/>
  <c r="E2268" i="5"/>
  <c r="E2260" i="5"/>
  <c r="E2252" i="5"/>
  <c r="E2248" i="5"/>
  <c r="E2240" i="5"/>
  <c r="E2224" i="5"/>
  <c r="E2216" i="5"/>
  <c r="E2208" i="5"/>
  <c r="E2196" i="5"/>
  <c r="E2188" i="5"/>
  <c r="E2180" i="5"/>
  <c r="E2172" i="5"/>
  <c r="E2164" i="5"/>
  <c r="E2156" i="5"/>
  <c r="E2148" i="5"/>
  <c r="E2144" i="5"/>
  <c r="E2136" i="5"/>
  <c r="E2008" i="5"/>
  <c r="E2000" i="5"/>
  <c r="E1996" i="5"/>
  <c r="E1988" i="5"/>
  <c r="E1980" i="5"/>
  <c r="E1972" i="5"/>
  <c r="E1964" i="5"/>
  <c r="E1956" i="5"/>
  <c r="E1948" i="5"/>
  <c r="E1940" i="5"/>
  <c r="E1932" i="5"/>
  <c r="E1924" i="5"/>
  <c r="E1916" i="5"/>
  <c r="E1908" i="5"/>
  <c r="E1900" i="5"/>
  <c r="E1892" i="5"/>
  <c r="E1884" i="5"/>
  <c r="E1876" i="5"/>
  <c r="E1868" i="5"/>
  <c r="E1864" i="5"/>
  <c r="E1856" i="5"/>
  <c r="E1847" i="5"/>
  <c r="E1839" i="5"/>
  <c r="E1831" i="5"/>
  <c r="E1823" i="5"/>
  <c r="E1815" i="5"/>
  <c r="E1807" i="5"/>
  <c r="E1799" i="5"/>
  <c r="E1791" i="5"/>
  <c r="E1783" i="5"/>
  <c r="E1775" i="5"/>
  <c r="E1767" i="5"/>
  <c r="E1759" i="5"/>
  <c r="E1751" i="5"/>
  <c r="E1743" i="5"/>
  <c r="E1735" i="5"/>
  <c r="E1727" i="5"/>
  <c r="E1719" i="5"/>
  <c r="E1711" i="5"/>
  <c r="E1703" i="5"/>
  <c r="E1695" i="5"/>
  <c r="E1683" i="5"/>
  <c r="E1675" i="5"/>
  <c r="E2399" i="5"/>
  <c r="E2391" i="5"/>
  <c r="E2383" i="5"/>
  <c r="E2375" i="5"/>
  <c r="E2367" i="5"/>
  <c r="E2359" i="5"/>
  <c r="E2351" i="5"/>
  <c r="E2343" i="5"/>
  <c r="E2335" i="5"/>
  <c r="E2327" i="5"/>
  <c r="E2315" i="5"/>
  <c r="E2307" i="5"/>
  <c r="E2299" i="5"/>
  <c r="E2291" i="5"/>
  <c r="E2283" i="5"/>
  <c r="E2275" i="5"/>
  <c r="E2271" i="5"/>
  <c r="E2267" i="5"/>
  <c r="E2259" i="5"/>
  <c r="E2255" i="5"/>
  <c r="E2247" i="5"/>
  <c r="E2243" i="5"/>
  <c r="E2235" i="5"/>
  <c r="E2231" i="5"/>
  <c r="E2227" i="5"/>
  <c r="E2219" i="5"/>
  <c r="E2215" i="5"/>
  <c r="E2211" i="5"/>
  <c r="E2203" i="5"/>
  <c r="E2195" i="5"/>
  <c r="E2187" i="5"/>
  <c r="E2183" i="5"/>
  <c r="E2171" i="5"/>
  <c r="E2167" i="5"/>
  <c r="E2163" i="5"/>
  <c r="E2155" i="5"/>
  <c r="E2151" i="5"/>
  <c r="E2143" i="5"/>
  <c r="E2139" i="5"/>
  <c r="E2131" i="5"/>
  <c r="E2011" i="5"/>
  <c r="E2003" i="5"/>
  <c r="E1999" i="5"/>
  <c r="E1995" i="5"/>
  <c r="E1987" i="5"/>
  <c r="E1983" i="5"/>
  <c r="E1975" i="5"/>
  <c r="E1971" i="5"/>
  <c r="E1967" i="5"/>
  <c r="E1959" i="5"/>
  <c r="E1955" i="5"/>
  <c r="E1951" i="5"/>
  <c r="E1943" i="5"/>
  <c r="E1939" i="5"/>
  <c r="E1931" i="5"/>
  <c r="E1927" i="5"/>
  <c r="E1923" i="5"/>
  <c r="E1915" i="5"/>
  <c r="E1911" i="5"/>
  <c r="E1903" i="5"/>
  <c r="E1899" i="5"/>
  <c r="E1895" i="5"/>
  <c r="E1887" i="5"/>
  <c r="E1883" i="5"/>
  <c r="E1875" i="5"/>
  <c r="E1871" i="5"/>
  <c r="E1867" i="5"/>
  <c r="E1859" i="5"/>
  <c r="E1855" i="5"/>
  <c r="E1846" i="5"/>
  <c r="E1842" i="5"/>
  <c r="E1834" i="5"/>
  <c r="E1830" i="5"/>
  <c r="E1826" i="5"/>
  <c r="E1818" i="5"/>
  <c r="E1814" i="5"/>
  <c r="E1810" i="5"/>
  <c r="E1802" i="5"/>
  <c r="E1798" i="5"/>
  <c r="E1794" i="5"/>
  <c r="E1786" i="5"/>
  <c r="E1782" i="5"/>
  <c r="E1774" i="5"/>
  <c r="E1770" i="5"/>
  <c r="E1762" i="5"/>
  <c r="E2395" i="5"/>
  <c r="E2387" i="5"/>
  <c r="E2379" i="5"/>
  <c r="E2371" i="5"/>
  <c r="E2363" i="5"/>
  <c r="E2355" i="5"/>
  <c r="E2347" i="5"/>
  <c r="E2339" i="5"/>
  <c r="E2331" i="5"/>
  <c r="E2323" i="5"/>
  <c r="E2319" i="5"/>
  <c r="E2311" i="5"/>
  <c r="E2303" i="5"/>
  <c r="E2295" i="5"/>
  <c r="E2287" i="5"/>
  <c r="E2279" i="5"/>
  <c r="E2263" i="5"/>
  <c r="E2251" i="5"/>
  <c r="E2239" i="5"/>
  <c r="E2223" i="5"/>
  <c r="E2207" i="5"/>
  <c r="E2191" i="5"/>
  <c r="E2179" i="5"/>
  <c r="E2159" i="5"/>
  <c r="E2147" i="5"/>
  <c r="E2135" i="5"/>
  <c r="E2007" i="5"/>
  <c r="E1991" i="5"/>
  <c r="E1979" i="5"/>
  <c r="E1963" i="5"/>
  <c r="E1947" i="5"/>
  <c r="E1935" i="5"/>
  <c r="E1919" i="5"/>
  <c r="E1907" i="5"/>
  <c r="E1891" i="5"/>
  <c r="E1879" i="5"/>
  <c r="E1863" i="5"/>
  <c r="E1851" i="5"/>
  <c r="E1838" i="5"/>
  <c r="E1822" i="5"/>
  <c r="E1806" i="5"/>
  <c r="E1790" i="5"/>
  <c r="E1778" i="5"/>
  <c r="E1766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2837" i="5"/>
  <c r="E283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1460" i="5"/>
  <c r="E1452" i="5"/>
  <c r="E1444" i="5"/>
  <c r="E1436" i="5"/>
  <c r="E1428" i="5"/>
  <c r="E1424" i="5"/>
  <c r="E1416" i="5"/>
  <c r="E1408" i="5"/>
  <c r="E1400" i="5"/>
  <c r="E1396" i="5"/>
  <c r="E1388" i="5"/>
  <c r="E1380" i="5"/>
  <c r="E1372" i="5"/>
  <c r="E1364" i="5"/>
  <c r="E1360" i="5"/>
  <c r="E1352" i="5"/>
  <c r="E1344" i="5"/>
  <c r="E1336" i="5"/>
  <c r="E1332" i="5"/>
  <c r="E1324" i="5"/>
  <c r="E1316" i="5"/>
  <c r="E1280" i="5"/>
  <c r="E1272" i="5"/>
  <c r="E1268" i="5"/>
  <c r="E1260" i="5"/>
  <c r="E1252" i="5"/>
  <c r="E1244" i="5"/>
  <c r="E1236" i="5"/>
  <c r="E1232" i="5"/>
  <c r="E1224" i="5"/>
  <c r="E1216" i="5"/>
  <c r="E1208" i="5"/>
  <c r="E1456" i="5"/>
  <c r="E1448" i="5"/>
  <c r="E1440" i="5"/>
  <c r="E1432" i="5"/>
  <c r="E1420" i="5"/>
  <c r="E1412" i="5"/>
  <c r="E1404" i="5"/>
  <c r="E1392" i="5"/>
  <c r="E1384" i="5"/>
  <c r="E1376" i="5"/>
  <c r="E1368" i="5"/>
  <c r="E1356" i="5"/>
  <c r="E1348" i="5"/>
  <c r="E1340" i="5"/>
  <c r="E1328" i="5"/>
  <c r="E1320" i="5"/>
  <c r="E1312" i="5"/>
  <c r="E1276" i="5"/>
  <c r="E1264" i="5"/>
  <c r="E1256" i="5"/>
  <c r="E1248" i="5"/>
  <c r="E1240" i="5"/>
  <c r="E1228" i="5"/>
  <c r="E1220" i="5"/>
  <c r="E1212" i="5"/>
  <c r="E2840" i="5"/>
  <c r="E2836" i="5"/>
  <c r="E283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1671" i="5"/>
  <c r="E1663" i="5"/>
  <c r="E1651" i="5"/>
  <c r="E1643" i="5"/>
  <c r="E1635" i="5"/>
  <c r="E1627" i="5"/>
  <c r="E1619" i="5"/>
  <c r="E1551" i="5"/>
  <c r="E1543" i="5"/>
  <c r="E1535" i="5"/>
  <c r="E1527" i="5"/>
  <c r="E1519" i="5"/>
  <c r="E1511" i="5"/>
  <c r="E1503" i="5"/>
  <c r="E1495" i="5"/>
  <c r="E1487" i="5"/>
  <c r="E1479" i="5"/>
  <c r="E1471" i="5"/>
  <c r="E1463" i="5"/>
  <c r="E1451" i="5"/>
  <c r="E1443" i="5"/>
  <c r="E1435" i="5"/>
  <c r="E1427" i="5"/>
  <c r="E1419" i="5"/>
  <c r="E1411" i="5"/>
  <c r="E1403" i="5"/>
  <c r="E1395" i="5"/>
  <c r="E1387" i="5"/>
  <c r="E1379" i="5"/>
  <c r="E1371" i="5"/>
  <c r="E1363" i="5"/>
  <c r="E1355" i="5"/>
  <c r="E1347" i="5"/>
  <c r="E1339" i="5"/>
  <c r="E1331" i="5"/>
  <c r="E1319" i="5"/>
  <c r="E1311" i="5"/>
  <c r="E1275" i="5"/>
  <c r="E1267" i="5"/>
  <c r="E1259" i="5"/>
  <c r="E1251" i="5"/>
  <c r="E1243" i="5"/>
  <c r="E1235" i="5"/>
  <c r="E1227" i="5"/>
  <c r="E1219" i="5"/>
  <c r="E1211" i="5"/>
  <c r="E1203" i="5"/>
  <c r="E1195" i="5"/>
  <c r="E1183" i="5"/>
  <c r="E1175" i="5"/>
  <c r="E1167" i="5"/>
  <c r="E1159" i="5"/>
  <c r="E1151" i="5"/>
  <c r="E1143" i="5"/>
  <c r="E1135" i="5"/>
  <c r="E1127" i="5"/>
  <c r="E1119" i="5"/>
  <c r="E1111" i="5"/>
  <c r="E1083" i="5"/>
  <c r="E1075" i="5"/>
  <c r="E1067" i="5"/>
  <c r="E1059" i="5"/>
  <c r="E1051" i="5"/>
  <c r="E1043" i="5"/>
  <c r="E1035" i="5"/>
  <c r="E1027" i="5"/>
  <c r="E1019" i="5"/>
  <c r="E1011" i="5"/>
  <c r="E1003" i="5"/>
  <c r="E995" i="5"/>
  <c r="E991" i="5"/>
  <c r="E987" i="5"/>
  <c r="E983" i="5"/>
  <c r="E979" i="5"/>
  <c r="E975" i="5"/>
  <c r="E971" i="5"/>
  <c r="E967" i="5"/>
  <c r="E955" i="5"/>
  <c r="E951" i="5"/>
  <c r="E947" i="5"/>
  <c r="E943" i="5"/>
  <c r="E939" i="5"/>
  <c r="E935" i="5"/>
  <c r="E1667" i="5"/>
  <c r="E1659" i="5"/>
  <c r="E1655" i="5"/>
  <c r="E1647" i="5"/>
  <c r="E1639" i="5"/>
  <c r="E1631" i="5"/>
  <c r="E1623" i="5"/>
  <c r="E1555" i="5"/>
  <c r="E1547" i="5"/>
  <c r="E1539" i="5"/>
  <c r="E1531" i="5"/>
  <c r="E1523" i="5"/>
  <c r="E1515" i="5"/>
  <c r="E1507" i="5"/>
  <c r="E1499" i="5"/>
  <c r="E1491" i="5"/>
  <c r="E1483" i="5"/>
  <c r="E1475" i="5"/>
  <c r="E1467" i="5"/>
  <c r="E1459" i="5"/>
  <c r="E1455" i="5"/>
  <c r="E1447" i="5"/>
  <c r="E1439" i="5"/>
  <c r="E1431" i="5"/>
  <c r="E1423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23" i="5"/>
  <c r="E1315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7" i="5"/>
  <c r="E1179" i="5"/>
  <c r="E1171" i="5"/>
  <c r="E1163" i="5"/>
  <c r="E1155" i="5"/>
  <c r="E1147" i="5"/>
  <c r="E1139" i="5"/>
  <c r="E1131" i="5"/>
  <c r="E1123" i="5"/>
  <c r="E111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2839" i="5"/>
  <c r="E2835" i="5"/>
  <c r="E2831" i="5"/>
  <c r="E2817" i="5"/>
  <c r="E2813" i="5"/>
  <c r="E2809" i="5"/>
  <c r="E2805" i="5"/>
  <c r="E2801" i="5"/>
  <c r="E2797" i="5"/>
  <c r="E2793" i="5"/>
  <c r="E2789" i="5"/>
  <c r="E2785" i="5"/>
  <c r="E1758" i="5"/>
  <c r="E1746" i="5"/>
  <c r="E1738" i="5"/>
  <c r="E1730" i="5"/>
  <c r="E1722" i="5"/>
  <c r="E1714" i="5"/>
  <c r="E1710" i="5"/>
  <c r="E1702" i="5"/>
  <c r="E1690" i="5"/>
  <c r="E1682" i="5"/>
  <c r="E1678" i="5"/>
  <c r="E1666" i="5"/>
  <c r="E1658" i="5"/>
  <c r="E1654" i="5"/>
  <c r="E1642" i="5"/>
  <c r="E1634" i="5"/>
  <c r="E1630" i="5"/>
  <c r="E1622" i="5"/>
  <c r="E1550" i="5"/>
  <c r="E1546" i="5"/>
  <c r="E1534" i="5"/>
  <c r="E1526" i="5"/>
  <c r="E1518" i="5"/>
  <c r="E1514" i="5"/>
  <c r="E1506" i="5"/>
  <c r="E1494" i="5"/>
  <c r="E1490" i="5"/>
  <c r="E1478" i="5"/>
  <c r="E1470" i="5"/>
  <c r="E1466" i="5"/>
  <c r="E1458" i="5"/>
  <c r="E1446" i="5"/>
  <c r="E1438" i="5"/>
  <c r="E1430" i="5"/>
  <c r="E1426" i="5"/>
  <c r="E1414" i="5"/>
  <c r="E1406" i="5"/>
  <c r="E1398" i="5"/>
  <c r="E1394" i="5"/>
  <c r="E1382" i="5"/>
  <c r="E1374" i="5"/>
  <c r="E1370" i="5"/>
  <c r="E1358" i="5"/>
  <c r="E1354" i="5"/>
  <c r="E1342" i="5"/>
  <c r="E1334" i="5"/>
  <c r="E1326" i="5"/>
  <c r="E1318" i="5"/>
  <c r="E1314" i="5"/>
  <c r="E1278" i="5"/>
  <c r="E1270" i="5"/>
  <c r="E1262" i="5"/>
  <c r="E1254" i="5"/>
  <c r="E1246" i="5"/>
  <c r="E1238" i="5"/>
  <c r="E1230" i="5"/>
  <c r="E1222" i="5"/>
  <c r="E1214" i="5"/>
  <c r="E1206" i="5"/>
  <c r="E1198" i="5"/>
  <c r="E1194" i="5"/>
  <c r="E1190" i="5"/>
  <c r="E1186" i="5"/>
  <c r="E1182" i="5"/>
  <c r="E1178" i="5"/>
  <c r="E1174" i="5"/>
  <c r="E1170" i="5"/>
  <c r="E1166" i="5"/>
  <c r="E1162" i="5"/>
  <c r="E1158" i="5"/>
  <c r="E1150" i="5"/>
  <c r="E1146" i="5"/>
  <c r="E1142" i="5"/>
  <c r="E1138" i="5"/>
  <c r="E1134" i="5"/>
  <c r="E1130" i="5"/>
  <c r="E1126" i="5"/>
  <c r="E1122" i="5"/>
  <c r="E1118" i="5"/>
  <c r="E1114" i="5"/>
  <c r="E1110" i="5"/>
  <c r="E1086" i="5"/>
  <c r="E1754" i="5"/>
  <c r="E1750" i="5"/>
  <c r="E1742" i="5"/>
  <c r="E1734" i="5"/>
  <c r="E1726" i="5"/>
  <c r="E1718" i="5"/>
  <c r="E1706" i="5"/>
  <c r="E1698" i="5"/>
  <c r="E1694" i="5"/>
  <c r="E1686" i="5"/>
  <c r="E1674" i="5"/>
  <c r="E1670" i="5"/>
  <c r="E1662" i="5"/>
  <c r="E1650" i="5"/>
  <c r="E1646" i="5"/>
  <c r="E1638" i="5"/>
  <c r="E1626" i="5"/>
  <c r="E1618" i="5"/>
  <c r="E1554" i="5"/>
  <c r="E1542" i="5"/>
  <c r="E1538" i="5"/>
  <c r="E1530" i="5"/>
  <c r="E1522" i="5"/>
  <c r="E1510" i="5"/>
  <c r="E1502" i="5"/>
  <c r="E1498" i="5"/>
  <c r="E1486" i="5"/>
  <c r="E1482" i="5"/>
  <c r="E1474" i="5"/>
  <c r="E1462" i="5"/>
  <c r="E1454" i="5"/>
  <c r="E1450" i="5"/>
  <c r="E1442" i="5"/>
  <c r="E1434" i="5"/>
  <c r="E1422" i="5"/>
  <c r="E1418" i="5"/>
  <c r="E1410" i="5"/>
  <c r="E1402" i="5"/>
  <c r="E1390" i="5"/>
  <c r="E1386" i="5"/>
  <c r="E1378" i="5"/>
  <c r="E1366" i="5"/>
  <c r="E1362" i="5"/>
  <c r="E1350" i="5"/>
  <c r="E1346" i="5"/>
  <c r="E1338" i="5"/>
  <c r="E1330" i="5"/>
  <c r="E1322" i="5"/>
  <c r="E1310" i="5"/>
  <c r="E1282" i="5"/>
  <c r="E1274" i="5"/>
  <c r="E1266" i="5"/>
  <c r="E1258" i="5"/>
  <c r="E1250" i="5"/>
  <c r="E1242" i="5"/>
  <c r="E1234" i="5"/>
  <c r="E1226" i="5"/>
  <c r="E1218" i="5"/>
  <c r="E1210" i="5"/>
  <c r="E1202" i="5"/>
  <c r="E2838" i="5"/>
  <c r="E2834" i="5"/>
  <c r="E283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1849" i="5"/>
  <c r="E804" i="5"/>
  <c r="E800" i="5"/>
  <c r="E796" i="5"/>
  <c r="E792" i="5"/>
  <c r="E788" i="5"/>
  <c r="E784" i="5"/>
  <c r="E780" i="5"/>
  <c r="E776" i="5"/>
  <c r="E772" i="5"/>
  <c r="E768" i="5"/>
  <c r="E764" i="5"/>
  <c r="E756" i="5"/>
  <c r="E752" i="5"/>
  <c r="E748" i="5"/>
  <c r="E744" i="5"/>
  <c r="E740" i="5"/>
  <c r="E736" i="5"/>
  <c r="E732" i="5"/>
  <c r="E728" i="5"/>
  <c r="E724" i="5"/>
  <c r="E720" i="5"/>
  <c r="E716" i="5"/>
  <c r="E708" i="5"/>
  <c r="E704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86" i="5"/>
  <c r="E2482" i="5"/>
  <c r="E2478" i="5"/>
  <c r="E2474" i="5"/>
  <c r="E2470" i="5"/>
  <c r="E2466" i="5"/>
  <c r="E2462" i="5"/>
  <c r="E2458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43" i="5"/>
  <c r="E839" i="5"/>
  <c r="E835" i="5"/>
  <c r="E831" i="5"/>
  <c r="E827" i="5"/>
  <c r="E823" i="5"/>
  <c r="E819" i="5"/>
  <c r="E803" i="5"/>
  <c r="E799" i="5"/>
  <c r="E795" i="5"/>
  <c r="E791" i="5"/>
  <c r="E787" i="5"/>
  <c r="E783" i="5"/>
  <c r="E779" i="5"/>
  <c r="E775" i="5"/>
  <c r="E771" i="5"/>
  <c r="E767" i="5"/>
  <c r="E755" i="5"/>
  <c r="E751" i="5"/>
  <c r="E747" i="5"/>
  <c r="E743" i="5"/>
  <c r="E739" i="5"/>
  <c r="E735" i="5"/>
  <c r="E731" i="5"/>
  <c r="E727" i="5"/>
  <c r="E723" i="5"/>
  <c r="E719" i="5"/>
  <c r="E71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54" i="5"/>
  <c r="E750" i="5"/>
  <c r="E746" i="5"/>
  <c r="E742" i="5"/>
  <c r="E738" i="5"/>
  <c r="E734" i="5"/>
  <c r="E730" i="5"/>
  <c r="E726" i="5"/>
  <c r="E722" i="5"/>
  <c r="E718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681" i="5"/>
  <c r="E677" i="5"/>
  <c r="E673" i="5"/>
  <c r="E669" i="5"/>
  <c r="E665" i="5"/>
  <c r="E661" i="5"/>
  <c r="E111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53" i="5"/>
  <c r="E749" i="5"/>
  <c r="E745" i="5"/>
  <c r="E741" i="5"/>
  <c r="E737" i="5"/>
  <c r="E733" i="5"/>
  <c r="E729" i="5"/>
  <c r="E711" i="5"/>
  <c r="E707" i="5"/>
  <c r="E703" i="5"/>
  <c r="E699" i="5"/>
  <c r="E695" i="5"/>
  <c r="E691" i="5"/>
  <c r="E687" i="5"/>
  <c r="E683" i="5"/>
  <c r="E514" i="5"/>
  <c r="E510" i="5"/>
  <c r="E506" i="5"/>
  <c r="E502" i="5"/>
  <c r="E498" i="5"/>
  <c r="E494" i="5"/>
  <c r="E490" i="5"/>
  <c r="E486" i="5"/>
  <c r="E482" i="5"/>
  <c r="E474" i="5"/>
  <c r="E470" i="5"/>
  <c r="E466" i="5"/>
  <c r="E462" i="5"/>
  <c r="E449" i="5"/>
  <c r="E445" i="5"/>
  <c r="E441" i="5"/>
  <c r="E437" i="5"/>
  <c r="E433" i="5"/>
  <c r="E429" i="5"/>
  <c r="E424" i="5"/>
  <c r="E420" i="5"/>
  <c r="E412" i="5"/>
  <c r="E408" i="5"/>
  <c r="E404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23" i="5"/>
  <c r="E318" i="5"/>
  <c r="E314" i="5"/>
  <c r="E300" i="5"/>
  <c r="E295" i="5"/>
  <c r="E290" i="5"/>
  <c r="E282" i="5"/>
  <c r="E278" i="5"/>
  <c r="E273" i="5"/>
  <c r="E268" i="5"/>
  <c r="E259" i="5"/>
  <c r="E228" i="5"/>
  <c r="E219" i="5"/>
  <c r="E215" i="5"/>
  <c r="E211" i="5"/>
  <c r="E201" i="5"/>
  <c r="E192" i="5"/>
  <c r="E188" i="5"/>
  <c r="E182" i="5"/>
  <c r="E173" i="5"/>
  <c r="E164" i="5"/>
  <c r="E154" i="5"/>
  <c r="E130" i="5"/>
  <c r="E121" i="5"/>
  <c r="E116" i="5"/>
  <c r="E110" i="5"/>
  <c r="E104" i="5"/>
  <c r="E98" i="5"/>
  <c r="E92" i="5"/>
  <c r="E82" i="5"/>
  <c r="E69" i="5"/>
  <c r="E63" i="5"/>
  <c r="E57" i="5"/>
  <c r="E50" i="5"/>
  <c r="E14" i="5"/>
  <c r="E678" i="5"/>
  <c r="E674" i="5"/>
  <c r="E670" i="5"/>
  <c r="E666" i="5"/>
  <c r="E662" i="5"/>
  <c r="E658" i="5"/>
  <c r="E646" i="5"/>
  <c r="E642" i="5"/>
  <c r="E638" i="5"/>
  <c r="E634" i="5"/>
  <c r="E630" i="5"/>
  <c r="E626" i="5"/>
  <c r="E622" i="5"/>
  <c r="E618" i="5"/>
  <c r="E614" i="5"/>
  <c r="E610" i="5"/>
  <c r="E606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457" i="5"/>
  <c r="E453" i="5"/>
  <c r="E343" i="5"/>
  <c r="E339" i="5"/>
  <c r="E331" i="5"/>
  <c r="E327" i="5"/>
  <c r="E313" i="5"/>
  <c r="E304" i="5"/>
  <c r="E299" i="5"/>
  <c r="E294" i="5"/>
  <c r="E272" i="5"/>
  <c r="E263" i="5"/>
  <c r="E254" i="5"/>
  <c r="E250" i="5"/>
  <c r="E246" i="5"/>
  <c r="E242" i="5"/>
  <c r="E237" i="5"/>
  <c r="E232" i="5"/>
  <c r="E227" i="5"/>
  <c r="E223" i="5"/>
  <c r="E206" i="5"/>
  <c r="E187" i="5"/>
  <c r="E181" i="5"/>
  <c r="E177" i="5"/>
  <c r="E158" i="5"/>
  <c r="E153" i="5"/>
  <c r="E147" i="5"/>
  <c r="E142" i="5"/>
  <c r="E138" i="5"/>
  <c r="E134" i="5"/>
  <c r="E125" i="5"/>
  <c r="E120" i="5"/>
  <c r="E115" i="5"/>
  <c r="E109" i="5"/>
  <c r="E103" i="5"/>
  <c r="E91" i="5"/>
  <c r="E86" i="5"/>
  <c r="E76" i="5"/>
  <c r="E56" i="5"/>
  <c r="E49" i="5"/>
  <c r="E38" i="5"/>
  <c r="E31" i="5"/>
  <c r="E13" i="5"/>
  <c r="E710" i="5"/>
  <c r="E706" i="5"/>
  <c r="E702" i="5"/>
  <c r="E698" i="5"/>
  <c r="E694" i="5"/>
  <c r="E690" i="5"/>
  <c r="E686" i="5"/>
  <c r="E682" i="5"/>
  <c r="E517" i="5"/>
  <c r="E513" i="5"/>
  <c r="E509" i="5"/>
  <c r="E505" i="5"/>
  <c r="E501" i="5"/>
  <c r="E497" i="5"/>
  <c r="E493" i="5"/>
  <c r="E489" i="5"/>
  <c r="E485" i="5"/>
  <c r="E481" i="5"/>
  <c r="E473" i="5"/>
  <c r="E469" i="5"/>
  <c r="E465" i="5"/>
  <c r="E461" i="5"/>
  <c r="E448" i="5"/>
  <c r="E444" i="5"/>
  <c r="E440" i="5"/>
  <c r="E436" i="5"/>
  <c r="E432" i="5"/>
  <c r="E428" i="5"/>
  <c r="E423" i="5"/>
  <c r="E419" i="5"/>
  <c r="E411" i="5"/>
  <c r="E407" i="5"/>
  <c r="E403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26" i="5"/>
  <c r="E322" i="5"/>
  <c r="E317" i="5"/>
  <c r="E298" i="5"/>
  <c r="E293" i="5"/>
  <c r="E289" i="5"/>
  <c r="E285" i="5"/>
  <c r="E281" i="5"/>
  <c r="E277" i="5"/>
  <c r="E271" i="5"/>
  <c r="E267" i="5"/>
  <c r="E262" i="5"/>
  <c r="E258" i="5"/>
  <c r="E222" i="5"/>
  <c r="E218" i="5"/>
  <c r="E214" i="5"/>
  <c r="E210" i="5"/>
  <c r="E200" i="5"/>
  <c r="E176" i="5"/>
  <c r="E172" i="5"/>
  <c r="E168" i="5"/>
  <c r="E163" i="5"/>
  <c r="E152" i="5"/>
  <c r="E146" i="5"/>
  <c r="E129" i="5"/>
  <c r="E114" i="5"/>
  <c r="E97" i="5"/>
  <c r="E90" i="5"/>
  <c r="E85" i="5"/>
  <c r="E81" i="5"/>
  <c r="E75" i="5"/>
  <c r="E68" i="5"/>
  <c r="E62" i="5"/>
  <c r="E55" i="5"/>
  <c r="E37" i="5"/>
  <c r="E25" i="5"/>
  <c r="E19" i="5"/>
  <c r="E12" i="5"/>
  <c r="E657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456" i="5"/>
  <c r="E452" i="5"/>
  <c r="E346" i="5"/>
  <c r="E342" i="5"/>
  <c r="E338" i="5"/>
  <c r="E334" i="5"/>
  <c r="E330" i="5"/>
  <c r="E312" i="5"/>
  <c r="E308" i="5"/>
  <c r="E303" i="5"/>
  <c r="E253" i="5"/>
  <c r="E249" i="5"/>
  <c r="E245" i="5"/>
  <c r="E241" i="5"/>
  <c r="E236" i="5"/>
  <c r="E231" i="5"/>
  <c r="E226" i="5"/>
  <c r="E209" i="5"/>
  <c r="E205" i="5"/>
  <c r="E195" i="5"/>
  <c r="E180" i="5"/>
  <c r="E167" i="5"/>
  <c r="E157" i="5"/>
  <c r="E151" i="5"/>
  <c r="E145" i="5"/>
  <c r="E141" i="5"/>
  <c r="E133" i="5"/>
  <c r="E80" i="5"/>
  <c r="E74" i="5"/>
  <c r="E61" i="5"/>
  <c r="E54" i="5"/>
  <c r="E48" i="5"/>
  <c r="E36" i="5"/>
  <c r="E30" i="5"/>
  <c r="E24" i="5"/>
  <c r="E725" i="5"/>
  <c r="E721" i="5"/>
  <c r="E717" i="5"/>
  <c r="E709" i="5"/>
  <c r="E705" i="5"/>
  <c r="E701" i="5"/>
  <c r="E697" i="5"/>
  <c r="E693" i="5"/>
  <c r="E689" i="5"/>
  <c r="E685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47" i="5"/>
  <c r="E443" i="5"/>
  <c r="E439" i="5"/>
  <c r="E435" i="5"/>
  <c r="E431" i="5"/>
  <c r="E427" i="5"/>
  <c r="E422" i="5"/>
  <c r="E418" i="5"/>
  <c r="E414" i="5"/>
  <c r="E410" i="5"/>
  <c r="E406" i="5"/>
  <c r="E402" i="5"/>
  <c r="E398" i="5"/>
  <c r="E394" i="5"/>
  <c r="E390" i="5"/>
  <c r="E386" i="5"/>
  <c r="E382" i="5"/>
  <c r="E374" i="5"/>
  <c r="E370" i="5"/>
  <c r="E366" i="5"/>
  <c r="E362" i="5"/>
  <c r="E358" i="5"/>
  <c r="E354" i="5"/>
  <c r="E350" i="5"/>
  <c r="E325" i="5"/>
  <c r="E321" i="5"/>
  <c r="E316" i="5"/>
  <c r="E297" i="5"/>
  <c r="E292" i="5"/>
  <c r="E288" i="5"/>
  <c r="E284" i="5"/>
  <c r="E280" i="5"/>
  <c r="E276" i="5"/>
  <c r="E270" i="5"/>
  <c r="E266" i="5"/>
  <c r="E261" i="5"/>
  <c r="E257" i="5"/>
  <c r="E240" i="5"/>
  <c r="E235" i="5"/>
  <c r="E221" i="5"/>
  <c r="E217" i="5"/>
  <c r="E213" i="5"/>
  <c r="E204" i="5"/>
  <c r="E199" i="5"/>
  <c r="E190" i="5"/>
  <c r="E175" i="5"/>
  <c r="E171" i="5"/>
  <c r="E162" i="5"/>
  <c r="E118" i="5"/>
  <c r="E113" i="5"/>
  <c r="E107" i="5"/>
  <c r="E101" i="5"/>
  <c r="E89" i="5"/>
  <c r="E84" i="5"/>
  <c r="E73" i="5"/>
  <c r="E66" i="5"/>
  <c r="E60" i="5"/>
  <c r="E41" i="5"/>
  <c r="E11" i="5"/>
  <c r="E700" i="5"/>
  <c r="E696" i="5"/>
  <c r="E692" i="5"/>
  <c r="E688" i="5"/>
  <c r="E684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0" i="5"/>
  <c r="E446" i="5"/>
  <c r="E442" i="5"/>
  <c r="E438" i="5"/>
  <c r="E434" i="5"/>
  <c r="E430" i="5"/>
  <c r="E421" i="5"/>
  <c r="E417" i="5"/>
  <c r="E413" i="5"/>
  <c r="E409" i="5"/>
  <c r="E405" i="5"/>
  <c r="E397" i="5"/>
  <c r="E393" i="5"/>
  <c r="E389" i="5"/>
  <c r="E385" i="5"/>
  <c r="E381" i="5"/>
  <c r="E377" i="5"/>
  <c r="E373" i="5"/>
  <c r="E369" i="5"/>
  <c r="E365" i="5"/>
  <c r="E357" i="5"/>
  <c r="E353" i="5"/>
  <c r="E349" i="5"/>
  <c r="E324" i="5"/>
  <c r="E319" i="5"/>
  <c r="E315" i="5"/>
  <c r="E306" i="5"/>
  <c r="E296" i="5"/>
  <c r="E291" i="5"/>
  <c r="E283" i="5"/>
  <c r="E279" i="5"/>
  <c r="E275" i="5"/>
  <c r="E269" i="5"/>
  <c r="E260" i="5"/>
  <c r="E256" i="5"/>
  <c r="E220" i="5"/>
  <c r="E216" i="5"/>
  <c r="E212" i="5"/>
  <c r="E202" i="5"/>
  <c r="E198" i="5"/>
  <c r="E193" i="5"/>
  <c r="E189" i="5"/>
  <c r="E184" i="5"/>
  <c r="E174" i="5"/>
  <c r="E170" i="5"/>
  <c r="E161" i="5"/>
  <c r="E149" i="5"/>
  <c r="E131" i="5"/>
  <c r="E127" i="5"/>
  <c r="E122" i="5"/>
  <c r="E117" i="5"/>
  <c r="E94" i="5"/>
  <c r="E88" i="5"/>
  <c r="E83" i="5"/>
  <c r="E78" i="5"/>
  <c r="E71" i="5"/>
  <c r="E65" i="5"/>
  <c r="E52" i="5"/>
  <c r="E40" i="5"/>
  <c r="E33" i="5"/>
  <c r="E28" i="5"/>
  <c r="E16" i="5"/>
  <c r="E679" i="5"/>
  <c r="E675" i="5"/>
  <c r="E671" i="5"/>
  <c r="E667" i="5"/>
  <c r="E663" i="5"/>
  <c r="E659" i="5"/>
  <c r="E655" i="5"/>
  <c r="E647" i="5"/>
  <c r="E643" i="5"/>
  <c r="E639" i="5"/>
  <c r="E635" i="5"/>
  <c r="E631" i="5"/>
  <c r="E627" i="5"/>
  <c r="E623" i="5"/>
  <c r="E619" i="5"/>
  <c r="E615" i="5"/>
  <c r="E611" i="5"/>
  <c r="E607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47" i="5"/>
  <c r="E543" i="5"/>
  <c r="E539" i="5"/>
  <c r="E535" i="5"/>
  <c r="E531" i="5"/>
  <c r="E527" i="5"/>
  <c r="E523" i="5"/>
  <c r="E454" i="5"/>
  <c r="E425" i="5"/>
  <c r="E344" i="5"/>
  <c r="E340" i="5"/>
  <c r="E332" i="5"/>
  <c r="E328" i="5"/>
  <c r="E305" i="5"/>
  <c r="E301" i="5"/>
  <c r="E274" i="5"/>
  <c r="E264" i="5"/>
  <c r="E255" i="5"/>
  <c r="E251" i="5"/>
  <c r="E247" i="5"/>
  <c r="E243" i="5"/>
  <c r="E238" i="5"/>
  <c r="E233" i="5"/>
  <c r="E229" i="5"/>
  <c r="E224" i="5"/>
  <c r="E207" i="5"/>
  <c r="E197" i="5"/>
  <c r="F197" i="5" s="1"/>
  <c r="E183" i="5"/>
  <c r="E178" i="5"/>
  <c r="E165" i="5"/>
  <c r="E160" i="5"/>
  <c r="E155" i="5"/>
  <c r="E148" i="5"/>
  <c r="E143" i="5"/>
  <c r="E139" i="5"/>
  <c r="E135" i="5"/>
  <c r="E126" i="5"/>
  <c r="E99" i="5"/>
  <c r="E93" i="5"/>
  <c r="E87" i="5"/>
  <c r="E77" i="5"/>
  <c r="E64" i="5"/>
  <c r="E58" i="5"/>
  <c r="E51" i="5"/>
  <c r="E45" i="5"/>
  <c r="E27" i="5"/>
  <c r="E2" i="5"/>
  <c r="E2825" i="5"/>
  <c r="E2826" i="5"/>
  <c r="E2821" i="5"/>
  <c r="E2822" i="5"/>
  <c r="E2820" i="5"/>
  <c r="E2828" i="5"/>
  <c r="E2827" i="5"/>
  <c r="E2824" i="5"/>
  <c r="E2823" i="5"/>
  <c r="E2829" i="5"/>
  <c r="F150" i="4"/>
  <c r="K150" i="4" s="1"/>
  <c r="M150" i="4"/>
  <c r="F151" i="4"/>
  <c r="K151" i="4" s="1"/>
  <c r="M151" i="4"/>
  <c r="F152" i="4"/>
  <c r="K152" i="4" s="1"/>
  <c r="M152" i="4"/>
  <c r="F153" i="4"/>
  <c r="K153" i="4" s="1"/>
  <c r="M153" i="4"/>
  <c r="F154" i="4"/>
  <c r="K154" i="4" s="1"/>
  <c r="M154" i="4"/>
  <c r="F155" i="4"/>
  <c r="G155" i="4" s="1"/>
  <c r="M155" i="4"/>
  <c r="M149" i="4"/>
  <c r="K155" i="4" l="1"/>
  <c r="F236" i="5"/>
  <c r="F15" i="5"/>
  <c r="F108" i="5"/>
  <c r="F29" i="5"/>
  <c r="F78" i="5"/>
  <c r="F79" i="5"/>
  <c r="F75" i="5"/>
  <c r="F20" i="5"/>
  <c r="F36" i="5"/>
  <c r="F85" i="5"/>
  <c r="F346" i="5"/>
  <c r="F105" i="5"/>
  <c r="F18" i="5"/>
  <c r="F37" i="5"/>
  <c r="F45" i="5"/>
  <c r="F253" i="5"/>
  <c r="F179" i="5"/>
  <c r="F64" i="5"/>
  <c r="F103" i="5"/>
  <c r="F53" i="5"/>
  <c r="F132" i="5"/>
  <c r="F926" i="5"/>
  <c r="F513" i="5"/>
  <c r="F89" i="5"/>
  <c r="F16" i="5"/>
  <c r="F152" i="5"/>
  <c r="F102" i="5"/>
  <c r="F21" i="5"/>
  <c r="F90" i="5"/>
  <c r="F2" i="5"/>
  <c r="F27" i="5"/>
  <c r="F114" i="5"/>
  <c r="F13" i="5"/>
  <c r="F46" i="5"/>
  <c r="F136" i="5"/>
  <c r="F377" i="5"/>
  <c r="F244" i="5"/>
  <c r="F100" i="5"/>
  <c r="F269" i="5"/>
  <c r="F143" i="5"/>
  <c r="F72" i="5"/>
  <c r="F28" i="5"/>
  <c r="F11" i="5"/>
  <c r="F107" i="5"/>
  <c r="F69" i="5"/>
  <c r="F76" i="5"/>
  <c r="F245" i="5"/>
  <c r="F644" i="5"/>
  <c r="I153" i="4"/>
  <c r="G151" i="4"/>
  <c r="J29" i="5"/>
  <c r="J66" i="5"/>
  <c r="J77" i="5"/>
  <c r="J70" i="5"/>
  <c r="J55" i="5"/>
  <c r="J59" i="5"/>
  <c r="J67" i="5"/>
  <c r="J56" i="5"/>
  <c r="J60" i="5"/>
  <c r="J63" i="5"/>
  <c r="J74" i="5"/>
  <c r="J64" i="5"/>
  <c r="J57" i="5"/>
  <c r="J61" i="5"/>
  <c r="J68" i="5"/>
  <c r="J71" i="5"/>
  <c r="J76" i="5"/>
  <c r="J80" i="5"/>
  <c r="J65" i="5"/>
  <c r="J72" i="5"/>
  <c r="J75" i="5"/>
  <c r="J79" i="5"/>
  <c r="J58" i="5"/>
  <c r="J69" i="5"/>
  <c r="J78" i="5"/>
  <c r="J62" i="5"/>
  <c r="J73" i="5"/>
  <c r="F92" i="5"/>
  <c r="F207" i="5"/>
  <c r="F26" i="5"/>
  <c r="F51" i="5"/>
  <c r="F356" i="5"/>
  <c r="F95" i="5"/>
  <c r="F208" i="5"/>
  <c r="F4" i="5"/>
  <c r="F68" i="5"/>
  <c r="F172" i="5"/>
  <c r="F8" i="5"/>
  <c r="F5" i="5"/>
  <c r="F186" i="5"/>
  <c r="F316" i="5"/>
  <c r="F157" i="5"/>
  <c r="F112" i="5"/>
  <c r="F203" i="5"/>
  <c r="F22" i="5"/>
  <c r="F131" i="5"/>
  <c r="F82" i="5"/>
  <c r="F123" i="5"/>
  <c r="F144" i="5"/>
  <c r="F10" i="5"/>
  <c r="F67" i="5"/>
  <c r="J37" i="5"/>
  <c r="K37" i="5" s="1"/>
  <c r="G150" i="4"/>
  <c r="J53" i="5"/>
  <c r="K53" i="5" s="1"/>
  <c r="F9" i="5"/>
  <c r="J51" i="5"/>
  <c r="K51" i="5" s="1"/>
  <c r="J42" i="5"/>
  <c r="K42" i="5" s="1"/>
  <c r="J35" i="5"/>
  <c r="L35" i="5" s="1"/>
  <c r="J48" i="5"/>
  <c r="K48" i="5" s="1"/>
  <c r="I152" i="4"/>
  <c r="F232" i="5"/>
  <c r="J28" i="5"/>
  <c r="K28" i="5" s="1"/>
  <c r="J26" i="5"/>
  <c r="K26" i="5" s="1"/>
  <c r="J43" i="5"/>
  <c r="K43" i="5" s="1"/>
  <c r="F71" i="5"/>
  <c r="F24" i="5"/>
  <c r="F7" i="5"/>
  <c r="F30" i="5"/>
  <c r="F389" i="5"/>
  <c r="J40" i="5"/>
  <c r="L40" i="5" s="1"/>
  <c r="J49" i="5"/>
  <c r="K49" i="5" s="1"/>
  <c r="F34" i="5"/>
  <c r="J38" i="5"/>
  <c r="K38" i="5" s="1"/>
  <c r="F41" i="5"/>
  <c r="F19" i="5"/>
  <c r="J47" i="5"/>
  <c r="K47" i="5" s="1"/>
  <c r="J52" i="5"/>
  <c r="K52" i="5" s="1"/>
  <c r="J50" i="5"/>
  <c r="K50" i="5" s="1"/>
  <c r="J36" i="5"/>
  <c r="L36" i="5" s="1"/>
  <c r="J41" i="5"/>
  <c r="K41" i="5" s="1"/>
  <c r="J39" i="5"/>
  <c r="L39" i="5" s="1"/>
  <c r="J44" i="5"/>
  <c r="L44" i="5" s="1"/>
  <c r="J54" i="5"/>
  <c r="K54" i="5" s="1"/>
  <c r="F126" i="5"/>
  <c r="F25" i="5"/>
  <c r="F262" i="5"/>
  <c r="J46" i="5"/>
  <c r="L46" i="5" s="1"/>
  <c r="J45" i="5"/>
  <c r="K45" i="5" s="1"/>
  <c r="J30" i="5"/>
  <c r="K30" i="5" s="1"/>
  <c r="J27" i="5"/>
  <c r="K27" i="5" s="1"/>
  <c r="J32" i="5"/>
  <c r="K32" i="5" s="1"/>
  <c r="J34" i="5"/>
  <c r="K34" i="5" s="1"/>
  <c r="J33" i="5"/>
  <c r="K33" i="5" s="1"/>
  <c r="J31" i="5"/>
  <c r="K31" i="5" s="1"/>
  <c r="F164" i="5"/>
  <c r="K29" i="5"/>
  <c r="L29" i="5"/>
  <c r="G154" i="4"/>
  <c r="I151" i="4"/>
  <c r="I154" i="4"/>
  <c r="I150" i="4"/>
  <c r="G153" i="4"/>
  <c r="G152" i="4"/>
  <c r="G2043" i="5" l="1"/>
  <c r="G2041" i="5"/>
  <c r="G395" i="5"/>
  <c r="G535" i="5"/>
  <c r="G1025" i="5"/>
  <c r="G2040" i="5"/>
  <c r="G79" i="5"/>
  <c r="G29" i="5"/>
  <c r="G236" i="5"/>
  <c r="G1608" i="5"/>
  <c r="G805" i="5"/>
  <c r="G132" i="5"/>
  <c r="G179" i="5"/>
  <c r="G253" i="5"/>
  <c r="G53" i="5"/>
  <c r="L37" i="5"/>
  <c r="L42" i="5"/>
  <c r="L47" i="5"/>
  <c r="L38" i="5"/>
  <c r="G513" i="5"/>
  <c r="G926" i="5"/>
  <c r="L26" i="5"/>
  <c r="G21" i="5"/>
  <c r="G89" i="5"/>
  <c r="K35" i="5"/>
  <c r="G2281" i="5"/>
  <c r="G2280" i="5"/>
  <c r="G2279" i="5"/>
  <c r="G2278" i="5"/>
  <c r="G1709" i="5"/>
  <c r="G1166" i="5"/>
  <c r="G2277" i="5"/>
  <c r="G880" i="5"/>
  <c r="G1708" i="5"/>
  <c r="G773" i="5"/>
  <c r="G143" i="5"/>
  <c r="G11" i="5"/>
  <c r="K40" i="5"/>
  <c r="G644" i="5"/>
  <c r="L48" i="5"/>
  <c r="G245" i="5"/>
  <c r="G269" i="5"/>
  <c r="G76" i="5"/>
  <c r="G244" i="5"/>
  <c r="G107" i="5"/>
  <c r="G377" i="5"/>
  <c r="G136" i="5"/>
  <c r="L43" i="5"/>
  <c r="K71" i="5"/>
  <c r="L71" i="5"/>
  <c r="L58" i="5"/>
  <c r="K58" i="5"/>
  <c r="L68" i="5"/>
  <c r="K68" i="5"/>
  <c r="K67" i="5"/>
  <c r="L67" i="5"/>
  <c r="K56" i="5"/>
  <c r="L56" i="5"/>
  <c r="K79" i="5"/>
  <c r="L79" i="5"/>
  <c r="K61" i="5"/>
  <c r="L61" i="5"/>
  <c r="K59" i="5"/>
  <c r="L59" i="5"/>
  <c r="L69" i="5"/>
  <c r="K69" i="5"/>
  <c r="L51" i="5"/>
  <c r="L41" i="5"/>
  <c r="K75" i="5"/>
  <c r="L75" i="5"/>
  <c r="K57" i="5"/>
  <c r="L57" i="5"/>
  <c r="K55" i="5"/>
  <c r="L55" i="5"/>
  <c r="L72" i="5"/>
  <c r="K72" i="5"/>
  <c r="L64" i="5"/>
  <c r="K64" i="5"/>
  <c r="L70" i="5"/>
  <c r="K70" i="5"/>
  <c r="K73" i="5"/>
  <c r="L73" i="5"/>
  <c r="K65" i="5"/>
  <c r="L65" i="5"/>
  <c r="L74" i="5"/>
  <c r="K74" i="5"/>
  <c r="K77" i="5"/>
  <c r="L77" i="5"/>
  <c r="K62" i="5"/>
  <c r="L62" i="5"/>
  <c r="L80" i="5"/>
  <c r="K80" i="5"/>
  <c r="K63" i="5"/>
  <c r="L63" i="5"/>
  <c r="K66" i="5"/>
  <c r="L66" i="5"/>
  <c r="K78" i="5"/>
  <c r="L78" i="5"/>
  <c r="L76" i="5"/>
  <c r="K76" i="5"/>
  <c r="L60" i="5"/>
  <c r="K60" i="5"/>
  <c r="G1841" i="5"/>
  <c r="G1284" i="5"/>
  <c r="G1283" i="5"/>
  <c r="G208" i="5"/>
  <c r="L53" i="5"/>
  <c r="G95" i="5"/>
  <c r="G207" i="5"/>
  <c r="G4" i="5"/>
  <c r="G26" i="5"/>
  <c r="L28" i="5"/>
  <c r="K36" i="5"/>
  <c r="G356" i="5"/>
  <c r="G1426" i="5"/>
  <c r="G777" i="5"/>
  <c r="G1425" i="5"/>
  <c r="G1208" i="5"/>
  <c r="G1710" i="5"/>
  <c r="G1207" i="5"/>
  <c r="G309" i="5"/>
  <c r="G82" i="5"/>
  <c r="G157" i="5"/>
  <c r="L50" i="5"/>
  <c r="G144" i="5"/>
  <c r="G316" i="5"/>
  <c r="G172" i="5"/>
  <c r="G123" i="5"/>
  <c r="G186" i="5"/>
  <c r="G68" i="5"/>
  <c r="L34" i="5"/>
  <c r="G1357" i="5"/>
  <c r="G568" i="5"/>
  <c r="L49" i="5"/>
  <c r="L54" i="5"/>
  <c r="K46" i="5"/>
  <c r="K39" i="5"/>
  <c r="L45" i="5"/>
  <c r="L31" i="5"/>
  <c r="G30" i="5"/>
  <c r="L32" i="5"/>
  <c r="K44" i="5"/>
  <c r="G41" i="5"/>
  <c r="L33" i="5"/>
  <c r="L52" i="5"/>
  <c r="L27" i="5"/>
  <c r="L30" i="5"/>
  <c r="G389" i="5"/>
  <c r="G232" i="5"/>
  <c r="M4" i="17"/>
  <c r="H4" i="17" s="1"/>
  <c r="M5" i="17"/>
  <c r="H5" i="17" s="1"/>
  <c r="M6" i="17"/>
  <c r="H6" i="17" s="1"/>
  <c r="M7" i="17"/>
  <c r="H7" i="17" s="1"/>
  <c r="M8" i="17"/>
  <c r="H8" i="17" s="1"/>
  <c r="M9" i="17"/>
  <c r="H9" i="17" s="1"/>
  <c r="E10" i="17"/>
  <c r="E11" i="17"/>
  <c r="G17" i="17"/>
  <c r="G18" i="17"/>
  <c r="G19" i="17"/>
  <c r="G20" i="17"/>
  <c r="G21" i="17"/>
  <c r="G22" i="17"/>
  <c r="G11" i="17" l="1"/>
  <c r="G10" i="17"/>
  <c r="M3" i="17"/>
  <c r="H3" i="17" s="1"/>
  <c r="B20" i="10"/>
  <c r="M10" i="17" l="1"/>
  <c r="L10" i="17"/>
  <c r="M11" i="17"/>
  <c r="L11" i="17"/>
  <c r="H11" i="17" s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503" i="4" l="1"/>
  <c r="H10" i="17"/>
  <c r="N345" i="4"/>
  <c r="N344" i="4"/>
  <c r="N321" i="4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C31" i="22" s="1"/>
  <c r="D31" i="22" s="1"/>
  <c r="E31" i="22" s="1"/>
  <c r="F31" i="22" s="1"/>
  <c r="G31" i="22" s="1"/>
  <c r="H31" i="22" s="1"/>
  <c r="I31" i="22" s="1"/>
  <c r="C34" i="22" s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I149" i="4" s="1"/>
  <c r="K503" i="4" l="1"/>
  <c r="K502" i="4"/>
  <c r="K500" i="4"/>
  <c r="K501" i="4"/>
  <c r="K499" i="4"/>
  <c r="K498" i="4"/>
  <c r="K497" i="4"/>
  <c r="I483" i="4"/>
  <c r="G486" i="4"/>
  <c r="G484" i="4"/>
  <c r="I490" i="4"/>
  <c r="I485" i="4"/>
  <c r="I484" i="4"/>
  <c r="I492" i="4"/>
  <c r="I494" i="4"/>
  <c r="I488" i="4"/>
  <c r="I487" i="4"/>
  <c r="I496" i="4"/>
  <c r="G495" i="4"/>
  <c r="G483" i="4"/>
  <c r="I486" i="4"/>
  <c r="G493" i="4"/>
  <c r="I489" i="4"/>
  <c r="I482" i="4"/>
  <c r="I491" i="4"/>
  <c r="G485" i="4"/>
  <c r="K480" i="4"/>
  <c r="K479" i="4"/>
  <c r="I464" i="4"/>
  <c r="I476" i="4"/>
  <c r="I466" i="4"/>
  <c r="I472" i="4"/>
  <c r="G465" i="4"/>
  <c r="G470" i="4"/>
  <c r="G475" i="4"/>
  <c r="I468" i="4"/>
  <c r="I471" i="4"/>
  <c r="I473" i="4"/>
  <c r="I474" i="4"/>
  <c r="I467" i="4"/>
  <c r="G469" i="4"/>
  <c r="I477" i="4"/>
  <c r="G478" i="4"/>
  <c r="K463" i="4"/>
  <c r="K462" i="4"/>
  <c r="K461" i="4"/>
  <c r="K460" i="4"/>
  <c r="I447" i="4"/>
  <c r="I446" i="4"/>
  <c r="I444" i="4"/>
  <c r="G445" i="4"/>
  <c r="I453" i="4"/>
  <c r="I459" i="4"/>
  <c r="G458" i="4"/>
  <c r="G451" i="4"/>
  <c r="G462" i="4"/>
  <c r="I456" i="4"/>
  <c r="I454" i="4"/>
  <c r="G459" i="4"/>
  <c r="G449" i="4"/>
  <c r="I461" i="4"/>
  <c r="I458" i="4"/>
  <c r="I451" i="4"/>
  <c r="I450" i="4"/>
  <c r="I452" i="4"/>
  <c r="I448" i="4"/>
  <c r="I457" i="4"/>
  <c r="G455" i="4"/>
  <c r="I460" i="4"/>
  <c r="G453" i="4"/>
  <c r="I463" i="4"/>
  <c r="I435" i="4"/>
  <c r="G433" i="4"/>
  <c r="I434" i="4"/>
  <c r="K446" i="4"/>
  <c r="K445" i="4"/>
  <c r="K444" i="4"/>
  <c r="K443" i="4"/>
  <c r="K442" i="4"/>
  <c r="K441" i="4"/>
  <c r="K440" i="4"/>
  <c r="K439" i="4"/>
  <c r="K438" i="4"/>
  <c r="K437" i="4"/>
  <c r="K436" i="4"/>
  <c r="G419" i="4"/>
  <c r="G416" i="4"/>
  <c r="I425" i="4"/>
  <c r="G424" i="4"/>
  <c r="I420" i="4"/>
  <c r="I411" i="4"/>
  <c r="I430" i="4"/>
  <c r="G429" i="4"/>
  <c r="I418" i="4"/>
  <c r="I417" i="4"/>
  <c r="I419" i="4"/>
  <c r="G420" i="4"/>
  <c r="G417" i="4"/>
  <c r="I431" i="4"/>
  <c r="I426" i="4"/>
  <c r="G430" i="4"/>
  <c r="I416" i="4"/>
  <c r="I423" i="4"/>
  <c r="G425" i="4"/>
  <c r="I415" i="4"/>
  <c r="I412" i="4"/>
  <c r="I421" i="4"/>
  <c r="I432" i="4"/>
  <c r="I429" i="4"/>
  <c r="I428" i="4"/>
  <c r="I424" i="4"/>
  <c r="I427" i="4"/>
  <c r="I422" i="4"/>
  <c r="I414" i="4"/>
  <c r="I413" i="4"/>
  <c r="K409" i="4"/>
  <c r="K408" i="4"/>
  <c r="K407" i="4"/>
  <c r="K406" i="4"/>
  <c r="K405" i="4"/>
  <c r="K404" i="4"/>
  <c r="I399" i="4"/>
  <c r="G398" i="4"/>
  <c r="G395" i="4"/>
  <c r="I402" i="4"/>
  <c r="I393" i="4"/>
  <c r="I394" i="4"/>
  <c r="G401" i="4"/>
  <c r="G396" i="4"/>
  <c r="G392" i="4"/>
  <c r="I400" i="4"/>
  <c r="I397" i="4"/>
  <c r="I403" i="4"/>
  <c r="K391" i="4"/>
  <c r="K390" i="4"/>
  <c r="K389" i="4"/>
  <c r="K388" i="4"/>
  <c r="K386" i="4"/>
  <c r="K387" i="4"/>
  <c r="K385" i="4"/>
  <c r="K384" i="4"/>
  <c r="I371" i="4"/>
  <c r="I376" i="4"/>
  <c r="G369" i="4"/>
  <c r="I383" i="4"/>
  <c r="I379" i="4"/>
  <c r="I377" i="4"/>
  <c r="G382" i="4"/>
  <c r="G373" i="4"/>
  <c r="G372" i="4"/>
  <c r="I375" i="4"/>
  <c r="I367" i="4"/>
  <c r="I378" i="4"/>
  <c r="I374" i="4"/>
  <c r="I381" i="4"/>
  <c r="I370" i="4"/>
  <c r="I380" i="4"/>
  <c r="G364" i="4"/>
  <c r="K357" i="4"/>
  <c r="K352" i="4"/>
  <c r="K360" i="4"/>
  <c r="I365" i="4"/>
  <c r="K353" i="4"/>
  <c r="K361" i="4"/>
  <c r="G365" i="4"/>
  <c r="G355" i="4"/>
  <c r="K351" i="4"/>
  <c r="G356" i="4"/>
  <c r="I366" i="4"/>
  <c r="K349" i="4"/>
  <c r="I363" i="4"/>
  <c r="K358" i="4"/>
  <c r="K368" i="4"/>
  <c r="K367" i="4"/>
  <c r="K366" i="4"/>
  <c r="K365" i="4"/>
  <c r="K364" i="4"/>
  <c r="K363" i="4"/>
  <c r="G360" i="4"/>
  <c r="I361" i="4"/>
  <c r="I348" i="4"/>
  <c r="G359" i="4"/>
  <c r="G352" i="4"/>
  <c r="I354" i="4"/>
  <c r="I353" i="4"/>
  <c r="G351" i="4"/>
  <c r="I345" i="4"/>
  <c r="I344" i="4"/>
  <c r="I357" i="4"/>
  <c r="G354" i="4"/>
  <c r="I355" i="4"/>
  <c r="G361" i="4"/>
  <c r="I358" i="4"/>
  <c r="I352" i="4"/>
  <c r="I356" i="4"/>
  <c r="G353" i="4"/>
  <c r="I351" i="4"/>
  <c r="I360" i="4"/>
  <c r="I359" i="4"/>
  <c r="I349" i="4"/>
  <c r="I350" i="4"/>
  <c r="I364" i="4"/>
  <c r="I362" i="4"/>
  <c r="K348" i="4"/>
  <c r="K347" i="4"/>
  <c r="K346" i="4"/>
  <c r="G343" i="4"/>
  <c r="G338" i="4"/>
  <c r="I341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749" i="13"/>
  <c r="H750" i="13"/>
  <c r="H751" i="13"/>
  <c r="H752" i="13"/>
  <c r="H753" i="13"/>
  <c r="H754" i="13"/>
  <c r="H755" i="13"/>
  <c r="H756" i="13"/>
  <c r="H757" i="13"/>
  <c r="H758" i="13"/>
  <c r="H759" i="13"/>
  <c r="H760" i="13"/>
  <c r="H761" i="13"/>
  <c r="H762" i="13"/>
  <c r="H763" i="13"/>
  <c r="H764" i="13"/>
  <c r="H765" i="13"/>
  <c r="H766" i="13"/>
  <c r="H767" i="13"/>
  <c r="H768" i="13"/>
  <c r="H769" i="13"/>
  <c r="H770" i="13"/>
  <c r="H771" i="13"/>
  <c r="H772" i="13"/>
  <c r="H773" i="13"/>
  <c r="H774" i="13"/>
  <c r="H775" i="13"/>
  <c r="H776" i="13"/>
  <c r="H777" i="13"/>
  <c r="H778" i="13"/>
  <c r="H779" i="13"/>
  <c r="H780" i="13"/>
  <c r="H781" i="13"/>
  <c r="H782" i="13"/>
  <c r="H783" i="13"/>
  <c r="H784" i="13"/>
  <c r="H785" i="13"/>
  <c r="H786" i="13"/>
  <c r="H787" i="13"/>
  <c r="H788" i="13"/>
  <c r="H789" i="13"/>
  <c r="H790" i="13"/>
  <c r="H791" i="13"/>
  <c r="H792" i="13"/>
  <c r="H793" i="13"/>
  <c r="H794" i="13"/>
  <c r="H795" i="13"/>
  <c r="H796" i="13"/>
  <c r="H797" i="13"/>
  <c r="H798" i="13"/>
  <c r="H799" i="13"/>
  <c r="H800" i="13"/>
  <c r="H801" i="13"/>
  <c r="H802" i="13"/>
  <c r="H803" i="13"/>
  <c r="H804" i="13"/>
  <c r="H805" i="13"/>
  <c r="H806" i="13"/>
  <c r="H807" i="13"/>
  <c r="H808" i="13"/>
  <c r="H809" i="13"/>
  <c r="H810" i="13"/>
  <c r="H811" i="13"/>
  <c r="H812" i="13"/>
  <c r="H813" i="13"/>
  <c r="H814" i="13"/>
  <c r="H815" i="13"/>
  <c r="H816" i="13"/>
  <c r="H817" i="13"/>
  <c r="H818" i="13"/>
  <c r="H819" i="13"/>
  <c r="H820" i="13"/>
  <c r="H821" i="13"/>
  <c r="H822" i="13"/>
  <c r="H823" i="13"/>
  <c r="H824" i="13"/>
  <c r="H825" i="13"/>
  <c r="H826" i="13"/>
  <c r="H827" i="13"/>
  <c r="H828" i="13"/>
  <c r="H829" i="13"/>
  <c r="H830" i="13"/>
  <c r="H831" i="13"/>
  <c r="H832" i="13"/>
  <c r="H833" i="13"/>
  <c r="H834" i="13"/>
  <c r="H835" i="13"/>
  <c r="H836" i="13"/>
  <c r="H837" i="13"/>
  <c r="H838" i="13"/>
  <c r="H839" i="13"/>
  <c r="H840" i="13"/>
  <c r="H841" i="13"/>
  <c r="H842" i="13"/>
  <c r="H843" i="13"/>
  <c r="H844" i="13"/>
  <c r="H845" i="13"/>
  <c r="H846" i="13"/>
  <c r="H847" i="13"/>
  <c r="H848" i="13"/>
  <c r="H849" i="13"/>
  <c r="H850" i="13"/>
  <c r="H851" i="13"/>
  <c r="H852" i="13"/>
  <c r="H853" i="13"/>
  <c r="H854" i="13"/>
  <c r="H855" i="13"/>
  <c r="H856" i="13"/>
  <c r="H857" i="13"/>
  <c r="H858" i="13"/>
  <c r="H859" i="13"/>
  <c r="H860" i="13"/>
  <c r="H861" i="13"/>
  <c r="H862" i="13"/>
  <c r="H863" i="13"/>
  <c r="H864" i="13"/>
  <c r="H865" i="13"/>
  <c r="H866" i="13"/>
  <c r="H867" i="13"/>
  <c r="H868" i="13"/>
  <c r="H869" i="13"/>
  <c r="H870" i="13"/>
  <c r="H871" i="13"/>
  <c r="H872" i="13"/>
  <c r="H873" i="13"/>
  <c r="H874" i="13"/>
  <c r="H875" i="13"/>
  <c r="H876" i="13"/>
  <c r="H877" i="13"/>
  <c r="H878" i="13"/>
  <c r="H879" i="13"/>
  <c r="H880" i="13"/>
  <c r="H881" i="13"/>
  <c r="H882" i="13"/>
  <c r="H883" i="13"/>
  <c r="H884" i="13"/>
  <c r="H885" i="13"/>
  <c r="H886" i="13"/>
  <c r="H887" i="13"/>
  <c r="H888" i="13"/>
  <c r="H889" i="13"/>
  <c r="H890" i="13"/>
  <c r="H891" i="13"/>
  <c r="H892" i="13"/>
  <c r="H893" i="13"/>
  <c r="H894" i="13"/>
  <c r="H895" i="13"/>
  <c r="H896" i="13"/>
  <c r="H897" i="13"/>
  <c r="H898" i="13"/>
  <c r="H899" i="13"/>
  <c r="H900" i="13"/>
  <c r="H901" i="13"/>
  <c r="H902" i="13"/>
  <c r="H903" i="13"/>
  <c r="H904" i="13"/>
  <c r="H905" i="13"/>
  <c r="H906" i="13"/>
  <c r="H907" i="13"/>
  <c r="H908" i="13"/>
  <c r="H909" i="13"/>
  <c r="H910" i="13"/>
  <c r="H911" i="13"/>
  <c r="H912" i="13"/>
  <c r="H913" i="13"/>
  <c r="H914" i="13"/>
  <c r="H915" i="13"/>
  <c r="H916" i="13"/>
  <c r="H917" i="13"/>
  <c r="H918" i="13"/>
  <c r="H919" i="13"/>
  <c r="H920" i="13"/>
  <c r="H921" i="13"/>
  <c r="H922" i="13"/>
  <c r="H923" i="13"/>
  <c r="H924" i="13"/>
  <c r="H925" i="13"/>
  <c r="H926" i="13"/>
  <c r="H927" i="13"/>
  <c r="H928" i="13"/>
  <c r="H929" i="13"/>
  <c r="H930" i="13"/>
  <c r="H931" i="13"/>
  <c r="H932" i="13"/>
  <c r="H933" i="13"/>
  <c r="H934" i="13"/>
  <c r="H935" i="13"/>
  <c r="H936" i="13"/>
  <c r="H937" i="13"/>
  <c r="H938" i="13"/>
  <c r="H939" i="13"/>
  <c r="H940" i="13"/>
  <c r="H941" i="13"/>
  <c r="H942" i="13"/>
  <c r="H943" i="13"/>
  <c r="H944" i="13"/>
  <c r="H945" i="13"/>
  <c r="H946" i="13"/>
  <c r="H947" i="13"/>
  <c r="H948" i="13"/>
  <c r="H949" i="13"/>
  <c r="H950" i="13"/>
  <c r="H951" i="13"/>
  <c r="H952" i="13"/>
  <c r="H953" i="13"/>
  <c r="H954" i="13"/>
  <c r="H955" i="13"/>
  <c r="H956" i="13"/>
  <c r="H957" i="13"/>
  <c r="H958" i="13"/>
  <c r="H959" i="13"/>
  <c r="H960" i="13"/>
  <c r="H961" i="13"/>
  <c r="H962" i="13"/>
  <c r="H963" i="13"/>
  <c r="H964" i="13"/>
  <c r="H965" i="13"/>
  <c r="H966" i="13"/>
  <c r="H967" i="13"/>
  <c r="H968" i="13"/>
  <c r="H969" i="13"/>
  <c r="H970" i="13"/>
  <c r="H971" i="13"/>
  <c r="H972" i="13"/>
  <c r="H973" i="13"/>
  <c r="H974" i="13"/>
  <c r="H975" i="13"/>
  <c r="H976" i="13"/>
  <c r="H977" i="13"/>
  <c r="H978" i="13"/>
  <c r="H979" i="13"/>
  <c r="H980" i="13"/>
  <c r="H981" i="13"/>
  <c r="H982" i="13"/>
  <c r="H983" i="13"/>
  <c r="H984" i="13"/>
  <c r="H985" i="13"/>
  <c r="H986" i="13"/>
  <c r="H987" i="13"/>
  <c r="H988" i="13"/>
  <c r="H989" i="13"/>
  <c r="H990" i="13"/>
  <c r="H991" i="13"/>
  <c r="H992" i="13"/>
  <c r="H993" i="13"/>
  <c r="H994" i="13"/>
  <c r="H995" i="13"/>
  <c r="H996" i="13"/>
  <c r="H997" i="13"/>
  <c r="H998" i="13"/>
  <c r="H999" i="13"/>
  <c r="H1000" i="13"/>
  <c r="H1001" i="13"/>
  <c r="H1002" i="13"/>
  <c r="H1003" i="13"/>
  <c r="H1004" i="13"/>
  <c r="H1005" i="13"/>
  <c r="H1006" i="13"/>
  <c r="H1007" i="13"/>
  <c r="H1008" i="13"/>
  <c r="H1009" i="13"/>
  <c r="H1010" i="13"/>
  <c r="H1011" i="13"/>
  <c r="H1012" i="13"/>
  <c r="H1013" i="13"/>
  <c r="H1014" i="13"/>
  <c r="H1015" i="13"/>
  <c r="H1016" i="13"/>
  <c r="H1017" i="13"/>
  <c r="H1018" i="13"/>
  <c r="H1019" i="13"/>
  <c r="H1020" i="13"/>
  <c r="H1021" i="13"/>
  <c r="H1022" i="13"/>
  <c r="H1023" i="13"/>
  <c r="H1024" i="13"/>
  <c r="H1025" i="13"/>
  <c r="H1026" i="13"/>
  <c r="H1027" i="13"/>
  <c r="H1028" i="13"/>
  <c r="H1029" i="13"/>
  <c r="H1030" i="13"/>
  <c r="H1031" i="13"/>
  <c r="H1032" i="13"/>
  <c r="H1033" i="13"/>
  <c r="H1034" i="13"/>
  <c r="H1035" i="13"/>
  <c r="H1036" i="13"/>
  <c r="H1037" i="13"/>
  <c r="H1038" i="13"/>
  <c r="H1039" i="13"/>
  <c r="H1040" i="13"/>
  <c r="H1041" i="13"/>
  <c r="H1042" i="13"/>
  <c r="H1043" i="13"/>
  <c r="H1044" i="13"/>
  <c r="H1045" i="13"/>
  <c r="H1046" i="13"/>
  <c r="H1047" i="13"/>
  <c r="H1048" i="13"/>
  <c r="H1049" i="13"/>
  <c r="H1050" i="13"/>
  <c r="H1051" i="13"/>
  <c r="H1052" i="13"/>
  <c r="H1053" i="13"/>
  <c r="H1054" i="13"/>
  <c r="H1055" i="13"/>
  <c r="H1056" i="13"/>
  <c r="H1057" i="13"/>
  <c r="H1058" i="13"/>
  <c r="H1059" i="13"/>
  <c r="H1060" i="13"/>
  <c r="H1061" i="13"/>
  <c r="H1062" i="13"/>
  <c r="H1063" i="13"/>
  <c r="H1064" i="13"/>
  <c r="H1065" i="13"/>
  <c r="H1066" i="13"/>
  <c r="H1067" i="13"/>
  <c r="H1068" i="13"/>
  <c r="H1069" i="13"/>
  <c r="H1070" i="13"/>
  <c r="H1071" i="13"/>
  <c r="H1072" i="13"/>
  <c r="H1073" i="13"/>
  <c r="H1074" i="13"/>
  <c r="H1075" i="13"/>
  <c r="H1076" i="13"/>
  <c r="H1077" i="13"/>
  <c r="H1078" i="13"/>
  <c r="H1079" i="13"/>
  <c r="H1080" i="13"/>
  <c r="H1081" i="13"/>
  <c r="H1082" i="13"/>
  <c r="H1083" i="13"/>
  <c r="H1084" i="13"/>
  <c r="H1085" i="13"/>
  <c r="H1086" i="13"/>
  <c r="H1087" i="13"/>
  <c r="H1088" i="13"/>
  <c r="H1089" i="13"/>
  <c r="H1090" i="13"/>
  <c r="H1091" i="13"/>
  <c r="H1092" i="13"/>
  <c r="H1093" i="13"/>
  <c r="H1094" i="13"/>
  <c r="H1095" i="13"/>
  <c r="H1096" i="13"/>
  <c r="H1097" i="13"/>
  <c r="H1098" i="13"/>
  <c r="H1099" i="13"/>
  <c r="H1100" i="13"/>
  <c r="H1101" i="13"/>
  <c r="H1102" i="13"/>
  <c r="H1103" i="13"/>
  <c r="H1104" i="13"/>
  <c r="H1105" i="13"/>
  <c r="H1106" i="13"/>
  <c r="H1107" i="13"/>
  <c r="H1108" i="13"/>
  <c r="H1109" i="13"/>
  <c r="H1110" i="13"/>
  <c r="H1111" i="13"/>
  <c r="H1112" i="13"/>
  <c r="H1113" i="13"/>
  <c r="H1114" i="13"/>
  <c r="H1115" i="13"/>
  <c r="H1116" i="13"/>
  <c r="H1117" i="13"/>
  <c r="H1118" i="13"/>
  <c r="H1119" i="13"/>
  <c r="H1120" i="13"/>
  <c r="H1121" i="13"/>
  <c r="H1122" i="13"/>
  <c r="H1123" i="13"/>
  <c r="H1124" i="13"/>
  <c r="H1125" i="13"/>
  <c r="H1126" i="13"/>
  <c r="H1127" i="13"/>
  <c r="H1128" i="13"/>
  <c r="H1129" i="13"/>
  <c r="H1130" i="13"/>
  <c r="H1131" i="13"/>
  <c r="H1132" i="13"/>
  <c r="H1133" i="13"/>
  <c r="H1134" i="13"/>
  <c r="H1135" i="13"/>
  <c r="H1136" i="13"/>
  <c r="H1137" i="13"/>
  <c r="H1138" i="13"/>
  <c r="H1139" i="13"/>
  <c r="H1140" i="13"/>
  <c r="H1141" i="13"/>
  <c r="H1142" i="13"/>
  <c r="H1143" i="13"/>
  <c r="H1144" i="13"/>
  <c r="H1145" i="13"/>
  <c r="H1146" i="13"/>
  <c r="H1147" i="13"/>
  <c r="H1148" i="13"/>
  <c r="H1149" i="13"/>
  <c r="H1150" i="13"/>
  <c r="H1151" i="13"/>
  <c r="H1152" i="13"/>
  <c r="H1153" i="13"/>
  <c r="H1154" i="13"/>
  <c r="H1155" i="13"/>
  <c r="H1156" i="13"/>
  <c r="H1157" i="13"/>
  <c r="H1158" i="13"/>
  <c r="H1159" i="13"/>
  <c r="H1160" i="13"/>
  <c r="H1161" i="13"/>
  <c r="H1162" i="13"/>
  <c r="H1163" i="13"/>
  <c r="H1164" i="13"/>
  <c r="H1165" i="13"/>
  <c r="H1166" i="13"/>
  <c r="H1167" i="13"/>
  <c r="H1168" i="13"/>
  <c r="H1169" i="13"/>
  <c r="H1170" i="13"/>
  <c r="H1171" i="13"/>
  <c r="H1172" i="13"/>
  <c r="H1173" i="13"/>
  <c r="H1174" i="13"/>
  <c r="H1175" i="13"/>
  <c r="H1176" i="13"/>
  <c r="H1177" i="13"/>
  <c r="H1178" i="13"/>
  <c r="H1179" i="13"/>
  <c r="H1180" i="13"/>
  <c r="H1181" i="13"/>
  <c r="H1182" i="13"/>
  <c r="H1183" i="13"/>
  <c r="H1184" i="13"/>
  <c r="H1185" i="13"/>
  <c r="H1186" i="13"/>
  <c r="H1187" i="13"/>
  <c r="H1188" i="13"/>
  <c r="H1189" i="13"/>
  <c r="H1190" i="13"/>
  <c r="H1191" i="13"/>
  <c r="H1192" i="13"/>
  <c r="H1193" i="13"/>
  <c r="H1194" i="13"/>
  <c r="H1195" i="13"/>
  <c r="H1196" i="13"/>
  <c r="H1197" i="13"/>
  <c r="H1198" i="13"/>
  <c r="H1199" i="13"/>
  <c r="H1200" i="13"/>
  <c r="H1201" i="13"/>
  <c r="H1202" i="13"/>
  <c r="H1203" i="13"/>
  <c r="H1204" i="13"/>
  <c r="H1205" i="13"/>
  <c r="H1206" i="13"/>
  <c r="H1207" i="13"/>
  <c r="H1208" i="13"/>
  <c r="H1209" i="13"/>
  <c r="H1210" i="13"/>
  <c r="H1211" i="13"/>
  <c r="H1212" i="13"/>
  <c r="H1213" i="13"/>
  <c r="H1214" i="13"/>
  <c r="H1215" i="13"/>
  <c r="H1216" i="13"/>
  <c r="H1217" i="13"/>
  <c r="H1218" i="13"/>
  <c r="H1219" i="13"/>
  <c r="H1220" i="13"/>
  <c r="H1221" i="13"/>
  <c r="H1222" i="13"/>
  <c r="H1223" i="13"/>
  <c r="H1224" i="13"/>
  <c r="H1225" i="13"/>
  <c r="H1226" i="13"/>
  <c r="H1227" i="13"/>
  <c r="H1228" i="13"/>
  <c r="H1229" i="13"/>
  <c r="H1230" i="13"/>
  <c r="H1231" i="13"/>
  <c r="H1232" i="13"/>
  <c r="H1233" i="13"/>
  <c r="H1234" i="13"/>
  <c r="H1235" i="13"/>
  <c r="H1236" i="13"/>
  <c r="H1237" i="13"/>
  <c r="H1238" i="13"/>
  <c r="H1239" i="13"/>
  <c r="H1240" i="13"/>
  <c r="H1241" i="13"/>
  <c r="H1242" i="13"/>
  <c r="H1243" i="13"/>
  <c r="H1244" i="13"/>
  <c r="H1245" i="13"/>
  <c r="H1246" i="13"/>
  <c r="H1247" i="13"/>
  <c r="H1248" i="13"/>
  <c r="H1249" i="13"/>
  <c r="H1250" i="13"/>
  <c r="H1251" i="13"/>
  <c r="H1252" i="13"/>
  <c r="H1253" i="13"/>
  <c r="H1254" i="13"/>
  <c r="H1255" i="13"/>
  <c r="H1256" i="13"/>
  <c r="H1257" i="13"/>
  <c r="H1258" i="13"/>
  <c r="H1259" i="13"/>
  <c r="H1260" i="13"/>
  <c r="H1261" i="13"/>
  <c r="H1262" i="13"/>
  <c r="H1263" i="13"/>
  <c r="H1264" i="13"/>
  <c r="H1265" i="13"/>
  <c r="H1266" i="13"/>
  <c r="H1267" i="13"/>
  <c r="H1268" i="13"/>
  <c r="H1269" i="13"/>
  <c r="H1270" i="13"/>
  <c r="H1271" i="13"/>
  <c r="H1272" i="13"/>
  <c r="H1273" i="13"/>
  <c r="H1274" i="13"/>
  <c r="H1275" i="13"/>
  <c r="H1276" i="13"/>
  <c r="H1277" i="13"/>
  <c r="H1278" i="13"/>
  <c r="H1279" i="13"/>
  <c r="H1280" i="13"/>
  <c r="H1281" i="13"/>
  <c r="H1282" i="13"/>
  <c r="H1283" i="13"/>
  <c r="H1284" i="13"/>
  <c r="H1285" i="13"/>
  <c r="H1286" i="13"/>
  <c r="H1287" i="13"/>
  <c r="H1288" i="13"/>
  <c r="H1289" i="13"/>
  <c r="H1290" i="13"/>
  <c r="H1291" i="13"/>
  <c r="H1292" i="13"/>
  <c r="H1293" i="13"/>
  <c r="H1294" i="13"/>
  <c r="H1295" i="13"/>
  <c r="H1296" i="13"/>
  <c r="H1297" i="13"/>
  <c r="H1298" i="13"/>
  <c r="H1299" i="13"/>
  <c r="H1300" i="13"/>
  <c r="H1301" i="13"/>
  <c r="H1302" i="13"/>
  <c r="H1303" i="13"/>
  <c r="H1304" i="13"/>
  <c r="H1305" i="13"/>
  <c r="H1306" i="13"/>
  <c r="H1307" i="13"/>
  <c r="H1308" i="13"/>
  <c r="H1309" i="13"/>
  <c r="H1310" i="13"/>
  <c r="H1311" i="13"/>
  <c r="H1312" i="13"/>
  <c r="H1313" i="13"/>
  <c r="H1314" i="13"/>
  <c r="H1315" i="13"/>
  <c r="H1316" i="13"/>
  <c r="H1317" i="13"/>
  <c r="H1318" i="13"/>
  <c r="H1319" i="13"/>
  <c r="H1320" i="13"/>
  <c r="H1321" i="13"/>
  <c r="H1322" i="13"/>
  <c r="H1323" i="13"/>
  <c r="H1324" i="13"/>
  <c r="H1325" i="13"/>
  <c r="H1326" i="13"/>
  <c r="H1327" i="13"/>
  <c r="H1328" i="13"/>
  <c r="H1329" i="13"/>
  <c r="H1330" i="13"/>
  <c r="H1331" i="13"/>
  <c r="H1332" i="13"/>
  <c r="H1333" i="13"/>
  <c r="H1334" i="13"/>
  <c r="H1335" i="13"/>
  <c r="H1336" i="13"/>
  <c r="H1337" i="13"/>
  <c r="H1338" i="13"/>
  <c r="H1339" i="13"/>
  <c r="H1340" i="13"/>
  <c r="H1341" i="13"/>
  <c r="H1342" i="13"/>
  <c r="H1343" i="13"/>
  <c r="H1344" i="13"/>
  <c r="H1345" i="13"/>
  <c r="H1346" i="13"/>
  <c r="H1347" i="13"/>
  <c r="H1348" i="13"/>
  <c r="H1349" i="13"/>
  <c r="H1350" i="13"/>
  <c r="H1351" i="13"/>
  <c r="H1352" i="13"/>
  <c r="H1353" i="13"/>
  <c r="H1354" i="13"/>
  <c r="H1355" i="13"/>
  <c r="H1356" i="13"/>
  <c r="H1357" i="13"/>
  <c r="H1358" i="13"/>
  <c r="H1359" i="13"/>
  <c r="H1360" i="13"/>
  <c r="H1361" i="13"/>
  <c r="H1362" i="13"/>
  <c r="H1363" i="13"/>
  <c r="H1364" i="13"/>
  <c r="H1365" i="13"/>
  <c r="H1366" i="13"/>
  <c r="H1367" i="13"/>
  <c r="H1368" i="13"/>
  <c r="H1369" i="13"/>
  <c r="H1370" i="13"/>
  <c r="H1371" i="13"/>
  <c r="H1372" i="13"/>
  <c r="H1373" i="13"/>
  <c r="H1374" i="13"/>
  <c r="H1375" i="13"/>
  <c r="H1376" i="13"/>
  <c r="H1377" i="13"/>
  <c r="H1378" i="13"/>
  <c r="H1379" i="13"/>
  <c r="H1380" i="13"/>
  <c r="H1381" i="13"/>
  <c r="H1382" i="13"/>
  <c r="H1383" i="13"/>
  <c r="H1384" i="13"/>
  <c r="H1385" i="13"/>
  <c r="H1386" i="13"/>
  <c r="H1387" i="13"/>
  <c r="H1388" i="13"/>
  <c r="H1389" i="13"/>
  <c r="H1390" i="13"/>
  <c r="H1391" i="13"/>
  <c r="H1392" i="13"/>
  <c r="H1393" i="13"/>
  <c r="H1394" i="13"/>
  <c r="H1395" i="13"/>
  <c r="H1396" i="13"/>
  <c r="H1397" i="13"/>
  <c r="H1398" i="13"/>
  <c r="H1399" i="13"/>
  <c r="H1400" i="13"/>
  <c r="H1401" i="13"/>
  <c r="H1402" i="13"/>
  <c r="H1403" i="13"/>
  <c r="H1404" i="13"/>
  <c r="H1405" i="13"/>
  <c r="H1406" i="13"/>
  <c r="H1407" i="13"/>
  <c r="H1408" i="13"/>
  <c r="H1409" i="13"/>
  <c r="H1410" i="13"/>
  <c r="H1411" i="13"/>
  <c r="H1412" i="13"/>
  <c r="H1413" i="13"/>
  <c r="H1414" i="13"/>
  <c r="H1415" i="13"/>
  <c r="H1416" i="13"/>
  <c r="H1417" i="13"/>
  <c r="H1418" i="13"/>
  <c r="H1419" i="13"/>
  <c r="H1420" i="13"/>
  <c r="H1421" i="13"/>
  <c r="H1422" i="13"/>
  <c r="H1423" i="13"/>
  <c r="H1424" i="13"/>
  <c r="H1425" i="13"/>
  <c r="H1426" i="13"/>
  <c r="H1427" i="13"/>
  <c r="H1428" i="13"/>
  <c r="H1429" i="13"/>
  <c r="H1430" i="13"/>
  <c r="H1431" i="13"/>
  <c r="H1432" i="13"/>
  <c r="H1433" i="13"/>
  <c r="H1434" i="13"/>
  <c r="H1435" i="13"/>
  <c r="H1436" i="13"/>
  <c r="H1437" i="13"/>
  <c r="H1438" i="13"/>
  <c r="H1439" i="13"/>
  <c r="H1440" i="13"/>
  <c r="H1441" i="13"/>
  <c r="H1442" i="13"/>
  <c r="H1443" i="13"/>
  <c r="H1444" i="13"/>
  <c r="H1445" i="13"/>
  <c r="H1446" i="13"/>
  <c r="H1447" i="13"/>
  <c r="H1448" i="13"/>
  <c r="H1449" i="13"/>
  <c r="H1450" i="13"/>
  <c r="H1451" i="13"/>
  <c r="H1452" i="13"/>
  <c r="H1453" i="13"/>
  <c r="H1454" i="13"/>
  <c r="H1455" i="13"/>
  <c r="H1456" i="13"/>
  <c r="H1457" i="13"/>
  <c r="H1458" i="13"/>
  <c r="H1459" i="13"/>
  <c r="H1460" i="13"/>
  <c r="H1461" i="13"/>
  <c r="H1462" i="13"/>
  <c r="H1463" i="13"/>
  <c r="H1464" i="13"/>
  <c r="H1465" i="13"/>
  <c r="H1466" i="13"/>
  <c r="H1467" i="13"/>
  <c r="H1468" i="13"/>
  <c r="H1469" i="13"/>
  <c r="H1470" i="13"/>
  <c r="H1471" i="13"/>
  <c r="H1472" i="13"/>
  <c r="H1473" i="13"/>
  <c r="H1474" i="13"/>
  <c r="H1475" i="13"/>
  <c r="H1476" i="13"/>
  <c r="H1477" i="13"/>
  <c r="H1478" i="13"/>
  <c r="H1479" i="13"/>
  <c r="H1480" i="13"/>
  <c r="H1481" i="13"/>
  <c r="H1482" i="13"/>
  <c r="H1483" i="13"/>
  <c r="H1484" i="13"/>
  <c r="H1485" i="13"/>
  <c r="H1486" i="13"/>
  <c r="H1487" i="13"/>
  <c r="H1488" i="13"/>
  <c r="H1489" i="13"/>
  <c r="H1490" i="13"/>
  <c r="H1491" i="13"/>
  <c r="H1492" i="13"/>
  <c r="H1493" i="13"/>
  <c r="H1494" i="13"/>
  <c r="H1495" i="13"/>
  <c r="H1496" i="13"/>
  <c r="H1497" i="13"/>
  <c r="H1498" i="13"/>
  <c r="H1499" i="13"/>
  <c r="H1500" i="13"/>
  <c r="H1501" i="13"/>
  <c r="H1502" i="13"/>
  <c r="H1503" i="13"/>
  <c r="H1504" i="13"/>
  <c r="H1505" i="13"/>
  <c r="H1506" i="13"/>
  <c r="H1507" i="13"/>
  <c r="H1508" i="13"/>
  <c r="H1509" i="13"/>
  <c r="H1510" i="13"/>
  <c r="H1511" i="13"/>
  <c r="H1512" i="13"/>
  <c r="H1513" i="13"/>
  <c r="H1514" i="13"/>
  <c r="H1515" i="13"/>
  <c r="H1516" i="13"/>
  <c r="H1517" i="13"/>
  <c r="H1518" i="13"/>
  <c r="H1519" i="13"/>
  <c r="H1520" i="13"/>
  <c r="H1521" i="13"/>
  <c r="H1522" i="13"/>
  <c r="H1523" i="13"/>
  <c r="H1524" i="13"/>
  <c r="H1525" i="13"/>
  <c r="H1526" i="13"/>
  <c r="H1527" i="13"/>
  <c r="H1528" i="13"/>
  <c r="H1529" i="13"/>
  <c r="H1530" i="13"/>
  <c r="H1531" i="13"/>
  <c r="H1532" i="13"/>
  <c r="H1533" i="13"/>
  <c r="H1534" i="13"/>
  <c r="H1535" i="13"/>
  <c r="H1536" i="13"/>
  <c r="H1537" i="13"/>
  <c r="H1538" i="13"/>
  <c r="H1539" i="13"/>
  <c r="H1540" i="13"/>
  <c r="H1541" i="13"/>
  <c r="H1542" i="13"/>
  <c r="H1543" i="13"/>
  <c r="H1544" i="13"/>
  <c r="H1545" i="13"/>
  <c r="H1546" i="13"/>
  <c r="H1547" i="13"/>
  <c r="H1548" i="13"/>
  <c r="H1549" i="13"/>
  <c r="H1550" i="13"/>
  <c r="H1551" i="13"/>
  <c r="H1552" i="13"/>
  <c r="H1553" i="13"/>
  <c r="H1554" i="13"/>
  <c r="H1555" i="13"/>
  <c r="H1556" i="13"/>
  <c r="H1557" i="13"/>
  <c r="H1558" i="13"/>
  <c r="H1559" i="13"/>
  <c r="H1560" i="13"/>
  <c r="H1561" i="13"/>
  <c r="H1562" i="13"/>
  <c r="H1563" i="13"/>
  <c r="H1564" i="13"/>
  <c r="H1565" i="13"/>
  <c r="H1566" i="13"/>
  <c r="H1567" i="13"/>
  <c r="H1568" i="13"/>
  <c r="H1569" i="13"/>
  <c r="H1570" i="13"/>
  <c r="H1571" i="13"/>
  <c r="H1572" i="13"/>
  <c r="H1573" i="13"/>
  <c r="H1574" i="13"/>
  <c r="H1575" i="13"/>
  <c r="H1576" i="13"/>
  <c r="H1577" i="13"/>
  <c r="H1578" i="13"/>
  <c r="H1579" i="13"/>
  <c r="H1580" i="13"/>
  <c r="H1581" i="13"/>
  <c r="H1582" i="13"/>
  <c r="H1583" i="13"/>
  <c r="H1584" i="13"/>
  <c r="H1585" i="13"/>
  <c r="H1586" i="13"/>
  <c r="H1587" i="13"/>
  <c r="H1588" i="13"/>
  <c r="H1589" i="13"/>
  <c r="H1590" i="13"/>
  <c r="H1591" i="13"/>
  <c r="H1592" i="13"/>
  <c r="H1593" i="13"/>
  <c r="H1594" i="13"/>
  <c r="H1595" i="13"/>
  <c r="H1596" i="13"/>
  <c r="H1597" i="13"/>
  <c r="H1598" i="13"/>
  <c r="H1599" i="13"/>
  <c r="H1600" i="13"/>
  <c r="H1601" i="13"/>
  <c r="H1602" i="13"/>
  <c r="H1603" i="13"/>
  <c r="H1604" i="13"/>
  <c r="H1605" i="13"/>
  <c r="H1606" i="13"/>
  <c r="H1607" i="13"/>
  <c r="H1608" i="13"/>
  <c r="H1609" i="13"/>
  <c r="H1610" i="13"/>
  <c r="H1611" i="13"/>
  <c r="H1612" i="13"/>
  <c r="H1613" i="13"/>
  <c r="H1614" i="13"/>
  <c r="H1615" i="13"/>
  <c r="H1616" i="13"/>
  <c r="H1617" i="13"/>
  <c r="H1618" i="13"/>
  <c r="H1619" i="13"/>
  <c r="H1620" i="13"/>
  <c r="H1621" i="13"/>
  <c r="H1622" i="13"/>
  <c r="H1623" i="13"/>
  <c r="H1624" i="13"/>
  <c r="H1625" i="13"/>
  <c r="H1626" i="13"/>
  <c r="H1627" i="13"/>
  <c r="H1628" i="13"/>
  <c r="H1629" i="13"/>
  <c r="H1630" i="13"/>
  <c r="H1631" i="13"/>
  <c r="H1632" i="13"/>
  <c r="H1633" i="13"/>
  <c r="H1634" i="13"/>
  <c r="H1635" i="13"/>
  <c r="H1636" i="13"/>
  <c r="H1637" i="13"/>
  <c r="H1638" i="13"/>
  <c r="H1639" i="13"/>
  <c r="H1640" i="13"/>
  <c r="H1641" i="13"/>
  <c r="H1642" i="13"/>
  <c r="H1643" i="13"/>
  <c r="H1644" i="13"/>
  <c r="H1645" i="13"/>
  <c r="H1646" i="13"/>
  <c r="H1647" i="13"/>
  <c r="H1648" i="13"/>
  <c r="H1649" i="13"/>
  <c r="H1650" i="13"/>
  <c r="H1651" i="13"/>
  <c r="H1652" i="13"/>
  <c r="H1653" i="13"/>
  <c r="H1654" i="13"/>
  <c r="H1655" i="13"/>
  <c r="H1656" i="13"/>
  <c r="H1657" i="13"/>
  <c r="H1658" i="13"/>
  <c r="H1659" i="13"/>
  <c r="H1660" i="13"/>
  <c r="H1661" i="13"/>
  <c r="H1662" i="13"/>
  <c r="H1663" i="13"/>
  <c r="H1664" i="13"/>
  <c r="H1665" i="13"/>
  <c r="H1666" i="13"/>
  <c r="H1667" i="13"/>
  <c r="H1668" i="13"/>
  <c r="H1669" i="13"/>
  <c r="H1670" i="13"/>
  <c r="H1671" i="13"/>
  <c r="H1672" i="13"/>
  <c r="H1673" i="13"/>
  <c r="H1674" i="13"/>
  <c r="H1675" i="13"/>
  <c r="H1676" i="13"/>
  <c r="H1677" i="13"/>
  <c r="H1678" i="13"/>
  <c r="H1679" i="13"/>
  <c r="H1680" i="13"/>
  <c r="H1681" i="13"/>
  <c r="H1682" i="13"/>
  <c r="H1683" i="13"/>
  <c r="H1684" i="13"/>
  <c r="H1685" i="13"/>
  <c r="H1686" i="13"/>
  <c r="H1687" i="13"/>
  <c r="H1688" i="13"/>
  <c r="H1689" i="13"/>
  <c r="H1690" i="13"/>
  <c r="H1691" i="13"/>
  <c r="H1692" i="13"/>
  <c r="H1693" i="13"/>
  <c r="H1694" i="13"/>
  <c r="H1695" i="13"/>
  <c r="H1696" i="13"/>
  <c r="H1697" i="13"/>
  <c r="H1698" i="13"/>
  <c r="H1699" i="13"/>
  <c r="H1700" i="13"/>
  <c r="H1701" i="13"/>
  <c r="H1702" i="13"/>
  <c r="H1703" i="13"/>
  <c r="H1704" i="13"/>
  <c r="H1705" i="13"/>
  <c r="H1706" i="13"/>
  <c r="H1707" i="13"/>
  <c r="H1708" i="13"/>
  <c r="H1709" i="13"/>
  <c r="H1710" i="13"/>
  <c r="H1711" i="13"/>
  <c r="H1712" i="13"/>
  <c r="H1713" i="13"/>
  <c r="H1714" i="13"/>
  <c r="H1715" i="13"/>
  <c r="H1716" i="13"/>
  <c r="H1717" i="13"/>
  <c r="H1718" i="13"/>
  <c r="H1719" i="13"/>
  <c r="H1720" i="13"/>
  <c r="H1721" i="13"/>
  <c r="H1722" i="13"/>
  <c r="H1723" i="13"/>
  <c r="H1724" i="13"/>
  <c r="H1725" i="13"/>
  <c r="H1726" i="13"/>
  <c r="H1727" i="13"/>
  <c r="H1728" i="13"/>
  <c r="H1729" i="13"/>
  <c r="H1730" i="13"/>
  <c r="H1731" i="13"/>
  <c r="H1732" i="13"/>
  <c r="H1733" i="13"/>
  <c r="H1734" i="13"/>
  <c r="H1735" i="13"/>
  <c r="H1736" i="13"/>
  <c r="H1737" i="13"/>
  <c r="H1738" i="13"/>
  <c r="H1739" i="13"/>
  <c r="H1740" i="13"/>
  <c r="H1741" i="13"/>
  <c r="H1742" i="13"/>
  <c r="H1743" i="13"/>
  <c r="H1744" i="13"/>
  <c r="H1745" i="13"/>
  <c r="H1746" i="13"/>
  <c r="H1747" i="13"/>
  <c r="H1748" i="13"/>
  <c r="H1749" i="13"/>
  <c r="H1750" i="13"/>
  <c r="H1751" i="13"/>
  <c r="H1752" i="13"/>
  <c r="H1753" i="13"/>
  <c r="H1754" i="13"/>
  <c r="H1755" i="13"/>
  <c r="H1756" i="13"/>
  <c r="H1757" i="13"/>
  <c r="H1758" i="13"/>
  <c r="H1759" i="13"/>
  <c r="H1760" i="13"/>
  <c r="H1761" i="13"/>
  <c r="H1762" i="13"/>
  <c r="H1763" i="13"/>
  <c r="H1764" i="13"/>
  <c r="H1765" i="13"/>
  <c r="H1766" i="13"/>
  <c r="H1767" i="13"/>
  <c r="H1768" i="13"/>
  <c r="H1769" i="13"/>
  <c r="H1770" i="13"/>
  <c r="H1771" i="13"/>
  <c r="H1772" i="13"/>
  <c r="H1773" i="13"/>
  <c r="H1774" i="13"/>
  <c r="H1775" i="13"/>
  <c r="H1776" i="13"/>
  <c r="H1777" i="13"/>
  <c r="H1778" i="13"/>
  <c r="H1779" i="13"/>
  <c r="H1780" i="13"/>
  <c r="H1781" i="13"/>
  <c r="H1782" i="13"/>
  <c r="H1783" i="13"/>
  <c r="H1784" i="13"/>
  <c r="H1785" i="13"/>
  <c r="H1786" i="13"/>
  <c r="H1787" i="13"/>
  <c r="H1788" i="13"/>
  <c r="H1789" i="13"/>
  <c r="H1790" i="13"/>
  <c r="H1791" i="13"/>
  <c r="H1792" i="13"/>
  <c r="H1793" i="13"/>
  <c r="H1794" i="13"/>
  <c r="H1795" i="13"/>
  <c r="H1796" i="13"/>
  <c r="H1797" i="13"/>
  <c r="H1798" i="13"/>
  <c r="H1799" i="13"/>
  <c r="H1800" i="13"/>
  <c r="H1801" i="13"/>
  <c r="H1802" i="13"/>
  <c r="H1803" i="13"/>
  <c r="H1804" i="13"/>
  <c r="H1805" i="13"/>
  <c r="H1806" i="13"/>
  <c r="H1807" i="13"/>
  <c r="H1808" i="13"/>
  <c r="H1809" i="13"/>
  <c r="H1810" i="13"/>
  <c r="H1811" i="13"/>
  <c r="H1812" i="13"/>
  <c r="H1813" i="13"/>
  <c r="H1814" i="13"/>
  <c r="H1815" i="13"/>
  <c r="H1816" i="13"/>
  <c r="H1817" i="13"/>
  <c r="H1818" i="13"/>
  <c r="H1819" i="13"/>
  <c r="H1820" i="13"/>
  <c r="H1821" i="13"/>
  <c r="H1822" i="13"/>
  <c r="H1823" i="13"/>
  <c r="H1824" i="13"/>
  <c r="H1825" i="13"/>
  <c r="H1826" i="13"/>
  <c r="H1827" i="13"/>
  <c r="H1828" i="13"/>
  <c r="H1829" i="13"/>
  <c r="H1830" i="13"/>
  <c r="H1831" i="13"/>
  <c r="H1832" i="13"/>
  <c r="H1833" i="13"/>
  <c r="H1834" i="13"/>
  <c r="H1835" i="13"/>
  <c r="H1836" i="13"/>
  <c r="H1837" i="13"/>
  <c r="H1838" i="13"/>
  <c r="H1839" i="13"/>
  <c r="H1840" i="13"/>
  <c r="H1841" i="13"/>
  <c r="H1842" i="13"/>
  <c r="H1843" i="13"/>
  <c r="H1844" i="13"/>
  <c r="H1845" i="13"/>
  <c r="H1846" i="13"/>
  <c r="H1847" i="13"/>
  <c r="H1848" i="13"/>
  <c r="H1849" i="13"/>
  <c r="H1850" i="13"/>
  <c r="H1851" i="13"/>
  <c r="H1852" i="13"/>
  <c r="H1853" i="13"/>
  <c r="H1854" i="13"/>
  <c r="H1855" i="13"/>
  <c r="H1856" i="13"/>
  <c r="H1857" i="13"/>
  <c r="H1858" i="13"/>
  <c r="H1859" i="13"/>
  <c r="H1860" i="13"/>
  <c r="H1861" i="13"/>
  <c r="H1862" i="13"/>
  <c r="H1863" i="13"/>
  <c r="H1864" i="13"/>
  <c r="H1865" i="13"/>
  <c r="H1866" i="13"/>
  <c r="H1867" i="13"/>
  <c r="H1868" i="13"/>
  <c r="H1869" i="13"/>
  <c r="H1870" i="13"/>
  <c r="H1871" i="13"/>
  <c r="H1872" i="13"/>
  <c r="H1873" i="13"/>
  <c r="H1874" i="13"/>
  <c r="H1875" i="13"/>
  <c r="H1876" i="13"/>
  <c r="H1877" i="13"/>
  <c r="H1878" i="13"/>
  <c r="H1879" i="13"/>
  <c r="H1880" i="13"/>
  <c r="H1881" i="13"/>
  <c r="H1882" i="13"/>
  <c r="H1883" i="13"/>
  <c r="H1884" i="13"/>
  <c r="H1885" i="13"/>
  <c r="H1886" i="13"/>
  <c r="H1887" i="13"/>
  <c r="H1888" i="13"/>
  <c r="H1889" i="13"/>
  <c r="H1890" i="13"/>
  <c r="H1891" i="13"/>
  <c r="H1892" i="13"/>
  <c r="H1893" i="13"/>
  <c r="H1894" i="13"/>
  <c r="H1895" i="13"/>
  <c r="H1896" i="13"/>
  <c r="H1897" i="13"/>
  <c r="H1898" i="13"/>
  <c r="H1899" i="13"/>
  <c r="H1900" i="13"/>
  <c r="H1901" i="13"/>
  <c r="H1902" i="13"/>
  <c r="H1903" i="13"/>
  <c r="H1904" i="13"/>
  <c r="H1905" i="13"/>
  <c r="H1906" i="13"/>
  <c r="H1907" i="13"/>
  <c r="H1908" i="13"/>
  <c r="H1909" i="13"/>
  <c r="H1910" i="13"/>
  <c r="H1911" i="13"/>
  <c r="H1912" i="13"/>
  <c r="H1913" i="13"/>
  <c r="H1914" i="13"/>
  <c r="H1915" i="13"/>
  <c r="H1916" i="13"/>
  <c r="H1917" i="13"/>
  <c r="H1918" i="13"/>
  <c r="H1919" i="13"/>
  <c r="H1920" i="13"/>
  <c r="H1921" i="13"/>
  <c r="H1922" i="13"/>
  <c r="H1923" i="13"/>
  <c r="H1924" i="13"/>
  <c r="H1925" i="13"/>
  <c r="H1926" i="13"/>
  <c r="H1927" i="13"/>
  <c r="H1928" i="13"/>
  <c r="H1929" i="13"/>
  <c r="H1930" i="13"/>
  <c r="H1931" i="13"/>
  <c r="H1932" i="13"/>
  <c r="H1933" i="13"/>
  <c r="H1934" i="13"/>
  <c r="H1935" i="13"/>
  <c r="H1936" i="13"/>
  <c r="H1937" i="13"/>
  <c r="H1938" i="13"/>
  <c r="H1939" i="13"/>
  <c r="H1940" i="13"/>
  <c r="H1941" i="13"/>
  <c r="H1942" i="13"/>
  <c r="H1943" i="13"/>
  <c r="H1944" i="13"/>
  <c r="H1945" i="13"/>
  <c r="H1946" i="13"/>
  <c r="H1947" i="13"/>
  <c r="H1948" i="13"/>
  <c r="H1949" i="13"/>
  <c r="H1950" i="13"/>
  <c r="H1951" i="13"/>
  <c r="H1952" i="13"/>
  <c r="H1953" i="13"/>
  <c r="H1954" i="13"/>
  <c r="H1955" i="13"/>
  <c r="H1956" i="13"/>
  <c r="H1957" i="13"/>
  <c r="H1958" i="13"/>
  <c r="H1959" i="13"/>
  <c r="H1960" i="13"/>
  <c r="H1961" i="13"/>
  <c r="H1962" i="13"/>
  <c r="H1963" i="13"/>
  <c r="H1964" i="13"/>
  <c r="H1965" i="13"/>
  <c r="H1966" i="13"/>
  <c r="H1967" i="13"/>
  <c r="H1968" i="13"/>
  <c r="H1969" i="13"/>
  <c r="H1970" i="13"/>
  <c r="H1971" i="13"/>
  <c r="H1972" i="13"/>
  <c r="H1973" i="13"/>
  <c r="H1974" i="13"/>
  <c r="H1975" i="13"/>
  <c r="H1976" i="13"/>
  <c r="H1977" i="13"/>
  <c r="H1978" i="13"/>
  <c r="H1979" i="13"/>
  <c r="H1980" i="13"/>
  <c r="H1981" i="13"/>
  <c r="H1982" i="13"/>
  <c r="H1983" i="13"/>
  <c r="H1984" i="13"/>
  <c r="H1985" i="13"/>
  <c r="H1986" i="13"/>
  <c r="H1987" i="13"/>
  <c r="H1988" i="13"/>
  <c r="H1989" i="13"/>
  <c r="H1990" i="13"/>
  <c r="H1991" i="13"/>
  <c r="H1992" i="13"/>
  <c r="H1993" i="13"/>
  <c r="H1994" i="13"/>
  <c r="H1995" i="13"/>
  <c r="H1996" i="13"/>
  <c r="H1997" i="13"/>
  <c r="H1998" i="13"/>
  <c r="H1999" i="13"/>
  <c r="H2000" i="13"/>
  <c r="H2001" i="13"/>
  <c r="H2002" i="13"/>
  <c r="H2003" i="13"/>
  <c r="H2004" i="13"/>
  <c r="H2005" i="13"/>
  <c r="H2006" i="13"/>
  <c r="H2007" i="13"/>
  <c r="H2008" i="13"/>
  <c r="H2009" i="13"/>
  <c r="H2010" i="13"/>
  <c r="H2011" i="13"/>
  <c r="H2012" i="13"/>
  <c r="H2013" i="13"/>
  <c r="H2014" i="13"/>
  <c r="H2015" i="13"/>
  <c r="H2016" i="13"/>
  <c r="H2017" i="13"/>
  <c r="H2018" i="13"/>
  <c r="H2019" i="13"/>
  <c r="H2020" i="13"/>
  <c r="H2021" i="13"/>
  <c r="H2022" i="13"/>
  <c r="H2023" i="13"/>
  <c r="H2024" i="13"/>
  <c r="H2025" i="13"/>
  <c r="H2026" i="13"/>
  <c r="H2027" i="13"/>
  <c r="H2028" i="13"/>
  <c r="H2029" i="13"/>
  <c r="H2030" i="13"/>
  <c r="H2031" i="13"/>
  <c r="H2032" i="13"/>
  <c r="H2033" i="13"/>
  <c r="H2034" i="13"/>
  <c r="H2035" i="13"/>
  <c r="H2036" i="13"/>
  <c r="H2037" i="13"/>
  <c r="H2038" i="13"/>
  <c r="H2039" i="13"/>
  <c r="H2040" i="13"/>
  <c r="H2041" i="13"/>
  <c r="H2042" i="13"/>
  <c r="H2043" i="13"/>
  <c r="H2044" i="13"/>
  <c r="H2045" i="13"/>
  <c r="H2046" i="13"/>
  <c r="H2047" i="13"/>
  <c r="H2048" i="13"/>
  <c r="H2049" i="13"/>
  <c r="H2050" i="13"/>
  <c r="H2051" i="13"/>
  <c r="H2052" i="13"/>
  <c r="H2053" i="13"/>
  <c r="H2054" i="13"/>
  <c r="H2055" i="13"/>
  <c r="H2056" i="13"/>
  <c r="H2057" i="13"/>
  <c r="H2058" i="13"/>
  <c r="H2059" i="13"/>
  <c r="H2060" i="13"/>
  <c r="H2061" i="13"/>
  <c r="H2062" i="13"/>
  <c r="H2063" i="13"/>
  <c r="H2064" i="13"/>
  <c r="H2065" i="13"/>
  <c r="H2066" i="13"/>
  <c r="H2067" i="13"/>
  <c r="H2068" i="13"/>
  <c r="H2069" i="13"/>
  <c r="H2070" i="13"/>
  <c r="H2071" i="13"/>
  <c r="H2072" i="13"/>
  <c r="H2073" i="13"/>
  <c r="H2074" i="13"/>
  <c r="H2075" i="13"/>
  <c r="H2076" i="13"/>
  <c r="H2077" i="13"/>
  <c r="H2078" i="13"/>
  <c r="H2079" i="13"/>
  <c r="H2080" i="13"/>
  <c r="H2081" i="13"/>
  <c r="H2082" i="13"/>
  <c r="H2083" i="13"/>
  <c r="H2084" i="13"/>
  <c r="H2085" i="13"/>
  <c r="H2086" i="13"/>
  <c r="H2087" i="13"/>
  <c r="H2088" i="13"/>
  <c r="H2089" i="13"/>
  <c r="H2090" i="13"/>
  <c r="H2091" i="13"/>
  <c r="H2092" i="13"/>
  <c r="H2093" i="13"/>
  <c r="H2094" i="13"/>
  <c r="H2095" i="13"/>
  <c r="H2096" i="13"/>
  <c r="H2097" i="13"/>
  <c r="H2098" i="13"/>
  <c r="H2099" i="13"/>
  <c r="H2100" i="13"/>
  <c r="H2101" i="13"/>
  <c r="H2102" i="13"/>
  <c r="H2103" i="13"/>
  <c r="H2104" i="13"/>
  <c r="H2105" i="13"/>
  <c r="H2106" i="13"/>
  <c r="H2107" i="13"/>
  <c r="H2108" i="13"/>
  <c r="H2109" i="13"/>
  <c r="H2110" i="13"/>
  <c r="H2111" i="13"/>
  <c r="H2112" i="13"/>
  <c r="H2113" i="13"/>
  <c r="H2114" i="13"/>
  <c r="H2115" i="13"/>
  <c r="H2116" i="13"/>
  <c r="H2117" i="13"/>
  <c r="H2118" i="13"/>
  <c r="H2119" i="13"/>
  <c r="H2120" i="13"/>
  <c r="H2121" i="13"/>
  <c r="H2122" i="13"/>
  <c r="H2123" i="13"/>
  <c r="H2124" i="13"/>
  <c r="H2125" i="13"/>
  <c r="H2126" i="13"/>
  <c r="H2127" i="13"/>
  <c r="H2128" i="13"/>
  <c r="H2129" i="13"/>
  <c r="H2130" i="13"/>
  <c r="H2131" i="13"/>
  <c r="H2132" i="13"/>
  <c r="H2133" i="13"/>
  <c r="H2134" i="13"/>
  <c r="H2135" i="13"/>
  <c r="H2136" i="13"/>
  <c r="H2137" i="13"/>
  <c r="H2138" i="13"/>
  <c r="H2139" i="13"/>
  <c r="H2140" i="13"/>
  <c r="H2141" i="13"/>
  <c r="H2142" i="13"/>
  <c r="H2143" i="13"/>
  <c r="H2144" i="13"/>
  <c r="H2145" i="13"/>
  <c r="H2146" i="13"/>
  <c r="H2147" i="13"/>
  <c r="H2148" i="13"/>
  <c r="H2149" i="13"/>
  <c r="H2150" i="13"/>
  <c r="H2151" i="13"/>
  <c r="H2152" i="13"/>
  <c r="H2153" i="13"/>
  <c r="H2154" i="13"/>
  <c r="H2155" i="13"/>
  <c r="H2156" i="13"/>
  <c r="H2157" i="13"/>
  <c r="H2158" i="13"/>
  <c r="H2159" i="13"/>
  <c r="H2160" i="13"/>
  <c r="H2161" i="13"/>
  <c r="H2162" i="13"/>
  <c r="H2163" i="13"/>
  <c r="H2164" i="13"/>
  <c r="H2165" i="13"/>
  <c r="H2166" i="13"/>
  <c r="H2167" i="13"/>
  <c r="H2168" i="13"/>
  <c r="H2169" i="13"/>
  <c r="H2170" i="13"/>
  <c r="H2171" i="13"/>
  <c r="H2172" i="13"/>
  <c r="H2173" i="13"/>
  <c r="H2174" i="13"/>
  <c r="H2175" i="13"/>
  <c r="H2176" i="13"/>
  <c r="H2177" i="13"/>
  <c r="H2178" i="13"/>
  <c r="H2179" i="13"/>
  <c r="H2180" i="13"/>
  <c r="H2181" i="13"/>
  <c r="H2182" i="13"/>
  <c r="H2183" i="13"/>
  <c r="H2184" i="13"/>
  <c r="H2185" i="13"/>
  <c r="H2186" i="13"/>
  <c r="H2187" i="13"/>
  <c r="H2188" i="13"/>
  <c r="H2189" i="13"/>
  <c r="H2190" i="13"/>
  <c r="H2191" i="13"/>
  <c r="H2192" i="13"/>
  <c r="H2193" i="13"/>
  <c r="H2194" i="13"/>
  <c r="H2195" i="13"/>
  <c r="H2196" i="13"/>
  <c r="H2197" i="13"/>
  <c r="H2198" i="13"/>
  <c r="H2199" i="13"/>
  <c r="H2200" i="13"/>
  <c r="H2201" i="13"/>
  <c r="H2202" i="13"/>
  <c r="H2203" i="13"/>
  <c r="H2204" i="13"/>
  <c r="H2205" i="13"/>
  <c r="H2206" i="13"/>
  <c r="H2207" i="13"/>
  <c r="H2208" i="13"/>
  <c r="H2209" i="13"/>
  <c r="H2210" i="13"/>
  <c r="H2211" i="13"/>
  <c r="H2212" i="13"/>
  <c r="H2213" i="13"/>
  <c r="H2214" i="13"/>
  <c r="H2215" i="13"/>
  <c r="H2216" i="13"/>
  <c r="H2217" i="13"/>
  <c r="H2218" i="13"/>
  <c r="H2219" i="13"/>
  <c r="H2220" i="13"/>
  <c r="H2221" i="13"/>
  <c r="H2222" i="13"/>
  <c r="H2223" i="13"/>
  <c r="H2224" i="13"/>
  <c r="H2225" i="13"/>
  <c r="H2226" i="13"/>
  <c r="H2227" i="13"/>
  <c r="H2228" i="13"/>
  <c r="H2229" i="13"/>
  <c r="H2230" i="13"/>
  <c r="H2231" i="13"/>
  <c r="H2232" i="13"/>
  <c r="H2233" i="13"/>
  <c r="H2234" i="13"/>
  <c r="H2235" i="13"/>
  <c r="H2236" i="13"/>
  <c r="H2237" i="13"/>
  <c r="H2238" i="13"/>
  <c r="H2239" i="13"/>
  <c r="H2240" i="13"/>
  <c r="H2241" i="13"/>
  <c r="H2242" i="13"/>
  <c r="H2243" i="13"/>
  <c r="H2244" i="13"/>
  <c r="H2245" i="13"/>
  <c r="H2246" i="13"/>
  <c r="H2247" i="13"/>
  <c r="H2248" i="13"/>
  <c r="H2249" i="13"/>
  <c r="H2250" i="13"/>
  <c r="H2251" i="13"/>
  <c r="H2252" i="13"/>
  <c r="H2253" i="13"/>
  <c r="H2254" i="13"/>
  <c r="H2255" i="13"/>
  <c r="H2256" i="13"/>
  <c r="H2257" i="13"/>
  <c r="H2258" i="13"/>
  <c r="H2259" i="13"/>
  <c r="H2260" i="13"/>
  <c r="H2261" i="13"/>
  <c r="H2262" i="13"/>
  <c r="H2263" i="13"/>
  <c r="H2264" i="13"/>
  <c r="H2265" i="13"/>
  <c r="H2266" i="13"/>
  <c r="H2267" i="13"/>
  <c r="H2268" i="13"/>
  <c r="H2269" i="13"/>
  <c r="H2270" i="13"/>
  <c r="H2271" i="13"/>
  <c r="H2272" i="13"/>
  <c r="H2273" i="13"/>
  <c r="H2274" i="13"/>
  <c r="H2275" i="13"/>
  <c r="H2276" i="13"/>
  <c r="H2277" i="13"/>
  <c r="H2278" i="13"/>
  <c r="H2279" i="13"/>
  <c r="H2280" i="13"/>
  <c r="H2281" i="13"/>
  <c r="H2282" i="13"/>
  <c r="H2283" i="13"/>
  <c r="H2284" i="13"/>
  <c r="H2285" i="13"/>
  <c r="H2286" i="13"/>
  <c r="H2287" i="13"/>
  <c r="H2288" i="13"/>
  <c r="H2289" i="13"/>
  <c r="H2290" i="13"/>
  <c r="H2291" i="13"/>
  <c r="H2292" i="13"/>
  <c r="H2293" i="13"/>
  <c r="H2294" i="13"/>
  <c r="H2295" i="13"/>
  <c r="H2296" i="13"/>
  <c r="H2297" i="13"/>
  <c r="H2298" i="13"/>
  <c r="H2299" i="13"/>
  <c r="H2300" i="13"/>
  <c r="H2301" i="13"/>
  <c r="H2302" i="13"/>
  <c r="H2303" i="13"/>
  <c r="H2304" i="13"/>
  <c r="H2305" i="13"/>
  <c r="H2306" i="13"/>
  <c r="H2307" i="13"/>
  <c r="H2308" i="13"/>
  <c r="H2309" i="13"/>
  <c r="H2310" i="13"/>
  <c r="H2311" i="13"/>
  <c r="H2312" i="13"/>
  <c r="H2313" i="13"/>
  <c r="H2314" i="13"/>
  <c r="H2315" i="13"/>
  <c r="H2316" i="13"/>
  <c r="H2317" i="13"/>
  <c r="H2318" i="13"/>
  <c r="H2319" i="13"/>
  <c r="H2320" i="13"/>
  <c r="H2321" i="13"/>
  <c r="H2322" i="13"/>
  <c r="H2323" i="13"/>
  <c r="H2324" i="13"/>
  <c r="H2325" i="13"/>
  <c r="H2326" i="13"/>
  <c r="H2327" i="13"/>
  <c r="H2328" i="13"/>
  <c r="H2329" i="13"/>
  <c r="H2330" i="13"/>
  <c r="H2331" i="13"/>
  <c r="H2332" i="13"/>
  <c r="H2333" i="13"/>
  <c r="H2334" i="13"/>
  <c r="H2335" i="13"/>
  <c r="H2336" i="13"/>
  <c r="H2337" i="13"/>
  <c r="H2338" i="13"/>
  <c r="H2339" i="13"/>
  <c r="H2340" i="13"/>
  <c r="H2341" i="13"/>
  <c r="H2342" i="13"/>
  <c r="H2343" i="13"/>
  <c r="H2344" i="13"/>
  <c r="H2345" i="13"/>
  <c r="H2346" i="13"/>
  <c r="H2347" i="13"/>
  <c r="H2348" i="13"/>
  <c r="H2349" i="13"/>
  <c r="H2350" i="13"/>
  <c r="H2351" i="13"/>
  <c r="H2352" i="13"/>
  <c r="H2353" i="13"/>
  <c r="H2354" i="13"/>
  <c r="H2355" i="13"/>
  <c r="H2356" i="13"/>
  <c r="H2357" i="13"/>
  <c r="H2358" i="13"/>
  <c r="H2359" i="13"/>
  <c r="H2360" i="13"/>
  <c r="H2361" i="13"/>
  <c r="H2362" i="13"/>
  <c r="H2363" i="13"/>
  <c r="H2364" i="13"/>
  <c r="H2365" i="13"/>
  <c r="H2366" i="13"/>
  <c r="H2367" i="13"/>
  <c r="H2368" i="13"/>
  <c r="H2369" i="13"/>
  <c r="H2370" i="13"/>
  <c r="H2371" i="13"/>
  <c r="H2372" i="13"/>
  <c r="H2373" i="13"/>
  <c r="H2374" i="13"/>
  <c r="H2375" i="13"/>
  <c r="H2376" i="13"/>
  <c r="H2377" i="13"/>
  <c r="H2378" i="13"/>
  <c r="H2379" i="13"/>
  <c r="H2380" i="13"/>
  <c r="H2381" i="13"/>
  <c r="H2382" i="13"/>
  <c r="H2383" i="13"/>
  <c r="H2384" i="13"/>
  <c r="H2385" i="13"/>
  <c r="H2386" i="13"/>
  <c r="H2387" i="13"/>
  <c r="H2388" i="13"/>
  <c r="H2389" i="13"/>
  <c r="H2390" i="13"/>
  <c r="H2391" i="13"/>
  <c r="H2392" i="13"/>
  <c r="H2393" i="13"/>
  <c r="H2394" i="13"/>
  <c r="H2395" i="13"/>
  <c r="H2396" i="13"/>
  <c r="H2397" i="13"/>
  <c r="H2398" i="13"/>
  <c r="H2399" i="13"/>
  <c r="H2400" i="13"/>
  <c r="H2401" i="13"/>
  <c r="H2402" i="13"/>
  <c r="H2403" i="13"/>
  <c r="H2404" i="13"/>
  <c r="H2405" i="13"/>
  <c r="H2406" i="13"/>
  <c r="H2407" i="13"/>
  <c r="H2408" i="13"/>
  <c r="H2409" i="13"/>
  <c r="H2410" i="13"/>
  <c r="H2411" i="13"/>
  <c r="H2412" i="13"/>
  <c r="H2413" i="13"/>
  <c r="H2414" i="13"/>
  <c r="H2415" i="13"/>
  <c r="H2416" i="13"/>
  <c r="H2417" i="13"/>
  <c r="H2418" i="13"/>
  <c r="H2419" i="13"/>
  <c r="H2420" i="13"/>
  <c r="H2421" i="13"/>
  <c r="H2422" i="13"/>
  <c r="H2423" i="13"/>
  <c r="H2424" i="13"/>
  <c r="H2425" i="13"/>
  <c r="H2426" i="13"/>
  <c r="H2427" i="13"/>
  <c r="H2428" i="13"/>
  <c r="H2429" i="13"/>
  <c r="H2430" i="13"/>
  <c r="H2431" i="13"/>
  <c r="H2432" i="13"/>
  <c r="H2433" i="13"/>
  <c r="H2434" i="13"/>
  <c r="H2435" i="13"/>
  <c r="H2436" i="13"/>
  <c r="H2437" i="13"/>
  <c r="H2438" i="13"/>
  <c r="H2439" i="13"/>
  <c r="H2440" i="13"/>
  <c r="H2441" i="13"/>
  <c r="H2442" i="13"/>
  <c r="H2443" i="13"/>
  <c r="H2444" i="13"/>
  <c r="H2445" i="13"/>
  <c r="H2446" i="13"/>
  <c r="H2447" i="13"/>
  <c r="H2448" i="13"/>
  <c r="H2449" i="13"/>
  <c r="H2450" i="13"/>
  <c r="H2451" i="13"/>
  <c r="H2452" i="13"/>
  <c r="H2453" i="13"/>
  <c r="H2454" i="13"/>
  <c r="H2455" i="13"/>
  <c r="H2456" i="13"/>
  <c r="H2457" i="13"/>
  <c r="H2458" i="13"/>
  <c r="H2459" i="13"/>
  <c r="H2460" i="13"/>
  <c r="H2461" i="13"/>
  <c r="H2462" i="13"/>
  <c r="H2463" i="13"/>
  <c r="H2464" i="13"/>
  <c r="H2465" i="13"/>
  <c r="H2466" i="13"/>
  <c r="H2467" i="13"/>
  <c r="H2468" i="13"/>
  <c r="H2469" i="13"/>
  <c r="H2470" i="13"/>
  <c r="H2471" i="13"/>
  <c r="H2472" i="13"/>
  <c r="H2473" i="13"/>
  <c r="H2474" i="13"/>
  <c r="H2475" i="13"/>
  <c r="H2476" i="13"/>
  <c r="H2477" i="13"/>
  <c r="H2478" i="13"/>
  <c r="H2479" i="13"/>
  <c r="H2480" i="13"/>
  <c r="H2481" i="13"/>
  <c r="H2482" i="13"/>
  <c r="H2483" i="13"/>
  <c r="H2484" i="13"/>
  <c r="H2485" i="13"/>
  <c r="H2486" i="13"/>
  <c r="H2487" i="13"/>
  <c r="H2488" i="13"/>
  <c r="H2489" i="13"/>
  <c r="H2490" i="13"/>
  <c r="H2491" i="13"/>
  <c r="H2492" i="13"/>
  <c r="H2493" i="13"/>
  <c r="H2494" i="13"/>
  <c r="H2495" i="13"/>
  <c r="H2496" i="13"/>
  <c r="H2497" i="13"/>
  <c r="H2498" i="13"/>
  <c r="H2499" i="13"/>
  <c r="H2500" i="13"/>
  <c r="H2501" i="13"/>
  <c r="H2502" i="13"/>
  <c r="H2503" i="13"/>
  <c r="H2504" i="13"/>
  <c r="H2505" i="13"/>
  <c r="H2506" i="13"/>
  <c r="H2507" i="13"/>
  <c r="H2508" i="13"/>
  <c r="H2509" i="13"/>
  <c r="H2510" i="13"/>
  <c r="H2511" i="13"/>
  <c r="H2512" i="13"/>
  <c r="H2513" i="13"/>
  <c r="H2514" i="13"/>
  <c r="H2515" i="13"/>
  <c r="H2516" i="13"/>
  <c r="H2517" i="13"/>
  <c r="H2518" i="13"/>
  <c r="H2519" i="13"/>
  <c r="H2520" i="13"/>
  <c r="H2521" i="13"/>
  <c r="H2522" i="13"/>
  <c r="H2523" i="13"/>
  <c r="H2524" i="13"/>
  <c r="H2525" i="13"/>
  <c r="H2526" i="13"/>
  <c r="H2527" i="13"/>
  <c r="H2528" i="13"/>
  <c r="H2529" i="13"/>
  <c r="H2530" i="13"/>
  <c r="H2531" i="13"/>
  <c r="H2532" i="13"/>
  <c r="H2533" i="13"/>
  <c r="H2534" i="13"/>
  <c r="H2535" i="13"/>
  <c r="H2536" i="13"/>
  <c r="H2537" i="13"/>
  <c r="H2538" i="13"/>
  <c r="H2539" i="13"/>
  <c r="H2540" i="13"/>
  <c r="H2541" i="13"/>
  <c r="H2542" i="13"/>
  <c r="H2543" i="13"/>
  <c r="H2544" i="13"/>
  <c r="H2545" i="13"/>
  <c r="H2546" i="13"/>
  <c r="H2547" i="13"/>
  <c r="H2548" i="13"/>
  <c r="H2549" i="13"/>
  <c r="H2550" i="13"/>
  <c r="H2551" i="13"/>
  <c r="H2552" i="13"/>
  <c r="H2553" i="13"/>
  <c r="H2554" i="13"/>
  <c r="H2555" i="13"/>
  <c r="H2556" i="13"/>
  <c r="H2557" i="13"/>
  <c r="H2558" i="13"/>
  <c r="H2559" i="13"/>
  <c r="H2560" i="13"/>
  <c r="H2561" i="13"/>
  <c r="H2562" i="13"/>
  <c r="H2563" i="13"/>
  <c r="H2564" i="13"/>
  <c r="H2565" i="13"/>
  <c r="H2566" i="13"/>
  <c r="H2567" i="13"/>
  <c r="H2568" i="13"/>
  <c r="H2569" i="13"/>
  <c r="H2570" i="13"/>
  <c r="H2571" i="13"/>
  <c r="H2572" i="13"/>
  <c r="H2573" i="13"/>
  <c r="H2574" i="13"/>
  <c r="H2575" i="13"/>
  <c r="H2576" i="13"/>
  <c r="H2577" i="13"/>
  <c r="H2578" i="13"/>
  <c r="H2579" i="13"/>
  <c r="H2580" i="13"/>
  <c r="H2581" i="13"/>
  <c r="H2582" i="13"/>
  <c r="H2583" i="13"/>
  <c r="H2584" i="13"/>
  <c r="H2585" i="13"/>
  <c r="H2586" i="13"/>
  <c r="H2587" i="13"/>
  <c r="H2588" i="13"/>
  <c r="H2589" i="13"/>
  <c r="H2590" i="13"/>
  <c r="H2591" i="13"/>
  <c r="H2592" i="13"/>
  <c r="H2593" i="13"/>
  <c r="H2594" i="13"/>
  <c r="H2595" i="13"/>
  <c r="H2596" i="13"/>
  <c r="H2597" i="13"/>
  <c r="H2598" i="13"/>
  <c r="H2599" i="13"/>
  <c r="H2600" i="13"/>
  <c r="H2601" i="13"/>
  <c r="H2602" i="13"/>
  <c r="H2603" i="13"/>
  <c r="H2604" i="13"/>
  <c r="H2605" i="13"/>
  <c r="H2606" i="13"/>
  <c r="H2607" i="13"/>
  <c r="H2608" i="13"/>
  <c r="H2609" i="13"/>
  <c r="H2610" i="13"/>
  <c r="H2611" i="13"/>
  <c r="H2612" i="13"/>
  <c r="H2613" i="13"/>
  <c r="H2614" i="13"/>
  <c r="H2615" i="13"/>
  <c r="H2616" i="13"/>
  <c r="H2617" i="13"/>
  <c r="H2618" i="13"/>
  <c r="H2619" i="13"/>
  <c r="H2620" i="13"/>
  <c r="H2621" i="13"/>
  <c r="H2622" i="13"/>
  <c r="H2623" i="13"/>
  <c r="H2624" i="13"/>
  <c r="H2625" i="13"/>
  <c r="H2626" i="13"/>
  <c r="H2627" i="13"/>
  <c r="H2628" i="13"/>
  <c r="H2629" i="13"/>
  <c r="H2630" i="13"/>
  <c r="H2631" i="13"/>
  <c r="H2632" i="13"/>
  <c r="H2633" i="13"/>
  <c r="H2634" i="13"/>
  <c r="H2635" i="13"/>
  <c r="H2636" i="13"/>
  <c r="H2637" i="13"/>
  <c r="H2638" i="13"/>
  <c r="H2639" i="13"/>
  <c r="H2640" i="13"/>
  <c r="H2641" i="13"/>
  <c r="H2642" i="13"/>
  <c r="H2643" i="13"/>
  <c r="H2644" i="13"/>
  <c r="H2645" i="13"/>
  <c r="H2646" i="13"/>
  <c r="H2647" i="13"/>
  <c r="H2648" i="13"/>
  <c r="H2649" i="13"/>
  <c r="H2650" i="13"/>
  <c r="H2651" i="13"/>
  <c r="H2652" i="13"/>
  <c r="H2653" i="13"/>
  <c r="H2654" i="13"/>
  <c r="H2655" i="13"/>
  <c r="H2656" i="13"/>
  <c r="H2657" i="13"/>
  <c r="H2658" i="13"/>
  <c r="H2659" i="13"/>
  <c r="H2660" i="13"/>
  <c r="H2661" i="13"/>
  <c r="H2662" i="13"/>
  <c r="H2663" i="13"/>
  <c r="H2664" i="13"/>
  <c r="H2665" i="13"/>
  <c r="H2666" i="13"/>
  <c r="H2667" i="13"/>
  <c r="H2668" i="13"/>
  <c r="H2669" i="13"/>
  <c r="H2670" i="13"/>
  <c r="H2671" i="13"/>
  <c r="H2672" i="13"/>
  <c r="H2673" i="13"/>
  <c r="H2674" i="13"/>
  <c r="H2675" i="13"/>
  <c r="H2676" i="13"/>
  <c r="H2677" i="13"/>
  <c r="H2678" i="13"/>
  <c r="H2679" i="13"/>
  <c r="H2680" i="13"/>
  <c r="H2681" i="13"/>
  <c r="H2682" i="13"/>
  <c r="H2683" i="13"/>
  <c r="H2684" i="13"/>
  <c r="H2685" i="13"/>
  <c r="H2686" i="13"/>
  <c r="H2687" i="13"/>
  <c r="H2688" i="13"/>
  <c r="H2689" i="13"/>
  <c r="H2690" i="13"/>
  <c r="H2691" i="13"/>
  <c r="H2692" i="13"/>
  <c r="H2693" i="13"/>
  <c r="H2694" i="13"/>
  <c r="H2695" i="13"/>
  <c r="H2696" i="13"/>
  <c r="H2697" i="13"/>
  <c r="H2698" i="13"/>
  <c r="H2699" i="13"/>
  <c r="H2700" i="13"/>
  <c r="H2701" i="13"/>
  <c r="H2702" i="13"/>
  <c r="H2703" i="13"/>
  <c r="H2704" i="13"/>
  <c r="H2705" i="13"/>
  <c r="H2706" i="13"/>
  <c r="H2707" i="13"/>
  <c r="H2708" i="13"/>
  <c r="H2709" i="13"/>
  <c r="H2710" i="13"/>
  <c r="H2711" i="13"/>
  <c r="H2712" i="13"/>
  <c r="H2713" i="13"/>
  <c r="H2714" i="13"/>
  <c r="H2715" i="13"/>
  <c r="H2716" i="13"/>
  <c r="H2717" i="13"/>
  <c r="H2718" i="13"/>
  <c r="H2719" i="13"/>
  <c r="H2720" i="13"/>
  <c r="H2721" i="13"/>
  <c r="H2722" i="13"/>
  <c r="H2723" i="13"/>
  <c r="H2724" i="13"/>
  <c r="H2725" i="13"/>
  <c r="H2726" i="13"/>
  <c r="H2727" i="13"/>
  <c r="H2728" i="13"/>
  <c r="H2729" i="13"/>
  <c r="H2730" i="13"/>
  <c r="H2731" i="13"/>
  <c r="H2732" i="13"/>
  <c r="H2733" i="13"/>
  <c r="H2734" i="13"/>
  <c r="H2735" i="13"/>
  <c r="H2736" i="13"/>
  <c r="H2737" i="13"/>
  <c r="H2738" i="13"/>
  <c r="H2739" i="13"/>
  <c r="H2740" i="13"/>
  <c r="H2741" i="13"/>
  <c r="H2742" i="13"/>
  <c r="H2743" i="13"/>
  <c r="H2744" i="13"/>
  <c r="H2745" i="13"/>
  <c r="H2746" i="13"/>
  <c r="H2747" i="13"/>
  <c r="H2748" i="13"/>
  <c r="H2749" i="13"/>
  <c r="H2750" i="13"/>
  <c r="H2751" i="13"/>
  <c r="H2752" i="13"/>
  <c r="H2753" i="13"/>
  <c r="H2754" i="13"/>
  <c r="H2755" i="13"/>
  <c r="H2756" i="13"/>
  <c r="H2757" i="13"/>
  <c r="H2758" i="13"/>
  <c r="H2759" i="13"/>
  <c r="H2760" i="13"/>
  <c r="H2761" i="13"/>
  <c r="H2762" i="13"/>
  <c r="H2763" i="13"/>
  <c r="H2764" i="13"/>
  <c r="H2765" i="13"/>
  <c r="H2766" i="13"/>
  <c r="H2767" i="13"/>
  <c r="H2768" i="13"/>
  <c r="H2769" i="13"/>
  <c r="H2770" i="13"/>
  <c r="H2771" i="13"/>
  <c r="H2772" i="13"/>
  <c r="H2773" i="13"/>
  <c r="H2774" i="13"/>
  <c r="H2775" i="13"/>
  <c r="H2776" i="13"/>
  <c r="H2777" i="13"/>
  <c r="H2778" i="13"/>
  <c r="H2779" i="13"/>
  <c r="H2780" i="13"/>
  <c r="H2781" i="13"/>
  <c r="H2782" i="13"/>
  <c r="H2783" i="13"/>
  <c r="H2784" i="13"/>
  <c r="H2785" i="13"/>
  <c r="H2786" i="13"/>
  <c r="H2787" i="13"/>
  <c r="H2788" i="13"/>
  <c r="H2789" i="13"/>
  <c r="H2790" i="13"/>
  <c r="H2791" i="13"/>
  <c r="H2792" i="13"/>
  <c r="H2793" i="13"/>
  <c r="H2794" i="13"/>
  <c r="H2795" i="13"/>
  <c r="H2796" i="13"/>
  <c r="H2797" i="13"/>
  <c r="H2798" i="13"/>
  <c r="H2799" i="13"/>
  <c r="H2800" i="13"/>
  <c r="H2801" i="13"/>
  <c r="H2802" i="13"/>
  <c r="H2803" i="13"/>
  <c r="H2804" i="13"/>
  <c r="H2805" i="13"/>
  <c r="H2806" i="13"/>
  <c r="H2807" i="13"/>
  <c r="H2808" i="13"/>
  <c r="H2809" i="13"/>
  <c r="H2810" i="13"/>
  <c r="H2811" i="13"/>
  <c r="H2812" i="13"/>
  <c r="H2813" i="13"/>
  <c r="H2814" i="13"/>
  <c r="H2815" i="13"/>
  <c r="H2816" i="13"/>
  <c r="H2817" i="13"/>
  <c r="H2818" i="13"/>
  <c r="H2819" i="13"/>
  <c r="H2820" i="13"/>
  <c r="H2821" i="13"/>
  <c r="H2822" i="13"/>
  <c r="H2823" i="13"/>
  <c r="H2824" i="13"/>
  <c r="H2825" i="13"/>
  <c r="H2826" i="13"/>
  <c r="H2827" i="13"/>
  <c r="H2828" i="13"/>
  <c r="H2829" i="13"/>
  <c r="H2830" i="13"/>
  <c r="H2831" i="13"/>
  <c r="H2832" i="13"/>
  <c r="H2833" i="13"/>
  <c r="H2834" i="13"/>
  <c r="H2835" i="13"/>
  <c r="H2836" i="13"/>
  <c r="H2837" i="13"/>
  <c r="H2838" i="13"/>
  <c r="H2839" i="13"/>
  <c r="H2840" i="13"/>
  <c r="H2841" i="13"/>
  <c r="H2842" i="13"/>
  <c r="H2843" i="13"/>
  <c r="H2844" i="13"/>
  <c r="H2845" i="13"/>
  <c r="H2846" i="13"/>
  <c r="H2847" i="13"/>
  <c r="H2848" i="13"/>
  <c r="H2849" i="13"/>
  <c r="H2850" i="13"/>
  <c r="H2851" i="13"/>
  <c r="H2852" i="13"/>
  <c r="H2853" i="13"/>
  <c r="H2854" i="13"/>
  <c r="H2855" i="13"/>
  <c r="H2856" i="13"/>
  <c r="H2857" i="13"/>
  <c r="H2858" i="13"/>
  <c r="H2859" i="13"/>
  <c r="H2860" i="13"/>
  <c r="H2861" i="13"/>
  <c r="H2862" i="13"/>
  <c r="H2863" i="13"/>
  <c r="H2864" i="13"/>
  <c r="H2865" i="13"/>
  <c r="H2866" i="13"/>
  <c r="H2867" i="13"/>
  <c r="H2868" i="13"/>
  <c r="H2869" i="13"/>
  <c r="H2870" i="13"/>
  <c r="H2871" i="13"/>
  <c r="H2872" i="13"/>
  <c r="H2873" i="13"/>
  <c r="H2874" i="13"/>
  <c r="H2875" i="13"/>
  <c r="H2876" i="13"/>
  <c r="H2877" i="13"/>
  <c r="H2878" i="13"/>
  <c r="H2879" i="13"/>
  <c r="H2880" i="13"/>
  <c r="H2881" i="13"/>
  <c r="H2882" i="13"/>
  <c r="H2883" i="13"/>
  <c r="H2884" i="13"/>
  <c r="H2885" i="13"/>
  <c r="H2886" i="13"/>
  <c r="H2887" i="13"/>
  <c r="H2888" i="13"/>
  <c r="H2889" i="13"/>
  <c r="H2890" i="13"/>
  <c r="H2891" i="13"/>
  <c r="H2892" i="13"/>
  <c r="H2893" i="13"/>
  <c r="H2894" i="13"/>
  <c r="H2895" i="13"/>
  <c r="H2896" i="13"/>
  <c r="H2897" i="13"/>
  <c r="H2898" i="13"/>
  <c r="H2899" i="13"/>
  <c r="H2900" i="13"/>
  <c r="H2901" i="13"/>
  <c r="H2902" i="13"/>
  <c r="H2903" i="13"/>
  <c r="H2904" i="13"/>
  <c r="H2905" i="13"/>
  <c r="H2906" i="13"/>
  <c r="H2907" i="13"/>
  <c r="H2908" i="13"/>
  <c r="H2909" i="13"/>
  <c r="H2910" i="13"/>
  <c r="H2911" i="13"/>
  <c r="H2912" i="13"/>
  <c r="H2913" i="13"/>
  <c r="H2914" i="13"/>
  <c r="H2915" i="13"/>
  <c r="H2916" i="13"/>
  <c r="H2917" i="13"/>
  <c r="H2918" i="13"/>
  <c r="H2919" i="13"/>
  <c r="H2920" i="13"/>
  <c r="H2921" i="13"/>
  <c r="H2922" i="13"/>
  <c r="H2923" i="13"/>
  <c r="H2924" i="13"/>
  <c r="H2925" i="13"/>
  <c r="H2926" i="13"/>
  <c r="H2927" i="13"/>
  <c r="H2928" i="13"/>
  <c r="H2929" i="13"/>
  <c r="H2930" i="13"/>
  <c r="H2931" i="13"/>
  <c r="H2932" i="13"/>
  <c r="H2933" i="13"/>
  <c r="H2934" i="13"/>
  <c r="H2935" i="13"/>
  <c r="H2936" i="13"/>
  <c r="H2937" i="13"/>
  <c r="H2938" i="13"/>
  <c r="H2939" i="13"/>
  <c r="H2940" i="13"/>
  <c r="H2941" i="13"/>
  <c r="H2942" i="13"/>
  <c r="H2943" i="13"/>
  <c r="H2944" i="13"/>
  <c r="H2945" i="13"/>
  <c r="H2946" i="13"/>
  <c r="H2947" i="13"/>
  <c r="H2948" i="13"/>
  <c r="H2949" i="13"/>
  <c r="H2950" i="13"/>
  <c r="H2951" i="13"/>
  <c r="H2952" i="13"/>
  <c r="H2953" i="13"/>
  <c r="H2954" i="13"/>
  <c r="H2955" i="13"/>
  <c r="H2956" i="13"/>
  <c r="H2957" i="13"/>
  <c r="H2958" i="13"/>
  <c r="H2959" i="13"/>
  <c r="H2960" i="13"/>
  <c r="H2961" i="13"/>
  <c r="H2962" i="13"/>
  <c r="H2963" i="13"/>
  <c r="H2964" i="13"/>
  <c r="H2965" i="13"/>
  <c r="H2966" i="13"/>
  <c r="H2967" i="13"/>
  <c r="H2968" i="13"/>
  <c r="H2969" i="13"/>
  <c r="H2970" i="13"/>
  <c r="H2971" i="13"/>
  <c r="H2972" i="13"/>
  <c r="H2973" i="13"/>
  <c r="H2974" i="13"/>
  <c r="H2975" i="13"/>
  <c r="H2976" i="13"/>
  <c r="H2977" i="13"/>
  <c r="H2978" i="13"/>
  <c r="H2979" i="13"/>
  <c r="H2980" i="13"/>
  <c r="H2981" i="13"/>
  <c r="H2982" i="13"/>
  <c r="H2983" i="13"/>
  <c r="H2984" i="13"/>
  <c r="H2985" i="13"/>
  <c r="H2986" i="13"/>
  <c r="H2987" i="13"/>
  <c r="H2988" i="13"/>
  <c r="H2989" i="13"/>
  <c r="H2990" i="13"/>
  <c r="H2991" i="13"/>
  <c r="H2992" i="13"/>
  <c r="H2993" i="13"/>
  <c r="H2994" i="13"/>
  <c r="H2995" i="13"/>
  <c r="H2996" i="13"/>
  <c r="H2997" i="13"/>
  <c r="H2998" i="13"/>
  <c r="H2999" i="13"/>
  <c r="H3000" i="13"/>
  <c r="H3001" i="13"/>
  <c r="H3002" i="13"/>
  <c r="H3003" i="13"/>
  <c r="H3004" i="13"/>
  <c r="H3005" i="13"/>
  <c r="H3006" i="13"/>
  <c r="H3007" i="13"/>
  <c r="H3008" i="13"/>
  <c r="H3009" i="13"/>
  <c r="H3010" i="13"/>
  <c r="H3011" i="13"/>
  <c r="H3012" i="13"/>
  <c r="H3013" i="13"/>
  <c r="H3014" i="13"/>
  <c r="H3015" i="13"/>
  <c r="H3016" i="13"/>
  <c r="H3017" i="13"/>
  <c r="H3018" i="13"/>
  <c r="H3019" i="13"/>
  <c r="H3020" i="13"/>
  <c r="H3021" i="13"/>
  <c r="H3022" i="13"/>
  <c r="H3023" i="13"/>
  <c r="H3024" i="13"/>
  <c r="H3025" i="13"/>
  <c r="H3026" i="13"/>
  <c r="H3027" i="13"/>
  <c r="H3028" i="13"/>
  <c r="H3029" i="13"/>
  <c r="H3030" i="13"/>
  <c r="H3031" i="13"/>
  <c r="H3032" i="13"/>
  <c r="H3033" i="13"/>
  <c r="H3034" i="13"/>
  <c r="H3035" i="13"/>
  <c r="H3036" i="13"/>
  <c r="H3037" i="13"/>
  <c r="H3038" i="13"/>
  <c r="H3039" i="13"/>
  <c r="H3040" i="13"/>
  <c r="H3041" i="13"/>
  <c r="H3042" i="13"/>
  <c r="H3043" i="13"/>
  <c r="H3044" i="13"/>
  <c r="H3045" i="13"/>
  <c r="H3046" i="13"/>
  <c r="H3047" i="13"/>
  <c r="H3048" i="13"/>
  <c r="H3049" i="13"/>
  <c r="H3050" i="13"/>
  <c r="H3051" i="13"/>
  <c r="H3052" i="13"/>
  <c r="H3053" i="13"/>
  <c r="H3054" i="13"/>
  <c r="H3055" i="13"/>
  <c r="H3056" i="13"/>
  <c r="H3057" i="13"/>
  <c r="H3058" i="13"/>
  <c r="H3059" i="13"/>
  <c r="H3060" i="13"/>
  <c r="H3061" i="13"/>
  <c r="H3062" i="13"/>
  <c r="H3063" i="13"/>
  <c r="H3064" i="13"/>
  <c r="H3065" i="13"/>
  <c r="H3066" i="13"/>
  <c r="H3067" i="13"/>
  <c r="H3068" i="13"/>
  <c r="H3069" i="13"/>
  <c r="H3070" i="13"/>
  <c r="H3071" i="13"/>
  <c r="H3072" i="13"/>
  <c r="H3073" i="13"/>
  <c r="H3074" i="13"/>
  <c r="H3075" i="13"/>
  <c r="H3076" i="13"/>
  <c r="H3077" i="13"/>
  <c r="H3078" i="13"/>
  <c r="H3079" i="13"/>
  <c r="H3080" i="13"/>
  <c r="H3081" i="13"/>
  <c r="H3082" i="13"/>
  <c r="H3083" i="13"/>
  <c r="H3084" i="13"/>
  <c r="H3085" i="13"/>
  <c r="H3086" i="13"/>
  <c r="H3087" i="13"/>
  <c r="H3088" i="13"/>
  <c r="H3089" i="13"/>
  <c r="H3090" i="13"/>
  <c r="H3091" i="13"/>
  <c r="H3092" i="13"/>
  <c r="H3093" i="13"/>
  <c r="H3094" i="13"/>
  <c r="H3095" i="13"/>
  <c r="H3096" i="13"/>
  <c r="H3097" i="13"/>
  <c r="H3098" i="13"/>
  <c r="H3099" i="13"/>
  <c r="H3100" i="13"/>
  <c r="H3101" i="13"/>
  <c r="H3102" i="13"/>
  <c r="H3103" i="13"/>
  <c r="H3104" i="13"/>
  <c r="H3105" i="13"/>
  <c r="H3106" i="13"/>
  <c r="H3107" i="13"/>
  <c r="H3108" i="13"/>
  <c r="H3109" i="13"/>
  <c r="H3110" i="13"/>
  <c r="H3111" i="13"/>
  <c r="H3112" i="13"/>
  <c r="H3113" i="13"/>
  <c r="H3114" i="13"/>
  <c r="H3115" i="13"/>
  <c r="H3116" i="13"/>
  <c r="H3117" i="13"/>
  <c r="H3118" i="13"/>
  <c r="H3119" i="13"/>
  <c r="H3120" i="13"/>
  <c r="H3121" i="13"/>
  <c r="H3122" i="13"/>
  <c r="H3123" i="13"/>
  <c r="H3124" i="13"/>
  <c r="H3125" i="13"/>
  <c r="H3126" i="13"/>
  <c r="H3127" i="13"/>
  <c r="H3128" i="13"/>
  <c r="H3129" i="13"/>
  <c r="H3130" i="13"/>
  <c r="H3131" i="13"/>
  <c r="H3132" i="13"/>
  <c r="H3133" i="13"/>
  <c r="H3134" i="13"/>
  <c r="H3135" i="13"/>
  <c r="H3136" i="13"/>
  <c r="H3137" i="13"/>
  <c r="H3138" i="13"/>
  <c r="H3139" i="13"/>
  <c r="H3140" i="13"/>
  <c r="H3141" i="13"/>
  <c r="H3142" i="13"/>
  <c r="H3143" i="13"/>
  <c r="H3144" i="13"/>
  <c r="H3145" i="13"/>
  <c r="H3146" i="13"/>
  <c r="H3147" i="13"/>
  <c r="H3148" i="13"/>
  <c r="H3149" i="13"/>
  <c r="H3150" i="13"/>
  <c r="H3151" i="13"/>
  <c r="H3152" i="13"/>
  <c r="H3153" i="13"/>
  <c r="H3154" i="13"/>
  <c r="H3155" i="13"/>
  <c r="H3156" i="13"/>
  <c r="H3157" i="13"/>
  <c r="H3158" i="13"/>
  <c r="H3159" i="13"/>
  <c r="H3160" i="13"/>
  <c r="H3161" i="13"/>
  <c r="H3162" i="13"/>
  <c r="H3163" i="13"/>
  <c r="H3164" i="13"/>
  <c r="H3165" i="13"/>
  <c r="H3166" i="13"/>
  <c r="H3167" i="13"/>
  <c r="H3168" i="13"/>
  <c r="H3169" i="13"/>
  <c r="H3170" i="13"/>
  <c r="H3171" i="13"/>
  <c r="H3172" i="13"/>
  <c r="H3173" i="13"/>
  <c r="H3174" i="13"/>
  <c r="H3175" i="13"/>
  <c r="H3176" i="13"/>
  <c r="H3177" i="13"/>
  <c r="H3178" i="13"/>
  <c r="H3179" i="13"/>
  <c r="H3180" i="13"/>
  <c r="H3181" i="13"/>
  <c r="H3182" i="13"/>
  <c r="H3183" i="13"/>
  <c r="H3184" i="13"/>
  <c r="H3185" i="13"/>
  <c r="H3186" i="13"/>
  <c r="H3187" i="13"/>
  <c r="H3188" i="13"/>
  <c r="H3189" i="13"/>
  <c r="H3190" i="13"/>
  <c r="H3191" i="13"/>
  <c r="H3192" i="13"/>
  <c r="H3193" i="13"/>
  <c r="H3194" i="13"/>
  <c r="H3195" i="13"/>
  <c r="H3196" i="13"/>
  <c r="H3197" i="13"/>
  <c r="H3198" i="13"/>
  <c r="H3199" i="13"/>
  <c r="H3200" i="13"/>
  <c r="H3201" i="13"/>
  <c r="H3202" i="13"/>
  <c r="H3203" i="13"/>
  <c r="H3204" i="13"/>
  <c r="H3205" i="13"/>
  <c r="H3206" i="13"/>
  <c r="H3207" i="13"/>
  <c r="H3208" i="13"/>
  <c r="H3209" i="13"/>
  <c r="H3210" i="13"/>
  <c r="H3211" i="13"/>
  <c r="H3212" i="13"/>
  <c r="H3213" i="13"/>
  <c r="H3214" i="13"/>
  <c r="H3215" i="13"/>
  <c r="H3216" i="13"/>
  <c r="H3217" i="13"/>
  <c r="H3218" i="13"/>
  <c r="H3219" i="13"/>
  <c r="H3220" i="13"/>
  <c r="H3221" i="13"/>
  <c r="H3222" i="13"/>
  <c r="H3223" i="13"/>
  <c r="H3224" i="13"/>
  <c r="H3225" i="13"/>
  <c r="H3226" i="13"/>
  <c r="H3227" i="13"/>
  <c r="H3228" i="13"/>
  <c r="H3229" i="13"/>
  <c r="H3230" i="13"/>
  <c r="H3231" i="13"/>
  <c r="H3232" i="13"/>
  <c r="H3233" i="13"/>
  <c r="H3234" i="13"/>
  <c r="H3235" i="13"/>
  <c r="H3236" i="13"/>
  <c r="H3237" i="13"/>
  <c r="H3238" i="13"/>
  <c r="H3239" i="13"/>
  <c r="H3240" i="13"/>
  <c r="H3241" i="13"/>
  <c r="H3242" i="13"/>
  <c r="H3243" i="13"/>
  <c r="H3244" i="13"/>
  <c r="H3245" i="13"/>
  <c r="H3246" i="13"/>
  <c r="H3247" i="13"/>
  <c r="H3248" i="13"/>
  <c r="H3249" i="13"/>
  <c r="H3250" i="13"/>
  <c r="H3251" i="13"/>
  <c r="H3252" i="13"/>
  <c r="H3253" i="13"/>
  <c r="H3254" i="13"/>
  <c r="H3255" i="13"/>
  <c r="H3256" i="13"/>
  <c r="H3257" i="13"/>
  <c r="H3258" i="13"/>
  <c r="H3259" i="13"/>
  <c r="H3260" i="13"/>
  <c r="H3261" i="13"/>
  <c r="H3262" i="13"/>
  <c r="H3263" i="13"/>
  <c r="H3264" i="13"/>
  <c r="H3265" i="13"/>
  <c r="H3266" i="13"/>
  <c r="H3267" i="13"/>
  <c r="H3268" i="13"/>
  <c r="H3269" i="13"/>
  <c r="H3270" i="13"/>
  <c r="H3271" i="13"/>
  <c r="H3272" i="13"/>
  <c r="H3273" i="13"/>
  <c r="H3274" i="13"/>
  <c r="H3275" i="13"/>
  <c r="H3276" i="13"/>
  <c r="H3277" i="13"/>
  <c r="H3278" i="13"/>
  <c r="H3279" i="13"/>
  <c r="H3280" i="13"/>
  <c r="H3281" i="13"/>
  <c r="H3282" i="13"/>
  <c r="H3283" i="13"/>
  <c r="H3284" i="13"/>
  <c r="H3285" i="13"/>
  <c r="H3286" i="13"/>
  <c r="H3287" i="13"/>
  <c r="H3288" i="13"/>
  <c r="H3289" i="13"/>
  <c r="H3290" i="13"/>
  <c r="H3291" i="13"/>
  <c r="H3292" i="13"/>
  <c r="H3293" i="13"/>
  <c r="H3294" i="13"/>
  <c r="H3295" i="13"/>
  <c r="H3296" i="13"/>
  <c r="H3297" i="13"/>
  <c r="H3298" i="13"/>
  <c r="H3299" i="13"/>
  <c r="H3300" i="13"/>
  <c r="H3301" i="13"/>
  <c r="H3302" i="13"/>
  <c r="H3303" i="13"/>
  <c r="H3304" i="13"/>
  <c r="H3305" i="13"/>
  <c r="H3306" i="13"/>
  <c r="H3307" i="13"/>
  <c r="H3308" i="13"/>
  <c r="H3309" i="13"/>
  <c r="H3310" i="13"/>
  <c r="H3311" i="13"/>
  <c r="H3312" i="13"/>
  <c r="H3313" i="13"/>
  <c r="H3314" i="13"/>
  <c r="H3315" i="13"/>
  <c r="H3316" i="13"/>
  <c r="H3317" i="13"/>
  <c r="H3318" i="13"/>
  <c r="H3319" i="13"/>
  <c r="H3320" i="13"/>
  <c r="H3321" i="13"/>
  <c r="H3322" i="13"/>
  <c r="H3323" i="13"/>
  <c r="H3324" i="13"/>
  <c r="H3325" i="13"/>
  <c r="H3326" i="13"/>
  <c r="H3327" i="13"/>
  <c r="H3328" i="13"/>
  <c r="H3329" i="13"/>
  <c r="H3330" i="13"/>
  <c r="H3331" i="13"/>
  <c r="H3332" i="13"/>
  <c r="H3333" i="13"/>
  <c r="H3334" i="13"/>
  <c r="H3335" i="13"/>
  <c r="H3336" i="13"/>
  <c r="H3337" i="13"/>
  <c r="H3338" i="13"/>
  <c r="H3339" i="13"/>
  <c r="H3340" i="13"/>
  <c r="H3341" i="13"/>
  <c r="H3342" i="13"/>
  <c r="H3343" i="13"/>
  <c r="H3344" i="13"/>
  <c r="H3345" i="13"/>
  <c r="H3346" i="13"/>
  <c r="H3347" i="13"/>
  <c r="H3348" i="13"/>
  <c r="H3349" i="13"/>
  <c r="H3350" i="13"/>
  <c r="H3351" i="13"/>
  <c r="H3352" i="13"/>
  <c r="H3353" i="13"/>
  <c r="H3354" i="13"/>
  <c r="H3355" i="13"/>
  <c r="H3356" i="13"/>
  <c r="H3357" i="13"/>
  <c r="H3358" i="13"/>
  <c r="H3359" i="13"/>
  <c r="H3360" i="13"/>
  <c r="H3361" i="13"/>
  <c r="H3362" i="13"/>
  <c r="H3363" i="13"/>
  <c r="H3364" i="13"/>
  <c r="H3365" i="13"/>
  <c r="H3366" i="13"/>
  <c r="H3367" i="13"/>
  <c r="H3368" i="13"/>
  <c r="H3369" i="13"/>
  <c r="H3370" i="13"/>
  <c r="H3371" i="13"/>
  <c r="H3372" i="13"/>
  <c r="H3373" i="13"/>
  <c r="H3374" i="13"/>
  <c r="H3375" i="13"/>
  <c r="H3376" i="13"/>
  <c r="H3377" i="13"/>
  <c r="H3378" i="13"/>
  <c r="H3379" i="13"/>
  <c r="H3380" i="13"/>
  <c r="H3381" i="13"/>
  <c r="H3382" i="13"/>
  <c r="H3383" i="13"/>
  <c r="H3384" i="13"/>
  <c r="H3385" i="13"/>
  <c r="H3386" i="13"/>
  <c r="H3387" i="13"/>
  <c r="H3388" i="13"/>
  <c r="H3389" i="13"/>
  <c r="H3390" i="13"/>
  <c r="H3391" i="13"/>
  <c r="H3392" i="13"/>
  <c r="H3393" i="13"/>
  <c r="H3394" i="13"/>
  <c r="H3395" i="13"/>
  <c r="H3396" i="13"/>
  <c r="H3397" i="13"/>
  <c r="H3398" i="13"/>
  <c r="H3399" i="13"/>
  <c r="H3400" i="13"/>
  <c r="H3401" i="13"/>
  <c r="H3402" i="13"/>
  <c r="H3403" i="13"/>
  <c r="H3404" i="13"/>
  <c r="H3405" i="13"/>
  <c r="H3406" i="13"/>
  <c r="H3407" i="13"/>
  <c r="H3408" i="13"/>
  <c r="H3409" i="13"/>
  <c r="H3410" i="13"/>
  <c r="H3411" i="13"/>
  <c r="H3412" i="13"/>
  <c r="H3413" i="13"/>
  <c r="H3414" i="13"/>
  <c r="H3415" i="13"/>
  <c r="H3416" i="13"/>
  <c r="H3417" i="13"/>
  <c r="H3418" i="13"/>
  <c r="H3419" i="13"/>
  <c r="H3420" i="13"/>
  <c r="H3421" i="13"/>
  <c r="H3422" i="13"/>
  <c r="H3423" i="13"/>
  <c r="H3424" i="13"/>
  <c r="H3425" i="13"/>
  <c r="H3426" i="13"/>
  <c r="H3427" i="13"/>
  <c r="H3428" i="13"/>
  <c r="H3429" i="13"/>
  <c r="H3430" i="13"/>
  <c r="H3431" i="13"/>
  <c r="H3432" i="13"/>
  <c r="H3433" i="13"/>
  <c r="H3434" i="13"/>
  <c r="H3435" i="13"/>
  <c r="H3436" i="13"/>
  <c r="H3437" i="13"/>
  <c r="H3438" i="13"/>
  <c r="H3439" i="13"/>
  <c r="H3440" i="13"/>
  <c r="H3441" i="13"/>
  <c r="H3442" i="13"/>
  <c r="H3443" i="13"/>
  <c r="H3444" i="13"/>
  <c r="H3445" i="13"/>
  <c r="H3446" i="13"/>
  <c r="H3447" i="13"/>
  <c r="H3448" i="13"/>
  <c r="H3449" i="13"/>
  <c r="H3450" i="13"/>
  <c r="H3451" i="13"/>
  <c r="H3452" i="13"/>
  <c r="H3453" i="13"/>
  <c r="H3454" i="13"/>
  <c r="H3455" i="13"/>
  <c r="H3456" i="13"/>
  <c r="H3457" i="13"/>
  <c r="H3458" i="13"/>
  <c r="H3459" i="13"/>
  <c r="H3460" i="13"/>
  <c r="H3461" i="13"/>
  <c r="H3462" i="13"/>
  <c r="H3463" i="13"/>
  <c r="H3464" i="13"/>
  <c r="H3465" i="13"/>
  <c r="H3466" i="13"/>
  <c r="H3467" i="13"/>
  <c r="H3468" i="13"/>
  <c r="H3469" i="13"/>
  <c r="H3470" i="13"/>
  <c r="H3471" i="13"/>
  <c r="H3472" i="13"/>
  <c r="H3473" i="13"/>
  <c r="H3474" i="13"/>
  <c r="H3475" i="13"/>
  <c r="H3476" i="13"/>
  <c r="H3477" i="13"/>
  <c r="H3478" i="13"/>
  <c r="H3479" i="13"/>
  <c r="H3480" i="13"/>
  <c r="H3481" i="13"/>
  <c r="H3482" i="13"/>
  <c r="H3483" i="13"/>
  <c r="H3484" i="13"/>
  <c r="H3485" i="13"/>
  <c r="H3486" i="13"/>
  <c r="H3487" i="13"/>
  <c r="H3488" i="13"/>
  <c r="H3489" i="13"/>
  <c r="H3490" i="13"/>
  <c r="H3491" i="13"/>
  <c r="H3492" i="13"/>
  <c r="H3493" i="13"/>
  <c r="H3494" i="13"/>
  <c r="H3495" i="13"/>
  <c r="H3496" i="13"/>
  <c r="H3497" i="13"/>
  <c r="H3498" i="13"/>
  <c r="H3499" i="13"/>
  <c r="H3500" i="13"/>
  <c r="H3501" i="13"/>
  <c r="H3502" i="13"/>
  <c r="H3503" i="13"/>
  <c r="H3504" i="13"/>
  <c r="H3505" i="13"/>
  <c r="H3506" i="13"/>
  <c r="H3507" i="13"/>
  <c r="H3508" i="13"/>
  <c r="H3509" i="13"/>
  <c r="H3510" i="13"/>
  <c r="H3511" i="13"/>
  <c r="H3512" i="13"/>
  <c r="H3513" i="13"/>
  <c r="H3514" i="13"/>
  <c r="H3515" i="13"/>
  <c r="H3516" i="13"/>
  <c r="H3517" i="13"/>
  <c r="H3518" i="13"/>
  <c r="H3519" i="13"/>
  <c r="H3520" i="13"/>
  <c r="H3521" i="13"/>
  <c r="H3522" i="13"/>
  <c r="H3523" i="13"/>
  <c r="H3524" i="13"/>
  <c r="H3525" i="13"/>
  <c r="H3526" i="13"/>
  <c r="H3527" i="13"/>
  <c r="H3528" i="13"/>
  <c r="H3529" i="13"/>
  <c r="H3530" i="13"/>
  <c r="H3531" i="13"/>
  <c r="H3532" i="13"/>
  <c r="H3533" i="13"/>
  <c r="H3534" i="13"/>
  <c r="H3535" i="13"/>
  <c r="H3536" i="13"/>
  <c r="H3537" i="13"/>
  <c r="H3538" i="13"/>
  <c r="H3539" i="13"/>
  <c r="H3540" i="13"/>
  <c r="H3541" i="13"/>
  <c r="H3542" i="13"/>
  <c r="H3543" i="13"/>
  <c r="H3544" i="13"/>
  <c r="H3545" i="13"/>
  <c r="H3546" i="13"/>
  <c r="H3547" i="13"/>
  <c r="H3548" i="13"/>
  <c r="H3549" i="13"/>
  <c r="H3550" i="13"/>
  <c r="H3551" i="13"/>
  <c r="H3552" i="13"/>
  <c r="H3553" i="13"/>
  <c r="H3554" i="13"/>
  <c r="H3555" i="13"/>
  <c r="H3556" i="13"/>
  <c r="H3557" i="13"/>
  <c r="H3558" i="13"/>
  <c r="H3559" i="13"/>
  <c r="H3560" i="13"/>
  <c r="H3561" i="13"/>
  <c r="H3562" i="13"/>
  <c r="H3563" i="13"/>
  <c r="H3564" i="13"/>
  <c r="H3565" i="13"/>
  <c r="H3566" i="13"/>
  <c r="H3567" i="13"/>
  <c r="H3568" i="13"/>
  <c r="H3569" i="13"/>
  <c r="H3570" i="13"/>
  <c r="H3571" i="13"/>
  <c r="H3572" i="13"/>
  <c r="H3573" i="13"/>
  <c r="H3574" i="13"/>
  <c r="H3575" i="13"/>
  <c r="H3576" i="13"/>
  <c r="H3577" i="13"/>
  <c r="H3578" i="13"/>
  <c r="H3579" i="13"/>
  <c r="H3580" i="13"/>
  <c r="H3581" i="13"/>
  <c r="H3582" i="13"/>
  <c r="H3583" i="13"/>
  <c r="H3584" i="13"/>
  <c r="H3585" i="13"/>
  <c r="H3586" i="13"/>
  <c r="H3587" i="13"/>
  <c r="H3588" i="13"/>
  <c r="H3589" i="13"/>
  <c r="H3590" i="13"/>
  <c r="H3591" i="13"/>
  <c r="H3592" i="13"/>
  <c r="H3593" i="13"/>
  <c r="H3594" i="13"/>
  <c r="H3595" i="13"/>
  <c r="H3596" i="13"/>
  <c r="H3597" i="13"/>
  <c r="H3598" i="13"/>
  <c r="H3599" i="13"/>
  <c r="H3600" i="13"/>
  <c r="H3601" i="13"/>
  <c r="H3602" i="13"/>
  <c r="H3603" i="13"/>
  <c r="H3604" i="13"/>
  <c r="H3605" i="13"/>
  <c r="H3606" i="13"/>
  <c r="H3607" i="13"/>
  <c r="H3608" i="13"/>
  <c r="H3609" i="13"/>
  <c r="H3610" i="13"/>
  <c r="H3611" i="13"/>
  <c r="H3612" i="13"/>
  <c r="H3613" i="13"/>
  <c r="H3614" i="13"/>
  <c r="H3615" i="13"/>
  <c r="H3616" i="13"/>
  <c r="H3617" i="13"/>
  <c r="H3618" i="13"/>
  <c r="H3619" i="13"/>
  <c r="H3620" i="13"/>
  <c r="H3621" i="13"/>
  <c r="H3622" i="13"/>
  <c r="H3623" i="13"/>
  <c r="H3624" i="13"/>
  <c r="H3625" i="13"/>
  <c r="H3626" i="13"/>
  <c r="H3627" i="13"/>
  <c r="H3628" i="13"/>
  <c r="H3629" i="13"/>
  <c r="H3630" i="13"/>
  <c r="H3631" i="13"/>
  <c r="H3632" i="13"/>
  <c r="H3633" i="13"/>
  <c r="H3634" i="13"/>
  <c r="H3635" i="13"/>
  <c r="H3636" i="13"/>
  <c r="H3637" i="13"/>
  <c r="H3638" i="13"/>
  <c r="H3639" i="13"/>
  <c r="H3640" i="13"/>
  <c r="H3641" i="13"/>
  <c r="H3642" i="13"/>
  <c r="H3643" i="13"/>
  <c r="H3644" i="13"/>
  <c r="H3645" i="13"/>
  <c r="H3646" i="13"/>
  <c r="H3647" i="13"/>
  <c r="H3648" i="13"/>
  <c r="H3649" i="13"/>
  <c r="H3650" i="13"/>
  <c r="H3651" i="13"/>
  <c r="H3652" i="13"/>
  <c r="H3653" i="13"/>
  <c r="H3654" i="13"/>
  <c r="H3655" i="13"/>
  <c r="H3656" i="13"/>
  <c r="H3657" i="13"/>
  <c r="H3658" i="13"/>
  <c r="H3659" i="13"/>
  <c r="H3660" i="13"/>
  <c r="H3661" i="13"/>
  <c r="H3662" i="13"/>
  <c r="H3663" i="13"/>
  <c r="H3664" i="13"/>
  <c r="H3665" i="13"/>
  <c r="H3666" i="13"/>
  <c r="H3667" i="13"/>
  <c r="H3668" i="13"/>
  <c r="H3669" i="13"/>
  <c r="H3670" i="13"/>
  <c r="H3671" i="13"/>
  <c r="H3672" i="13"/>
  <c r="H3673" i="13"/>
  <c r="H3674" i="13"/>
  <c r="H3675" i="13"/>
  <c r="H3676" i="13"/>
  <c r="H3677" i="13"/>
  <c r="H3678" i="13"/>
  <c r="H3679" i="13"/>
  <c r="H3680" i="13"/>
  <c r="H3681" i="13"/>
  <c r="H3682" i="13"/>
  <c r="H3683" i="13"/>
  <c r="H3684" i="13"/>
  <c r="H3685" i="13"/>
  <c r="H3686" i="13"/>
  <c r="H3687" i="13"/>
  <c r="H3688" i="13"/>
  <c r="H3689" i="13"/>
  <c r="H3690" i="13"/>
  <c r="H3691" i="13"/>
  <c r="H3692" i="13"/>
  <c r="H3693" i="13"/>
  <c r="H3694" i="13"/>
  <c r="H3695" i="13"/>
  <c r="H3696" i="13"/>
  <c r="H3697" i="13"/>
  <c r="H3698" i="13"/>
  <c r="H3699" i="13"/>
  <c r="H3700" i="13"/>
  <c r="H3701" i="13"/>
  <c r="H3702" i="13"/>
  <c r="H3703" i="13"/>
  <c r="H3704" i="13"/>
  <c r="H3705" i="13"/>
  <c r="H3706" i="13"/>
  <c r="H3707" i="13"/>
  <c r="H3708" i="13"/>
  <c r="H3709" i="13"/>
  <c r="H3710" i="13"/>
  <c r="H3711" i="13"/>
  <c r="H3712" i="13"/>
  <c r="H3713" i="13"/>
  <c r="H3714" i="13"/>
  <c r="H3715" i="13"/>
  <c r="H3716" i="13"/>
  <c r="H3717" i="13"/>
  <c r="H3718" i="13"/>
  <c r="H3719" i="13"/>
  <c r="H3720" i="13"/>
  <c r="H3721" i="13"/>
  <c r="H3722" i="13"/>
  <c r="H3723" i="13"/>
  <c r="H3724" i="13"/>
  <c r="H3725" i="13"/>
  <c r="H3726" i="13"/>
  <c r="H3727" i="13"/>
  <c r="H3728" i="13"/>
  <c r="H3729" i="13"/>
  <c r="H3730" i="13"/>
  <c r="H3731" i="13"/>
  <c r="H3732" i="13"/>
  <c r="H3733" i="13"/>
  <c r="H3734" i="13"/>
  <c r="H3735" i="13"/>
  <c r="H3736" i="13"/>
  <c r="H3737" i="13"/>
  <c r="H3738" i="13"/>
  <c r="H3739" i="13"/>
  <c r="H3740" i="13"/>
  <c r="H3741" i="13"/>
  <c r="H3742" i="13"/>
  <c r="H3743" i="13"/>
  <c r="H3744" i="13"/>
  <c r="H3745" i="13"/>
  <c r="H3746" i="13"/>
  <c r="H3747" i="13"/>
  <c r="H3748" i="13"/>
  <c r="H3749" i="13"/>
  <c r="H3750" i="13"/>
  <c r="H3751" i="13"/>
  <c r="H3752" i="13"/>
  <c r="H3753" i="13"/>
  <c r="H3754" i="13"/>
  <c r="H3755" i="13"/>
  <c r="H3756" i="13"/>
  <c r="H3757" i="13"/>
  <c r="H3758" i="13"/>
  <c r="H3759" i="13"/>
  <c r="H3760" i="13"/>
  <c r="H3761" i="13"/>
  <c r="H3762" i="13"/>
  <c r="H3763" i="13"/>
  <c r="H3764" i="13"/>
  <c r="H3765" i="13"/>
  <c r="H3766" i="13"/>
  <c r="H3767" i="13"/>
  <c r="H3768" i="13"/>
  <c r="H3769" i="13"/>
  <c r="H3770" i="13"/>
  <c r="H3771" i="13"/>
  <c r="H3772" i="13"/>
  <c r="H3773" i="13"/>
  <c r="H3774" i="13"/>
  <c r="H3775" i="13"/>
  <c r="H3776" i="13"/>
  <c r="H3777" i="13"/>
  <c r="H3778" i="13"/>
  <c r="H3779" i="13"/>
  <c r="H3780" i="13"/>
  <c r="H3781" i="13"/>
  <c r="H3782" i="13"/>
  <c r="H3783" i="13"/>
  <c r="H3784" i="13"/>
  <c r="H3785" i="13"/>
  <c r="H3786" i="13"/>
  <c r="H3787" i="13"/>
  <c r="H3788" i="13"/>
  <c r="H3789" i="13"/>
  <c r="H3790" i="13"/>
  <c r="H3791" i="13"/>
  <c r="H3792" i="13"/>
  <c r="H3793" i="13"/>
  <c r="H3794" i="13"/>
  <c r="H3795" i="13"/>
  <c r="H3796" i="13"/>
  <c r="H3797" i="13"/>
  <c r="H3798" i="13"/>
  <c r="H3799" i="13"/>
  <c r="H3800" i="13"/>
  <c r="H3801" i="13"/>
  <c r="H3802" i="13"/>
  <c r="H3803" i="13"/>
  <c r="H3804" i="13"/>
  <c r="H3805" i="13"/>
  <c r="H3806" i="13"/>
  <c r="H3807" i="13"/>
  <c r="H3808" i="13"/>
  <c r="H3809" i="13"/>
  <c r="H3810" i="13"/>
  <c r="H3811" i="13"/>
  <c r="H3812" i="13"/>
  <c r="H3813" i="13"/>
  <c r="H3814" i="13"/>
  <c r="H3815" i="13"/>
  <c r="H3816" i="13"/>
  <c r="H3817" i="13"/>
  <c r="H3818" i="13"/>
  <c r="H3819" i="13"/>
  <c r="H3820" i="13"/>
  <c r="H3821" i="13"/>
  <c r="H3822" i="13"/>
  <c r="H3823" i="13"/>
  <c r="H3824" i="13"/>
  <c r="H3825" i="13"/>
  <c r="H3826" i="13"/>
  <c r="H3827" i="13"/>
  <c r="H3828" i="13"/>
  <c r="H3829" i="13"/>
  <c r="H3830" i="13"/>
  <c r="H3831" i="13"/>
  <c r="H3832" i="13"/>
  <c r="H3833" i="13"/>
  <c r="H3834" i="13"/>
  <c r="H3835" i="13"/>
  <c r="H3836" i="13"/>
  <c r="H3837" i="13"/>
  <c r="H3838" i="13"/>
  <c r="H3839" i="13"/>
  <c r="H3840" i="13"/>
  <c r="H3841" i="13"/>
  <c r="H3842" i="13"/>
  <c r="H3843" i="13"/>
  <c r="H3844" i="13"/>
  <c r="H3845" i="13"/>
  <c r="H3846" i="13"/>
  <c r="H3847" i="13"/>
  <c r="H3848" i="13"/>
  <c r="H3849" i="13"/>
  <c r="H3850" i="13"/>
  <c r="H3851" i="13"/>
  <c r="H3852" i="13"/>
  <c r="H3853" i="13"/>
  <c r="H3854" i="13"/>
  <c r="H3855" i="13"/>
  <c r="H3856" i="13"/>
  <c r="H3857" i="13"/>
  <c r="H3858" i="13"/>
  <c r="H3859" i="13"/>
  <c r="H3860" i="13"/>
  <c r="H3861" i="13"/>
  <c r="H3862" i="13"/>
  <c r="H3863" i="13"/>
  <c r="H3864" i="13"/>
  <c r="H3865" i="13"/>
  <c r="H3866" i="13"/>
  <c r="H3867" i="13"/>
  <c r="H3868" i="13"/>
  <c r="H3869" i="13"/>
  <c r="H3870" i="13"/>
  <c r="H3871" i="13"/>
  <c r="H3872" i="13"/>
  <c r="H3873" i="13"/>
  <c r="H3874" i="13"/>
  <c r="H3875" i="13"/>
  <c r="H3876" i="13"/>
  <c r="H3877" i="13"/>
  <c r="H3878" i="13"/>
  <c r="H3879" i="13"/>
  <c r="H3880" i="13"/>
  <c r="H3881" i="13"/>
  <c r="H3882" i="13"/>
  <c r="H3883" i="13"/>
  <c r="H3884" i="13"/>
  <c r="H3885" i="13"/>
  <c r="H3886" i="13"/>
  <c r="H3887" i="13"/>
  <c r="H3888" i="13"/>
  <c r="H3889" i="13"/>
  <c r="H3890" i="13"/>
  <c r="H3891" i="13"/>
  <c r="H3892" i="13"/>
  <c r="H3893" i="13"/>
  <c r="H3894" i="13"/>
  <c r="H3895" i="13"/>
  <c r="H3896" i="13"/>
  <c r="H3897" i="13"/>
  <c r="H3898" i="13"/>
  <c r="H3899" i="13"/>
  <c r="H3900" i="13"/>
  <c r="H3901" i="13"/>
  <c r="H3902" i="13"/>
  <c r="H3903" i="13"/>
  <c r="H3904" i="13"/>
  <c r="H3905" i="13"/>
  <c r="H3906" i="13"/>
  <c r="H3907" i="13"/>
  <c r="H3908" i="13"/>
  <c r="H3909" i="13"/>
  <c r="H3910" i="13"/>
  <c r="H3911" i="13"/>
  <c r="H3912" i="13"/>
  <c r="H3913" i="13"/>
  <c r="H3914" i="13"/>
  <c r="H3915" i="13"/>
  <c r="H3916" i="13"/>
  <c r="H3917" i="13"/>
  <c r="H3918" i="13"/>
  <c r="H3919" i="13"/>
  <c r="H3920" i="13"/>
  <c r="H3921" i="13"/>
  <c r="H3922" i="13"/>
  <c r="H3923" i="13"/>
  <c r="H3924" i="13"/>
  <c r="H3925" i="13"/>
  <c r="H3926" i="13"/>
  <c r="H3927" i="13"/>
  <c r="H3928" i="13"/>
  <c r="H3929" i="13"/>
  <c r="H3930" i="13"/>
  <c r="H3931" i="13"/>
  <c r="H3932" i="13"/>
  <c r="H3933" i="13"/>
  <c r="H3934" i="13"/>
  <c r="H3935" i="13"/>
  <c r="H3936" i="13"/>
  <c r="H3937" i="13"/>
  <c r="H3938" i="13"/>
  <c r="H3939" i="13"/>
  <c r="H3940" i="13"/>
  <c r="H3941" i="13"/>
  <c r="H3942" i="13"/>
  <c r="H3943" i="13"/>
  <c r="H3944" i="13"/>
  <c r="H3945" i="13"/>
  <c r="H3946" i="13"/>
  <c r="H3947" i="13"/>
  <c r="H3948" i="13"/>
  <c r="H3949" i="13"/>
  <c r="H3950" i="13"/>
  <c r="H3951" i="13"/>
  <c r="H3952" i="13"/>
  <c r="H3953" i="13"/>
  <c r="H3954" i="13"/>
  <c r="H3955" i="13"/>
  <c r="H3956" i="13"/>
  <c r="H3957" i="13"/>
  <c r="H3958" i="13"/>
  <c r="H3959" i="13"/>
  <c r="H3960" i="13"/>
  <c r="H3961" i="13"/>
  <c r="H3962" i="13"/>
  <c r="H3963" i="13"/>
  <c r="H3964" i="13"/>
  <c r="H3965" i="13"/>
  <c r="H3966" i="13"/>
  <c r="H3967" i="13"/>
  <c r="H3968" i="13"/>
  <c r="H3969" i="13"/>
  <c r="H3970" i="13"/>
  <c r="H3971" i="13"/>
  <c r="H3972" i="13"/>
  <c r="H3973" i="13"/>
  <c r="H3974" i="13"/>
  <c r="H3975" i="13"/>
  <c r="H3976" i="13"/>
  <c r="H3977" i="13"/>
  <c r="H3978" i="13"/>
  <c r="H3979" i="13"/>
  <c r="H3980" i="13"/>
  <c r="H3981" i="13"/>
  <c r="H3982" i="13"/>
  <c r="H3983" i="13"/>
  <c r="H3984" i="13"/>
  <c r="H3985" i="13"/>
  <c r="H3986" i="13"/>
  <c r="H3987" i="13"/>
  <c r="H3988" i="13"/>
  <c r="H3989" i="13"/>
  <c r="H3990" i="13"/>
  <c r="H3991" i="13"/>
  <c r="H3992" i="13"/>
  <c r="H3993" i="13"/>
  <c r="H3994" i="13"/>
  <c r="H3995" i="13"/>
  <c r="H3996" i="13"/>
  <c r="H3997" i="13"/>
  <c r="H3998" i="13"/>
  <c r="H3999" i="13"/>
  <c r="H4000" i="13"/>
  <c r="H4001" i="13"/>
  <c r="H4002" i="13"/>
  <c r="H4003" i="13"/>
  <c r="H4004" i="13"/>
  <c r="H4005" i="13"/>
  <c r="H4006" i="13"/>
  <c r="H4007" i="13"/>
  <c r="H4008" i="13"/>
  <c r="H4009" i="13"/>
  <c r="H4010" i="13"/>
  <c r="H4011" i="13"/>
  <c r="H4012" i="13"/>
  <c r="H4013" i="13"/>
  <c r="H4014" i="13"/>
  <c r="H4015" i="13"/>
  <c r="H4016" i="13"/>
  <c r="H4017" i="13"/>
  <c r="H4018" i="13"/>
  <c r="H4019" i="13"/>
  <c r="H4020" i="13"/>
  <c r="H4021" i="13"/>
  <c r="H4022" i="13"/>
  <c r="H4023" i="13"/>
  <c r="H4024" i="13"/>
  <c r="H4025" i="13"/>
  <c r="H4026" i="13"/>
  <c r="H4027" i="13"/>
  <c r="H4028" i="13"/>
  <c r="H4029" i="13"/>
  <c r="H4030" i="13"/>
  <c r="H4031" i="13"/>
  <c r="H4032" i="13"/>
  <c r="H4033" i="13"/>
  <c r="H4034" i="13"/>
  <c r="H4035" i="13"/>
  <c r="H4036" i="13"/>
  <c r="H4037" i="13"/>
  <c r="H4038" i="13"/>
  <c r="H4039" i="13"/>
  <c r="H4040" i="13"/>
  <c r="H4041" i="13"/>
  <c r="H4042" i="13"/>
  <c r="H4043" i="13"/>
  <c r="H4044" i="13"/>
  <c r="H4045" i="13"/>
  <c r="H4046" i="13"/>
  <c r="H4047" i="13"/>
  <c r="H4048" i="13"/>
  <c r="H4049" i="13"/>
  <c r="H4050" i="13"/>
  <c r="H4051" i="13"/>
  <c r="H4052" i="13"/>
  <c r="H4053" i="13"/>
  <c r="H4054" i="13"/>
  <c r="H4055" i="13"/>
  <c r="H4056" i="13"/>
  <c r="H4057" i="13"/>
  <c r="H4058" i="13"/>
  <c r="H4059" i="13"/>
  <c r="H4060" i="13"/>
  <c r="H4061" i="13"/>
  <c r="H4062" i="13"/>
  <c r="H4063" i="13"/>
  <c r="H4064" i="13"/>
  <c r="H4065" i="13"/>
  <c r="H4066" i="13"/>
  <c r="H4067" i="13"/>
  <c r="H4068" i="13"/>
  <c r="H4069" i="13"/>
  <c r="H4070" i="13"/>
  <c r="H4071" i="13"/>
  <c r="H4072" i="13"/>
  <c r="H4073" i="13"/>
  <c r="H4074" i="13"/>
  <c r="H4075" i="13"/>
  <c r="H4076" i="13"/>
  <c r="H4077" i="13"/>
  <c r="H4078" i="13"/>
  <c r="H4079" i="13"/>
  <c r="H4080" i="13"/>
  <c r="H4081" i="13"/>
  <c r="H4082" i="13"/>
  <c r="H4083" i="13"/>
  <c r="H4084" i="13"/>
  <c r="H4085" i="13"/>
  <c r="H4086" i="13"/>
  <c r="H4087" i="13"/>
  <c r="H4088" i="13"/>
  <c r="H4089" i="13"/>
  <c r="H4090" i="13"/>
  <c r="H4091" i="13"/>
  <c r="H4092" i="13"/>
  <c r="H4093" i="13"/>
  <c r="H4094" i="13"/>
  <c r="H4095" i="13"/>
  <c r="H4096" i="13"/>
  <c r="H4097" i="13"/>
  <c r="H4098" i="13"/>
  <c r="H4099" i="13"/>
  <c r="H4100" i="13"/>
  <c r="H4101" i="13"/>
  <c r="H4102" i="13"/>
  <c r="H4103" i="13"/>
  <c r="H4104" i="13"/>
  <c r="H4105" i="13"/>
  <c r="H4106" i="13"/>
  <c r="H4107" i="13"/>
  <c r="H4108" i="13"/>
  <c r="H4109" i="13"/>
  <c r="H4110" i="13"/>
  <c r="H4111" i="13"/>
  <c r="H4112" i="13"/>
  <c r="H4113" i="13"/>
  <c r="H4114" i="13"/>
  <c r="H4115" i="13"/>
  <c r="H4116" i="13"/>
  <c r="H4117" i="13"/>
  <c r="H4118" i="13"/>
  <c r="H4119" i="13"/>
  <c r="H4120" i="13"/>
  <c r="H4121" i="13"/>
  <c r="H4122" i="13"/>
  <c r="H4123" i="13"/>
  <c r="H4124" i="13"/>
  <c r="H4125" i="13"/>
  <c r="H4126" i="13"/>
  <c r="H4127" i="13"/>
  <c r="H4128" i="13"/>
  <c r="H4129" i="13"/>
  <c r="H4130" i="13"/>
  <c r="H4131" i="13"/>
  <c r="H4132" i="13"/>
  <c r="H4133" i="13"/>
  <c r="H4134" i="13"/>
  <c r="H4135" i="13"/>
  <c r="H4136" i="13"/>
  <c r="H4137" i="13"/>
  <c r="H4138" i="13"/>
  <c r="H4139" i="13"/>
  <c r="H4140" i="13"/>
  <c r="H4141" i="13"/>
  <c r="H4142" i="13"/>
  <c r="H4143" i="13"/>
  <c r="H4144" i="13"/>
  <c r="H4145" i="13"/>
  <c r="H4146" i="13"/>
  <c r="H4147" i="13"/>
  <c r="H4148" i="13"/>
  <c r="H4149" i="13"/>
  <c r="H4150" i="13"/>
  <c r="H4151" i="13"/>
  <c r="H4152" i="13"/>
  <c r="H4153" i="13"/>
  <c r="H4154" i="13"/>
  <c r="H4155" i="13"/>
  <c r="H4156" i="13"/>
  <c r="H4157" i="13"/>
  <c r="H4158" i="13"/>
  <c r="H4159" i="13"/>
  <c r="H4160" i="13"/>
  <c r="H4161" i="13"/>
  <c r="H4162" i="13"/>
  <c r="H4163" i="13"/>
  <c r="H4164" i="13"/>
  <c r="H4165" i="13"/>
  <c r="H4166" i="13"/>
  <c r="H4167" i="13"/>
  <c r="H4168" i="13"/>
  <c r="H4169" i="13"/>
  <c r="H4170" i="13"/>
  <c r="H4171" i="13"/>
  <c r="H4172" i="13"/>
  <c r="H4173" i="13"/>
  <c r="H4174" i="13"/>
  <c r="H4175" i="13"/>
  <c r="H4176" i="13"/>
  <c r="H4177" i="13"/>
  <c r="H4178" i="13"/>
  <c r="H4179" i="13"/>
  <c r="H4180" i="13"/>
  <c r="H4181" i="13"/>
  <c r="H4182" i="13"/>
  <c r="H4183" i="13"/>
  <c r="H4184" i="13"/>
  <c r="H4185" i="13"/>
  <c r="H4186" i="13"/>
  <c r="H4187" i="13"/>
  <c r="H4188" i="13"/>
  <c r="H4189" i="13"/>
  <c r="H4190" i="13"/>
  <c r="H4191" i="13"/>
  <c r="H4192" i="13"/>
  <c r="H4193" i="13"/>
  <c r="H4194" i="13"/>
  <c r="H4195" i="13"/>
  <c r="H4196" i="13"/>
  <c r="H4197" i="13"/>
  <c r="H4198" i="13"/>
  <c r="H4199" i="13"/>
  <c r="H4200" i="13"/>
  <c r="H4201" i="13"/>
  <c r="H4202" i="13"/>
  <c r="H4203" i="13"/>
  <c r="H4204" i="13"/>
  <c r="H4205" i="13"/>
  <c r="H4206" i="13"/>
  <c r="H4207" i="13"/>
  <c r="H4208" i="13"/>
  <c r="H4209" i="13"/>
  <c r="H4210" i="13"/>
  <c r="H4211" i="13"/>
  <c r="H4212" i="13"/>
  <c r="H4213" i="13"/>
  <c r="H4214" i="13"/>
  <c r="H4215" i="13"/>
  <c r="H4216" i="13"/>
  <c r="H4217" i="13"/>
  <c r="H4218" i="13"/>
  <c r="H4219" i="13"/>
  <c r="H4220" i="13"/>
  <c r="H4221" i="13"/>
  <c r="H4222" i="13"/>
  <c r="H4223" i="13"/>
  <c r="H4224" i="13"/>
  <c r="H4225" i="13"/>
  <c r="H4226" i="13"/>
  <c r="H4227" i="13"/>
  <c r="H4228" i="13"/>
  <c r="H4229" i="13"/>
  <c r="H4230" i="13"/>
  <c r="H4231" i="13"/>
  <c r="H4232" i="13"/>
  <c r="H4233" i="13"/>
  <c r="H4234" i="13"/>
  <c r="H4235" i="13"/>
  <c r="H4236" i="13"/>
  <c r="H4237" i="13"/>
  <c r="H4238" i="13"/>
  <c r="H4239" i="13"/>
  <c r="H4240" i="13"/>
  <c r="H4241" i="13"/>
  <c r="H4242" i="13"/>
  <c r="H4243" i="13"/>
  <c r="H4244" i="13"/>
  <c r="H4245" i="13"/>
  <c r="H4246" i="13"/>
  <c r="H4247" i="13"/>
  <c r="H4248" i="13"/>
  <c r="H4249" i="13"/>
  <c r="H4250" i="13"/>
  <c r="H4251" i="13"/>
  <c r="H4252" i="13"/>
  <c r="H4253" i="13"/>
  <c r="H4254" i="13"/>
  <c r="H4255" i="13"/>
  <c r="H4256" i="13"/>
  <c r="H4257" i="13"/>
  <c r="H4258" i="13"/>
  <c r="H4259" i="13"/>
  <c r="H4260" i="13"/>
  <c r="H4261" i="13"/>
  <c r="H4262" i="13"/>
  <c r="H4263" i="13"/>
  <c r="H4264" i="13"/>
  <c r="H4265" i="13"/>
  <c r="H4266" i="13"/>
  <c r="H4267" i="13"/>
  <c r="H4268" i="13"/>
  <c r="H4269" i="13"/>
  <c r="H4270" i="13"/>
  <c r="H4271" i="13"/>
  <c r="H4272" i="13"/>
  <c r="H4273" i="13"/>
  <c r="H4274" i="13"/>
  <c r="H4275" i="13"/>
  <c r="H4276" i="13"/>
  <c r="H4277" i="13"/>
  <c r="H4278" i="13"/>
  <c r="H4279" i="13"/>
  <c r="H4280" i="13"/>
  <c r="H4281" i="13"/>
  <c r="H4282" i="13"/>
  <c r="H4283" i="13"/>
  <c r="H4284" i="13"/>
  <c r="H4285" i="13"/>
  <c r="H4286" i="13"/>
  <c r="H4287" i="13"/>
  <c r="H4288" i="13"/>
  <c r="H4289" i="13"/>
  <c r="H4290" i="13"/>
  <c r="H4291" i="13"/>
  <c r="H4292" i="13"/>
  <c r="H4293" i="13"/>
  <c r="H4294" i="13"/>
  <c r="H4295" i="13"/>
  <c r="H4296" i="13"/>
  <c r="H4297" i="13"/>
  <c r="H4298" i="13"/>
  <c r="H4299" i="13"/>
  <c r="H4300" i="13"/>
  <c r="H4301" i="13"/>
  <c r="H4302" i="13"/>
  <c r="H4303" i="13"/>
  <c r="H4304" i="13"/>
  <c r="H4305" i="13"/>
  <c r="H4306" i="13"/>
  <c r="H4307" i="13"/>
  <c r="H4308" i="13"/>
  <c r="H4309" i="13"/>
  <c r="H4310" i="13"/>
  <c r="H4311" i="13"/>
  <c r="H4312" i="13"/>
  <c r="H4313" i="13"/>
  <c r="H4314" i="13"/>
  <c r="H4315" i="13"/>
  <c r="H4316" i="13"/>
  <c r="H4317" i="13"/>
  <c r="H4318" i="13"/>
  <c r="H4319" i="13"/>
  <c r="H4320" i="13"/>
  <c r="H4321" i="13"/>
  <c r="H4322" i="13"/>
  <c r="H4323" i="13"/>
  <c r="H4324" i="13"/>
  <c r="H4325" i="13"/>
  <c r="H4326" i="13"/>
  <c r="H4327" i="13"/>
  <c r="H4328" i="13"/>
  <c r="H4329" i="13"/>
  <c r="H4330" i="13"/>
  <c r="H4331" i="13"/>
  <c r="H4332" i="13"/>
  <c r="H4333" i="13"/>
  <c r="H4334" i="13"/>
  <c r="H4335" i="13"/>
  <c r="H4336" i="13"/>
  <c r="H4337" i="13"/>
  <c r="H4338" i="13"/>
  <c r="H4339" i="13"/>
  <c r="H4340" i="13"/>
  <c r="H4341" i="13"/>
  <c r="H4342" i="13"/>
  <c r="H4343" i="13"/>
  <c r="H4344" i="13"/>
  <c r="H4345" i="13"/>
  <c r="H4346" i="13"/>
  <c r="H4347" i="13"/>
  <c r="H4348" i="13"/>
  <c r="H4349" i="13"/>
  <c r="H4350" i="13"/>
  <c r="H4351" i="13"/>
  <c r="H4352" i="13"/>
  <c r="H4353" i="13"/>
  <c r="H4354" i="13"/>
  <c r="H4355" i="13"/>
  <c r="H4356" i="13"/>
  <c r="H4357" i="13"/>
  <c r="H4358" i="13"/>
  <c r="H4359" i="13"/>
  <c r="H4360" i="13"/>
  <c r="H4361" i="13"/>
  <c r="H4362" i="13"/>
  <c r="H4363" i="13"/>
  <c r="H4364" i="13"/>
  <c r="H4365" i="13"/>
  <c r="H4366" i="13"/>
  <c r="H4367" i="13"/>
  <c r="H4368" i="13"/>
  <c r="H4369" i="13"/>
  <c r="H4370" i="13"/>
  <c r="H4371" i="13"/>
  <c r="H4372" i="13"/>
  <c r="H4373" i="13"/>
  <c r="H4374" i="13"/>
  <c r="H4375" i="13"/>
  <c r="H4376" i="13"/>
  <c r="H4377" i="13"/>
  <c r="H4378" i="13"/>
  <c r="H4379" i="13"/>
  <c r="H4380" i="13"/>
  <c r="H4381" i="13"/>
  <c r="H4382" i="13"/>
  <c r="H4383" i="13"/>
  <c r="H4384" i="13"/>
  <c r="H4385" i="13"/>
  <c r="H4386" i="13"/>
  <c r="H4387" i="13"/>
  <c r="H4388" i="13"/>
  <c r="H4389" i="13"/>
  <c r="H4390" i="13"/>
  <c r="H4391" i="13"/>
  <c r="H4392" i="13"/>
  <c r="H4393" i="13"/>
  <c r="H4394" i="13"/>
  <c r="H4395" i="13"/>
  <c r="H4396" i="13"/>
  <c r="H4397" i="13"/>
  <c r="H4398" i="13"/>
  <c r="H4399" i="13"/>
  <c r="H4400" i="13"/>
  <c r="H4401" i="13"/>
  <c r="H4402" i="13"/>
  <c r="H4403" i="13"/>
  <c r="H4404" i="13"/>
  <c r="H4405" i="13"/>
  <c r="H4406" i="13"/>
  <c r="H4407" i="13"/>
  <c r="H4408" i="13"/>
  <c r="H4409" i="13"/>
  <c r="H4410" i="13"/>
  <c r="H4411" i="13"/>
  <c r="H4412" i="13"/>
  <c r="H4413" i="13"/>
  <c r="H4414" i="13"/>
  <c r="H4415" i="13"/>
  <c r="H4416" i="13"/>
  <c r="H4417" i="13"/>
  <c r="H4418" i="13"/>
  <c r="H4419" i="13"/>
  <c r="H4420" i="13"/>
  <c r="H4421" i="13"/>
  <c r="H4422" i="13"/>
  <c r="H4423" i="13"/>
  <c r="H4424" i="13"/>
  <c r="H4425" i="13"/>
  <c r="H4426" i="13"/>
  <c r="H4427" i="13"/>
  <c r="H4428" i="13"/>
  <c r="H4429" i="13"/>
  <c r="H4430" i="13"/>
  <c r="H4431" i="13"/>
  <c r="H4432" i="13"/>
  <c r="H4433" i="13"/>
  <c r="H4434" i="13"/>
  <c r="H4435" i="13"/>
  <c r="H4436" i="13"/>
  <c r="H4437" i="13"/>
  <c r="H4438" i="13"/>
  <c r="H4439" i="13"/>
  <c r="H4440" i="13"/>
  <c r="H4441" i="13"/>
  <c r="H4442" i="13"/>
  <c r="H4443" i="13"/>
  <c r="H4444" i="13"/>
  <c r="H4445" i="13"/>
  <c r="H4446" i="13"/>
  <c r="H4447" i="13"/>
  <c r="H4448" i="13"/>
  <c r="H4449" i="13"/>
  <c r="H4450" i="13"/>
  <c r="H4451" i="13"/>
  <c r="H4452" i="13"/>
  <c r="H4453" i="13"/>
  <c r="H4454" i="13"/>
  <c r="H4455" i="13"/>
  <c r="H4456" i="13"/>
  <c r="H4457" i="13"/>
  <c r="H4458" i="13"/>
  <c r="H4459" i="13"/>
  <c r="H4460" i="13"/>
  <c r="H4461" i="13"/>
  <c r="H4462" i="13"/>
  <c r="H4463" i="13"/>
  <c r="H4464" i="13"/>
  <c r="H4465" i="13"/>
  <c r="H4466" i="13"/>
  <c r="H4467" i="13"/>
  <c r="H4468" i="13"/>
  <c r="H4469" i="13"/>
  <c r="H4470" i="13"/>
  <c r="H4471" i="13"/>
  <c r="H4472" i="13"/>
  <c r="H4473" i="13"/>
  <c r="H4474" i="13"/>
  <c r="H4475" i="13"/>
  <c r="H4476" i="13"/>
  <c r="H4477" i="13"/>
  <c r="H4478" i="13"/>
  <c r="H4479" i="13"/>
  <c r="H4480" i="13"/>
  <c r="H4481" i="13"/>
  <c r="H4482" i="13"/>
  <c r="H4483" i="13"/>
  <c r="H4484" i="13"/>
  <c r="H4485" i="13"/>
  <c r="H4486" i="13"/>
  <c r="H4487" i="13"/>
  <c r="H4488" i="13"/>
  <c r="H4489" i="13"/>
  <c r="H4490" i="13"/>
  <c r="H4491" i="13"/>
  <c r="H4492" i="13"/>
  <c r="H4493" i="13"/>
  <c r="H4494" i="13"/>
  <c r="H4495" i="13"/>
  <c r="H4496" i="13"/>
  <c r="H4497" i="13"/>
  <c r="H4498" i="13"/>
  <c r="H4499" i="13"/>
  <c r="H4500" i="13"/>
  <c r="H4501" i="13"/>
  <c r="H4502" i="13"/>
  <c r="H4503" i="13"/>
  <c r="H4504" i="13"/>
  <c r="H4505" i="13"/>
  <c r="H4506" i="13"/>
  <c r="H4507" i="13"/>
  <c r="H4508" i="13"/>
  <c r="H4509" i="13"/>
  <c r="H4510" i="13"/>
  <c r="H4511" i="13"/>
  <c r="H4512" i="13"/>
  <c r="H4513" i="13"/>
  <c r="H4514" i="13"/>
  <c r="H4515" i="13"/>
  <c r="H4516" i="13"/>
  <c r="H4517" i="13"/>
  <c r="H4518" i="13"/>
  <c r="H4519" i="13"/>
  <c r="H4520" i="13"/>
  <c r="H4521" i="13"/>
  <c r="H4522" i="13"/>
  <c r="H4523" i="13"/>
  <c r="H4524" i="13"/>
  <c r="H4525" i="13"/>
  <c r="H4526" i="13"/>
  <c r="H4527" i="13"/>
  <c r="H4528" i="13"/>
  <c r="H4529" i="13"/>
  <c r="H4530" i="13"/>
  <c r="H4531" i="13"/>
  <c r="H4532" i="13"/>
  <c r="H4533" i="13"/>
  <c r="H4534" i="13"/>
  <c r="H4535" i="13"/>
  <c r="H4536" i="13"/>
  <c r="H4537" i="13"/>
  <c r="H4538" i="13"/>
  <c r="H4539" i="13"/>
  <c r="H4540" i="13"/>
  <c r="H4541" i="13"/>
  <c r="H4542" i="13"/>
  <c r="H4543" i="13"/>
  <c r="H4544" i="13"/>
  <c r="H4545" i="13"/>
  <c r="H4546" i="13"/>
  <c r="H4547" i="13"/>
  <c r="H4548" i="13"/>
  <c r="H4549" i="13"/>
  <c r="H4550" i="13"/>
  <c r="H4551" i="13"/>
  <c r="H4552" i="13"/>
  <c r="H4553" i="13"/>
  <c r="H4554" i="13"/>
  <c r="H4555" i="13"/>
  <c r="H4556" i="13"/>
  <c r="H4557" i="13"/>
  <c r="H4558" i="13"/>
  <c r="H4559" i="13"/>
  <c r="H4560" i="13"/>
  <c r="H4561" i="13"/>
  <c r="H4562" i="13"/>
  <c r="H4563" i="13"/>
  <c r="H4564" i="13"/>
  <c r="H4565" i="13"/>
  <c r="H4566" i="13"/>
  <c r="H4567" i="13"/>
  <c r="H4568" i="13"/>
  <c r="H4569" i="13"/>
  <c r="H4570" i="13"/>
  <c r="H4571" i="13"/>
  <c r="H4572" i="13"/>
  <c r="H4573" i="13"/>
  <c r="H4574" i="13"/>
  <c r="H4575" i="13"/>
  <c r="H4576" i="13"/>
  <c r="H4577" i="13"/>
  <c r="H4578" i="13"/>
  <c r="H4579" i="13"/>
  <c r="H4580" i="13"/>
  <c r="H4581" i="13"/>
  <c r="H4582" i="13"/>
  <c r="H4583" i="13"/>
  <c r="H4584" i="13"/>
  <c r="H4585" i="13"/>
  <c r="H4586" i="13"/>
  <c r="H4587" i="13"/>
  <c r="H4588" i="13"/>
  <c r="H4589" i="13"/>
  <c r="H4590" i="13"/>
  <c r="H4591" i="13"/>
  <c r="H4592" i="13"/>
  <c r="H4593" i="13"/>
  <c r="H4594" i="13"/>
  <c r="H4595" i="13"/>
  <c r="H4596" i="13"/>
  <c r="H4597" i="13"/>
  <c r="H4598" i="13"/>
  <c r="H4599" i="13"/>
  <c r="H4600" i="13"/>
  <c r="H4601" i="13"/>
  <c r="H4602" i="13"/>
  <c r="H4603" i="13"/>
  <c r="H4604" i="13"/>
  <c r="H4605" i="13"/>
  <c r="H4606" i="13"/>
  <c r="H4607" i="13"/>
  <c r="H4608" i="13"/>
  <c r="H4609" i="13"/>
  <c r="H4610" i="13"/>
  <c r="H4611" i="13"/>
  <c r="H4612" i="13"/>
  <c r="H4613" i="13"/>
  <c r="H4614" i="13"/>
  <c r="H4615" i="13"/>
  <c r="H4616" i="13"/>
  <c r="H4617" i="13"/>
  <c r="H4618" i="13"/>
  <c r="H4619" i="13"/>
  <c r="H4620" i="13"/>
  <c r="H4621" i="13"/>
  <c r="H4622" i="13"/>
  <c r="H4623" i="13"/>
  <c r="H4624" i="13"/>
  <c r="H4625" i="13"/>
  <c r="H4626" i="13"/>
  <c r="H4627" i="13"/>
  <c r="H4628" i="13"/>
  <c r="H4629" i="13"/>
  <c r="H4630" i="13"/>
  <c r="H4631" i="13"/>
  <c r="H4632" i="13"/>
  <c r="H4633" i="13"/>
  <c r="H4634" i="13"/>
  <c r="H4635" i="13"/>
  <c r="H4636" i="13"/>
  <c r="H4637" i="13"/>
  <c r="H4638" i="13"/>
  <c r="H4639" i="13"/>
  <c r="H4640" i="13"/>
  <c r="H4641" i="13"/>
  <c r="H4642" i="13"/>
  <c r="H4643" i="13"/>
  <c r="H4644" i="13"/>
  <c r="H4645" i="13"/>
  <c r="H4646" i="13"/>
  <c r="H4647" i="13"/>
  <c r="H4648" i="13"/>
  <c r="H4649" i="13"/>
  <c r="H4650" i="13"/>
  <c r="H4651" i="13"/>
  <c r="H4652" i="13"/>
  <c r="H4653" i="13"/>
  <c r="H4654" i="13"/>
  <c r="H4655" i="13"/>
  <c r="H4656" i="13"/>
  <c r="H4657" i="13"/>
  <c r="H4658" i="13"/>
  <c r="H4659" i="13"/>
  <c r="H4660" i="13"/>
  <c r="H4661" i="13"/>
  <c r="H4662" i="13"/>
  <c r="H4663" i="13"/>
  <c r="H4664" i="13"/>
  <c r="H4665" i="13"/>
  <c r="H4666" i="13"/>
  <c r="H4667" i="13"/>
  <c r="H4668" i="13"/>
  <c r="H4669" i="13"/>
  <c r="H4670" i="13"/>
  <c r="H4671" i="13"/>
  <c r="H4672" i="13"/>
  <c r="H4673" i="13"/>
  <c r="H4674" i="13"/>
  <c r="H4675" i="13"/>
  <c r="H4676" i="13"/>
  <c r="H4677" i="13"/>
  <c r="H4678" i="13"/>
  <c r="H4679" i="13"/>
  <c r="H4680" i="13"/>
  <c r="H4681" i="13"/>
  <c r="H4682" i="13"/>
  <c r="H4683" i="13"/>
  <c r="H4684" i="13"/>
  <c r="H4685" i="13"/>
  <c r="H4686" i="13"/>
  <c r="H4687" i="13"/>
  <c r="H4688" i="13"/>
  <c r="H4689" i="13"/>
  <c r="H4690" i="13"/>
  <c r="H4691" i="13"/>
  <c r="H4692" i="13"/>
  <c r="H4693" i="13"/>
  <c r="H4694" i="13"/>
  <c r="H4695" i="13"/>
  <c r="H4696" i="13"/>
  <c r="H4697" i="13"/>
  <c r="H4698" i="13"/>
  <c r="H4699" i="13"/>
  <c r="H4700" i="13"/>
  <c r="H4701" i="13"/>
  <c r="H4702" i="13"/>
  <c r="H4703" i="13"/>
  <c r="H4704" i="13"/>
  <c r="H4705" i="13"/>
  <c r="H4706" i="13"/>
  <c r="H4707" i="13"/>
  <c r="H4708" i="13"/>
  <c r="H4709" i="13"/>
  <c r="H4710" i="13"/>
  <c r="H4711" i="13"/>
  <c r="H4712" i="13"/>
  <c r="H4713" i="13"/>
  <c r="H4714" i="13"/>
  <c r="H4715" i="13"/>
  <c r="H4716" i="13"/>
  <c r="H4717" i="13"/>
  <c r="H4718" i="13"/>
  <c r="H4719" i="13"/>
  <c r="H4720" i="13"/>
  <c r="H4721" i="13"/>
  <c r="H4722" i="13"/>
  <c r="H4723" i="13"/>
  <c r="H4724" i="13"/>
  <c r="H4725" i="13"/>
  <c r="H4726" i="13"/>
  <c r="H4727" i="13"/>
  <c r="H4728" i="13"/>
  <c r="H4729" i="13"/>
  <c r="H4730" i="13"/>
  <c r="H4731" i="13"/>
  <c r="H4732" i="13"/>
  <c r="H4733" i="13"/>
  <c r="H4734" i="13"/>
  <c r="H4735" i="13"/>
  <c r="H4736" i="13"/>
  <c r="H4737" i="13"/>
  <c r="H4738" i="13"/>
  <c r="H4739" i="13"/>
  <c r="H4740" i="13"/>
  <c r="H4741" i="13"/>
  <c r="H4742" i="13"/>
  <c r="H4743" i="13"/>
  <c r="H4744" i="13"/>
  <c r="H4745" i="13"/>
  <c r="H4746" i="13"/>
  <c r="H4747" i="13"/>
  <c r="H4748" i="13"/>
  <c r="H4749" i="13"/>
  <c r="H4750" i="13"/>
  <c r="H4751" i="13"/>
  <c r="H4752" i="13"/>
  <c r="H4753" i="13"/>
  <c r="H4754" i="13"/>
  <c r="H4755" i="13"/>
  <c r="H4756" i="13"/>
  <c r="H4757" i="13"/>
  <c r="H4758" i="13"/>
  <c r="H4759" i="13"/>
  <c r="H4760" i="13"/>
  <c r="H4761" i="13"/>
  <c r="H4762" i="13"/>
  <c r="H4763" i="13"/>
  <c r="H4764" i="13"/>
  <c r="H4765" i="13"/>
  <c r="H4766" i="13"/>
  <c r="H4767" i="13"/>
  <c r="H4768" i="13"/>
  <c r="H4769" i="13"/>
  <c r="H4770" i="13"/>
  <c r="H4771" i="13"/>
  <c r="H4772" i="13"/>
  <c r="H4773" i="13"/>
  <c r="H4774" i="13"/>
  <c r="H4775" i="13"/>
  <c r="H4776" i="13"/>
  <c r="H4777" i="13"/>
  <c r="H4778" i="13"/>
  <c r="H4779" i="13"/>
  <c r="H4780" i="13"/>
  <c r="H4781" i="13"/>
  <c r="H4782" i="13"/>
  <c r="H4783" i="13"/>
  <c r="H4784" i="13"/>
  <c r="H4785" i="13"/>
  <c r="H4786" i="13"/>
  <c r="H4787" i="13"/>
  <c r="H4788" i="13"/>
  <c r="H4789" i="13"/>
  <c r="H4790" i="13"/>
  <c r="H4791" i="13"/>
  <c r="H4792" i="13"/>
  <c r="H4793" i="13"/>
  <c r="H4794" i="13"/>
  <c r="H4795" i="13"/>
  <c r="H4796" i="13"/>
  <c r="H4797" i="13"/>
  <c r="H4798" i="13"/>
  <c r="H4799" i="13"/>
  <c r="H4800" i="13"/>
  <c r="H4801" i="13"/>
  <c r="H4802" i="13"/>
  <c r="H4803" i="13"/>
  <c r="H4804" i="13"/>
  <c r="H4805" i="13"/>
  <c r="H4806" i="13"/>
  <c r="H4807" i="13"/>
  <c r="H4808" i="13"/>
  <c r="H4809" i="13"/>
  <c r="H4810" i="13"/>
  <c r="H4811" i="13"/>
  <c r="H4812" i="13"/>
  <c r="H4813" i="13"/>
  <c r="H4814" i="13"/>
  <c r="H4815" i="13"/>
  <c r="H4816" i="13"/>
  <c r="H4817" i="13"/>
  <c r="H4818" i="13"/>
  <c r="H4819" i="13"/>
  <c r="H4820" i="13"/>
  <c r="H4821" i="13"/>
  <c r="H4822" i="13"/>
  <c r="H4823" i="13"/>
  <c r="H4824" i="13"/>
  <c r="H4825" i="13"/>
  <c r="H4826" i="13"/>
  <c r="H4827" i="13"/>
  <c r="H4828" i="13"/>
  <c r="H4829" i="13"/>
  <c r="H4830" i="13"/>
  <c r="H4831" i="13"/>
  <c r="H4832" i="13"/>
  <c r="H4833" i="13"/>
  <c r="H4834" i="13"/>
  <c r="H4835" i="13"/>
  <c r="H4836" i="13"/>
  <c r="H4837" i="13"/>
  <c r="H4838" i="13"/>
  <c r="H4839" i="13"/>
  <c r="H4840" i="13"/>
  <c r="H4841" i="13"/>
  <c r="H4842" i="13"/>
  <c r="H4843" i="13"/>
  <c r="H4844" i="13"/>
  <c r="H4845" i="13"/>
  <c r="H4846" i="13"/>
  <c r="H4847" i="13"/>
  <c r="H4848" i="13"/>
  <c r="H4849" i="13"/>
  <c r="H4850" i="13"/>
  <c r="H4851" i="13"/>
  <c r="H4852" i="13"/>
  <c r="H4853" i="13"/>
  <c r="H4854" i="13"/>
  <c r="H4855" i="13"/>
  <c r="H4856" i="13"/>
  <c r="H4857" i="13"/>
  <c r="H4858" i="13"/>
  <c r="H4859" i="13"/>
  <c r="H4860" i="13"/>
  <c r="H4861" i="13"/>
  <c r="H4862" i="13"/>
  <c r="H4863" i="13"/>
  <c r="H4864" i="13"/>
  <c r="H4865" i="13"/>
  <c r="H4866" i="13"/>
  <c r="H4867" i="13"/>
  <c r="H4868" i="13"/>
  <c r="H4869" i="13"/>
  <c r="H4870" i="13"/>
  <c r="H4871" i="13"/>
  <c r="H4872" i="13"/>
  <c r="H4873" i="13"/>
  <c r="H4874" i="13"/>
  <c r="H4875" i="13"/>
  <c r="H4876" i="13"/>
  <c r="H4877" i="13"/>
  <c r="H4878" i="13"/>
  <c r="H4879" i="13"/>
  <c r="H4880" i="13"/>
  <c r="H4881" i="13"/>
  <c r="H4882" i="13"/>
  <c r="H4883" i="13"/>
  <c r="H4884" i="13"/>
  <c r="H4885" i="13"/>
  <c r="H4886" i="13"/>
  <c r="H4887" i="13"/>
  <c r="H4888" i="13"/>
  <c r="H4889" i="13"/>
  <c r="H4890" i="13"/>
  <c r="H4891" i="13"/>
  <c r="H4892" i="13"/>
  <c r="H4893" i="13"/>
  <c r="H4894" i="13"/>
  <c r="H4895" i="13"/>
  <c r="H4896" i="13"/>
  <c r="H4897" i="13"/>
  <c r="H4898" i="13"/>
  <c r="H4899" i="13"/>
  <c r="H4900" i="13"/>
  <c r="H4901" i="13"/>
  <c r="H4902" i="13"/>
  <c r="H4903" i="13"/>
  <c r="H4904" i="13"/>
  <c r="H4905" i="13"/>
  <c r="H4906" i="13"/>
  <c r="H4907" i="13"/>
  <c r="H4908" i="13"/>
  <c r="H4909" i="13"/>
  <c r="H4910" i="13"/>
  <c r="H4911" i="13"/>
  <c r="H4912" i="13"/>
  <c r="H4913" i="13"/>
  <c r="H4914" i="13"/>
  <c r="H4915" i="13"/>
  <c r="H4916" i="13"/>
  <c r="H4917" i="13"/>
  <c r="H4918" i="13"/>
  <c r="H4919" i="13"/>
  <c r="H4920" i="13"/>
  <c r="H4921" i="13"/>
  <c r="H4922" i="13"/>
  <c r="H4923" i="13"/>
  <c r="H4924" i="13"/>
  <c r="H4925" i="13"/>
  <c r="H4926" i="13"/>
  <c r="H4927" i="13"/>
  <c r="H4928" i="13"/>
  <c r="H4929" i="13"/>
  <c r="H4930" i="13"/>
  <c r="H4931" i="13"/>
  <c r="H4932" i="13"/>
  <c r="H4933" i="13"/>
  <c r="H4934" i="13"/>
  <c r="H4935" i="13"/>
  <c r="H4936" i="13"/>
  <c r="H4937" i="13"/>
  <c r="H4938" i="13"/>
  <c r="H4939" i="13"/>
  <c r="H4940" i="13"/>
  <c r="H4941" i="13"/>
  <c r="H4942" i="13"/>
  <c r="H4943" i="13"/>
  <c r="H4944" i="13"/>
  <c r="H4945" i="13"/>
  <c r="H4946" i="13"/>
  <c r="H4947" i="13"/>
  <c r="H4948" i="13"/>
  <c r="H4949" i="13"/>
  <c r="H4950" i="13"/>
  <c r="H4951" i="13"/>
  <c r="H4952" i="13"/>
  <c r="H4953" i="13"/>
  <c r="H4954" i="13"/>
  <c r="H4955" i="13"/>
  <c r="H4956" i="13"/>
  <c r="H4957" i="13"/>
  <c r="H4958" i="13"/>
  <c r="H4959" i="13"/>
  <c r="H4960" i="13"/>
  <c r="H4961" i="13"/>
  <c r="H4962" i="13"/>
  <c r="H4963" i="13"/>
  <c r="H4964" i="13"/>
  <c r="H4965" i="13"/>
  <c r="H4966" i="13"/>
  <c r="H4967" i="13"/>
  <c r="H4968" i="13"/>
  <c r="H4969" i="13"/>
  <c r="H4970" i="13"/>
  <c r="H4971" i="13"/>
  <c r="H4972" i="13"/>
  <c r="H4973" i="13"/>
  <c r="H4974" i="13"/>
  <c r="H4975" i="13"/>
  <c r="H4976" i="13"/>
  <c r="H4977" i="13"/>
  <c r="H4978" i="13"/>
  <c r="H4979" i="13"/>
  <c r="H4980" i="13"/>
  <c r="H4981" i="13"/>
  <c r="H4982" i="13"/>
  <c r="H4983" i="13"/>
  <c r="H4984" i="13"/>
  <c r="H4985" i="13"/>
  <c r="H4986" i="13"/>
  <c r="H4987" i="13"/>
  <c r="H4988" i="13"/>
  <c r="H4989" i="13"/>
  <c r="H4990" i="13"/>
  <c r="H4991" i="13"/>
  <c r="H4992" i="13"/>
  <c r="H4993" i="13"/>
  <c r="H4994" i="13"/>
  <c r="H4995" i="13"/>
  <c r="H4996" i="13"/>
  <c r="H4997" i="13"/>
  <c r="H4998" i="13"/>
  <c r="H4999" i="13"/>
  <c r="H5000" i="13"/>
  <c r="H5001" i="13"/>
  <c r="H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J503" i="4" s="1"/>
  <c r="G31" i="4"/>
  <c r="G23" i="4"/>
  <c r="G30" i="4"/>
  <c r="G22" i="4"/>
  <c r="I29" i="4"/>
  <c r="I21" i="4"/>
  <c r="H503" i="4" l="1"/>
  <c r="L503" i="4"/>
  <c r="H345" i="4"/>
  <c r="H344" i="4"/>
  <c r="J344" i="4"/>
  <c r="J345" i="4"/>
  <c r="L345" i="4"/>
  <c r="L344" i="4"/>
  <c r="L321" i="4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N3" i="7" s="1"/>
  <c r="D44" i="6"/>
  <c r="D93" i="6"/>
  <c r="D47" i="6"/>
  <c r="D96" i="6"/>
  <c r="D50" i="6"/>
  <c r="D75" i="6"/>
  <c r="D88" i="6"/>
  <c r="D101" i="6"/>
  <c r="D55" i="6"/>
  <c r="D56" i="6"/>
  <c r="D10" i="6"/>
  <c r="D59" i="6"/>
  <c r="C59" i="6" s="1"/>
  <c r="D13" i="6"/>
  <c r="D62" i="6"/>
  <c r="D87" i="6"/>
  <c r="D100" i="6"/>
  <c r="D31" i="6"/>
  <c r="D68" i="6"/>
  <c r="D22" i="6"/>
  <c r="D71" i="6"/>
  <c r="D25" i="6"/>
  <c r="D74" i="6"/>
  <c r="D99" i="6"/>
  <c r="D7" i="6"/>
  <c r="D91" i="6"/>
  <c r="D80" i="6"/>
  <c r="D34" i="6"/>
  <c r="D83" i="6"/>
  <c r="D37" i="6"/>
  <c r="D86" i="6"/>
  <c r="D43" i="6"/>
  <c r="D67" i="6"/>
  <c r="D6" i="6"/>
  <c r="D92" i="6"/>
  <c r="D46" i="6"/>
  <c r="D95" i="6"/>
  <c r="C95" i="6" s="1"/>
  <c r="D49" i="6"/>
  <c r="D98" i="6"/>
  <c r="D3" i="6"/>
  <c r="D5" i="6"/>
  <c r="D18" i="6"/>
  <c r="D9" i="6"/>
  <c r="D58" i="6"/>
  <c r="D12" i="6"/>
  <c r="D61" i="6"/>
  <c r="D19" i="6"/>
  <c r="D4" i="6"/>
  <c r="D17" i="6"/>
  <c r="C17" i="6" s="1"/>
  <c r="D30" i="6"/>
  <c r="D21" i="6"/>
  <c r="D70" i="6"/>
  <c r="D24" i="6"/>
  <c r="D73" i="6"/>
  <c r="D79" i="6"/>
  <c r="D16" i="6"/>
  <c r="D29" i="6"/>
  <c r="D42" i="6"/>
  <c r="D33" i="6"/>
  <c r="D82" i="6"/>
  <c r="D36" i="6"/>
  <c r="D85" i="6"/>
  <c r="D15" i="6"/>
  <c r="D28" i="6"/>
  <c r="D41" i="6"/>
  <c r="D54" i="6"/>
  <c r="D45" i="6"/>
  <c r="D94" i="6"/>
  <c r="D48" i="6"/>
  <c r="D97" i="6"/>
  <c r="D27" i="6"/>
  <c r="D40" i="6"/>
  <c r="D53" i="6"/>
  <c r="D66" i="6"/>
  <c r="D8" i="6"/>
  <c r="D57" i="6"/>
  <c r="D11" i="6"/>
  <c r="D60" i="6"/>
  <c r="D14" i="6"/>
  <c r="D39" i="6"/>
  <c r="D52" i="6"/>
  <c r="D65" i="6"/>
  <c r="D78" i="6"/>
  <c r="D20" i="6"/>
  <c r="D69" i="6"/>
  <c r="D23" i="6"/>
  <c r="D72" i="6"/>
  <c r="D26" i="6"/>
  <c r="D51" i="6"/>
  <c r="D64" i="6"/>
  <c r="D77" i="6"/>
  <c r="D90" i="6"/>
  <c r="D32" i="6"/>
  <c r="D81" i="6"/>
  <c r="D35" i="6"/>
  <c r="D84" i="6"/>
  <c r="D38" i="6"/>
  <c r="D63" i="6"/>
  <c r="D76" i="6"/>
  <c r="D89" i="6"/>
  <c r="D102" i="6"/>
  <c r="D12" i="8"/>
  <c r="C12" i="8" s="1"/>
  <c r="D25" i="8"/>
  <c r="C25" i="8" s="1"/>
  <c r="D78" i="8"/>
  <c r="C78" i="8" s="1"/>
  <c r="D27" i="8"/>
  <c r="C27" i="8" s="1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C39" i="8" s="1"/>
  <c r="D6" i="8"/>
  <c r="C6" i="8" s="1"/>
  <c r="D79" i="8"/>
  <c r="C79" i="8" s="1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C9" i="8" s="1"/>
  <c r="D58" i="8"/>
  <c r="C58" i="8" s="1"/>
  <c r="D95" i="8"/>
  <c r="C95" i="8" s="1"/>
  <c r="D48" i="8"/>
  <c r="C48" i="8" s="1"/>
  <c r="D61" i="8"/>
  <c r="C61" i="8" s="1"/>
  <c r="D38" i="8"/>
  <c r="C38" i="8" s="1"/>
  <c r="D63" i="8"/>
  <c r="C63" i="8" s="1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C50" i="8" s="1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C87" i="8" s="1"/>
  <c r="D54" i="8"/>
  <c r="C54" i="8" s="1"/>
  <c r="D20" i="8"/>
  <c r="C20" i="8" s="1"/>
  <c r="D45" i="8"/>
  <c r="C45" i="8" s="1"/>
  <c r="D94" i="8"/>
  <c r="C94" i="8" s="1"/>
  <c r="D55" i="8"/>
  <c r="C55" i="8" s="1"/>
  <c r="D84" i="8"/>
  <c r="C84" i="8" s="1"/>
  <c r="D97" i="8"/>
  <c r="C97" i="8" s="1"/>
  <c r="D74" i="8"/>
  <c r="C74" i="8" s="1"/>
  <c r="D99" i="8"/>
  <c r="C99" i="8" s="1"/>
  <c r="D102" i="8"/>
  <c r="C102" i="8" s="1"/>
  <c r="D32" i="8"/>
  <c r="C32" i="8" s="1"/>
  <c r="D57" i="8"/>
  <c r="C57" i="8" s="1"/>
  <c r="D52" i="8"/>
  <c r="C52" i="8" s="1"/>
  <c r="D59" i="8"/>
  <c r="C59" i="8" s="1"/>
  <c r="D96" i="8"/>
  <c r="C96" i="8" s="1"/>
  <c r="D4" i="8"/>
  <c r="C4" i="8" s="1"/>
  <c r="D86" i="8"/>
  <c r="C86" i="8" s="1"/>
  <c r="D28" i="8"/>
  <c r="C28" i="8" s="1"/>
  <c r="D7" i="8"/>
  <c r="C7" i="8" s="1"/>
  <c r="D44" i="8"/>
  <c r="C44" i="8" s="1"/>
  <c r="D69" i="8"/>
  <c r="C69" i="8" s="1"/>
  <c r="D11" i="8"/>
  <c r="C11" i="8" s="1"/>
  <c r="D5" i="8"/>
  <c r="C5" i="8" s="1"/>
  <c r="D76" i="8"/>
  <c r="C76" i="8" s="1"/>
  <c r="D40" i="8"/>
  <c r="C40" i="8" s="1"/>
  <c r="D98" i="8"/>
  <c r="C98" i="8" s="1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C77" i="8" s="1"/>
  <c r="D31" i="8"/>
  <c r="C31" i="8" s="1"/>
  <c r="D68" i="8"/>
  <c r="C68" i="8" s="1"/>
  <c r="D93" i="8"/>
  <c r="C93" i="8" s="1"/>
  <c r="D35" i="8"/>
  <c r="C35" i="8" s="1"/>
  <c r="D15" i="8"/>
  <c r="C15" i="8" s="1"/>
  <c r="D90" i="8"/>
  <c r="C90" i="8" s="1"/>
  <c r="D53" i="8"/>
  <c r="C53" i="8" s="1"/>
  <c r="D88" i="8"/>
  <c r="C88" i="8" s="1"/>
  <c r="D101" i="8"/>
  <c r="C101" i="8" s="1"/>
  <c r="D43" i="8"/>
  <c r="C43" i="8" s="1"/>
  <c r="D80" i="8"/>
  <c r="C80" i="8" s="1"/>
  <c r="D10" i="8"/>
  <c r="C10" i="8" s="1"/>
  <c r="D47" i="8"/>
  <c r="C47" i="8" s="1"/>
  <c r="D13" i="8"/>
  <c r="C13" i="8" s="1"/>
  <c r="D74" i="7"/>
  <c r="N74" i="7" s="1"/>
  <c r="D22" i="7"/>
  <c r="N22" i="7" s="1"/>
  <c r="D35" i="7"/>
  <c r="N35" i="7" s="1"/>
  <c r="D97" i="7"/>
  <c r="N97" i="7" s="1"/>
  <c r="D40" i="7"/>
  <c r="N40" i="7" s="1"/>
  <c r="D53" i="7"/>
  <c r="N53" i="7" s="1"/>
  <c r="D42" i="7"/>
  <c r="N42" i="7" s="1"/>
  <c r="D99" i="7"/>
  <c r="N99" i="7" s="1"/>
  <c r="D41" i="7"/>
  <c r="N41" i="7" s="1"/>
  <c r="D9" i="7"/>
  <c r="N9" i="7" s="1"/>
  <c r="D34" i="7"/>
  <c r="N34" i="7" s="1"/>
  <c r="D47" i="7"/>
  <c r="N47" i="7" s="1"/>
  <c r="D63" i="7"/>
  <c r="N63" i="7" s="1"/>
  <c r="D52" i="7"/>
  <c r="N52" i="7" s="1"/>
  <c r="D65" i="7"/>
  <c r="N65" i="7" s="1"/>
  <c r="D54" i="7"/>
  <c r="N54" i="7" s="1"/>
  <c r="D7" i="7"/>
  <c r="N7" i="7" s="1"/>
  <c r="D23" i="7"/>
  <c r="N23" i="7" s="1"/>
  <c r="D21" i="7"/>
  <c r="D46" i="7"/>
  <c r="N46" i="7" s="1"/>
  <c r="D59" i="7"/>
  <c r="N59" i="7" s="1"/>
  <c r="D13" i="7"/>
  <c r="N13" i="7" s="1"/>
  <c r="D64" i="7"/>
  <c r="N64" i="7" s="1"/>
  <c r="D77" i="7"/>
  <c r="N77" i="7" s="1"/>
  <c r="D66" i="7"/>
  <c r="N66" i="7" s="1"/>
  <c r="D19" i="7"/>
  <c r="N19" i="7" s="1"/>
  <c r="D10" i="7"/>
  <c r="N10" i="7" s="1"/>
  <c r="D33" i="7"/>
  <c r="N33" i="7" s="1"/>
  <c r="D58" i="7"/>
  <c r="N58" i="7" s="1"/>
  <c r="D71" i="7"/>
  <c r="N71" i="7" s="1"/>
  <c r="D38" i="7"/>
  <c r="N38" i="7" s="1"/>
  <c r="D76" i="7"/>
  <c r="N76" i="7" s="1"/>
  <c r="D89" i="7"/>
  <c r="N89" i="7" s="1"/>
  <c r="D78" i="7"/>
  <c r="N78" i="7" s="1"/>
  <c r="D43" i="7"/>
  <c r="N43" i="7" s="1"/>
  <c r="D92" i="7"/>
  <c r="N92" i="7" s="1"/>
  <c r="D8" i="7"/>
  <c r="N8" i="7" s="1"/>
  <c r="D45" i="7"/>
  <c r="N45" i="7" s="1"/>
  <c r="D70" i="7"/>
  <c r="N70" i="7" s="1"/>
  <c r="D83" i="7"/>
  <c r="N83" i="7" s="1"/>
  <c r="D15" i="7"/>
  <c r="N15" i="7" s="1"/>
  <c r="D88" i="7"/>
  <c r="N88" i="7" s="1"/>
  <c r="D101" i="7"/>
  <c r="N101" i="7" s="1"/>
  <c r="D90" i="7"/>
  <c r="N90" i="7" s="1"/>
  <c r="D67" i="7"/>
  <c r="N67" i="7" s="1"/>
  <c r="D28" i="7"/>
  <c r="N28" i="7" s="1"/>
  <c r="D20" i="7"/>
  <c r="N20" i="7" s="1"/>
  <c r="D57" i="7"/>
  <c r="N57" i="7" s="1"/>
  <c r="D82" i="7"/>
  <c r="N82" i="7" s="1"/>
  <c r="D95" i="7"/>
  <c r="N95" i="7" s="1"/>
  <c r="D27" i="7"/>
  <c r="N27" i="7" s="1"/>
  <c r="D100" i="7"/>
  <c r="N100" i="7" s="1"/>
  <c r="D72" i="7"/>
  <c r="N72" i="7" s="1"/>
  <c r="D102" i="7"/>
  <c r="N102" i="7" s="1"/>
  <c r="D91" i="7"/>
  <c r="N91" i="7" s="1"/>
  <c r="D30" i="7"/>
  <c r="N30" i="7" s="1"/>
  <c r="D32" i="7"/>
  <c r="N32" i="7" s="1"/>
  <c r="D69" i="7"/>
  <c r="N69" i="7" s="1"/>
  <c r="D94" i="7"/>
  <c r="N94" i="7" s="1"/>
  <c r="D12" i="7"/>
  <c r="N12" i="7" s="1"/>
  <c r="D39" i="7"/>
  <c r="N39" i="7" s="1"/>
  <c r="D61" i="7"/>
  <c r="N61" i="7" s="1"/>
  <c r="D37" i="7"/>
  <c r="N37" i="7" s="1"/>
  <c r="D31" i="7"/>
  <c r="N31" i="7" s="1"/>
  <c r="D73" i="7"/>
  <c r="N73" i="7" s="1"/>
  <c r="D44" i="7"/>
  <c r="N44" i="7" s="1"/>
  <c r="D81" i="7"/>
  <c r="N81" i="7" s="1"/>
  <c r="D36" i="7"/>
  <c r="N36" i="7" s="1"/>
  <c r="D48" i="7"/>
  <c r="N48" i="7" s="1"/>
  <c r="D51" i="7"/>
  <c r="N51" i="7" s="1"/>
  <c r="D98" i="7"/>
  <c r="N98" i="7" s="1"/>
  <c r="D14" i="7"/>
  <c r="N14" i="7" s="1"/>
  <c r="D55" i="7"/>
  <c r="N55" i="7" s="1"/>
  <c r="D50" i="7"/>
  <c r="N50" i="7" s="1"/>
  <c r="D56" i="7"/>
  <c r="N56" i="7" s="1"/>
  <c r="D93" i="7"/>
  <c r="N93" i="7" s="1"/>
  <c r="D96" i="7"/>
  <c r="N96" i="7" s="1"/>
  <c r="D60" i="7"/>
  <c r="N60" i="7" s="1"/>
  <c r="D87" i="7"/>
  <c r="N87" i="7" s="1"/>
  <c r="D5" i="7"/>
  <c r="N5" i="7" s="1"/>
  <c r="D86" i="7"/>
  <c r="N86" i="7" s="1"/>
  <c r="D79" i="7"/>
  <c r="N79" i="7" s="1"/>
  <c r="D68" i="7"/>
  <c r="N68" i="7" s="1"/>
  <c r="D24" i="7"/>
  <c r="N24" i="7" s="1"/>
  <c r="D62" i="7"/>
  <c r="N62" i="7" s="1"/>
  <c r="D84" i="7"/>
  <c r="N84" i="7" s="1"/>
  <c r="D4" i="7"/>
  <c r="N4" i="7" s="1"/>
  <c r="D17" i="7"/>
  <c r="N17" i="7" s="1"/>
  <c r="D6" i="7"/>
  <c r="N6" i="7" s="1"/>
  <c r="D80" i="7"/>
  <c r="N80" i="7" s="1"/>
  <c r="D25" i="7"/>
  <c r="D11" i="7"/>
  <c r="N11" i="7" s="1"/>
  <c r="D49" i="7"/>
  <c r="N49" i="7" s="1"/>
  <c r="D16" i="7"/>
  <c r="N16" i="7" s="1"/>
  <c r="D29" i="7"/>
  <c r="N29" i="7" s="1"/>
  <c r="D18" i="7"/>
  <c r="D85" i="7"/>
  <c r="N85" i="7" s="1"/>
  <c r="D75" i="7"/>
  <c r="N75" i="7" s="1"/>
  <c r="D26" i="7"/>
  <c r="N26" i="7" s="1"/>
  <c r="C60" i="8"/>
  <c r="C91" i="6"/>
  <c r="C75" i="6"/>
  <c r="C30" i="6"/>
  <c r="C93" i="6"/>
  <c r="C68" i="6"/>
  <c r="C100" i="6"/>
  <c r="C7" i="6"/>
  <c r="C31" i="6"/>
  <c r="C45" i="6"/>
  <c r="C62" i="6"/>
  <c r="C98" i="6"/>
  <c r="C5" i="6"/>
  <c r="C9" i="6"/>
  <c r="C41" i="6"/>
  <c r="C83" i="6"/>
  <c r="C96" i="6"/>
  <c r="C86" i="6"/>
  <c r="C79" i="6"/>
  <c r="C44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F84" i="6" l="1"/>
  <c r="H84" i="6"/>
  <c r="F20" i="6"/>
  <c r="H20" i="6"/>
  <c r="F40" i="6"/>
  <c r="H40" i="6"/>
  <c r="F82" i="6"/>
  <c r="H82" i="6"/>
  <c r="N4" i="6"/>
  <c r="F4" i="6"/>
  <c r="H4" i="6"/>
  <c r="F46" i="6"/>
  <c r="H46" i="6"/>
  <c r="F99" i="6"/>
  <c r="H99" i="6"/>
  <c r="N10" i="6"/>
  <c r="F10" i="6"/>
  <c r="H10" i="6"/>
  <c r="F35" i="6"/>
  <c r="H35" i="6"/>
  <c r="F78" i="6"/>
  <c r="H78" i="6"/>
  <c r="F27" i="6"/>
  <c r="H27" i="6"/>
  <c r="F33" i="6"/>
  <c r="H33" i="6"/>
  <c r="F19" i="6"/>
  <c r="H19" i="6"/>
  <c r="H92" i="6"/>
  <c r="F92" i="6"/>
  <c r="F74" i="6"/>
  <c r="H74" i="6"/>
  <c r="F56" i="6"/>
  <c r="H56" i="6"/>
  <c r="N81" i="6"/>
  <c r="F81" i="6"/>
  <c r="H81" i="6"/>
  <c r="N65" i="6"/>
  <c r="F65" i="6"/>
  <c r="H65" i="6"/>
  <c r="N97" i="6"/>
  <c r="H97" i="6"/>
  <c r="F97" i="6"/>
  <c r="N42" i="6"/>
  <c r="F42" i="6"/>
  <c r="H42" i="6"/>
  <c r="N61" i="6"/>
  <c r="F61" i="6"/>
  <c r="H61" i="6"/>
  <c r="N6" i="6"/>
  <c r="F6" i="6"/>
  <c r="H6" i="6"/>
  <c r="N25" i="6"/>
  <c r="F25" i="6"/>
  <c r="H25" i="6"/>
  <c r="N55" i="6"/>
  <c r="F55" i="6"/>
  <c r="H55" i="6"/>
  <c r="N32" i="6"/>
  <c r="F32" i="6"/>
  <c r="H32" i="6"/>
  <c r="N52" i="6"/>
  <c r="F52" i="6"/>
  <c r="H52" i="6"/>
  <c r="N48" i="6"/>
  <c r="F48" i="6"/>
  <c r="H48" i="6"/>
  <c r="N29" i="6"/>
  <c r="F29" i="6"/>
  <c r="H29" i="6"/>
  <c r="N12" i="6"/>
  <c r="H12" i="6"/>
  <c r="F12" i="6"/>
  <c r="N67" i="6"/>
  <c r="F67" i="6"/>
  <c r="H67" i="6"/>
  <c r="N71" i="6"/>
  <c r="F71" i="6"/>
  <c r="H71" i="6"/>
  <c r="N101" i="6"/>
  <c r="F101" i="6"/>
  <c r="H101" i="6"/>
  <c r="N90" i="6"/>
  <c r="F90" i="6"/>
  <c r="H90" i="6"/>
  <c r="N39" i="6"/>
  <c r="F39" i="6"/>
  <c r="H39" i="6"/>
  <c r="N94" i="6"/>
  <c r="F94" i="6"/>
  <c r="H94" i="6"/>
  <c r="N16" i="6"/>
  <c r="F16" i="6"/>
  <c r="H16" i="6"/>
  <c r="N58" i="6"/>
  <c r="H58" i="6"/>
  <c r="F58" i="6"/>
  <c r="N43" i="6"/>
  <c r="F43" i="6"/>
  <c r="H43" i="6"/>
  <c r="N22" i="6"/>
  <c r="F22" i="6"/>
  <c r="H22" i="6"/>
  <c r="N88" i="6"/>
  <c r="H88" i="6"/>
  <c r="F88" i="6"/>
  <c r="N77" i="6"/>
  <c r="F77" i="6"/>
  <c r="H77" i="6"/>
  <c r="N14" i="6"/>
  <c r="F14" i="6"/>
  <c r="H14" i="6"/>
  <c r="N45" i="6"/>
  <c r="F45" i="6"/>
  <c r="H45" i="6"/>
  <c r="N79" i="6"/>
  <c r="F79" i="6"/>
  <c r="H79" i="6"/>
  <c r="N9" i="6"/>
  <c r="F9" i="6"/>
  <c r="H9" i="6"/>
  <c r="N86" i="6"/>
  <c r="F86" i="6"/>
  <c r="H86" i="6"/>
  <c r="N68" i="6"/>
  <c r="F68" i="6"/>
  <c r="H68" i="6"/>
  <c r="N75" i="6"/>
  <c r="F75" i="6"/>
  <c r="H75" i="6"/>
  <c r="N64" i="6"/>
  <c r="F64" i="6"/>
  <c r="H64" i="6"/>
  <c r="N60" i="6"/>
  <c r="F60" i="6"/>
  <c r="H60" i="6"/>
  <c r="N54" i="6"/>
  <c r="H54" i="6"/>
  <c r="F54" i="6"/>
  <c r="N73" i="6"/>
  <c r="F73" i="6"/>
  <c r="H73" i="6"/>
  <c r="N18" i="6"/>
  <c r="F18" i="6"/>
  <c r="H18" i="6"/>
  <c r="N37" i="6"/>
  <c r="F37" i="6"/>
  <c r="H37" i="6"/>
  <c r="N31" i="6"/>
  <c r="F31" i="6"/>
  <c r="H31" i="6"/>
  <c r="N50" i="6"/>
  <c r="F50" i="6"/>
  <c r="H50" i="6"/>
  <c r="N102" i="6"/>
  <c r="H102" i="6"/>
  <c r="F102" i="6"/>
  <c r="N51" i="6"/>
  <c r="F51" i="6"/>
  <c r="H51" i="6"/>
  <c r="N11" i="6"/>
  <c r="F11" i="6"/>
  <c r="H11" i="6"/>
  <c r="N41" i="6"/>
  <c r="F41" i="6"/>
  <c r="H41" i="6"/>
  <c r="N24" i="6"/>
  <c r="F24" i="6"/>
  <c r="H24" i="6"/>
  <c r="N5" i="6"/>
  <c r="F5" i="6"/>
  <c r="J5" i="6" s="1"/>
  <c r="H5" i="6"/>
  <c r="N83" i="6"/>
  <c r="F83" i="6"/>
  <c r="H83" i="6"/>
  <c r="N100" i="6"/>
  <c r="F100" i="6"/>
  <c r="H100" i="6"/>
  <c r="N96" i="6"/>
  <c r="F96" i="6"/>
  <c r="H96" i="6"/>
  <c r="N89" i="6"/>
  <c r="F89" i="6"/>
  <c r="H89" i="6"/>
  <c r="N26" i="6"/>
  <c r="H26" i="6"/>
  <c r="F26" i="6"/>
  <c r="N57" i="6"/>
  <c r="F57" i="6"/>
  <c r="H57" i="6"/>
  <c r="N28" i="6"/>
  <c r="F28" i="6"/>
  <c r="H28" i="6"/>
  <c r="N70" i="6"/>
  <c r="F70" i="6"/>
  <c r="H70" i="6"/>
  <c r="C3" i="6"/>
  <c r="H3" i="6"/>
  <c r="N34" i="6"/>
  <c r="F34" i="6"/>
  <c r="H34" i="6"/>
  <c r="N87" i="6"/>
  <c r="F87" i="6"/>
  <c r="H87" i="6"/>
  <c r="N47" i="6"/>
  <c r="F47" i="6"/>
  <c r="H47" i="6"/>
  <c r="N76" i="6"/>
  <c r="F76" i="6"/>
  <c r="H76" i="6"/>
  <c r="N72" i="6"/>
  <c r="H72" i="6"/>
  <c r="F72" i="6"/>
  <c r="N8" i="6"/>
  <c r="H8" i="6"/>
  <c r="F8" i="6"/>
  <c r="N15" i="6"/>
  <c r="F15" i="6"/>
  <c r="H15" i="6"/>
  <c r="N21" i="6"/>
  <c r="H21" i="6"/>
  <c r="F21" i="6"/>
  <c r="N98" i="6"/>
  <c r="F98" i="6"/>
  <c r="H98" i="6"/>
  <c r="N80" i="6"/>
  <c r="F80" i="6"/>
  <c r="H80" i="6"/>
  <c r="N62" i="6"/>
  <c r="H62" i="6"/>
  <c r="F62" i="6"/>
  <c r="N93" i="6"/>
  <c r="F93" i="6"/>
  <c r="H93" i="6"/>
  <c r="N63" i="6"/>
  <c r="F63" i="6"/>
  <c r="H63" i="6"/>
  <c r="N23" i="6"/>
  <c r="F23" i="6"/>
  <c r="H23" i="6"/>
  <c r="N66" i="6"/>
  <c r="F66" i="6"/>
  <c r="H66" i="6"/>
  <c r="N85" i="6"/>
  <c r="H85" i="6"/>
  <c r="F85" i="6"/>
  <c r="N30" i="6"/>
  <c r="F30" i="6"/>
  <c r="H30" i="6"/>
  <c r="N49" i="6"/>
  <c r="F49" i="6"/>
  <c r="H49" i="6"/>
  <c r="N91" i="6"/>
  <c r="F91" i="6"/>
  <c r="H91" i="6"/>
  <c r="N13" i="6"/>
  <c r="F13" i="6"/>
  <c r="H13" i="6"/>
  <c r="N44" i="6"/>
  <c r="H44" i="6"/>
  <c r="F44" i="6"/>
  <c r="N38" i="6"/>
  <c r="F38" i="6"/>
  <c r="H38" i="6"/>
  <c r="N69" i="6"/>
  <c r="F69" i="6"/>
  <c r="H69" i="6"/>
  <c r="N53" i="6"/>
  <c r="H53" i="6"/>
  <c r="F53" i="6"/>
  <c r="N36" i="6"/>
  <c r="F36" i="6"/>
  <c r="H36" i="6"/>
  <c r="N17" i="6"/>
  <c r="H17" i="6"/>
  <c r="F17" i="6"/>
  <c r="N95" i="6"/>
  <c r="F95" i="6"/>
  <c r="H95" i="6"/>
  <c r="N7" i="6"/>
  <c r="F7" i="6"/>
  <c r="J7" i="6" s="1"/>
  <c r="H7" i="6"/>
  <c r="N59" i="6"/>
  <c r="F59" i="6"/>
  <c r="H59" i="6"/>
  <c r="C77" i="6"/>
  <c r="C71" i="6"/>
  <c r="C15" i="6"/>
  <c r="C80" i="6"/>
  <c r="C8" i="6"/>
  <c r="C21" i="6"/>
  <c r="C67" i="6"/>
  <c r="C12" i="6"/>
  <c r="C101" i="6"/>
  <c r="C29" i="6"/>
  <c r="C55" i="6"/>
  <c r="C6" i="6"/>
  <c r="C42" i="6"/>
  <c r="C18" i="6"/>
  <c r="C50" i="6"/>
  <c r="C49" i="6"/>
  <c r="C37" i="6"/>
  <c r="C25" i="6"/>
  <c r="C73" i="6"/>
  <c r="C57" i="6"/>
  <c r="C70" i="6"/>
  <c r="C47" i="6"/>
  <c r="C88" i="6"/>
  <c r="C34" i="6"/>
  <c r="C94" i="6"/>
  <c r="C22" i="6"/>
  <c r="C58" i="6"/>
  <c r="C78" i="7"/>
  <c r="C9" i="7"/>
  <c r="C76" i="6"/>
  <c r="C64" i="6"/>
  <c r="C60" i="6"/>
  <c r="C54" i="6"/>
  <c r="C66" i="6"/>
  <c r="C52" i="6"/>
  <c r="C69" i="6"/>
  <c r="C13" i="7"/>
  <c r="C38" i="6"/>
  <c r="C53" i="6"/>
  <c r="C48" i="6"/>
  <c r="C39" i="6"/>
  <c r="C28" i="6"/>
  <c r="C20" i="7"/>
  <c r="C16" i="6"/>
  <c r="C87" i="6"/>
  <c r="C43" i="6"/>
  <c r="C83" i="7"/>
  <c r="C13" i="6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N3" i="6"/>
  <c r="F3" i="6"/>
  <c r="C49" i="7"/>
  <c r="C69" i="7"/>
  <c r="C51" i="7"/>
  <c r="C56" i="7"/>
  <c r="C84" i="6"/>
  <c r="N84" i="6"/>
  <c r="C20" i="6"/>
  <c r="N20" i="6"/>
  <c r="C40" i="6"/>
  <c r="N40" i="6"/>
  <c r="C82" i="6"/>
  <c r="N82" i="6"/>
  <c r="C46" i="6"/>
  <c r="N46" i="6"/>
  <c r="C99" i="6"/>
  <c r="N99" i="6"/>
  <c r="C35" i="6"/>
  <c r="N35" i="6"/>
  <c r="C78" i="6"/>
  <c r="N78" i="6"/>
  <c r="C27" i="6"/>
  <c r="N27" i="6"/>
  <c r="C33" i="6"/>
  <c r="N33" i="6"/>
  <c r="C19" i="6"/>
  <c r="N19" i="6"/>
  <c r="C92" i="6"/>
  <c r="N92" i="6"/>
  <c r="C74" i="6"/>
  <c r="N74" i="6"/>
  <c r="C56" i="6"/>
  <c r="N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N25" i="7"/>
  <c r="C73" i="7"/>
  <c r="C18" i="7"/>
  <c r="N18" i="7"/>
  <c r="C101" i="7"/>
  <c r="C21" i="7"/>
  <c r="N21" i="7"/>
  <c r="C26" i="7"/>
  <c r="C96" i="7"/>
  <c r="C6" i="7"/>
  <c r="C80" i="7"/>
  <c r="C79" i="7"/>
  <c r="F21" i="7"/>
  <c r="E21" i="7" s="1"/>
  <c r="H21" i="7"/>
  <c r="G21" i="7" s="1"/>
  <c r="H7" i="7"/>
  <c r="F7" i="7"/>
  <c r="F25" i="7"/>
  <c r="E25" i="7" s="1"/>
  <c r="H25" i="7"/>
  <c r="G25" i="7" s="1"/>
  <c r="F24" i="7"/>
  <c r="E24" i="7" s="1"/>
  <c r="H24" i="7"/>
  <c r="G24" i="7" s="1"/>
  <c r="F28" i="7"/>
  <c r="E28" i="7" s="1"/>
  <c r="H28" i="7"/>
  <c r="G28" i="7" s="1"/>
  <c r="H6" i="7"/>
  <c r="F6" i="7"/>
  <c r="F13" i="7"/>
  <c r="E13" i="7" s="1"/>
  <c r="H13" i="7"/>
  <c r="G13" i="7" s="1"/>
  <c r="F12" i="7"/>
  <c r="H12" i="7"/>
  <c r="F26" i="7"/>
  <c r="E26" i="7" s="1"/>
  <c r="H26" i="7"/>
  <c r="G26" i="7" s="1"/>
  <c r="H4" i="7"/>
  <c r="F4" i="7"/>
  <c r="H16" i="7"/>
  <c r="G16" i="7" s="1"/>
  <c r="F16" i="7"/>
  <c r="E16" i="7" s="1"/>
  <c r="H5" i="7"/>
  <c r="F5" i="7"/>
  <c r="F10" i="7"/>
  <c r="H10" i="7"/>
  <c r="F18" i="7"/>
  <c r="E18" i="7" s="1"/>
  <c r="H18" i="7"/>
  <c r="G18" i="7" s="1"/>
  <c r="F29" i="7"/>
  <c r="E29" i="7" s="1"/>
  <c r="H29" i="7"/>
  <c r="G29" i="7" s="1"/>
  <c r="F27" i="7"/>
  <c r="E27" i="7" s="1"/>
  <c r="H27" i="7"/>
  <c r="G27" i="7" s="1"/>
  <c r="F20" i="7"/>
  <c r="E20" i="7" s="1"/>
  <c r="H20" i="7"/>
  <c r="G20" i="7" s="1"/>
  <c r="F17" i="7"/>
  <c r="E17" i="7" s="1"/>
  <c r="H17" i="7"/>
  <c r="G17" i="7" s="1"/>
  <c r="H22" i="7"/>
  <c r="G22" i="7" s="1"/>
  <c r="F22" i="7"/>
  <c r="E22" i="7" s="1"/>
  <c r="H14" i="7"/>
  <c r="G14" i="7" s="1"/>
  <c r="F14" i="7"/>
  <c r="E14" i="7" s="1"/>
  <c r="F11" i="7"/>
  <c r="H11" i="7"/>
  <c r="F19" i="7"/>
  <c r="E19" i="7" s="1"/>
  <c r="H19" i="7"/>
  <c r="G19" i="7" s="1"/>
  <c r="F9" i="7"/>
  <c r="H9" i="7"/>
  <c r="H15" i="7"/>
  <c r="G15" i="7" s="1"/>
  <c r="F15" i="7"/>
  <c r="E15" i="7" s="1"/>
  <c r="F23" i="7"/>
  <c r="E23" i="7" s="1"/>
  <c r="H23" i="7"/>
  <c r="G23" i="7" s="1"/>
  <c r="H8" i="7"/>
  <c r="F8" i="7"/>
  <c r="F80" i="7"/>
  <c r="E80" i="7" s="1"/>
  <c r="H80" i="7"/>
  <c r="G80" i="7" s="1"/>
  <c r="F54" i="7"/>
  <c r="E54" i="7" s="1"/>
  <c r="H54" i="7"/>
  <c r="G54" i="7" s="1"/>
  <c r="F40" i="7"/>
  <c r="E40" i="7" s="1"/>
  <c r="H40" i="7"/>
  <c r="G40" i="7" s="1"/>
  <c r="F55" i="7"/>
  <c r="E55" i="7" s="1"/>
  <c r="H55" i="7"/>
  <c r="G55" i="7" s="1"/>
  <c r="H84" i="7"/>
  <c r="G84" i="7" s="1"/>
  <c r="F84" i="7"/>
  <c r="E84" i="7" s="1"/>
  <c r="F39" i="8"/>
  <c r="E39" i="8"/>
  <c r="F34" i="7"/>
  <c r="E34" i="7" s="1"/>
  <c r="H34" i="7"/>
  <c r="G34" i="7" s="1"/>
  <c r="F56" i="7"/>
  <c r="E56" i="7" s="1"/>
  <c r="H56" i="7"/>
  <c r="G56" i="7" s="1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H67" i="7"/>
  <c r="G67" i="7" s="1"/>
  <c r="F67" i="7"/>
  <c r="E67" i="7" s="1"/>
  <c r="F98" i="7"/>
  <c r="E98" i="7" s="1"/>
  <c r="H98" i="7"/>
  <c r="G98" i="7" s="1"/>
  <c r="F47" i="7"/>
  <c r="E47" i="7" s="1"/>
  <c r="H47" i="7"/>
  <c r="G47" i="7" s="1"/>
  <c r="H43" i="7"/>
  <c r="G43" i="7" s="1"/>
  <c r="F43" i="7"/>
  <c r="E43" i="7" s="1"/>
  <c r="H82" i="7"/>
  <c r="G82" i="7" s="1"/>
  <c r="F82" i="7"/>
  <c r="E82" i="7" s="1"/>
  <c r="H70" i="7"/>
  <c r="G70" i="7" s="1"/>
  <c r="F70" i="7"/>
  <c r="E70" i="7" s="1"/>
  <c r="H36" i="7"/>
  <c r="G36" i="7" s="1"/>
  <c r="F36" i="7"/>
  <c r="E36" i="7" s="1"/>
  <c r="F87" i="7"/>
  <c r="E87" i="7" s="1"/>
  <c r="H87" i="7"/>
  <c r="G87" i="7" s="1"/>
  <c r="F72" i="7"/>
  <c r="E72" i="7" s="1"/>
  <c r="H72" i="7"/>
  <c r="G72" i="7" s="1"/>
  <c r="F72" i="8"/>
  <c r="E72" i="8"/>
  <c r="H35" i="7"/>
  <c r="G35" i="7" s="1"/>
  <c r="F35" i="7"/>
  <c r="E35" i="7" s="1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H93" i="7"/>
  <c r="G93" i="7" s="1"/>
  <c r="F93" i="7"/>
  <c r="E93" i="7" s="1"/>
  <c r="H58" i="7"/>
  <c r="G58" i="7" s="1"/>
  <c r="F58" i="7"/>
  <c r="E58" i="7" s="1"/>
  <c r="F71" i="7"/>
  <c r="E71" i="7" s="1"/>
  <c r="H71" i="7"/>
  <c r="G71" i="7" s="1"/>
  <c r="H42" i="7"/>
  <c r="G42" i="7" s="1"/>
  <c r="F42" i="7"/>
  <c r="E42" i="7" s="1"/>
  <c r="H45" i="7"/>
  <c r="G45" i="7" s="1"/>
  <c r="F45" i="7"/>
  <c r="E45" i="7" s="1"/>
  <c r="H62" i="7"/>
  <c r="G62" i="7" s="1"/>
  <c r="F62" i="7"/>
  <c r="E62" i="7" s="1"/>
  <c r="H91" i="7"/>
  <c r="G91" i="7" s="1"/>
  <c r="F91" i="7"/>
  <c r="E91" i="7" s="1"/>
  <c r="F33" i="7"/>
  <c r="E33" i="7" s="1"/>
  <c r="H33" i="7"/>
  <c r="G33" i="7" s="1"/>
  <c r="F73" i="7"/>
  <c r="E73" i="7" s="1"/>
  <c r="H73" i="7"/>
  <c r="G73" i="7" s="1"/>
  <c r="F71" i="8"/>
  <c r="E71" i="8"/>
  <c r="E25" i="8"/>
  <c r="F25" i="8"/>
  <c r="F16" i="8"/>
  <c r="E16" i="8"/>
  <c r="F21" i="8"/>
  <c r="E21" i="8"/>
  <c r="E74" i="8"/>
  <c r="F74" i="8"/>
  <c r="E17" i="8"/>
  <c r="F17" i="8"/>
  <c r="E58" i="8"/>
  <c r="F58" i="8"/>
  <c r="F36" i="8"/>
  <c r="E36" i="8"/>
  <c r="E89" i="8"/>
  <c r="F89" i="8"/>
  <c r="E65" i="8"/>
  <c r="F65" i="8"/>
  <c r="H37" i="7"/>
  <c r="G37" i="7" s="1"/>
  <c r="F37" i="7"/>
  <c r="E37" i="7" s="1"/>
  <c r="F66" i="7"/>
  <c r="E66" i="7" s="1"/>
  <c r="H66" i="7"/>
  <c r="G66" i="7" s="1"/>
  <c r="H44" i="7"/>
  <c r="G44" i="7" s="1"/>
  <c r="F44" i="7"/>
  <c r="E44" i="7" s="1"/>
  <c r="H59" i="7"/>
  <c r="G59" i="7" s="1"/>
  <c r="F59" i="7"/>
  <c r="E59" i="7" s="1"/>
  <c r="F89" i="7"/>
  <c r="E89" i="7" s="1"/>
  <c r="H89" i="7"/>
  <c r="G89" i="7" s="1"/>
  <c r="F63" i="7"/>
  <c r="E63" i="7" s="1"/>
  <c r="H63" i="7"/>
  <c r="G63" i="7" s="1"/>
  <c r="F32" i="7"/>
  <c r="E32" i="7" s="1"/>
  <c r="H32" i="7"/>
  <c r="G32" i="7" s="1"/>
  <c r="H75" i="7"/>
  <c r="G75" i="7" s="1"/>
  <c r="F75" i="7"/>
  <c r="E75" i="7" s="1"/>
  <c r="H85" i="7"/>
  <c r="G85" i="7" s="1"/>
  <c r="F85" i="7"/>
  <c r="E85" i="7" s="1"/>
  <c r="H92" i="7"/>
  <c r="G92" i="7" s="1"/>
  <c r="F92" i="7"/>
  <c r="E92" i="7" s="1"/>
  <c r="F78" i="7"/>
  <c r="E78" i="7" s="1"/>
  <c r="H78" i="7"/>
  <c r="G78" i="7" s="1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F50" i="7"/>
  <c r="E50" i="7" s="1"/>
  <c r="H50" i="7"/>
  <c r="G50" i="7" s="1"/>
  <c r="F90" i="7"/>
  <c r="E90" i="7" s="1"/>
  <c r="H90" i="7"/>
  <c r="G90" i="7" s="1"/>
  <c r="H100" i="7"/>
  <c r="G100" i="7" s="1"/>
  <c r="F100" i="7"/>
  <c r="E100" i="7" s="1"/>
  <c r="F39" i="7"/>
  <c r="E39" i="7" s="1"/>
  <c r="H39" i="7"/>
  <c r="G39" i="7" s="1"/>
  <c r="F79" i="7"/>
  <c r="E79" i="7" s="1"/>
  <c r="H79" i="7"/>
  <c r="G79" i="7" s="1"/>
  <c r="F97" i="7"/>
  <c r="E97" i="7" s="1"/>
  <c r="H97" i="7"/>
  <c r="G97" i="7" s="1"/>
  <c r="H83" i="7"/>
  <c r="G83" i="7" s="1"/>
  <c r="F83" i="7"/>
  <c r="E83" i="7" s="1"/>
  <c r="F3" i="7"/>
  <c r="H3" i="7"/>
  <c r="H61" i="7"/>
  <c r="G61" i="7" s="1"/>
  <c r="F61" i="7"/>
  <c r="E61" i="7" s="1"/>
  <c r="F79" i="8"/>
  <c r="E79" i="8"/>
  <c r="H77" i="7"/>
  <c r="G77" i="7" s="1"/>
  <c r="F77" i="7"/>
  <c r="E77" i="7" s="1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F95" i="7"/>
  <c r="E95" i="7" s="1"/>
  <c r="H95" i="7"/>
  <c r="G95" i="7" s="1"/>
  <c r="F81" i="7"/>
  <c r="E81" i="7" s="1"/>
  <c r="H81" i="7"/>
  <c r="G81" i="7" s="1"/>
  <c r="H68" i="7"/>
  <c r="G68" i="7" s="1"/>
  <c r="F68" i="7"/>
  <c r="E68" i="7" s="1"/>
  <c r="H102" i="7"/>
  <c r="G102" i="7" s="1"/>
  <c r="F102" i="7"/>
  <c r="E102" i="7" s="1"/>
  <c r="F86" i="7"/>
  <c r="E86" i="7" s="1"/>
  <c r="H86" i="7"/>
  <c r="G86" i="7" s="1"/>
  <c r="F65" i="7"/>
  <c r="E65" i="7" s="1"/>
  <c r="H65" i="7"/>
  <c r="G65" i="7" s="1"/>
  <c r="F31" i="7"/>
  <c r="E31" i="7" s="1"/>
  <c r="H31" i="7"/>
  <c r="G31" i="7" s="1"/>
  <c r="H99" i="7"/>
  <c r="G99" i="7" s="1"/>
  <c r="F99" i="7"/>
  <c r="E99" i="7" s="1"/>
  <c r="F46" i="7"/>
  <c r="E46" i="7" s="1"/>
  <c r="H46" i="7"/>
  <c r="G46" i="7" s="1"/>
  <c r="F64" i="7"/>
  <c r="E64" i="7" s="1"/>
  <c r="H64" i="7"/>
  <c r="G64" i="7" s="1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H94" i="7"/>
  <c r="G94" i="7" s="1"/>
  <c r="F94" i="7"/>
  <c r="E94" i="7" s="1"/>
  <c r="F49" i="7"/>
  <c r="E49" i="7" s="1"/>
  <c r="H49" i="7"/>
  <c r="G49" i="7" s="1"/>
  <c r="F57" i="7"/>
  <c r="E57" i="7" s="1"/>
  <c r="H57" i="7"/>
  <c r="G57" i="7" s="1"/>
  <c r="H69" i="7"/>
  <c r="G69" i="7" s="1"/>
  <c r="F69" i="7"/>
  <c r="E69" i="7" s="1"/>
  <c r="F41" i="7"/>
  <c r="E41" i="7" s="1"/>
  <c r="H41" i="7"/>
  <c r="G41" i="7" s="1"/>
  <c r="H76" i="7"/>
  <c r="G76" i="7" s="1"/>
  <c r="F76" i="7"/>
  <c r="E76" i="7" s="1"/>
  <c r="H52" i="7"/>
  <c r="G52" i="7" s="1"/>
  <c r="F52" i="7"/>
  <c r="E52" i="7" s="1"/>
  <c r="H101" i="7"/>
  <c r="G101" i="7" s="1"/>
  <c r="F101" i="7"/>
  <c r="E101" i="7" s="1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H30" i="7"/>
  <c r="G30" i="7" s="1"/>
  <c r="F30" i="7"/>
  <c r="E30" i="7" s="1"/>
  <c r="F48" i="7"/>
  <c r="E48" i="7" s="1"/>
  <c r="H48" i="7"/>
  <c r="G48" i="7" s="1"/>
  <c r="F88" i="7"/>
  <c r="E88" i="7" s="1"/>
  <c r="H88" i="7"/>
  <c r="G88" i="7" s="1"/>
  <c r="H38" i="7"/>
  <c r="G38" i="7" s="1"/>
  <c r="F38" i="7"/>
  <c r="E38" i="7" s="1"/>
  <c r="H51" i="7"/>
  <c r="G51" i="7" s="1"/>
  <c r="F51" i="7"/>
  <c r="E51" i="7" s="1"/>
  <c r="H60" i="7"/>
  <c r="G60" i="7" s="1"/>
  <c r="F60" i="7"/>
  <c r="E60" i="7" s="1"/>
  <c r="H53" i="7"/>
  <c r="G53" i="7" s="1"/>
  <c r="F53" i="7"/>
  <c r="E53" i="7" s="1"/>
  <c r="F37" i="8"/>
  <c r="E37" i="8"/>
  <c r="F74" i="7"/>
  <c r="E74" i="7" s="1"/>
  <c r="H74" i="7"/>
  <c r="G74" i="7" s="1"/>
  <c r="F96" i="7"/>
  <c r="E96" i="7" s="1"/>
  <c r="H96" i="7"/>
  <c r="G96" i="7" s="1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L3" i="6" l="1"/>
  <c r="G3" i="6"/>
  <c r="E8" i="7"/>
  <c r="G8" i="7"/>
  <c r="E95" i="6"/>
  <c r="J95" i="6"/>
  <c r="I95" i="6" s="1"/>
  <c r="E69" i="6"/>
  <c r="J69" i="6"/>
  <c r="I69" i="6" s="1"/>
  <c r="J91" i="6"/>
  <c r="I91" i="6" s="1"/>
  <c r="E91" i="6"/>
  <c r="E66" i="6"/>
  <c r="J66" i="6"/>
  <c r="I66" i="6" s="1"/>
  <c r="G62" i="6"/>
  <c r="L62" i="6"/>
  <c r="K62" i="6" s="1"/>
  <c r="E15" i="6"/>
  <c r="J15" i="6"/>
  <c r="I15" i="6" s="1"/>
  <c r="E47" i="6"/>
  <c r="J47" i="6"/>
  <c r="I47" i="6" s="1"/>
  <c r="E17" i="6"/>
  <c r="J17" i="6"/>
  <c r="I17" i="6" s="1"/>
  <c r="G38" i="6"/>
  <c r="L38" i="6"/>
  <c r="K38" i="6" s="1"/>
  <c r="L49" i="6"/>
  <c r="K49" i="6" s="1"/>
  <c r="G49" i="6"/>
  <c r="L23" i="6"/>
  <c r="K23" i="6" s="1"/>
  <c r="G23" i="6"/>
  <c r="G80" i="6"/>
  <c r="L80" i="6"/>
  <c r="K80" i="6" s="1"/>
  <c r="E8" i="6"/>
  <c r="J8" i="6"/>
  <c r="I8" i="6" s="1"/>
  <c r="G87" i="6"/>
  <c r="L87" i="6"/>
  <c r="K87" i="6" s="1"/>
  <c r="E28" i="6"/>
  <c r="J28" i="6"/>
  <c r="I28" i="6" s="1"/>
  <c r="E96" i="6"/>
  <c r="J96" i="6"/>
  <c r="I96" i="6" s="1"/>
  <c r="E24" i="6"/>
  <c r="J24" i="6"/>
  <c r="I24" i="6" s="1"/>
  <c r="G102" i="6"/>
  <c r="L102" i="6"/>
  <c r="K102" i="6" s="1"/>
  <c r="E18" i="6"/>
  <c r="J18" i="6"/>
  <c r="I18" i="6" s="1"/>
  <c r="E64" i="6"/>
  <c r="J64" i="6"/>
  <c r="I64" i="6" s="1"/>
  <c r="E9" i="6"/>
  <c r="J9" i="6"/>
  <c r="I9" i="6" s="1"/>
  <c r="E77" i="6"/>
  <c r="J77" i="6"/>
  <c r="I77" i="6" s="1"/>
  <c r="L58" i="6"/>
  <c r="K58" i="6" s="1"/>
  <c r="G58" i="6"/>
  <c r="E90" i="6"/>
  <c r="J90" i="6"/>
  <c r="I90" i="6" s="1"/>
  <c r="G12" i="6"/>
  <c r="L12" i="6"/>
  <c r="K12" i="6" s="1"/>
  <c r="E32" i="6"/>
  <c r="J32" i="6"/>
  <c r="I32" i="6" s="1"/>
  <c r="E61" i="6"/>
  <c r="J61" i="6"/>
  <c r="I61" i="6" s="1"/>
  <c r="E81" i="6"/>
  <c r="J81" i="6"/>
  <c r="I81" i="6" s="1"/>
  <c r="G27" i="6"/>
  <c r="L27" i="6"/>
  <c r="K27" i="6" s="1"/>
  <c r="E46" i="6"/>
  <c r="J46" i="6"/>
  <c r="I46" i="6" s="1"/>
  <c r="E27" i="6"/>
  <c r="J27" i="6"/>
  <c r="I27" i="6" s="1"/>
  <c r="L4" i="6"/>
  <c r="G4" i="6"/>
  <c r="L17" i="6"/>
  <c r="K17" i="6" s="1"/>
  <c r="G17" i="6"/>
  <c r="E38" i="6"/>
  <c r="J38" i="6"/>
  <c r="I38" i="6" s="1"/>
  <c r="E49" i="6"/>
  <c r="J49" i="6"/>
  <c r="I49" i="6" s="1"/>
  <c r="E23" i="6"/>
  <c r="J23" i="6"/>
  <c r="I23" i="6" s="1"/>
  <c r="E80" i="6"/>
  <c r="J80" i="6"/>
  <c r="I80" i="6" s="1"/>
  <c r="G8" i="6"/>
  <c r="L8" i="6"/>
  <c r="K8" i="6" s="1"/>
  <c r="E87" i="6"/>
  <c r="J87" i="6"/>
  <c r="I87" i="6" s="1"/>
  <c r="G57" i="6"/>
  <c r="L57" i="6"/>
  <c r="K57" i="6" s="1"/>
  <c r="G100" i="6"/>
  <c r="L100" i="6"/>
  <c r="K100" i="6" s="1"/>
  <c r="G41" i="6"/>
  <c r="L41" i="6"/>
  <c r="K41" i="6" s="1"/>
  <c r="G50" i="6"/>
  <c r="L50" i="6"/>
  <c r="K50" i="6" s="1"/>
  <c r="G73" i="6"/>
  <c r="L73" i="6"/>
  <c r="K73" i="6" s="1"/>
  <c r="G75" i="6"/>
  <c r="L75" i="6"/>
  <c r="K75" i="6" s="1"/>
  <c r="L79" i="6"/>
  <c r="K79" i="6" s="1"/>
  <c r="G79" i="6"/>
  <c r="E88" i="6"/>
  <c r="J88" i="6"/>
  <c r="I88" i="6" s="1"/>
  <c r="G16" i="6"/>
  <c r="L16" i="6"/>
  <c r="K16" i="6" s="1"/>
  <c r="L101" i="6"/>
  <c r="K101" i="6" s="1"/>
  <c r="G101" i="6"/>
  <c r="G29" i="6"/>
  <c r="L29" i="6"/>
  <c r="K29" i="6" s="1"/>
  <c r="G55" i="6"/>
  <c r="L55" i="6"/>
  <c r="K55" i="6" s="1"/>
  <c r="G42" i="6"/>
  <c r="L42" i="6"/>
  <c r="K42" i="6" s="1"/>
  <c r="G56" i="6"/>
  <c r="L56" i="6"/>
  <c r="K56" i="6" s="1"/>
  <c r="G78" i="6"/>
  <c r="L78" i="6"/>
  <c r="K78" i="6" s="1"/>
  <c r="J4" i="6"/>
  <c r="G59" i="6"/>
  <c r="L59" i="6"/>
  <c r="K59" i="6" s="1"/>
  <c r="G36" i="6"/>
  <c r="L36" i="6"/>
  <c r="K36" i="6" s="1"/>
  <c r="E44" i="6"/>
  <c r="J44" i="6"/>
  <c r="I44" i="6" s="1"/>
  <c r="G30" i="6"/>
  <c r="L30" i="6"/>
  <c r="K30" i="6" s="1"/>
  <c r="G63" i="6"/>
  <c r="L63" i="6"/>
  <c r="K63" i="6" s="1"/>
  <c r="L98" i="6"/>
  <c r="K98" i="6" s="1"/>
  <c r="G98" i="6"/>
  <c r="E72" i="6"/>
  <c r="J72" i="6"/>
  <c r="I72" i="6" s="1"/>
  <c r="G34" i="6"/>
  <c r="L34" i="6"/>
  <c r="K34" i="6" s="1"/>
  <c r="J57" i="6"/>
  <c r="I57" i="6" s="1"/>
  <c r="E57" i="6"/>
  <c r="E100" i="6"/>
  <c r="J100" i="6"/>
  <c r="I100" i="6" s="1"/>
  <c r="E41" i="6"/>
  <c r="J41" i="6"/>
  <c r="I41" i="6" s="1"/>
  <c r="E50" i="6"/>
  <c r="J50" i="6"/>
  <c r="I50" i="6" s="1"/>
  <c r="E73" i="6"/>
  <c r="J73" i="6"/>
  <c r="I73" i="6" s="1"/>
  <c r="E75" i="6"/>
  <c r="J75" i="6"/>
  <c r="I75" i="6" s="1"/>
  <c r="E79" i="6"/>
  <c r="J79" i="6"/>
  <c r="I79" i="6" s="1"/>
  <c r="L88" i="6"/>
  <c r="K88" i="6" s="1"/>
  <c r="G88" i="6"/>
  <c r="E16" i="6"/>
  <c r="J16" i="6"/>
  <c r="I16" i="6" s="1"/>
  <c r="E101" i="6"/>
  <c r="J101" i="6"/>
  <c r="I101" i="6" s="1"/>
  <c r="E29" i="6"/>
  <c r="J29" i="6"/>
  <c r="I29" i="6" s="1"/>
  <c r="J55" i="6"/>
  <c r="I55" i="6" s="1"/>
  <c r="E55" i="6"/>
  <c r="E42" i="6"/>
  <c r="J42" i="6"/>
  <c r="I42" i="6" s="1"/>
  <c r="E56" i="6"/>
  <c r="J56" i="6"/>
  <c r="I56" i="6" s="1"/>
  <c r="E78" i="6"/>
  <c r="J78" i="6"/>
  <c r="I78" i="6" s="1"/>
  <c r="E59" i="6"/>
  <c r="J59" i="6"/>
  <c r="I59" i="6" s="1"/>
  <c r="E36" i="6"/>
  <c r="J36" i="6"/>
  <c r="I36" i="6" s="1"/>
  <c r="G44" i="6"/>
  <c r="L44" i="6"/>
  <c r="K44" i="6" s="1"/>
  <c r="E30" i="6"/>
  <c r="J30" i="6"/>
  <c r="I30" i="6" s="1"/>
  <c r="E63" i="6"/>
  <c r="J63" i="6"/>
  <c r="I63" i="6" s="1"/>
  <c r="E98" i="6"/>
  <c r="J98" i="6"/>
  <c r="I98" i="6" s="1"/>
  <c r="G72" i="6"/>
  <c r="L72" i="6"/>
  <c r="K72" i="6" s="1"/>
  <c r="J34" i="6"/>
  <c r="I34" i="6" s="1"/>
  <c r="E34" i="6"/>
  <c r="L74" i="6"/>
  <c r="K74" i="6" s="1"/>
  <c r="G74" i="6"/>
  <c r="L35" i="6"/>
  <c r="K35" i="6" s="1"/>
  <c r="G35" i="6"/>
  <c r="G82" i="6"/>
  <c r="L82" i="6"/>
  <c r="K82" i="6" s="1"/>
  <c r="E26" i="6"/>
  <c r="J26" i="6"/>
  <c r="I26" i="6" s="1"/>
  <c r="L83" i="6"/>
  <c r="K83" i="6" s="1"/>
  <c r="G83" i="6"/>
  <c r="G11" i="6"/>
  <c r="L11" i="6"/>
  <c r="K11" i="6" s="1"/>
  <c r="G31" i="6"/>
  <c r="L31" i="6"/>
  <c r="K31" i="6" s="1"/>
  <c r="E54" i="6"/>
  <c r="J54" i="6"/>
  <c r="I54" i="6" s="1"/>
  <c r="G68" i="6"/>
  <c r="L68" i="6"/>
  <c r="K68" i="6" s="1"/>
  <c r="G45" i="6"/>
  <c r="L45" i="6"/>
  <c r="K45" i="6" s="1"/>
  <c r="G22" i="6"/>
  <c r="L22" i="6"/>
  <c r="K22" i="6" s="1"/>
  <c r="L94" i="6"/>
  <c r="K94" i="6" s="1"/>
  <c r="G94" i="6"/>
  <c r="L71" i="6"/>
  <c r="K71" i="6" s="1"/>
  <c r="G71" i="6"/>
  <c r="G48" i="6"/>
  <c r="L48" i="6"/>
  <c r="K48" i="6" s="1"/>
  <c r="G25" i="6"/>
  <c r="L25" i="6"/>
  <c r="K25" i="6" s="1"/>
  <c r="E97" i="6"/>
  <c r="J97" i="6"/>
  <c r="I97" i="6" s="1"/>
  <c r="E74" i="6"/>
  <c r="J74" i="6"/>
  <c r="I74" i="6" s="1"/>
  <c r="E35" i="6"/>
  <c r="J35" i="6"/>
  <c r="I35" i="6" s="1"/>
  <c r="E82" i="6"/>
  <c r="J82" i="6"/>
  <c r="I82" i="6" s="1"/>
  <c r="G7" i="6"/>
  <c r="L7" i="6"/>
  <c r="K7" i="6" s="1"/>
  <c r="E53" i="6"/>
  <c r="J53" i="6"/>
  <c r="I53" i="6" s="1"/>
  <c r="G13" i="6"/>
  <c r="L13" i="6"/>
  <c r="K13" i="6" s="1"/>
  <c r="E85" i="6"/>
  <c r="J85" i="6"/>
  <c r="I85" i="6" s="1"/>
  <c r="G93" i="6"/>
  <c r="L93" i="6"/>
  <c r="K93" i="6" s="1"/>
  <c r="E21" i="6"/>
  <c r="J21" i="6"/>
  <c r="I21" i="6" s="1"/>
  <c r="L76" i="6"/>
  <c r="K76" i="6" s="1"/>
  <c r="G76" i="6"/>
  <c r="G26" i="6"/>
  <c r="L26" i="6"/>
  <c r="K26" i="6" s="1"/>
  <c r="E83" i="6"/>
  <c r="J83" i="6"/>
  <c r="I83" i="6" s="1"/>
  <c r="E11" i="6"/>
  <c r="J11" i="6"/>
  <c r="I11" i="6" s="1"/>
  <c r="E31" i="6"/>
  <c r="J31" i="6"/>
  <c r="I31" i="6" s="1"/>
  <c r="G54" i="6"/>
  <c r="L54" i="6"/>
  <c r="K54" i="6" s="1"/>
  <c r="E68" i="6"/>
  <c r="J68" i="6"/>
  <c r="I68" i="6" s="1"/>
  <c r="E45" i="6"/>
  <c r="J45" i="6"/>
  <c r="I45" i="6" s="1"/>
  <c r="E22" i="6"/>
  <c r="J22" i="6"/>
  <c r="I22" i="6" s="1"/>
  <c r="E94" i="6"/>
  <c r="J94" i="6"/>
  <c r="I94" i="6" s="1"/>
  <c r="E71" i="6"/>
  <c r="J71" i="6"/>
  <c r="I71" i="6" s="1"/>
  <c r="E48" i="6"/>
  <c r="J48" i="6"/>
  <c r="I48" i="6" s="1"/>
  <c r="E25" i="6"/>
  <c r="J25" i="6"/>
  <c r="I25" i="6" s="1"/>
  <c r="L97" i="6"/>
  <c r="K97" i="6" s="1"/>
  <c r="G97" i="6"/>
  <c r="E92" i="6"/>
  <c r="J92" i="6"/>
  <c r="I92" i="6" s="1"/>
  <c r="L10" i="6"/>
  <c r="K10" i="6" s="1"/>
  <c r="G10" i="6"/>
  <c r="G40" i="6"/>
  <c r="L40" i="6"/>
  <c r="K40" i="6" s="1"/>
  <c r="L92" i="6"/>
  <c r="K92" i="6" s="1"/>
  <c r="G92" i="6"/>
  <c r="J10" i="6"/>
  <c r="I10" i="6" s="1"/>
  <c r="E10" i="6"/>
  <c r="E40" i="6"/>
  <c r="J40" i="6"/>
  <c r="I40" i="6" s="1"/>
  <c r="G70" i="6"/>
  <c r="L70" i="6"/>
  <c r="K70" i="6" s="1"/>
  <c r="G89" i="6"/>
  <c r="L89" i="6"/>
  <c r="K89" i="6" s="1"/>
  <c r="L5" i="6"/>
  <c r="G5" i="6"/>
  <c r="G51" i="6"/>
  <c r="L51" i="6"/>
  <c r="K51" i="6" s="1"/>
  <c r="G37" i="6"/>
  <c r="L37" i="6"/>
  <c r="K37" i="6" s="1"/>
  <c r="L60" i="6"/>
  <c r="K60" i="6" s="1"/>
  <c r="G60" i="6"/>
  <c r="G86" i="6"/>
  <c r="L86" i="6"/>
  <c r="K86" i="6" s="1"/>
  <c r="G14" i="6"/>
  <c r="L14" i="6"/>
  <c r="K14" i="6" s="1"/>
  <c r="L43" i="6"/>
  <c r="K43" i="6" s="1"/>
  <c r="G43" i="6"/>
  <c r="G39" i="6"/>
  <c r="L39" i="6"/>
  <c r="K39" i="6" s="1"/>
  <c r="G67" i="6"/>
  <c r="L67" i="6"/>
  <c r="K67" i="6" s="1"/>
  <c r="G52" i="6"/>
  <c r="L52" i="6"/>
  <c r="K52" i="6" s="1"/>
  <c r="L6" i="6"/>
  <c r="G6" i="6"/>
  <c r="G65" i="6"/>
  <c r="L65" i="6"/>
  <c r="K65" i="6" s="1"/>
  <c r="G19" i="6"/>
  <c r="L19" i="6"/>
  <c r="K19" i="6" s="1"/>
  <c r="G20" i="6"/>
  <c r="L20" i="6"/>
  <c r="K20" i="6" s="1"/>
  <c r="G95" i="6"/>
  <c r="L95" i="6"/>
  <c r="K95" i="6" s="1"/>
  <c r="G69" i="6"/>
  <c r="L69" i="6"/>
  <c r="K69" i="6" s="1"/>
  <c r="G91" i="6"/>
  <c r="L91" i="6"/>
  <c r="K91" i="6" s="1"/>
  <c r="G66" i="6"/>
  <c r="L66" i="6"/>
  <c r="K66" i="6" s="1"/>
  <c r="E62" i="6"/>
  <c r="J62" i="6"/>
  <c r="I62" i="6" s="1"/>
  <c r="G15" i="6"/>
  <c r="L15" i="6"/>
  <c r="K15" i="6" s="1"/>
  <c r="G47" i="6"/>
  <c r="L47" i="6"/>
  <c r="K47" i="6" s="1"/>
  <c r="E70" i="6"/>
  <c r="J70" i="6"/>
  <c r="I70" i="6" s="1"/>
  <c r="E89" i="6"/>
  <c r="J89" i="6"/>
  <c r="I89" i="6" s="1"/>
  <c r="E51" i="6"/>
  <c r="J51" i="6"/>
  <c r="I51" i="6" s="1"/>
  <c r="E37" i="6"/>
  <c r="J37" i="6"/>
  <c r="I37" i="6" s="1"/>
  <c r="E60" i="6"/>
  <c r="J60" i="6"/>
  <c r="I60" i="6" s="1"/>
  <c r="E86" i="6"/>
  <c r="J86" i="6"/>
  <c r="I86" i="6" s="1"/>
  <c r="E14" i="6"/>
  <c r="J14" i="6"/>
  <c r="I14" i="6" s="1"/>
  <c r="E43" i="6"/>
  <c r="J43" i="6"/>
  <c r="I43" i="6" s="1"/>
  <c r="J39" i="6"/>
  <c r="I39" i="6" s="1"/>
  <c r="E39" i="6"/>
  <c r="E67" i="6"/>
  <c r="J67" i="6"/>
  <c r="I67" i="6" s="1"/>
  <c r="E52" i="6"/>
  <c r="J52" i="6"/>
  <c r="I52" i="6" s="1"/>
  <c r="J6" i="6"/>
  <c r="E65" i="6"/>
  <c r="J65" i="6"/>
  <c r="I65" i="6" s="1"/>
  <c r="E19" i="6"/>
  <c r="J19" i="6"/>
  <c r="I19" i="6" s="1"/>
  <c r="G99" i="6"/>
  <c r="L99" i="6"/>
  <c r="K99" i="6" s="1"/>
  <c r="E20" i="6"/>
  <c r="J20" i="6"/>
  <c r="I20" i="6" s="1"/>
  <c r="L53" i="6"/>
  <c r="K53" i="6" s="1"/>
  <c r="G53" i="6"/>
  <c r="E13" i="6"/>
  <c r="J13" i="6"/>
  <c r="I13" i="6" s="1"/>
  <c r="L85" i="6"/>
  <c r="K85" i="6" s="1"/>
  <c r="G85" i="6"/>
  <c r="E93" i="6"/>
  <c r="J93" i="6"/>
  <c r="I93" i="6" s="1"/>
  <c r="G21" i="6"/>
  <c r="L21" i="6"/>
  <c r="K21" i="6" s="1"/>
  <c r="E76" i="6"/>
  <c r="J76" i="6"/>
  <c r="I76" i="6" s="1"/>
  <c r="G33" i="6"/>
  <c r="L33" i="6"/>
  <c r="K33" i="6" s="1"/>
  <c r="E99" i="6"/>
  <c r="J99" i="6"/>
  <c r="I99" i="6" s="1"/>
  <c r="G84" i="6"/>
  <c r="L84" i="6"/>
  <c r="K84" i="6" s="1"/>
  <c r="L28" i="6"/>
  <c r="K28" i="6" s="1"/>
  <c r="G28" i="6"/>
  <c r="G96" i="6"/>
  <c r="L96" i="6"/>
  <c r="K96" i="6" s="1"/>
  <c r="L24" i="6"/>
  <c r="K24" i="6" s="1"/>
  <c r="G24" i="6"/>
  <c r="E102" i="6"/>
  <c r="J102" i="6"/>
  <c r="I102" i="6" s="1"/>
  <c r="G18" i="6"/>
  <c r="L18" i="6"/>
  <c r="K18" i="6" s="1"/>
  <c r="G64" i="6"/>
  <c r="L64" i="6"/>
  <c r="K64" i="6" s="1"/>
  <c r="G9" i="6"/>
  <c r="L9" i="6"/>
  <c r="K9" i="6" s="1"/>
  <c r="G77" i="6"/>
  <c r="L77" i="6"/>
  <c r="K77" i="6" s="1"/>
  <c r="E58" i="6"/>
  <c r="J58" i="6"/>
  <c r="I58" i="6" s="1"/>
  <c r="G90" i="6"/>
  <c r="L90" i="6"/>
  <c r="K90" i="6" s="1"/>
  <c r="E12" i="6"/>
  <c r="J12" i="6"/>
  <c r="I12" i="6" s="1"/>
  <c r="G32" i="6"/>
  <c r="L32" i="6"/>
  <c r="K32" i="6" s="1"/>
  <c r="G61" i="6"/>
  <c r="L61" i="6"/>
  <c r="K61" i="6" s="1"/>
  <c r="G81" i="6"/>
  <c r="L81" i="6"/>
  <c r="K81" i="6" s="1"/>
  <c r="E33" i="6"/>
  <c r="J33" i="6"/>
  <c r="I33" i="6" s="1"/>
  <c r="L46" i="6"/>
  <c r="K46" i="6" s="1"/>
  <c r="G46" i="6"/>
  <c r="E84" i="6"/>
  <c r="J84" i="6"/>
  <c r="I84" i="6" s="1"/>
  <c r="G4" i="7"/>
  <c r="G11" i="7"/>
  <c r="E7" i="6"/>
  <c r="E4" i="6"/>
  <c r="E5" i="6"/>
  <c r="E6" i="6"/>
  <c r="E3" i="6"/>
  <c r="E11" i="7"/>
  <c r="G12" i="7"/>
  <c r="E7" i="7"/>
  <c r="E12" i="7"/>
  <c r="G7" i="7"/>
  <c r="G10" i="7"/>
  <c r="E10" i="7"/>
  <c r="E5" i="7"/>
  <c r="E6" i="7"/>
  <c r="G5" i="7"/>
  <c r="G6" i="7"/>
  <c r="G3" i="7"/>
  <c r="G9" i="7"/>
  <c r="E3" i="7"/>
  <c r="E9" i="7"/>
  <c r="E4" i="7"/>
  <c r="J3" i="6"/>
  <c r="S9" i="6"/>
  <c r="T9" i="6"/>
  <c r="R7" i="6"/>
  <c r="R5" i="6" s="1"/>
  <c r="S7" i="6"/>
  <c r="S5" i="6" s="1"/>
  <c r="S8" i="6"/>
  <c r="T7" i="6"/>
  <c r="T5" i="6" s="1"/>
  <c r="Q7" i="6"/>
  <c r="R8" i="6"/>
  <c r="T8" i="6"/>
  <c r="R9" i="6"/>
  <c r="R7" i="7"/>
  <c r="Z7" i="7"/>
  <c r="Z5" i="7" s="1"/>
  <c r="Z9" i="7"/>
  <c r="U7" i="7"/>
  <c r="Y7" i="7"/>
  <c r="Y5" i="7" s="1"/>
  <c r="W8" i="7"/>
  <c r="Y9" i="7"/>
  <c r="Q7" i="7"/>
  <c r="X7" i="7"/>
  <c r="T7" i="7"/>
  <c r="Z8" i="7"/>
  <c r="W7" i="7"/>
  <c r="W5" i="7" s="1"/>
  <c r="Y8" i="7"/>
  <c r="S7" i="7"/>
  <c r="W9" i="7"/>
  <c r="V7" i="7"/>
  <c r="L20" i="7"/>
  <c r="K20" i="7" s="1"/>
  <c r="J9" i="7"/>
  <c r="L9" i="7"/>
  <c r="L5" i="7"/>
  <c r="J12" i="7"/>
  <c r="L6" i="7"/>
  <c r="L8" i="7"/>
  <c r="J19" i="7"/>
  <c r="I19" i="7" s="1"/>
  <c r="J11" i="7"/>
  <c r="L27" i="7"/>
  <c r="K27" i="7" s="1"/>
  <c r="L18" i="7"/>
  <c r="K18" i="7" s="1"/>
  <c r="J4" i="7"/>
  <c r="L24" i="7"/>
  <c r="K24" i="7" s="1"/>
  <c r="L23" i="7"/>
  <c r="K23" i="7" s="1"/>
  <c r="J14" i="7"/>
  <c r="I14" i="7" s="1"/>
  <c r="J27" i="7"/>
  <c r="I27" i="7" s="1"/>
  <c r="J18" i="7"/>
  <c r="I18" i="7" s="1"/>
  <c r="L4" i="7"/>
  <c r="J24" i="7"/>
  <c r="I24" i="7" s="1"/>
  <c r="J23" i="7"/>
  <c r="I23" i="7" s="1"/>
  <c r="L14" i="7"/>
  <c r="K14" i="7" s="1"/>
  <c r="L10" i="7"/>
  <c r="L26" i="7"/>
  <c r="K26" i="7" s="1"/>
  <c r="L25" i="7"/>
  <c r="K25" i="7" s="1"/>
  <c r="J15" i="7"/>
  <c r="I15" i="7" s="1"/>
  <c r="J22" i="7"/>
  <c r="I22" i="7" s="1"/>
  <c r="J10" i="7"/>
  <c r="J26" i="7"/>
  <c r="I26" i="7" s="1"/>
  <c r="J25" i="7"/>
  <c r="I25" i="7" s="1"/>
  <c r="L17" i="7"/>
  <c r="K17" i="7" s="1"/>
  <c r="L15" i="7"/>
  <c r="K15" i="7" s="1"/>
  <c r="L22" i="7"/>
  <c r="K22" i="7" s="1"/>
  <c r="J5" i="7"/>
  <c r="L12" i="7"/>
  <c r="J6" i="7"/>
  <c r="J7" i="7"/>
  <c r="J17" i="7"/>
  <c r="I17" i="7" s="1"/>
  <c r="L29" i="7"/>
  <c r="K29" i="7" s="1"/>
  <c r="J16" i="7"/>
  <c r="I16" i="7" s="1"/>
  <c r="L13" i="7"/>
  <c r="K13" i="7" s="1"/>
  <c r="L28" i="7"/>
  <c r="K28" i="7" s="1"/>
  <c r="L21" i="7"/>
  <c r="K21" i="7" s="1"/>
  <c r="L7" i="7"/>
  <c r="J8" i="7"/>
  <c r="L19" i="7"/>
  <c r="K19" i="7" s="1"/>
  <c r="L11" i="7"/>
  <c r="J20" i="7"/>
  <c r="I20" i="7" s="1"/>
  <c r="J29" i="7"/>
  <c r="I29" i="7" s="1"/>
  <c r="L16" i="7"/>
  <c r="K16" i="7" s="1"/>
  <c r="J13" i="7"/>
  <c r="I13" i="7" s="1"/>
  <c r="J28" i="7"/>
  <c r="I28" i="7" s="1"/>
  <c r="J21" i="7"/>
  <c r="I21" i="7" s="1"/>
  <c r="H61" i="8"/>
  <c r="H26" i="8"/>
  <c r="J40" i="7"/>
  <c r="I40" i="7" s="1"/>
  <c r="J55" i="7"/>
  <c r="I55" i="7" s="1"/>
  <c r="H55" i="8"/>
  <c r="L98" i="7"/>
  <c r="K98" i="7" s="1"/>
  <c r="H75" i="8"/>
  <c r="L56" i="7"/>
  <c r="K56" i="7" s="1"/>
  <c r="L32" i="7"/>
  <c r="K32" i="7" s="1"/>
  <c r="J47" i="7"/>
  <c r="I47" i="7" s="1"/>
  <c r="L100" i="7"/>
  <c r="K100" i="7" s="1"/>
  <c r="J52" i="7"/>
  <c r="I52" i="7" s="1"/>
  <c r="L58" i="7"/>
  <c r="K58" i="7" s="1"/>
  <c r="L40" i="7"/>
  <c r="K40" i="7" s="1"/>
  <c r="L80" i="7"/>
  <c r="K80" i="7" s="1"/>
  <c r="J53" i="7"/>
  <c r="I53" i="7" s="1"/>
  <c r="J76" i="7"/>
  <c r="I76" i="7" s="1"/>
  <c r="J68" i="7"/>
  <c r="I68" i="7" s="1"/>
  <c r="J61" i="7"/>
  <c r="I61" i="7" s="1"/>
  <c r="J39" i="7"/>
  <c r="I39" i="7" s="1"/>
  <c r="G73" i="8"/>
  <c r="J70" i="7"/>
  <c r="I70" i="7" s="1"/>
  <c r="L77" i="7"/>
  <c r="K77" i="7" s="1"/>
  <c r="L88" i="7"/>
  <c r="K88" i="7" s="1"/>
  <c r="L76" i="7"/>
  <c r="K76" i="7" s="1"/>
  <c r="H70" i="8"/>
  <c r="L68" i="7"/>
  <c r="K68" i="7" s="1"/>
  <c r="L36" i="7"/>
  <c r="K36" i="7" s="1"/>
  <c r="J62" i="7"/>
  <c r="I62" i="7" s="1"/>
  <c r="J42" i="7"/>
  <c r="I42" i="7" s="1"/>
  <c r="J33" i="7"/>
  <c r="I33" i="7" s="1"/>
  <c r="L53" i="7"/>
  <c r="K53" i="7" s="1"/>
  <c r="L62" i="7"/>
  <c r="K62" i="7" s="1"/>
  <c r="L64" i="7"/>
  <c r="K64" i="7" s="1"/>
  <c r="J35" i="7"/>
  <c r="I35" i="7" s="1"/>
  <c r="G87" i="8"/>
  <c r="H89" i="8"/>
  <c r="H90" i="8"/>
  <c r="L72" i="7"/>
  <c r="K72" i="7" s="1"/>
  <c r="L55" i="7"/>
  <c r="K55" i="7" s="1"/>
  <c r="L59" i="7"/>
  <c r="K59" i="7" s="1"/>
  <c r="J36" i="7"/>
  <c r="I36" i="7" s="1"/>
  <c r="H30" i="8"/>
  <c r="J63" i="7"/>
  <c r="I63" i="7" s="1"/>
  <c r="L44" i="7"/>
  <c r="K44" i="7" s="1"/>
  <c r="L71" i="7"/>
  <c r="K71" i="7" s="1"/>
  <c r="H21" i="8"/>
  <c r="L66" i="7"/>
  <c r="K66" i="7" s="1"/>
  <c r="L61" i="7"/>
  <c r="K61" i="7" s="1"/>
  <c r="L84" i="7"/>
  <c r="K84" i="7" s="1"/>
  <c r="L82" i="7"/>
  <c r="K82" i="7" s="1"/>
  <c r="L90" i="7"/>
  <c r="K90" i="7" s="1"/>
  <c r="J80" i="7"/>
  <c r="I80" i="7" s="1"/>
  <c r="J54" i="7"/>
  <c r="I54" i="7" s="1"/>
  <c r="L43" i="7"/>
  <c r="K43" i="7" s="1"/>
  <c r="H36" i="8"/>
  <c r="L46" i="7"/>
  <c r="K46" i="7" s="1"/>
  <c r="H78" i="8"/>
  <c r="H41" i="8"/>
  <c r="J77" i="7"/>
  <c r="I77" i="7" s="1"/>
  <c r="J60" i="7"/>
  <c r="I60" i="7" s="1"/>
  <c r="L33" i="7"/>
  <c r="K33" i="7" s="1"/>
  <c r="L70" i="7"/>
  <c r="K70" i="7" s="1"/>
  <c r="L50" i="7"/>
  <c r="K50" i="7" s="1"/>
  <c r="L85" i="7"/>
  <c r="K85" i="7" s="1"/>
  <c r="L92" i="7"/>
  <c r="K92" i="7" s="1"/>
  <c r="J78" i="7"/>
  <c r="I78" i="7" s="1"/>
  <c r="L37" i="7"/>
  <c r="K37" i="7" s="1"/>
  <c r="H32" i="8"/>
  <c r="J69" i="7"/>
  <c r="I69" i="7" s="1"/>
  <c r="L30" i="7"/>
  <c r="K30" i="7" s="1"/>
  <c r="J101" i="7"/>
  <c r="I101" i="7" s="1"/>
  <c r="J85" i="7"/>
  <c r="I85" i="7" s="1"/>
  <c r="J44" i="7"/>
  <c r="I44" i="7" s="1"/>
  <c r="L69" i="7"/>
  <c r="K69" i="7" s="1"/>
  <c r="H5" i="8"/>
  <c r="H13" i="8"/>
  <c r="H49" i="8"/>
  <c r="J90" i="7"/>
  <c r="I90" i="7" s="1"/>
  <c r="L42" i="7"/>
  <c r="K42" i="7" s="1"/>
  <c r="L67" i="7"/>
  <c r="K67" i="7" s="1"/>
  <c r="J50" i="7"/>
  <c r="I50" i="7" s="1"/>
  <c r="J92" i="7"/>
  <c r="I92" i="7" s="1"/>
  <c r="J75" i="7"/>
  <c r="I75" i="7" s="1"/>
  <c r="L45" i="7"/>
  <c r="K45" i="7" s="1"/>
  <c r="J71" i="7"/>
  <c r="I71" i="7" s="1"/>
  <c r="J93" i="7"/>
  <c r="I93" i="7" s="1"/>
  <c r="L87" i="7"/>
  <c r="K87" i="7" s="1"/>
  <c r="L75" i="7"/>
  <c r="K75" i="7" s="1"/>
  <c r="J45" i="7"/>
  <c r="I45" i="7" s="1"/>
  <c r="L93" i="7"/>
  <c r="K93" i="7" s="1"/>
  <c r="L95" i="7"/>
  <c r="K95" i="7" s="1"/>
  <c r="J94" i="7"/>
  <c r="I94" i="7" s="1"/>
  <c r="H48" i="8"/>
  <c r="J79" i="7"/>
  <c r="I79" i="7" s="1"/>
  <c r="G99" i="8"/>
  <c r="J102" i="7"/>
  <c r="I102" i="7" s="1"/>
  <c r="H11" i="8"/>
  <c r="J73" i="7"/>
  <c r="I73" i="7" s="1"/>
  <c r="J87" i="7"/>
  <c r="I87" i="7" s="1"/>
  <c r="L54" i="7"/>
  <c r="K54" i="7" s="1"/>
  <c r="J89" i="7"/>
  <c r="I89" i="7" s="1"/>
  <c r="L101" i="7"/>
  <c r="K101" i="7" s="1"/>
  <c r="J67" i="7"/>
  <c r="I67" i="7" s="1"/>
  <c r="J91" i="7"/>
  <c r="I91" i="7" s="1"/>
  <c r="L34" i="7"/>
  <c r="K34" i="7" s="1"/>
  <c r="G15" i="8"/>
  <c r="H25" i="8"/>
  <c r="H9" i="8"/>
  <c r="H72" i="8"/>
  <c r="H4" i="8"/>
  <c r="H59" i="8"/>
  <c r="G70" i="8"/>
  <c r="L57" i="7"/>
  <c r="K57" i="7" s="1"/>
  <c r="L51" i="7"/>
  <c r="K51" i="7" s="1"/>
  <c r="J46" i="7"/>
  <c r="I46" i="7" s="1"/>
  <c r="L60" i="7"/>
  <c r="K60" i="7" s="1"/>
  <c r="H15" i="8"/>
  <c r="J83" i="7"/>
  <c r="I83" i="7" s="1"/>
  <c r="H45" i="8"/>
  <c r="G40" i="8"/>
  <c r="L41" i="7"/>
  <c r="K41" i="7" s="1"/>
  <c r="L74" i="7"/>
  <c r="K74" i="7" s="1"/>
  <c r="L49" i="7"/>
  <c r="K49" i="7" s="1"/>
  <c r="J51" i="7"/>
  <c r="I51" i="7" s="1"/>
  <c r="J30" i="7"/>
  <c r="I30" i="7" s="1"/>
  <c r="L83" i="7"/>
  <c r="K83" i="7" s="1"/>
  <c r="L65" i="7"/>
  <c r="K65" i="7" s="1"/>
  <c r="H99" i="8"/>
  <c r="L52" i="7"/>
  <c r="K52" i="7" s="1"/>
  <c r="H33" i="8"/>
  <c r="H77" i="8"/>
  <c r="J48" i="7"/>
  <c r="I48" i="7" s="1"/>
  <c r="L99" i="7"/>
  <c r="K99" i="7" s="1"/>
  <c r="L97" i="7"/>
  <c r="K97" i="7" s="1"/>
  <c r="H62" i="8"/>
  <c r="G47" i="8"/>
  <c r="H66" i="8"/>
  <c r="L38" i="7"/>
  <c r="K38" i="7" s="1"/>
  <c r="G22" i="8"/>
  <c r="L86" i="7"/>
  <c r="K86" i="7" s="1"/>
  <c r="J96" i="7"/>
  <c r="I96" i="7" s="1"/>
  <c r="H93" i="8"/>
  <c r="J81" i="7"/>
  <c r="I81" i="7" s="1"/>
  <c r="H80" i="8"/>
  <c r="H95" i="8"/>
  <c r="L31" i="7"/>
  <c r="K31" i="7" s="1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L3" i="7"/>
  <c r="H14" i="8"/>
  <c r="E6" i="16"/>
  <c r="J3" i="7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J66" i="7"/>
  <c r="I66" i="7" s="1"/>
  <c r="H51" i="8"/>
  <c r="H98" i="8"/>
  <c r="H85" i="8"/>
  <c r="J43" i="7"/>
  <c r="I43" i="7" s="1"/>
  <c r="H23" i="8"/>
  <c r="H100" i="8"/>
  <c r="H27" i="8"/>
  <c r="H97" i="8"/>
  <c r="H96" i="8"/>
  <c r="H65" i="8"/>
  <c r="L39" i="7"/>
  <c r="K39" i="7" s="1"/>
  <c r="L81" i="7"/>
  <c r="K81" i="7" s="1"/>
  <c r="G82" i="8"/>
  <c r="G18" i="8"/>
  <c r="L47" i="7"/>
  <c r="K47" i="7" s="1"/>
  <c r="J97" i="7"/>
  <c r="I97" i="7" s="1"/>
  <c r="H64" i="8"/>
  <c r="J84" i="7"/>
  <c r="I84" i="7" s="1"/>
  <c r="H71" i="8"/>
  <c r="G43" i="8"/>
  <c r="L48" i="7"/>
  <c r="K48" i="7" s="1"/>
  <c r="G35" i="8"/>
  <c r="G72" i="8"/>
  <c r="J99" i="7"/>
  <c r="I99" i="7" s="1"/>
  <c r="H54" i="8"/>
  <c r="G89" i="8"/>
  <c r="G66" i="8"/>
  <c r="H79" i="8"/>
  <c r="J31" i="7"/>
  <c r="I31" i="7" s="1"/>
  <c r="L96" i="7"/>
  <c r="K96" i="7" s="1"/>
  <c r="J65" i="7"/>
  <c r="I65" i="7" s="1"/>
  <c r="H81" i="8"/>
  <c r="J74" i="7"/>
  <c r="I74" i="7" s="1"/>
  <c r="H42" i="8"/>
  <c r="J38" i="7"/>
  <c r="I38" i="7" s="1"/>
  <c r="G14" i="8"/>
  <c r="H68" i="8"/>
  <c r="G90" i="8"/>
  <c r="L102" i="7"/>
  <c r="K102" i="7" s="1"/>
  <c r="G61" i="8"/>
  <c r="J59" i="7"/>
  <c r="I59" i="7" s="1"/>
  <c r="J32" i="7"/>
  <c r="I32" i="7" s="1"/>
  <c r="H29" i="8"/>
  <c r="J41" i="7"/>
  <c r="I41" i="7" s="1"/>
  <c r="L94" i="7"/>
  <c r="K94" i="7" s="1"/>
  <c r="J57" i="7"/>
  <c r="I57" i="7" s="1"/>
  <c r="J49" i="7"/>
  <c r="I49" i="7" s="1"/>
  <c r="L73" i="7"/>
  <c r="K73" i="7" s="1"/>
  <c r="G93" i="8"/>
  <c r="G7" i="8"/>
  <c r="J56" i="7"/>
  <c r="I56" i="7" s="1"/>
  <c r="J86" i="7"/>
  <c r="I86" i="7" s="1"/>
  <c r="L91" i="7"/>
  <c r="K91" i="7" s="1"/>
  <c r="H31" i="8"/>
  <c r="H34" i="8"/>
  <c r="H6" i="8"/>
  <c r="L89" i="7"/>
  <c r="K89" i="7" s="1"/>
  <c r="H39" i="8"/>
  <c r="H46" i="8"/>
  <c r="G32" i="8"/>
  <c r="J37" i="7"/>
  <c r="I37" i="7" s="1"/>
  <c r="J100" i="7"/>
  <c r="I100" i="7" s="1"/>
  <c r="J72" i="7"/>
  <c r="I72" i="7" s="1"/>
  <c r="H56" i="8"/>
  <c r="G65" i="8"/>
  <c r="J82" i="7"/>
  <c r="I82" i="7" s="1"/>
  <c r="L78" i="7"/>
  <c r="K78" i="7" s="1"/>
  <c r="J95" i="7"/>
  <c r="I95" i="7" s="1"/>
  <c r="G23" i="8"/>
  <c r="L79" i="7"/>
  <c r="K79" i="7" s="1"/>
  <c r="J98" i="7"/>
  <c r="I98" i="7" s="1"/>
  <c r="J88" i="7"/>
  <c r="I88" i="7" s="1"/>
  <c r="H84" i="8"/>
  <c r="L35" i="7"/>
  <c r="K35" i="7" s="1"/>
  <c r="G95" i="8"/>
  <c r="J64" i="7"/>
  <c r="I64" i="7" s="1"/>
  <c r="G38" i="8"/>
  <c r="J58" i="7"/>
  <c r="I58" i="7" s="1"/>
  <c r="L63" i="7"/>
  <c r="K63" i="7" s="1"/>
  <c r="J34" i="7"/>
  <c r="I34" i="7" s="1"/>
  <c r="K4" i="6" l="1"/>
  <c r="K5" i="6"/>
  <c r="K6" i="6"/>
  <c r="K3" i="6"/>
  <c r="I12" i="7"/>
  <c r="K5" i="7"/>
  <c r="I10" i="7"/>
  <c r="K9" i="7"/>
  <c r="I9" i="7"/>
  <c r="I3" i="7"/>
  <c r="R8" i="7"/>
  <c r="I7" i="7"/>
  <c r="I4" i="7"/>
  <c r="I6" i="7"/>
  <c r="K11" i="7"/>
  <c r="K12" i="7"/>
  <c r="K10" i="7"/>
  <c r="I5" i="6"/>
  <c r="I7" i="6"/>
  <c r="I4" i="6"/>
  <c r="I6" i="6"/>
  <c r="I3" i="6"/>
  <c r="K3" i="7"/>
  <c r="I5" i="7"/>
  <c r="I11" i="7"/>
  <c r="I8" i="7"/>
  <c r="K7" i="7"/>
  <c r="K8" i="7"/>
  <c r="K4" i="7"/>
  <c r="K6" i="7"/>
  <c r="G6" i="2" a="1"/>
  <c r="G6" i="2" s="1"/>
  <c r="S8" i="7"/>
  <c r="V9" i="7"/>
  <c r="X8" i="7"/>
  <c r="V8" i="7"/>
  <c r="X9" i="7"/>
  <c r="S9" i="7"/>
  <c r="X5" i="7"/>
  <c r="Q5" i="6"/>
  <c r="R19" i="6" s="1"/>
  <c r="Q9" i="6"/>
  <c r="Q8" i="6"/>
  <c r="T9" i="7"/>
  <c r="R5" i="7"/>
  <c r="V5" i="7"/>
  <c r="S5" i="7"/>
  <c r="R9" i="7"/>
  <c r="T8" i="7"/>
  <c r="T5" i="7"/>
  <c r="Q9" i="7"/>
  <c r="U9" i="7"/>
  <c r="Q5" i="7"/>
  <c r="U5" i="7"/>
  <c r="Q8" i="7"/>
  <c r="U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Q17" i="6" l="1"/>
  <c r="T17" i="6"/>
  <c r="S17" i="6"/>
  <c r="Q19" i="6"/>
  <c r="T16" i="6"/>
  <c r="T18" i="6"/>
  <c r="S18" i="6"/>
  <c r="R18" i="6"/>
  <c r="Q18" i="6"/>
  <c r="R17" i="6"/>
  <c r="Q16" i="6"/>
  <c r="T19" i="6"/>
  <c r="S16" i="6"/>
  <c r="S19" i="6"/>
  <c r="R16" i="6"/>
  <c r="R14" i="7"/>
  <c r="U16" i="7"/>
  <c r="S15" i="7"/>
  <c r="Q16" i="7"/>
  <c r="R16" i="7"/>
  <c r="Q15" i="7"/>
  <c r="V13" i="7"/>
  <c r="V16" i="7"/>
  <c r="R15" i="7"/>
  <c r="X14" i="7"/>
  <c r="T15" i="7"/>
  <c r="X13" i="7"/>
  <c r="S13" i="7"/>
  <c r="W13" i="7"/>
  <c r="X15" i="7"/>
  <c r="U14" i="7"/>
  <c r="Z15" i="7"/>
  <c r="W16" i="7"/>
  <c r="Z13" i="7"/>
  <c r="Z16" i="7"/>
  <c r="S16" i="7"/>
  <c r="T14" i="7"/>
  <c r="W15" i="7"/>
  <c r="Y14" i="7"/>
  <c r="S14" i="7"/>
  <c r="R13" i="7"/>
  <c r="V15" i="7"/>
  <c r="Y13" i="7"/>
  <c r="U13" i="7"/>
  <c r="Q14" i="7"/>
  <c r="Y16" i="7"/>
  <c r="Y15" i="7"/>
  <c r="T16" i="7"/>
  <c r="V14" i="7"/>
  <c r="X16" i="7"/>
  <c r="Z14" i="7"/>
  <c r="Q13" i="7"/>
  <c r="U15" i="7"/>
  <c r="T13" i="7"/>
  <c r="W14" i="7"/>
  <c r="E28" i="16"/>
  <c r="I8" i="16"/>
  <c r="D28" i="16"/>
  <c r="I7" i="16"/>
  <c r="F8" i="16"/>
  <c r="H8" i="16"/>
  <c r="G8" i="16"/>
  <c r="G7" i="16"/>
  <c r="H7" i="16"/>
  <c r="F7" i="16"/>
  <c r="D6" i="22" l="1"/>
  <c r="C6" i="22"/>
  <c r="E6" i="22" l="1"/>
  <c r="F6" i="22" l="1"/>
  <c r="G6" i="22" l="1"/>
  <c r="J20" i="5" l="1"/>
  <c r="K20" i="5" s="1"/>
  <c r="J17" i="5"/>
  <c r="K17" i="5" s="1"/>
  <c r="J24" i="5"/>
  <c r="L24" i="5" s="1"/>
  <c r="J23" i="5"/>
  <c r="L23" i="5" s="1"/>
  <c r="J16" i="5"/>
  <c r="K16" i="5" s="1"/>
  <c r="J11" i="5"/>
  <c r="K11" i="5" s="1"/>
  <c r="B10" i="9" s="1"/>
  <c r="A10" i="9" s="1"/>
  <c r="J19" i="5"/>
  <c r="L19" i="5" s="1"/>
  <c r="J22" i="5"/>
  <c r="K22" i="5" s="1"/>
  <c r="J12" i="5"/>
  <c r="E11" i="9" s="1"/>
  <c r="J7" i="5"/>
  <c r="C6" i="9" s="1"/>
  <c r="J14" i="5"/>
  <c r="C13" i="9" s="1"/>
  <c r="J4" i="5"/>
  <c r="E3" i="9" s="1"/>
  <c r="J5" i="5"/>
  <c r="J6" i="5"/>
  <c r="J25" i="5"/>
  <c r="K25" i="5" s="1"/>
  <c r="J9" i="5"/>
  <c r="L9" i="5" s="1"/>
  <c r="J21" i="5"/>
  <c r="L21" i="5" s="1"/>
  <c r="J13" i="5"/>
  <c r="J18" i="5"/>
  <c r="K18" i="5" s="1"/>
  <c r="J3" i="5"/>
  <c r="C2" i="9" s="1"/>
  <c r="J8" i="5"/>
  <c r="C7" i="9" s="1"/>
  <c r="J15" i="5"/>
  <c r="J10" i="5"/>
  <c r="D5" i="9" l="1"/>
  <c r="E5" i="9"/>
  <c r="L15" i="5"/>
  <c r="E14" i="9"/>
  <c r="D12" i="9"/>
  <c r="E12" i="9"/>
  <c r="L6" i="5"/>
  <c r="L16" i="5"/>
  <c r="C5" i="9"/>
  <c r="L8" i="5"/>
  <c r="E7" i="9"/>
  <c r="C4" i="9"/>
  <c r="E4" i="9"/>
  <c r="L22" i="5"/>
  <c r="D8" i="9"/>
  <c r="E8" i="9"/>
  <c r="K8" i="5"/>
  <c r="B7" i="9" s="1"/>
  <c r="A7" i="9" s="1"/>
  <c r="C3" i="9"/>
  <c r="L3" i="5"/>
  <c r="E2" i="9"/>
  <c r="K6" i="5"/>
  <c r="B5" i="9" s="1"/>
  <c r="A5" i="9" s="1"/>
  <c r="D13" i="9"/>
  <c r="E13" i="9"/>
  <c r="D9" i="9"/>
  <c r="E9" i="9"/>
  <c r="D6" i="9"/>
  <c r="E6" i="9"/>
  <c r="L11" i="5"/>
  <c r="E10" i="9"/>
  <c r="L10" i="5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K23" i="5"/>
  <c r="K3" i="5"/>
  <c r="B2" i="9" s="1"/>
  <c r="K13" i="5"/>
  <c r="B12" i="9" s="1"/>
  <c r="A12" i="9" s="1"/>
  <c r="C12" i="9"/>
  <c r="K14" i="5"/>
  <c r="B13" i="9" s="1"/>
  <c r="A13" i="9" s="1"/>
  <c r="D10" i="9"/>
  <c r="G22" i="5"/>
  <c r="G105" i="5"/>
  <c r="G8" i="5"/>
  <c r="G70" i="5"/>
  <c r="K10" i="5"/>
  <c r="B9" i="9" s="1"/>
  <c r="A9" i="9" s="1"/>
  <c r="K9" i="5"/>
  <c r="B8" i="9" s="1"/>
  <c r="A8" i="9" s="1"/>
  <c r="G72" i="5"/>
  <c r="D14" i="9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G46" i="5"/>
  <c r="G103" i="5"/>
  <c r="G43" i="5"/>
  <c r="G93" i="5"/>
  <c r="K15" i="5"/>
  <c r="B14" i="9" s="1"/>
  <c r="A14" i="9" s="1"/>
  <c r="L5" i="5"/>
  <c r="G25" i="5"/>
  <c r="D2" i="9"/>
  <c r="L14" i="5"/>
  <c r="K19" i="5"/>
  <c r="G33" i="5"/>
  <c r="K12" i="5"/>
  <c r="B11" i="9" s="1"/>
  <c r="A11" i="9" s="1"/>
  <c r="D4" i="9"/>
  <c r="A2" i="9" l="1"/>
  <c r="A23" i="10"/>
  <c r="F2" i="9"/>
  <c r="F14" i="9"/>
  <c r="F7" i="9"/>
  <c r="F10" i="9"/>
  <c r="F4" i="9"/>
  <c r="F6" i="9"/>
  <c r="F9" i="9"/>
  <c r="F8" i="9"/>
  <c r="F13" i="9"/>
  <c r="F12" i="9"/>
  <c r="F5" i="9"/>
  <c r="J86" i="5"/>
  <c r="E3" i="14" s="1"/>
  <c r="J96" i="5"/>
  <c r="E13" i="14" s="1"/>
  <c r="J95" i="5"/>
  <c r="E12" i="14" s="1"/>
  <c r="J85" i="5"/>
  <c r="J89" i="5"/>
  <c r="E6" i="14" s="1"/>
  <c r="J87" i="5"/>
  <c r="E4" i="14" s="1"/>
  <c r="J91" i="5"/>
  <c r="E8" i="14" s="1"/>
  <c r="J88" i="5"/>
  <c r="E5" i="14" s="1"/>
  <c r="J99" i="5"/>
  <c r="J98" i="5"/>
  <c r="J102" i="5"/>
  <c r="J104" i="5"/>
  <c r="J100" i="5"/>
  <c r="J97" i="5"/>
  <c r="E14" i="14" s="1"/>
  <c r="J92" i="5"/>
  <c r="E9" i="14" s="1"/>
  <c r="J94" i="5"/>
  <c r="E11" i="14" s="1"/>
  <c r="J105" i="5"/>
  <c r="C2" i="14"/>
  <c r="J103" i="5"/>
  <c r="A25" i="10"/>
  <c r="B25" i="10" s="1"/>
  <c r="J101" i="5"/>
  <c r="J107" i="5"/>
  <c r="J90" i="5"/>
  <c r="E7" i="14" s="1"/>
  <c r="J106" i="5"/>
  <c r="J93" i="5"/>
  <c r="E10" i="14" s="1"/>
  <c r="K85" i="5" l="1"/>
  <c r="B2" i="14" s="1"/>
  <c r="A2" i="14" s="1"/>
  <c r="E2" i="14"/>
  <c r="D2" i="14"/>
  <c r="I2" i="14"/>
  <c r="L85" i="5"/>
  <c r="L86" i="5"/>
  <c r="D3" i="14"/>
  <c r="F3" i="14" s="1"/>
  <c r="I3" i="14"/>
  <c r="C3" i="14"/>
  <c r="D4" i="14"/>
  <c r="F4" i="14" s="1"/>
  <c r="L87" i="5"/>
  <c r="C4" i="14"/>
  <c r="I4" i="14"/>
  <c r="K87" i="5"/>
  <c r="B4" i="14" s="1"/>
  <c r="A4" i="14" s="1"/>
  <c r="K86" i="5"/>
  <c r="B3" i="14" s="1"/>
  <c r="A3" i="14" s="1"/>
  <c r="B23" i="10"/>
  <c r="A24" i="10"/>
  <c r="B24" i="10" s="1"/>
  <c r="K89" i="5"/>
  <c r="B6" i="14" s="1"/>
  <c r="A6" i="14" s="1"/>
  <c r="D6" i="14"/>
  <c r="F6" i="14" s="1"/>
  <c r="C6" i="14"/>
  <c r="I6" i="14"/>
  <c r="F149" i="13"/>
  <c r="J149" i="13" s="1"/>
  <c r="F4" i="13"/>
  <c r="J4" i="13" s="1"/>
  <c r="F3903" i="13"/>
  <c r="J3903" i="13" s="1"/>
  <c r="F18" i="13"/>
  <c r="J18" i="13" s="1"/>
  <c r="F3913" i="13"/>
  <c r="J3913" i="13" s="1"/>
  <c r="F102" i="13"/>
  <c r="J102" i="13" s="1"/>
  <c r="F3925" i="13"/>
  <c r="J3925" i="13" s="1"/>
  <c r="F932" i="13"/>
  <c r="J932" i="13" s="1"/>
  <c r="F1047" i="13"/>
  <c r="J1047" i="13" s="1"/>
  <c r="F1566" i="13"/>
  <c r="J1566" i="13" s="1"/>
  <c r="F1692" i="13"/>
  <c r="J1692" i="13" s="1"/>
  <c r="F44" i="13"/>
  <c r="J44" i="13" s="1"/>
  <c r="F3916" i="13"/>
  <c r="J3916" i="13" s="1"/>
  <c r="F2326" i="13"/>
  <c r="J2326" i="13" s="1"/>
  <c r="F3958" i="13"/>
  <c r="J3958" i="13" s="1"/>
  <c r="F75" i="13"/>
  <c r="J75" i="13" s="1"/>
  <c r="F2298" i="13"/>
  <c r="J2298" i="13" s="1"/>
  <c r="F4136" i="13"/>
  <c r="J4136" i="13" s="1"/>
  <c r="F327" i="13"/>
  <c r="J327" i="13" s="1"/>
  <c r="F351" i="13"/>
  <c r="J351" i="13" s="1"/>
  <c r="F21" i="13"/>
  <c r="J21" i="13" s="1"/>
  <c r="F1564" i="13"/>
  <c r="J1564" i="13" s="1"/>
  <c r="F290" i="13"/>
  <c r="J290" i="13" s="1"/>
  <c r="F212" i="13"/>
  <c r="J212" i="13" s="1"/>
  <c r="F204" i="13"/>
  <c r="J204" i="13" s="1"/>
  <c r="F1326" i="13"/>
  <c r="J1326" i="13" s="1"/>
  <c r="F1696" i="13"/>
  <c r="J1696" i="13" s="1"/>
  <c r="F53" i="13"/>
  <c r="J53" i="13" s="1"/>
  <c r="F15" i="13"/>
  <c r="J15" i="13" s="1"/>
  <c r="F3842" i="13"/>
  <c r="J3842" i="13" s="1"/>
  <c r="F1661" i="13"/>
  <c r="J1661" i="13" s="1"/>
  <c r="F858" i="13"/>
  <c r="J858" i="13" s="1"/>
  <c r="F980" i="13"/>
  <c r="J980" i="13" s="1"/>
  <c r="F3984" i="13"/>
  <c r="J3984" i="13" s="1"/>
  <c r="F3956" i="13"/>
  <c r="J3956" i="13" s="1"/>
  <c r="F840" i="13"/>
  <c r="J840" i="13" s="1"/>
  <c r="F33" i="13"/>
  <c r="J33" i="13" s="1"/>
  <c r="F981" i="13"/>
  <c r="J981" i="13" s="1"/>
  <c r="F3959" i="13"/>
  <c r="J3959" i="13" s="1"/>
  <c r="F1705" i="13"/>
  <c r="J1705" i="13" s="1"/>
  <c r="F1657" i="13"/>
  <c r="J1657" i="13" s="1"/>
  <c r="F1320" i="13"/>
  <c r="J1320" i="13" s="1"/>
  <c r="F17" i="13"/>
  <c r="J17" i="13" s="1"/>
  <c r="F2262" i="13"/>
  <c r="J2262" i="13" s="1"/>
  <c r="F899" i="13"/>
  <c r="J899" i="13" s="1"/>
  <c r="F3970" i="13"/>
  <c r="J3970" i="13" s="1"/>
  <c r="F462" i="13"/>
  <c r="J462" i="13" s="1"/>
  <c r="F1097" i="13"/>
  <c r="J1097" i="13" s="1"/>
  <c r="F1659" i="13"/>
  <c r="J1659" i="13" s="1"/>
  <c r="F3844" i="13"/>
  <c r="J3844" i="13" s="1"/>
  <c r="F3949" i="13"/>
  <c r="J3949" i="13" s="1"/>
  <c r="F3951" i="13"/>
  <c r="J3951" i="13" s="1"/>
  <c r="F1658" i="13"/>
  <c r="J1658" i="13" s="1"/>
  <c r="F1656" i="13"/>
  <c r="J1656" i="13" s="1"/>
  <c r="F1707" i="13"/>
  <c r="J1707" i="13" s="1"/>
  <c r="F2045" i="13"/>
  <c r="J2045" i="13" s="1"/>
  <c r="F3846" i="13"/>
  <c r="J3846" i="13" s="1"/>
  <c r="F1093" i="13"/>
  <c r="J1093" i="13" s="1"/>
  <c r="F617" i="13"/>
  <c r="J617" i="13" s="1"/>
  <c r="F2832" i="13"/>
  <c r="J2832" i="13" s="1"/>
  <c r="F3698" i="13"/>
  <c r="J3698" i="13" s="1"/>
  <c r="F1090" i="13"/>
  <c r="J1090" i="13" s="1"/>
  <c r="F2206" i="13"/>
  <c r="J2206" i="13" s="1"/>
  <c r="F3927" i="13"/>
  <c r="J3927" i="13" s="1"/>
  <c r="F931" i="13"/>
  <c r="J931" i="13" s="1"/>
  <c r="F1534" i="13"/>
  <c r="J1534" i="13" s="1"/>
  <c r="F34" i="13"/>
  <c r="J34" i="13" s="1"/>
  <c r="F293" i="13"/>
  <c r="J293" i="13" s="1"/>
  <c r="F3509" i="13"/>
  <c r="J3509" i="13" s="1"/>
  <c r="F3907" i="13"/>
  <c r="J3907" i="13" s="1"/>
  <c r="F3969" i="13"/>
  <c r="J3969" i="13" s="1"/>
  <c r="F77" i="13"/>
  <c r="J77" i="13" s="1"/>
  <c r="F158" i="13"/>
  <c r="J158" i="13" s="1"/>
  <c r="F32" i="13"/>
  <c r="J32" i="13" s="1"/>
  <c r="F2272" i="13"/>
  <c r="J2272" i="13" s="1"/>
  <c r="F2496" i="13"/>
  <c r="J2496" i="13" s="1"/>
  <c r="F411" i="13"/>
  <c r="J411" i="13" s="1"/>
  <c r="F1319" i="13"/>
  <c r="J1319" i="13" s="1"/>
  <c r="F2323" i="13"/>
  <c r="J2323" i="13" s="1"/>
  <c r="F1703" i="13"/>
  <c r="J1703" i="13" s="1"/>
  <c r="F9" i="13"/>
  <c r="J9" i="13" s="1"/>
  <c r="F106" i="13"/>
  <c r="J106" i="13" s="1"/>
  <c r="F959" i="13"/>
  <c r="J959" i="13" s="1"/>
  <c r="F3973" i="13"/>
  <c r="J3973" i="13" s="1"/>
  <c r="F2336" i="13"/>
  <c r="J2336" i="13" s="1"/>
  <c r="F5" i="13"/>
  <c r="J5" i="13" s="1"/>
  <c r="F2313" i="13"/>
  <c r="J2313" i="13" s="1"/>
  <c r="F1565" i="13"/>
  <c r="J1565" i="13" s="1"/>
  <c r="F3358" i="13"/>
  <c r="J3358" i="13" s="1"/>
  <c r="F283" i="13"/>
  <c r="J283" i="13" s="1"/>
  <c r="F789" i="13"/>
  <c r="J789" i="13" s="1"/>
  <c r="F3945" i="13"/>
  <c r="J3945" i="13" s="1"/>
  <c r="F325" i="13"/>
  <c r="J325" i="13" s="1"/>
  <c r="F3955" i="13"/>
  <c r="J3955" i="13" s="1"/>
  <c r="F3960" i="13"/>
  <c r="J3960" i="13" s="1"/>
  <c r="F1098" i="13"/>
  <c r="J1098" i="13" s="1"/>
  <c r="F27" i="13"/>
  <c r="J27" i="13" s="1"/>
  <c r="F352" i="13"/>
  <c r="J352" i="13" s="1"/>
  <c r="F1305" i="13"/>
  <c r="J1305" i="13" s="1"/>
  <c r="F3365" i="13"/>
  <c r="J3365" i="13" s="1"/>
  <c r="F3364" i="13"/>
  <c r="J3364" i="13" s="1"/>
  <c r="F761" i="13"/>
  <c r="J761" i="13" s="1"/>
  <c r="F616" i="13"/>
  <c r="J616" i="13" s="1"/>
  <c r="F3359" i="13"/>
  <c r="J3359" i="13" s="1"/>
  <c r="F3944" i="13"/>
  <c r="J3944" i="13" s="1"/>
  <c r="F1693" i="13"/>
  <c r="J1693" i="13" s="1"/>
  <c r="F3948" i="13"/>
  <c r="J3948" i="13" s="1"/>
  <c r="F1686" i="13"/>
  <c r="J1686" i="13" s="1"/>
  <c r="F3906" i="13"/>
  <c r="J3906" i="13" s="1"/>
  <c r="F4917" i="13"/>
  <c r="J4917" i="13" s="1"/>
  <c r="F4915" i="13"/>
  <c r="J4915" i="13" s="1"/>
  <c r="F350" i="13"/>
  <c r="J350" i="13" s="1"/>
  <c r="F46" i="13"/>
  <c r="J46" i="13" s="1"/>
  <c r="F4444" i="13"/>
  <c r="J4444" i="13" s="1"/>
  <c r="F3236" i="13"/>
  <c r="J3236" i="13" s="1"/>
  <c r="F2833" i="13"/>
  <c r="J2833" i="13" s="1"/>
  <c r="F558" i="13"/>
  <c r="J558" i="13" s="1"/>
  <c r="F4138" i="13"/>
  <c r="J4138" i="13" s="1"/>
  <c r="F4040" i="13"/>
  <c r="J4040" i="13" s="1"/>
  <c r="F2334" i="13"/>
  <c r="J2334" i="13" s="1"/>
  <c r="F3971" i="13"/>
  <c r="J3971" i="13" s="1"/>
  <c r="F483" i="13"/>
  <c r="J483" i="13" s="1"/>
  <c r="F3919" i="13"/>
  <c r="J3919" i="13" s="1"/>
  <c r="F3917" i="13"/>
  <c r="J3917" i="13" s="1"/>
  <c r="F231" i="13"/>
  <c r="J231" i="13" s="1"/>
  <c r="F2333" i="13"/>
  <c r="J2333" i="13" s="1"/>
  <c r="F191" i="13"/>
  <c r="J191" i="13" s="1"/>
  <c r="F3823" i="13"/>
  <c r="J3823" i="13" s="1"/>
  <c r="F2271" i="13"/>
  <c r="J2271" i="13" s="1"/>
  <c r="F938" i="13"/>
  <c r="J938" i="13" s="1"/>
  <c r="F349" i="13"/>
  <c r="J349" i="13" s="1"/>
  <c r="F3926" i="13"/>
  <c r="J3926" i="13" s="1"/>
  <c r="F12" i="13"/>
  <c r="J12" i="13" s="1"/>
  <c r="F29" i="13"/>
  <c r="J29" i="13" s="1"/>
  <c r="F211" i="13"/>
  <c r="J211" i="13" s="1"/>
  <c r="F1533" i="13"/>
  <c r="J1533" i="13" s="1"/>
  <c r="F3985" i="13"/>
  <c r="J3985" i="13" s="1"/>
  <c r="F1092" i="13"/>
  <c r="J1092" i="13" s="1"/>
  <c r="F14" i="13"/>
  <c r="J14" i="13" s="1"/>
  <c r="F3957" i="13"/>
  <c r="J3957" i="13" s="1"/>
  <c r="F3909" i="13"/>
  <c r="J3909" i="13" s="1"/>
  <c r="F3702" i="13"/>
  <c r="J3702" i="13" s="1"/>
  <c r="F1694" i="13"/>
  <c r="J1694" i="13" s="1"/>
  <c r="F2823" i="13"/>
  <c r="J2823" i="13" s="1"/>
  <c r="F3824" i="13"/>
  <c r="J3824" i="13" s="1"/>
  <c r="F1695" i="13"/>
  <c r="J1695" i="13" s="1"/>
  <c r="F85" i="13"/>
  <c r="J85" i="13" s="1"/>
  <c r="F3972" i="13"/>
  <c r="J3972" i="13" s="1"/>
  <c r="F182" i="13"/>
  <c r="J182" i="13" s="1"/>
  <c r="F93" i="13"/>
  <c r="J93" i="13" s="1"/>
  <c r="F958" i="13"/>
  <c r="J958" i="13" s="1"/>
  <c r="F3908" i="13"/>
  <c r="J3908" i="13" s="1"/>
  <c r="F1567" i="13"/>
  <c r="J1567" i="13" s="1"/>
  <c r="F284" i="13"/>
  <c r="J284" i="13" s="1"/>
  <c r="F3508" i="13"/>
  <c r="J3508" i="13" s="1"/>
  <c r="F3947" i="13"/>
  <c r="J3947" i="13" s="1"/>
  <c r="F4916" i="13"/>
  <c r="J4916" i="13" s="1"/>
  <c r="F1325" i="13"/>
  <c r="J1325" i="13" s="1"/>
  <c r="F16" i="13"/>
  <c r="J16" i="13" s="1"/>
  <c r="F3918" i="13"/>
  <c r="J3918" i="13" s="1"/>
  <c r="F8" i="13"/>
  <c r="J8" i="13" s="1"/>
  <c r="F441" i="13"/>
  <c r="J441" i="13" s="1"/>
  <c r="F30" i="13"/>
  <c r="J30" i="13" s="1"/>
  <c r="F3847" i="13"/>
  <c r="J3847" i="13" s="1"/>
  <c r="F1322" i="13"/>
  <c r="J1322" i="13" s="1"/>
  <c r="F4137" i="13"/>
  <c r="J4137" i="13" s="1"/>
  <c r="F4280" i="13"/>
  <c r="J4280" i="13" s="1"/>
  <c r="F127" i="13"/>
  <c r="J127" i="13" s="1"/>
  <c r="F51" i="13"/>
  <c r="J51" i="13" s="1"/>
  <c r="F1323" i="13"/>
  <c r="J1323" i="13" s="1"/>
  <c r="F1671" i="13"/>
  <c r="J1671" i="13" s="1"/>
  <c r="F933" i="13"/>
  <c r="J933" i="13" s="1"/>
  <c r="F3986" i="13"/>
  <c r="J3986" i="13" s="1"/>
  <c r="F3701" i="13"/>
  <c r="J3701" i="13" s="1"/>
  <c r="F3952" i="13"/>
  <c r="J3952" i="13" s="1"/>
  <c r="F3904" i="13"/>
  <c r="J3904" i="13" s="1"/>
  <c r="F4919" i="13"/>
  <c r="J4919" i="13" s="1"/>
  <c r="F307" i="13"/>
  <c r="J307" i="13" s="1"/>
  <c r="F1702" i="13"/>
  <c r="J1702" i="13" s="1"/>
  <c r="F19" i="13"/>
  <c r="J19" i="13" s="1"/>
  <c r="F1086" i="13"/>
  <c r="J1086" i="13" s="1"/>
  <c r="F10" i="13"/>
  <c r="J10" i="13" s="1"/>
  <c r="F1248" i="13"/>
  <c r="J1248" i="13" s="1"/>
  <c r="F331" i="13"/>
  <c r="J331" i="13" s="1"/>
  <c r="F1094" i="13"/>
  <c r="J1094" i="13" s="1"/>
  <c r="F1685" i="13"/>
  <c r="J1685" i="13" s="1"/>
  <c r="F3910" i="13"/>
  <c r="J3910" i="13" s="1"/>
  <c r="F2273" i="13"/>
  <c r="J2273" i="13" s="1"/>
  <c r="F1247" i="13"/>
  <c r="J1247" i="13" s="1"/>
  <c r="F3954" i="13"/>
  <c r="J3954" i="13" s="1"/>
  <c r="F1704" i="13"/>
  <c r="J1704" i="13" s="1"/>
  <c r="F38" i="13"/>
  <c r="J38" i="13" s="1"/>
  <c r="F4282" i="13"/>
  <c r="J4282" i="13" s="1"/>
  <c r="F4920" i="13"/>
  <c r="J4920" i="13" s="1"/>
  <c r="F513" i="13"/>
  <c r="J513" i="13" s="1"/>
  <c r="F3953" i="13"/>
  <c r="J3953" i="13" s="1"/>
  <c r="F1328" i="13"/>
  <c r="J1328" i="13" s="1"/>
  <c r="F842" i="13"/>
  <c r="J842" i="13" s="1"/>
  <c r="F3950" i="13"/>
  <c r="J3950" i="13" s="1"/>
  <c r="F3961" i="13"/>
  <c r="J3961" i="13" s="1"/>
  <c r="F3987" i="13"/>
  <c r="J3987" i="13" s="1"/>
  <c r="F2106" i="13"/>
  <c r="J2106" i="13" s="1"/>
  <c r="F612" i="13"/>
  <c r="J612" i="13" s="1"/>
  <c r="F813" i="13"/>
  <c r="J813" i="13" s="1"/>
  <c r="F1049" i="13"/>
  <c r="J1049" i="13" s="1"/>
  <c r="F1660" i="13"/>
  <c r="J1660" i="13" s="1"/>
  <c r="F264" i="13"/>
  <c r="J264" i="13" s="1"/>
  <c r="F2296" i="13"/>
  <c r="J2296" i="13" s="1"/>
  <c r="F1327" i="13"/>
  <c r="J1327" i="13" s="1"/>
  <c r="F3235" i="13"/>
  <c r="J3235" i="13" s="1"/>
  <c r="F1311" i="13"/>
  <c r="J1311" i="13" s="1"/>
  <c r="F3697" i="13"/>
  <c r="J3697" i="13" s="1"/>
  <c r="F131" i="13"/>
  <c r="J131" i="13" s="1"/>
  <c r="F2316" i="13"/>
  <c r="J2316" i="13" s="1"/>
  <c r="F25" i="13"/>
  <c r="J25" i="13" s="1"/>
  <c r="F3915" i="13"/>
  <c r="J3915" i="13" s="1"/>
  <c r="F105" i="13"/>
  <c r="J105" i="13" s="1"/>
  <c r="F276" i="13"/>
  <c r="J276" i="13" s="1"/>
  <c r="F135" i="13"/>
  <c r="J135" i="13" s="1"/>
  <c r="F3914" i="13"/>
  <c r="J3914" i="13" s="1"/>
  <c r="F819" i="13"/>
  <c r="J819" i="13" s="1"/>
  <c r="F3920" i="13"/>
  <c r="J3920" i="13" s="1"/>
  <c r="F3967" i="13"/>
  <c r="J3967" i="13" s="1"/>
  <c r="F795" i="13"/>
  <c r="J795" i="13" s="1"/>
  <c r="F3700" i="13"/>
  <c r="J3700" i="13" s="1"/>
  <c r="F3946" i="13"/>
  <c r="J3946" i="13" s="1"/>
  <c r="F3911" i="13"/>
  <c r="J3911" i="13" s="1"/>
  <c r="F4281" i="13"/>
  <c r="J4281" i="13" s="1"/>
  <c r="F2314" i="13"/>
  <c r="J2314" i="13" s="1"/>
  <c r="F889" i="13"/>
  <c r="J889" i="13" s="1"/>
  <c r="F2324" i="13"/>
  <c r="J2324" i="13" s="1"/>
  <c r="F3845" i="13"/>
  <c r="J3845" i="13" s="1"/>
  <c r="F4918" i="13"/>
  <c r="J4918" i="13" s="1"/>
  <c r="F41" i="13"/>
  <c r="J41" i="13" s="1"/>
  <c r="F2325" i="13"/>
  <c r="J2325" i="13" s="1"/>
  <c r="F2274" i="13"/>
  <c r="J2274" i="13" s="1"/>
  <c r="F446" i="13"/>
  <c r="J446" i="13" s="1"/>
  <c r="F2315" i="13"/>
  <c r="J2315" i="13" s="1"/>
  <c r="F1046" i="13"/>
  <c r="J1046" i="13" s="1"/>
  <c r="F1708" i="13"/>
  <c r="J1708" i="13" s="1"/>
  <c r="F3905" i="13"/>
  <c r="J3905" i="13" s="1"/>
  <c r="F11" i="13"/>
  <c r="J11" i="13" s="1"/>
  <c r="F1001" i="13"/>
  <c r="J1001" i="13" s="1"/>
  <c r="F2101" i="13"/>
  <c r="J2101" i="13" s="1"/>
  <c r="F4445" i="13"/>
  <c r="J4445" i="13" s="1"/>
  <c r="F3968" i="13"/>
  <c r="J3968" i="13" s="1"/>
  <c r="F193" i="13"/>
  <c r="J193" i="13" s="1"/>
  <c r="F3843" i="13"/>
  <c r="J3843" i="13" s="1"/>
  <c r="F1890" i="13"/>
  <c r="J1890" i="13" s="1"/>
  <c r="F2495" i="13"/>
  <c r="J2495" i="13" s="1"/>
  <c r="F2834" i="13"/>
  <c r="J2834" i="13" s="1"/>
  <c r="F2335" i="13"/>
  <c r="J2335" i="13" s="1"/>
  <c r="F3699" i="13"/>
  <c r="J3699" i="13" s="1"/>
  <c r="F24" i="13"/>
  <c r="J24" i="13" s="1"/>
  <c r="F550" i="13"/>
  <c r="J550" i="13" s="1"/>
  <c r="F99" i="13"/>
  <c r="J99" i="13" s="1"/>
  <c r="F3848" i="13"/>
  <c r="J3848" i="13" s="1"/>
  <c r="L89" i="5"/>
  <c r="K106" i="5"/>
  <c r="L106" i="5"/>
  <c r="I7" i="14"/>
  <c r="L90" i="5"/>
  <c r="C7" i="14"/>
  <c r="D7" i="14"/>
  <c r="F7" i="14" s="1"/>
  <c r="K90" i="5"/>
  <c r="B7" i="14" s="1"/>
  <c r="A7" i="14" s="1"/>
  <c r="L104" i="5"/>
  <c r="K104" i="5"/>
  <c r="L98" i="5"/>
  <c r="K98" i="5"/>
  <c r="K101" i="5"/>
  <c r="L101" i="5"/>
  <c r="I5" i="14"/>
  <c r="D5" i="14"/>
  <c r="F5" i="14" s="1"/>
  <c r="L88" i="5"/>
  <c r="C5" i="14"/>
  <c r="K88" i="5"/>
  <c r="B5" i="14" s="1"/>
  <c r="A5" i="14" s="1"/>
  <c r="F2076" i="13"/>
  <c r="F2864" i="13"/>
  <c r="F3303" i="13"/>
  <c r="F3349" i="13"/>
  <c r="F4799" i="13"/>
  <c r="F853" i="13"/>
  <c r="F3119" i="13"/>
  <c r="F4687" i="13"/>
  <c r="F3341" i="13"/>
  <c r="F2261" i="13"/>
  <c r="F4814" i="13"/>
  <c r="F917" i="13"/>
  <c r="F4216" i="13"/>
  <c r="F4124" i="13"/>
  <c r="F4985" i="13"/>
  <c r="F472" i="13"/>
  <c r="F3075" i="13"/>
  <c r="F4055" i="13"/>
  <c r="F1619" i="13"/>
  <c r="F1498" i="13"/>
  <c r="F3538" i="13"/>
  <c r="F162" i="13"/>
  <c r="F4831" i="13"/>
  <c r="F2500" i="13"/>
  <c r="F1331" i="13"/>
  <c r="F3247" i="13"/>
  <c r="F3232" i="13"/>
  <c r="F1476" i="13"/>
  <c r="F895" i="13"/>
  <c r="F1868" i="13"/>
  <c r="F2127" i="13"/>
  <c r="F3482" i="13"/>
  <c r="F2692" i="13"/>
  <c r="F3653" i="13"/>
  <c r="F1150" i="13"/>
  <c r="F3590" i="13"/>
  <c r="F2706" i="13"/>
  <c r="F1934" i="13"/>
  <c r="F1827" i="13"/>
  <c r="F1933" i="13"/>
  <c r="F213" i="13"/>
  <c r="F2371" i="13"/>
  <c r="F4800" i="13"/>
  <c r="F2140" i="13"/>
  <c r="F3021" i="13"/>
  <c r="F1197" i="13"/>
  <c r="F2952" i="13"/>
  <c r="F3577" i="13"/>
  <c r="F2597" i="13"/>
  <c r="F1744" i="13"/>
  <c r="F78" i="13"/>
  <c r="F3849" i="13"/>
  <c r="F4092" i="13"/>
  <c r="F1270" i="13"/>
  <c r="F3664" i="13"/>
  <c r="F1698" i="13"/>
  <c r="F1251" i="13"/>
  <c r="F4856" i="13"/>
  <c r="F1036" i="13"/>
  <c r="F2846" i="13"/>
  <c r="F1571" i="13"/>
  <c r="F2150" i="13"/>
  <c r="F2009" i="13"/>
  <c r="F1846" i="13"/>
  <c r="F4181" i="13"/>
  <c r="F1615" i="13"/>
  <c r="F2238" i="13"/>
  <c r="F3258" i="13"/>
  <c r="F939" i="13"/>
  <c r="F3171" i="13"/>
  <c r="F3223" i="13"/>
  <c r="F2808" i="13"/>
  <c r="F535" i="13"/>
  <c r="F2955" i="13"/>
  <c r="F908" i="13"/>
  <c r="F2764" i="13"/>
  <c r="F3085" i="13"/>
  <c r="F1015" i="13"/>
  <c r="F1558" i="13"/>
  <c r="F3229" i="13"/>
  <c r="F2438" i="13"/>
  <c r="F4880" i="13"/>
  <c r="F3058" i="13"/>
  <c r="F537" i="13"/>
  <c r="F2947" i="13"/>
  <c r="F1218" i="13"/>
  <c r="F3473" i="13"/>
  <c r="F1593" i="13"/>
  <c r="F4760" i="13"/>
  <c r="F1095" i="13"/>
  <c r="F196" i="13"/>
  <c r="F3287" i="13"/>
  <c r="F1294" i="13"/>
  <c r="F1568" i="13"/>
  <c r="F3492" i="13"/>
  <c r="F4490" i="13"/>
  <c r="F1587" i="13"/>
  <c r="F4573" i="13"/>
  <c r="F4705" i="13"/>
  <c r="F4219" i="13"/>
  <c r="F2405" i="13"/>
  <c r="F1069" i="13"/>
  <c r="F3443" i="13"/>
  <c r="F2396" i="13"/>
  <c r="F1653" i="13"/>
  <c r="F4813" i="13"/>
  <c r="F3163" i="13"/>
  <c r="F3749" i="13"/>
  <c r="F2028" i="13"/>
  <c r="F337" i="13"/>
  <c r="F1220" i="13"/>
  <c r="F4941" i="13"/>
  <c r="F823" i="13"/>
  <c r="F3386" i="13"/>
  <c r="F3035" i="13"/>
  <c r="F604" i="13"/>
  <c r="F751" i="13"/>
  <c r="F3821" i="13"/>
  <c r="F2147" i="13"/>
  <c r="F575" i="13"/>
  <c r="F2199" i="13"/>
  <c r="F510" i="13"/>
  <c r="F2662" i="13"/>
  <c r="F1939" i="13"/>
  <c r="F4739" i="13"/>
  <c r="F1991" i="13"/>
  <c r="F1952" i="13"/>
  <c r="F1967" i="13"/>
  <c r="F1607" i="13"/>
  <c r="F2985" i="13"/>
  <c r="F207" i="13"/>
  <c r="F4755" i="13"/>
  <c r="F1672" i="13"/>
  <c r="F3581" i="13"/>
  <c r="F2809" i="13"/>
  <c r="F548" i="13"/>
  <c r="F3645" i="13"/>
  <c r="F1448" i="13"/>
  <c r="F3141" i="13"/>
  <c r="F4005" i="13"/>
  <c r="F4452" i="13"/>
  <c r="F3651" i="13"/>
  <c r="F1266" i="13"/>
  <c r="F2869" i="13"/>
  <c r="F3160" i="13"/>
  <c r="F4616" i="13"/>
  <c r="F3376" i="13"/>
  <c r="F4239" i="13"/>
  <c r="F2068" i="13"/>
  <c r="F892" i="13"/>
  <c r="F2774" i="13"/>
  <c r="F2736" i="13"/>
  <c r="F1948" i="13"/>
  <c r="F4109" i="13"/>
  <c r="F696" i="13"/>
  <c r="F2040" i="13"/>
  <c r="F2979" i="13"/>
  <c r="F4981" i="13"/>
  <c r="F4967" i="13"/>
  <c r="F4338" i="13"/>
  <c r="F943" i="13"/>
  <c r="F2493" i="13"/>
  <c r="F1733" i="13"/>
  <c r="F3641" i="13"/>
  <c r="F39" i="13"/>
  <c r="F2027" i="13"/>
  <c r="F3691" i="13"/>
  <c r="F4543" i="13"/>
  <c r="F2620" i="13"/>
  <c r="F4016" i="13"/>
  <c r="F2070" i="13"/>
  <c r="F2239" i="13"/>
  <c r="F2114" i="13"/>
  <c r="F4740" i="13"/>
  <c r="F2166" i="13"/>
  <c r="F670" i="13"/>
  <c r="F3648" i="13"/>
  <c r="F159" i="13"/>
  <c r="F4428" i="13"/>
  <c r="F2001" i="13"/>
  <c r="F3030" i="13"/>
  <c r="F401" i="13"/>
  <c r="F4263" i="13"/>
  <c r="F4288" i="13"/>
  <c r="F3201" i="13"/>
  <c r="F3400" i="13"/>
  <c r="F1473" i="13"/>
  <c r="F4962" i="13"/>
  <c r="F3814" i="13"/>
  <c r="F2976" i="13"/>
  <c r="F173" i="13"/>
  <c r="F4689" i="13"/>
  <c r="F936" i="13"/>
  <c r="F2528" i="13"/>
  <c r="F361" i="13"/>
  <c r="F2724" i="13"/>
  <c r="F1118" i="13"/>
  <c r="F2547" i="13"/>
  <c r="F2703" i="13"/>
  <c r="F4351" i="13"/>
  <c r="F2806" i="13"/>
  <c r="F1381" i="13"/>
  <c r="F1362" i="13"/>
  <c r="F363" i="13"/>
  <c r="F3772" i="13"/>
  <c r="F68" i="13"/>
  <c r="F3184" i="13"/>
  <c r="F2874" i="13"/>
  <c r="F1982" i="13"/>
  <c r="F4702" i="13"/>
  <c r="F1298" i="13"/>
  <c r="F427" i="13"/>
  <c r="F3715" i="13"/>
  <c r="F1559" i="13"/>
  <c r="F3678" i="13"/>
  <c r="F1201" i="13"/>
  <c r="F3725" i="13"/>
  <c r="F2634" i="13"/>
  <c r="F2677" i="13"/>
  <c r="F2814" i="13"/>
  <c r="F4927" i="13"/>
  <c r="F2599" i="13"/>
  <c r="F3290" i="13"/>
  <c r="F2182" i="13"/>
  <c r="F3673" i="13"/>
  <c r="F3447" i="13"/>
  <c r="F2660" i="13"/>
  <c r="F1229" i="13"/>
  <c r="F4160" i="13"/>
  <c r="F2668" i="13"/>
  <c r="F2136" i="13"/>
  <c r="F3179" i="13"/>
  <c r="F3724" i="13"/>
  <c r="F1043" i="13"/>
  <c r="F4322" i="13"/>
  <c r="F3644" i="13"/>
  <c r="F1380" i="13"/>
  <c r="F2072" i="13"/>
  <c r="F3863" i="13"/>
  <c r="F2568" i="13"/>
  <c r="F2728" i="13"/>
  <c r="F1388" i="13"/>
  <c r="F4308" i="13"/>
  <c r="F688" i="13"/>
  <c r="F4236" i="13"/>
  <c r="F2603" i="13"/>
  <c r="F590" i="13"/>
  <c r="F3523" i="13"/>
  <c r="F1234" i="13"/>
  <c r="F3065" i="13"/>
  <c r="F2291" i="13"/>
  <c r="F1243" i="13"/>
  <c r="F4287" i="13"/>
  <c r="F2866" i="13"/>
  <c r="F4182" i="13"/>
  <c r="F1115" i="13"/>
  <c r="F4327" i="13"/>
  <c r="F2453" i="13"/>
  <c r="F3938" i="13"/>
  <c r="F2630" i="13"/>
  <c r="F1170" i="13"/>
  <c r="F2514" i="13"/>
  <c r="F2093" i="13"/>
  <c r="F2105" i="13"/>
  <c r="F3963" i="13"/>
  <c r="F2187" i="13"/>
  <c r="F562" i="13"/>
  <c r="F870" i="13"/>
  <c r="F3062" i="13"/>
  <c r="F79" i="13"/>
  <c r="F3543" i="13"/>
  <c r="F1111" i="13"/>
  <c r="F3870" i="13"/>
  <c r="F3033" i="13"/>
  <c r="F627" i="13"/>
  <c r="F3100" i="13"/>
  <c r="F1942" i="13"/>
  <c r="F1278" i="13"/>
  <c r="F905" i="13"/>
  <c r="F1740" i="13"/>
  <c r="F1122" i="13"/>
  <c r="F1277" i="13"/>
  <c r="F3357" i="13"/>
  <c r="F1510" i="13"/>
  <c r="F2939" i="13"/>
  <c r="F1734" i="13"/>
  <c r="F677" i="13"/>
  <c r="F2369" i="13"/>
  <c r="F396" i="13"/>
  <c r="F2994" i="13"/>
  <c r="F1178" i="13"/>
  <c r="F3430" i="13"/>
  <c r="F1799" i="13"/>
  <c r="F1502" i="13"/>
  <c r="F1800" i="13"/>
  <c r="F468" i="13"/>
  <c r="F3152" i="13"/>
  <c r="F101" i="13"/>
  <c r="F4471" i="13"/>
  <c r="F1275" i="13"/>
  <c r="F1146" i="13"/>
  <c r="F2235" i="13"/>
  <c r="F4031" i="13"/>
  <c r="F2287" i="13"/>
  <c r="F247" i="13"/>
  <c r="F4688" i="13"/>
  <c r="F1757" i="13"/>
  <c r="F452" i="13"/>
  <c r="F2457" i="13"/>
  <c r="F4480" i="13"/>
  <c r="F1410" i="13"/>
  <c r="F2780" i="13"/>
  <c r="F595" i="13"/>
  <c r="F2583" i="13"/>
  <c r="F1798" i="13"/>
  <c r="F3453" i="13"/>
  <c r="F1553" i="13"/>
  <c r="F726" i="13"/>
  <c r="F2908" i="13"/>
  <c r="F1580" i="13"/>
  <c r="F4057" i="13"/>
  <c r="F671" i="13"/>
  <c r="F3817" i="13"/>
  <c r="F2228" i="13"/>
  <c r="F4500" i="13"/>
  <c r="F2126" i="13"/>
  <c r="F188" i="13"/>
  <c r="F2810" i="13"/>
  <c r="F738" i="13"/>
  <c r="F4326" i="13"/>
  <c r="F141" i="13"/>
  <c r="F4473" i="13"/>
  <c r="F2229" i="13"/>
  <c r="F2922" i="13"/>
  <c r="F408" i="13"/>
  <c r="F4945" i="13"/>
  <c r="F4878" i="13"/>
  <c r="F2624" i="13"/>
  <c r="F1103" i="13"/>
  <c r="F3457" i="13"/>
  <c r="F4671" i="13"/>
  <c r="F532" i="13"/>
  <c r="F2478" i="13"/>
  <c r="F4684" i="13"/>
  <c r="F1167" i="13"/>
  <c r="F3978" i="13"/>
  <c r="F4052" i="13"/>
  <c r="F2773" i="13"/>
  <c r="F89" i="13"/>
  <c r="F3420" i="13"/>
  <c r="F1206" i="13"/>
  <c r="F1772" i="13"/>
  <c r="F2242" i="13"/>
  <c r="F2367" i="13"/>
  <c r="F1189" i="13"/>
  <c r="F1162" i="13"/>
  <c r="F2472" i="13"/>
  <c r="F3559" i="13"/>
  <c r="F4105" i="13"/>
  <c r="F404" i="13"/>
  <c r="F92" i="13"/>
  <c r="F4947" i="13"/>
  <c r="F878" i="13"/>
  <c r="F2507" i="13"/>
  <c r="F2455" i="13"/>
  <c r="F3744" i="13"/>
  <c r="F113" i="13"/>
  <c r="F2113" i="13"/>
  <c r="F4604" i="13"/>
  <c r="F1344" i="13"/>
  <c r="F826" i="13"/>
  <c r="F3363" i="13"/>
  <c r="F4569" i="13"/>
  <c r="F1249" i="13"/>
  <c r="F2580" i="13"/>
  <c r="F2849" i="13"/>
  <c r="F1412" i="13"/>
  <c r="F3406" i="13"/>
  <c r="F4642" i="13"/>
  <c r="F2293" i="13"/>
  <c r="F1717" i="13"/>
  <c r="F3089" i="13"/>
  <c r="F281" i="13"/>
  <c r="F1254" i="13"/>
  <c r="F3884" i="13"/>
  <c r="F3923" i="13"/>
  <c r="F368" i="13"/>
  <c r="F2450" i="13"/>
  <c r="F3820" i="13"/>
  <c r="F1989" i="13"/>
  <c r="F1312" i="13"/>
  <c r="F1662" i="13"/>
  <c r="F138" i="13"/>
  <c r="F3529" i="13"/>
  <c r="F2586" i="13"/>
  <c r="F2941" i="13"/>
  <c r="F736" i="13"/>
  <c r="F4955" i="13"/>
  <c r="F1334" i="13"/>
  <c r="F952" i="13"/>
  <c r="F2085" i="13"/>
  <c r="F2835" i="13"/>
  <c r="F142" i="13"/>
  <c r="F2063" i="13"/>
  <c r="F4921" i="13"/>
  <c r="F3809" i="13"/>
  <c r="F964" i="13"/>
  <c r="F258" i="13"/>
  <c r="F2951" i="13"/>
  <c r="F3156" i="13"/>
  <c r="F4628" i="13"/>
  <c r="F581" i="13"/>
  <c r="F3222" i="13"/>
  <c r="F672" i="13"/>
  <c r="F1642" i="13"/>
  <c r="F2247" i="13"/>
  <c r="F2627" i="13"/>
  <c r="F2914" i="13"/>
  <c r="F2285" i="13"/>
  <c r="F4859" i="13"/>
  <c r="F873" i="13"/>
  <c r="F420" i="13"/>
  <c r="F4901" i="13"/>
  <c r="F1449" i="13"/>
  <c r="F174" i="13"/>
  <c r="F3696" i="13"/>
  <c r="F1600" i="13"/>
  <c r="F4505" i="13"/>
  <c r="F1958" i="13"/>
  <c r="F2858" i="13"/>
  <c r="F2578" i="13"/>
  <c r="F996" i="13"/>
  <c r="F1083" i="13"/>
  <c r="F3306" i="13"/>
  <c r="F1572" i="13"/>
  <c r="F1113" i="13"/>
  <c r="F2209" i="13"/>
  <c r="F4165" i="13"/>
  <c r="F4833" i="13"/>
  <c r="F2188" i="13"/>
  <c r="F266" i="13"/>
  <c r="F2382" i="13"/>
  <c r="F4018" i="13"/>
  <c r="F4266" i="13"/>
  <c r="F1133" i="13"/>
  <c r="F4801" i="13"/>
  <c r="F1096" i="13"/>
  <c r="F3185" i="13"/>
  <c r="F749" i="13"/>
  <c r="F1011" i="13"/>
  <c r="F2885" i="13"/>
  <c r="F4909" i="13"/>
  <c r="F1160" i="13"/>
  <c r="F4661" i="13"/>
  <c r="F3086" i="13"/>
  <c r="F3892" i="13"/>
  <c r="F758" i="13"/>
  <c r="F4168" i="13"/>
  <c r="F552" i="13"/>
  <c r="F367" i="13"/>
  <c r="F2395" i="13"/>
  <c r="F4928" i="13"/>
  <c r="F763" i="13"/>
  <c r="F900" i="13"/>
  <c r="F3269" i="13"/>
  <c r="F2337" i="13"/>
  <c r="F4478" i="13"/>
  <c r="F1282" i="13"/>
  <c r="F1466" i="13"/>
  <c r="F4025" i="13"/>
  <c r="F316" i="13"/>
  <c r="F3761" i="13"/>
  <c r="F3051" i="13"/>
  <c r="F210" i="13"/>
  <c r="F2560" i="13"/>
  <c r="F4721" i="13"/>
  <c r="F1337" i="13"/>
  <c r="F1914" i="13"/>
  <c r="F1975" i="13"/>
  <c r="F692" i="13"/>
  <c r="F3535" i="13"/>
  <c r="F3412" i="13"/>
  <c r="F3399" i="13"/>
  <c r="F814" i="13"/>
  <c r="F3188" i="13"/>
  <c r="F172" i="13"/>
  <c r="F678" i="13"/>
  <c r="F1870" i="13"/>
  <c r="F4404" i="13"/>
  <c r="F197" i="13"/>
  <c r="F406" i="13"/>
  <c r="F4033" i="13"/>
  <c r="F4039" i="13"/>
  <c r="F4581" i="13"/>
  <c r="F60" i="13"/>
  <c r="F2957" i="13"/>
  <c r="F4844" i="13"/>
  <c r="F1059" i="13"/>
  <c r="F1464" i="13"/>
  <c r="F1923" i="13"/>
  <c r="F1997" i="13"/>
  <c r="F439" i="13"/>
  <c r="F2095" i="13"/>
  <c r="F4911" i="13"/>
  <c r="F2651" i="13"/>
  <c r="F793" i="13"/>
  <c r="F4046" i="13"/>
  <c r="F318" i="13"/>
  <c r="F3465" i="13"/>
  <c r="F2647" i="13"/>
  <c r="F4448" i="13"/>
  <c r="F2966" i="13"/>
  <c r="F1032" i="13"/>
  <c r="F694" i="13"/>
  <c r="F1304" i="13"/>
  <c r="F4970" i="13"/>
  <c r="F2073" i="13"/>
  <c r="F317" i="13"/>
  <c r="F4530" i="13"/>
  <c r="F4226" i="13"/>
  <c r="F2820" i="13"/>
  <c r="F638" i="13"/>
  <c r="F3812" i="13"/>
  <c r="F2151" i="13"/>
  <c r="F2550" i="13"/>
  <c r="F2779" i="13"/>
  <c r="F3115" i="13"/>
  <c r="F1490" i="13"/>
  <c r="F2856" i="13"/>
  <c r="F1516" i="13"/>
  <c r="F816" i="13"/>
  <c r="F4515" i="13"/>
  <c r="F4652" i="13"/>
  <c r="F1392" i="13"/>
  <c r="F3373" i="13"/>
  <c r="F3608" i="13"/>
  <c r="F1350" i="13"/>
  <c r="F4398" i="13"/>
  <c r="F1741" i="13"/>
  <c r="F2757" i="13"/>
  <c r="F2520" i="13"/>
  <c r="F546" i="13"/>
  <c r="F59" i="13"/>
  <c r="F3096" i="13"/>
  <c r="F192" i="13"/>
  <c r="F4741" i="13"/>
  <c r="F1056" i="13"/>
  <c r="F2589" i="13"/>
  <c r="F4532" i="13"/>
  <c r="F3965" i="13"/>
  <c r="F1971" i="13"/>
  <c r="F3098" i="13"/>
  <c r="F2023" i="13"/>
  <c r="F4558" i="13"/>
  <c r="F3966" i="13"/>
  <c r="F1731" i="13"/>
  <c r="F650" i="13"/>
  <c r="F3333" i="13"/>
  <c r="F1722" i="13"/>
  <c r="F4585" i="13"/>
  <c r="F734" i="13"/>
  <c r="F3998" i="13"/>
  <c r="F2702" i="13"/>
  <c r="F956" i="13"/>
  <c r="F2615" i="13"/>
  <c r="F3165" i="13"/>
  <c r="F4231" i="13"/>
  <c r="F3561" i="13"/>
  <c r="F1801" i="13"/>
  <c r="F4323" i="13"/>
  <c r="F1829" i="13"/>
  <c r="F4196" i="13"/>
  <c r="F3212" i="13"/>
  <c r="F187" i="13"/>
  <c r="F4629" i="13"/>
  <c r="F3006" i="13"/>
  <c r="F3738" i="13"/>
  <c r="F292" i="13"/>
  <c r="F4781" i="13"/>
  <c r="F2629" i="13"/>
  <c r="F477" i="13"/>
  <c r="F3285" i="13"/>
  <c r="F2612" i="13"/>
  <c r="F2253" i="13"/>
  <c r="F3769" i="13"/>
  <c r="F2263" i="13"/>
  <c r="F206" i="13"/>
  <c r="F4756" i="13"/>
  <c r="F2190" i="13"/>
  <c r="F907" i="13"/>
  <c r="F4389" i="13"/>
  <c r="F4293" i="13"/>
  <c r="F1616" i="13"/>
  <c r="F4098" i="13"/>
  <c r="F3251" i="13"/>
  <c r="F4964" i="13"/>
  <c r="F844" i="13"/>
  <c r="F4596" i="13"/>
  <c r="F1634" i="13"/>
  <c r="F3043" i="13"/>
  <c r="F3276" i="13"/>
  <c r="F787" i="13"/>
  <c r="F4410" i="13"/>
  <c r="F2895" i="13"/>
  <c r="F2707" i="13"/>
  <c r="F1643" i="13"/>
  <c r="F2014" i="13"/>
  <c r="F2419" i="13"/>
  <c r="F2961" i="13"/>
  <c r="F3070" i="13"/>
  <c r="F4529" i="13"/>
  <c r="F4876" i="13"/>
  <c r="F2827" i="13"/>
  <c r="F995" i="13"/>
  <c r="F3318" i="13"/>
  <c r="F1409" i="13"/>
  <c r="F488" i="13"/>
  <c r="F496" i="13"/>
  <c r="F4276" i="13"/>
  <c r="F457" i="13"/>
  <c r="F500" i="13"/>
  <c r="F3507" i="13"/>
  <c r="F180" i="13"/>
  <c r="F4674" i="13"/>
  <c r="F1732" i="13"/>
  <c r="F3298" i="13"/>
  <c r="F771" i="13"/>
  <c r="F4778" i="13"/>
  <c r="F1112" i="13"/>
  <c r="F1271" i="13"/>
  <c r="F1551" i="13"/>
  <c r="F2013" i="13"/>
  <c r="F566" i="13"/>
  <c r="F3534" i="13"/>
  <c r="F1487" i="13"/>
  <c r="F4979" i="13"/>
  <c r="F160" i="13"/>
  <c r="F3389" i="13"/>
  <c r="F508" i="13"/>
  <c r="F4191" i="13"/>
  <c r="F1678" i="13"/>
  <c r="F1364" i="13"/>
  <c r="F1330" i="13"/>
  <c r="F2180" i="13"/>
  <c r="F2800" i="13"/>
  <c r="F2998" i="13"/>
  <c r="F1091" i="13"/>
  <c r="F4775" i="13"/>
  <c r="F3332" i="13"/>
  <c r="F2049" i="13"/>
  <c r="F2537" i="13"/>
  <c r="F3552" i="13"/>
  <c r="F1123" i="13"/>
  <c r="F1691" i="13"/>
  <c r="F1840" i="13"/>
  <c r="F810" i="13"/>
  <c r="F4575" i="13"/>
  <c r="F1793" i="13"/>
  <c r="F4538" i="13"/>
  <c r="F2898" i="13"/>
  <c r="F1316" i="13"/>
  <c r="F3439" i="13"/>
  <c r="F717" i="13"/>
  <c r="F3902" i="13"/>
  <c r="F125" i="13"/>
  <c r="F3324" i="13"/>
  <c r="F183" i="13"/>
  <c r="F4825" i="13"/>
  <c r="F2278" i="13"/>
  <c r="F4378" i="13"/>
  <c r="F2600" i="13"/>
  <c r="F1260" i="13"/>
  <c r="F2851" i="13"/>
  <c r="F721" i="13"/>
  <c r="F98" i="13"/>
  <c r="F382" i="13"/>
  <c r="F994" i="13"/>
  <c r="F3275" i="13"/>
  <c r="F769" i="13"/>
  <c r="F1588" i="13"/>
  <c r="F3787" i="13"/>
  <c r="F248" i="13"/>
  <c r="F3243" i="13"/>
  <c r="F1823" i="13"/>
  <c r="F4498" i="13"/>
  <c r="F4058" i="13"/>
  <c r="F4744" i="13"/>
  <c r="F1102" i="13"/>
  <c r="F4584" i="13"/>
  <c r="F1664" i="13"/>
  <c r="F4218" i="13"/>
  <c r="F2751" i="13"/>
  <c r="F2177" i="13"/>
  <c r="F3130" i="13"/>
  <c r="F203" i="13"/>
  <c r="F2690" i="13"/>
  <c r="F2967" i="13"/>
  <c r="F1715" i="13"/>
  <c r="F1500" i="13"/>
  <c r="F3528" i="13"/>
  <c r="F1670" i="13"/>
  <c r="F3545" i="13"/>
  <c r="F47" i="13"/>
  <c r="F3629" i="13"/>
  <c r="F1955" i="13"/>
  <c r="F1727" i="13"/>
  <c r="F3124" i="13"/>
  <c r="F1202" i="13"/>
  <c r="F2789" i="13"/>
  <c r="F306" i="13"/>
  <c r="F533" i="13"/>
  <c r="F987" i="13"/>
  <c r="F3466" i="13"/>
  <c r="F4716" i="13"/>
  <c r="F1554" i="13"/>
  <c r="F3134" i="13"/>
  <c r="F1830" i="13"/>
  <c r="F1458" i="13"/>
  <c r="F1583" i="13"/>
  <c r="F4978" i="13"/>
  <c r="F822" i="13"/>
  <c r="F2338" i="13"/>
  <c r="F1638" i="13"/>
  <c r="F589" i="13"/>
  <c r="F1089" i="13"/>
  <c r="F806" i="13"/>
  <c r="F683" i="13"/>
  <c r="F2999" i="13"/>
  <c r="F798" i="13"/>
  <c r="F1153" i="13"/>
  <c r="F1813" i="13"/>
  <c r="F1072" i="13"/>
  <c r="F410" i="13"/>
  <c r="F516" i="13"/>
  <c r="F3646" i="13"/>
  <c r="F4752" i="13"/>
  <c r="F2718" i="13"/>
  <c r="F5000" i="13"/>
  <c r="F253" i="13"/>
  <c r="F1817" i="13"/>
  <c r="F3668" i="13"/>
  <c r="F536" i="13"/>
  <c r="F3284" i="13"/>
  <c r="F4461" i="13"/>
  <c r="F579" i="13"/>
  <c r="F3876" i="13"/>
  <c r="F4989" i="13"/>
  <c r="F1681" i="13"/>
  <c r="F273" i="13"/>
  <c r="F2618" i="13"/>
  <c r="F1190" i="13"/>
  <c r="F1610" i="13"/>
  <c r="F2067" i="13"/>
  <c r="F2918" i="13"/>
  <c r="F362" i="13"/>
  <c r="F2837" i="13"/>
  <c r="F3378" i="13"/>
  <c r="F3893" i="13"/>
  <c r="F486" i="13"/>
  <c r="F4768" i="13"/>
  <c r="F1857" i="13"/>
  <c r="F1631" i="13"/>
  <c r="F1071" i="13"/>
  <c r="F4466" i="13"/>
  <c r="F1849" i="13"/>
  <c r="F955" i="13"/>
  <c r="F1368" i="13"/>
  <c r="F2501" i="13"/>
  <c r="F1527" i="13"/>
  <c r="F3288" i="13"/>
  <c r="F1749" i="13"/>
  <c r="F4821" i="13"/>
  <c r="F144" i="13"/>
  <c r="F3286" i="13"/>
  <c r="F4150" i="13"/>
  <c r="F2251" i="13"/>
  <c r="F2153" i="13"/>
  <c r="F228" i="13"/>
  <c r="F4277" i="13"/>
  <c r="F2128" i="13"/>
  <c r="F4454" i="13"/>
  <c r="F375" i="13"/>
  <c r="F3626" i="13"/>
  <c r="F3393" i="13"/>
  <c r="F4697" i="13"/>
  <c r="F803" i="13"/>
  <c r="F2545" i="13"/>
  <c r="F2517" i="13"/>
  <c r="F887" i="13"/>
  <c r="F1425" i="13"/>
  <c r="F4745" i="13"/>
  <c r="F1308" i="13"/>
  <c r="F4973" i="13"/>
  <c r="F3515" i="13"/>
  <c r="F3472" i="13"/>
  <c r="F4900" i="13"/>
  <c r="F3291" i="13"/>
  <c r="F3267" i="13"/>
  <c r="F2711" i="13"/>
  <c r="F2432" i="13"/>
  <c r="F312" i="13"/>
  <c r="F4877" i="13"/>
  <c r="F1839" i="13"/>
  <c r="F2826" i="13"/>
  <c r="F4934" i="13"/>
  <c r="F1335" i="13"/>
  <c r="F4294" i="13"/>
  <c r="F3133" i="13"/>
  <c r="F1116" i="13"/>
  <c r="F4014" i="13"/>
  <c r="F2813" i="13"/>
  <c r="F1393" i="13"/>
  <c r="F2917" i="13"/>
  <c r="F26" i="13"/>
  <c r="F4065" i="13"/>
  <c r="F2710" i="13"/>
  <c r="F339" i="13"/>
  <c r="F4171" i="13"/>
  <c r="F2726" i="13"/>
  <c r="F1736" i="13"/>
  <c r="F3837" i="13"/>
  <c r="F170" i="13"/>
  <c r="F3409" i="13"/>
  <c r="F3016" i="13"/>
  <c r="F626" i="13"/>
  <c r="F1563" i="13"/>
  <c r="F4737" i="13"/>
  <c r="F494" i="13"/>
  <c r="F746" i="13"/>
  <c r="F3143" i="13"/>
  <c r="F1994" i="13"/>
  <c r="F2305" i="13"/>
  <c r="F304" i="13"/>
  <c r="F3929" i="13"/>
  <c r="F4369" i="13"/>
  <c r="F3570" i="13"/>
  <c r="F4602" i="13"/>
  <c r="F1372" i="13"/>
  <c r="F918" i="13"/>
  <c r="F4907" i="13"/>
  <c r="F4676" i="13"/>
  <c r="F2682" i="13"/>
  <c r="F4178" i="13"/>
  <c r="F2491" i="13"/>
  <c r="F4463" i="13"/>
  <c r="F2008" i="13"/>
  <c r="F4513" i="13"/>
  <c r="F2759" i="13"/>
  <c r="F916" i="13"/>
  <c r="F3191" i="13"/>
  <c r="F1874" i="13"/>
  <c r="F2220" i="13"/>
  <c r="F3996" i="13"/>
  <c r="F209" i="13"/>
  <c r="F4524" i="13"/>
  <c r="F3501" i="13"/>
  <c r="F2164" i="13"/>
  <c r="F184" i="13"/>
  <c r="F2614" i="13"/>
  <c r="F3657" i="13"/>
  <c r="F3635" i="13"/>
  <c r="F1128" i="13"/>
  <c r="F4881" i="13"/>
  <c r="F2080" i="13"/>
  <c r="F1188" i="13"/>
  <c r="F2043" i="13"/>
  <c r="F3494" i="13"/>
  <c r="F555" i="13"/>
  <c r="F1966" i="13"/>
  <c r="F3975" i="13"/>
  <c r="F703" i="13"/>
  <c r="F4840" i="13"/>
  <c r="F2594" i="13"/>
  <c r="F2404" i="13"/>
  <c r="F2577" i="13"/>
  <c r="F139" i="13"/>
  <c r="F487" i="13"/>
  <c r="F2588" i="13"/>
  <c r="F3964" i="13"/>
  <c r="F3943" i="13"/>
  <c r="F3637" i="13"/>
  <c r="F1988" i="13"/>
  <c r="F1976" i="13"/>
  <c r="F2595" i="13"/>
  <c r="F4133" i="13"/>
  <c r="F3734" i="13"/>
  <c r="F1762" i="13"/>
  <c r="F1542" i="13"/>
  <c r="F1530" i="13"/>
  <c r="F2734" i="13"/>
  <c r="F643" i="13"/>
  <c r="F1539" i="13"/>
  <c r="F4312" i="13"/>
  <c r="F1154" i="13"/>
  <c r="F3328" i="13"/>
  <c r="F4417" i="13"/>
  <c r="F4614" i="13"/>
  <c r="F4096" i="13"/>
  <c r="F4073" i="13"/>
  <c r="F647" i="13"/>
  <c r="F4355" i="13"/>
  <c r="F3007" i="13"/>
  <c r="F2036" i="13"/>
  <c r="F4243" i="13"/>
  <c r="F2134" i="13"/>
  <c r="F1360" i="13"/>
  <c r="F2754" i="13"/>
  <c r="F509" i="13"/>
  <c r="F3446" i="13"/>
  <c r="F2442" i="13"/>
  <c r="F4743" i="13"/>
  <c r="F4278" i="13"/>
  <c r="F1062" i="13"/>
  <c r="F4793" i="13"/>
  <c r="F1935" i="13"/>
  <c r="F1728" i="13"/>
  <c r="F3067" i="13"/>
  <c r="F1862" i="13"/>
  <c r="F2096" i="13"/>
  <c r="F3531" i="13"/>
  <c r="F4790" i="13"/>
  <c r="F1353" i="13"/>
  <c r="F909" i="13"/>
  <c r="F3654" i="13"/>
  <c r="F957" i="13"/>
  <c r="F2470" i="13"/>
  <c r="F4048" i="13"/>
  <c r="F1177" i="13"/>
  <c r="F4209" i="13"/>
  <c r="F3360" i="13"/>
  <c r="F4653" i="13"/>
  <c r="F3669" i="13"/>
  <c r="F2359" i="13"/>
  <c r="F4295" i="13"/>
  <c r="F2286" i="13"/>
  <c r="F4631" i="13"/>
  <c r="F3694" i="13"/>
  <c r="F1414" i="13"/>
  <c r="F4067" i="13"/>
  <c r="F2684" i="13"/>
  <c r="F3202" i="13"/>
  <c r="F3671" i="13"/>
  <c r="F965" i="13"/>
  <c r="F4392" i="13"/>
  <c r="F2258" i="13"/>
  <c r="F1367" i="13"/>
  <c r="F4334" i="13"/>
  <c r="F4686" i="13"/>
  <c r="F2133" i="13"/>
  <c r="F3784" i="13"/>
  <c r="F2912" i="13"/>
  <c r="F237" i="13"/>
  <c r="F4391" i="13"/>
  <c r="F4408" i="13"/>
  <c r="F1893" i="13"/>
  <c r="F557" i="13"/>
  <c r="F2672" i="13"/>
  <c r="F1884" i="13"/>
  <c r="F4977" i="13"/>
  <c r="F4271" i="13"/>
  <c r="F4827" i="13"/>
  <c r="F608" i="13"/>
  <c r="F1699" i="13"/>
  <c r="F3798" i="13"/>
  <c r="F4272" i="13"/>
  <c r="F4023" i="13"/>
  <c r="F2792" i="13"/>
  <c r="F4842" i="13"/>
  <c r="F1176" i="13"/>
  <c r="F1541" i="13"/>
  <c r="F4208" i="13"/>
  <c r="F3145" i="13"/>
  <c r="F40" i="13"/>
  <c r="F4371" i="13"/>
  <c r="F2203" i="13"/>
  <c r="F1348" i="13"/>
  <c r="F1712" i="13"/>
  <c r="F4587" i="13"/>
  <c r="F1751" i="13"/>
  <c r="F962" i="13"/>
  <c r="F2479" i="13"/>
  <c r="F4953" i="13"/>
  <c r="F1272" i="13"/>
  <c r="F1110" i="13"/>
  <c r="F4088" i="13"/>
  <c r="F1423" i="13"/>
  <c r="F725" i="13"/>
  <c r="F2925" i="13"/>
  <c r="F403" i="13"/>
  <c r="F753" i="13"/>
  <c r="F4776" i="13"/>
  <c r="F3253" i="13"/>
  <c r="F1300" i="13"/>
  <c r="F4545" i="13"/>
  <c r="F1371" i="13"/>
  <c r="F235" i="13"/>
  <c r="F2055" i="13"/>
  <c r="F150" i="13"/>
  <c r="F3458" i="13"/>
  <c r="F2046" i="13"/>
  <c r="F2929" i="13"/>
  <c r="F3853" i="13"/>
  <c r="F3032" i="13"/>
  <c r="F134" i="13"/>
  <c r="F2762" i="13"/>
  <c r="F811" i="13"/>
  <c r="F4567" i="13"/>
  <c r="F4870" i="13"/>
  <c r="F2654" i="13"/>
  <c r="F1404" i="13"/>
  <c r="F2473" i="13"/>
  <c r="F2637" i="13"/>
  <c r="F3263" i="13"/>
  <c r="F739" i="13"/>
  <c r="F1682" i="13"/>
  <c r="F1478" i="13"/>
  <c r="F3418" i="13"/>
  <c r="F1006" i="13"/>
  <c r="F4268" i="13"/>
  <c r="F2403" i="13"/>
  <c r="F3988" i="13"/>
  <c r="F2301" i="13"/>
  <c r="F123" i="13"/>
  <c r="F3266" i="13"/>
  <c r="F299" i="13"/>
  <c r="F541" i="13"/>
  <c r="F511" i="13"/>
  <c r="F1582" i="13"/>
  <c r="F3873" i="13"/>
  <c r="F2237" i="13"/>
  <c r="F1828" i="13"/>
  <c r="F2352" i="13"/>
  <c r="F691" i="13"/>
  <c r="F3041" i="13"/>
  <c r="F529" i="13"/>
  <c r="F465" i="13"/>
  <c r="F398" i="13"/>
  <c r="F1873" i="13"/>
  <c r="F1526" i="13"/>
  <c r="F3888" i="13"/>
  <c r="F1780" i="13"/>
  <c r="F2132" i="13"/>
  <c r="F4310" i="13"/>
  <c r="F1238" i="13"/>
  <c r="F4852" i="13"/>
  <c r="F1649" i="13"/>
  <c r="F632" i="13"/>
  <c r="F1460" i="13"/>
  <c r="F3118" i="13"/>
  <c r="F783" i="13"/>
  <c r="F4645" i="13"/>
  <c r="F1193" i="13"/>
  <c r="F4495" i="13"/>
  <c r="F3833" i="13"/>
  <c r="F1725" i="13"/>
  <c r="F4548" i="13"/>
  <c r="F4180" i="13"/>
  <c r="F2829" i="13"/>
  <c r="F2246" i="13"/>
  <c r="F1035" i="13"/>
  <c r="F3137" i="13"/>
  <c r="F1156" i="13"/>
  <c r="F2225" i="13"/>
  <c r="F2259" i="13"/>
  <c r="F4718" i="13"/>
  <c r="F3491" i="13"/>
  <c r="F2041" i="13"/>
  <c r="F1200" i="13"/>
  <c r="F748" i="13"/>
  <c r="F4299" i="13"/>
  <c r="F3510" i="13"/>
  <c r="F1665" i="13"/>
  <c r="F498" i="13"/>
  <c r="F2819" i="13"/>
  <c r="F706" i="13"/>
  <c r="F3308" i="13"/>
  <c r="F1465" i="13"/>
  <c r="F4163" i="13"/>
  <c r="F3735" i="13"/>
  <c r="F205" i="13"/>
  <c r="F2277" i="13"/>
  <c r="F118" i="13"/>
  <c r="F4518" i="13"/>
  <c r="F4742" i="13"/>
  <c r="F2149" i="13"/>
  <c r="F3728" i="13"/>
  <c r="F4549" i="13"/>
  <c r="F1421" i="13"/>
  <c r="F2557" i="13"/>
  <c r="F1434" i="13"/>
  <c r="F2661" i="13"/>
  <c r="F476" i="13"/>
  <c r="F4812" i="13"/>
  <c r="F2053" i="13"/>
  <c r="F4107" i="13"/>
  <c r="F871" i="13"/>
  <c r="F1241" i="13"/>
  <c r="F1720" i="13"/>
  <c r="F2562" i="13"/>
  <c r="F4577" i="13"/>
  <c r="F1443" i="13"/>
  <c r="F2138" i="13"/>
  <c r="F1456" i="13"/>
  <c r="F4264" i="13"/>
  <c r="F1253" i="13"/>
  <c r="F4564" i="13"/>
  <c r="F151" i="13"/>
  <c r="F2879" i="13"/>
  <c r="F1990" i="13"/>
  <c r="F773" i="13"/>
  <c r="F2066" i="13"/>
  <c r="F3685" i="13"/>
  <c r="F1964" i="13"/>
  <c r="F906" i="13"/>
  <c r="F2694" i="13"/>
  <c r="F583" i="13"/>
  <c r="F3999" i="13"/>
  <c r="F2863" i="13"/>
  <c r="F3726" i="13"/>
  <c r="F1503" i="13"/>
  <c r="F4980" i="13"/>
  <c r="F3374" i="13"/>
  <c r="F415" i="13"/>
  <c r="F3211" i="13"/>
  <c r="F705" i="13"/>
  <c r="F1748" i="13"/>
  <c r="F3114" i="13"/>
  <c r="F4360" i="13"/>
  <c r="F4007" i="13"/>
  <c r="F1805" i="13"/>
  <c r="F4655" i="13"/>
  <c r="F4210" i="13"/>
  <c r="F2778" i="13"/>
  <c r="F1437" i="13"/>
  <c r="F3302" i="13"/>
  <c r="F774" i="13"/>
  <c r="F4106" i="13"/>
  <c r="F1954" i="13"/>
  <c r="F4342" i="13"/>
  <c r="F3600" i="13"/>
  <c r="F50" i="13"/>
  <c r="F364" i="13"/>
  <c r="F4868" i="13"/>
  <c r="F2639" i="13"/>
  <c r="F3885" i="13"/>
  <c r="F2870" i="13"/>
  <c r="F2489" i="13"/>
  <c r="F4472" i="13"/>
  <c r="F1961" i="13"/>
  <c r="F240" i="13"/>
  <c r="F3370" i="13"/>
  <c r="F3144" i="13"/>
  <c r="F2427" i="13"/>
  <c r="F3825" i="13"/>
  <c r="F385" i="13"/>
  <c r="F796" i="13"/>
  <c r="F3282" i="13"/>
  <c r="F2882" i="13"/>
  <c r="F1791" i="13"/>
  <c r="F3110" i="13"/>
  <c r="F3778" i="13"/>
  <c r="F1739" i="13"/>
  <c r="F2320" i="13"/>
  <c r="F1920" i="13"/>
  <c r="F831" i="13"/>
  <c r="F4608" i="13"/>
  <c r="F1606" i="13"/>
  <c r="F834" i="13"/>
  <c r="F946" i="13"/>
  <c r="F1191" i="13"/>
  <c r="F4930" i="13"/>
  <c r="F1532" i="13"/>
  <c r="F2910" i="13"/>
  <c r="F4002" i="13"/>
  <c r="F2477" i="13"/>
  <c r="F2446" i="13"/>
  <c r="F1545" i="13"/>
  <c r="F3855" i="13"/>
  <c r="F973" i="13"/>
  <c r="F3767" i="13"/>
  <c r="F2993" i="13"/>
  <c r="F2340" i="13"/>
  <c r="F2437" i="13"/>
  <c r="F4026" i="13"/>
  <c r="F4139" i="13"/>
  <c r="F4940" i="13"/>
  <c r="F3467" i="13"/>
  <c r="F1752" i="13"/>
  <c r="F2984" i="13"/>
  <c r="F4958" i="13"/>
  <c r="F4695" i="13"/>
  <c r="F1185" i="13"/>
  <c r="F4075" i="13"/>
  <c r="F610" i="13"/>
  <c r="F1486" i="13"/>
  <c r="F4496" i="13"/>
  <c r="F3504" i="13"/>
  <c r="F2384" i="13"/>
  <c r="F22" i="13"/>
  <c r="F2183" i="13"/>
  <c r="F4931" i="13"/>
  <c r="F648" i="13"/>
  <c r="F4556" i="13"/>
  <c r="F4997" i="13"/>
  <c r="F397" i="13"/>
  <c r="F2607" i="13"/>
  <c r="F4904" i="13"/>
  <c r="F1226" i="13"/>
  <c r="F161" i="13"/>
  <c r="F3832" i="13"/>
  <c r="F4924" i="13"/>
  <c r="F2468" i="13"/>
  <c r="F4380" i="13"/>
  <c r="F3899" i="13"/>
  <c r="F3385" i="13"/>
  <c r="F639" i="13"/>
  <c r="F3659" i="13"/>
  <c r="F4890" i="13"/>
  <c r="F3589" i="13"/>
  <c r="F1979" i="13"/>
  <c r="F4630" i="13"/>
  <c r="F1196" i="13"/>
  <c r="F116" i="13"/>
  <c r="F3038" i="13"/>
  <c r="F2678" i="13"/>
  <c r="F1351" i="13"/>
  <c r="F3004" i="13"/>
  <c r="F2200" i="13"/>
  <c r="F1366" i="13"/>
  <c r="F3063" i="13"/>
  <c r="F4995" i="13"/>
  <c r="F4999" i="13"/>
  <c r="F975" i="13"/>
  <c r="F3816" i="13"/>
  <c r="F686" i="13"/>
  <c r="F3878" i="13"/>
  <c r="F2574" i="13"/>
  <c r="F1420" i="13"/>
  <c r="F4256" i="13"/>
  <c r="F1917" i="13"/>
  <c r="F86" i="13"/>
  <c r="F2760" i="13"/>
  <c r="F302" i="13"/>
  <c r="F3894" i="13"/>
  <c r="F1968" i="13"/>
  <c r="F4155" i="13"/>
  <c r="F2341" i="13"/>
  <c r="F1005" i="13"/>
  <c r="F4053" i="13"/>
  <c r="F1718" i="13"/>
  <c r="F1581" i="13"/>
  <c r="F3017" i="13"/>
  <c r="F1709" i="13"/>
  <c r="F4883" i="13"/>
  <c r="F4213" i="13"/>
  <c r="F3470" i="13"/>
  <c r="F1296" i="13"/>
  <c r="F4366" i="13"/>
  <c r="F3566" i="13"/>
  <c r="F1010" i="13"/>
  <c r="F1447" i="13"/>
  <c r="F4805" i="13"/>
  <c r="F1120" i="13"/>
  <c r="F3585" i="13"/>
  <c r="F901" i="13"/>
  <c r="F4300" i="13"/>
  <c r="F4835" i="13"/>
  <c r="F3530" i="13"/>
  <c r="F305" i="13"/>
  <c r="F4622" i="13"/>
  <c r="F2069" i="13"/>
  <c r="F4212" i="13"/>
  <c r="F3197" i="13"/>
  <c r="F1180" i="13"/>
  <c r="F3381" i="13"/>
  <c r="F1315" i="13"/>
  <c r="F3533" i="13"/>
  <c r="F3431" i="13"/>
  <c r="F91" i="13"/>
  <c r="F3642" i="13"/>
  <c r="F1450" i="13"/>
  <c r="F1302" i="13"/>
  <c r="F3497" i="13"/>
  <c r="F4034" i="13"/>
  <c r="F1916" i="13"/>
  <c r="F2482" i="13"/>
  <c r="F2488" i="13"/>
  <c r="F523" i="13"/>
  <c r="F56" i="13"/>
  <c r="F4847" i="13"/>
  <c r="F1676" i="13"/>
  <c r="F4618" i="13"/>
  <c r="F2248" i="13"/>
  <c r="F4045" i="13"/>
  <c r="F3380" i="13"/>
  <c r="F4429" i="13"/>
  <c r="F3028" i="13"/>
  <c r="F464" i="13"/>
  <c r="F2763" i="13"/>
  <c r="F3090" i="13"/>
  <c r="F4503" i="13"/>
  <c r="F2766" i="13"/>
  <c r="F3639" i="13"/>
  <c r="F1119" i="13"/>
  <c r="F4393" i="13"/>
  <c r="F3411" i="13"/>
  <c r="F461" i="13"/>
  <c r="F2175" i="13"/>
  <c r="F2050" i="13"/>
  <c r="F346" i="13"/>
  <c r="F4128" i="13"/>
  <c r="F3727" i="13"/>
  <c r="F3690" i="13"/>
  <c r="F250" i="13"/>
  <c r="F4149" i="13"/>
  <c r="F1195" i="13"/>
  <c r="F1215" i="13"/>
  <c r="F3877" i="13"/>
  <c r="F3471" i="13"/>
  <c r="F1173" i="13"/>
  <c r="F2090" i="13"/>
  <c r="F1063" i="13"/>
  <c r="F4504" i="13"/>
  <c r="F4767" i="13"/>
  <c r="F4677" i="13"/>
  <c r="F3002" i="13"/>
  <c r="F528" i="13"/>
  <c r="F3426" i="13"/>
  <c r="F897" i="13"/>
  <c r="F598" i="13"/>
  <c r="F1838" i="13"/>
  <c r="F360" i="13"/>
  <c r="F3239" i="13"/>
  <c r="F1117" i="13"/>
  <c r="F788" i="13"/>
  <c r="F514" i="13"/>
  <c r="F4330" i="13"/>
  <c r="F1782" i="13"/>
  <c r="F4560" i="13"/>
  <c r="F2640" i="13"/>
  <c r="F859" i="13"/>
  <c r="F4804" i="13"/>
  <c r="F2902" i="13"/>
  <c r="F2363" i="13"/>
  <c r="F3841" i="13"/>
  <c r="F2415" i="13"/>
  <c r="F586" i="13"/>
  <c r="F707" i="13"/>
  <c r="F4698" i="13"/>
  <c r="F1345" i="13"/>
  <c r="F4834" i="13"/>
  <c r="F3643" i="13"/>
  <c r="F1604" i="13"/>
  <c r="F3172" i="13"/>
  <c r="F2186" i="13"/>
  <c r="F3000" i="13"/>
  <c r="F2148" i="13"/>
  <c r="F4415" i="13"/>
  <c r="F2934" i="13"/>
  <c r="F3770" i="13"/>
  <c r="F2160" i="13"/>
  <c r="F780" i="13"/>
  <c r="F821" i="13"/>
  <c r="F2936" i="13"/>
  <c r="F2084" i="13"/>
  <c r="F4537" i="13"/>
  <c r="F4217" i="13"/>
  <c r="F1382" i="13"/>
  <c r="F2727" i="13"/>
  <c r="F711" i="13"/>
  <c r="F243" i="13"/>
  <c r="F781" i="13"/>
  <c r="F1228" i="13"/>
  <c r="F4008" i="13"/>
  <c r="F3020" i="13"/>
  <c r="F147" i="13"/>
  <c r="F3444" i="13"/>
  <c r="F119" i="13"/>
  <c r="F2319" i="13"/>
  <c r="F849" i="13"/>
  <c r="F4479" i="13"/>
  <c r="F1655" i="13"/>
  <c r="F3818" i="13"/>
  <c r="F2787" i="13"/>
  <c r="F4223" i="13"/>
  <c r="F1136" i="13"/>
  <c r="F3460" i="13"/>
  <c r="F4714" i="13"/>
  <c r="F2112" i="13"/>
  <c r="F13" i="13"/>
  <c r="F4252" i="13"/>
  <c r="F750" i="13"/>
  <c r="F504" i="13"/>
  <c r="F666" i="13"/>
  <c r="F2115" i="13"/>
  <c r="F2034" i="13"/>
  <c r="F4841" i="13"/>
  <c r="F1803" i="13"/>
  <c r="F3296" i="13"/>
  <c r="F3108" i="13"/>
  <c r="F2256" i="13"/>
  <c r="F1924" i="13"/>
  <c r="F4866" i="13"/>
  <c r="F740" i="13"/>
  <c r="F1030" i="13"/>
  <c r="F3607" i="13"/>
  <c r="F4862" i="13"/>
  <c r="F3609" i="13"/>
  <c r="F4070" i="13"/>
  <c r="F4405" i="13"/>
  <c r="F1892" i="13"/>
  <c r="F2744" i="13"/>
  <c r="F278" i="13"/>
  <c r="F1061" i="13"/>
  <c r="F888" i="13"/>
  <c r="F4301" i="13"/>
  <c r="F52" i="13"/>
  <c r="F1132" i="13"/>
  <c r="F1407" i="13"/>
  <c r="F1706" i="13"/>
  <c r="F1073" i="13"/>
  <c r="F1589" i="13"/>
  <c r="F3327" i="13"/>
  <c r="F4590" i="13"/>
  <c r="F2756" i="13"/>
  <c r="F1290" i="13"/>
  <c r="F2380" i="13"/>
  <c r="F1483" i="13"/>
  <c r="F482" i="13"/>
  <c r="F3442" i="13"/>
  <c r="F4998" i="13"/>
  <c r="F3361" i="13"/>
  <c r="F2932" i="13"/>
  <c r="F4557" i="13"/>
  <c r="F1037" i="13"/>
  <c r="F28" i="13"/>
  <c r="F2339" i="13"/>
  <c r="F4506" i="13"/>
  <c r="F2413" i="13"/>
  <c r="F3042" i="13"/>
  <c r="F288" i="13"/>
  <c r="F225" i="13"/>
  <c r="F1809" i="13"/>
  <c r="F4855" i="13"/>
  <c r="F2490" i="13"/>
  <c r="F1431" i="13"/>
  <c r="F2714" i="13"/>
  <c r="F2039" i="13"/>
  <c r="F4447" i="13"/>
  <c r="F254" i="13"/>
  <c r="F2241" i="13"/>
  <c r="F277" i="13"/>
  <c r="F641" i="13"/>
  <c r="F4626" i="13"/>
  <c r="F4441" i="13"/>
  <c r="F1644" i="13"/>
  <c r="F3044" i="13"/>
  <c r="F4205" i="13"/>
  <c r="F1157" i="13"/>
  <c r="F1149" i="13"/>
  <c r="F3480" i="13"/>
  <c r="F383" i="13"/>
  <c r="F1008" i="13"/>
  <c r="F1761" i="13"/>
  <c r="F1946" i="13"/>
  <c r="F2344" i="13"/>
  <c r="F584" i="13"/>
  <c r="F1596" i="13"/>
  <c r="F1020" i="13"/>
  <c r="F2196" i="13"/>
  <c r="F4382" i="13"/>
  <c r="F1965" i="13"/>
  <c r="F1314" i="13"/>
  <c r="F2982" i="13"/>
  <c r="F3401" i="13"/>
  <c r="F470" i="13"/>
  <c r="F3429" i="13"/>
  <c r="F698" i="13"/>
  <c r="F1489" i="13"/>
  <c r="F3060" i="13"/>
  <c r="F4514" i="13"/>
  <c r="F3265" i="13"/>
  <c r="F1284" i="13"/>
  <c r="F2353" i="13"/>
  <c r="F2387" i="13"/>
  <c r="F1755" i="13"/>
  <c r="F2616" i="13"/>
  <c r="F1764" i="13"/>
  <c r="F4710" i="13"/>
  <c r="F1524" i="13"/>
  <c r="F3195" i="13"/>
  <c r="F817" i="13"/>
  <c r="F4769" i="13"/>
  <c r="F2124" i="13"/>
  <c r="F4359" i="13"/>
  <c r="F2894" i="13"/>
  <c r="F425" i="13"/>
  <c r="F2679" i="13"/>
  <c r="F940" i="13"/>
  <c r="F157" i="13"/>
  <c r="F4846" i="13"/>
  <c r="F3799" i="13"/>
  <c r="F1303" i="13"/>
  <c r="F3733" i="13"/>
  <c r="F2354" i="13"/>
  <c r="F4796" i="13"/>
  <c r="F4235" i="13"/>
  <c r="F999" i="13"/>
  <c r="F573" i="13"/>
  <c r="F3159" i="13"/>
  <c r="F215" i="13"/>
  <c r="F1894" i="13"/>
  <c r="F1953" i="13"/>
  <c r="F3665" i="13"/>
  <c r="F1852" i="13"/>
  <c r="F4195" i="13"/>
  <c r="F4384" i="13"/>
  <c r="F2818" i="13"/>
  <c r="F445" i="13"/>
  <c r="F4733" i="13"/>
  <c r="F777" i="13"/>
  <c r="F4381" i="13"/>
  <c r="F2610" i="13"/>
  <c r="F355" i="13"/>
  <c r="F3783" i="13"/>
  <c r="F569" i="13"/>
  <c r="F4875" i="13"/>
  <c r="F2441" i="13"/>
  <c r="F3309" i="13"/>
  <c r="F1635" i="13"/>
  <c r="F1068" i="13"/>
  <c r="F4680" i="13"/>
  <c r="F234" i="13"/>
  <c r="F1211" i="13"/>
  <c r="F4131" i="13"/>
  <c r="F2812" i="13"/>
  <c r="F2581" i="13"/>
  <c r="F4672" i="13"/>
  <c r="F194" i="13"/>
  <c r="F3932" i="13"/>
  <c r="F4467" i="13"/>
  <c r="F2619" i="13"/>
  <c r="F2719" i="13"/>
  <c r="F3980" i="13"/>
  <c r="F2713" i="13"/>
  <c r="F178" i="13"/>
  <c r="F4593" i="13"/>
  <c r="F2221" i="13"/>
  <c r="F3388" i="13"/>
  <c r="F2110" i="13"/>
  <c r="F4830" i="13"/>
  <c r="F3720" i="13"/>
  <c r="F1906" i="13"/>
  <c r="F480" i="13"/>
  <c r="F3647" i="13"/>
  <c r="F1306" i="13"/>
  <c r="F1972" i="13"/>
  <c r="F1151" i="13"/>
  <c r="F1700" i="13"/>
  <c r="F2202" i="13"/>
  <c r="F4646" i="13"/>
  <c r="F3740" i="13"/>
  <c r="F1792" i="13"/>
  <c r="F4144" i="13"/>
  <c r="F4108" i="13"/>
  <c r="F2078" i="13"/>
  <c r="F4373" i="13"/>
  <c r="F2698" i="13"/>
  <c r="F1099" i="13"/>
  <c r="F3623" i="13"/>
  <c r="F4625" i="13"/>
  <c r="F4948" i="13"/>
  <c r="F3354" i="13"/>
  <c r="F3485" i="13"/>
  <c r="F2944" i="13"/>
  <c r="F356" i="13"/>
  <c r="F3759" i="13"/>
  <c r="F904" i="13"/>
  <c r="F4349" i="13"/>
  <c r="F1621" i="13"/>
  <c r="F3254" i="13"/>
  <c r="F2919" i="13"/>
  <c r="F1066" i="13"/>
  <c r="F291" i="13"/>
  <c r="F4241" i="13"/>
  <c r="F1673" i="13"/>
  <c r="F4609" i="13"/>
  <c r="F3693" i="13"/>
  <c r="F2280" i="13"/>
  <c r="F1784" i="13"/>
  <c r="F3766" i="13"/>
  <c r="F2378" i="13"/>
  <c r="F2146" i="13"/>
  <c r="F3369" i="13"/>
  <c r="F3594" i="13"/>
  <c r="F490" i="13"/>
  <c r="F4837" i="13"/>
  <c r="F4894" i="13"/>
  <c r="F1352" i="13"/>
  <c r="F3857" i="13"/>
  <c r="F2621" i="13"/>
  <c r="F978" i="13"/>
  <c r="F3554" i="13"/>
  <c r="F1442" i="13"/>
  <c r="F2646" i="13"/>
  <c r="F1995" i="13"/>
  <c r="F4314" i="13"/>
  <c r="F903" i="13"/>
  <c r="F1027" i="13"/>
  <c r="F409" i="13"/>
  <c r="F1940" i="13"/>
  <c r="F764" i="13"/>
  <c r="F2518" i="13"/>
  <c r="F1931" i="13"/>
  <c r="F4636" i="13"/>
  <c r="F2815" i="13"/>
  <c r="F1479" i="13"/>
  <c r="F874" i="13"/>
  <c r="F3008" i="13"/>
  <c r="F609" i="13"/>
  <c r="F2104" i="13"/>
  <c r="F3836" i="13"/>
  <c r="F1547" i="13"/>
  <c r="F4772" i="13"/>
  <c r="F3780" i="13"/>
  <c r="F1028" i="13"/>
  <c r="F2102" i="13"/>
  <c r="F4368" i="13"/>
  <c r="F4903" i="13"/>
  <c r="F2767" i="13"/>
  <c r="F3524" i="13"/>
  <c r="F2737" i="13"/>
  <c r="F519" i="13"/>
  <c r="F4678" i="13"/>
  <c r="F1079" i="13"/>
  <c r="F3194" i="13"/>
  <c r="F3183" i="13"/>
  <c r="F475" i="13"/>
  <c r="F1848" i="13"/>
  <c r="F3540" i="13"/>
  <c r="F3741" i="13"/>
  <c r="F438" i="13"/>
  <c r="F1898" i="13"/>
  <c r="F3636" i="13"/>
  <c r="F497" i="13"/>
  <c r="F4591" i="13"/>
  <c r="F2733" i="13"/>
  <c r="F2695" i="13"/>
  <c r="F2527" i="13"/>
  <c r="F54" i="13"/>
  <c r="F2561" i="13"/>
  <c r="F4302" i="13"/>
  <c r="F621" i="13"/>
  <c r="F1389" i="13"/>
  <c r="F220" i="13"/>
  <c r="F1264" i="13"/>
  <c r="F3746" i="13"/>
  <c r="F4024" i="13"/>
  <c r="F1222" i="13"/>
  <c r="F4037" i="13"/>
  <c r="F1354" i="13"/>
  <c r="F2821" i="13"/>
  <c r="F1843" i="13"/>
  <c r="F597" i="13"/>
  <c r="F3228" i="13"/>
  <c r="F4592" i="13"/>
  <c r="F804" i="13"/>
  <c r="F2700" i="13"/>
  <c r="F3807" i="13"/>
  <c r="F3714" i="13"/>
  <c r="F1570" i="13"/>
  <c r="F4027" i="13"/>
  <c r="F2213" i="13"/>
  <c r="F877" i="13"/>
  <c r="F2328" i="13"/>
  <c r="F1683" i="13"/>
  <c r="F2953" i="13"/>
  <c r="F2749" i="13"/>
  <c r="F4154" i="13"/>
  <c r="F2962" i="13"/>
  <c r="F1891" i="13"/>
  <c r="F1070" i="13"/>
  <c r="F3151" i="13"/>
  <c r="F3537" i="13"/>
  <c r="F1896" i="13"/>
  <c r="F4061" i="13"/>
  <c r="F3240" i="13"/>
  <c r="F580" i="13"/>
  <c r="F4262" i="13"/>
  <c r="F1299" i="13"/>
  <c r="F2289" i="13"/>
  <c r="F4589" i="13"/>
  <c r="F3527" i="13"/>
  <c r="F2120" i="13"/>
  <c r="F4353" i="13"/>
  <c r="F4068" i="13"/>
  <c r="F1646" i="13"/>
  <c r="F947" i="13"/>
  <c r="F2281" i="13"/>
  <c r="F2379" i="13"/>
  <c r="F2906" i="13"/>
  <c r="F4476" i="13"/>
  <c r="F865" i="13"/>
  <c r="F3991" i="13"/>
  <c r="F3856" i="13"/>
  <c r="F767" i="13"/>
  <c r="F4350" i="13"/>
  <c r="F1451" i="13"/>
  <c r="F2742" i="13"/>
  <c r="F2782" i="13"/>
  <c r="F2306" i="13"/>
  <c r="F3865" i="13"/>
  <c r="F2667" i="13"/>
  <c r="F3488" i="13"/>
  <c r="F386" i="13"/>
  <c r="F2857" i="13"/>
  <c r="F335" i="13"/>
  <c r="F4627" i="13"/>
  <c r="F1496" i="13"/>
  <c r="F333" i="13"/>
  <c r="F3564" i="13"/>
  <c r="F4035" i="13"/>
  <c r="F1956" i="13"/>
  <c r="F4696" i="13"/>
  <c r="F4711" i="13"/>
  <c r="F1155" i="13"/>
  <c r="F2141" i="13"/>
  <c r="F4704" i="13"/>
  <c r="F1038" i="13"/>
  <c r="F1280" i="13"/>
  <c r="F3305" i="13"/>
  <c r="F270" i="13"/>
  <c r="F2946" i="13"/>
  <c r="F4885" i="13"/>
  <c r="F4159" i="13"/>
  <c r="F458" i="13"/>
  <c r="F4968" i="13"/>
  <c r="F471" i="13"/>
  <c r="F286" i="13"/>
  <c r="F3072" i="13"/>
  <c r="F3613" i="13"/>
  <c r="F1378" i="13"/>
  <c r="F1901" i="13"/>
  <c r="F3019" i="13"/>
  <c r="F3362" i="13"/>
  <c r="F154" i="13"/>
  <c r="F1879" i="13"/>
  <c r="F2088" i="13"/>
  <c r="F2099" i="13"/>
  <c r="F3342" i="13"/>
  <c r="F2288" i="13"/>
  <c r="F1457" i="13"/>
  <c r="F3220" i="13"/>
  <c r="F587" i="13"/>
  <c r="F4906" i="13"/>
  <c r="F3924" i="13"/>
  <c r="F310" i="13"/>
  <c r="F2605" i="13"/>
  <c r="F1855" i="13"/>
  <c r="F2892" i="13"/>
  <c r="F2628" i="13"/>
  <c r="F269" i="13"/>
  <c r="F682" i="13"/>
  <c r="F3776" i="13"/>
  <c r="F4202" i="13"/>
  <c r="F2781" i="13"/>
  <c r="F1424" i="13"/>
  <c r="F4499" i="13"/>
  <c r="F4090" i="13"/>
  <c r="F1771" i="13"/>
  <c r="F827" i="13"/>
  <c r="F2601" i="13"/>
  <c r="F848" i="13"/>
  <c r="F2002" i="13"/>
  <c r="F800" i="13"/>
  <c r="F2845" i="13"/>
  <c r="F3319" i="13"/>
  <c r="F4895" i="13"/>
  <c r="F1214" i="13"/>
  <c r="F64" i="13"/>
  <c r="F3615" i="13"/>
  <c r="F2033" i="13"/>
  <c r="F2559" i="13"/>
  <c r="F2098" i="13"/>
  <c r="F2687" i="13"/>
  <c r="F2214" i="13"/>
  <c r="F577" i="13"/>
  <c r="F4120" i="13"/>
  <c r="F1785" i="13"/>
  <c r="F1077" i="13"/>
  <c r="F3435" i="13"/>
  <c r="F4597" i="13"/>
  <c r="F2118" i="13"/>
  <c r="F2058" i="13"/>
  <c r="F3584" i="13"/>
  <c r="F1291" i="13"/>
  <c r="F1925" i="13"/>
  <c r="F4414" i="13"/>
  <c r="F81" i="13"/>
  <c r="F2260" i="13"/>
  <c r="F2802" i="13"/>
  <c r="F2609" i="13"/>
  <c r="F4224" i="13"/>
  <c r="F2243" i="13"/>
  <c r="F341" i="13"/>
  <c r="F2295" i="13"/>
  <c r="F2234" i="13"/>
  <c r="F3414" i="13"/>
  <c r="F2192" i="13"/>
  <c r="F1611" i="13"/>
  <c r="F3930" i="13"/>
  <c r="F3092" i="13"/>
  <c r="F4679" i="13"/>
  <c r="F3487" i="13"/>
  <c r="F567" i="13"/>
  <c r="F3901" i="13"/>
  <c r="F1907" i="13"/>
  <c r="F4054" i="13"/>
  <c r="F637" i="13"/>
  <c r="F3273" i="13"/>
  <c r="F1598" i="13"/>
  <c r="F3516" i="13"/>
  <c r="F4654" i="13"/>
  <c r="F1586" i="13"/>
  <c r="F862" i="13"/>
  <c r="F2358" i="13"/>
  <c r="F4442" i="13"/>
  <c r="F983" i="13"/>
  <c r="F1273" i="13"/>
  <c r="F4129" i="13"/>
  <c r="F926" i="13"/>
  <c r="F2949" i="13"/>
  <c r="F416" i="13"/>
  <c r="F1652" i="13"/>
  <c r="F1537" i="13"/>
  <c r="F4388" i="13"/>
  <c r="F645" i="13"/>
  <c r="F400" i="13"/>
  <c r="F3210" i="13"/>
  <c r="F219" i="13"/>
  <c r="F2122" i="13"/>
  <c r="F2054" i="13"/>
  <c r="F3560" i="13"/>
  <c r="F2536" i="13"/>
  <c r="F2854" i="13"/>
  <c r="F2297" i="13"/>
  <c r="F1065" i="13"/>
  <c r="F2505" i="13"/>
  <c r="F3149" i="13"/>
  <c r="F1730" i="13"/>
  <c r="F3469" i="13"/>
  <c r="F49" i="13"/>
  <c r="F553" i="13"/>
  <c r="F4539" i="13"/>
  <c r="F1521" i="13"/>
  <c r="F1943" i="13"/>
  <c r="F3010" i="13"/>
  <c r="F619" i="13"/>
  <c r="F1729" i="13"/>
  <c r="F4197" i="13"/>
  <c r="F701" i="13"/>
  <c r="F1484" i="13"/>
  <c r="F3459" i="13"/>
  <c r="F732" i="13"/>
  <c r="F574" i="13"/>
  <c r="F1481" i="13"/>
  <c r="F4694" i="13"/>
  <c r="F4603" i="13"/>
  <c r="F3175" i="13"/>
  <c r="F883" i="13"/>
  <c r="F2715" i="13"/>
  <c r="F2327" i="13"/>
  <c r="F2927" i="13"/>
  <c r="F2716" i="13"/>
  <c r="F3094" i="13"/>
  <c r="F4141" i="13"/>
  <c r="F673" i="13"/>
  <c r="F4242" i="13"/>
  <c r="F1082" i="13"/>
  <c r="F1019" i="13"/>
  <c r="F2215" i="13"/>
  <c r="F3271" i="13"/>
  <c r="F3616" i="13"/>
  <c r="F3880" i="13"/>
  <c r="F2776" i="13"/>
  <c r="F1050" i="13"/>
  <c r="F1522" i="13"/>
  <c r="F4751" i="13"/>
  <c r="F526" i="13"/>
  <c r="F70" i="13"/>
  <c r="F4656" i="13"/>
  <c r="F1422" i="13"/>
  <c r="F704" i="13"/>
  <c r="F2275" i="13"/>
  <c r="F4153" i="13"/>
  <c r="F4059" i="13"/>
  <c r="F2871" i="13"/>
  <c r="F4579" i="13"/>
  <c r="F2232" i="13"/>
  <c r="F3675" i="13"/>
  <c r="F3147" i="13"/>
  <c r="F4531" i="13"/>
  <c r="F2026" i="13"/>
  <c r="F4176" i="13"/>
  <c r="F3851" i="13"/>
  <c r="F369" i="13"/>
  <c r="F3052" i="13"/>
  <c r="F4296" i="13"/>
  <c r="F432" i="13"/>
  <c r="F4455" i="13"/>
  <c r="F2655" i="13"/>
  <c r="F3049" i="13"/>
  <c r="F3808" i="13"/>
  <c r="F1944" i="13"/>
  <c r="F3900" i="13"/>
  <c r="F1690" i="13"/>
  <c r="F1795" i="13"/>
  <c r="F4286" i="13"/>
  <c r="F2266" i="13"/>
  <c r="F944" i="13"/>
  <c r="F3666" i="13"/>
  <c r="F1977" i="13"/>
  <c r="F4719" i="13"/>
  <c r="F2447" i="13"/>
  <c r="F2642" i="13"/>
  <c r="F1060" i="13"/>
  <c r="F4520" i="13"/>
  <c r="F601" i="13"/>
  <c r="F3297" i="13"/>
  <c r="F4110" i="13"/>
  <c r="F3081" i="13"/>
  <c r="F1773" i="13"/>
  <c r="F4882" i="13"/>
  <c r="F2056" i="13"/>
  <c r="F635" i="13"/>
  <c r="F4673" i="13"/>
  <c r="F3456" i="13"/>
  <c r="F389" i="13"/>
  <c r="F1491" i="13"/>
  <c r="F256" i="13"/>
  <c r="F4774" i="13"/>
  <c r="F2400" i="13"/>
  <c r="F128" i="13"/>
  <c r="F3126" i="13"/>
  <c r="F1871" i="13"/>
  <c r="F4640" i="13"/>
  <c r="F2081" i="13"/>
  <c r="F4600" i="13"/>
  <c r="F3563" i="13"/>
  <c r="F1913" i="13"/>
  <c r="F4893" i="13"/>
  <c r="F3688" i="13"/>
  <c r="F1145" i="13"/>
  <c r="F4692" i="13"/>
  <c r="F2526" i="13"/>
  <c r="F1340" i="13"/>
  <c r="F447" i="13"/>
  <c r="F4797" i="13"/>
  <c r="F841" i="13"/>
  <c r="F263" i="13"/>
  <c r="F4104" i="13"/>
  <c r="F104" i="13"/>
  <c r="F4004" i="13"/>
  <c r="F4675" i="13"/>
  <c r="F2145" i="13"/>
  <c r="F57" i="13"/>
  <c r="F4318" i="13"/>
  <c r="F3390" i="13"/>
  <c r="F4151" i="13"/>
  <c r="F4450" i="13"/>
  <c r="F3025" i="13"/>
  <c r="F3047" i="13"/>
  <c r="F843" i="13"/>
  <c r="F4703" i="13"/>
  <c r="F4795" i="13"/>
  <c r="F1512" i="13"/>
  <c r="F3768" i="13"/>
  <c r="F1293" i="13"/>
  <c r="F4315" i="13"/>
  <c r="F4728" i="13"/>
  <c r="F3311" i="13"/>
  <c r="F4074" i="13"/>
  <c r="F3606" i="13"/>
  <c r="F223" i="13"/>
  <c r="F4185" i="13"/>
  <c r="F4936" i="13"/>
  <c r="F3053" i="13"/>
  <c r="F805" i="13"/>
  <c r="F2216" i="13"/>
  <c r="F1396" i="13"/>
  <c r="F1574" i="13"/>
  <c r="F623" i="13"/>
  <c r="F4991" i="13"/>
  <c r="F669" i="13"/>
  <c r="F4188" i="13"/>
  <c r="F1783" i="13"/>
  <c r="F4201" i="13"/>
  <c r="F2915" i="13"/>
  <c r="F661" i="13"/>
  <c r="F4850" i="13"/>
  <c r="F2322" i="13"/>
  <c r="F570" i="13"/>
  <c r="F3942" i="13"/>
  <c r="F1760" i="13"/>
  <c r="F2374" i="13"/>
  <c r="F2329" i="13"/>
  <c r="F4912" i="13"/>
  <c r="F61" i="13"/>
  <c r="F4712" i="13"/>
  <c r="F2543" i="13"/>
  <c r="F424" i="13"/>
  <c r="F2625" i="13"/>
  <c r="F4819" i="13"/>
  <c r="F1928" i="13"/>
  <c r="F190" i="13"/>
  <c r="F3248" i="13"/>
  <c r="F1292" i="13"/>
  <c r="F2988" i="13"/>
  <c r="F3596" i="13"/>
  <c r="F1109" i="13"/>
  <c r="F1538" i="13"/>
  <c r="F4595" i="13"/>
  <c r="F3208" i="13"/>
  <c r="F1856" i="13"/>
  <c r="F3204" i="13"/>
  <c r="F563" i="13"/>
  <c r="F4187" i="13"/>
  <c r="F2990" i="13"/>
  <c r="F4806" i="13"/>
  <c r="F4251" i="13"/>
  <c r="F1745" i="13"/>
  <c r="F2531" i="13"/>
  <c r="F3132" i="13"/>
  <c r="F294" i="13"/>
  <c r="F4221" i="13"/>
  <c r="F2227" i="13"/>
  <c r="F2252" i="13"/>
  <c r="F2125" i="13"/>
  <c r="F2674" i="13"/>
  <c r="F3789" i="13"/>
  <c r="F4938" i="13"/>
  <c r="F929" i="13"/>
  <c r="F4869" i="13"/>
  <c r="F3105" i="13"/>
  <c r="F82" i="13"/>
  <c r="F4810" i="13"/>
  <c r="F1770" i="13"/>
  <c r="F3521" i="13"/>
  <c r="F1668" i="13"/>
  <c r="F4115" i="13"/>
  <c r="F2111" i="13"/>
  <c r="F2139" i="13"/>
  <c r="F431" i="13"/>
  <c r="F2255" i="13"/>
  <c r="F599" i="13"/>
  <c r="F4960" i="13"/>
  <c r="F1543" i="13"/>
  <c r="F2474" i="13"/>
  <c r="F3834" i="13"/>
  <c r="F334" i="13"/>
  <c r="F4177" i="13"/>
  <c r="F624" i="13"/>
  <c r="F963" i="13"/>
  <c r="F1578" i="13"/>
  <c r="F1504" i="13"/>
  <c r="F1184" i="13"/>
  <c r="F3672" i="13"/>
  <c r="F1285" i="13"/>
  <c r="F1594" i="13"/>
  <c r="F547" i="13"/>
  <c r="F2019" i="13"/>
  <c r="F322" i="13"/>
  <c r="F2343" i="13"/>
  <c r="F866" i="13"/>
  <c r="F4112" i="13"/>
  <c r="F1216" i="13"/>
  <c r="F2006" i="13"/>
  <c r="F36" i="13"/>
  <c r="F2626" i="13"/>
  <c r="F1067" i="13"/>
  <c r="F4571" i="13"/>
  <c r="F2017" i="13"/>
  <c r="F613" i="13"/>
  <c r="F1225" i="13"/>
  <c r="F4552" i="13"/>
  <c r="F2144" i="13"/>
  <c r="F2732" i="13"/>
  <c r="F775" i="13"/>
  <c r="F2664" i="13"/>
  <c r="F864" i="13"/>
  <c r="F3340" i="13"/>
  <c r="F110" i="13"/>
  <c r="F413" i="13"/>
  <c r="F3731" i="13"/>
  <c r="F117" i="13"/>
  <c r="F1192" i="13"/>
  <c r="F1910" i="13"/>
  <c r="F690" i="13"/>
  <c r="F2645" i="13"/>
  <c r="F495" i="13"/>
  <c r="F976" i="13"/>
  <c r="F1905" i="13"/>
  <c r="F4512" i="13"/>
  <c r="F1267" i="13"/>
  <c r="F1826" i="13"/>
  <c r="F560" i="13"/>
  <c r="F2425" i="13"/>
  <c r="F2506" i="13"/>
  <c r="F1463" i="13"/>
  <c r="F4383" i="13"/>
  <c r="F702" i="13"/>
  <c r="F1428" i="13"/>
  <c r="F3392" i="13"/>
  <c r="F1861" i="13"/>
  <c r="F1085" i="13"/>
  <c r="F1127" i="13"/>
  <c r="F3493" i="13"/>
  <c r="F4462" i="13"/>
  <c r="F882" i="13"/>
  <c r="F3106" i="13"/>
  <c r="F3793" i="13"/>
  <c r="F3852" i="13"/>
  <c r="F4082" i="13"/>
  <c r="F4982" i="13"/>
  <c r="F1883" i="13"/>
  <c r="F3802" i="13"/>
  <c r="F442" i="13"/>
  <c r="F227" i="13"/>
  <c r="F2738" i="13"/>
  <c r="F3871" i="13"/>
  <c r="F1794" i="13"/>
  <c r="F2539" i="13"/>
  <c r="F3601" i="13"/>
  <c r="F1402" i="13"/>
  <c r="F148" i="13"/>
  <c r="F4926" i="13"/>
  <c r="F221" i="13"/>
  <c r="F126" i="13"/>
  <c r="F3107" i="13"/>
  <c r="F2564" i="13"/>
  <c r="F1882" i="13"/>
  <c r="F2524" i="13"/>
  <c r="F1814" i="13"/>
  <c r="F1179" i="13"/>
  <c r="F31" i="13"/>
  <c r="F4307" i="13"/>
  <c r="F3711" i="13"/>
  <c r="F3432" i="13"/>
  <c r="F634" i="13"/>
  <c r="F1648" i="13"/>
  <c r="F4343" i="13"/>
  <c r="F1978" i="13"/>
  <c r="F620" i="13"/>
  <c r="F4237" i="13"/>
  <c r="F2712" i="13"/>
  <c r="F2928" i="13"/>
  <c r="F3630" i="13"/>
  <c r="F1121" i="13"/>
  <c r="F2394" i="13"/>
  <c r="F3831" i="13"/>
  <c r="F267" i="13"/>
  <c r="F260" i="13"/>
  <c r="F2168" i="13"/>
  <c r="F1957" i="13"/>
  <c r="F2294" i="13"/>
  <c r="F2606" i="13"/>
  <c r="F4066" i="13"/>
  <c r="F1343" i="13"/>
  <c r="F3936" i="13"/>
  <c r="F759" i="13"/>
  <c r="F3199" i="13"/>
  <c r="F3046" i="13"/>
  <c r="F4336" i="13"/>
  <c r="F4036" i="13"/>
  <c r="F1929" i="13"/>
  <c r="F3550" i="13"/>
  <c r="F3580" i="13"/>
  <c r="F1470" i="13"/>
  <c r="F112" i="13"/>
  <c r="F3463" i="13"/>
  <c r="F687" i="13"/>
  <c r="F4664" i="13"/>
  <c r="F2364" i="13"/>
  <c r="F4996" i="13"/>
  <c r="F2643" i="13"/>
  <c r="F851" i="13"/>
  <c r="F4726" i="13"/>
  <c r="F1289" i="13"/>
  <c r="F733" i="13"/>
  <c r="F4623" i="13"/>
  <c r="F1394" i="13"/>
  <c r="F434" i="13"/>
  <c r="F4248" i="13"/>
  <c r="F1469" i="13"/>
  <c r="F3674" i="13"/>
  <c r="F1677" i="13"/>
  <c r="F2584" i="13"/>
  <c r="F802" i="13"/>
  <c r="F4763" i="13"/>
  <c r="F544" i="13"/>
  <c r="F4291" i="13"/>
  <c r="F4003" i="13"/>
  <c r="F2807" i="13"/>
  <c r="F1004" i="13"/>
  <c r="F4321" i="13"/>
  <c r="F1825" i="13"/>
  <c r="F4588" i="13"/>
  <c r="F3829" i="13"/>
  <c r="F4385" i="13"/>
  <c r="F3178" i="13"/>
  <c r="F473" i="13"/>
  <c r="F3592" i="13"/>
  <c r="F1081" i="13"/>
  <c r="F4818" i="13"/>
  <c r="F3994" i="13"/>
  <c r="F1663" i="13"/>
  <c r="F232" i="13"/>
  <c r="F2795" i="13"/>
  <c r="F782" i="13"/>
  <c r="F4963" i="13"/>
  <c r="F2676" i="13"/>
  <c r="F2721" i="13"/>
  <c r="F2523" i="13"/>
  <c r="F594" i="13"/>
  <c r="F729" i="13"/>
  <c r="F503" i="13"/>
  <c r="F3177" i="13"/>
  <c r="F1152" i="13"/>
  <c r="F4950" i="13"/>
  <c r="F2299" i="13"/>
  <c r="F4987" i="13"/>
  <c r="F3684" i="13"/>
  <c r="F784" i="13"/>
  <c r="F4824" i="13"/>
  <c r="F3338" i="13"/>
  <c r="F525" i="13"/>
  <c r="F3861" i="13"/>
  <c r="F5001" i="13"/>
  <c r="F2087" i="13"/>
  <c r="F794" i="13"/>
  <c r="F4922" i="13"/>
  <c r="F4460" i="13"/>
  <c r="F3419" i="13"/>
  <c r="F1654" i="13"/>
  <c r="F4125" i="13"/>
  <c r="F2933" i="13"/>
  <c r="F4013" i="13"/>
  <c r="F4693" i="13"/>
  <c r="F1455" i="13"/>
  <c r="F156" i="13"/>
  <c r="F3189" i="13"/>
  <c r="F1236" i="13"/>
  <c r="F2265" i="13"/>
  <c r="F3709" i="13"/>
  <c r="F2230" i="13"/>
  <c r="F4727" i="13"/>
  <c r="F1531" i="13"/>
  <c r="F353" i="13"/>
  <c r="F3774" i="13"/>
  <c r="F2997" i="13"/>
  <c r="F2748" i="13"/>
  <c r="F4762" i="13"/>
  <c r="F2852" i="13"/>
  <c r="F1182" i="13"/>
  <c r="F115" i="13"/>
  <c r="F1131" i="13"/>
  <c r="F4211" i="13"/>
  <c r="F4421" i="13"/>
  <c r="F4474" i="13"/>
  <c r="F3023" i="13"/>
  <c r="F3736" i="13"/>
  <c r="F2865" i="13"/>
  <c r="F391" i="13"/>
  <c r="F3722" i="13"/>
  <c r="F1514" i="13"/>
  <c r="F4939" i="13"/>
  <c r="F3219" i="13"/>
  <c r="F885" i="13"/>
  <c r="F405" i="13"/>
  <c r="F4738" i="13"/>
  <c r="F4484" i="13"/>
  <c r="F845" i="13"/>
  <c r="F4715" i="13"/>
  <c r="F2308" i="13"/>
  <c r="F2633" i="13"/>
  <c r="F2201" i="13"/>
  <c r="F4225" i="13"/>
  <c r="F1697" i="13"/>
  <c r="F4010" i="13"/>
  <c r="F3520" i="13"/>
  <c r="F287" i="13"/>
  <c r="F4076" i="13"/>
  <c r="F1508" i="13"/>
  <c r="F779" i="13"/>
  <c r="F4439" i="13"/>
  <c r="F593" i="13"/>
  <c r="F2376" i="13"/>
  <c r="F3474" i="13"/>
  <c r="F1436" i="13"/>
  <c r="F3351" i="13"/>
  <c r="F1014" i="13"/>
  <c r="F4432" i="13"/>
  <c r="F2467" i="13"/>
  <c r="F4127" i="13"/>
  <c r="F4230" i="13"/>
  <c r="F1169" i="13"/>
  <c r="F2317" i="13"/>
  <c r="F3281" i="13"/>
  <c r="F950" i="13"/>
  <c r="F3830" i="13"/>
  <c r="F2010" i="13"/>
  <c r="F515" i="13"/>
  <c r="F1844" i="13"/>
  <c r="F2012" i="13"/>
  <c r="F4030" i="13"/>
  <c r="F4670" i="13"/>
  <c r="F872" i="13"/>
  <c r="F3192" i="13"/>
  <c r="F3366" i="13"/>
  <c r="F653" i="13"/>
  <c r="F4305" i="13"/>
  <c r="F1433" i="13"/>
  <c r="F2492" i="13"/>
  <c r="F2796" i="13"/>
  <c r="F3771" i="13"/>
  <c r="F1986" i="13"/>
  <c r="F4390" i="13"/>
  <c r="F2038" i="13"/>
  <c r="F542" i="13"/>
  <c r="F2839" i="13"/>
  <c r="F1908" i="13"/>
  <c r="F600" i="13"/>
  <c r="F2830" i="13"/>
  <c r="F4932" i="13"/>
  <c r="F451" i="13"/>
  <c r="F4313" i="13"/>
  <c r="F1911" i="13"/>
  <c r="F4017" i="13"/>
  <c r="F2504" i="13"/>
  <c r="F2659" i="13"/>
  <c r="F329" i="13"/>
  <c r="F2631" i="13"/>
  <c r="F2178" i="13"/>
  <c r="F1245" i="13"/>
  <c r="F1763" i="13"/>
  <c r="F3437" i="13"/>
  <c r="F265" i="13"/>
  <c r="F3518" i="13"/>
  <c r="F3117" i="13"/>
  <c r="F3737" i="13"/>
  <c r="F4437" i="13"/>
  <c r="F1520" i="13"/>
  <c r="F4438" i="13"/>
  <c r="F507" i="13"/>
  <c r="F1485" i="13"/>
  <c r="F3200" i="13"/>
  <c r="F3136" i="13"/>
  <c r="F1007" i="13"/>
  <c r="F4064" i="13"/>
  <c r="F4746" i="13"/>
  <c r="F87" i="13"/>
  <c r="F3343" i="13"/>
  <c r="F4303" i="13"/>
  <c r="F3256" i="13"/>
  <c r="F3597" i="13"/>
  <c r="F1837" i="13"/>
  <c r="F2100" i="13"/>
  <c r="F4273" i="13"/>
  <c r="F1002" i="13"/>
  <c r="F970" i="13"/>
  <c r="F3295" i="13"/>
  <c r="F338" i="13"/>
  <c r="F1947" i="13"/>
  <c r="F4477" i="13"/>
  <c r="F4140" i="13"/>
  <c r="F4089" i="13"/>
  <c r="F1346" i="13"/>
  <c r="F4292" i="13"/>
  <c r="F387" i="13"/>
  <c r="F262" i="13"/>
  <c r="F3850" i="13"/>
  <c r="F3423" i="13"/>
  <c r="F3574" i="13"/>
  <c r="F3039" i="13"/>
  <c r="F2030" i="13"/>
  <c r="F1129" i="13"/>
  <c r="F1716" i="13"/>
  <c r="F768" i="13"/>
  <c r="F3496" i="13"/>
  <c r="F175" i="13"/>
  <c r="F3790" i="13"/>
  <c r="F2761" i="13"/>
  <c r="F4418" i="13"/>
  <c r="F1219" i="13"/>
  <c r="F3173" i="13"/>
  <c r="F4976" i="13"/>
  <c r="F2131" i="13"/>
  <c r="F2670" i="13"/>
  <c r="F2697" i="13"/>
  <c r="F890" i="13"/>
  <c r="F4507" i="13"/>
  <c r="F4459" i="13"/>
  <c r="F3148" i="13"/>
  <c r="F2717" i="13"/>
  <c r="F4354" i="13"/>
  <c r="F1138" i="13"/>
  <c r="F971" i="13"/>
  <c r="F2592" i="13"/>
  <c r="F3154" i="13"/>
  <c r="F2680" i="13"/>
  <c r="F1135" i="13"/>
  <c r="F2108" i="13"/>
  <c r="F1584" i="13"/>
  <c r="F1494" i="13"/>
  <c r="F1400" i="13"/>
  <c r="F4562" i="13"/>
  <c r="F1009" i="13"/>
  <c r="F4809" i="13"/>
  <c r="F4621" i="13"/>
  <c r="F2205" i="13"/>
  <c r="F4798" i="13"/>
  <c r="F1960" i="13"/>
  <c r="F1413" i="13"/>
  <c r="F3372" i="13"/>
  <c r="F3716" i="13"/>
  <c r="F630" i="13"/>
  <c r="F3757" i="13"/>
  <c r="F2083" i="13"/>
  <c r="F1031" i="13"/>
  <c r="F2657" i="13"/>
  <c r="F3396" i="13"/>
  <c r="F1232" i="13"/>
  <c r="F3312" i="13"/>
  <c r="F3708" i="13"/>
  <c r="F100" i="13"/>
  <c r="F4189" i="13"/>
  <c r="F3377" i="13"/>
  <c r="F708" i="13"/>
  <c r="F3794" i="13"/>
  <c r="F4426" i="13"/>
  <c r="F3045" i="13"/>
  <c r="F282" i="13"/>
  <c r="F4344" i="13"/>
  <c r="F2900" i="13"/>
  <c r="F658" i="13"/>
  <c r="F2440" i="13"/>
  <c r="F4457" i="13"/>
  <c r="F4006" i="13"/>
  <c r="F3692" i="13"/>
  <c r="F4815" i="13"/>
  <c r="F199" i="13"/>
  <c r="F3057" i="13"/>
  <c r="F3066" i="13"/>
  <c r="F2307" i="13"/>
  <c r="F2044" i="13"/>
  <c r="F4162" i="13"/>
  <c r="F2656" i="13"/>
  <c r="F3455" i="13"/>
  <c r="F4435" i="13"/>
  <c r="F300" i="13"/>
  <c r="F1577" i="13"/>
  <c r="F4510" i="13"/>
  <c r="F1603" i="13"/>
  <c r="F186" i="13"/>
  <c r="F3676" i="13"/>
  <c r="F4164" i="13"/>
  <c r="F3506" i="13"/>
  <c r="F2487" i="13"/>
  <c r="F1759" i="13"/>
  <c r="F2996" i="13"/>
  <c r="F3502" i="13"/>
  <c r="F83" i="13"/>
  <c r="F2770" i="13"/>
  <c r="F1033" i="13"/>
  <c r="F2458" i="13"/>
  <c r="F3484" i="13"/>
  <c r="F2381" i="13"/>
  <c r="F4348" i="13"/>
  <c r="F860" i="13"/>
  <c r="F3896" i="13"/>
  <c r="F1818" i="13"/>
  <c r="F2530" i="13"/>
  <c r="F4527" i="13"/>
  <c r="F4186" i="13"/>
  <c r="F4215" i="13"/>
  <c r="F2154" i="13"/>
  <c r="F4659" i="13"/>
  <c r="F914" i="13"/>
  <c r="F875" i="13"/>
  <c r="F2709" i="13"/>
  <c r="F4339" i="13"/>
  <c r="F4845" i="13"/>
  <c r="F1859" i="13"/>
  <c r="F2665" i="13"/>
  <c r="F3322" i="13"/>
  <c r="F3203" i="13"/>
  <c r="F3874" i="13"/>
  <c r="F4485" i="13"/>
  <c r="F2445" i="13"/>
  <c r="F972" i="13"/>
  <c r="F3662" i="13"/>
  <c r="F603" i="13"/>
  <c r="F2284" i="13"/>
  <c r="F2975" i="13"/>
  <c r="F2747" i="13"/>
  <c r="F3753" i="13"/>
  <c r="F4905" i="13"/>
  <c r="F4966" i="13"/>
  <c r="F1629" i="13"/>
  <c r="F4204" i="13"/>
  <c r="F23" i="13"/>
  <c r="F1309" i="13"/>
  <c r="F2650" i="13"/>
  <c r="F4363" i="13"/>
  <c r="F898" i="13"/>
  <c r="F2065" i="13"/>
  <c r="F3013" i="13"/>
  <c r="F3153" i="13"/>
  <c r="F450" i="13"/>
  <c r="F2905" i="13"/>
  <c r="F4379" i="13"/>
  <c r="F1419" i="13"/>
  <c r="F4470" i="13"/>
  <c r="F3532" i="13"/>
  <c r="F4069" i="13"/>
  <c r="F1511" i="13"/>
  <c r="F414" i="13"/>
  <c r="F3383" i="13"/>
  <c r="F453" i="13"/>
  <c r="F1142" i="13"/>
  <c r="F3278" i="13"/>
  <c r="F1107" i="13"/>
  <c r="F3571" i="13"/>
  <c r="F1866" i="13"/>
  <c r="F4607" i="13"/>
  <c r="F2233" i="13"/>
  <c r="F790" i="13"/>
  <c r="F3713" i="13"/>
  <c r="F1239" i="13"/>
  <c r="F4158" i="13"/>
  <c r="F3224" i="13"/>
  <c r="F3862" i="13"/>
  <c r="F1667" i="13"/>
  <c r="F155" i="13"/>
  <c r="F4091" i="13"/>
  <c r="F4807" i="13"/>
  <c r="F4576" i="13"/>
  <c r="F1126" i="13"/>
  <c r="F2555" i="13"/>
  <c r="F2591" i="13"/>
  <c r="F2368" i="13"/>
  <c r="F1074" i="13"/>
  <c r="F3762" i="13"/>
  <c r="F4788" i="13"/>
  <c r="F2245" i="13"/>
  <c r="F1417" i="13"/>
  <c r="F4258" i="13"/>
  <c r="F880" i="13"/>
  <c r="F4861" i="13"/>
  <c r="F3375" i="13"/>
  <c r="F838" i="13"/>
  <c r="F4729" i="13"/>
  <c r="F2428" i="13"/>
  <c r="F2469" i="13"/>
  <c r="F2321" i="13"/>
  <c r="F1018" i="13"/>
  <c r="F3813" i="13"/>
  <c r="F2092" i="13"/>
  <c r="F171" i="13"/>
  <c r="F2950" i="13"/>
  <c r="F530" i="13"/>
  <c r="F4244" i="13"/>
  <c r="F3005" i="13"/>
  <c r="F3099" i="13"/>
  <c r="F668" i="13"/>
  <c r="F4453" i="13"/>
  <c r="F1274" i="13"/>
  <c r="F1130" i="13"/>
  <c r="F2169" i="13"/>
  <c r="F2859" i="13"/>
  <c r="F846" i="13"/>
  <c r="F4420" i="13"/>
  <c r="F1505" i="13"/>
  <c r="F4316" i="13"/>
  <c r="F4858" i="13"/>
  <c r="F4179" i="13"/>
  <c r="F3739" i="13"/>
  <c r="F1021" i="13"/>
  <c r="F4400" i="13"/>
  <c r="F4114" i="13"/>
  <c r="F1517" i="13"/>
  <c r="F4374" i="13"/>
  <c r="F4469" i="13"/>
  <c r="F3283" i="13"/>
  <c r="F949" i="13"/>
  <c r="F3064" i="13"/>
  <c r="F2794" i="13"/>
  <c r="F3421" i="13"/>
  <c r="F2880" i="13"/>
  <c r="F474" i="13"/>
  <c r="F2022" i="13"/>
  <c r="F1329" i="13"/>
  <c r="F4766" i="13"/>
  <c r="F169" i="13"/>
  <c r="F4753" i="13"/>
  <c r="F1000" i="13"/>
  <c r="F3756" i="13"/>
  <c r="F3512" i="13"/>
  <c r="F3316" i="13"/>
  <c r="F342" i="13"/>
  <c r="F4651" i="13"/>
  <c r="F2244" i="13"/>
  <c r="F3603" i="13"/>
  <c r="F502" i="13"/>
  <c r="F4425" i="13"/>
  <c r="F4085" i="13"/>
  <c r="F2582" i="13"/>
  <c r="F4832" i="13"/>
  <c r="F2267" i="13"/>
  <c r="F1147" i="13"/>
  <c r="F2383" i="13"/>
  <c r="F727" i="13"/>
  <c r="F3350" i="13"/>
  <c r="F640" i="13"/>
  <c r="F4957" i="13"/>
  <c r="F1787" i="13"/>
  <c r="F3891" i="13"/>
  <c r="F2572" i="13"/>
  <c r="F4434" i="13"/>
  <c r="F4610" i="13"/>
  <c r="F2552" i="13"/>
  <c r="F3682" i="13"/>
  <c r="F1810" i="13"/>
  <c r="F95" i="13"/>
  <c r="F3593" i="13"/>
  <c r="F3034" i="13"/>
  <c r="F1945" i="13"/>
  <c r="F4984" i="13"/>
  <c r="F993" i="13"/>
  <c r="F4779" i="13"/>
  <c r="F1435" i="13"/>
  <c r="F3424" i="13"/>
  <c r="F1140" i="13"/>
  <c r="F3595" i="13"/>
  <c r="F3012" i="13"/>
  <c r="F1525" i="13"/>
  <c r="F3080" i="13"/>
  <c r="F539" i="13"/>
  <c r="F3394" i="13"/>
  <c r="F216" i="13"/>
  <c r="F3634" i="13"/>
  <c r="F3091" i="13"/>
  <c r="F3522" i="13"/>
  <c r="F3683" i="13"/>
  <c r="F991" i="13"/>
  <c r="F4247" i="13"/>
  <c r="F3462" i="13"/>
  <c r="F280" i="13"/>
  <c r="F3803" i="13"/>
  <c r="F1552" i="13"/>
  <c r="F1617" i="13"/>
  <c r="F4892" i="13"/>
  <c r="F3788" i="13"/>
  <c r="F3073" i="13"/>
  <c r="F1614" i="13"/>
  <c r="F1013" i="13"/>
  <c r="F2977" i="13"/>
  <c r="F1210" i="13"/>
  <c r="F4700" i="13"/>
  <c r="F1255" i="13"/>
  <c r="F3344" i="13"/>
  <c r="F833" i="13"/>
  <c r="F3569" i="13"/>
  <c r="F1426" i="13"/>
  <c r="F522" i="13"/>
  <c r="F4546" i="13"/>
  <c r="F3102" i="13"/>
  <c r="F4965" i="13"/>
  <c r="F3858" i="13"/>
  <c r="F1078" i="13"/>
  <c r="F724" i="13"/>
  <c r="F663" i="13"/>
  <c r="F2401" i="13"/>
  <c r="F1640" i="13"/>
  <c r="F997" i="13"/>
  <c r="F606" i="13"/>
  <c r="F3777" i="13"/>
  <c r="F2786" i="13"/>
  <c r="F2157" i="13"/>
  <c r="F4731" i="13"/>
  <c r="F745" i="13"/>
  <c r="F268" i="13"/>
  <c r="F3670" i="13"/>
  <c r="F1679" i="13"/>
  <c r="F3611" i="13"/>
  <c r="F2831" i="13"/>
  <c r="F3193" i="13"/>
  <c r="F2416" i="13"/>
  <c r="F1040" i="13"/>
  <c r="F4029" i="13"/>
  <c r="F3760" i="13"/>
  <c r="F2981" i="13"/>
  <c r="F2860" i="13"/>
  <c r="F4660" i="13"/>
  <c r="F2836" i="13"/>
  <c r="F499" i="13"/>
  <c r="F2992" i="13"/>
  <c r="F2204" i="13"/>
  <c r="F3352" i="13"/>
  <c r="F1230" i="13"/>
  <c r="F1143" i="13"/>
  <c r="F1158" i="13"/>
  <c r="F3347" i="13"/>
  <c r="F3548" i="13"/>
  <c r="F625" i="13"/>
  <c r="F378" i="13"/>
  <c r="F2529" i="13"/>
  <c r="F3257" i="13"/>
  <c r="F1104" i="13"/>
  <c r="F520" i="13"/>
  <c r="F3083" i="13"/>
  <c r="F407" i="13"/>
  <c r="F3304" i="13"/>
  <c r="F2755" i="13"/>
  <c r="F4668" i="13"/>
  <c r="F3742" i="13"/>
  <c r="F924" i="13"/>
  <c r="F2480" i="13"/>
  <c r="F467" i="13"/>
  <c r="F4043" i="13"/>
  <c r="F807" i="13"/>
  <c r="F2318" i="13"/>
  <c r="F2729" i="13"/>
  <c r="F463" i="13"/>
  <c r="F3310" i="13"/>
  <c r="F517" i="13"/>
  <c r="F4169" i="13"/>
  <c r="F2566" i="13"/>
  <c r="F1721" i="13"/>
  <c r="F3339" i="13"/>
  <c r="F3612" i="13"/>
  <c r="F108" i="13"/>
  <c r="F4724" i="13"/>
  <c r="F3301" i="13"/>
  <c r="F479" i="13"/>
  <c r="F2452" i="13"/>
  <c r="F1276" i="13"/>
  <c r="F2345" i="13"/>
  <c r="F2443" i="13"/>
  <c r="F4309" i="13"/>
  <c r="F1974" i="13"/>
  <c r="F71" i="13"/>
  <c r="F2881" i="13"/>
  <c r="F4723" i="13"/>
  <c r="F2218" i="13"/>
  <c r="F2158" i="13"/>
  <c r="F336" i="13"/>
  <c r="F4254" i="13"/>
  <c r="F374" i="13"/>
  <c r="F3940" i="13"/>
  <c r="F2372" i="13"/>
  <c r="F1788" i="13"/>
  <c r="F1970" i="13"/>
  <c r="F2360" i="13"/>
  <c r="F214" i="13"/>
  <c r="F4644" i="13"/>
  <c r="F4265" i="13"/>
  <c r="F2693" i="13"/>
  <c r="F2534" i="13"/>
  <c r="F4446" i="13"/>
  <c r="F2451" i="13"/>
  <c r="F2503" i="13"/>
  <c r="F4519" i="13"/>
  <c r="F3599" i="13"/>
  <c r="F124" i="13"/>
  <c r="F576" i="13"/>
  <c r="F4372" i="13"/>
  <c r="F2970" i="13"/>
  <c r="F163" i="13"/>
  <c r="F4649" i="13"/>
  <c r="F4346" i="13"/>
  <c r="F2460" i="13"/>
  <c r="F4599" i="13"/>
  <c r="F4617" i="13"/>
  <c r="F1903" i="13"/>
  <c r="F618" i="13"/>
  <c r="F4402" i="13"/>
  <c r="F4451" i="13"/>
  <c r="F4275" i="13"/>
  <c r="F96" i="13"/>
  <c r="F297" i="13"/>
  <c r="F4889" i="13"/>
  <c r="F2484" i="13"/>
  <c r="F521" i="13"/>
  <c r="F824" i="13"/>
  <c r="F4345" i="13"/>
  <c r="F4481" i="13"/>
  <c r="F1480" i="13"/>
  <c r="F2598" i="13"/>
  <c r="F879" i="13"/>
  <c r="F2397" i="13"/>
  <c r="F561" i="13"/>
  <c r="F4839" i="13"/>
  <c r="F4397" i="13"/>
  <c r="F3325" i="13"/>
  <c r="F2444" i="13"/>
  <c r="F444" i="13"/>
  <c r="F3475" i="13"/>
  <c r="F3582" i="13"/>
  <c r="F2176" i="13"/>
  <c r="F2356" i="13"/>
  <c r="F1395" i="13"/>
  <c r="F4465" i="13"/>
  <c r="F3250" i="13"/>
  <c r="F3436" i="13"/>
  <c r="F1342" i="13"/>
  <c r="F1637" i="13"/>
  <c r="F3826" i="13"/>
  <c r="F130" i="13"/>
  <c r="F2161" i="13"/>
  <c r="F1636" i="13"/>
  <c r="F2208" i="13"/>
  <c r="F3050" i="13"/>
  <c r="F3628" i="13"/>
  <c r="F2853" i="13"/>
  <c r="F111" i="13"/>
  <c r="F3638" i="13"/>
  <c r="F4615" i="13"/>
  <c r="F1161" i="13"/>
  <c r="F3557" i="13"/>
  <c r="F709" i="13"/>
  <c r="F217" i="13"/>
  <c r="F2623" i="13"/>
  <c r="F3451" i="13"/>
  <c r="F4956" i="13"/>
  <c r="F1921" i="13"/>
  <c r="F2889" i="13"/>
  <c r="F295" i="13"/>
  <c r="F2311" i="13"/>
  <c r="F4944" i="13"/>
  <c r="F1406" i="13"/>
  <c r="F2097" i="13"/>
  <c r="F309" i="13"/>
  <c r="F2181" i="13"/>
  <c r="F4501" i="13"/>
  <c r="F1557" i="13"/>
  <c r="F2223" i="13"/>
  <c r="F3261" i="13"/>
  <c r="F2769" i="13"/>
  <c r="F6" i="13"/>
  <c r="F2191" i="13"/>
  <c r="F4706" i="13"/>
  <c r="F4516" i="13"/>
  <c r="F1549" i="13"/>
  <c r="F2911" i="13"/>
  <c r="F979" i="13"/>
  <c r="F1432" i="13"/>
  <c r="F2497" i="13"/>
  <c r="F4789" i="13"/>
  <c r="F1439" i="13"/>
  <c r="F3781" i="13"/>
  <c r="F2011" i="13"/>
  <c r="F2184" i="13"/>
  <c r="F679" i="13"/>
  <c r="F2047" i="13"/>
  <c r="F4375" i="13"/>
  <c r="F2575" i="13"/>
  <c r="F4959" i="13"/>
  <c r="F680" i="13"/>
  <c r="F1535" i="13"/>
  <c r="F460" i="13"/>
  <c r="F941" i="13"/>
  <c r="F4563" i="13"/>
  <c r="F2538" i="13"/>
  <c r="F1845" i="13"/>
  <c r="F3889" i="13"/>
  <c r="F1807" i="13"/>
  <c r="F4521" i="13"/>
  <c r="F1714" i="13"/>
  <c r="F930" i="13"/>
  <c r="F3314" i="13"/>
  <c r="F1224" i="13"/>
  <c r="F3882" i="13"/>
  <c r="F1283" i="13"/>
  <c r="F4080" i="13"/>
  <c r="F90" i="13"/>
  <c r="F2448" i="13"/>
  <c r="F1867" i="13"/>
  <c r="F3717" i="13"/>
  <c r="F3827" i="13"/>
  <c r="F731" i="13"/>
  <c r="F4284" i="13"/>
  <c r="F2398" i="13"/>
  <c r="F73" i="13"/>
  <c r="F3116" i="13"/>
  <c r="F3334" i="13"/>
  <c r="F3404" i="13"/>
  <c r="F1881" i="13"/>
  <c r="F4436" i="13"/>
  <c r="F1515" i="13"/>
  <c r="F2475" i="13"/>
  <c r="F1336" i="13"/>
  <c r="F2549" i="13"/>
  <c r="F366" i="13"/>
  <c r="F4456" i="13"/>
  <c r="F1548" i="13"/>
  <c r="F4377" i="13"/>
  <c r="F4594" i="13"/>
  <c r="F1887" i="13"/>
  <c r="F3198" i="13"/>
  <c r="F97" i="13"/>
  <c r="F742" i="13"/>
  <c r="F3650" i="13"/>
  <c r="F4423" i="13"/>
  <c r="F799" i="13"/>
  <c r="F4643" i="13"/>
  <c r="F4544" i="13"/>
  <c r="F489" i="13"/>
  <c r="F1223" i="13"/>
  <c r="F832" i="13"/>
  <c r="F1633" i="13"/>
  <c r="F3704" i="13"/>
  <c r="F4871" i="13"/>
  <c r="F4424" i="13"/>
  <c r="F4848" i="13"/>
  <c r="F1029" i="13"/>
  <c r="F3754" i="13"/>
  <c r="F1139" i="13"/>
  <c r="F4458" i="13"/>
  <c r="F1213" i="13"/>
  <c r="F2391" i="13"/>
  <c r="F982" i="13"/>
  <c r="F825" i="13"/>
  <c r="F42" i="13"/>
  <c r="F2563" i="13"/>
  <c r="F2753" i="13"/>
  <c r="F3109" i="13"/>
  <c r="F1287" i="13"/>
  <c r="F1601" i="13"/>
  <c r="F2224" i="13"/>
  <c r="F505" i="13"/>
  <c r="F3112" i="13"/>
  <c r="F145" i="13"/>
  <c r="F236" i="13"/>
  <c r="F2798" i="13"/>
  <c r="F695" i="13"/>
  <c r="F1824" i="13"/>
  <c r="F3797" i="13"/>
  <c r="F4986" i="13"/>
  <c r="F1233" i="13"/>
  <c r="F4123" i="13"/>
  <c r="F4665" i="13"/>
  <c r="F1012" i="13"/>
  <c r="F4657" i="13"/>
  <c r="F531" i="13"/>
  <c r="F3026" i="13"/>
  <c r="F747" i="13"/>
  <c r="F2960" i="13"/>
  <c r="F2399" i="13"/>
  <c r="F1024" i="13"/>
  <c r="F1441" i="13"/>
  <c r="F1268" i="13"/>
  <c r="F1765" i="13"/>
  <c r="F990" i="13"/>
  <c r="F3353" i="13"/>
  <c r="F4794" i="13"/>
  <c r="F2923" i="13"/>
  <c r="F3104" i="13"/>
  <c r="F4174" i="13"/>
  <c r="F4720" i="13"/>
  <c r="F428" i="13"/>
  <c r="F394" i="13"/>
  <c r="F58" i="13"/>
  <c r="F2408" i="13"/>
  <c r="F2483" i="13"/>
  <c r="F4028" i="13"/>
  <c r="F1076" i="13"/>
  <c r="F3450" i="13"/>
  <c r="F3140" i="13"/>
  <c r="F2123" i="13"/>
  <c r="F3036" i="13"/>
  <c r="F2745" i="13"/>
  <c r="F2309" i="13"/>
  <c r="F3977" i="13"/>
  <c r="F4257" i="13"/>
  <c r="F285" i="13"/>
  <c r="F4786" i="13"/>
  <c r="F4853" i="13"/>
  <c r="F1332" i="13"/>
  <c r="F1796" i="13"/>
  <c r="F2522" i="13"/>
  <c r="F854" i="13"/>
  <c r="F2156" i="13"/>
  <c r="F3610" i="13"/>
  <c r="F324" i="13"/>
  <c r="F2542" i="13"/>
  <c r="F3912" i="13"/>
  <c r="F1370" i="13"/>
  <c r="F1347" i="13"/>
  <c r="F4175" i="13"/>
  <c r="F3631" i="13"/>
  <c r="F2841" i="13"/>
  <c r="F1237" i="13"/>
  <c r="F3180" i="13"/>
  <c r="F2942" i="13"/>
  <c r="F1963" i="13"/>
  <c r="F72" i="13"/>
  <c r="F189" i="13"/>
  <c r="F3551" i="13"/>
  <c r="F3660" i="13"/>
  <c r="F1609" i="13"/>
  <c r="F660" i="13"/>
  <c r="F3155" i="13"/>
  <c r="F2963" i="13"/>
  <c r="F1987" i="13"/>
  <c r="F2855" i="13"/>
  <c r="F2025" i="13"/>
  <c r="F986" i="13"/>
  <c r="F4358" i="13"/>
  <c r="F321" i="13"/>
  <c r="F3941" i="13"/>
  <c r="F275" i="13"/>
  <c r="F715" i="13"/>
  <c r="F2402" i="13"/>
  <c r="F2964" i="13"/>
  <c r="F1674" i="13"/>
  <c r="F1647" i="13"/>
  <c r="F559" i="13"/>
  <c r="F2236" i="13"/>
  <c r="F3405" i="13"/>
  <c r="F3031" i="13"/>
  <c r="F4081" i="13"/>
  <c r="F370" i="13"/>
  <c r="F1440" i="13"/>
  <c r="F2515" i="13"/>
  <c r="F4641" i="13"/>
  <c r="F1166" i="13"/>
  <c r="F524" i="13"/>
  <c r="F2708" i="13"/>
  <c r="F2240" i="13"/>
  <c r="F359" i="13"/>
  <c r="F166" i="13"/>
  <c r="F2465" i="13"/>
  <c r="F2094" i="13"/>
  <c r="F2231" i="13"/>
  <c r="F1349" i="13"/>
  <c r="F3764" i="13"/>
  <c r="F328" i="13"/>
  <c r="F1811" i="13"/>
  <c r="F4207" i="13"/>
  <c r="F245" i="13"/>
  <c r="F3721" i="13"/>
  <c r="F1499" i="13"/>
  <c r="F301" i="13"/>
  <c r="F3819" i="13"/>
  <c r="F3773" i="13"/>
  <c r="F2973" i="13"/>
  <c r="F4701" i="13"/>
  <c r="F4364" i="13"/>
  <c r="F1405" i="13"/>
  <c r="F1492" i="13"/>
  <c r="F4605" i="13"/>
  <c r="F829" i="13"/>
  <c r="F1375" i="13"/>
  <c r="F2439" i="13"/>
  <c r="F4972" i="13"/>
  <c r="F2430" i="13"/>
  <c r="F4612" i="13"/>
  <c r="F1858" i="13"/>
  <c r="F168" i="13"/>
  <c r="F3464" i="13"/>
  <c r="F1165" i="13"/>
  <c r="F3511" i="13"/>
  <c r="F136" i="13"/>
  <c r="F4269" i="13"/>
  <c r="F1639" i="13"/>
  <c r="F1900" i="13"/>
  <c r="F4464" i="13"/>
  <c r="F1536" i="13"/>
  <c r="F3079" i="13"/>
  <c r="F2731" i="13"/>
  <c r="F718" i="13"/>
  <c r="F4267" i="13"/>
  <c r="F1377" i="13"/>
  <c r="F4748" i="13"/>
  <c r="F3617" i="13"/>
  <c r="F1231" i="13"/>
  <c r="F3187" i="13"/>
  <c r="F218" i="13"/>
  <c r="F4523" i="13"/>
  <c r="F2116" i="13"/>
  <c r="F4791" i="13"/>
  <c r="F4332" i="13"/>
  <c r="F176" i="13"/>
  <c r="F4433" i="13"/>
  <c r="F76" i="13"/>
  <c r="F543" i="13"/>
  <c r="F1747" i="13"/>
  <c r="F3934" i="13"/>
  <c r="F1822" i="13"/>
  <c r="F2876" i="13"/>
  <c r="F69" i="13"/>
  <c r="F2386" i="13"/>
  <c r="F3627" i="13"/>
  <c r="F4887" i="13"/>
  <c r="F1041" i="13"/>
  <c r="F2194" i="13"/>
  <c r="F241" i="13"/>
  <c r="F1518" i="13"/>
  <c r="F3755" i="13"/>
  <c r="F1445" i="13"/>
  <c r="F792" i="13"/>
  <c r="F1675" i="13"/>
  <c r="F1174" i="13"/>
  <c r="F1261" i="13"/>
  <c r="F741" i="13"/>
  <c r="F2519" i="13"/>
  <c r="F1075" i="13"/>
  <c r="F345" i="13"/>
  <c r="F676" i="13"/>
  <c r="F2771" i="13"/>
  <c r="F3875" i="13"/>
  <c r="F3320" i="13"/>
  <c r="F2436" i="13"/>
  <c r="F2803" i="13"/>
  <c r="F3536" i="13"/>
  <c r="F2675" i="13"/>
  <c r="F4896" i="13"/>
  <c r="F2791" i="13"/>
  <c r="F4582" i="13"/>
  <c r="F2471" i="13"/>
  <c r="F752" i="13"/>
  <c r="F923" i="13"/>
  <c r="F4555" i="13"/>
  <c r="F1889" i="13"/>
  <c r="F2486" i="13"/>
  <c r="F4143" i="13"/>
  <c r="F43" i="13"/>
  <c r="F629" i="13"/>
  <c r="F177" i="13"/>
  <c r="F659" i="13"/>
  <c r="F3604" i="13"/>
  <c r="F3226" i="13"/>
  <c r="F1777" i="13"/>
  <c r="F2546" i="13"/>
  <c r="F2850" i="13"/>
  <c r="F1088" i="13"/>
  <c r="F3656" i="13"/>
  <c r="F3785" i="13"/>
  <c r="F1786" i="13"/>
  <c r="F233" i="13"/>
  <c r="F3448" i="13"/>
  <c r="F2082" i="13"/>
  <c r="F4974" i="13"/>
  <c r="F2730" i="13"/>
  <c r="F1819" i="13"/>
  <c r="F1187" i="13"/>
  <c r="F4898" i="13"/>
  <c r="F4134" i="13"/>
  <c r="F4255" i="13"/>
  <c r="F3233" i="13"/>
  <c r="F1209" i="13"/>
  <c r="F2689" i="13"/>
  <c r="F3131" i="13"/>
  <c r="F1357" i="13"/>
  <c r="F4553" i="13"/>
  <c r="F4509" i="13"/>
  <c r="F2207" i="13"/>
  <c r="F1246" i="13"/>
  <c r="F1338" i="13"/>
  <c r="F1590" i="13"/>
  <c r="F1359" i="13"/>
  <c r="F303" i="13"/>
  <c r="F3272" i="13"/>
  <c r="F3859" i="13"/>
  <c r="F2024" i="13"/>
  <c r="F1632" i="13"/>
  <c r="F3168" i="13"/>
  <c r="F2189" i="13"/>
  <c r="F1415" i="13"/>
  <c r="F1376" i="13"/>
  <c r="F2959" i="13"/>
  <c r="F1172" i="13"/>
  <c r="F122" i="13"/>
  <c r="F2512" i="13"/>
  <c r="F4228" i="13"/>
  <c r="F3680" i="13"/>
  <c r="F3101" i="13"/>
  <c r="F4240" i="13"/>
  <c r="F922" i="13"/>
  <c r="F585" i="13"/>
  <c r="F2300" i="13"/>
  <c r="F2604" i="13"/>
  <c r="F4757" i="13"/>
  <c r="F1258" i="13"/>
  <c r="F1042" i="13"/>
  <c r="F1738" i="13"/>
  <c r="F3415" i="13"/>
  <c r="F4086" i="13"/>
  <c r="F1430" i="13"/>
  <c r="F484" i="13"/>
  <c r="F967" i="13"/>
  <c r="F4540" i="13"/>
  <c r="F868" i="13"/>
  <c r="F3667" i="13"/>
  <c r="F2838" i="13"/>
  <c r="F2330" i="13"/>
  <c r="F540" i="13"/>
  <c r="F2926" i="13"/>
  <c r="F2051" i="13"/>
  <c r="F2873" i="13"/>
  <c r="F1444" i="13"/>
  <c r="F2407" i="13"/>
  <c r="F1877" i="13"/>
  <c r="F3732" i="13"/>
  <c r="F667" i="13"/>
  <c r="F4097" i="13"/>
  <c r="F571" i="13"/>
  <c r="F4118" i="13"/>
  <c r="F3872" i="13"/>
  <c r="F4691" i="13"/>
  <c r="F723" i="13"/>
  <c r="F3489" i="13"/>
  <c r="F2704" i="13"/>
  <c r="F2540" i="13"/>
  <c r="F4823" i="13"/>
  <c r="F4990" i="13"/>
  <c r="F4167" i="13"/>
  <c r="F1317" i="13"/>
  <c r="F2071" i="13"/>
  <c r="F3990" i="13"/>
  <c r="F2366" i="13"/>
  <c r="F2222" i="13"/>
  <c r="F4822" i="13"/>
  <c r="F1501" i="13"/>
  <c r="F3974" i="13"/>
  <c r="F1585" i="13"/>
  <c r="F3371" i="13"/>
  <c r="F1259" i="13"/>
  <c r="F3686" i="13"/>
  <c r="F1108" i="13"/>
  <c r="F3379" i="13"/>
  <c r="F835" i="13"/>
  <c r="F3935" i="13"/>
  <c r="F2735" i="13"/>
  <c r="F379" i="13"/>
  <c r="F3801" i="13"/>
  <c r="F4494" i="13"/>
  <c r="F2965" i="13"/>
  <c r="F485" i="13"/>
  <c r="F2681" i="13"/>
  <c r="F129" i="13"/>
  <c r="F3517" i="13"/>
  <c r="F4376" i="13"/>
  <c r="F3315" i="13"/>
  <c r="F3478" i="13"/>
  <c r="F167" i="13"/>
  <c r="F4148" i="13"/>
  <c r="F1899" i="13"/>
  <c r="F2683" i="13"/>
  <c r="F3937" i="13"/>
  <c r="F466" i="13"/>
  <c r="F4443" i="13"/>
  <c r="F2421" i="13"/>
  <c r="F1141" i="13"/>
  <c r="F3632" i="13"/>
  <c r="F830" i="13"/>
  <c r="F4873" i="13"/>
  <c r="F2974" i="13"/>
  <c r="F4274" i="13"/>
  <c r="F2772" i="13"/>
  <c r="F153" i="13"/>
  <c r="F2635" i="13"/>
  <c r="F208" i="13"/>
  <c r="F4586" i="13"/>
  <c r="F920" i="13"/>
  <c r="F3562" i="13"/>
  <c r="F1386" i="13"/>
  <c r="F4811" i="13"/>
  <c r="F4184" i="13"/>
  <c r="F757" i="13"/>
  <c r="F3775" i="13"/>
  <c r="F2193" i="13"/>
  <c r="F1980" i="13"/>
  <c r="F449" i="13"/>
  <c r="F107" i="13"/>
  <c r="F1735" i="13"/>
  <c r="F3810" i="13"/>
  <c r="F919" i="13"/>
  <c r="F3652" i="13"/>
  <c r="F3730" i="13"/>
  <c r="F642" i="13"/>
  <c r="F2916" i="13"/>
  <c r="F2883" i="13"/>
  <c r="F2725" i="13"/>
  <c r="F3468" i="13"/>
  <c r="F3207" i="13"/>
  <c r="F3384" i="13"/>
  <c r="F279" i="13"/>
  <c r="F3397" i="13"/>
  <c r="F3398" i="13"/>
  <c r="F722" i="13"/>
  <c r="F2544" i="13"/>
  <c r="F491" i="13"/>
  <c r="F4632" i="13"/>
  <c r="F565" i="13"/>
  <c r="F435" i="13"/>
  <c r="F927" i="13"/>
  <c r="F1369" i="13"/>
  <c r="F1754" i="13"/>
  <c r="F4011" i="13"/>
  <c r="F1926" i="13"/>
  <c r="F2548" i="13"/>
  <c r="F3167" i="13"/>
  <c r="F1477" i="13"/>
  <c r="F271" i="13"/>
  <c r="F3782" i="13"/>
  <c r="F1612" i="13"/>
  <c r="F1022" i="13"/>
  <c r="F3252" i="13"/>
  <c r="F2743" i="13"/>
  <c r="F3445" i="13"/>
  <c r="F3454" i="13"/>
  <c r="F3869" i="13"/>
  <c r="F2648" i="13"/>
  <c r="F1851" i="13"/>
  <c r="F2429" i="13"/>
  <c r="F1984" i="13"/>
  <c r="F3962" i="13"/>
  <c r="F4311" i="13"/>
  <c r="F2567" i="13"/>
  <c r="F2414" i="13"/>
  <c r="F4341" i="13"/>
  <c r="F2685" i="13"/>
  <c r="F545" i="13"/>
  <c r="F549" i="13"/>
  <c r="F4489" i="13"/>
  <c r="F3553" i="13"/>
  <c r="F2893" i="13"/>
  <c r="F2077" i="13"/>
  <c r="F2740" i="13"/>
  <c r="F417" i="13"/>
  <c r="F770" i="13"/>
  <c r="F4317" i="13"/>
  <c r="F2362" i="13"/>
  <c r="F3242" i="13"/>
  <c r="F1687" i="13"/>
  <c r="F2454" i="13"/>
  <c r="F448" i="13"/>
  <c r="F4601" i="13"/>
  <c r="F1403" i="13"/>
  <c r="F2061" i="13"/>
  <c r="F2029" i="13"/>
  <c r="F4361" i="13"/>
  <c r="F246" i="13"/>
  <c r="F2035" i="13"/>
  <c r="F605" i="13"/>
  <c r="F2904" i="13"/>
  <c r="F1623" i="13"/>
  <c r="F2304" i="13"/>
  <c r="F4749" i="13"/>
  <c r="F4681" i="13"/>
  <c r="F2909" i="13"/>
  <c r="F847" i="13"/>
  <c r="F2331" i="13"/>
  <c r="F820" i="13"/>
  <c r="F198" i="13"/>
  <c r="F1472" i="13"/>
  <c r="F2162" i="13"/>
  <c r="F2060" i="13"/>
  <c r="F3591" i="13"/>
  <c r="F2775" i="13"/>
  <c r="F4220" i="13"/>
  <c r="F1613" i="13"/>
  <c r="F3765" i="13"/>
  <c r="F257" i="13"/>
  <c r="F3161" i="13"/>
  <c r="F2502" i="13"/>
  <c r="F4051" i="13"/>
  <c r="F2410" i="13"/>
  <c r="F719" i="13"/>
  <c r="F714" i="13"/>
  <c r="F320" i="13"/>
  <c r="F3729" i="13"/>
  <c r="F3348" i="13"/>
  <c r="F3498" i="13"/>
  <c r="F4394" i="13"/>
  <c r="F3337" i="13"/>
  <c r="F1620" i="13"/>
  <c r="F315" i="13"/>
  <c r="F4072" i="13"/>
  <c r="F3864" i="13"/>
  <c r="F3221" i="13"/>
  <c r="F735" i="13"/>
  <c r="F3120" i="13"/>
  <c r="F1815" i="13"/>
  <c r="F1776" i="13"/>
  <c r="F4522" i="13"/>
  <c r="F4261" i="13"/>
  <c r="F4908" i="13"/>
  <c r="F2861" i="13"/>
  <c r="F3555" i="13"/>
  <c r="F429" i="13"/>
  <c r="F2005" i="13"/>
  <c r="F4937" i="13"/>
  <c r="F365" i="13"/>
  <c r="F1983" i="13"/>
  <c r="F1101" i="13"/>
  <c r="F3791" i="13"/>
  <c r="F1186" i="13"/>
  <c r="F3598" i="13"/>
  <c r="F418" i="13"/>
  <c r="F3138" i="13"/>
  <c r="F74" i="13"/>
  <c r="F2641" i="13"/>
  <c r="F4119" i="13"/>
  <c r="F343" i="13"/>
  <c r="F1981" i="13"/>
  <c r="F4488" i="13"/>
  <c r="F1597" i="13"/>
  <c r="F4166" i="13"/>
  <c r="F238" i="13"/>
  <c r="F2257" i="13"/>
  <c r="F762" i="13"/>
  <c r="F4658" i="13"/>
  <c r="F1263" i="13"/>
  <c r="F3158" i="13"/>
  <c r="F3449" i="13"/>
  <c r="F778" i="13"/>
  <c r="F3712" i="13"/>
  <c r="F1912" i="13"/>
  <c r="F4929" i="13"/>
  <c r="F1618" i="13"/>
  <c r="F1847" i="13"/>
  <c r="F3217" i="13"/>
  <c r="F886" i="13"/>
  <c r="F3866" i="13"/>
  <c r="F259" i="13"/>
  <c r="F1084" i="13"/>
  <c r="F3544" i="13"/>
  <c r="F313" i="13"/>
  <c r="F3993" i="13"/>
  <c r="F2541" i="13"/>
  <c r="F3416" i="13"/>
  <c r="F2485" i="13"/>
  <c r="F3805" i="13"/>
  <c r="F2585" i="13"/>
  <c r="F518" i="13"/>
  <c r="F3329" i="13"/>
  <c r="F863" i="13"/>
  <c r="F4047" i="13"/>
  <c r="F1876" i="13"/>
  <c r="F700" i="13"/>
  <c r="F4331" i="13"/>
  <c r="F1701" i="13"/>
  <c r="F4475" i="13"/>
  <c r="F3605" i="13"/>
  <c r="F3040" i="13"/>
  <c r="F1387" i="13"/>
  <c r="F3519" i="13"/>
  <c r="F966" i="13"/>
  <c r="F4019" i="13"/>
  <c r="F3234" i="13"/>
  <c r="F4717" i="13"/>
  <c r="F4468" i="13"/>
  <c r="F4851" i="13"/>
  <c r="F354" i="13"/>
  <c r="F1506" i="13"/>
  <c r="F2357" i="13"/>
  <c r="F332" i="13"/>
  <c r="F4001" i="13"/>
  <c r="F960" i="13"/>
  <c r="F568" i="13"/>
  <c r="F2617" i="13"/>
  <c r="F1144" i="13"/>
  <c r="F3928" i="13"/>
  <c r="F181" i="13"/>
  <c r="F3633" i="13"/>
  <c r="F945" i="13"/>
  <c r="F4413" i="13"/>
  <c r="F1595" i="13"/>
  <c r="F2653" i="13"/>
  <c r="F3241" i="13"/>
  <c r="F1358" i="13"/>
  <c r="F4624" i="13"/>
  <c r="F185" i="13"/>
  <c r="F1875" i="13"/>
  <c r="F478" i="13"/>
  <c r="F1452" i="13"/>
  <c r="F2824" i="13"/>
  <c r="F720" i="13"/>
  <c r="F402" i="13"/>
  <c r="F4111" i="13"/>
  <c r="F2350" i="13"/>
  <c r="F1689" i="13"/>
  <c r="F3190" i="13"/>
  <c r="F1842" i="13"/>
  <c r="F3121" i="13"/>
  <c r="F4370" i="13"/>
  <c r="F1297" i="13"/>
  <c r="F3890" i="13"/>
  <c r="F4060" i="13"/>
  <c r="F3313" i="13"/>
  <c r="F2983" i="13"/>
  <c r="F3495" i="13"/>
  <c r="F3886" i="13"/>
  <c r="F2868" i="13"/>
  <c r="F4713" i="13"/>
  <c r="F2805" i="13"/>
  <c r="F94" i="13"/>
  <c r="F164" i="13"/>
  <c r="F4084" i="13"/>
  <c r="F459" i="13"/>
  <c r="F2155" i="13"/>
  <c r="F179" i="13"/>
  <c r="F2211" i="13"/>
  <c r="F3413" i="13"/>
  <c r="F1766" i="13"/>
  <c r="F1723" i="13"/>
  <c r="F611" i="13"/>
  <c r="F4285" i="13"/>
  <c r="F1831" i="13"/>
  <c r="F1137" i="13"/>
  <c r="F1051" i="13"/>
  <c r="F855" i="13"/>
  <c r="F4100" i="13"/>
  <c r="F3259" i="13"/>
  <c r="F2510" i="13"/>
  <c r="F3231" i="13"/>
  <c r="F3624" i="13"/>
  <c r="F4403" i="13"/>
  <c r="F2174" i="13"/>
  <c r="F915" i="13"/>
  <c r="F2611" i="13"/>
  <c r="F4874" i="13"/>
  <c r="F4547" i="13"/>
  <c r="F3452" i="13"/>
  <c r="F3541" i="13"/>
  <c r="F988" i="13"/>
  <c r="F140" i="13"/>
  <c r="F1626" i="13"/>
  <c r="F4290" i="13"/>
  <c r="F1713" i="13"/>
  <c r="F2825" i="13"/>
  <c r="F4598" i="13"/>
  <c r="F934" i="13"/>
  <c r="F3356" i="13"/>
  <c r="F3003" i="13"/>
  <c r="F4022" i="13"/>
  <c r="F1242" i="13"/>
  <c r="F390" i="13"/>
  <c r="F786" i="13"/>
  <c r="F4161" i="13"/>
  <c r="F1453" i="13"/>
  <c r="F2972" i="13"/>
  <c r="F4525" i="13"/>
  <c r="F2652" i="13"/>
  <c r="F3758" i="13"/>
  <c r="F3576" i="13"/>
  <c r="F3018" i="13"/>
  <c r="F894" i="13"/>
  <c r="F3410" i="13"/>
  <c r="F4094" i="13"/>
  <c r="F801" i="13"/>
  <c r="F2848" i="13"/>
  <c r="F1333" i="13"/>
  <c r="F1339" i="13"/>
  <c r="F371" i="13"/>
  <c r="F712" i="13"/>
  <c r="F3262" i="13"/>
  <c r="F3438" i="13"/>
  <c r="F3748" i="13"/>
  <c r="F3779" i="13"/>
  <c r="F649" i="13"/>
  <c r="F3476" i="13"/>
  <c r="F607" i="13"/>
  <c r="F1427" i="13"/>
  <c r="F3640" i="13"/>
  <c r="F1269" i="13"/>
  <c r="F3382" i="13"/>
  <c r="F1044" i="13"/>
  <c r="F3270" i="13"/>
  <c r="F4156" i="13"/>
  <c r="F3330" i="13"/>
  <c r="F1204" i="13"/>
  <c r="F1951" i="13"/>
  <c r="F942" i="13"/>
  <c r="F2217" i="13"/>
  <c r="F4574" i="13"/>
  <c r="F1833" i="13"/>
  <c r="F3238" i="13"/>
  <c r="F3939" i="13"/>
  <c r="F551" i="13"/>
  <c r="F2135" i="13"/>
  <c r="F4396" i="13"/>
  <c r="F2062" i="13"/>
  <c r="F1025" i="13"/>
  <c r="F2887" i="13"/>
  <c r="F201" i="13"/>
  <c r="F2699" i="13"/>
  <c r="F66" i="13"/>
  <c r="F3164" i="13"/>
  <c r="F1281" i="13"/>
  <c r="F1058" i="13"/>
  <c r="F3575" i="13"/>
  <c r="F588" i="13"/>
  <c r="F1919" i="13"/>
  <c r="F4117" i="13"/>
  <c r="F3440" i="13"/>
  <c r="F4486" i="13"/>
  <c r="F2370" i="13"/>
  <c r="F3170" i="13"/>
  <c r="F2332" i="13"/>
  <c r="F4708" i="13"/>
  <c r="F1080" i="13"/>
  <c r="F143" i="13"/>
  <c r="F2995" i="13"/>
  <c r="F1854" i="13"/>
  <c r="F3216" i="13"/>
  <c r="F37" i="13"/>
  <c r="F4829" i="13"/>
  <c r="F4578" i="13"/>
  <c r="F3481" i="13"/>
  <c r="F1808" i="13"/>
  <c r="F4152" i="13"/>
  <c r="F4635" i="13"/>
  <c r="F4802" i="13"/>
  <c r="F2828" i="13"/>
  <c r="F4637" i="13"/>
  <c r="F684" i="13"/>
  <c r="F974" i="13"/>
  <c r="F2987" i="13"/>
  <c r="F4536" i="13"/>
  <c r="F2954" i="13"/>
  <c r="F2279" i="13"/>
  <c r="F3689" i="13"/>
  <c r="F88" i="13"/>
  <c r="F3166" i="13"/>
  <c r="F1902" i="13"/>
  <c r="F2219" i="13"/>
  <c r="F4015" i="13"/>
  <c r="F512" i="13"/>
  <c r="F1605" i="13"/>
  <c r="F1758" i="13"/>
  <c r="F1651" i="13"/>
  <c r="F1737" i="13"/>
  <c r="F1286" i="13"/>
  <c r="F1680" i="13"/>
  <c r="F2886" i="13"/>
  <c r="F4062" i="13"/>
  <c r="F4838" i="13"/>
  <c r="F925" i="13"/>
  <c r="F4620" i="13"/>
  <c r="F4897" i="13"/>
  <c r="F1743" i="13"/>
  <c r="F3056" i="13"/>
  <c r="F1684" i="13"/>
  <c r="F572" i="13"/>
  <c r="F2978" i="13"/>
  <c r="F3752" i="13"/>
  <c r="F4325" i="13"/>
  <c r="F2037" i="13"/>
  <c r="F4492" i="13"/>
  <c r="F3840" i="13"/>
  <c r="F4826" i="13"/>
  <c r="F132" i="13"/>
  <c r="F1262" i="13"/>
  <c r="F4952" i="13"/>
  <c r="F1175" i="13"/>
  <c r="F1471" i="13"/>
  <c r="F4949" i="13"/>
  <c r="F4233" i="13"/>
  <c r="F644" i="13"/>
  <c r="F1240" i="13"/>
  <c r="F3625" i="13"/>
  <c r="F1194" i="13"/>
  <c r="F1756" i="13"/>
  <c r="F4638" i="13"/>
  <c r="F242" i="13"/>
  <c r="F195" i="13"/>
  <c r="F1105" i="13"/>
  <c r="F4619" i="13"/>
  <c r="F3326" i="13"/>
  <c r="F3001" i="13"/>
  <c r="F1628" i="13"/>
  <c r="F2636" i="13"/>
  <c r="F4666" i="13"/>
  <c r="F4526" i="13"/>
  <c r="F1198" i="13"/>
  <c r="F251" i="13"/>
  <c r="F4923" i="13"/>
  <c r="F2847" i="13"/>
  <c r="F2783" i="13"/>
  <c r="F65" i="13"/>
  <c r="F2003" i="13"/>
  <c r="F4886" i="13"/>
  <c r="F1555" i="13"/>
  <c r="F1397" i="13"/>
  <c r="F2385" i="13"/>
  <c r="F1391" i="13"/>
  <c r="F4491" i="13"/>
  <c r="F4199" i="13"/>
  <c r="F785" i="13"/>
  <c r="F1181" i="13"/>
  <c r="F2312" i="13"/>
  <c r="F4132" i="13"/>
  <c r="F376" i="13"/>
  <c r="F4639" i="13"/>
  <c r="F1057" i="13"/>
  <c r="F3618" i="13"/>
  <c r="F1385" i="13"/>
  <c r="F1688" i="13"/>
  <c r="F4078" i="13"/>
  <c r="F4056" i="13"/>
  <c r="F2004" i="13"/>
  <c r="F4817" i="13"/>
  <c r="F4087" i="13"/>
  <c r="F1461" i="13"/>
  <c r="F4289" i="13"/>
  <c r="F2671" i="13"/>
  <c r="F4250" i="13"/>
  <c r="F3745" i="13"/>
  <c r="F2250" i="13"/>
  <c r="F1048" i="13"/>
  <c r="F652" i="13"/>
  <c r="F252" i="13"/>
  <c r="F3111" i="13"/>
  <c r="F2509" i="13"/>
  <c r="F596" i="13"/>
  <c r="F1227" i="13"/>
  <c r="F2351" i="13"/>
  <c r="F3854" i="13"/>
  <c r="F1446" i="13"/>
  <c r="F1834" i="13"/>
  <c r="F1561" i="13"/>
  <c r="F2167" i="13"/>
  <c r="F4130" i="13"/>
  <c r="F7" i="13"/>
  <c r="F4709" i="13"/>
  <c r="F3800" i="13"/>
  <c r="F2137" i="13"/>
  <c r="F4000" i="13"/>
  <c r="F380" i="13"/>
  <c r="F326" i="13"/>
  <c r="F2516" i="13"/>
  <c r="F1168" i="13"/>
  <c r="F3162" i="13"/>
  <c r="F2" i="13"/>
  <c r="F2844" i="13"/>
  <c r="F689" i="13"/>
  <c r="F3422" i="13"/>
  <c r="F4857" i="13"/>
  <c r="F1528" i="13"/>
  <c r="F2551" i="13"/>
  <c r="F1888" i="13"/>
  <c r="F4431" i="13"/>
  <c r="F4347" i="13"/>
  <c r="F4872" i="13"/>
  <c r="F3346" i="13"/>
  <c r="F492" i="13"/>
  <c r="F1459" i="13"/>
  <c r="F4103" i="13"/>
  <c r="F809" i="13"/>
  <c r="F1753" i="13"/>
  <c r="F2896" i="13"/>
  <c r="F2456" i="13"/>
  <c r="F837" i="13"/>
  <c r="F3082" i="13"/>
  <c r="F3547" i="13"/>
  <c r="F744" i="13"/>
  <c r="F2424" i="13"/>
  <c r="F3567" i="13"/>
  <c r="F808" i="13"/>
  <c r="F4482" i="13"/>
  <c r="F80" i="13"/>
  <c r="F2931" i="13"/>
  <c r="F3048" i="13"/>
  <c r="F2793" i="13"/>
  <c r="F381" i="13"/>
  <c r="F654" i="13"/>
  <c r="F2720" i="13"/>
  <c r="F1205" i="13"/>
  <c r="F1017" i="13"/>
  <c r="F3157" i="13"/>
  <c r="F1212" i="13"/>
  <c r="F3513" i="13"/>
  <c r="F67" i="13"/>
  <c r="F1778" i="13"/>
  <c r="F4297" i="13"/>
  <c r="F2752" i="13"/>
  <c r="F4867" i="13"/>
  <c r="F3336" i="13"/>
  <c r="F1540" i="13"/>
  <c r="F2159" i="13"/>
  <c r="F1529" i="13"/>
  <c r="F1864" i="13"/>
  <c r="F4902" i="13"/>
  <c r="F2433" i="13"/>
  <c r="F3441" i="13"/>
  <c r="F3620" i="13"/>
  <c r="F1624" i="13"/>
  <c r="F3679" i="13"/>
  <c r="F63" i="13"/>
  <c r="F2602" i="13"/>
  <c r="F1909" i="13"/>
  <c r="F289" i="13"/>
  <c r="F2901" i="13"/>
  <c r="F628" i="13"/>
  <c r="F2649" i="13"/>
  <c r="F348" i="13"/>
  <c r="F3387" i="13"/>
  <c r="F1288" i="13"/>
  <c r="F4183" i="13"/>
  <c r="F3186" i="13"/>
  <c r="F344" i="13"/>
  <c r="F3292" i="13"/>
  <c r="F4203" i="13"/>
  <c r="F4411" i="13"/>
  <c r="F3982" i="13"/>
  <c r="F3706" i="13"/>
  <c r="F1235" i="13"/>
  <c r="F1023" i="13"/>
  <c r="F2945" i="13"/>
  <c r="F3483" i="13"/>
  <c r="F1579" i="13"/>
  <c r="F3835" i="13"/>
  <c r="F3022" i="13"/>
  <c r="F4736" i="13"/>
  <c r="F4508" i="13"/>
  <c r="F1930" i="13"/>
  <c r="F3546" i="13"/>
  <c r="F1383" i="13"/>
  <c r="F697" i="13"/>
  <c r="F3055" i="13"/>
  <c r="F1767" i="13"/>
  <c r="F2842" i="13"/>
  <c r="F4122" i="13"/>
  <c r="F662" i="13"/>
  <c r="F3549" i="13"/>
  <c r="F4951" i="13"/>
  <c r="F4079" i="13"/>
  <c r="F2913" i="13"/>
  <c r="F869" i="13"/>
  <c r="F4324" i="13"/>
  <c r="F2565" i="13"/>
  <c r="F935" i="13"/>
  <c r="F4229" i="13"/>
  <c r="F4816" i="13"/>
  <c r="F772" i="13"/>
  <c r="F419" i="13"/>
  <c r="F4440" i="13"/>
  <c r="F3317" i="13"/>
  <c r="F1832" i="13"/>
  <c r="F4246" i="13"/>
  <c r="F4340" i="13"/>
  <c r="F1666" i="13"/>
  <c r="F436" i="13"/>
  <c r="F1379" i="13"/>
  <c r="F3838" i="13"/>
  <c r="F3556" i="13"/>
  <c r="F664" i="13"/>
  <c r="F2016" i="13"/>
  <c r="F3539" i="13"/>
  <c r="F2938" i="13"/>
  <c r="F2593" i="13"/>
  <c r="F3525" i="13"/>
  <c r="F2765" i="13"/>
  <c r="F4198" i="13"/>
  <c r="F2576" i="13"/>
  <c r="F968" i="13"/>
  <c r="F4173" i="13"/>
  <c r="F3246" i="13"/>
  <c r="F3078" i="13"/>
  <c r="F1055" i="13"/>
  <c r="F3868" i="13"/>
  <c r="F3887" i="13"/>
  <c r="F2143" i="13"/>
  <c r="F4663" i="13"/>
  <c r="F4077" i="13"/>
  <c r="F3687" i="13"/>
  <c r="F2532" i="13"/>
  <c r="F1134" i="13"/>
  <c r="F314" i="13"/>
  <c r="F3796" i="13"/>
  <c r="F3244" i="13"/>
  <c r="F239" i="13"/>
  <c r="F3182" i="13"/>
  <c r="F4416" i="13"/>
  <c r="F3588" i="13"/>
  <c r="F3395" i="13"/>
  <c r="F657" i="13"/>
  <c r="F3181" i="13"/>
  <c r="F4828" i="13"/>
  <c r="F2310" i="13"/>
  <c r="F3245" i="13"/>
  <c r="F1279" i="13"/>
  <c r="F3037" i="13"/>
  <c r="F1573" i="13"/>
  <c r="F2722" i="13"/>
  <c r="F3307" i="13"/>
  <c r="F4365" i="13"/>
  <c r="F4126" i="13"/>
  <c r="F323" i="13"/>
  <c r="F2195" i="13"/>
  <c r="F4891" i="13"/>
  <c r="F818" i="13"/>
  <c r="F2903" i="13"/>
  <c r="F3321" i="13"/>
  <c r="F3586" i="13"/>
  <c r="F330" i="13"/>
  <c r="F1865" i="13"/>
  <c r="F4333" i="13"/>
  <c r="F4534" i="13"/>
  <c r="F2968" i="13"/>
  <c r="F578" i="13"/>
  <c r="F928" i="13"/>
  <c r="F4009" i="13"/>
  <c r="F646" i="13"/>
  <c r="F1775" i="13"/>
  <c r="F3681" i="13"/>
  <c r="F2622" i="13"/>
  <c r="F3289" i="13"/>
  <c r="F1863" i="13"/>
  <c r="F152" i="13"/>
  <c r="F2558" i="13"/>
  <c r="F3806" i="13"/>
  <c r="F395" i="13"/>
  <c r="F2991" i="13"/>
  <c r="F4879" i="13"/>
  <c r="F730" i="13"/>
  <c r="F3578" i="13"/>
  <c r="F3260" i="13"/>
  <c r="F399" i="13"/>
  <c r="F4095" i="13"/>
  <c r="F2373" i="13"/>
  <c r="F3860" i="13"/>
  <c r="F3619" i="13"/>
  <c r="F2784" i="13"/>
  <c r="F4049" i="13"/>
  <c r="F2746" i="13"/>
  <c r="F948" i="13"/>
  <c r="F1384" i="13"/>
  <c r="F4913" i="13"/>
  <c r="F3076" i="13"/>
  <c r="F910" i="13"/>
  <c r="F2499" i="13"/>
  <c r="F3602" i="13"/>
  <c r="F3750" i="13"/>
  <c r="F1039" i="13"/>
  <c r="F1429" i="13"/>
  <c r="F4647" i="13"/>
  <c r="F1363" i="13"/>
  <c r="F3583" i="13"/>
  <c r="F1650" i="13"/>
  <c r="F674" i="13"/>
  <c r="F2989" i="13"/>
  <c r="F4566" i="13"/>
  <c r="F3093" i="13"/>
  <c r="F421" i="13"/>
  <c r="F2269" i="13"/>
  <c r="F340" i="13"/>
  <c r="F1087" i="13"/>
  <c r="F4395" i="13"/>
  <c r="F3255" i="13"/>
  <c r="F1045" i="13"/>
  <c r="F4884" i="13"/>
  <c r="F1768" i="13"/>
  <c r="F2449" i="13"/>
  <c r="F1114" i="13"/>
  <c r="F4780" i="13"/>
  <c r="F2349" i="13"/>
  <c r="F4227" i="13"/>
  <c r="F3408" i="13"/>
  <c r="F3331" i="13"/>
  <c r="F1625" i="13"/>
  <c r="F3268" i="13"/>
  <c r="F756" i="13"/>
  <c r="F4071" i="13"/>
  <c r="F3103" i="13"/>
  <c r="F3011" i="13"/>
  <c r="F2463" i="13"/>
  <c r="F222" i="13"/>
  <c r="F3024" i="13"/>
  <c r="F200" i="13"/>
  <c r="F4650" i="13"/>
  <c r="F984" i="13"/>
  <c r="F2198" i="13"/>
  <c r="F2899" i="13"/>
  <c r="F1781" i="13"/>
  <c r="F4401" i="13"/>
  <c r="F2226" i="13"/>
  <c r="F4200" i="13"/>
  <c r="F556" i="13"/>
  <c r="F501" i="13"/>
  <c r="F969" i="13"/>
  <c r="F4925" i="13"/>
  <c r="F1390" i="13"/>
  <c r="F4483" i="13"/>
  <c r="F3933" i="13"/>
  <c r="F3249" i="13"/>
  <c r="F1355" i="13"/>
  <c r="F4214" i="13"/>
  <c r="F591" i="13"/>
  <c r="F1374" i="13"/>
  <c r="F4954" i="13"/>
  <c r="F1495" i="13"/>
  <c r="F2426" i="13"/>
  <c r="F2431" i="13"/>
  <c r="F3129" i="13"/>
  <c r="F4245" i="13"/>
  <c r="F3747" i="13"/>
  <c r="F3995" i="13"/>
  <c r="F2466" i="13"/>
  <c r="F3751" i="13"/>
  <c r="F2031" i="13"/>
  <c r="F534" i="13"/>
  <c r="F4994" i="13"/>
  <c r="F1513" i="13"/>
  <c r="F1999" i="13"/>
  <c r="F2570" i="13"/>
  <c r="F4511" i="13"/>
  <c r="F1575" i="13"/>
  <c r="F4935" i="13"/>
  <c r="F2907" i="13"/>
  <c r="F3568" i="13"/>
  <c r="F4121" i="13"/>
  <c r="F881" i="13"/>
  <c r="F1454" i="13"/>
  <c r="F133" i="13"/>
  <c r="F1507" i="13"/>
  <c r="F954" i="13"/>
  <c r="F2422" i="13"/>
  <c r="F249" i="13"/>
  <c r="F3014" i="13"/>
  <c r="F2788" i="13"/>
  <c r="F4493" i="13"/>
  <c r="F3061" i="13"/>
  <c r="F2417" i="13"/>
  <c r="F4427" i="13"/>
  <c r="F2579" i="13"/>
  <c r="F4946" i="13"/>
  <c r="F3280" i="13"/>
  <c r="F1853" i="13"/>
  <c r="F296" i="13"/>
  <c r="F4565" i="13"/>
  <c r="F791" i="13"/>
  <c r="F743" i="13"/>
  <c r="F2569" i="13"/>
  <c r="F1208" i="13"/>
  <c r="F3989" i="13"/>
  <c r="F4750" i="13"/>
  <c r="F1569" i="13"/>
  <c r="F1719" i="13"/>
  <c r="F3897" i="13"/>
  <c r="F4206" i="13"/>
  <c r="F4145" i="13"/>
  <c r="F2461" i="13"/>
  <c r="F4803" i="13"/>
  <c r="F4260" i="13"/>
  <c r="F2377" i="13"/>
  <c r="F2701" i="13"/>
  <c r="F454" i="13"/>
  <c r="F103" i="13"/>
  <c r="F3622" i="13"/>
  <c r="F2877" i="13"/>
  <c r="F4836" i="13"/>
  <c r="F3127" i="13"/>
  <c r="F4412" i="13"/>
  <c r="F3074" i="13"/>
  <c r="F867" i="13"/>
  <c r="F4773" i="13"/>
  <c r="F4583" i="13"/>
  <c r="F3661" i="13"/>
  <c r="F3169" i="13"/>
  <c r="F2152" i="13"/>
  <c r="F481" i="13"/>
  <c r="F4854" i="13"/>
  <c r="F2801" i="13"/>
  <c r="F3822" i="13"/>
  <c r="F2249" i="13"/>
  <c r="F2691" i="13"/>
  <c r="F3879" i="13"/>
  <c r="F2348" i="13"/>
  <c r="F4942" i="13"/>
  <c r="F440" i="13"/>
  <c r="F2930" i="13"/>
  <c r="F4541" i="13"/>
  <c r="F3490" i="13"/>
  <c r="F3997" i="13"/>
  <c r="F1497" i="13"/>
  <c r="F3150" i="13"/>
  <c r="F3417" i="13"/>
  <c r="F765" i="13"/>
  <c r="F3500" i="13"/>
  <c r="F4725" i="13"/>
  <c r="F2804" i="13"/>
  <c r="F1836" i="13"/>
  <c r="F3815" i="13"/>
  <c r="F4667" i="13"/>
  <c r="F1324" i="13"/>
  <c r="F4983" i="13"/>
  <c r="F2533" i="13"/>
  <c r="F3071" i="13"/>
  <c r="F4357" i="13"/>
  <c r="F3054" i="13"/>
  <c r="F3335" i="13"/>
  <c r="F137" i="13"/>
  <c r="F2476" i="13"/>
  <c r="F4754" i="13"/>
  <c r="F2347" i="13"/>
  <c r="F3503" i="13"/>
  <c r="F4319" i="13"/>
  <c r="F2750" i="13"/>
  <c r="F4387" i="13"/>
  <c r="F311" i="13"/>
  <c r="F2018" i="13"/>
  <c r="F4535" i="13"/>
  <c r="F2686" i="13"/>
  <c r="F3505" i="13"/>
  <c r="F3719" i="13"/>
  <c r="F3479" i="13"/>
  <c r="F4042" i="13"/>
  <c r="F4550" i="13"/>
  <c r="F4101" i="13"/>
  <c r="F3614" i="13"/>
  <c r="F4352" i="13"/>
  <c r="F388" i="13"/>
  <c r="F3710" i="13"/>
  <c r="F1361" i="13"/>
  <c r="F2688" i="13"/>
  <c r="F2891" i="13"/>
  <c r="F3981" i="13"/>
  <c r="F2292" i="13"/>
  <c r="F4770" i="13"/>
  <c r="F2282" i="13"/>
  <c r="F1399" i="13"/>
  <c r="F4320" i="13"/>
  <c r="F373" i="13"/>
  <c r="F710" i="13"/>
  <c r="F1313" i="13"/>
  <c r="F2556" i="13"/>
  <c r="F4328" i="13"/>
  <c r="F2052" i="13"/>
  <c r="F1950" i="13"/>
  <c r="F1034" i="13"/>
  <c r="F1591" i="13"/>
  <c r="F4782" i="13"/>
  <c r="F4771" i="13"/>
  <c r="F3542" i="13"/>
  <c r="F1556" i="13"/>
  <c r="F893" i="13"/>
  <c r="F2669" i="13"/>
  <c r="F3658" i="13"/>
  <c r="F298" i="13"/>
  <c r="F2270" i="13"/>
  <c r="F1244" i="13"/>
  <c r="F3345" i="13"/>
  <c r="F4253" i="13"/>
  <c r="F4568" i="13"/>
  <c r="F3128" i="13"/>
  <c r="F4699" i="13"/>
  <c r="F2790" i="13"/>
  <c r="F3898" i="13"/>
  <c r="F3088" i="13"/>
  <c r="F2276" i="13"/>
  <c r="F891" i="13"/>
  <c r="F3427" i="13"/>
  <c r="F4722" i="13"/>
  <c r="F347" i="13"/>
  <c r="F1630" i="13"/>
  <c r="F2254" i="13"/>
  <c r="F2420" i="13"/>
  <c r="F2179" i="13"/>
  <c r="F2129" i="13"/>
  <c r="F1356" i="13"/>
  <c r="F2777" i="13"/>
  <c r="F1746" i="13"/>
  <c r="F426" i="13"/>
  <c r="F3743" i="13"/>
  <c r="F1949" i="13"/>
  <c r="F633" i="13"/>
  <c r="F828" i="13"/>
  <c r="F4993" i="13"/>
  <c r="F3403" i="13"/>
  <c r="F2897" i="13"/>
  <c r="F755" i="13"/>
  <c r="F3407" i="13"/>
  <c r="F839" i="13"/>
  <c r="F716" i="13"/>
  <c r="F2409" i="13"/>
  <c r="F2048" i="13"/>
  <c r="F4367" i="13"/>
  <c r="F3027" i="13"/>
  <c r="F2212" i="13"/>
  <c r="F1806" i="13"/>
  <c r="F4784" i="13"/>
  <c r="F3125" i="13"/>
  <c r="F1821" i="13"/>
  <c r="F1878" i="13"/>
  <c r="F1257" i="13"/>
  <c r="F1408" i="13"/>
  <c r="F3477" i="13"/>
  <c r="F1711" i="13"/>
  <c r="F3368" i="13"/>
  <c r="F3391" i="13"/>
  <c r="F2875" i="13"/>
  <c r="F384" i="13"/>
  <c r="F1321" i="13"/>
  <c r="F3526" i="13"/>
  <c r="F4969" i="13"/>
  <c r="F224" i="13"/>
  <c r="F998" i="13"/>
  <c r="F1872" i="13"/>
  <c r="F422" i="13"/>
  <c r="F1996" i="13"/>
  <c r="F4690" i="13"/>
  <c r="F1841" i="13"/>
  <c r="F1523" i="13"/>
  <c r="F2103" i="13"/>
  <c r="F55" i="13"/>
  <c r="F1932" i="13"/>
  <c r="F2638" i="13"/>
  <c r="F4362" i="13"/>
  <c r="F812" i="13"/>
  <c r="F3663" i="13"/>
  <c r="F655" i="13"/>
  <c r="F4406" i="13"/>
  <c r="F2089" i="13"/>
  <c r="F3218" i="13"/>
  <c r="F2554" i="13"/>
  <c r="F2411" i="13"/>
  <c r="F4497" i="13"/>
  <c r="F3" i="13"/>
  <c r="F1897" i="13"/>
  <c r="F4561" i="13"/>
  <c r="F372" i="13"/>
  <c r="F2723" i="13"/>
  <c r="F1159" i="13"/>
  <c r="F2956" i="13"/>
  <c r="F2435" i="13"/>
  <c r="F2459" i="13"/>
  <c r="F4888" i="13"/>
  <c r="F2758" i="13"/>
  <c r="F3499" i="13"/>
  <c r="F815" i="13"/>
  <c r="F2388" i="13"/>
  <c r="F45" i="13"/>
  <c r="F1544" i="13"/>
  <c r="F1973" i="13"/>
  <c r="F2075" i="13"/>
  <c r="F4808" i="13"/>
  <c r="F1474" i="13"/>
  <c r="F393" i="13"/>
  <c r="F3237" i="13"/>
  <c r="F3621" i="13"/>
  <c r="F392" i="13"/>
  <c r="F4012" i="13"/>
  <c r="F226" i="13"/>
  <c r="F592" i="13"/>
  <c r="F1256" i="13"/>
  <c r="F2590" i="13"/>
  <c r="F2064" i="13"/>
  <c r="F2940" i="13"/>
  <c r="F3299" i="13"/>
  <c r="F615" i="13"/>
  <c r="F4020" i="13"/>
  <c r="F1835" i="13"/>
  <c r="F631" i="13"/>
  <c r="F1669" i="13"/>
  <c r="F2057" i="13"/>
  <c r="F3015" i="13"/>
  <c r="F35" i="13"/>
  <c r="F4732" i="13"/>
  <c r="F2390" i="13"/>
  <c r="F48" i="13"/>
  <c r="F4172" i="13"/>
  <c r="F2302" i="13"/>
  <c r="F4356" i="13"/>
  <c r="F2392" i="13"/>
  <c r="F2375" i="13"/>
  <c r="F2571" i="13"/>
  <c r="F272" i="13"/>
  <c r="F3486" i="13"/>
  <c r="F754" i="13"/>
  <c r="F2613" i="13"/>
  <c r="F2434" i="13"/>
  <c r="F4747" i="13"/>
  <c r="F3804" i="13"/>
  <c r="F693" i="13"/>
  <c r="F1927" i="13"/>
  <c r="F3059" i="13"/>
  <c r="F1918" i="13"/>
  <c r="F4863" i="13"/>
  <c r="F1052" i="13"/>
  <c r="F1163" i="13"/>
  <c r="F4682" i="13"/>
  <c r="F2268" i="13"/>
  <c r="F319" i="13"/>
  <c r="F2393" i="13"/>
  <c r="F2481" i="13"/>
  <c r="F2935" i="13"/>
  <c r="F3068" i="13"/>
  <c r="F4259" i="13"/>
  <c r="F255" i="13"/>
  <c r="F2969" i="13"/>
  <c r="F3695" i="13"/>
  <c r="F1850" i="13"/>
  <c r="F3069" i="13"/>
  <c r="F4270" i="13"/>
  <c r="F527" i="13"/>
  <c r="F456" i="13"/>
  <c r="F2768" i="13"/>
  <c r="F2165" i="13"/>
  <c r="F1310" i="13"/>
  <c r="F2958" i="13"/>
  <c r="F3677" i="13"/>
  <c r="F4487" i="13"/>
  <c r="F3795" i="13"/>
  <c r="F3703" i="13"/>
  <c r="F1886" i="13"/>
  <c r="F3196" i="13"/>
  <c r="F109" i="13"/>
  <c r="F3264" i="13"/>
  <c r="F4222" i="13"/>
  <c r="F622" i="13"/>
  <c r="F1546" i="13"/>
  <c r="F4554" i="13"/>
  <c r="F4238" i="13"/>
  <c r="F1468" i="13"/>
  <c r="F937" i="13"/>
  <c r="F3113" i="13"/>
  <c r="F4910" i="13"/>
  <c r="F3461" i="13"/>
  <c r="F1774" i="13"/>
  <c r="F4190" i="13"/>
  <c r="F4234" i="13"/>
  <c r="F4170" i="13"/>
  <c r="F614" i="13"/>
  <c r="F2142" i="13"/>
  <c r="F2418" i="13"/>
  <c r="F2888" i="13"/>
  <c r="F3839" i="13"/>
  <c r="F4050" i="13"/>
  <c r="F4298" i="13"/>
  <c r="F3723" i="13"/>
  <c r="F4914" i="13"/>
  <c r="F1797" i="13"/>
  <c r="F1416" i="13"/>
  <c r="F651" i="13"/>
  <c r="F2924" i="13"/>
  <c r="F850" i="13"/>
  <c r="F1915" i="13"/>
  <c r="F4648" i="13"/>
  <c r="F2980" i="13"/>
  <c r="F4335" i="13"/>
  <c r="F3655" i="13"/>
  <c r="F4559" i="13"/>
  <c r="F2015" i="13"/>
  <c r="F4329" i="13"/>
  <c r="F2406" i="13"/>
  <c r="F3922" i="13"/>
  <c r="F3213" i="13"/>
  <c r="F2342" i="13"/>
  <c r="F4147" i="13"/>
  <c r="F4542" i="13"/>
  <c r="F1885" i="13"/>
  <c r="F2059" i="13"/>
  <c r="F2032" i="13"/>
  <c r="F1265" i="13"/>
  <c r="F4283" i="13"/>
  <c r="F4533" i="13"/>
  <c r="F2389" i="13"/>
  <c r="F469" i="13"/>
  <c r="F2412" i="13"/>
  <c r="F2553" i="13"/>
  <c r="F3367" i="13"/>
  <c r="F4551" i="13"/>
  <c r="F3176" i="13"/>
  <c r="F3139" i="13"/>
  <c r="F1207" i="13"/>
  <c r="F3434" i="13"/>
  <c r="F4044" i="13"/>
  <c r="F1519" i="13"/>
  <c r="F2079" i="13"/>
  <c r="F3277" i="13"/>
  <c r="F455" i="13"/>
  <c r="F3300" i="13"/>
  <c r="F2513" i="13"/>
  <c r="F1779" i="13"/>
  <c r="F4192" i="13"/>
  <c r="F443" i="13"/>
  <c r="F3587" i="13"/>
  <c r="F4449" i="13"/>
  <c r="F1602" i="13"/>
  <c r="F2355" i="13"/>
  <c r="F4528" i="13"/>
  <c r="F377" i="13"/>
  <c r="F3174" i="13"/>
  <c r="F2170" i="13"/>
  <c r="F1592" i="13"/>
  <c r="F165" i="13"/>
  <c r="F1599" i="13"/>
  <c r="F2525" i="13"/>
  <c r="F2130" i="13"/>
  <c r="F4337" i="13"/>
  <c r="F1398" i="13"/>
  <c r="F1560" i="13"/>
  <c r="F4422" i="13"/>
  <c r="F1462" i="13"/>
  <c r="F2673" i="13"/>
  <c r="F1124" i="13"/>
  <c r="F977" i="13"/>
  <c r="F84" i="13"/>
  <c r="F1562" i="13"/>
  <c r="F1802" i="13"/>
  <c r="F1418" i="13"/>
  <c r="F2107" i="13"/>
  <c r="F3867" i="13"/>
  <c r="F2171" i="13"/>
  <c r="F4849" i="13"/>
  <c r="F2948" i="13"/>
  <c r="F2666" i="13"/>
  <c r="F1820" i="13"/>
  <c r="F3881" i="13"/>
  <c r="F1922" i="13"/>
  <c r="F4787" i="13"/>
  <c r="F20" i="13"/>
  <c r="F4407" i="13"/>
  <c r="F1904" i="13"/>
  <c r="F3763" i="13"/>
  <c r="F1125" i="13"/>
  <c r="F4758" i="13"/>
  <c r="F1203" i="13"/>
  <c r="F1199" i="13"/>
  <c r="F4669" i="13"/>
  <c r="F713" i="13"/>
  <c r="F1106" i="13"/>
  <c r="F3705" i="13"/>
  <c r="F1880" i="13"/>
  <c r="F4865" i="13"/>
  <c r="F1937" i="13"/>
  <c r="F4249" i="13"/>
  <c r="F2797" i="13"/>
  <c r="F230" i="13"/>
  <c r="F3029" i="13"/>
  <c r="F884" i="13"/>
  <c r="F4992" i="13"/>
  <c r="F2173" i="13"/>
  <c r="F4785" i="13"/>
  <c r="F3146" i="13"/>
  <c r="F1373" i="13"/>
  <c r="F4961" i="13"/>
  <c r="F3225" i="13"/>
  <c r="F1724" i="13"/>
  <c r="F2521" i="13"/>
  <c r="F506" i="13"/>
  <c r="F2290" i="13"/>
  <c r="F675" i="13"/>
  <c r="F3786" i="13"/>
  <c r="F1936" i="13"/>
  <c r="F3983" i="13"/>
  <c r="F1812" i="13"/>
  <c r="F636" i="13"/>
  <c r="F1710" i="13"/>
  <c r="F602" i="13"/>
  <c r="F3009" i="13"/>
  <c r="F989" i="13"/>
  <c r="F4083" i="13"/>
  <c r="F2303" i="13"/>
  <c r="F699" i="13"/>
  <c r="F4304" i="13"/>
  <c r="F564" i="13"/>
  <c r="F797" i="13"/>
  <c r="F2817" i="13"/>
  <c r="F4777" i="13"/>
  <c r="F4399" i="13"/>
  <c r="F1804" i="13"/>
  <c r="F4975" i="13"/>
  <c r="F861" i="13"/>
  <c r="F4232" i="13"/>
  <c r="F3077" i="13"/>
  <c r="F3135" i="13"/>
  <c r="F1869" i="13"/>
  <c r="F4764" i="13"/>
  <c r="F1171" i="13"/>
  <c r="F437" i="13"/>
  <c r="F2890" i="13"/>
  <c r="F3209" i="13"/>
  <c r="F1183" i="13"/>
  <c r="F1750" i="13"/>
  <c r="F1992" i="13"/>
  <c r="F2163" i="13"/>
  <c r="F3425" i="13"/>
  <c r="F2361" i="13"/>
  <c r="F1608" i="13"/>
  <c r="F2986" i="13"/>
  <c r="F913" i="13"/>
  <c r="F2283" i="13"/>
  <c r="F2785" i="13"/>
  <c r="F1318" i="13"/>
  <c r="F4279" i="13"/>
  <c r="F3230" i="13"/>
  <c r="F1938" i="13"/>
  <c r="F4099" i="13"/>
  <c r="F2811" i="13"/>
  <c r="F4843" i="13"/>
  <c r="F3214" i="13"/>
  <c r="F1962" i="13"/>
  <c r="F902" i="13"/>
  <c r="F4038" i="13"/>
  <c r="F1742" i="13"/>
  <c r="F4580" i="13"/>
  <c r="F2365" i="13"/>
  <c r="F4943" i="13"/>
  <c r="F1816" i="13"/>
  <c r="F1401" i="13"/>
  <c r="F2943" i="13"/>
  <c r="F896" i="13"/>
  <c r="F1576" i="13"/>
  <c r="F4517" i="13"/>
  <c r="F146" i="13"/>
  <c r="F3558" i="13"/>
  <c r="F3142" i="13"/>
  <c r="F120" i="13"/>
  <c r="F1295" i="13"/>
  <c r="F4820" i="13"/>
  <c r="F3274" i="13"/>
  <c r="F1301" i="13"/>
  <c r="F3976" i="13"/>
  <c r="F2799" i="13"/>
  <c r="F2822" i="13"/>
  <c r="F1860" i="13"/>
  <c r="F1488" i="13"/>
  <c r="F2739" i="13"/>
  <c r="F121" i="13"/>
  <c r="F3215" i="13"/>
  <c r="F4899" i="13"/>
  <c r="F961" i="13"/>
  <c r="F1622" i="13"/>
  <c r="F2921" i="13"/>
  <c r="F4662" i="13"/>
  <c r="F4783" i="13"/>
  <c r="F3433" i="13"/>
  <c r="F2573" i="13"/>
  <c r="F3811" i="13"/>
  <c r="F2210" i="13"/>
  <c r="F4734" i="13"/>
  <c r="F665" i="13"/>
  <c r="F4135" i="13"/>
  <c r="F4502" i="13"/>
  <c r="F4116" i="13"/>
  <c r="F229" i="13"/>
  <c r="F1250" i="13"/>
  <c r="F3579" i="13"/>
  <c r="F836" i="13"/>
  <c r="F1411" i="13"/>
  <c r="F1026" i="13"/>
  <c r="F3828" i="13"/>
  <c r="F760" i="13"/>
  <c r="F911" i="13"/>
  <c r="F358" i="13"/>
  <c r="F2091" i="13"/>
  <c r="F3355" i="13"/>
  <c r="F1467" i="13"/>
  <c r="F4572" i="13"/>
  <c r="F2346" i="13"/>
  <c r="F2862" i="13"/>
  <c r="F2508" i="13"/>
  <c r="F274" i="13"/>
  <c r="F4988" i="13"/>
  <c r="F2840" i="13"/>
  <c r="F1627" i="13"/>
  <c r="F4386" i="13"/>
  <c r="F4021" i="13"/>
  <c r="F2658" i="13"/>
  <c r="F1307" i="13"/>
  <c r="F2816" i="13"/>
  <c r="F776" i="13"/>
  <c r="F1475" i="13"/>
  <c r="F3979" i="13"/>
  <c r="F2423" i="13"/>
  <c r="F1221" i="13"/>
  <c r="F2007" i="13"/>
  <c r="F2696" i="13"/>
  <c r="F4409" i="13"/>
  <c r="F921" i="13"/>
  <c r="F4685" i="13"/>
  <c r="F1789" i="13"/>
  <c r="F2632" i="13"/>
  <c r="F4146" i="13"/>
  <c r="F3323" i="13"/>
  <c r="F3883" i="13"/>
  <c r="F2074" i="13"/>
  <c r="F4606" i="13"/>
  <c r="F3992" i="13"/>
  <c r="F2464" i="13"/>
  <c r="F1969" i="13"/>
  <c r="F4707" i="13"/>
  <c r="F766" i="13"/>
  <c r="F992" i="13"/>
  <c r="F681" i="13"/>
  <c r="F3565" i="13"/>
  <c r="F852" i="13"/>
  <c r="F2042" i="13"/>
  <c r="F2121" i="13"/>
  <c r="F4613" i="13"/>
  <c r="F1341" i="13"/>
  <c r="F2843" i="13"/>
  <c r="F3122" i="13"/>
  <c r="F433" i="13"/>
  <c r="F2117" i="13"/>
  <c r="F1493" i="13"/>
  <c r="F2462" i="13"/>
  <c r="F4611" i="13"/>
  <c r="F2705" i="13"/>
  <c r="F1100" i="13"/>
  <c r="F2494" i="13"/>
  <c r="F4063" i="13"/>
  <c r="F1164" i="13"/>
  <c r="F2185" i="13"/>
  <c r="F4683" i="13"/>
  <c r="F856" i="13"/>
  <c r="F1985" i="13"/>
  <c r="F412" i="13"/>
  <c r="F114" i="13"/>
  <c r="F2644" i="13"/>
  <c r="F2971" i="13"/>
  <c r="F3707" i="13"/>
  <c r="F1641" i="13"/>
  <c r="F2511" i="13"/>
  <c r="F2608" i="13"/>
  <c r="F357" i="13"/>
  <c r="F4102" i="13"/>
  <c r="F1769" i="13"/>
  <c r="F3895" i="13"/>
  <c r="F2884" i="13"/>
  <c r="F4306" i="13"/>
  <c r="F737" i="13"/>
  <c r="F3279" i="13"/>
  <c r="F1438" i="13"/>
  <c r="F1645" i="13"/>
  <c r="F4730" i="13"/>
  <c r="F1998" i="13"/>
  <c r="F3514" i="13"/>
  <c r="F656" i="13"/>
  <c r="F4419" i="13"/>
  <c r="F3206" i="13"/>
  <c r="F1003" i="13"/>
  <c r="F4193" i="13"/>
  <c r="F1217" i="13"/>
  <c r="F2741" i="13"/>
  <c r="F2498" i="13"/>
  <c r="F4634" i="13"/>
  <c r="F2596" i="13"/>
  <c r="F1054" i="13"/>
  <c r="F2872" i="13"/>
  <c r="F2020" i="13"/>
  <c r="F4860" i="13"/>
  <c r="F1895" i="13"/>
  <c r="F493" i="13"/>
  <c r="F4093" i="13"/>
  <c r="F3097" i="13"/>
  <c r="F953" i="13"/>
  <c r="F1016" i="13"/>
  <c r="F1509" i="13"/>
  <c r="F1482" i="13"/>
  <c r="F3931" i="13"/>
  <c r="F3123" i="13"/>
  <c r="F538" i="13"/>
  <c r="F4765" i="13"/>
  <c r="F3084" i="13"/>
  <c r="F2920" i="13"/>
  <c r="F2878" i="13"/>
  <c r="F3428" i="13"/>
  <c r="F2663" i="13"/>
  <c r="F554" i="13"/>
  <c r="F4761" i="13"/>
  <c r="F4194" i="13"/>
  <c r="F62" i="13"/>
  <c r="F4933" i="13"/>
  <c r="F4971" i="13"/>
  <c r="F1726" i="13"/>
  <c r="F2867" i="13"/>
  <c r="F423" i="13"/>
  <c r="F685" i="13"/>
  <c r="F2021" i="13"/>
  <c r="F4792" i="13"/>
  <c r="F1790" i="13"/>
  <c r="F2264" i="13"/>
  <c r="F3293" i="13"/>
  <c r="F2086" i="13"/>
  <c r="F4633" i="13"/>
  <c r="F582" i="13"/>
  <c r="F1365" i="13"/>
  <c r="F3205" i="13"/>
  <c r="F4142" i="13"/>
  <c r="F3227" i="13"/>
  <c r="F951" i="13"/>
  <c r="F3649" i="13"/>
  <c r="F4041" i="13"/>
  <c r="F244" i="13"/>
  <c r="F4864" i="13"/>
  <c r="F4735" i="13"/>
  <c r="F3792" i="13"/>
  <c r="F3718" i="13"/>
  <c r="F4759" i="13"/>
  <c r="F857" i="13"/>
  <c r="F2000" i="13"/>
  <c r="F3572" i="13"/>
  <c r="F4157" i="13"/>
  <c r="F2937" i="13"/>
  <c r="F728" i="13"/>
  <c r="F261" i="13"/>
  <c r="F2109" i="13"/>
  <c r="F4113" i="13"/>
  <c r="F1252" i="13"/>
  <c r="F2197" i="13"/>
  <c r="F3087" i="13"/>
  <c r="F2587" i="13"/>
  <c r="F1064" i="13"/>
  <c r="F1053" i="13"/>
  <c r="F202" i="13"/>
  <c r="F3921" i="13"/>
  <c r="F3095" i="13"/>
  <c r="F2172" i="13"/>
  <c r="F4430" i="13"/>
  <c r="F985" i="13"/>
  <c r="F4032" i="13"/>
  <c r="F1148" i="13"/>
  <c r="F2119" i="13"/>
  <c r="F1941" i="13"/>
  <c r="F4570" i="13"/>
  <c r="F1993" i="13"/>
  <c r="F876" i="13"/>
  <c r="F1959" i="13"/>
  <c r="F2535" i="13"/>
  <c r="F3294" i="13"/>
  <c r="F912" i="13"/>
  <c r="F430" i="13"/>
  <c r="F1550" i="13"/>
  <c r="F3402" i="13"/>
  <c r="F3573" i="13"/>
  <c r="F308" i="13"/>
  <c r="I10" i="14"/>
  <c r="D10" i="14"/>
  <c r="F10" i="14" s="1"/>
  <c r="L93" i="5"/>
  <c r="K93" i="5"/>
  <c r="B10" i="14" s="1"/>
  <c r="A10" i="14" s="1"/>
  <c r="C10" i="14"/>
  <c r="I12" i="14"/>
  <c r="D12" i="14"/>
  <c r="F12" i="14" s="1"/>
  <c r="K95" i="5"/>
  <c r="B12" i="14" s="1"/>
  <c r="A12" i="14" s="1"/>
  <c r="L95" i="5"/>
  <c r="C12" i="14"/>
  <c r="I8" i="14"/>
  <c r="K91" i="5"/>
  <c r="B8" i="14" s="1"/>
  <c r="A8" i="14" s="1"/>
  <c r="L91" i="5"/>
  <c r="D8" i="14"/>
  <c r="F8" i="14" s="1"/>
  <c r="C8" i="14"/>
  <c r="K99" i="5"/>
  <c r="L99" i="5"/>
  <c r="L102" i="5"/>
  <c r="K102" i="5"/>
  <c r="I9" i="14"/>
  <c r="C9" i="14"/>
  <c r="D9" i="14"/>
  <c r="F9" i="14" s="1"/>
  <c r="K92" i="5"/>
  <c r="B9" i="14" s="1"/>
  <c r="A9" i="14" s="1"/>
  <c r="L92" i="5"/>
  <c r="K100" i="5"/>
  <c r="L100" i="5"/>
  <c r="I11" i="14"/>
  <c r="K94" i="5"/>
  <c r="B11" i="14" s="1"/>
  <c r="A11" i="14" s="1"/>
  <c r="L94" i="5"/>
  <c r="C11" i="14"/>
  <c r="D11" i="14"/>
  <c r="F11" i="14" s="1"/>
  <c r="I14" i="14"/>
  <c r="K97" i="5"/>
  <c r="B14" i="14" s="1"/>
  <c r="A14" i="14" s="1"/>
  <c r="D14" i="14"/>
  <c r="F14" i="14" s="1"/>
  <c r="L97" i="5"/>
  <c r="C14" i="14"/>
  <c r="I13" i="14"/>
  <c r="K96" i="5"/>
  <c r="B13" i="14" s="1"/>
  <c r="A13" i="14" s="1"/>
  <c r="D13" i="14"/>
  <c r="F13" i="14" s="1"/>
  <c r="L96" i="5"/>
  <c r="C13" i="14"/>
  <c r="L103" i="5"/>
  <c r="K103" i="5"/>
  <c r="K107" i="5"/>
  <c r="L107" i="5"/>
  <c r="K105" i="5"/>
  <c r="L105" i="5"/>
  <c r="F2" i="14" l="1"/>
  <c r="J308" i="13"/>
  <c r="G308" i="13"/>
  <c r="J1941" i="13"/>
  <c r="G1941" i="13"/>
  <c r="G2587" i="13"/>
  <c r="J2587" i="13"/>
  <c r="J857" i="13"/>
  <c r="G857" i="13"/>
  <c r="J3205" i="13"/>
  <c r="G3205" i="13"/>
  <c r="G2867" i="13"/>
  <c r="J2867" i="13"/>
  <c r="G3084" i="13"/>
  <c r="J3084" i="13"/>
  <c r="J1895" i="13"/>
  <c r="G1895" i="13"/>
  <c r="G3206" i="13"/>
  <c r="J3206" i="13"/>
  <c r="G3895" i="13"/>
  <c r="J3895" i="13"/>
  <c r="J1985" i="13"/>
  <c r="G1985" i="13"/>
  <c r="G2117" i="13"/>
  <c r="J2117" i="13"/>
  <c r="G766" i="13"/>
  <c r="J766" i="13"/>
  <c r="G4685" i="13"/>
  <c r="J4685" i="13"/>
  <c r="G2658" i="13"/>
  <c r="J2658" i="13"/>
  <c r="G3355" i="13"/>
  <c r="J3355" i="13"/>
  <c r="G4116" i="13"/>
  <c r="J4116" i="13"/>
  <c r="G1622" i="13"/>
  <c r="J1622" i="13"/>
  <c r="G3274" i="13"/>
  <c r="J3274" i="13"/>
  <c r="G1816" i="13"/>
  <c r="J1816" i="13"/>
  <c r="G1938" i="13"/>
  <c r="J1938" i="13"/>
  <c r="G1992" i="13"/>
  <c r="J1992" i="13"/>
  <c r="J861" i="13"/>
  <c r="G861" i="13"/>
  <c r="G989" i="13"/>
  <c r="J989" i="13"/>
  <c r="G2521" i="13"/>
  <c r="J2521" i="13"/>
  <c r="J2797" i="13"/>
  <c r="G2797" i="13"/>
  <c r="G1125" i="13"/>
  <c r="J1125" i="13"/>
  <c r="G2171" i="13"/>
  <c r="J2171" i="13"/>
  <c r="J1560" i="13"/>
  <c r="G1560" i="13"/>
  <c r="J2355" i="13"/>
  <c r="G2355" i="13"/>
  <c r="G1519" i="13"/>
  <c r="J1519" i="13"/>
  <c r="G4533" i="13"/>
  <c r="J4533" i="13"/>
  <c r="J4329" i="13"/>
  <c r="G4329" i="13"/>
  <c r="J1797" i="13"/>
  <c r="G1797" i="13"/>
  <c r="G4190" i="13"/>
  <c r="J4190" i="13"/>
  <c r="J3264" i="13"/>
  <c r="G3264" i="13"/>
  <c r="J456" i="13"/>
  <c r="G456" i="13"/>
  <c r="G2393" i="13"/>
  <c r="J2393" i="13"/>
  <c r="G4747" i="13"/>
  <c r="J4747" i="13"/>
  <c r="J48" i="13"/>
  <c r="G48" i="13"/>
  <c r="G2940" i="13"/>
  <c r="J2940" i="13"/>
  <c r="G4808" i="13"/>
  <c r="J4808" i="13"/>
  <c r="J2956" i="13"/>
  <c r="G2956" i="13"/>
  <c r="G4406" i="13"/>
  <c r="J4406" i="13"/>
  <c r="G1996" i="13"/>
  <c r="J1996" i="13"/>
  <c r="G1711" i="13"/>
  <c r="J1711" i="13"/>
  <c r="G2048" i="13"/>
  <c r="J2048" i="13"/>
  <c r="G3743" i="13"/>
  <c r="J3743" i="13"/>
  <c r="G3427" i="13"/>
  <c r="J3427" i="13"/>
  <c r="G2270" i="13"/>
  <c r="J2270" i="13"/>
  <c r="G2052" i="13"/>
  <c r="J2052" i="13"/>
  <c r="J2891" i="13"/>
  <c r="G2891" i="13"/>
  <c r="J3505" i="13"/>
  <c r="G3505" i="13"/>
  <c r="J137" i="13"/>
  <c r="G137" i="13"/>
  <c r="G4725" i="13"/>
  <c r="J4725" i="13"/>
  <c r="G2348" i="13"/>
  <c r="J2348" i="13"/>
  <c r="J4773" i="13"/>
  <c r="G4773" i="13"/>
  <c r="G4260" i="13"/>
  <c r="J4260" i="13"/>
  <c r="G743" i="13"/>
  <c r="J743" i="13"/>
  <c r="G2788" i="13"/>
  <c r="J2788" i="13"/>
  <c r="J4935" i="13"/>
  <c r="G4935" i="13"/>
  <c r="G3747" i="13"/>
  <c r="J3747" i="13"/>
  <c r="J3933" i="13"/>
  <c r="G3933" i="13"/>
  <c r="J2198" i="13"/>
  <c r="G2198" i="13"/>
  <c r="G1625" i="13"/>
  <c r="J1625" i="13"/>
  <c r="G4395" i="13"/>
  <c r="J4395" i="13"/>
  <c r="J4647" i="13"/>
  <c r="G4647" i="13"/>
  <c r="J4049" i="13"/>
  <c r="G4049" i="13"/>
  <c r="G395" i="13"/>
  <c r="J395" i="13"/>
  <c r="G578" i="13"/>
  <c r="J578" i="13"/>
  <c r="G323" i="13"/>
  <c r="J323" i="13"/>
  <c r="G657" i="13"/>
  <c r="J657" i="13"/>
  <c r="G4077" i="13"/>
  <c r="J4077" i="13"/>
  <c r="G2765" i="13"/>
  <c r="J2765" i="13"/>
  <c r="J4340" i="13"/>
  <c r="G4340" i="13"/>
  <c r="G869" i="13"/>
  <c r="J869" i="13"/>
  <c r="G3546" i="13"/>
  <c r="J3546" i="13"/>
  <c r="G3982" i="13"/>
  <c r="J3982" i="13"/>
  <c r="G2901" i="13"/>
  <c r="J2901" i="13"/>
  <c r="G1529" i="13"/>
  <c r="J1529" i="13"/>
  <c r="G1017" i="13"/>
  <c r="J1017" i="13"/>
  <c r="J2424" i="13"/>
  <c r="G2424" i="13"/>
  <c r="J3346" i="13"/>
  <c r="G3346" i="13"/>
  <c r="J3162" i="13"/>
  <c r="G3162" i="13"/>
  <c r="G1561" i="13"/>
  <c r="J1561" i="13"/>
  <c r="J2250" i="13"/>
  <c r="G2250" i="13"/>
  <c r="J1385" i="13"/>
  <c r="G1385" i="13"/>
  <c r="G2385" i="13"/>
  <c r="J2385" i="13"/>
  <c r="J4666" i="13"/>
  <c r="G4666" i="13"/>
  <c r="G3625" i="13"/>
  <c r="J3625" i="13"/>
  <c r="J4492" i="13"/>
  <c r="G4492" i="13"/>
  <c r="J4838" i="13"/>
  <c r="G4838" i="13"/>
  <c r="J1902" i="13"/>
  <c r="G1902" i="13"/>
  <c r="G4802" i="13"/>
  <c r="J4802" i="13"/>
  <c r="G1080" i="13"/>
  <c r="J1080" i="13"/>
  <c r="J1281" i="13"/>
  <c r="G1281" i="13"/>
  <c r="J3238" i="13"/>
  <c r="G3238" i="13"/>
  <c r="G1269" i="13"/>
  <c r="J1269" i="13"/>
  <c r="J1339" i="13"/>
  <c r="G1339" i="13"/>
  <c r="J2972" i="13"/>
  <c r="G2972" i="13"/>
  <c r="G1713" i="13"/>
  <c r="J1713" i="13"/>
  <c r="G4403" i="13"/>
  <c r="J4403" i="13"/>
  <c r="G1723" i="13"/>
  <c r="J1723" i="13"/>
  <c r="G2868" i="13"/>
  <c r="J2868" i="13"/>
  <c r="G1689" i="13"/>
  <c r="J1689" i="13"/>
  <c r="G3241" i="13"/>
  <c r="J3241" i="13"/>
  <c r="J4001" i="13"/>
  <c r="G4001" i="13"/>
  <c r="G1387" i="13"/>
  <c r="J1387" i="13"/>
  <c r="G2585" i="13"/>
  <c r="J2585" i="13"/>
  <c r="G3217" i="13"/>
  <c r="J3217" i="13"/>
  <c r="G2257" i="13"/>
  <c r="J2257" i="13"/>
  <c r="G3598" i="13"/>
  <c r="J3598" i="13"/>
  <c r="G4261" i="13"/>
  <c r="J4261" i="13"/>
  <c r="J4394" i="13"/>
  <c r="G4394" i="13"/>
  <c r="G3765" i="13"/>
  <c r="J3765" i="13"/>
  <c r="G2909" i="13"/>
  <c r="J2909" i="13"/>
  <c r="J1403" i="13"/>
  <c r="G1403" i="13"/>
  <c r="G2893" i="13"/>
  <c r="J2893" i="13"/>
  <c r="G2429" i="13"/>
  <c r="J2429" i="13"/>
  <c r="G1477" i="13"/>
  <c r="J1477" i="13"/>
  <c r="G2544" i="13"/>
  <c r="J2544" i="13"/>
  <c r="J3730" i="13"/>
  <c r="G3730" i="13"/>
  <c r="J4811" i="13"/>
  <c r="G4811" i="13"/>
  <c r="J830" i="13"/>
  <c r="G830" i="13"/>
  <c r="G3315" i="13"/>
  <c r="J3315" i="13"/>
  <c r="G835" i="13"/>
  <c r="J835" i="13"/>
  <c r="G3990" i="13"/>
  <c r="J3990" i="13"/>
  <c r="J4118" i="13"/>
  <c r="G4118" i="13"/>
  <c r="G2330" i="13"/>
  <c r="J2330" i="13"/>
  <c r="G1258" i="13"/>
  <c r="J1258" i="13"/>
  <c r="J1172" i="13"/>
  <c r="G1172" i="13"/>
  <c r="G1590" i="13"/>
  <c r="J1590" i="13"/>
  <c r="J4134" i="13"/>
  <c r="G4134" i="13"/>
  <c r="G1088" i="13"/>
  <c r="J1088" i="13"/>
  <c r="J1889" i="13"/>
  <c r="G1889" i="13"/>
  <c r="J3320" i="13"/>
  <c r="G3320" i="13"/>
  <c r="J1445" i="13"/>
  <c r="G1445" i="13"/>
  <c r="G3934" i="13"/>
  <c r="J3934" i="13"/>
  <c r="J1231" i="13"/>
  <c r="G1231" i="13"/>
  <c r="J4269" i="13"/>
  <c r="G4269" i="13"/>
  <c r="G829" i="13"/>
  <c r="J829" i="13"/>
  <c r="J245" i="13"/>
  <c r="G245" i="13"/>
  <c r="G2708" i="13"/>
  <c r="J2708" i="13"/>
  <c r="G1647" i="13"/>
  <c r="J1647" i="13"/>
  <c r="G1987" i="13"/>
  <c r="J1987" i="13"/>
  <c r="G1237" i="13"/>
  <c r="J1237" i="13"/>
  <c r="J2522" i="13"/>
  <c r="G2522" i="13"/>
  <c r="G3140" i="13"/>
  <c r="J3140" i="13"/>
  <c r="G2923" i="13"/>
  <c r="J2923" i="13"/>
  <c r="J531" i="13"/>
  <c r="G531" i="13"/>
  <c r="G145" i="13"/>
  <c r="J145" i="13"/>
  <c r="G2391" i="13"/>
  <c r="J2391" i="13"/>
  <c r="G1223" i="13"/>
  <c r="J1223" i="13"/>
  <c r="J4377" i="13"/>
  <c r="G4377" i="13"/>
  <c r="G3116" i="13"/>
  <c r="J3116" i="13"/>
  <c r="G3882" i="13"/>
  <c r="J3882" i="13"/>
  <c r="J460" i="13"/>
  <c r="G460" i="13"/>
  <c r="G4789" i="13"/>
  <c r="J4789" i="13"/>
  <c r="J2223" i="13"/>
  <c r="G2223" i="13"/>
  <c r="G4956" i="13"/>
  <c r="J4956" i="13"/>
  <c r="G3050" i="13"/>
  <c r="J3050" i="13"/>
  <c r="G2356" i="13"/>
  <c r="J2356" i="13"/>
  <c r="G2598" i="13"/>
  <c r="J2598" i="13"/>
  <c r="G4402" i="13"/>
  <c r="J4402" i="13"/>
  <c r="J124" i="13"/>
  <c r="G124" i="13"/>
  <c r="G1970" i="13"/>
  <c r="J1970" i="13"/>
  <c r="J1974" i="13"/>
  <c r="G1974" i="13"/>
  <c r="J1721" i="13"/>
  <c r="G1721" i="13"/>
  <c r="G924" i="13"/>
  <c r="J924" i="13"/>
  <c r="J625" i="13"/>
  <c r="G625" i="13"/>
  <c r="G2860" i="13"/>
  <c r="J2860" i="13"/>
  <c r="G745" i="13"/>
  <c r="J745" i="13"/>
  <c r="G3858" i="13"/>
  <c r="J3858" i="13"/>
  <c r="G2977" i="13"/>
  <c r="J2977" i="13"/>
  <c r="G991" i="13"/>
  <c r="J991" i="13"/>
  <c r="J1140" i="13"/>
  <c r="G1140" i="13"/>
  <c r="J2552" i="13"/>
  <c r="G2552" i="13"/>
  <c r="J2267" i="13"/>
  <c r="G2267" i="13"/>
  <c r="J3756" i="13"/>
  <c r="G3756" i="13"/>
  <c r="G949" i="13"/>
  <c r="J949" i="13"/>
  <c r="G1505" i="13"/>
  <c r="J1505" i="13"/>
  <c r="J530" i="13"/>
  <c r="G530" i="13"/>
  <c r="G4861" i="13"/>
  <c r="J4861" i="13"/>
  <c r="G4576" i="13"/>
  <c r="J4576" i="13"/>
  <c r="G4607" i="13"/>
  <c r="J4607" i="13"/>
  <c r="J4470" i="13"/>
  <c r="G4470" i="13"/>
  <c r="J23" i="13"/>
  <c r="G23" i="13"/>
  <c r="G2445" i="13"/>
  <c r="J2445" i="13"/>
  <c r="J4659" i="13"/>
  <c r="G4659" i="13"/>
  <c r="J2458" i="13"/>
  <c r="G2458" i="13"/>
  <c r="G1603" i="13"/>
  <c r="J1603" i="13"/>
  <c r="G199" i="13"/>
  <c r="J199" i="13"/>
  <c r="G3794" i="13"/>
  <c r="J3794" i="13"/>
  <c r="J3757" i="13"/>
  <c r="G3757" i="13"/>
  <c r="G1400" i="13"/>
  <c r="J1400" i="13"/>
  <c r="J3148" i="13"/>
  <c r="G3148" i="13"/>
  <c r="G3790" i="13"/>
  <c r="J3790" i="13"/>
  <c r="J387" i="13"/>
  <c r="G387" i="13"/>
  <c r="G2100" i="13"/>
  <c r="J2100" i="13"/>
  <c r="G1485" i="13"/>
  <c r="J1485" i="13"/>
  <c r="G2178" i="13"/>
  <c r="J2178" i="13"/>
  <c r="G1908" i="13"/>
  <c r="J1908" i="13"/>
  <c r="G3366" i="13"/>
  <c r="J3366" i="13"/>
  <c r="G2317" i="13"/>
  <c r="J2317" i="13"/>
  <c r="J4439" i="13"/>
  <c r="G4439" i="13"/>
  <c r="G4715" i="13"/>
  <c r="J4715" i="13"/>
  <c r="J3736" i="13"/>
  <c r="G3736" i="13"/>
  <c r="G3774" i="13"/>
  <c r="J3774" i="13"/>
  <c r="G4013" i="13"/>
  <c r="J4013" i="13"/>
  <c r="G3338" i="13"/>
  <c r="J3338" i="13"/>
  <c r="G2523" i="13"/>
  <c r="J2523" i="13"/>
  <c r="G473" i="13"/>
  <c r="J473" i="13"/>
  <c r="G4763" i="13"/>
  <c r="J4763" i="13"/>
  <c r="G4726" i="13"/>
  <c r="J4726" i="13"/>
  <c r="J1929" i="13"/>
  <c r="G1929" i="13"/>
  <c r="G2168" i="13"/>
  <c r="J2168" i="13"/>
  <c r="J4343" i="13"/>
  <c r="G4343" i="13"/>
  <c r="G3107" i="13"/>
  <c r="J3107" i="13"/>
  <c r="G442" i="13"/>
  <c r="J442" i="13"/>
  <c r="G1085" i="13"/>
  <c r="J1085" i="13"/>
  <c r="G4512" i="13"/>
  <c r="J4512" i="13"/>
  <c r="J3340" i="13"/>
  <c r="G3340" i="13"/>
  <c r="G2626" i="13"/>
  <c r="J2626" i="13"/>
  <c r="G3672" i="13"/>
  <c r="J3672" i="13"/>
  <c r="G599" i="13"/>
  <c r="J599" i="13"/>
  <c r="G4869" i="13"/>
  <c r="J4869" i="13"/>
  <c r="J1745" i="13"/>
  <c r="G1745" i="13"/>
  <c r="G3596" i="13"/>
  <c r="J3596" i="13"/>
  <c r="G4912" i="13"/>
  <c r="J4912" i="13"/>
  <c r="G4188" i="13"/>
  <c r="J4188" i="13"/>
  <c r="G3606" i="13"/>
  <c r="J3606" i="13"/>
  <c r="J3025" i="13"/>
  <c r="G3025" i="13"/>
  <c r="G841" i="13"/>
  <c r="J841" i="13"/>
  <c r="J2081" i="13"/>
  <c r="G2081" i="13"/>
  <c r="G635" i="13"/>
  <c r="J635" i="13"/>
  <c r="G4719" i="13"/>
  <c r="J4719" i="13"/>
  <c r="G2655" i="13"/>
  <c r="J2655" i="13"/>
  <c r="J2232" i="13"/>
  <c r="G2232" i="13"/>
  <c r="J1522" i="13"/>
  <c r="G1522" i="13"/>
  <c r="G3094" i="13"/>
  <c r="J3094" i="13"/>
  <c r="G3459" i="13"/>
  <c r="J3459" i="13"/>
  <c r="G3469" i="13"/>
  <c r="J3469" i="13"/>
  <c r="J3210" i="13"/>
  <c r="G3210" i="13"/>
  <c r="J4442" i="13"/>
  <c r="G4442" i="13"/>
  <c r="G567" i="13"/>
  <c r="J567" i="13"/>
  <c r="J4224" i="13"/>
  <c r="G4224" i="13"/>
  <c r="G3435" i="13"/>
  <c r="J3435" i="13"/>
  <c r="G1214" i="13"/>
  <c r="J1214" i="13"/>
  <c r="G1424" i="13"/>
  <c r="J1424" i="13"/>
  <c r="G4906" i="13"/>
  <c r="J4906" i="13"/>
  <c r="G1901" i="13"/>
  <c r="J1901" i="13"/>
  <c r="G3305" i="13"/>
  <c r="J3305" i="13"/>
  <c r="G1496" i="13"/>
  <c r="J1496" i="13"/>
  <c r="J4350" i="13"/>
  <c r="G4350" i="13"/>
  <c r="J4353" i="13"/>
  <c r="G4353" i="13"/>
  <c r="J3151" i="13"/>
  <c r="G3151" i="13"/>
  <c r="G1570" i="13"/>
  <c r="J1570" i="13"/>
  <c r="G1222" i="13"/>
  <c r="J1222" i="13"/>
  <c r="G2733" i="13"/>
  <c r="J2733" i="13"/>
  <c r="G1079" i="13"/>
  <c r="J1079" i="13"/>
  <c r="G1547" i="13"/>
  <c r="J1547" i="13"/>
  <c r="G1940" i="13"/>
  <c r="J1940" i="13"/>
  <c r="J1352" i="13"/>
  <c r="G1352" i="13"/>
  <c r="G4609" i="13"/>
  <c r="J4609" i="13"/>
  <c r="G2944" i="13"/>
  <c r="J2944" i="13"/>
  <c r="G1792" i="13"/>
  <c r="J1792" i="13"/>
  <c r="J4830" i="13"/>
  <c r="G4830" i="13"/>
  <c r="G194" i="13"/>
  <c r="J194" i="13"/>
  <c r="J4875" i="13"/>
  <c r="G4875" i="13"/>
  <c r="J1852" i="13"/>
  <c r="G1852" i="13"/>
  <c r="G1303" i="13"/>
  <c r="J1303" i="13"/>
  <c r="G3195" i="13"/>
  <c r="J3195" i="13"/>
  <c r="J1489" i="13"/>
  <c r="G1489" i="13"/>
  <c r="G584" i="13"/>
  <c r="J584" i="13"/>
  <c r="G4441" i="13"/>
  <c r="J4441" i="13"/>
  <c r="G1809" i="13"/>
  <c r="J1809" i="13"/>
  <c r="G4998" i="13"/>
  <c r="J4998" i="13"/>
  <c r="J1407" i="13"/>
  <c r="G1407" i="13"/>
  <c r="G4862" i="13"/>
  <c r="J4862" i="13"/>
  <c r="J2115" i="13"/>
  <c r="G2115" i="13"/>
  <c r="G3818" i="13"/>
  <c r="J3818" i="13"/>
  <c r="G243" i="13"/>
  <c r="J243" i="13"/>
  <c r="J2934" i="13"/>
  <c r="G2934" i="13"/>
  <c r="G586" i="13"/>
  <c r="J586" i="13"/>
  <c r="J788" i="13"/>
  <c r="G788" i="13"/>
  <c r="G4504" i="13"/>
  <c r="J4504" i="13"/>
  <c r="J4128" i="13"/>
  <c r="G4128" i="13"/>
  <c r="G2763" i="13"/>
  <c r="J2763" i="13"/>
  <c r="G2488" i="13"/>
  <c r="J2488" i="13"/>
  <c r="J3381" i="13"/>
  <c r="G3381" i="13"/>
  <c r="G1120" i="13"/>
  <c r="J1120" i="13"/>
  <c r="G1581" i="13"/>
  <c r="J1581" i="13"/>
  <c r="G4256" i="13"/>
  <c r="J4256" i="13"/>
  <c r="G3004" i="13"/>
  <c r="J3004" i="13"/>
  <c r="J3385" i="13"/>
  <c r="G3385" i="13"/>
  <c r="J4556" i="13"/>
  <c r="G4556" i="13"/>
  <c r="G4695" i="13"/>
  <c r="J4695" i="13"/>
  <c r="G973" i="13"/>
  <c r="J973" i="13"/>
  <c r="J1606" i="13"/>
  <c r="G1606" i="13"/>
  <c r="G385" i="13"/>
  <c r="J385" i="13"/>
  <c r="G4868" i="13"/>
  <c r="J4868" i="13"/>
  <c r="G4655" i="13"/>
  <c r="J4655" i="13"/>
  <c r="J3726" i="13"/>
  <c r="G3726" i="13"/>
  <c r="J151" i="13"/>
  <c r="G151" i="13"/>
  <c r="G4107" i="13"/>
  <c r="J4107" i="13"/>
  <c r="G4518" i="13"/>
  <c r="J4518" i="13"/>
  <c r="G3510" i="13"/>
  <c r="J3510" i="13"/>
  <c r="G2246" i="13"/>
  <c r="J2246" i="13"/>
  <c r="G632" i="13"/>
  <c r="J632" i="13"/>
  <c r="J529" i="13"/>
  <c r="G529" i="13"/>
  <c r="J123" i="13"/>
  <c r="G123" i="13"/>
  <c r="G2473" i="13"/>
  <c r="J2473" i="13"/>
  <c r="G3458" i="13"/>
  <c r="J3458" i="13"/>
  <c r="J725" i="13"/>
  <c r="G725" i="13"/>
  <c r="G2203" i="13"/>
  <c r="J2203" i="13"/>
  <c r="G1699" i="13"/>
  <c r="J1699" i="13"/>
  <c r="J2912" i="13"/>
  <c r="G2912" i="13"/>
  <c r="J4067" i="13"/>
  <c r="G4067" i="13"/>
  <c r="G4048" i="13"/>
  <c r="J4048" i="13"/>
  <c r="G1935" i="13"/>
  <c r="J1935" i="13"/>
  <c r="G2036" i="13"/>
  <c r="J2036" i="13"/>
  <c r="G643" i="13"/>
  <c r="J643" i="13"/>
  <c r="G3964" i="13"/>
  <c r="J3964" i="13"/>
  <c r="G3494" i="13"/>
  <c r="J3494" i="13"/>
  <c r="G4524" i="13"/>
  <c r="J4524" i="13"/>
  <c r="G4178" i="13"/>
  <c r="J4178" i="13"/>
  <c r="J1994" i="13"/>
  <c r="G1994" i="13"/>
  <c r="J2726" i="13"/>
  <c r="G2726" i="13"/>
  <c r="G4294" i="13"/>
  <c r="J4294" i="13"/>
  <c r="G3472" i="13"/>
  <c r="J3472" i="13"/>
  <c r="J3626" i="13"/>
  <c r="G3626" i="13"/>
  <c r="G1749" i="13"/>
  <c r="J1749" i="13"/>
  <c r="J486" i="13"/>
  <c r="G486" i="13"/>
  <c r="G4989" i="13"/>
  <c r="J4989" i="13"/>
  <c r="J3646" i="13"/>
  <c r="G3646" i="13"/>
  <c r="G1638" i="13"/>
  <c r="J1638" i="13"/>
  <c r="J533" i="13"/>
  <c r="G533" i="13"/>
  <c r="J1500" i="13"/>
  <c r="G1500" i="13"/>
  <c r="G4744" i="13"/>
  <c r="J4744" i="13"/>
  <c r="J98" i="13"/>
  <c r="G98" i="13"/>
  <c r="G717" i="13"/>
  <c r="J717" i="13"/>
  <c r="J2537" i="13"/>
  <c r="G2537" i="13"/>
  <c r="G508" i="13"/>
  <c r="J508" i="13"/>
  <c r="G771" i="13"/>
  <c r="J771" i="13"/>
  <c r="G3318" i="13"/>
  <c r="J3318" i="13"/>
  <c r="G4410" i="13"/>
  <c r="J4410" i="13"/>
  <c r="G4389" i="13"/>
  <c r="J4389" i="13"/>
  <c r="J4781" i="13"/>
  <c r="G4781" i="13"/>
  <c r="G4231" i="13"/>
  <c r="J4231" i="13"/>
  <c r="G3966" i="13"/>
  <c r="J3966" i="13"/>
  <c r="G59" i="13"/>
  <c r="J59" i="13"/>
  <c r="J816" i="13"/>
  <c r="G816" i="13"/>
  <c r="J4530" i="13"/>
  <c r="G4530" i="13"/>
  <c r="G4046" i="13"/>
  <c r="J4046" i="13"/>
  <c r="G60" i="13"/>
  <c r="J60" i="13"/>
  <c r="G3399" i="13"/>
  <c r="J3399" i="13"/>
  <c r="G316" i="13"/>
  <c r="J316" i="13"/>
  <c r="J552" i="13"/>
  <c r="G552" i="13"/>
  <c r="J1096" i="13"/>
  <c r="G1096" i="13"/>
  <c r="G1572" i="13"/>
  <c r="J1572" i="13"/>
  <c r="G4901" i="13"/>
  <c r="J4901" i="13"/>
  <c r="J4628" i="13"/>
  <c r="G4628" i="13"/>
  <c r="G1334" i="13"/>
  <c r="J1334" i="13"/>
  <c r="G368" i="13"/>
  <c r="J368" i="13"/>
  <c r="G2580" i="13"/>
  <c r="J2580" i="13"/>
  <c r="G878" i="13"/>
  <c r="J878" i="13"/>
  <c r="J1206" i="13"/>
  <c r="G1206" i="13"/>
  <c r="G1103" i="13"/>
  <c r="J1103" i="13"/>
  <c r="G188" i="13"/>
  <c r="J188" i="13"/>
  <c r="G1798" i="13"/>
  <c r="J1798" i="13"/>
  <c r="J4031" i="13"/>
  <c r="G4031" i="13"/>
  <c r="J1178" i="13"/>
  <c r="G1178" i="13"/>
  <c r="G905" i="13"/>
  <c r="J905" i="13"/>
  <c r="J562" i="13"/>
  <c r="G562" i="13"/>
  <c r="J4182" i="13"/>
  <c r="G4182" i="13"/>
  <c r="G4308" i="13"/>
  <c r="J4308" i="13"/>
  <c r="G2136" i="13"/>
  <c r="J2136" i="13"/>
  <c r="G2677" i="13"/>
  <c r="J2677" i="13"/>
  <c r="J3184" i="13"/>
  <c r="G3184" i="13"/>
  <c r="J361" i="13"/>
  <c r="G361" i="13"/>
  <c r="J4263" i="13"/>
  <c r="G4263" i="13"/>
  <c r="G2070" i="13"/>
  <c r="J2070" i="13"/>
  <c r="G4967" i="13"/>
  <c r="J4967" i="13"/>
  <c r="J3376" i="13"/>
  <c r="G3376" i="13"/>
  <c r="G2809" i="13"/>
  <c r="J2809" i="13"/>
  <c r="J2662" i="13"/>
  <c r="G2662" i="13"/>
  <c r="J1220" i="13"/>
  <c r="G1220" i="13"/>
  <c r="J4705" i="13"/>
  <c r="G4705" i="13"/>
  <c r="G3473" i="13"/>
  <c r="J3473" i="13"/>
  <c r="G908" i="13"/>
  <c r="J908" i="13"/>
  <c r="G2009" i="13"/>
  <c r="J2009" i="13"/>
  <c r="G78" i="13"/>
  <c r="J78" i="13"/>
  <c r="G1827" i="13"/>
  <c r="J1827" i="13"/>
  <c r="G3232" i="13"/>
  <c r="J3232" i="13"/>
  <c r="G4985" i="13"/>
  <c r="J4985" i="13"/>
  <c r="J3303" i="13"/>
  <c r="G3303" i="13"/>
  <c r="G4759" i="13"/>
  <c r="J4759" i="13"/>
  <c r="J1365" i="13"/>
  <c r="G1365" i="13"/>
  <c r="G1726" i="13"/>
  <c r="J1726" i="13"/>
  <c r="G4765" i="13"/>
  <c r="J4765" i="13"/>
  <c r="G4860" i="13"/>
  <c r="J4860" i="13"/>
  <c r="G4419" i="13"/>
  <c r="J4419" i="13"/>
  <c r="G1769" i="13"/>
  <c r="J1769" i="13"/>
  <c r="J856" i="13"/>
  <c r="G856" i="13"/>
  <c r="J433" i="13"/>
  <c r="G433" i="13"/>
  <c r="G4707" i="13"/>
  <c r="J4707" i="13"/>
  <c r="J921" i="13"/>
  <c r="G921" i="13"/>
  <c r="G4021" i="13"/>
  <c r="J4021" i="13"/>
  <c r="G2091" i="13"/>
  <c r="J2091" i="13"/>
  <c r="J4502" i="13"/>
  <c r="G4502" i="13"/>
  <c r="J961" i="13"/>
  <c r="G961" i="13"/>
  <c r="J4820" i="13"/>
  <c r="G4820" i="13"/>
  <c r="G4943" i="13"/>
  <c r="J4943" i="13"/>
  <c r="G3230" i="13"/>
  <c r="J3230" i="13"/>
  <c r="J1750" i="13"/>
  <c r="G1750" i="13"/>
  <c r="G4975" i="13"/>
  <c r="J4975" i="13"/>
  <c r="G3009" i="13"/>
  <c r="J3009" i="13"/>
  <c r="J1724" i="13"/>
  <c r="G1724" i="13"/>
  <c r="G4249" i="13"/>
  <c r="J4249" i="13"/>
  <c r="J3763" i="13"/>
  <c r="G3763" i="13"/>
  <c r="J3867" i="13"/>
  <c r="G3867" i="13"/>
  <c r="J1398" i="13"/>
  <c r="G1398" i="13"/>
  <c r="J1602" i="13"/>
  <c r="G1602" i="13"/>
  <c r="G4044" i="13"/>
  <c r="J4044" i="13"/>
  <c r="G4283" i="13"/>
  <c r="J4283" i="13"/>
  <c r="J2015" i="13"/>
  <c r="G2015" i="13"/>
  <c r="G4914" i="13"/>
  <c r="J4914" i="13"/>
  <c r="J1774" i="13"/>
  <c r="G1774" i="13"/>
  <c r="J109" i="13"/>
  <c r="G109" i="13"/>
  <c r="G527" i="13"/>
  <c r="J527" i="13"/>
  <c r="G319" i="13"/>
  <c r="J319" i="13"/>
  <c r="G2434" i="13"/>
  <c r="J2434" i="13"/>
  <c r="G2390" i="13"/>
  <c r="J2390" i="13"/>
  <c r="G2064" i="13"/>
  <c r="J2064" i="13"/>
  <c r="G2075" i="13"/>
  <c r="J2075" i="13"/>
  <c r="J1159" i="13"/>
  <c r="G1159" i="13"/>
  <c r="J655" i="13"/>
  <c r="G655" i="13"/>
  <c r="G422" i="13"/>
  <c r="J422" i="13"/>
  <c r="G3477" i="13"/>
  <c r="J3477" i="13"/>
  <c r="J2409" i="13"/>
  <c r="G2409" i="13"/>
  <c r="G426" i="13"/>
  <c r="J426" i="13"/>
  <c r="G891" i="13"/>
  <c r="J891" i="13"/>
  <c r="G298" i="13"/>
  <c r="J298" i="13"/>
  <c r="G4328" i="13"/>
  <c r="J4328" i="13"/>
  <c r="G2688" i="13"/>
  <c r="J2688" i="13"/>
  <c r="J2686" i="13"/>
  <c r="G2686" i="13"/>
  <c r="J3335" i="13"/>
  <c r="G3335" i="13"/>
  <c r="J3500" i="13"/>
  <c r="G3500" i="13"/>
  <c r="G3879" i="13"/>
  <c r="J3879" i="13"/>
  <c r="G867" i="13"/>
  <c r="J867" i="13"/>
  <c r="G4803" i="13"/>
  <c r="J4803" i="13"/>
  <c r="G791" i="13"/>
  <c r="J791" i="13"/>
  <c r="G3014" i="13"/>
  <c r="J3014" i="13"/>
  <c r="G1575" i="13"/>
  <c r="J1575" i="13"/>
  <c r="G4245" i="13"/>
  <c r="J4245" i="13"/>
  <c r="G4483" i="13"/>
  <c r="J4483" i="13"/>
  <c r="G984" i="13"/>
  <c r="J984" i="13"/>
  <c r="G3331" i="13"/>
  <c r="J3331" i="13"/>
  <c r="J1087" i="13"/>
  <c r="G1087" i="13"/>
  <c r="J1429" i="13"/>
  <c r="G1429" i="13"/>
  <c r="G2784" i="13"/>
  <c r="J2784" i="13"/>
  <c r="J3806" i="13"/>
  <c r="G3806" i="13"/>
  <c r="J2968" i="13"/>
  <c r="G2968" i="13"/>
  <c r="G4126" i="13"/>
  <c r="J4126" i="13"/>
  <c r="G3395" i="13"/>
  <c r="J3395" i="13"/>
  <c r="G4663" i="13"/>
  <c r="J4663" i="13"/>
  <c r="J3525" i="13"/>
  <c r="G3525" i="13"/>
  <c r="J4246" i="13"/>
  <c r="G4246" i="13"/>
  <c r="G2913" i="13"/>
  <c r="J2913" i="13"/>
  <c r="G1930" i="13"/>
  <c r="J1930" i="13"/>
  <c r="G4411" i="13"/>
  <c r="J4411" i="13"/>
  <c r="G289" i="13"/>
  <c r="J289" i="13"/>
  <c r="G2159" i="13"/>
  <c r="J2159" i="13"/>
  <c r="J1205" i="13"/>
  <c r="G1205" i="13"/>
  <c r="G744" i="13"/>
  <c r="J744" i="13"/>
  <c r="G4872" i="13"/>
  <c r="J4872" i="13"/>
  <c r="G1168" i="13"/>
  <c r="J1168" i="13"/>
  <c r="J1834" i="13"/>
  <c r="G1834" i="13"/>
  <c r="J3745" i="13"/>
  <c r="G3745" i="13"/>
  <c r="G3618" i="13"/>
  <c r="J3618" i="13"/>
  <c r="G1397" i="13"/>
  <c r="J1397" i="13"/>
  <c r="G2636" i="13"/>
  <c r="J2636" i="13"/>
  <c r="G1240" i="13"/>
  <c r="J1240" i="13"/>
  <c r="G2037" i="13"/>
  <c r="J2037" i="13"/>
  <c r="G4062" i="13"/>
  <c r="J4062" i="13"/>
  <c r="J3166" i="13"/>
  <c r="G3166" i="13"/>
  <c r="G4635" i="13"/>
  <c r="J4635" i="13"/>
  <c r="J4708" i="13"/>
  <c r="G4708" i="13"/>
  <c r="G3164" i="13"/>
  <c r="J3164" i="13"/>
  <c r="J1833" i="13"/>
  <c r="G1833" i="13"/>
  <c r="G3640" i="13"/>
  <c r="J3640" i="13"/>
  <c r="J1333" i="13"/>
  <c r="G1333" i="13"/>
  <c r="J1453" i="13"/>
  <c r="G1453" i="13"/>
  <c r="G4290" i="13"/>
  <c r="J4290" i="13"/>
  <c r="G3624" i="13"/>
  <c r="J3624" i="13"/>
  <c r="J1766" i="13"/>
  <c r="G1766" i="13"/>
  <c r="G3886" i="13"/>
  <c r="J3886" i="13"/>
  <c r="G2350" i="13"/>
  <c r="J2350" i="13"/>
  <c r="J2653" i="13"/>
  <c r="G2653" i="13"/>
  <c r="J332" i="13"/>
  <c r="G332" i="13"/>
  <c r="G3040" i="13"/>
  <c r="J3040" i="13"/>
  <c r="G3805" i="13"/>
  <c r="J3805" i="13"/>
  <c r="J1847" i="13"/>
  <c r="G1847" i="13"/>
  <c r="G238" i="13"/>
  <c r="J238" i="13"/>
  <c r="G1186" i="13"/>
  <c r="J1186" i="13"/>
  <c r="G4522" i="13"/>
  <c r="J4522" i="13"/>
  <c r="G3498" i="13"/>
  <c r="J3498" i="13"/>
  <c r="G1613" i="13"/>
  <c r="J1613" i="13"/>
  <c r="G4681" i="13"/>
  <c r="J4681" i="13"/>
  <c r="G4601" i="13"/>
  <c r="J4601" i="13"/>
  <c r="G3553" i="13"/>
  <c r="J3553" i="13"/>
  <c r="G1851" i="13"/>
  <c r="J1851" i="13"/>
  <c r="G3167" i="13"/>
  <c r="J3167" i="13"/>
  <c r="G722" i="13"/>
  <c r="J722" i="13"/>
  <c r="G3652" i="13"/>
  <c r="J3652" i="13"/>
  <c r="G1386" i="13"/>
  <c r="J1386" i="13"/>
  <c r="J3632" i="13"/>
  <c r="G3632" i="13"/>
  <c r="G4376" i="13"/>
  <c r="J4376" i="13"/>
  <c r="G3379" i="13"/>
  <c r="J3379" i="13"/>
  <c r="G2071" i="13"/>
  <c r="J2071" i="13"/>
  <c r="J571" i="13"/>
  <c r="G571" i="13"/>
  <c r="G2838" i="13"/>
  <c r="J2838" i="13"/>
  <c r="G4757" i="13"/>
  <c r="J4757" i="13"/>
  <c r="G2959" i="13"/>
  <c r="J2959" i="13"/>
  <c r="J1338" i="13"/>
  <c r="G1338" i="13"/>
  <c r="J4898" i="13"/>
  <c r="G4898" i="13"/>
  <c r="G2850" i="13"/>
  <c r="J2850" i="13"/>
  <c r="G4555" i="13"/>
  <c r="J4555" i="13"/>
  <c r="J3875" i="13"/>
  <c r="G3875" i="13"/>
  <c r="G3755" i="13"/>
  <c r="J3755" i="13"/>
  <c r="G1747" i="13"/>
  <c r="J1747" i="13"/>
  <c r="G3617" i="13"/>
  <c r="J3617" i="13"/>
  <c r="G136" i="13"/>
  <c r="J136" i="13"/>
  <c r="G4605" i="13"/>
  <c r="J4605" i="13"/>
  <c r="J4207" i="13"/>
  <c r="G4207" i="13"/>
  <c r="J524" i="13"/>
  <c r="G524" i="13"/>
  <c r="G1674" i="13"/>
  <c r="J1674" i="13"/>
  <c r="J2963" i="13"/>
  <c r="G2963" i="13"/>
  <c r="J2841" i="13"/>
  <c r="G2841" i="13"/>
  <c r="G1796" i="13"/>
  <c r="J1796" i="13"/>
  <c r="G3450" i="13"/>
  <c r="J3450" i="13"/>
  <c r="G4794" i="13"/>
  <c r="J4794" i="13"/>
  <c r="G4657" i="13"/>
  <c r="J4657" i="13"/>
  <c r="J3112" i="13"/>
  <c r="G3112" i="13"/>
  <c r="G1213" i="13"/>
  <c r="J1213" i="13"/>
  <c r="G489" i="13"/>
  <c r="J489" i="13"/>
  <c r="J1548" i="13"/>
  <c r="G1548" i="13"/>
  <c r="J73" i="13"/>
  <c r="G73" i="13"/>
  <c r="G1224" i="13"/>
  <c r="J1224" i="13"/>
  <c r="G1535" i="13"/>
  <c r="J1535" i="13"/>
  <c r="G2497" i="13"/>
  <c r="J2497" i="13"/>
  <c r="J1557" i="13"/>
  <c r="G1557" i="13"/>
  <c r="G3451" i="13"/>
  <c r="J3451" i="13"/>
  <c r="G2208" i="13"/>
  <c r="J2208" i="13"/>
  <c r="G2176" i="13"/>
  <c r="J2176" i="13"/>
  <c r="G1480" i="13"/>
  <c r="J1480" i="13"/>
  <c r="G618" i="13"/>
  <c r="J618" i="13"/>
  <c r="J3599" i="13"/>
  <c r="G3599" i="13"/>
  <c r="G1788" i="13"/>
  <c r="J1788" i="13"/>
  <c r="J4309" i="13"/>
  <c r="G4309" i="13"/>
  <c r="J2566" i="13"/>
  <c r="G2566" i="13"/>
  <c r="J3742" i="13"/>
  <c r="G3742" i="13"/>
  <c r="G3548" i="13"/>
  <c r="J3548" i="13"/>
  <c r="J2981" i="13"/>
  <c r="G2981" i="13"/>
  <c r="G4731" i="13"/>
  <c r="J4731" i="13"/>
  <c r="G4965" i="13"/>
  <c r="J4965" i="13"/>
  <c r="G1013" i="13"/>
  <c r="J1013" i="13"/>
  <c r="G3683" i="13"/>
  <c r="J3683" i="13"/>
  <c r="J3424" i="13"/>
  <c r="G3424" i="13"/>
  <c r="G4610" i="13"/>
  <c r="J4610" i="13"/>
  <c r="G4832" i="13"/>
  <c r="J4832" i="13"/>
  <c r="G1000" i="13"/>
  <c r="J1000" i="13"/>
  <c r="J3283" i="13"/>
  <c r="G3283" i="13"/>
  <c r="G4420" i="13"/>
  <c r="J4420" i="13"/>
  <c r="J2950" i="13"/>
  <c r="G2950" i="13"/>
  <c r="G880" i="13"/>
  <c r="J880" i="13"/>
  <c r="G4807" i="13"/>
  <c r="J4807" i="13"/>
  <c r="G1866" i="13"/>
  <c r="J1866" i="13"/>
  <c r="G1419" i="13"/>
  <c r="J1419" i="13"/>
  <c r="J4204" i="13"/>
  <c r="G4204" i="13"/>
  <c r="J4485" i="13"/>
  <c r="G4485" i="13"/>
  <c r="J2154" i="13"/>
  <c r="G2154" i="13"/>
  <c r="G1033" i="13"/>
  <c r="J1033" i="13"/>
  <c r="G4510" i="13"/>
  <c r="J4510" i="13"/>
  <c r="G4815" i="13"/>
  <c r="J4815" i="13"/>
  <c r="G708" i="13"/>
  <c r="J708" i="13"/>
  <c r="G630" i="13"/>
  <c r="J630" i="13"/>
  <c r="G1494" i="13"/>
  <c r="J1494" i="13"/>
  <c r="J4459" i="13"/>
  <c r="G4459" i="13"/>
  <c r="J175" i="13"/>
  <c r="G175" i="13"/>
  <c r="J4292" i="13"/>
  <c r="G4292" i="13"/>
  <c r="G1837" i="13"/>
  <c r="J1837" i="13"/>
  <c r="J507" i="13"/>
  <c r="G507" i="13"/>
  <c r="G2631" i="13"/>
  <c r="J2631" i="13"/>
  <c r="G2839" i="13"/>
  <c r="J2839" i="13"/>
  <c r="G3192" i="13"/>
  <c r="J3192" i="13"/>
  <c r="G1169" i="13"/>
  <c r="J1169" i="13"/>
  <c r="J779" i="13"/>
  <c r="G779" i="13"/>
  <c r="J845" i="13"/>
  <c r="G845" i="13"/>
  <c r="J3023" i="13"/>
  <c r="G3023" i="13"/>
  <c r="G353" i="13"/>
  <c r="J353" i="13"/>
  <c r="J2933" i="13"/>
  <c r="G2933" i="13"/>
  <c r="G4824" i="13"/>
  <c r="J4824" i="13"/>
  <c r="J2721" i="13"/>
  <c r="G2721" i="13"/>
  <c r="J3178" i="13"/>
  <c r="G3178" i="13"/>
  <c r="G802" i="13"/>
  <c r="J802" i="13"/>
  <c r="G851" i="13"/>
  <c r="J851" i="13"/>
  <c r="J4036" i="13"/>
  <c r="G4036" i="13"/>
  <c r="G260" i="13"/>
  <c r="J260" i="13"/>
  <c r="G1648" i="13"/>
  <c r="J1648" i="13"/>
  <c r="G126" i="13"/>
  <c r="J126" i="13"/>
  <c r="G3802" i="13"/>
  <c r="J3802" i="13"/>
  <c r="G1861" i="13"/>
  <c r="J1861" i="13"/>
  <c r="G1905" i="13"/>
  <c r="J1905" i="13"/>
  <c r="J864" i="13"/>
  <c r="G864" i="13"/>
  <c r="G36" i="13"/>
  <c r="J36" i="13"/>
  <c r="J1184" i="13"/>
  <c r="G1184" i="13"/>
  <c r="J2255" i="13"/>
  <c r="G2255" i="13"/>
  <c r="G929" i="13"/>
  <c r="J929" i="13"/>
  <c r="J4251" i="13"/>
  <c r="G4251" i="13"/>
  <c r="J2988" i="13"/>
  <c r="G2988" i="13"/>
  <c r="J2329" i="13"/>
  <c r="G2329" i="13"/>
  <c r="G669" i="13"/>
  <c r="J669" i="13"/>
  <c r="G4074" i="13"/>
  <c r="J4074" i="13"/>
  <c r="J4450" i="13"/>
  <c r="G4450" i="13"/>
  <c r="G4797" i="13"/>
  <c r="J4797" i="13"/>
  <c r="J4640" i="13"/>
  <c r="G4640" i="13"/>
  <c r="G2056" i="13"/>
  <c r="J2056" i="13"/>
  <c r="J1977" i="13"/>
  <c r="G1977" i="13"/>
  <c r="G4455" i="13"/>
  <c r="J4455" i="13"/>
  <c r="G4579" i="13"/>
  <c r="J4579" i="13"/>
  <c r="J1050" i="13"/>
  <c r="G1050" i="13"/>
  <c r="J2716" i="13"/>
  <c r="G2716" i="13"/>
  <c r="G1484" i="13"/>
  <c r="J1484" i="13"/>
  <c r="G1730" i="13"/>
  <c r="J1730" i="13"/>
  <c r="G400" i="13"/>
  <c r="J400" i="13"/>
  <c r="G2358" i="13"/>
  <c r="J2358" i="13"/>
  <c r="G3487" i="13"/>
  <c r="J3487" i="13"/>
  <c r="G2609" i="13"/>
  <c r="J2609" i="13"/>
  <c r="G1077" i="13"/>
  <c r="J1077" i="13"/>
  <c r="G4895" i="13"/>
  <c r="J4895" i="13"/>
  <c r="G2781" i="13"/>
  <c r="J2781" i="13"/>
  <c r="G587" i="13"/>
  <c r="J587" i="13"/>
  <c r="G1378" i="13"/>
  <c r="J1378" i="13"/>
  <c r="J1280" i="13"/>
  <c r="G1280" i="13"/>
  <c r="G4627" i="13"/>
  <c r="J4627" i="13"/>
  <c r="J767" i="13"/>
  <c r="G767" i="13"/>
  <c r="J2120" i="13"/>
  <c r="G2120" i="13"/>
  <c r="G1070" i="13"/>
  <c r="J1070" i="13"/>
  <c r="G3714" i="13"/>
  <c r="J3714" i="13"/>
  <c r="G4024" i="13"/>
  <c r="J4024" i="13"/>
  <c r="G4591" i="13"/>
  <c r="J4591" i="13"/>
  <c r="G4678" i="13"/>
  <c r="J4678" i="13"/>
  <c r="G3836" i="13"/>
  <c r="J3836" i="13"/>
  <c r="G409" i="13"/>
  <c r="J409" i="13"/>
  <c r="J4894" i="13"/>
  <c r="G4894" i="13"/>
  <c r="J1673" i="13"/>
  <c r="G1673" i="13"/>
  <c r="G3485" i="13"/>
  <c r="J3485" i="13"/>
  <c r="G3740" i="13"/>
  <c r="J3740" i="13"/>
  <c r="J2110" i="13"/>
  <c r="G2110" i="13"/>
  <c r="G4672" i="13"/>
  <c r="J4672" i="13"/>
  <c r="J569" i="13"/>
  <c r="G569" i="13"/>
  <c r="G3665" i="13"/>
  <c r="J3665" i="13"/>
  <c r="G3799" i="13"/>
  <c r="J3799" i="13"/>
  <c r="J1524" i="13"/>
  <c r="G1524" i="13"/>
  <c r="J698" i="13"/>
  <c r="G698" i="13"/>
  <c r="G2344" i="13"/>
  <c r="J2344" i="13"/>
  <c r="J4626" i="13"/>
  <c r="G4626" i="13"/>
  <c r="J225" i="13"/>
  <c r="G225" i="13"/>
  <c r="G3442" i="13"/>
  <c r="J3442" i="13"/>
  <c r="G1132" i="13"/>
  <c r="J1132" i="13"/>
  <c r="G3607" i="13"/>
  <c r="J3607" i="13"/>
  <c r="G666" i="13"/>
  <c r="J666" i="13"/>
  <c r="G1655" i="13"/>
  <c r="J1655" i="13"/>
  <c r="G711" i="13"/>
  <c r="J711" i="13"/>
  <c r="G4415" i="13"/>
  <c r="J4415" i="13"/>
  <c r="G2415" i="13"/>
  <c r="J2415" i="13"/>
  <c r="J1117" i="13"/>
  <c r="G1117" i="13"/>
  <c r="G1063" i="13"/>
  <c r="J1063" i="13"/>
  <c r="G346" i="13"/>
  <c r="J346" i="13"/>
  <c r="G464" i="13"/>
  <c r="J464" i="13"/>
  <c r="G2482" i="13"/>
  <c r="J2482" i="13"/>
  <c r="G1180" i="13"/>
  <c r="J1180" i="13"/>
  <c r="G4805" i="13"/>
  <c r="J4805" i="13"/>
  <c r="G1718" i="13"/>
  <c r="J1718" i="13"/>
  <c r="J1420" i="13"/>
  <c r="G1420" i="13"/>
  <c r="J1351" i="13"/>
  <c r="G1351" i="13"/>
  <c r="G3899" i="13"/>
  <c r="J3899" i="13"/>
  <c r="G648" i="13"/>
  <c r="J648" i="13"/>
  <c r="J4958" i="13"/>
  <c r="G4958" i="13"/>
  <c r="G3855" i="13"/>
  <c r="J3855" i="13"/>
  <c r="G4608" i="13"/>
  <c r="J4608" i="13"/>
  <c r="G3825" i="13"/>
  <c r="J3825" i="13"/>
  <c r="G364" i="13"/>
  <c r="J364" i="13"/>
  <c r="J1805" i="13"/>
  <c r="G1805" i="13"/>
  <c r="J2863" i="13"/>
  <c r="G2863" i="13"/>
  <c r="J4564" i="13"/>
  <c r="G4564" i="13"/>
  <c r="J2053" i="13"/>
  <c r="G2053" i="13"/>
  <c r="G118" i="13"/>
  <c r="J118" i="13"/>
  <c r="J4299" i="13"/>
  <c r="G4299" i="13"/>
  <c r="G2829" i="13"/>
  <c r="J2829" i="13"/>
  <c r="G1649" i="13"/>
  <c r="J1649" i="13"/>
  <c r="G3041" i="13"/>
  <c r="J3041" i="13"/>
  <c r="J2301" i="13"/>
  <c r="G2301" i="13"/>
  <c r="G1404" i="13"/>
  <c r="J1404" i="13"/>
  <c r="G150" i="13"/>
  <c r="J150" i="13"/>
  <c r="G1423" i="13"/>
  <c r="J1423" i="13"/>
  <c r="J4371" i="13"/>
  <c r="G4371" i="13"/>
  <c r="G608" i="13"/>
  <c r="J608" i="13"/>
  <c r="G3784" i="13"/>
  <c r="J3784" i="13"/>
  <c r="J1414" i="13"/>
  <c r="G1414" i="13"/>
  <c r="J2470" i="13"/>
  <c r="G2470" i="13"/>
  <c r="G4793" i="13"/>
  <c r="J4793" i="13"/>
  <c r="J3007" i="13"/>
  <c r="G3007" i="13"/>
  <c r="J2734" i="13"/>
  <c r="G2734" i="13"/>
  <c r="G2588" i="13"/>
  <c r="J2588" i="13"/>
  <c r="J2043" i="13"/>
  <c r="G2043" i="13"/>
  <c r="G209" i="13"/>
  <c r="J209" i="13"/>
  <c r="J2682" i="13"/>
  <c r="G2682" i="13"/>
  <c r="G3143" i="13"/>
  <c r="J3143" i="13"/>
  <c r="G4171" i="13"/>
  <c r="J4171" i="13"/>
  <c r="G1335" i="13"/>
  <c r="J1335" i="13"/>
  <c r="G3515" i="13"/>
  <c r="J3515" i="13"/>
  <c r="J375" i="13"/>
  <c r="G375" i="13"/>
  <c r="G3288" i="13"/>
  <c r="J3288" i="13"/>
  <c r="G3893" i="13"/>
  <c r="J3893" i="13"/>
  <c r="J3876" i="13"/>
  <c r="G3876" i="13"/>
  <c r="J516" i="13"/>
  <c r="G516" i="13"/>
  <c r="G2338" i="13"/>
  <c r="J2338" i="13"/>
  <c r="G306" i="13"/>
  <c r="J306" i="13"/>
  <c r="G1715" i="13"/>
  <c r="J1715" i="13"/>
  <c r="G4058" i="13"/>
  <c r="J4058" i="13"/>
  <c r="G721" i="13"/>
  <c r="J721" i="13"/>
  <c r="G3439" i="13"/>
  <c r="J3439" i="13"/>
  <c r="J2049" i="13"/>
  <c r="G2049" i="13"/>
  <c r="J3389" i="13"/>
  <c r="G3389" i="13"/>
  <c r="G3298" i="13"/>
  <c r="J3298" i="13"/>
  <c r="G995" i="13"/>
  <c r="J995" i="13"/>
  <c r="J787" i="13"/>
  <c r="G787" i="13"/>
  <c r="G907" i="13"/>
  <c r="J907" i="13"/>
  <c r="G292" i="13"/>
  <c r="J292" i="13"/>
  <c r="J3165" i="13"/>
  <c r="G3165" i="13"/>
  <c r="G4558" i="13"/>
  <c r="J4558" i="13"/>
  <c r="G546" i="13"/>
  <c r="J546" i="13"/>
  <c r="G1516" i="13"/>
  <c r="J1516" i="13"/>
  <c r="G317" i="13"/>
  <c r="J317" i="13"/>
  <c r="J793" i="13"/>
  <c r="G793" i="13"/>
  <c r="G4581" i="13"/>
  <c r="J4581" i="13"/>
  <c r="G3412" i="13"/>
  <c r="J3412" i="13"/>
  <c r="G4025" i="13"/>
  <c r="J4025" i="13"/>
  <c r="J4168" i="13"/>
  <c r="G4168" i="13"/>
  <c r="G4801" i="13"/>
  <c r="J4801" i="13"/>
  <c r="G3306" i="13"/>
  <c r="J3306" i="13"/>
  <c r="J420" i="13"/>
  <c r="G420" i="13"/>
  <c r="G3156" i="13"/>
  <c r="J3156" i="13"/>
  <c r="G4955" i="13"/>
  <c r="J4955" i="13"/>
  <c r="G3923" i="13"/>
  <c r="J3923" i="13"/>
  <c r="J1249" i="13"/>
  <c r="G1249" i="13"/>
  <c r="G4947" i="13"/>
  <c r="J4947" i="13"/>
  <c r="J3420" i="13"/>
  <c r="G3420" i="13"/>
  <c r="G2624" i="13"/>
  <c r="J2624" i="13"/>
  <c r="J2126" i="13"/>
  <c r="G2126" i="13"/>
  <c r="J2583" i="13"/>
  <c r="G2583" i="13"/>
  <c r="J2235" i="13"/>
  <c r="G2235" i="13"/>
  <c r="J2994" i="13"/>
  <c r="G2994" i="13"/>
  <c r="G1278" i="13"/>
  <c r="J1278" i="13"/>
  <c r="G2187" i="13"/>
  <c r="J2187" i="13"/>
  <c r="G2866" i="13"/>
  <c r="J2866" i="13"/>
  <c r="G1388" i="13"/>
  <c r="J1388" i="13"/>
  <c r="J2668" i="13"/>
  <c r="G2668" i="13"/>
  <c r="J2634" i="13"/>
  <c r="G2634" i="13"/>
  <c r="J68" i="13"/>
  <c r="G68" i="13"/>
  <c r="G2528" i="13"/>
  <c r="J2528" i="13"/>
  <c r="G401" i="13"/>
  <c r="J401" i="13"/>
  <c r="G4016" i="13"/>
  <c r="J4016" i="13"/>
  <c r="J4981" i="13"/>
  <c r="G4981" i="13"/>
  <c r="G4616" i="13"/>
  <c r="J4616" i="13"/>
  <c r="G3581" i="13"/>
  <c r="J3581" i="13"/>
  <c r="J510" i="13"/>
  <c r="G510" i="13"/>
  <c r="G337" i="13"/>
  <c r="J337" i="13"/>
  <c r="G4573" i="13"/>
  <c r="J4573" i="13"/>
  <c r="G1218" i="13"/>
  <c r="J1218" i="13"/>
  <c r="G2955" i="13"/>
  <c r="J2955" i="13"/>
  <c r="G2150" i="13"/>
  <c r="J2150" i="13"/>
  <c r="G1744" i="13"/>
  <c r="J1744" i="13"/>
  <c r="J1934" i="13"/>
  <c r="G1934" i="13"/>
  <c r="G3247" i="13"/>
  <c r="J3247" i="13"/>
  <c r="J4124" i="13"/>
  <c r="G4124" i="13"/>
  <c r="J2864" i="13"/>
  <c r="G2864" i="13"/>
  <c r="G1148" i="13"/>
  <c r="J1148" i="13"/>
  <c r="G4971" i="13"/>
  <c r="J4971" i="13"/>
  <c r="J656" i="13"/>
  <c r="G656" i="13"/>
  <c r="G1969" i="13"/>
  <c r="J1969" i="13"/>
  <c r="J4386" i="13"/>
  <c r="G4386" i="13"/>
  <c r="J4899" i="13"/>
  <c r="G4899" i="13"/>
  <c r="J2365" i="13"/>
  <c r="G2365" i="13"/>
  <c r="G4279" i="13"/>
  <c r="J4279" i="13"/>
  <c r="J1183" i="13"/>
  <c r="G1183" i="13"/>
  <c r="G1804" i="13"/>
  <c r="J1804" i="13"/>
  <c r="G602" i="13"/>
  <c r="J602" i="13"/>
  <c r="G3225" i="13"/>
  <c r="J3225" i="13"/>
  <c r="G1937" i="13"/>
  <c r="J1937" i="13"/>
  <c r="G1904" i="13"/>
  <c r="J1904" i="13"/>
  <c r="J2107" i="13"/>
  <c r="G2107" i="13"/>
  <c r="J4337" i="13"/>
  <c r="G4337" i="13"/>
  <c r="G4449" i="13"/>
  <c r="J4449" i="13"/>
  <c r="G3434" i="13"/>
  <c r="J3434" i="13"/>
  <c r="G1265" i="13"/>
  <c r="J1265" i="13"/>
  <c r="J4559" i="13"/>
  <c r="G4559" i="13"/>
  <c r="G3723" i="13"/>
  <c r="J3723" i="13"/>
  <c r="J3461" i="13"/>
  <c r="G3461" i="13"/>
  <c r="G3196" i="13"/>
  <c r="J3196" i="13"/>
  <c r="G4270" i="13"/>
  <c r="J4270" i="13"/>
  <c r="G2268" i="13"/>
  <c r="J2268" i="13"/>
  <c r="J2613" i="13"/>
  <c r="G2613" i="13"/>
  <c r="G4732" i="13"/>
  <c r="J4732" i="13"/>
  <c r="G2590" i="13"/>
  <c r="J2590" i="13"/>
  <c r="G1973" i="13"/>
  <c r="J1973" i="13"/>
  <c r="J2723" i="13"/>
  <c r="G2723" i="13"/>
  <c r="J3663" i="13"/>
  <c r="G3663" i="13"/>
  <c r="G1872" i="13"/>
  <c r="J1872" i="13"/>
  <c r="G1408" i="13"/>
  <c r="J1408" i="13"/>
  <c r="J716" i="13"/>
  <c r="G716" i="13"/>
  <c r="G1746" i="13"/>
  <c r="J1746" i="13"/>
  <c r="J2276" i="13"/>
  <c r="G2276" i="13"/>
  <c r="G3658" i="13"/>
  <c r="J3658" i="13"/>
  <c r="G2556" i="13"/>
  <c r="J2556" i="13"/>
  <c r="G1361" i="13"/>
  <c r="J1361" i="13"/>
  <c r="J4535" i="13"/>
  <c r="G4535" i="13"/>
  <c r="J3054" i="13"/>
  <c r="G3054" i="13"/>
  <c r="G765" i="13"/>
  <c r="J765" i="13"/>
  <c r="G2691" i="13"/>
  <c r="J2691" i="13"/>
  <c r="J3074" i="13"/>
  <c r="G3074" i="13"/>
  <c r="J2461" i="13"/>
  <c r="G2461" i="13"/>
  <c r="J4565" i="13"/>
  <c r="G4565" i="13"/>
  <c r="G249" i="13"/>
  <c r="J249" i="13"/>
  <c r="G4511" i="13"/>
  <c r="J4511" i="13"/>
  <c r="G3129" i="13"/>
  <c r="J3129" i="13"/>
  <c r="G1390" i="13"/>
  <c r="J1390" i="13"/>
  <c r="G4650" i="13"/>
  <c r="J4650" i="13"/>
  <c r="G3408" i="13"/>
  <c r="J3408" i="13"/>
  <c r="J340" i="13"/>
  <c r="G340" i="13"/>
  <c r="J1039" i="13"/>
  <c r="G1039" i="13"/>
  <c r="G3619" i="13"/>
  <c r="J3619" i="13"/>
  <c r="J2558" i="13"/>
  <c r="G2558" i="13"/>
  <c r="G4534" i="13"/>
  <c r="J4534" i="13"/>
  <c r="G4365" i="13"/>
  <c r="J4365" i="13"/>
  <c r="G3588" i="13"/>
  <c r="J3588" i="13"/>
  <c r="G2143" i="13"/>
  <c r="J2143" i="13"/>
  <c r="G2593" i="13"/>
  <c r="J2593" i="13"/>
  <c r="J1832" i="13"/>
  <c r="G1832" i="13"/>
  <c r="G4079" i="13"/>
  <c r="J4079" i="13"/>
  <c r="G4508" i="13"/>
  <c r="J4508" i="13"/>
  <c r="G4203" i="13"/>
  <c r="J4203" i="13"/>
  <c r="G1909" i="13"/>
  <c r="J1909" i="13"/>
  <c r="G1540" i="13"/>
  <c r="J1540" i="13"/>
  <c r="G2720" i="13"/>
  <c r="J2720" i="13"/>
  <c r="J3547" i="13"/>
  <c r="G3547" i="13"/>
  <c r="G4347" i="13"/>
  <c r="J4347" i="13"/>
  <c r="G2516" i="13"/>
  <c r="J2516" i="13"/>
  <c r="G1446" i="13"/>
  <c r="J1446" i="13"/>
  <c r="J4250" i="13"/>
  <c r="G4250" i="13"/>
  <c r="G1057" i="13"/>
  <c r="J1057" i="13"/>
  <c r="G1555" i="13"/>
  <c r="J1555" i="13"/>
  <c r="J1628" i="13"/>
  <c r="G1628" i="13"/>
  <c r="G644" i="13"/>
  <c r="J644" i="13"/>
  <c r="J4325" i="13"/>
  <c r="G4325" i="13"/>
  <c r="G2886" i="13"/>
  <c r="J2886" i="13"/>
  <c r="G88" i="13"/>
  <c r="J88" i="13"/>
  <c r="J4152" i="13"/>
  <c r="G4152" i="13"/>
  <c r="G2332" i="13"/>
  <c r="J2332" i="13"/>
  <c r="G66" i="13"/>
  <c r="J66" i="13"/>
  <c r="G4574" i="13"/>
  <c r="J4574" i="13"/>
  <c r="J1427" i="13"/>
  <c r="G1427" i="13"/>
  <c r="J2848" i="13"/>
  <c r="G2848" i="13"/>
  <c r="G4161" i="13"/>
  <c r="J4161" i="13"/>
  <c r="G1626" i="13"/>
  <c r="J1626" i="13"/>
  <c r="G3231" i="13"/>
  <c r="J3231" i="13"/>
  <c r="J3413" i="13"/>
  <c r="G3413" i="13"/>
  <c r="J3495" i="13"/>
  <c r="G3495" i="13"/>
  <c r="J4111" i="13"/>
  <c r="G4111" i="13"/>
  <c r="J1595" i="13"/>
  <c r="G1595" i="13"/>
  <c r="J2357" i="13"/>
  <c r="G2357" i="13"/>
  <c r="G3605" i="13"/>
  <c r="J3605" i="13"/>
  <c r="G2485" i="13"/>
  <c r="J2485" i="13"/>
  <c r="G1618" i="13"/>
  <c r="J1618" i="13"/>
  <c r="G4166" i="13"/>
  <c r="J4166" i="13"/>
  <c r="G3791" i="13"/>
  <c r="J3791" i="13"/>
  <c r="J1776" i="13"/>
  <c r="G1776" i="13"/>
  <c r="J3348" i="13"/>
  <c r="G3348" i="13"/>
  <c r="J4220" i="13"/>
  <c r="G4220" i="13"/>
  <c r="G4749" i="13"/>
  <c r="J4749" i="13"/>
  <c r="J448" i="13"/>
  <c r="G448" i="13"/>
  <c r="G4489" i="13"/>
  <c r="J4489" i="13"/>
  <c r="G2648" i="13"/>
  <c r="J2648" i="13"/>
  <c r="J2548" i="13"/>
  <c r="G2548" i="13"/>
  <c r="G3398" i="13"/>
  <c r="J3398" i="13"/>
  <c r="G919" i="13"/>
  <c r="J919" i="13"/>
  <c r="G3562" i="13"/>
  <c r="J3562" i="13"/>
  <c r="J1141" i="13"/>
  <c r="G1141" i="13"/>
  <c r="G3517" i="13"/>
  <c r="J3517" i="13"/>
  <c r="J1108" i="13"/>
  <c r="G1108" i="13"/>
  <c r="J1317" i="13"/>
  <c r="G1317" i="13"/>
  <c r="J4097" i="13"/>
  <c r="G4097" i="13"/>
  <c r="G3667" i="13"/>
  <c r="J3667" i="13"/>
  <c r="G2604" i="13"/>
  <c r="J2604" i="13"/>
  <c r="G1376" i="13"/>
  <c r="J1376" i="13"/>
  <c r="J1246" i="13"/>
  <c r="G1246" i="13"/>
  <c r="G1187" i="13"/>
  <c r="J1187" i="13"/>
  <c r="G2546" i="13"/>
  <c r="J2546" i="13"/>
  <c r="J923" i="13"/>
  <c r="G923" i="13"/>
  <c r="G2771" i="13"/>
  <c r="J2771" i="13"/>
  <c r="G1518" i="13"/>
  <c r="J1518" i="13"/>
  <c r="J543" i="13"/>
  <c r="G543" i="13"/>
  <c r="G4748" i="13"/>
  <c r="J4748" i="13"/>
  <c r="G3511" i="13"/>
  <c r="J3511" i="13"/>
  <c r="J1492" i="13"/>
  <c r="G1492" i="13"/>
  <c r="J1811" i="13"/>
  <c r="G1811" i="13"/>
  <c r="G1166" i="13"/>
  <c r="J1166" i="13"/>
  <c r="G2964" i="13"/>
  <c r="J2964" i="13"/>
  <c r="G3155" i="13"/>
  <c r="J3155" i="13"/>
  <c r="J3631" i="13"/>
  <c r="G3631" i="13"/>
  <c r="G1332" i="13"/>
  <c r="J1332" i="13"/>
  <c r="G1076" i="13"/>
  <c r="J1076" i="13"/>
  <c r="G3353" i="13"/>
  <c r="J3353" i="13"/>
  <c r="J1012" i="13"/>
  <c r="G1012" i="13"/>
  <c r="G505" i="13"/>
  <c r="J505" i="13"/>
  <c r="G4458" i="13"/>
  <c r="J4458" i="13"/>
  <c r="J4544" i="13"/>
  <c r="G4544" i="13"/>
  <c r="G4456" i="13"/>
  <c r="J4456" i="13"/>
  <c r="G2398" i="13"/>
  <c r="J2398" i="13"/>
  <c r="G3314" i="13"/>
  <c r="J3314" i="13"/>
  <c r="G680" i="13"/>
  <c r="J680" i="13"/>
  <c r="G1432" i="13"/>
  <c r="J1432" i="13"/>
  <c r="J4501" i="13"/>
  <c r="G4501" i="13"/>
  <c r="G2623" i="13"/>
  <c r="J2623" i="13"/>
  <c r="G1636" i="13"/>
  <c r="J1636" i="13"/>
  <c r="G3582" i="13"/>
  <c r="J3582" i="13"/>
  <c r="G4481" i="13"/>
  <c r="J4481" i="13"/>
  <c r="J1903" i="13"/>
  <c r="G1903" i="13"/>
  <c r="G4519" i="13"/>
  <c r="J4519" i="13"/>
  <c r="G2372" i="13"/>
  <c r="J2372" i="13"/>
  <c r="J2443" i="13"/>
  <c r="G2443" i="13"/>
  <c r="G4169" i="13"/>
  <c r="J4169" i="13"/>
  <c r="G4668" i="13"/>
  <c r="J4668" i="13"/>
  <c r="G3347" i="13"/>
  <c r="J3347" i="13"/>
  <c r="G3760" i="13"/>
  <c r="J3760" i="13"/>
  <c r="G2157" i="13"/>
  <c r="J2157" i="13"/>
  <c r="G3102" i="13"/>
  <c r="J3102" i="13"/>
  <c r="J1614" i="13"/>
  <c r="G1614" i="13"/>
  <c r="J3522" i="13"/>
  <c r="G3522" i="13"/>
  <c r="G1435" i="13"/>
  <c r="J1435" i="13"/>
  <c r="G4434" i="13"/>
  <c r="J4434" i="13"/>
  <c r="G2582" i="13"/>
  <c r="J2582" i="13"/>
  <c r="G4753" i="13"/>
  <c r="J4753" i="13"/>
  <c r="J4469" i="13"/>
  <c r="G4469" i="13"/>
  <c r="G846" i="13"/>
  <c r="J846" i="13"/>
  <c r="J171" i="13"/>
  <c r="G171" i="13"/>
  <c r="G4258" i="13"/>
  <c r="J4258" i="13"/>
  <c r="J4091" i="13"/>
  <c r="G4091" i="13"/>
  <c r="G3571" i="13"/>
  <c r="J3571" i="13"/>
  <c r="G4379" i="13"/>
  <c r="J4379" i="13"/>
  <c r="J1629" i="13"/>
  <c r="G1629" i="13"/>
  <c r="G3874" i="13"/>
  <c r="J3874" i="13"/>
  <c r="J4215" i="13"/>
  <c r="G4215" i="13"/>
  <c r="J2770" i="13"/>
  <c r="G2770" i="13"/>
  <c r="J1577" i="13"/>
  <c r="G1577" i="13"/>
  <c r="G3692" i="13"/>
  <c r="J3692" i="13"/>
  <c r="G3377" i="13"/>
  <c r="J3377" i="13"/>
  <c r="G3716" i="13"/>
  <c r="J3716" i="13"/>
  <c r="G1584" i="13"/>
  <c r="J1584" i="13"/>
  <c r="G4507" i="13"/>
  <c r="J4507" i="13"/>
  <c r="G3496" i="13"/>
  <c r="J3496" i="13"/>
  <c r="G1346" i="13"/>
  <c r="J1346" i="13"/>
  <c r="G3597" i="13"/>
  <c r="J3597" i="13"/>
  <c r="G4438" i="13"/>
  <c r="J4438" i="13"/>
  <c r="G329" i="13"/>
  <c r="J329" i="13"/>
  <c r="G542" i="13"/>
  <c r="J542" i="13"/>
  <c r="G872" i="13"/>
  <c r="J872" i="13"/>
  <c r="G4230" i="13"/>
  <c r="J4230" i="13"/>
  <c r="J1508" i="13"/>
  <c r="G1508" i="13"/>
  <c r="G4484" i="13"/>
  <c r="J4484" i="13"/>
  <c r="G4474" i="13"/>
  <c r="J4474" i="13"/>
  <c r="G1531" i="13"/>
  <c r="J1531" i="13"/>
  <c r="G4125" i="13"/>
  <c r="J4125" i="13"/>
  <c r="G784" i="13"/>
  <c r="J784" i="13"/>
  <c r="J2676" i="13"/>
  <c r="G2676" i="13"/>
  <c r="G4385" i="13"/>
  <c r="J4385" i="13"/>
  <c r="G2584" i="13"/>
  <c r="J2584" i="13"/>
  <c r="G2643" i="13"/>
  <c r="J2643" i="13"/>
  <c r="G4336" i="13"/>
  <c r="J4336" i="13"/>
  <c r="J267" i="13"/>
  <c r="G267" i="13"/>
  <c r="G634" i="13"/>
  <c r="J634" i="13"/>
  <c r="J221" i="13"/>
  <c r="G221" i="13"/>
  <c r="G1883" i="13"/>
  <c r="J1883" i="13"/>
  <c r="G3392" i="13"/>
  <c r="J3392" i="13"/>
  <c r="J976" i="13"/>
  <c r="G976" i="13"/>
  <c r="J2664" i="13"/>
  <c r="G2664" i="13"/>
  <c r="G2006" i="13"/>
  <c r="J2006" i="13"/>
  <c r="G1504" i="13"/>
  <c r="J1504" i="13"/>
  <c r="G431" i="13"/>
  <c r="J431" i="13"/>
  <c r="J4938" i="13"/>
  <c r="G4938" i="13"/>
  <c r="G4806" i="13"/>
  <c r="J4806" i="13"/>
  <c r="J1292" i="13"/>
  <c r="G1292" i="13"/>
  <c r="G2374" i="13"/>
  <c r="J2374" i="13"/>
  <c r="G4991" i="13"/>
  <c r="J4991" i="13"/>
  <c r="G3311" i="13"/>
  <c r="J3311" i="13"/>
  <c r="J4151" i="13"/>
  <c r="G4151" i="13"/>
  <c r="J447" i="13"/>
  <c r="G447" i="13"/>
  <c r="J1871" i="13"/>
  <c r="G1871" i="13"/>
  <c r="G4882" i="13"/>
  <c r="J4882" i="13"/>
  <c r="G3666" i="13"/>
  <c r="J3666" i="13"/>
  <c r="G432" i="13"/>
  <c r="J432" i="13"/>
  <c r="G2871" i="13"/>
  <c r="J2871" i="13"/>
  <c r="G2776" i="13"/>
  <c r="J2776" i="13"/>
  <c r="G2927" i="13"/>
  <c r="J2927" i="13"/>
  <c r="J701" i="13"/>
  <c r="G701" i="13"/>
  <c r="G3149" i="13"/>
  <c r="J3149" i="13"/>
  <c r="G645" i="13"/>
  <c r="J645" i="13"/>
  <c r="G862" i="13"/>
  <c r="J862" i="13"/>
  <c r="G4679" i="13"/>
  <c r="J4679" i="13"/>
  <c r="G2802" i="13"/>
  <c r="J2802" i="13"/>
  <c r="J1785" i="13"/>
  <c r="G1785" i="13"/>
  <c r="G3319" i="13"/>
  <c r="J3319" i="13"/>
  <c r="G4202" i="13"/>
  <c r="J4202" i="13"/>
  <c r="G3220" i="13"/>
  <c r="J3220" i="13"/>
  <c r="G3613" i="13"/>
  <c r="J3613" i="13"/>
  <c r="G1038" i="13"/>
  <c r="J1038" i="13"/>
  <c r="G335" i="13"/>
  <c r="J335" i="13"/>
  <c r="J3856" i="13"/>
  <c r="G3856" i="13"/>
  <c r="J3527" i="13"/>
  <c r="G3527" i="13"/>
  <c r="G1891" i="13"/>
  <c r="J1891" i="13"/>
  <c r="J3807" i="13"/>
  <c r="G3807" i="13"/>
  <c r="G3746" i="13"/>
  <c r="J3746" i="13"/>
  <c r="G497" i="13"/>
  <c r="J497" i="13"/>
  <c r="G519" i="13"/>
  <c r="J519" i="13"/>
  <c r="G2104" i="13"/>
  <c r="J2104" i="13"/>
  <c r="J1027" i="13"/>
  <c r="G1027" i="13"/>
  <c r="J4837" i="13"/>
  <c r="G4837" i="13"/>
  <c r="G4241" i="13"/>
  <c r="J4241" i="13"/>
  <c r="G3354" i="13"/>
  <c r="J3354" i="13"/>
  <c r="J4646" i="13"/>
  <c r="G4646" i="13"/>
  <c r="J3388" i="13"/>
  <c r="G3388" i="13"/>
  <c r="G2581" i="13"/>
  <c r="J2581" i="13"/>
  <c r="J3783" i="13"/>
  <c r="G3783" i="13"/>
  <c r="J1953" i="13"/>
  <c r="G1953" i="13"/>
  <c r="G4846" i="13"/>
  <c r="J4846" i="13"/>
  <c r="G4710" i="13"/>
  <c r="J4710" i="13"/>
  <c r="G3429" i="13"/>
  <c r="J3429" i="13"/>
  <c r="J1946" i="13"/>
  <c r="G1946" i="13"/>
  <c r="G641" i="13"/>
  <c r="J641" i="13"/>
  <c r="G288" i="13"/>
  <c r="J288" i="13"/>
  <c r="G482" i="13"/>
  <c r="J482" i="13"/>
  <c r="G52" i="13"/>
  <c r="J52" i="13"/>
  <c r="G1030" i="13"/>
  <c r="J1030" i="13"/>
  <c r="G504" i="13"/>
  <c r="J504" i="13"/>
  <c r="J4479" i="13"/>
  <c r="G4479" i="13"/>
  <c r="G2727" i="13"/>
  <c r="J2727" i="13"/>
  <c r="J2148" i="13"/>
  <c r="G2148" i="13"/>
  <c r="G3841" i="13"/>
  <c r="J3841" i="13"/>
  <c r="G3239" i="13"/>
  <c r="J3239" i="13"/>
  <c r="G2090" i="13"/>
  <c r="J2090" i="13"/>
  <c r="G2050" i="13"/>
  <c r="J2050" i="13"/>
  <c r="G3028" i="13"/>
  <c r="J3028" i="13"/>
  <c r="G1916" i="13"/>
  <c r="J1916" i="13"/>
  <c r="J3197" i="13"/>
  <c r="G3197" i="13"/>
  <c r="G1447" i="13"/>
  <c r="J1447" i="13"/>
  <c r="G4053" i="13"/>
  <c r="J4053" i="13"/>
  <c r="J2574" i="13"/>
  <c r="G2574" i="13"/>
  <c r="G2678" i="13"/>
  <c r="J2678" i="13"/>
  <c r="G4380" i="13"/>
  <c r="J4380" i="13"/>
  <c r="G4931" i="13"/>
  <c r="J4931" i="13"/>
  <c r="J2984" i="13"/>
  <c r="G2984" i="13"/>
  <c r="G1545" i="13"/>
  <c r="J1545" i="13"/>
  <c r="G831" i="13"/>
  <c r="J831" i="13"/>
  <c r="G2427" i="13"/>
  <c r="J2427" i="13"/>
  <c r="G50" i="13"/>
  <c r="J50" i="13"/>
  <c r="J4007" i="13"/>
  <c r="G4007" i="13"/>
  <c r="J3999" i="13"/>
  <c r="G3999" i="13"/>
  <c r="J1253" i="13"/>
  <c r="G1253" i="13"/>
  <c r="G4812" i="13"/>
  <c r="J4812" i="13"/>
  <c r="G2277" i="13"/>
  <c r="J2277" i="13"/>
  <c r="G748" i="13"/>
  <c r="J748" i="13"/>
  <c r="G4180" i="13"/>
  <c r="J4180" i="13"/>
  <c r="J4852" i="13"/>
  <c r="G4852" i="13"/>
  <c r="G691" i="13"/>
  <c r="J691" i="13"/>
  <c r="J3988" i="13"/>
  <c r="G3988" i="13"/>
  <c r="G2654" i="13"/>
  <c r="J2654" i="13"/>
  <c r="G2055" i="13"/>
  <c r="J2055" i="13"/>
  <c r="G4088" i="13"/>
  <c r="J4088" i="13"/>
  <c r="G40" i="13"/>
  <c r="J40" i="13"/>
  <c r="J4827" i="13"/>
  <c r="G4827" i="13"/>
  <c r="G2133" i="13"/>
  <c r="J2133" i="13"/>
  <c r="J3694" i="13"/>
  <c r="G3694" i="13"/>
  <c r="G957" i="13"/>
  <c r="J957" i="13"/>
  <c r="J1062" i="13"/>
  <c r="G1062" i="13"/>
  <c r="J4355" i="13"/>
  <c r="G4355" i="13"/>
  <c r="G1530" i="13"/>
  <c r="J1530" i="13"/>
  <c r="G487" i="13"/>
  <c r="J487" i="13"/>
  <c r="G1188" i="13"/>
  <c r="J1188" i="13"/>
  <c r="G3996" i="13"/>
  <c r="J3996" i="13"/>
  <c r="J4676" i="13"/>
  <c r="G4676" i="13"/>
  <c r="G746" i="13"/>
  <c r="J746" i="13"/>
  <c r="J339" i="13"/>
  <c r="G339" i="13"/>
  <c r="G4934" i="13"/>
  <c r="J4934" i="13"/>
  <c r="G4973" i="13"/>
  <c r="J4973" i="13"/>
  <c r="G4454" i="13"/>
  <c r="J4454" i="13"/>
  <c r="G1527" i="13"/>
  <c r="J1527" i="13"/>
  <c r="G3378" i="13"/>
  <c r="J3378" i="13"/>
  <c r="G579" i="13"/>
  <c r="J579" i="13"/>
  <c r="G410" i="13"/>
  <c r="J410" i="13"/>
  <c r="J822" i="13"/>
  <c r="G822" i="13"/>
  <c r="G2789" i="13"/>
  <c r="J2789" i="13"/>
  <c r="G2967" i="13"/>
  <c r="J2967" i="13"/>
  <c r="J4498" i="13"/>
  <c r="G4498" i="13"/>
  <c r="G2851" i="13"/>
  <c r="J2851" i="13"/>
  <c r="G1316" i="13"/>
  <c r="J1316" i="13"/>
  <c r="J3332" i="13"/>
  <c r="G3332" i="13"/>
  <c r="G160" i="13"/>
  <c r="J160" i="13"/>
  <c r="G1732" i="13"/>
  <c r="J1732" i="13"/>
  <c r="G2827" i="13"/>
  <c r="J2827" i="13"/>
  <c r="J3276" i="13"/>
  <c r="G3276" i="13"/>
  <c r="G2190" i="13"/>
  <c r="J2190" i="13"/>
  <c r="J3738" i="13"/>
  <c r="G3738" i="13"/>
  <c r="G2615" i="13"/>
  <c r="J2615" i="13"/>
  <c r="G2023" i="13"/>
  <c r="J2023" i="13"/>
  <c r="G2520" i="13"/>
  <c r="J2520" i="13"/>
  <c r="J2856" i="13"/>
  <c r="G2856" i="13"/>
  <c r="G2073" i="13"/>
  <c r="J2073" i="13"/>
  <c r="G2651" i="13"/>
  <c r="J2651" i="13"/>
  <c r="G4039" i="13"/>
  <c r="J4039" i="13"/>
  <c r="J3535" i="13"/>
  <c r="G3535" i="13"/>
  <c r="G1466" i="13"/>
  <c r="J1466" i="13"/>
  <c r="G758" i="13"/>
  <c r="J758" i="13"/>
  <c r="J1133" i="13"/>
  <c r="G1133" i="13"/>
  <c r="J1083" i="13"/>
  <c r="G1083" i="13"/>
  <c r="G873" i="13"/>
  <c r="J873" i="13"/>
  <c r="J2951" i="13"/>
  <c r="G2951" i="13"/>
  <c r="G736" i="13"/>
  <c r="J736" i="13"/>
  <c r="G3884" i="13"/>
  <c r="J3884" i="13"/>
  <c r="G4569" i="13"/>
  <c r="J4569" i="13"/>
  <c r="G92" i="13"/>
  <c r="J92" i="13"/>
  <c r="J89" i="13"/>
  <c r="G89" i="13"/>
  <c r="G4878" i="13"/>
  <c r="J4878" i="13"/>
  <c r="G4500" i="13"/>
  <c r="J4500" i="13"/>
  <c r="G595" i="13"/>
  <c r="J595" i="13"/>
  <c r="J1146" i="13"/>
  <c r="G1146" i="13"/>
  <c r="J396" i="13"/>
  <c r="G396" i="13"/>
  <c r="J1942" i="13"/>
  <c r="G1942" i="13"/>
  <c r="G3963" i="13"/>
  <c r="J3963" i="13"/>
  <c r="G4287" i="13"/>
  <c r="J4287" i="13"/>
  <c r="G2728" i="13"/>
  <c r="J2728" i="13"/>
  <c r="G4160" i="13"/>
  <c r="J4160" i="13"/>
  <c r="G3725" i="13"/>
  <c r="J3725" i="13"/>
  <c r="J3772" i="13"/>
  <c r="G3772" i="13"/>
  <c r="G936" i="13"/>
  <c r="J936" i="13"/>
  <c r="G3030" i="13"/>
  <c r="J3030" i="13"/>
  <c r="G2620" i="13"/>
  <c r="J2620" i="13"/>
  <c r="G2979" i="13"/>
  <c r="J2979" i="13"/>
  <c r="G3160" i="13"/>
  <c r="J3160" i="13"/>
  <c r="G1672" i="13"/>
  <c r="J1672" i="13"/>
  <c r="J2199" i="13"/>
  <c r="G2199" i="13"/>
  <c r="J2028" i="13"/>
  <c r="G2028" i="13"/>
  <c r="G1587" i="13"/>
  <c r="J1587" i="13"/>
  <c r="G2947" i="13"/>
  <c r="J2947" i="13"/>
  <c r="G535" i="13"/>
  <c r="J535" i="13"/>
  <c r="G1571" i="13"/>
  <c r="J1571" i="13"/>
  <c r="G2597" i="13"/>
  <c r="J2597" i="13"/>
  <c r="G2706" i="13"/>
  <c r="J2706" i="13"/>
  <c r="J1331" i="13"/>
  <c r="G1331" i="13"/>
  <c r="J4216" i="13"/>
  <c r="G4216" i="13"/>
  <c r="J2076" i="13"/>
  <c r="G2076" i="13"/>
  <c r="J1550" i="13"/>
  <c r="G1550" i="13"/>
  <c r="J4032" i="13"/>
  <c r="G4032" i="13"/>
  <c r="G1252" i="13"/>
  <c r="J1252" i="13"/>
  <c r="J3792" i="13"/>
  <c r="G3792" i="13"/>
  <c r="G4633" i="13"/>
  <c r="J4633" i="13"/>
  <c r="J4933" i="13"/>
  <c r="G4933" i="13"/>
  <c r="G3123" i="13"/>
  <c r="J3123" i="13"/>
  <c r="G2872" i="13"/>
  <c r="J2872" i="13"/>
  <c r="G3514" i="13"/>
  <c r="J3514" i="13"/>
  <c r="G357" i="13"/>
  <c r="J357" i="13"/>
  <c r="J2185" i="13"/>
  <c r="G2185" i="13"/>
  <c r="J2843" i="13"/>
  <c r="G2843" i="13"/>
  <c r="G2464" i="13"/>
  <c r="J2464" i="13"/>
  <c r="G2696" i="13"/>
  <c r="J2696" i="13"/>
  <c r="G1627" i="13"/>
  <c r="J1627" i="13"/>
  <c r="G911" i="13"/>
  <c r="J911" i="13"/>
  <c r="G665" i="13"/>
  <c r="J665" i="13"/>
  <c r="G3215" i="13"/>
  <c r="J3215" i="13"/>
  <c r="G120" i="13"/>
  <c r="J120" i="13"/>
  <c r="G4580" i="13"/>
  <c r="J4580" i="13"/>
  <c r="G1318" i="13"/>
  <c r="J1318" i="13"/>
  <c r="J3209" i="13"/>
  <c r="G3209" i="13"/>
  <c r="G4399" i="13"/>
  <c r="J4399" i="13"/>
  <c r="J1710" i="13"/>
  <c r="G1710" i="13"/>
  <c r="J4961" i="13"/>
  <c r="G4961" i="13"/>
  <c r="G4865" i="13"/>
  <c r="J4865" i="13"/>
  <c r="G4407" i="13"/>
  <c r="J4407" i="13"/>
  <c r="G1418" i="13"/>
  <c r="J1418" i="13"/>
  <c r="J2130" i="13"/>
  <c r="G2130" i="13"/>
  <c r="G3587" i="13"/>
  <c r="J3587" i="13"/>
  <c r="G1207" i="13"/>
  <c r="J1207" i="13"/>
  <c r="G2032" i="13"/>
  <c r="J2032" i="13"/>
  <c r="G3655" i="13"/>
  <c r="J3655" i="13"/>
  <c r="G4298" i="13"/>
  <c r="J4298" i="13"/>
  <c r="J4910" i="13"/>
  <c r="G4910" i="13"/>
  <c r="G1886" i="13"/>
  <c r="J1886" i="13"/>
  <c r="G3069" i="13"/>
  <c r="J3069" i="13"/>
  <c r="J4682" i="13"/>
  <c r="G4682" i="13"/>
  <c r="G754" i="13"/>
  <c r="J754" i="13"/>
  <c r="G35" i="13"/>
  <c r="J35" i="13"/>
  <c r="G1256" i="13"/>
  <c r="J1256" i="13"/>
  <c r="G1544" i="13"/>
  <c r="J1544" i="13"/>
  <c r="J372" i="13"/>
  <c r="G372" i="13"/>
  <c r="J812" i="13"/>
  <c r="G812" i="13"/>
  <c r="G998" i="13"/>
  <c r="J998" i="13"/>
  <c r="G1257" i="13"/>
  <c r="J1257" i="13"/>
  <c r="J839" i="13"/>
  <c r="G839" i="13"/>
  <c r="G2777" i="13"/>
  <c r="J2777" i="13"/>
  <c r="J3088" i="13"/>
  <c r="G3088" i="13"/>
  <c r="G2669" i="13"/>
  <c r="J2669" i="13"/>
  <c r="G1313" i="13"/>
  <c r="J1313" i="13"/>
  <c r="G3710" i="13"/>
  <c r="J3710" i="13"/>
  <c r="G2018" i="13"/>
  <c r="J2018" i="13"/>
  <c r="J4357" i="13"/>
  <c r="G4357" i="13"/>
  <c r="G3417" i="13"/>
  <c r="J3417" i="13"/>
  <c r="G2249" i="13"/>
  <c r="J2249" i="13"/>
  <c r="J4412" i="13"/>
  <c r="G4412" i="13"/>
  <c r="G4145" i="13"/>
  <c r="J4145" i="13"/>
  <c r="G296" i="13"/>
  <c r="J296" i="13"/>
  <c r="G2422" i="13"/>
  <c r="J2422" i="13"/>
  <c r="J2570" i="13"/>
  <c r="G2570" i="13"/>
  <c r="J2431" i="13"/>
  <c r="G2431" i="13"/>
  <c r="J4925" i="13"/>
  <c r="G4925" i="13"/>
  <c r="G200" i="13"/>
  <c r="J200" i="13"/>
  <c r="G4227" i="13"/>
  <c r="J4227" i="13"/>
  <c r="G2269" i="13"/>
  <c r="J2269" i="13"/>
  <c r="G3750" i="13"/>
  <c r="J3750" i="13"/>
  <c r="J3860" i="13"/>
  <c r="G3860" i="13"/>
  <c r="J152" i="13"/>
  <c r="G152" i="13"/>
  <c r="G4333" i="13"/>
  <c r="J4333" i="13"/>
  <c r="G3307" i="13"/>
  <c r="J3307" i="13"/>
  <c r="G4416" i="13"/>
  <c r="J4416" i="13"/>
  <c r="G3887" i="13"/>
  <c r="J3887" i="13"/>
  <c r="G2938" i="13"/>
  <c r="J2938" i="13"/>
  <c r="G3317" i="13"/>
  <c r="J3317" i="13"/>
  <c r="G4951" i="13"/>
  <c r="J4951" i="13"/>
  <c r="G4736" i="13"/>
  <c r="J4736" i="13"/>
  <c r="G3292" i="13"/>
  <c r="J3292" i="13"/>
  <c r="G2602" i="13"/>
  <c r="J2602" i="13"/>
  <c r="G3336" i="13"/>
  <c r="J3336" i="13"/>
  <c r="G654" i="13"/>
  <c r="J654" i="13"/>
  <c r="J3082" i="13"/>
  <c r="G3082" i="13"/>
  <c r="G4431" i="13"/>
  <c r="J4431" i="13"/>
  <c r="G326" i="13"/>
  <c r="J326" i="13"/>
  <c r="G3854" i="13"/>
  <c r="J3854" i="13"/>
  <c r="J2671" i="13"/>
  <c r="G2671" i="13"/>
  <c r="G4639" i="13"/>
  <c r="J4639" i="13"/>
  <c r="G4886" i="13"/>
  <c r="J4886" i="13"/>
  <c r="G3001" i="13"/>
  <c r="J3001" i="13"/>
  <c r="G4233" i="13"/>
  <c r="J4233" i="13"/>
  <c r="G3752" i="13"/>
  <c r="J3752" i="13"/>
  <c r="G1680" i="13"/>
  <c r="J1680" i="13"/>
  <c r="G3689" i="13"/>
  <c r="J3689" i="13"/>
  <c r="G1808" i="13"/>
  <c r="J1808" i="13"/>
  <c r="J3170" i="13"/>
  <c r="G3170" i="13"/>
  <c r="G2699" i="13"/>
  <c r="J2699" i="13"/>
  <c r="G2217" i="13"/>
  <c r="J2217" i="13"/>
  <c r="G607" i="13"/>
  <c r="J607" i="13"/>
  <c r="J801" i="13"/>
  <c r="G801" i="13"/>
  <c r="G786" i="13"/>
  <c r="J786" i="13"/>
  <c r="G140" i="13"/>
  <c r="J140" i="13"/>
  <c r="G2510" i="13"/>
  <c r="J2510" i="13"/>
  <c r="J2211" i="13"/>
  <c r="G2211" i="13"/>
  <c r="J2983" i="13"/>
  <c r="G2983" i="13"/>
  <c r="J402" i="13"/>
  <c r="G402" i="13"/>
  <c r="J4413" i="13"/>
  <c r="G4413" i="13"/>
  <c r="G1506" i="13"/>
  <c r="J1506" i="13"/>
  <c r="J4475" i="13"/>
  <c r="G4475" i="13"/>
  <c r="G3416" i="13"/>
  <c r="J3416" i="13"/>
  <c r="G4929" i="13"/>
  <c r="J4929" i="13"/>
  <c r="G1597" i="13"/>
  <c r="J1597" i="13"/>
  <c r="G1101" i="13"/>
  <c r="J1101" i="13"/>
  <c r="J1815" i="13"/>
  <c r="G1815" i="13"/>
  <c r="J3729" i="13"/>
  <c r="G3729" i="13"/>
  <c r="J2775" i="13"/>
  <c r="G2775" i="13"/>
  <c r="G2304" i="13"/>
  <c r="J2304" i="13"/>
  <c r="J2454" i="13"/>
  <c r="G2454" i="13"/>
  <c r="G549" i="13"/>
  <c r="J549" i="13"/>
  <c r="G3869" i="13"/>
  <c r="J3869" i="13"/>
  <c r="G1926" i="13"/>
  <c r="J1926" i="13"/>
  <c r="J3397" i="13"/>
  <c r="G3397" i="13"/>
  <c r="J3810" i="13"/>
  <c r="G3810" i="13"/>
  <c r="G920" i="13"/>
  <c r="J920" i="13"/>
  <c r="G2421" i="13"/>
  <c r="J2421" i="13"/>
  <c r="G129" i="13"/>
  <c r="J129" i="13"/>
  <c r="G3686" i="13"/>
  <c r="J3686" i="13"/>
  <c r="J4167" i="13"/>
  <c r="G4167" i="13"/>
  <c r="J667" i="13"/>
  <c r="G667" i="13"/>
  <c r="G868" i="13"/>
  <c r="J868" i="13"/>
  <c r="G2300" i="13"/>
  <c r="J2300" i="13"/>
  <c r="G1415" i="13"/>
  <c r="J1415" i="13"/>
  <c r="G2207" i="13"/>
  <c r="J2207" i="13"/>
  <c r="G1819" i="13"/>
  <c r="J1819" i="13"/>
  <c r="G1777" i="13"/>
  <c r="J1777" i="13"/>
  <c r="J752" i="13"/>
  <c r="G752" i="13"/>
  <c r="G676" i="13"/>
  <c r="J676" i="13"/>
  <c r="G241" i="13"/>
  <c r="J241" i="13"/>
  <c r="J76" i="13"/>
  <c r="G76" i="13"/>
  <c r="J1377" i="13"/>
  <c r="G1377" i="13"/>
  <c r="G1165" i="13"/>
  <c r="J1165" i="13"/>
  <c r="G1405" i="13"/>
  <c r="J1405" i="13"/>
  <c r="J328" i="13"/>
  <c r="G328" i="13"/>
  <c r="G4641" i="13"/>
  <c r="J4641" i="13"/>
  <c r="G2402" i="13"/>
  <c r="J2402" i="13"/>
  <c r="J660" i="13"/>
  <c r="G660" i="13"/>
  <c r="G4175" i="13"/>
  <c r="J4175" i="13"/>
  <c r="J4853" i="13"/>
  <c r="G4853" i="13"/>
  <c r="G4028" i="13"/>
  <c r="J4028" i="13"/>
  <c r="G990" i="13"/>
  <c r="J990" i="13"/>
  <c r="G4665" i="13"/>
  <c r="J4665" i="13"/>
  <c r="G2224" i="13"/>
  <c r="J2224" i="13"/>
  <c r="G1139" i="13"/>
  <c r="J1139" i="13"/>
  <c r="J4643" i="13"/>
  <c r="G4643" i="13"/>
  <c r="G366" i="13"/>
  <c r="J366" i="13"/>
  <c r="J4284" i="13"/>
  <c r="G4284" i="13"/>
  <c r="G930" i="13"/>
  <c r="J930" i="13"/>
  <c r="G4959" i="13"/>
  <c r="J4959" i="13"/>
  <c r="G979" i="13"/>
  <c r="J979" i="13"/>
  <c r="J2181" i="13"/>
  <c r="G2181" i="13"/>
  <c r="G217" i="13"/>
  <c r="J217" i="13"/>
  <c r="J2161" i="13"/>
  <c r="G2161" i="13"/>
  <c r="G3475" i="13"/>
  <c r="J3475" i="13"/>
  <c r="J4345" i="13"/>
  <c r="G4345" i="13"/>
  <c r="J4617" i="13"/>
  <c r="G4617" i="13"/>
  <c r="G2503" i="13"/>
  <c r="J2503" i="13"/>
  <c r="J3940" i="13"/>
  <c r="G3940" i="13"/>
  <c r="J2345" i="13"/>
  <c r="G2345" i="13"/>
  <c r="J517" i="13"/>
  <c r="G517" i="13"/>
  <c r="G2755" i="13"/>
  <c r="J2755" i="13"/>
  <c r="G1158" i="13"/>
  <c r="J1158" i="13"/>
  <c r="G4029" i="13"/>
  <c r="J4029" i="13"/>
  <c r="J2786" i="13"/>
  <c r="G2786" i="13"/>
  <c r="G4546" i="13"/>
  <c r="J4546" i="13"/>
  <c r="G3073" i="13"/>
  <c r="J3073" i="13"/>
  <c r="G3091" i="13"/>
  <c r="J3091" i="13"/>
  <c r="G4779" i="13"/>
  <c r="J4779" i="13"/>
  <c r="G2572" i="13"/>
  <c r="J2572" i="13"/>
  <c r="J4085" i="13"/>
  <c r="G4085" i="13"/>
  <c r="G169" i="13"/>
  <c r="J169" i="13"/>
  <c r="J4374" i="13"/>
  <c r="G4374" i="13"/>
  <c r="G2859" i="13"/>
  <c r="J2859" i="13"/>
  <c r="J2092" i="13"/>
  <c r="G2092" i="13"/>
  <c r="J1417" i="13"/>
  <c r="G1417" i="13"/>
  <c r="G155" i="13"/>
  <c r="J155" i="13"/>
  <c r="G1107" i="13"/>
  <c r="J1107" i="13"/>
  <c r="G2905" i="13"/>
  <c r="J2905" i="13"/>
  <c r="G4966" i="13"/>
  <c r="J4966" i="13"/>
  <c r="G3203" i="13"/>
  <c r="J3203" i="13"/>
  <c r="J4186" i="13"/>
  <c r="G4186" i="13"/>
  <c r="G83" i="13"/>
  <c r="J83" i="13"/>
  <c r="J300" i="13"/>
  <c r="G300" i="13"/>
  <c r="J4006" i="13"/>
  <c r="G4006" i="13"/>
  <c r="G4189" i="13"/>
  <c r="J4189" i="13"/>
  <c r="J3372" i="13"/>
  <c r="G3372" i="13"/>
  <c r="J2108" i="13"/>
  <c r="G2108" i="13"/>
  <c r="G890" i="13"/>
  <c r="J890" i="13"/>
  <c r="G768" i="13"/>
  <c r="J768" i="13"/>
  <c r="J4089" i="13"/>
  <c r="G4089" i="13"/>
  <c r="J3256" i="13"/>
  <c r="G3256" i="13"/>
  <c r="J1520" i="13"/>
  <c r="G1520" i="13"/>
  <c r="G2659" i="13"/>
  <c r="J2659" i="13"/>
  <c r="G2038" i="13"/>
  <c r="J2038" i="13"/>
  <c r="J4670" i="13"/>
  <c r="G4670" i="13"/>
  <c r="J4127" i="13"/>
  <c r="G4127" i="13"/>
  <c r="J4076" i="13"/>
  <c r="G4076" i="13"/>
  <c r="G4738" i="13"/>
  <c r="J4738" i="13"/>
  <c r="G4421" i="13"/>
  <c r="J4421" i="13"/>
  <c r="G4727" i="13"/>
  <c r="J4727" i="13"/>
  <c r="G1654" i="13"/>
  <c r="J1654" i="13"/>
  <c r="J3684" i="13"/>
  <c r="G3684" i="13"/>
  <c r="G4963" i="13"/>
  <c r="J4963" i="13"/>
  <c r="G3829" i="13"/>
  <c r="J3829" i="13"/>
  <c r="G1677" i="13"/>
  <c r="J1677" i="13"/>
  <c r="G4996" i="13"/>
  <c r="J4996" i="13"/>
  <c r="G3046" i="13"/>
  <c r="J3046" i="13"/>
  <c r="G3831" i="13"/>
  <c r="J3831" i="13"/>
  <c r="G3432" i="13"/>
  <c r="J3432" i="13"/>
  <c r="J4926" i="13"/>
  <c r="G4926" i="13"/>
  <c r="G4982" i="13"/>
  <c r="J4982" i="13"/>
  <c r="G1428" i="13"/>
  <c r="J1428" i="13"/>
  <c r="G495" i="13"/>
  <c r="J495" i="13"/>
  <c r="G775" i="13"/>
  <c r="J775" i="13"/>
  <c r="G1216" i="13"/>
  <c r="J1216" i="13"/>
  <c r="J1578" i="13"/>
  <c r="G1578" i="13"/>
  <c r="G2139" i="13"/>
  <c r="J2139" i="13"/>
  <c r="J3789" i="13"/>
  <c r="G3789" i="13"/>
  <c r="G2990" i="13"/>
  <c r="J2990" i="13"/>
  <c r="J3248" i="13"/>
  <c r="G3248" i="13"/>
  <c r="G1760" i="13"/>
  <c r="J1760" i="13"/>
  <c r="J623" i="13"/>
  <c r="G623" i="13"/>
  <c r="J4728" i="13"/>
  <c r="G4728" i="13"/>
  <c r="G3390" i="13"/>
  <c r="J3390" i="13"/>
  <c r="J1340" i="13"/>
  <c r="G1340" i="13"/>
  <c r="J3126" i="13"/>
  <c r="G3126" i="13"/>
  <c r="J1773" i="13"/>
  <c r="G1773" i="13"/>
  <c r="G944" i="13"/>
  <c r="J944" i="13"/>
  <c r="G4296" i="13"/>
  <c r="J4296" i="13"/>
  <c r="G4059" i="13"/>
  <c r="J4059" i="13"/>
  <c r="G3880" i="13"/>
  <c r="J3880" i="13"/>
  <c r="G2327" i="13"/>
  <c r="J2327" i="13"/>
  <c r="J4197" i="13"/>
  <c r="G4197" i="13"/>
  <c r="G2505" i="13"/>
  <c r="J2505" i="13"/>
  <c r="J4388" i="13"/>
  <c r="G4388" i="13"/>
  <c r="G1586" i="13"/>
  <c r="J1586" i="13"/>
  <c r="G3092" i="13"/>
  <c r="J3092" i="13"/>
  <c r="J2260" i="13"/>
  <c r="G2260" i="13"/>
  <c r="J4120" i="13"/>
  <c r="G4120" i="13"/>
  <c r="G2845" i="13"/>
  <c r="J2845" i="13"/>
  <c r="G3776" i="13"/>
  <c r="J3776" i="13"/>
  <c r="G1457" i="13"/>
  <c r="J1457" i="13"/>
  <c r="G3072" i="13"/>
  <c r="J3072" i="13"/>
  <c r="G4704" i="13"/>
  <c r="J4704" i="13"/>
  <c r="G2857" i="13"/>
  <c r="J2857" i="13"/>
  <c r="J3991" i="13"/>
  <c r="G3991" i="13"/>
  <c r="J4589" i="13"/>
  <c r="G4589" i="13"/>
  <c r="G2962" i="13"/>
  <c r="J2962" i="13"/>
  <c r="G2700" i="13"/>
  <c r="J2700" i="13"/>
  <c r="G1264" i="13"/>
  <c r="J1264" i="13"/>
  <c r="G3636" i="13"/>
  <c r="J3636" i="13"/>
  <c r="G2737" i="13"/>
  <c r="J2737" i="13"/>
  <c r="J609" i="13"/>
  <c r="G609" i="13"/>
  <c r="G903" i="13"/>
  <c r="J903" i="13"/>
  <c r="G490" i="13"/>
  <c r="J490" i="13"/>
  <c r="J291" i="13"/>
  <c r="G291" i="13"/>
  <c r="J4948" i="13"/>
  <c r="G4948" i="13"/>
  <c r="G2202" i="13"/>
  <c r="J2202" i="13"/>
  <c r="J2221" i="13"/>
  <c r="G2221" i="13"/>
  <c r="G2812" i="13"/>
  <c r="J2812" i="13"/>
  <c r="J355" i="13"/>
  <c r="G355" i="13"/>
  <c r="G1894" i="13"/>
  <c r="J1894" i="13"/>
  <c r="J157" i="13"/>
  <c r="G157" i="13"/>
  <c r="J1764" i="13"/>
  <c r="G1764" i="13"/>
  <c r="J470" i="13"/>
  <c r="G470" i="13"/>
  <c r="G1761" i="13"/>
  <c r="J1761" i="13"/>
  <c r="G277" i="13"/>
  <c r="J277" i="13"/>
  <c r="G3042" i="13"/>
  <c r="J3042" i="13"/>
  <c r="G1483" i="13"/>
  <c r="J1483" i="13"/>
  <c r="G4301" i="13"/>
  <c r="J4301" i="13"/>
  <c r="J740" i="13"/>
  <c r="G740" i="13"/>
  <c r="G750" i="13"/>
  <c r="J750" i="13"/>
  <c r="J849" i="13"/>
  <c r="G849" i="13"/>
  <c r="G1382" i="13"/>
  <c r="J1382" i="13"/>
  <c r="J3000" i="13"/>
  <c r="G3000" i="13"/>
  <c r="J2363" i="13"/>
  <c r="G2363" i="13"/>
  <c r="J360" i="13"/>
  <c r="G360" i="13"/>
  <c r="G1173" i="13"/>
  <c r="J1173" i="13"/>
  <c r="G2175" i="13"/>
  <c r="J2175" i="13"/>
  <c r="G4429" i="13"/>
  <c r="J4429" i="13"/>
  <c r="G4034" i="13"/>
  <c r="J4034" i="13"/>
  <c r="G4212" i="13"/>
  <c r="J4212" i="13"/>
  <c r="G1010" i="13"/>
  <c r="J1010" i="13"/>
  <c r="G1005" i="13"/>
  <c r="J1005" i="13"/>
  <c r="J3878" i="13"/>
  <c r="G3878" i="13"/>
  <c r="G3038" i="13"/>
  <c r="J3038" i="13"/>
  <c r="G2468" i="13"/>
  <c r="J2468" i="13"/>
  <c r="G2183" i="13"/>
  <c r="J2183" i="13"/>
  <c r="J1752" i="13"/>
  <c r="G1752" i="13"/>
  <c r="G2446" i="13"/>
  <c r="J2446" i="13"/>
  <c r="J1920" i="13"/>
  <c r="G1920" i="13"/>
  <c r="G3144" i="13"/>
  <c r="J3144" i="13"/>
  <c r="G3600" i="13"/>
  <c r="J3600" i="13"/>
  <c r="G4360" i="13"/>
  <c r="J4360" i="13"/>
  <c r="J583" i="13"/>
  <c r="G583" i="13"/>
  <c r="J4264" i="13"/>
  <c r="G4264" i="13"/>
  <c r="G476" i="13"/>
  <c r="J476" i="13"/>
  <c r="G205" i="13"/>
  <c r="J205" i="13"/>
  <c r="G1200" i="13"/>
  <c r="J1200" i="13"/>
  <c r="G4548" i="13"/>
  <c r="J4548" i="13"/>
  <c r="J1238" i="13"/>
  <c r="G1238" i="13"/>
  <c r="G2352" i="13"/>
  <c r="J2352" i="13"/>
  <c r="J2403" i="13"/>
  <c r="G2403" i="13"/>
  <c r="G4870" i="13"/>
  <c r="J4870" i="13"/>
  <c r="G235" i="13"/>
  <c r="J235" i="13"/>
  <c r="G1110" i="13"/>
  <c r="J1110" i="13"/>
  <c r="G3145" i="13"/>
  <c r="J3145" i="13"/>
  <c r="G4271" i="13"/>
  <c r="J4271" i="13"/>
  <c r="J4686" i="13"/>
  <c r="G4686" i="13"/>
  <c r="J4631" i="13"/>
  <c r="G4631" i="13"/>
  <c r="G3654" i="13"/>
  <c r="J3654" i="13"/>
  <c r="G4278" i="13"/>
  <c r="J4278" i="13"/>
  <c r="G647" i="13"/>
  <c r="J647" i="13"/>
  <c r="G1542" i="13"/>
  <c r="J1542" i="13"/>
  <c r="J139" i="13"/>
  <c r="G139" i="13"/>
  <c r="G2080" i="13"/>
  <c r="J2080" i="13"/>
  <c r="G2220" i="13"/>
  <c r="J2220" i="13"/>
  <c r="J4907" i="13"/>
  <c r="G4907" i="13"/>
  <c r="G494" i="13"/>
  <c r="J494" i="13"/>
  <c r="J2710" i="13"/>
  <c r="G2710" i="13"/>
  <c r="J2826" i="13"/>
  <c r="G2826" i="13"/>
  <c r="G1308" i="13"/>
  <c r="J1308" i="13"/>
  <c r="G2128" i="13"/>
  <c r="J2128" i="13"/>
  <c r="G2501" i="13"/>
  <c r="J2501" i="13"/>
  <c r="J2837" i="13"/>
  <c r="G2837" i="13"/>
  <c r="G4461" i="13"/>
  <c r="J4461" i="13"/>
  <c r="G1072" i="13"/>
  <c r="J1072" i="13"/>
  <c r="J4978" i="13"/>
  <c r="G4978" i="13"/>
  <c r="G1202" i="13"/>
  <c r="J1202" i="13"/>
  <c r="J2690" i="13"/>
  <c r="G2690" i="13"/>
  <c r="G1823" i="13"/>
  <c r="J1823" i="13"/>
  <c r="J1260" i="13"/>
  <c r="G1260" i="13"/>
  <c r="J2898" i="13"/>
  <c r="G2898" i="13"/>
  <c r="G4775" i="13"/>
  <c r="J4775" i="13"/>
  <c r="G4979" i="13"/>
  <c r="J4979" i="13"/>
  <c r="G4674" i="13"/>
  <c r="J4674" i="13"/>
  <c r="J4876" i="13"/>
  <c r="G4876" i="13"/>
  <c r="J3043" i="13"/>
  <c r="G3043" i="13"/>
  <c r="G4756" i="13"/>
  <c r="J4756" i="13"/>
  <c r="J3006" i="13"/>
  <c r="G3006" i="13"/>
  <c r="G956" i="13"/>
  <c r="J956" i="13"/>
  <c r="G3098" i="13"/>
  <c r="J3098" i="13"/>
  <c r="G2757" i="13"/>
  <c r="J2757" i="13"/>
  <c r="J1490" i="13"/>
  <c r="G1490" i="13"/>
  <c r="G4970" i="13"/>
  <c r="J4970" i="13"/>
  <c r="G4911" i="13"/>
  <c r="J4911" i="13"/>
  <c r="J4033" i="13"/>
  <c r="G4033" i="13"/>
  <c r="G692" i="13"/>
  <c r="J692" i="13"/>
  <c r="G1282" i="13"/>
  <c r="J1282" i="13"/>
  <c r="G3892" i="13"/>
  <c r="J3892" i="13"/>
  <c r="G4266" i="13"/>
  <c r="J4266" i="13"/>
  <c r="J996" i="13"/>
  <c r="G996" i="13"/>
  <c r="J4859" i="13"/>
  <c r="G4859" i="13"/>
  <c r="G258" i="13"/>
  <c r="J258" i="13"/>
  <c r="G2941" i="13"/>
  <c r="J2941" i="13"/>
  <c r="G1254" i="13"/>
  <c r="J1254" i="13"/>
  <c r="G3363" i="13"/>
  <c r="J3363" i="13"/>
  <c r="G404" i="13"/>
  <c r="J404" i="13"/>
  <c r="G2773" i="13"/>
  <c r="J2773" i="13"/>
  <c r="J4945" i="13"/>
  <c r="G4945" i="13"/>
  <c r="G2228" i="13"/>
  <c r="J2228" i="13"/>
  <c r="J2780" i="13"/>
  <c r="G2780" i="13"/>
  <c r="J1275" i="13"/>
  <c r="G1275" i="13"/>
  <c r="J2369" i="13"/>
  <c r="G2369" i="13"/>
  <c r="G3100" i="13"/>
  <c r="J3100" i="13"/>
  <c r="G2105" i="13"/>
  <c r="J2105" i="13"/>
  <c r="G1243" i="13"/>
  <c r="J1243" i="13"/>
  <c r="G2568" i="13"/>
  <c r="J2568" i="13"/>
  <c r="G1229" i="13"/>
  <c r="J1229" i="13"/>
  <c r="G1201" i="13"/>
  <c r="J1201" i="13"/>
  <c r="J363" i="13"/>
  <c r="G363" i="13"/>
  <c r="G4689" i="13"/>
  <c r="J4689" i="13"/>
  <c r="G2001" i="13"/>
  <c r="J2001" i="13"/>
  <c r="G4543" i="13"/>
  <c r="J4543" i="13"/>
  <c r="J2040" i="13"/>
  <c r="G2040" i="13"/>
  <c r="J2869" i="13"/>
  <c r="G2869" i="13"/>
  <c r="G4755" i="13"/>
  <c r="J4755" i="13"/>
  <c r="J575" i="13"/>
  <c r="G575" i="13"/>
  <c r="J3749" i="13"/>
  <c r="G3749" i="13"/>
  <c r="G4490" i="13"/>
  <c r="J4490" i="13"/>
  <c r="G537" i="13"/>
  <c r="J537" i="13"/>
  <c r="J2808" i="13"/>
  <c r="G2808" i="13"/>
  <c r="J2846" i="13"/>
  <c r="G2846" i="13"/>
  <c r="G3577" i="13"/>
  <c r="J3577" i="13"/>
  <c r="G3590" i="13"/>
  <c r="J3590" i="13"/>
  <c r="G2500" i="13"/>
  <c r="J2500" i="13"/>
  <c r="G917" i="13"/>
  <c r="J917" i="13"/>
  <c r="G3718" i="13"/>
  <c r="J3718" i="13"/>
  <c r="G2020" i="13"/>
  <c r="J2020" i="13"/>
  <c r="G4102" i="13"/>
  <c r="J4102" i="13"/>
  <c r="J4409" i="13"/>
  <c r="G4409" i="13"/>
  <c r="G1295" i="13"/>
  <c r="J1295" i="13"/>
  <c r="J430" i="13"/>
  <c r="G430" i="13"/>
  <c r="G4735" i="13"/>
  <c r="J4735" i="13"/>
  <c r="J62" i="13"/>
  <c r="G62" i="13"/>
  <c r="G1054" i="13"/>
  <c r="J1054" i="13"/>
  <c r="J1164" i="13"/>
  <c r="G1164" i="13"/>
  <c r="J3992" i="13"/>
  <c r="G3992" i="13"/>
  <c r="G2840" i="13"/>
  <c r="J2840" i="13"/>
  <c r="G121" i="13"/>
  <c r="J121" i="13"/>
  <c r="G1742" i="13"/>
  <c r="J1742" i="13"/>
  <c r="J2890" i="13"/>
  <c r="G2890" i="13"/>
  <c r="G636" i="13"/>
  <c r="J636" i="13"/>
  <c r="G1880" i="13"/>
  <c r="J1880" i="13"/>
  <c r="G20" i="13"/>
  <c r="J20" i="13"/>
  <c r="G1802" i="13"/>
  <c r="J1802" i="13"/>
  <c r="J443" i="13"/>
  <c r="G443" i="13"/>
  <c r="J3139" i="13"/>
  <c r="G3139" i="13"/>
  <c r="J2059" i="13"/>
  <c r="G2059" i="13"/>
  <c r="J4335" i="13"/>
  <c r="G4335" i="13"/>
  <c r="J4050" i="13"/>
  <c r="G4050" i="13"/>
  <c r="G3113" i="13"/>
  <c r="J3113" i="13"/>
  <c r="G3703" i="13"/>
  <c r="J3703" i="13"/>
  <c r="G1850" i="13"/>
  <c r="J1850" i="13"/>
  <c r="J1163" i="13"/>
  <c r="G1163" i="13"/>
  <c r="J3486" i="13"/>
  <c r="G3486" i="13"/>
  <c r="G3015" i="13"/>
  <c r="J3015" i="13"/>
  <c r="G592" i="13"/>
  <c r="J592" i="13"/>
  <c r="G45" i="13"/>
  <c r="J45" i="13"/>
  <c r="G4561" i="13"/>
  <c r="J4561" i="13"/>
  <c r="J4362" i="13"/>
  <c r="G4362" i="13"/>
  <c r="G224" i="13"/>
  <c r="J224" i="13"/>
  <c r="G1878" i="13"/>
  <c r="J1878" i="13"/>
  <c r="J3407" i="13"/>
  <c r="G3407" i="13"/>
  <c r="G1356" i="13"/>
  <c r="J1356" i="13"/>
  <c r="J3898" i="13"/>
  <c r="G3898" i="13"/>
  <c r="G893" i="13"/>
  <c r="J893" i="13"/>
  <c r="J710" i="13"/>
  <c r="G710" i="13"/>
  <c r="G388" i="13"/>
  <c r="J388" i="13"/>
  <c r="G311" i="13"/>
  <c r="J311" i="13"/>
  <c r="J3071" i="13"/>
  <c r="G3071" i="13"/>
  <c r="G3150" i="13"/>
  <c r="J3150" i="13"/>
  <c r="J3822" i="13"/>
  <c r="G3822" i="13"/>
  <c r="G3127" i="13"/>
  <c r="J3127" i="13"/>
  <c r="G4206" i="13"/>
  <c r="J4206" i="13"/>
  <c r="G1853" i="13"/>
  <c r="J1853" i="13"/>
  <c r="G954" i="13"/>
  <c r="J954" i="13"/>
  <c r="J1999" i="13"/>
  <c r="G1999" i="13"/>
  <c r="J2426" i="13"/>
  <c r="G2426" i="13"/>
  <c r="J969" i="13"/>
  <c r="G969" i="13"/>
  <c r="G3024" i="13"/>
  <c r="J3024" i="13"/>
  <c r="J2349" i="13"/>
  <c r="G2349" i="13"/>
  <c r="G421" i="13"/>
  <c r="J421" i="13"/>
  <c r="G3602" i="13"/>
  <c r="J3602" i="13"/>
  <c r="G2373" i="13"/>
  <c r="J2373" i="13"/>
  <c r="J1863" i="13"/>
  <c r="G1863" i="13"/>
  <c r="G1865" i="13"/>
  <c r="J1865" i="13"/>
  <c r="G2722" i="13"/>
  <c r="J2722" i="13"/>
  <c r="G3182" i="13"/>
  <c r="J3182" i="13"/>
  <c r="J3868" i="13"/>
  <c r="G3868" i="13"/>
  <c r="G3539" i="13"/>
  <c r="J3539" i="13"/>
  <c r="G4440" i="13"/>
  <c r="J4440" i="13"/>
  <c r="G3549" i="13"/>
  <c r="J3549" i="13"/>
  <c r="J3022" i="13"/>
  <c r="G3022" i="13"/>
  <c r="G344" i="13"/>
  <c r="J344" i="13"/>
  <c r="G63" i="13"/>
  <c r="J63" i="13"/>
  <c r="G4867" i="13"/>
  <c r="J4867" i="13"/>
  <c r="J381" i="13"/>
  <c r="G381" i="13"/>
  <c r="J837" i="13"/>
  <c r="G837" i="13"/>
  <c r="J1888" i="13"/>
  <c r="G1888" i="13"/>
  <c r="G380" i="13"/>
  <c r="J380" i="13"/>
  <c r="J2351" i="13"/>
  <c r="G2351" i="13"/>
  <c r="J4289" i="13"/>
  <c r="G4289" i="13"/>
  <c r="J376" i="13"/>
  <c r="G376" i="13"/>
  <c r="J2003" i="13"/>
  <c r="G2003" i="13"/>
  <c r="J3326" i="13"/>
  <c r="G3326" i="13"/>
  <c r="J4949" i="13"/>
  <c r="G4949" i="13"/>
  <c r="J2978" i="13"/>
  <c r="G2978" i="13"/>
  <c r="G1286" i="13"/>
  <c r="J1286" i="13"/>
  <c r="J2279" i="13"/>
  <c r="G2279" i="13"/>
  <c r="G3481" i="13"/>
  <c r="J3481" i="13"/>
  <c r="G2370" i="13"/>
  <c r="J2370" i="13"/>
  <c r="G201" i="13"/>
  <c r="J201" i="13"/>
  <c r="G942" i="13"/>
  <c r="J942" i="13"/>
  <c r="G3476" i="13"/>
  <c r="J3476" i="13"/>
  <c r="J4094" i="13"/>
  <c r="G4094" i="13"/>
  <c r="G390" i="13"/>
  <c r="J390" i="13"/>
  <c r="G988" i="13"/>
  <c r="J988" i="13"/>
  <c r="J3259" i="13"/>
  <c r="G3259" i="13"/>
  <c r="J179" i="13"/>
  <c r="G179" i="13"/>
  <c r="G3313" i="13"/>
  <c r="J3313" i="13"/>
  <c r="J720" i="13"/>
  <c r="G720" i="13"/>
  <c r="G945" i="13"/>
  <c r="J945" i="13"/>
  <c r="G354" i="13"/>
  <c r="J354" i="13"/>
  <c r="J1701" i="13"/>
  <c r="G1701" i="13"/>
  <c r="J2541" i="13"/>
  <c r="G2541" i="13"/>
  <c r="G1912" i="13"/>
  <c r="J1912" i="13"/>
  <c r="J4488" i="13"/>
  <c r="G4488" i="13"/>
  <c r="G1983" i="13"/>
  <c r="J1983" i="13"/>
  <c r="J3120" i="13"/>
  <c r="G3120" i="13"/>
  <c r="G320" i="13"/>
  <c r="J320" i="13"/>
  <c r="G3591" i="13"/>
  <c r="J3591" i="13"/>
  <c r="G1623" i="13"/>
  <c r="J1623" i="13"/>
  <c r="G1687" i="13"/>
  <c r="J1687" i="13"/>
  <c r="G545" i="13"/>
  <c r="J545" i="13"/>
  <c r="G3454" i="13"/>
  <c r="J3454" i="13"/>
  <c r="G4011" i="13"/>
  <c r="J4011" i="13"/>
  <c r="J279" i="13"/>
  <c r="G279" i="13"/>
  <c r="G1735" i="13"/>
  <c r="J1735" i="13"/>
  <c r="G4586" i="13"/>
  <c r="J4586" i="13"/>
  <c r="G4443" i="13"/>
  <c r="J4443" i="13"/>
  <c r="G2681" i="13"/>
  <c r="J2681" i="13"/>
  <c r="J1259" i="13"/>
  <c r="G1259" i="13"/>
  <c r="J4990" i="13"/>
  <c r="G4990" i="13"/>
  <c r="J3732" i="13"/>
  <c r="G3732" i="13"/>
  <c r="G4540" i="13"/>
  <c r="J4540" i="13"/>
  <c r="G585" i="13"/>
  <c r="J585" i="13"/>
  <c r="G2189" i="13"/>
  <c r="J2189" i="13"/>
  <c r="G4509" i="13"/>
  <c r="J4509" i="13"/>
  <c r="G2730" i="13"/>
  <c r="J2730" i="13"/>
  <c r="G3226" i="13"/>
  <c r="J3226" i="13"/>
  <c r="G2471" i="13"/>
  <c r="J2471" i="13"/>
  <c r="G345" i="13"/>
  <c r="J345" i="13"/>
  <c r="J2194" i="13"/>
  <c r="G2194" i="13"/>
  <c r="G4433" i="13"/>
  <c r="J4433" i="13"/>
  <c r="G4267" i="13"/>
  <c r="J4267" i="13"/>
  <c r="G3464" i="13"/>
  <c r="J3464" i="13"/>
  <c r="J4364" i="13"/>
  <c r="G4364" i="13"/>
  <c r="J3764" i="13"/>
  <c r="G3764" i="13"/>
  <c r="G2515" i="13"/>
  <c r="J2515" i="13"/>
  <c r="G715" i="13"/>
  <c r="J715" i="13"/>
  <c r="G1609" i="13"/>
  <c r="J1609" i="13"/>
  <c r="J1347" i="13"/>
  <c r="G1347" i="13"/>
  <c r="G4786" i="13"/>
  <c r="J4786" i="13"/>
  <c r="G2483" i="13"/>
  <c r="J2483" i="13"/>
  <c r="G1765" i="13"/>
  <c r="J1765" i="13"/>
  <c r="J4123" i="13"/>
  <c r="G4123" i="13"/>
  <c r="G1601" i="13"/>
  <c r="J1601" i="13"/>
  <c r="J3754" i="13"/>
  <c r="G3754" i="13"/>
  <c r="G799" i="13"/>
  <c r="J799" i="13"/>
  <c r="G2549" i="13"/>
  <c r="J2549" i="13"/>
  <c r="J731" i="13"/>
  <c r="G731" i="13"/>
  <c r="G1714" i="13"/>
  <c r="J1714" i="13"/>
  <c r="G2575" i="13"/>
  <c r="J2575" i="13"/>
  <c r="J2911" i="13"/>
  <c r="G2911" i="13"/>
  <c r="J309" i="13"/>
  <c r="G309" i="13"/>
  <c r="G709" i="13"/>
  <c r="J709" i="13"/>
  <c r="G130" i="13"/>
  <c r="J130" i="13"/>
  <c r="G444" i="13"/>
  <c r="J444" i="13"/>
  <c r="G824" i="13"/>
  <c r="J824" i="13"/>
  <c r="J4599" i="13"/>
  <c r="G4599" i="13"/>
  <c r="J2451" i="13"/>
  <c r="G2451" i="13"/>
  <c r="G374" i="13"/>
  <c r="J374" i="13"/>
  <c r="J1276" i="13"/>
  <c r="G1276" i="13"/>
  <c r="J3310" i="13"/>
  <c r="G3310" i="13"/>
  <c r="G3304" i="13"/>
  <c r="J3304" i="13"/>
  <c r="G1143" i="13"/>
  <c r="J1143" i="13"/>
  <c r="J1040" i="13"/>
  <c r="G1040" i="13"/>
  <c r="G3777" i="13"/>
  <c r="J3777" i="13"/>
  <c r="G522" i="13"/>
  <c r="J522" i="13"/>
  <c r="G3788" i="13"/>
  <c r="J3788" i="13"/>
  <c r="J3634" i="13"/>
  <c r="G3634" i="13"/>
  <c r="G993" i="13"/>
  <c r="J993" i="13"/>
  <c r="G3891" i="13"/>
  <c r="J3891" i="13"/>
  <c r="G4425" i="13"/>
  <c r="J4425" i="13"/>
  <c r="J4766" i="13"/>
  <c r="G4766" i="13"/>
  <c r="J1517" i="13"/>
  <c r="G1517" i="13"/>
  <c r="G2169" i="13"/>
  <c r="J2169" i="13"/>
  <c r="J3813" i="13"/>
  <c r="G3813" i="13"/>
  <c r="G2245" i="13"/>
  <c r="J2245" i="13"/>
  <c r="G1667" i="13"/>
  <c r="J1667" i="13"/>
  <c r="G3278" i="13"/>
  <c r="J3278" i="13"/>
  <c r="G450" i="13"/>
  <c r="J450" i="13"/>
  <c r="G4905" i="13"/>
  <c r="J4905" i="13"/>
  <c r="G3322" i="13"/>
  <c r="J3322" i="13"/>
  <c r="J4527" i="13"/>
  <c r="G4527" i="13"/>
  <c r="G3502" i="13"/>
  <c r="J3502" i="13"/>
  <c r="G4435" i="13"/>
  <c r="J4435" i="13"/>
  <c r="J4457" i="13"/>
  <c r="G4457" i="13"/>
  <c r="G100" i="13"/>
  <c r="J100" i="13"/>
  <c r="G1413" i="13"/>
  <c r="J1413" i="13"/>
  <c r="J1135" i="13"/>
  <c r="G1135" i="13"/>
  <c r="J2697" i="13"/>
  <c r="G2697" i="13"/>
  <c r="G1716" i="13"/>
  <c r="J1716" i="13"/>
  <c r="G4140" i="13"/>
  <c r="J4140" i="13"/>
  <c r="G4303" i="13"/>
  <c r="J4303" i="13"/>
  <c r="J4437" i="13"/>
  <c r="G4437" i="13"/>
  <c r="G2504" i="13"/>
  <c r="J2504" i="13"/>
  <c r="G4390" i="13"/>
  <c r="J4390" i="13"/>
  <c r="J4030" i="13"/>
  <c r="G4030" i="13"/>
  <c r="J2467" i="13"/>
  <c r="G2467" i="13"/>
  <c r="G287" i="13"/>
  <c r="J287" i="13"/>
  <c r="J405" i="13"/>
  <c r="G405" i="13"/>
  <c r="G4211" i="13"/>
  <c r="J4211" i="13"/>
  <c r="G2230" i="13"/>
  <c r="J2230" i="13"/>
  <c r="J3419" i="13"/>
  <c r="G3419" i="13"/>
  <c r="G4987" i="13"/>
  <c r="J4987" i="13"/>
  <c r="J782" i="13"/>
  <c r="G782" i="13"/>
  <c r="G4588" i="13"/>
  <c r="J4588" i="13"/>
  <c r="J3674" i="13"/>
  <c r="G3674" i="13"/>
  <c r="J2364" i="13"/>
  <c r="G2364" i="13"/>
  <c r="J3199" i="13"/>
  <c r="G3199" i="13"/>
  <c r="J2394" i="13"/>
  <c r="G2394" i="13"/>
  <c r="J3711" i="13"/>
  <c r="G3711" i="13"/>
  <c r="J148" i="13"/>
  <c r="G148" i="13"/>
  <c r="J4082" i="13"/>
  <c r="G4082" i="13"/>
  <c r="J702" i="13"/>
  <c r="G702" i="13"/>
  <c r="G2645" i="13"/>
  <c r="J2645" i="13"/>
  <c r="G2732" i="13"/>
  <c r="J2732" i="13"/>
  <c r="G4112" i="13"/>
  <c r="J4112" i="13"/>
  <c r="J963" i="13"/>
  <c r="G963" i="13"/>
  <c r="G2111" i="13"/>
  <c r="J2111" i="13"/>
  <c r="J2674" i="13"/>
  <c r="G2674" i="13"/>
  <c r="J4187" i="13"/>
  <c r="G4187" i="13"/>
  <c r="J190" i="13"/>
  <c r="G190" i="13"/>
  <c r="G3942" i="13"/>
  <c r="J3942" i="13"/>
  <c r="J1574" i="13"/>
  <c r="G1574" i="13"/>
  <c r="J4315" i="13"/>
  <c r="G4315" i="13"/>
  <c r="G4318" i="13"/>
  <c r="J4318" i="13"/>
  <c r="J2526" i="13"/>
  <c r="G2526" i="13"/>
  <c r="G128" i="13"/>
  <c r="J128" i="13"/>
  <c r="G3081" i="13"/>
  <c r="J3081" i="13"/>
  <c r="G2266" i="13"/>
  <c r="J2266" i="13"/>
  <c r="G3052" i="13"/>
  <c r="J3052" i="13"/>
  <c r="J4153" i="13"/>
  <c r="G4153" i="13"/>
  <c r="J3616" i="13"/>
  <c r="G3616" i="13"/>
  <c r="G2715" i="13"/>
  <c r="J2715" i="13"/>
  <c r="J1729" i="13"/>
  <c r="G1729" i="13"/>
  <c r="J1065" i="13"/>
  <c r="G1065" i="13"/>
  <c r="J1537" i="13"/>
  <c r="G1537" i="13"/>
  <c r="G4654" i="13"/>
  <c r="J4654" i="13"/>
  <c r="J3930" i="13"/>
  <c r="G3930" i="13"/>
  <c r="G81" i="13"/>
  <c r="J81" i="13"/>
  <c r="J577" i="13"/>
  <c r="G577" i="13"/>
  <c r="J800" i="13"/>
  <c r="G800" i="13"/>
  <c r="G682" i="13"/>
  <c r="J682" i="13"/>
  <c r="G2288" i="13"/>
  <c r="J2288" i="13"/>
  <c r="G286" i="13"/>
  <c r="J286" i="13"/>
  <c r="G2141" i="13"/>
  <c r="J2141" i="13"/>
  <c r="J386" i="13"/>
  <c r="G386" i="13"/>
  <c r="G865" i="13"/>
  <c r="J865" i="13"/>
  <c r="J2289" i="13"/>
  <c r="G2289" i="13"/>
  <c r="G4154" i="13"/>
  <c r="J4154" i="13"/>
  <c r="G804" i="13"/>
  <c r="J804" i="13"/>
  <c r="G220" i="13"/>
  <c r="J220" i="13"/>
  <c r="G1898" i="13"/>
  <c r="J1898" i="13"/>
  <c r="G3524" i="13"/>
  <c r="J3524" i="13"/>
  <c r="G3008" i="13"/>
  <c r="J3008" i="13"/>
  <c r="J4314" i="13"/>
  <c r="G4314" i="13"/>
  <c r="G3594" i="13"/>
  <c r="J3594" i="13"/>
  <c r="G1066" i="13"/>
  <c r="J1066" i="13"/>
  <c r="G4625" i="13"/>
  <c r="J4625" i="13"/>
  <c r="J1700" i="13"/>
  <c r="G1700" i="13"/>
  <c r="G4593" i="13"/>
  <c r="J4593" i="13"/>
  <c r="G4131" i="13"/>
  <c r="J4131" i="13"/>
  <c r="J2610" i="13"/>
  <c r="G2610" i="13"/>
  <c r="G215" i="13"/>
  <c r="J215" i="13"/>
  <c r="G940" i="13"/>
  <c r="J940" i="13"/>
  <c r="G2616" i="13"/>
  <c r="J2616" i="13"/>
  <c r="G3401" i="13"/>
  <c r="J3401" i="13"/>
  <c r="J1008" i="13"/>
  <c r="G1008" i="13"/>
  <c r="J2241" i="13"/>
  <c r="G2241" i="13"/>
  <c r="J2413" i="13"/>
  <c r="G2413" i="13"/>
  <c r="G2380" i="13"/>
  <c r="J2380" i="13"/>
  <c r="G888" i="13"/>
  <c r="J888" i="13"/>
  <c r="G4866" i="13"/>
  <c r="J4866" i="13"/>
  <c r="G4252" i="13"/>
  <c r="J4252" i="13"/>
  <c r="G2319" i="13"/>
  <c r="J2319" i="13"/>
  <c r="G4217" i="13"/>
  <c r="J4217" i="13"/>
  <c r="G2186" i="13"/>
  <c r="J2186" i="13"/>
  <c r="J2902" i="13"/>
  <c r="G2902" i="13"/>
  <c r="G1838" i="13"/>
  <c r="J1838" i="13"/>
  <c r="G3471" i="13"/>
  <c r="J3471" i="13"/>
  <c r="G461" i="13"/>
  <c r="J461" i="13"/>
  <c r="G3380" i="13"/>
  <c r="J3380" i="13"/>
  <c r="J3497" i="13"/>
  <c r="G3497" i="13"/>
  <c r="G2069" i="13"/>
  <c r="J2069" i="13"/>
  <c r="G3566" i="13"/>
  <c r="J3566" i="13"/>
  <c r="G2341" i="13"/>
  <c r="J2341" i="13"/>
  <c r="J686" i="13"/>
  <c r="G686" i="13"/>
  <c r="G116" i="13"/>
  <c r="J116" i="13"/>
  <c r="G4924" i="13"/>
  <c r="J4924" i="13"/>
  <c r="G22" i="13"/>
  <c r="J22" i="13"/>
  <c r="G3467" i="13"/>
  <c r="J3467" i="13"/>
  <c r="G2477" i="13"/>
  <c r="J2477" i="13"/>
  <c r="J2320" i="13"/>
  <c r="G2320" i="13"/>
  <c r="G3370" i="13"/>
  <c r="J3370" i="13"/>
  <c r="G4342" i="13"/>
  <c r="J4342" i="13"/>
  <c r="J3114" i="13"/>
  <c r="G3114" i="13"/>
  <c r="J2694" i="13"/>
  <c r="G2694" i="13"/>
  <c r="G1456" i="13"/>
  <c r="J1456" i="13"/>
  <c r="G2661" i="13"/>
  <c r="J2661" i="13"/>
  <c r="G3735" i="13"/>
  <c r="J3735" i="13"/>
  <c r="J2041" i="13"/>
  <c r="G2041" i="13"/>
  <c r="G1725" i="13"/>
  <c r="J1725" i="13"/>
  <c r="G4310" i="13"/>
  <c r="J4310" i="13"/>
  <c r="G1828" i="13"/>
  <c r="J1828" i="13"/>
  <c r="G4268" i="13"/>
  <c r="J4268" i="13"/>
  <c r="G4567" i="13"/>
  <c r="J4567" i="13"/>
  <c r="G1371" i="13"/>
  <c r="J1371" i="13"/>
  <c r="J1272" i="13"/>
  <c r="G1272" i="13"/>
  <c r="G4208" i="13"/>
  <c r="J4208" i="13"/>
  <c r="G4977" i="13"/>
  <c r="J4977" i="13"/>
  <c r="G4334" i="13"/>
  <c r="J4334" i="13"/>
  <c r="G2286" i="13"/>
  <c r="J2286" i="13"/>
  <c r="G909" i="13"/>
  <c r="J909" i="13"/>
  <c r="G4743" i="13"/>
  <c r="J4743" i="13"/>
  <c r="J4073" i="13"/>
  <c r="G4073" i="13"/>
  <c r="J1762" i="13"/>
  <c r="G1762" i="13"/>
  <c r="G2577" i="13"/>
  <c r="J2577" i="13"/>
  <c r="G4881" i="13"/>
  <c r="J4881" i="13"/>
  <c r="G1874" i="13"/>
  <c r="J1874" i="13"/>
  <c r="G918" i="13"/>
  <c r="J918" i="13"/>
  <c r="G4737" i="13"/>
  <c r="J4737" i="13"/>
  <c r="G4065" i="13"/>
  <c r="J4065" i="13"/>
  <c r="J1839" i="13"/>
  <c r="G1839" i="13"/>
  <c r="J4745" i="13"/>
  <c r="G4745" i="13"/>
  <c r="G4277" i="13"/>
  <c r="J4277" i="13"/>
  <c r="J1368" i="13"/>
  <c r="G1368" i="13"/>
  <c r="G362" i="13"/>
  <c r="J362" i="13"/>
  <c r="G3284" i="13"/>
  <c r="J3284" i="13"/>
  <c r="G1813" i="13"/>
  <c r="J1813" i="13"/>
  <c r="J1583" i="13"/>
  <c r="G1583" i="13"/>
  <c r="G3124" i="13"/>
  <c r="J3124" i="13"/>
  <c r="G203" i="13"/>
  <c r="J203" i="13"/>
  <c r="J3243" i="13"/>
  <c r="G3243" i="13"/>
  <c r="G2600" i="13"/>
  <c r="J2600" i="13"/>
  <c r="G4538" i="13"/>
  <c r="J4538" i="13"/>
  <c r="J1091" i="13"/>
  <c r="G1091" i="13"/>
  <c r="J1487" i="13"/>
  <c r="G1487" i="13"/>
  <c r="G180" i="13"/>
  <c r="J180" i="13"/>
  <c r="G4529" i="13"/>
  <c r="J4529" i="13"/>
  <c r="J1634" i="13"/>
  <c r="G1634" i="13"/>
  <c r="G206" i="13"/>
  <c r="J206" i="13"/>
  <c r="J4629" i="13"/>
  <c r="G4629" i="13"/>
  <c r="G2702" i="13"/>
  <c r="J2702" i="13"/>
  <c r="G1971" i="13"/>
  <c r="J1971" i="13"/>
  <c r="G1741" i="13"/>
  <c r="J1741" i="13"/>
  <c r="G3115" i="13"/>
  <c r="J3115" i="13"/>
  <c r="G1304" i="13"/>
  <c r="J1304" i="13"/>
  <c r="G2095" i="13"/>
  <c r="J2095" i="13"/>
  <c r="G406" i="13"/>
  <c r="J406" i="13"/>
  <c r="G1975" i="13"/>
  <c r="J1975" i="13"/>
  <c r="G4478" i="13"/>
  <c r="J4478" i="13"/>
  <c r="G3086" i="13"/>
  <c r="J3086" i="13"/>
  <c r="J4018" i="13"/>
  <c r="G4018" i="13"/>
  <c r="G2578" i="13"/>
  <c r="J2578" i="13"/>
  <c r="G2285" i="13"/>
  <c r="J2285" i="13"/>
  <c r="G964" i="13"/>
  <c r="J964" i="13"/>
  <c r="G2586" i="13"/>
  <c r="J2586" i="13"/>
  <c r="G281" i="13"/>
  <c r="J281" i="13"/>
  <c r="J826" i="13"/>
  <c r="G826" i="13"/>
  <c r="G4105" i="13"/>
  <c r="J4105" i="13"/>
  <c r="G4052" i="13"/>
  <c r="J4052" i="13"/>
  <c r="J408" i="13"/>
  <c r="G408" i="13"/>
  <c r="G3817" i="13"/>
  <c r="J3817" i="13"/>
  <c r="J1410" i="13"/>
  <c r="G1410" i="13"/>
  <c r="J4471" i="13"/>
  <c r="G4471" i="13"/>
  <c r="J677" i="13"/>
  <c r="G677" i="13"/>
  <c r="J627" i="13"/>
  <c r="G627" i="13"/>
  <c r="G2093" i="13"/>
  <c r="J2093" i="13"/>
  <c r="J2291" i="13"/>
  <c r="G2291" i="13"/>
  <c r="G3863" i="13"/>
  <c r="J3863" i="13"/>
  <c r="J2660" i="13"/>
  <c r="G2660" i="13"/>
  <c r="G3678" i="13"/>
  <c r="J3678" i="13"/>
  <c r="J1362" i="13"/>
  <c r="G1362" i="13"/>
  <c r="G173" i="13"/>
  <c r="J173" i="13"/>
  <c r="G4428" i="13"/>
  <c r="J4428" i="13"/>
  <c r="G3691" i="13"/>
  <c r="J3691" i="13"/>
  <c r="G696" i="13"/>
  <c r="J696" i="13"/>
  <c r="G1266" i="13"/>
  <c r="J1266" i="13"/>
  <c r="G207" i="13"/>
  <c r="J207" i="13"/>
  <c r="J2147" i="13"/>
  <c r="G2147" i="13"/>
  <c r="G3163" i="13"/>
  <c r="J3163" i="13"/>
  <c r="G3492" i="13"/>
  <c r="J3492" i="13"/>
  <c r="G3058" i="13"/>
  <c r="J3058" i="13"/>
  <c r="G3223" i="13"/>
  <c r="J3223" i="13"/>
  <c r="J1036" i="13"/>
  <c r="G1036" i="13"/>
  <c r="J2952" i="13"/>
  <c r="G2952" i="13"/>
  <c r="J1150" i="13"/>
  <c r="G1150" i="13"/>
  <c r="G4831" i="13"/>
  <c r="J4831" i="13"/>
  <c r="G4814" i="13"/>
  <c r="J4814" i="13"/>
  <c r="J985" i="13"/>
  <c r="G985" i="13"/>
  <c r="G4113" i="13"/>
  <c r="J4113" i="13"/>
  <c r="G2086" i="13"/>
  <c r="J2086" i="13"/>
  <c r="G3931" i="13"/>
  <c r="J3931" i="13"/>
  <c r="G1998" i="13"/>
  <c r="J1998" i="13"/>
  <c r="G2608" i="13"/>
  <c r="J2608" i="13"/>
  <c r="J1341" i="13"/>
  <c r="G1341" i="13"/>
  <c r="J2007" i="13"/>
  <c r="G2007" i="13"/>
  <c r="G760" i="13"/>
  <c r="J760" i="13"/>
  <c r="G4734" i="13"/>
  <c r="J4734" i="13"/>
  <c r="J3142" i="13"/>
  <c r="G3142" i="13"/>
  <c r="G2785" i="13"/>
  <c r="J2785" i="13"/>
  <c r="G4777" i="13"/>
  <c r="J4777" i="13"/>
  <c r="G1373" i="13"/>
  <c r="J1373" i="13"/>
  <c r="J2525" i="13"/>
  <c r="G2525" i="13"/>
  <c r="G912" i="13"/>
  <c r="J912" i="13"/>
  <c r="J4430" i="13"/>
  <c r="G4430" i="13"/>
  <c r="G2109" i="13"/>
  <c r="J2109" i="13"/>
  <c r="J4864" i="13"/>
  <c r="G4864" i="13"/>
  <c r="G3293" i="13"/>
  <c r="J3293" i="13"/>
  <c r="J4194" i="13"/>
  <c r="G4194" i="13"/>
  <c r="G1482" i="13"/>
  <c r="J1482" i="13"/>
  <c r="G2596" i="13"/>
  <c r="J2596" i="13"/>
  <c r="G4730" i="13"/>
  <c r="J4730" i="13"/>
  <c r="J2511" i="13"/>
  <c r="G2511" i="13"/>
  <c r="J4063" i="13"/>
  <c r="G4063" i="13"/>
  <c r="J4613" i="13"/>
  <c r="G4613" i="13"/>
  <c r="G4606" i="13"/>
  <c r="J4606" i="13"/>
  <c r="G1221" i="13"/>
  <c r="J1221" i="13"/>
  <c r="G4988" i="13"/>
  <c r="J4988" i="13"/>
  <c r="J3828" i="13"/>
  <c r="G3828" i="13"/>
  <c r="G2210" i="13"/>
  <c r="J2210" i="13"/>
  <c r="G2739" i="13"/>
  <c r="J2739" i="13"/>
  <c r="J3558" i="13"/>
  <c r="G3558" i="13"/>
  <c r="G4038" i="13"/>
  <c r="J4038" i="13"/>
  <c r="G2283" i="13"/>
  <c r="J2283" i="13"/>
  <c r="G437" i="13"/>
  <c r="J437" i="13"/>
  <c r="G2817" i="13"/>
  <c r="J2817" i="13"/>
  <c r="G1812" i="13"/>
  <c r="J1812" i="13"/>
  <c r="G3146" i="13"/>
  <c r="J3146" i="13"/>
  <c r="G3705" i="13"/>
  <c r="J3705" i="13"/>
  <c r="G4787" i="13"/>
  <c r="J4787" i="13"/>
  <c r="J1562" i="13"/>
  <c r="G1562" i="13"/>
  <c r="J1599" i="13"/>
  <c r="G1599" i="13"/>
  <c r="G4192" i="13"/>
  <c r="J4192" i="13"/>
  <c r="G3176" i="13"/>
  <c r="J3176" i="13"/>
  <c r="G1885" i="13"/>
  <c r="J1885" i="13"/>
  <c r="G2980" i="13"/>
  <c r="J2980" i="13"/>
  <c r="G3839" i="13"/>
  <c r="J3839" i="13"/>
  <c r="G937" i="13"/>
  <c r="J937" i="13"/>
  <c r="G3795" i="13"/>
  <c r="J3795" i="13"/>
  <c r="J3695" i="13"/>
  <c r="G3695" i="13"/>
  <c r="G1052" i="13"/>
  <c r="J1052" i="13"/>
  <c r="J272" i="13"/>
  <c r="G272" i="13"/>
  <c r="G2057" i="13"/>
  <c r="J2057" i="13"/>
  <c r="J226" i="13"/>
  <c r="G226" i="13"/>
  <c r="J2388" i="13"/>
  <c r="G2388" i="13"/>
  <c r="J1897" i="13"/>
  <c r="G1897" i="13"/>
  <c r="G2638" i="13"/>
  <c r="J2638" i="13"/>
  <c r="J4969" i="13"/>
  <c r="G4969" i="13"/>
  <c r="G1821" i="13"/>
  <c r="J1821" i="13"/>
  <c r="G755" i="13"/>
  <c r="J755" i="13"/>
  <c r="G2129" i="13"/>
  <c r="J2129" i="13"/>
  <c r="J2790" i="13"/>
  <c r="G2790" i="13"/>
  <c r="G1556" i="13"/>
  <c r="J1556" i="13"/>
  <c r="G373" i="13"/>
  <c r="J373" i="13"/>
  <c r="J4352" i="13"/>
  <c r="G4352" i="13"/>
  <c r="G4387" i="13"/>
  <c r="J4387" i="13"/>
  <c r="G2533" i="13"/>
  <c r="J2533" i="13"/>
  <c r="G1497" i="13"/>
  <c r="J1497" i="13"/>
  <c r="G2801" i="13"/>
  <c r="J2801" i="13"/>
  <c r="G4836" i="13"/>
  <c r="J4836" i="13"/>
  <c r="J3897" i="13"/>
  <c r="G3897" i="13"/>
  <c r="J3280" i="13"/>
  <c r="G3280" i="13"/>
  <c r="G1507" i="13"/>
  <c r="J1507" i="13"/>
  <c r="G1513" i="13"/>
  <c r="J1513" i="13"/>
  <c r="G1495" i="13"/>
  <c r="J1495" i="13"/>
  <c r="G501" i="13"/>
  <c r="J501" i="13"/>
  <c r="G222" i="13"/>
  <c r="J222" i="13"/>
  <c r="J4780" i="13"/>
  <c r="G4780" i="13"/>
  <c r="G3093" i="13"/>
  <c r="J3093" i="13"/>
  <c r="G2499" i="13"/>
  <c r="J2499" i="13"/>
  <c r="J4095" i="13"/>
  <c r="G4095" i="13"/>
  <c r="J3289" i="13"/>
  <c r="G3289" i="13"/>
  <c r="G330" i="13"/>
  <c r="J330" i="13"/>
  <c r="J1573" i="13"/>
  <c r="G1573" i="13"/>
  <c r="G239" i="13"/>
  <c r="J239" i="13"/>
  <c r="G1055" i="13"/>
  <c r="J1055" i="13"/>
  <c r="J2016" i="13"/>
  <c r="G2016" i="13"/>
  <c r="G419" i="13"/>
  <c r="J419" i="13"/>
  <c r="G662" i="13"/>
  <c r="J662" i="13"/>
  <c r="G3835" i="13"/>
  <c r="J3835" i="13"/>
  <c r="G3186" i="13"/>
  <c r="J3186" i="13"/>
  <c r="G3679" i="13"/>
  <c r="J3679" i="13"/>
  <c r="G2752" i="13"/>
  <c r="J2752" i="13"/>
  <c r="G2793" i="13"/>
  <c r="J2793" i="13"/>
  <c r="J2456" i="13"/>
  <c r="G2456" i="13"/>
  <c r="G2551" i="13"/>
  <c r="J2551" i="13"/>
  <c r="G4000" i="13"/>
  <c r="J4000" i="13"/>
  <c r="G1227" i="13"/>
  <c r="J1227" i="13"/>
  <c r="G1461" i="13"/>
  <c r="J1461" i="13"/>
  <c r="G4132" i="13"/>
  <c r="J4132" i="13"/>
  <c r="J65" i="13"/>
  <c r="G65" i="13"/>
  <c r="J4619" i="13"/>
  <c r="G4619" i="13"/>
  <c r="G1471" i="13"/>
  <c r="J1471" i="13"/>
  <c r="J572" i="13"/>
  <c r="G572" i="13"/>
  <c r="J1737" i="13"/>
  <c r="G1737" i="13"/>
  <c r="G2954" i="13"/>
  <c r="J2954" i="13"/>
  <c r="G4578" i="13"/>
  <c r="J4578" i="13"/>
  <c r="G4486" i="13"/>
  <c r="J4486" i="13"/>
  <c r="G2887" i="13"/>
  <c r="J2887" i="13"/>
  <c r="G1951" i="13"/>
  <c r="J1951" i="13"/>
  <c r="G649" i="13"/>
  <c r="J649" i="13"/>
  <c r="J3410" i="13"/>
  <c r="G3410" i="13"/>
  <c r="J1242" i="13"/>
  <c r="G1242" i="13"/>
  <c r="G3541" i="13"/>
  <c r="J3541" i="13"/>
  <c r="G4100" i="13"/>
  <c r="J4100" i="13"/>
  <c r="G2155" i="13"/>
  <c r="J2155" i="13"/>
  <c r="G4060" i="13"/>
  <c r="J4060" i="13"/>
  <c r="J2824" i="13"/>
  <c r="G2824" i="13"/>
  <c r="G3633" i="13"/>
  <c r="J3633" i="13"/>
  <c r="J4851" i="13"/>
  <c r="G4851" i="13"/>
  <c r="J4331" i="13"/>
  <c r="G4331" i="13"/>
  <c r="G3993" i="13"/>
  <c r="J3993" i="13"/>
  <c r="G3712" i="13"/>
  <c r="J3712" i="13"/>
  <c r="J1981" i="13"/>
  <c r="G1981" i="13"/>
  <c r="J365" i="13"/>
  <c r="G365" i="13"/>
  <c r="J735" i="13"/>
  <c r="G735" i="13"/>
  <c r="J714" i="13"/>
  <c r="G714" i="13"/>
  <c r="G2060" i="13"/>
  <c r="J2060" i="13"/>
  <c r="G2904" i="13"/>
  <c r="J2904" i="13"/>
  <c r="J3242" i="13"/>
  <c r="G3242" i="13"/>
  <c r="J2685" i="13"/>
  <c r="G2685" i="13"/>
  <c r="G3445" i="13"/>
  <c r="J3445" i="13"/>
  <c r="G1754" i="13"/>
  <c r="J1754" i="13"/>
  <c r="J3384" i="13"/>
  <c r="G3384" i="13"/>
  <c r="G107" i="13"/>
  <c r="J107" i="13"/>
  <c r="G208" i="13"/>
  <c r="J208" i="13"/>
  <c r="G466" i="13"/>
  <c r="J466" i="13"/>
  <c r="G485" i="13"/>
  <c r="J485" i="13"/>
  <c r="G3371" i="13"/>
  <c r="J3371" i="13"/>
  <c r="J4823" i="13"/>
  <c r="G4823" i="13"/>
  <c r="J1877" i="13"/>
  <c r="G1877" i="13"/>
  <c r="G967" i="13"/>
  <c r="J967" i="13"/>
  <c r="G922" i="13"/>
  <c r="J922" i="13"/>
  <c r="J3168" i="13"/>
  <c r="G3168" i="13"/>
  <c r="G4553" i="13"/>
  <c r="J4553" i="13"/>
  <c r="G4974" i="13"/>
  <c r="J4974" i="13"/>
  <c r="J3604" i="13"/>
  <c r="G3604" i="13"/>
  <c r="J4582" i="13"/>
  <c r="G4582" i="13"/>
  <c r="G1075" i="13"/>
  <c r="J1075" i="13"/>
  <c r="J1041" i="13"/>
  <c r="G1041" i="13"/>
  <c r="G176" i="13"/>
  <c r="J176" i="13"/>
  <c r="J718" i="13"/>
  <c r="G718" i="13"/>
  <c r="G168" i="13"/>
  <c r="J168" i="13"/>
  <c r="J4701" i="13"/>
  <c r="G4701" i="13"/>
  <c r="J1349" i="13"/>
  <c r="G1349" i="13"/>
  <c r="G1440" i="13"/>
  <c r="J1440" i="13"/>
  <c r="G275" i="13"/>
  <c r="J275" i="13"/>
  <c r="G3660" i="13"/>
  <c r="J3660" i="13"/>
  <c r="G1370" i="13"/>
  <c r="J1370" i="13"/>
  <c r="G285" i="13"/>
  <c r="J285" i="13"/>
  <c r="G2408" i="13"/>
  <c r="J2408" i="13"/>
  <c r="J1268" i="13"/>
  <c r="G1268" i="13"/>
  <c r="G1233" i="13"/>
  <c r="J1233" i="13"/>
  <c r="G1287" i="13"/>
  <c r="J1287" i="13"/>
  <c r="G1029" i="13"/>
  <c r="J1029" i="13"/>
  <c r="G4423" i="13"/>
  <c r="J4423" i="13"/>
  <c r="G1336" i="13"/>
  <c r="J1336" i="13"/>
  <c r="G3827" i="13"/>
  <c r="J3827" i="13"/>
  <c r="G4521" i="13"/>
  <c r="J4521" i="13"/>
  <c r="G4375" i="13"/>
  <c r="J4375" i="13"/>
  <c r="J1549" i="13"/>
  <c r="G1549" i="13"/>
  <c r="G2097" i="13"/>
  <c r="J2097" i="13"/>
  <c r="G3557" i="13"/>
  <c r="J3557" i="13"/>
  <c r="J3826" i="13"/>
  <c r="G3826" i="13"/>
  <c r="G2444" i="13"/>
  <c r="J2444" i="13"/>
  <c r="G521" i="13"/>
  <c r="J521" i="13"/>
  <c r="G2460" i="13"/>
  <c r="J2460" i="13"/>
  <c r="J4446" i="13"/>
  <c r="G4446" i="13"/>
  <c r="G4254" i="13"/>
  <c r="J4254" i="13"/>
  <c r="J2452" i="13"/>
  <c r="G2452" i="13"/>
  <c r="G463" i="13"/>
  <c r="J463" i="13"/>
  <c r="J407" i="13"/>
  <c r="G407" i="13"/>
  <c r="J1230" i="13"/>
  <c r="G1230" i="13"/>
  <c r="G2416" i="13"/>
  <c r="J2416" i="13"/>
  <c r="G606" i="13"/>
  <c r="J606" i="13"/>
  <c r="G1426" i="13"/>
  <c r="J1426" i="13"/>
  <c r="J4892" i="13"/>
  <c r="G4892" i="13"/>
  <c r="J216" i="13"/>
  <c r="G216" i="13"/>
  <c r="G4984" i="13"/>
  <c r="J4984" i="13"/>
  <c r="J1787" i="13"/>
  <c r="G1787" i="13"/>
  <c r="J502" i="13"/>
  <c r="G502" i="13"/>
  <c r="J1329" i="13"/>
  <c r="G1329" i="13"/>
  <c r="G4114" i="13"/>
  <c r="J4114" i="13"/>
  <c r="G1130" i="13"/>
  <c r="J1130" i="13"/>
  <c r="J1018" i="13"/>
  <c r="G1018" i="13"/>
  <c r="G4788" i="13"/>
  <c r="J4788" i="13"/>
  <c r="G3862" i="13"/>
  <c r="J3862" i="13"/>
  <c r="G1142" i="13"/>
  <c r="J1142" i="13"/>
  <c r="G3153" i="13"/>
  <c r="J3153" i="13"/>
  <c r="J3753" i="13"/>
  <c r="G3753" i="13"/>
  <c r="G2665" i="13"/>
  <c r="J2665" i="13"/>
  <c r="G2530" i="13"/>
  <c r="J2530" i="13"/>
  <c r="J2996" i="13"/>
  <c r="G2996" i="13"/>
  <c r="G3455" i="13"/>
  <c r="J3455" i="13"/>
  <c r="J2440" i="13"/>
  <c r="G2440" i="13"/>
  <c r="G3708" i="13"/>
  <c r="J3708" i="13"/>
  <c r="J1960" i="13"/>
  <c r="G1960" i="13"/>
  <c r="G2680" i="13"/>
  <c r="J2680" i="13"/>
  <c r="G2670" i="13"/>
  <c r="J2670" i="13"/>
  <c r="J1129" i="13"/>
  <c r="G1129" i="13"/>
  <c r="G4477" i="13"/>
  <c r="J4477" i="13"/>
  <c r="G3343" i="13"/>
  <c r="J3343" i="13"/>
  <c r="G3737" i="13"/>
  <c r="J3737" i="13"/>
  <c r="J4017" i="13"/>
  <c r="G4017" i="13"/>
  <c r="G1986" i="13"/>
  <c r="J1986" i="13"/>
  <c r="G2012" i="13"/>
  <c r="J2012" i="13"/>
  <c r="G4432" i="13"/>
  <c r="J4432" i="13"/>
  <c r="G3520" i="13"/>
  <c r="J3520" i="13"/>
  <c r="G885" i="13"/>
  <c r="J885" i="13"/>
  <c r="G1131" i="13"/>
  <c r="J1131" i="13"/>
  <c r="G3709" i="13"/>
  <c r="J3709" i="13"/>
  <c r="G4460" i="13"/>
  <c r="J4460" i="13"/>
  <c r="G2299" i="13"/>
  <c r="J2299" i="13"/>
  <c r="J2795" i="13"/>
  <c r="G2795" i="13"/>
  <c r="G1825" i="13"/>
  <c r="J1825" i="13"/>
  <c r="G1469" i="13"/>
  <c r="J1469" i="13"/>
  <c r="G4664" i="13"/>
  <c r="J4664" i="13"/>
  <c r="G759" i="13"/>
  <c r="J759" i="13"/>
  <c r="G1121" i="13"/>
  <c r="J1121" i="13"/>
  <c r="G4307" i="13"/>
  <c r="J4307" i="13"/>
  <c r="J1402" i="13"/>
  <c r="G1402" i="13"/>
  <c r="J3852" i="13"/>
  <c r="G3852" i="13"/>
  <c r="J4383" i="13"/>
  <c r="G4383" i="13"/>
  <c r="G690" i="13"/>
  <c r="J690" i="13"/>
  <c r="J2144" i="13"/>
  <c r="G2144" i="13"/>
  <c r="G866" i="13"/>
  <c r="J866" i="13"/>
  <c r="G624" i="13"/>
  <c r="J624" i="13"/>
  <c r="G4115" i="13"/>
  <c r="J4115" i="13"/>
  <c r="G2125" i="13"/>
  <c r="J2125" i="13"/>
  <c r="J563" i="13"/>
  <c r="G563" i="13"/>
  <c r="G1928" i="13"/>
  <c r="J1928" i="13"/>
  <c r="J570" i="13"/>
  <c r="G570" i="13"/>
  <c r="G1396" i="13"/>
  <c r="J1396" i="13"/>
  <c r="J1293" i="13"/>
  <c r="G1293" i="13"/>
  <c r="G57" i="13"/>
  <c r="J57" i="13"/>
  <c r="G4692" i="13"/>
  <c r="J4692" i="13"/>
  <c r="G2400" i="13"/>
  <c r="J2400" i="13"/>
  <c r="J4110" i="13"/>
  <c r="G4110" i="13"/>
  <c r="G4286" i="13"/>
  <c r="J4286" i="13"/>
  <c r="J369" i="13"/>
  <c r="G369" i="13"/>
  <c r="G2275" i="13"/>
  <c r="J2275" i="13"/>
  <c r="G3271" i="13"/>
  <c r="J3271" i="13"/>
  <c r="J883" i="13"/>
  <c r="G883" i="13"/>
  <c r="G619" i="13"/>
  <c r="J619" i="13"/>
  <c r="G2297" i="13"/>
  <c r="J2297" i="13"/>
  <c r="G1652" i="13"/>
  <c r="J1652" i="13"/>
  <c r="J3516" i="13"/>
  <c r="G3516" i="13"/>
  <c r="J1611" i="13"/>
  <c r="G1611" i="13"/>
  <c r="G4414" i="13"/>
  <c r="J4414" i="13"/>
  <c r="G2214" i="13"/>
  <c r="J2214" i="13"/>
  <c r="G2002" i="13"/>
  <c r="J2002" i="13"/>
  <c r="J269" i="13"/>
  <c r="G269" i="13"/>
  <c r="G3342" i="13"/>
  <c r="J3342" i="13"/>
  <c r="J471" i="13"/>
  <c r="G471" i="13"/>
  <c r="J1155" i="13"/>
  <c r="G1155" i="13"/>
  <c r="G3488" i="13"/>
  <c r="J3488" i="13"/>
  <c r="J4476" i="13"/>
  <c r="G4476" i="13"/>
  <c r="J1299" i="13"/>
  <c r="G1299" i="13"/>
  <c r="G2749" i="13"/>
  <c r="J2749" i="13"/>
  <c r="G4592" i="13"/>
  <c r="J4592" i="13"/>
  <c r="J1389" i="13"/>
  <c r="G1389" i="13"/>
  <c r="G438" i="13"/>
  <c r="J438" i="13"/>
  <c r="J2767" i="13"/>
  <c r="G2767" i="13"/>
  <c r="G874" i="13"/>
  <c r="J874" i="13"/>
  <c r="J1995" i="13"/>
  <c r="G1995" i="13"/>
  <c r="G3369" i="13"/>
  <c r="J3369" i="13"/>
  <c r="G2919" i="13"/>
  <c r="J2919" i="13"/>
  <c r="J3623" i="13"/>
  <c r="G3623" i="13"/>
  <c r="G1151" i="13"/>
  <c r="J1151" i="13"/>
  <c r="J178" i="13"/>
  <c r="G178" i="13"/>
  <c r="G1211" i="13"/>
  <c r="J1211" i="13"/>
  <c r="J4381" i="13"/>
  <c r="G4381" i="13"/>
  <c r="G3159" i="13"/>
  <c r="J3159" i="13"/>
  <c r="G2679" i="13"/>
  <c r="J2679" i="13"/>
  <c r="J1755" i="13"/>
  <c r="G1755" i="13"/>
  <c r="G2982" i="13"/>
  <c r="J2982" i="13"/>
  <c r="G383" i="13"/>
  <c r="J383" i="13"/>
  <c r="G254" i="13"/>
  <c r="J254" i="13"/>
  <c r="G4506" i="13"/>
  <c r="J4506" i="13"/>
  <c r="G1290" i="13"/>
  <c r="J1290" i="13"/>
  <c r="G1061" i="13"/>
  <c r="J1061" i="13"/>
  <c r="J1924" i="13"/>
  <c r="G1924" i="13"/>
  <c r="G13" i="13"/>
  <c r="J13" i="13"/>
  <c r="G119" i="13"/>
  <c r="J119" i="13"/>
  <c r="G4537" i="13"/>
  <c r="J4537" i="13"/>
  <c r="G3172" i="13"/>
  <c r="J3172" i="13"/>
  <c r="G4804" i="13"/>
  <c r="J4804" i="13"/>
  <c r="J598" i="13"/>
  <c r="G598" i="13"/>
  <c r="G3877" i="13"/>
  <c r="J3877" i="13"/>
  <c r="G3411" i="13"/>
  <c r="J3411" i="13"/>
  <c r="G4045" i="13"/>
  <c r="J4045" i="13"/>
  <c r="J1302" i="13"/>
  <c r="G1302" i="13"/>
  <c r="G4622" i="13"/>
  <c r="J4622" i="13"/>
  <c r="G4366" i="13"/>
  <c r="J4366" i="13"/>
  <c r="G4155" i="13"/>
  <c r="J4155" i="13"/>
  <c r="J3816" i="13"/>
  <c r="G3816" i="13"/>
  <c r="G1196" i="13"/>
  <c r="J1196" i="13"/>
  <c r="G3832" i="13"/>
  <c r="J3832" i="13"/>
  <c r="G2384" i="13"/>
  <c r="J2384" i="13"/>
  <c r="G4940" i="13"/>
  <c r="J4940" i="13"/>
  <c r="G4002" i="13"/>
  <c r="J4002" i="13"/>
  <c r="J1739" i="13"/>
  <c r="G1739" i="13"/>
  <c r="J240" i="13"/>
  <c r="G240" i="13"/>
  <c r="G1954" i="13"/>
  <c r="J1954" i="13"/>
  <c r="J1748" i="13"/>
  <c r="G1748" i="13"/>
  <c r="G906" i="13"/>
  <c r="J906" i="13"/>
  <c r="J2138" i="13"/>
  <c r="G2138" i="13"/>
  <c r="J1434" i="13"/>
  <c r="G1434" i="13"/>
  <c r="G4163" i="13"/>
  <c r="J4163" i="13"/>
  <c r="G3491" i="13"/>
  <c r="J3491" i="13"/>
  <c r="J3833" i="13"/>
  <c r="G3833" i="13"/>
  <c r="J2132" i="13"/>
  <c r="G2132" i="13"/>
  <c r="G2237" i="13"/>
  <c r="J2237" i="13"/>
  <c r="J1006" i="13"/>
  <c r="G1006" i="13"/>
  <c r="G811" i="13"/>
  <c r="J811" i="13"/>
  <c r="G4545" i="13"/>
  <c r="J4545" i="13"/>
  <c r="G4953" i="13"/>
  <c r="J4953" i="13"/>
  <c r="G1541" i="13"/>
  <c r="J1541" i="13"/>
  <c r="G1884" i="13"/>
  <c r="J1884" i="13"/>
  <c r="J1367" i="13"/>
  <c r="G1367" i="13"/>
  <c r="G4295" i="13"/>
  <c r="J4295" i="13"/>
  <c r="G1353" i="13"/>
  <c r="J1353" i="13"/>
  <c r="J2442" i="13"/>
  <c r="G2442" i="13"/>
  <c r="J4096" i="13"/>
  <c r="G4096" i="13"/>
  <c r="G3734" i="13"/>
  <c r="J3734" i="13"/>
  <c r="G2404" i="13"/>
  <c r="J2404" i="13"/>
  <c r="G1128" i="13"/>
  <c r="J1128" i="13"/>
  <c r="G3191" i="13"/>
  <c r="J3191" i="13"/>
  <c r="G1372" i="13"/>
  <c r="J1372" i="13"/>
  <c r="G1563" i="13"/>
  <c r="J1563" i="13"/>
  <c r="G26" i="13"/>
  <c r="J26" i="13"/>
  <c r="J4877" i="13"/>
  <c r="G4877" i="13"/>
  <c r="G1425" i="13"/>
  <c r="J1425" i="13"/>
  <c r="G228" i="13"/>
  <c r="J228" i="13"/>
  <c r="G955" i="13"/>
  <c r="J955" i="13"/>
  <c r="G2918" i="13"/>
  <c r="J2918" i="13"/>
  <c r="G536" i="13"/>
  <c r="J536" i="13"/>
  <c r="G1153" i="13"/>
  <c r="J1153" i="13"/>
  <c r="J1458" i="13"/>
  <c r="G1458" i="13"/>
  <c r="G1727" i="13"/>
  <c r="J1727" i="13"/>
  <c r="G3130" i="13"/>
  <c r="J3130" i="13"/>
  <c r="G248" i="13"/>
  <c r="J248" i="13"/>
  <c r="G4378" i="13"/>
  <c r="J4378" i="13"/>
  <c r="G1793" i="13"/>
  <c r="J1793" i="13"/>
  <c r="J2998" i="13"/>
  <c r="G2998" i="13"/>
  <c r="G3534" i="13"/>
  <c r="J3534" i="13"/>
  <c r="G3507" i="13"/>
  <c r="J3507" i="13"/>
  <c r="G3070" i="13"/>
  <c r="J3070" i="13"/>
  <c r="J4596" i="13"/>
  <c r="G4596" i="13"/>
  <c r="J2263" i="13"/>
  <c r="G2263" i="13"/>
  <c r="J187" i="13"/>
  <c r="G187" i="13"/>
  <c r="J3998" i="13"/>
  <c r="G3998" i="13"/>
  <c r="G3965" i="13"/>
  <c r="J3965" i="13"/>
  <c r="G4398" i="13"/>
  <c r="J4398" i="13"/>
  <c r="J2779" i="13"/>
  <c r="G2779" i="13"/>
  <c r="G694" i="13"/>
  <c r="J694" i="13"/>
  <c r="G439" i="13"/>
  <c r="J439" i="13"/>
  <c r="J197" i="13"/>
  <c r="G197" i="13"/>
  <c r="G1914" i="13"/>
  <c r="J1914" i="13"/>
  <c r="J2337" i="13"/>
  <c r="G2337" i="13"/>
  <c r="J4661" i="13"/>
  <c r="G4661" i="13"/>
  <c r="G2382" i="13"/>
  <c r="J2382" i="13"/>
  <c r="G2858" i="13"/>
  <c r="J2858" i="13"/>
  <c r="J2914" i="13"/>
  <c r="G2914" i="13"/>
  <c r="G3809" i="13"/>
  <c r="J3809" i="13"/>
  <c r="G3529" i="13"/>
  <c r="J3529" i="13"/>
  <c r="G3089" i="13"/>
  <c r="J3089" i="13"/>
  <c r="G1344" i="13"/>
  <c r="J1344" i="13"/>
  <c r="J3559" i="13"/>
  <c r="G3559" i="13"/>
  <c r="J3978" i="13"/>
  <c r="G3978" i="13"/>
  <c r="J2922" i="13"/>
  <c r="G2922" i="13"/>
  <c r="G671" i="13"/>
  <c r="J671" i="13"/>
  <c r="J4480" i="13"/>
  <c r="G4480" i="13"/>
  <c r="J101" i="13"/>
  <c r="G101" i="13"/>
  <c r="J1734" i="13"/>
  <c r="G1734" i="13"/>
  <c r="G3033" i="13"/>
  <c r="J3033" i="13"/>
  <c r="G2514" i="13"/>
  <c r="J2514" i="13"/>
  <c r="G3065" i="13"/>
  <c r="J3065" i="13"/>
  <c r="G2072" i="13"/>
  <c r="J2072" i="13"/>
  <c r="J3447" i="13"/>
  <c r="G3447" i="13"/>
  <c r="G1559" i="13"/>
  <c r="J1559" i="13"/>
  <c r="G1381" i="13"/>
  <c r="J1381" i="13"/>
  <c r="G2976" i="13"/>
  <c r="J2976" i="13"/>
  <c r="J159" i="13"/>
  <c r="G159" i="13"/>
  <c r="G2027" i="13"/>
  <c r="J2027" i="13"/>
  <c r="G4109" i="13"/>
  <c r="J4109" i="13"/>
  <c r="J3651" i="13"/>
  <c r="G3651" i="13"/>
  <c r="G2985" i="13"/>
  <c r="J2985" i="13"/>
  <c r="J3821" i="13"/>
  <c r="G3821" i="13"/>
  <c r="J4813" i="13"/>
  <c r="G4813" i="13"/>
  <c r="J1568" i="13"/>
  <c r="G1568" i="13"/>
  <c r="G4880" i="13"/>
  <c r="J4880" i="13"/>
  <c r="J3171" i="13"/>
  <c r="G3171" i="13"/>
  <c r="G4856" i="13"/>
  <c r="J4856" i="13"/>
  <c r="G1197" i="13"/>
  <c r="J1197" i="13"/>
  <c r="G3653" i="13"/>
  <c r="J3653" i="13"/>
  <c r="G162" i="13"/>
  <c r="J162" i="13"/>
  <c r="G2261" i="13"/>
  <c r="J2261" i="13"/>
  <c r="G3087" i="13"/>
  <c r="J3087" i="13"/>
  <c r="G2197" i="13"/>
  <c r="J2197" i="13"/>
  <c r="G538" i="13"/>
  <c r="J538" i="13"/>
  <c r="J4683" i="13"/>
  <c r="G4683" i="13"/>
  <c r="G4135" i="13"/>
  <c r="J4135" i="13"/>
  <c r="G2172" i="13"/>
  <c r="J2172" i="13"/>
  <c r="J2264" i="13"/>
  <c r="G2264" i="13"/>
  <c r="G4634" i="13"/>
  <c r="J4634" i="13"/>
  <c r="G1641" i="13"/>
  <c r="J1641" i="13"/>
  <c r="G2074" i="13"/>
  <c r="J2074" i="13"/>
  <c r="G274" i="13"/>
  <c r="J274" i="13"/>
  <c r="G1026" i="13"/>
  <c r="J1026" i="13"/>
  <c r="J3811" i="13"/>
  <c r="G3811" i="13"/>
  <c r="J1488" i="13"/>
  <c r="G1488" i="13"/>
  <c r="G146" i="13"/>
  <c r="J146" i="13"/>
  <c r="J902" i="13"/>
  <c r="G902" i="13"/>
  <c r="G913" i="13"/>
  <c r="J913" i="13"/>
  <c r="G1171" i="13"/>
  <c r="J1171" i="13"/>
  <c r="G797" i="13"/>
  <c r="J797" i="13"/>
  <c r="G3983" i="13"/>
  <c r="J3983" i="13"/>
  <c r="G4785" i="13"/>
  <c r="J4785" i="13"/>
  <c r="G1106" i="13"/>
  <c r="J1106" i="13"/>
  <c r="G1922" i="13"/>
  <c r="J1922" i="13"/>
  <c r="J84" i="13"/>
  <c r="G84" i="13"/>
  <c r="G165" i="13"/>
  <c r="J165" i="13"/>
  <c r="G1779" i="13"/>
  <c r="J1779" i="13"/>
  <c r="G4551" i="13"/>
  <c r="J4551" i="13"/>
  <c r="G4542" i="13"/>
  <c r="J4542" i="13"/>
  <c r="G4648" i="13"/>
  <c r="J4648" i="13"/>
  <c r="G2888" i="13"/>
  <c r="J2888" i="13"/>
  <c r="G1468" i="13"/>
  <c r="J1468" i="13"/>
  <c r="G4487" i="13"/>
  <c r="J4487" i="13"/>
  <c r="J2969" i="13"/>
  <c r="G2969" i="13"/>
  <c r="G4863" i="13"/>
  <c r="J4863" i="13"/>
  <c r="G2571" i="13"/>
  <c r="J2571" i="13"/>
  <c r="G1669" i="13"/>
  <c r="J1669" i="13"/>
  <c r="G4012" i="13"/>
  <c r="J4012" i="13"/>
  <c r="J815" i="13"/>
  <c r="G815" i="13"/>
  <c r="J3" i="13"/>
  <c r="G3" i="13"/>
  <c r="G1932" i="13"/>
  <c r="J1932" i="13"/>
  <c r="G3526" i="13"/>
  <c r="J3526" i="13"/>
  <c r="J3125" i="13"/>
  <c r="G3125" i="13"/>
  <c r="G2897" i="13"/>
  <c r="J2897" i="13"/>
  <c r="G2179" i="13"/>
  <c r="J2179" i="13"/>
  <c r="G4699" i="13"/>
  <c r="J4699" i="13"/>
  <c r="G3542" i="13"/>
  <c r="J3542" i="13"/>
  <c r="G4320" i="13"/>
  <c r="J4320" i="13"/>
  <c r="G3614" i="13"/>
  <c r="J3614" i="13"/>
  <c r="J2750" i="13"/>
  <c r="G2750" i="13"/>
  <c r="G4983" i="13"/>
  <c r="J4983" i="13"/>
  <c r="J3997" i="13"/>
  <c r="G3997" i="13"/>
  <c r="G4854" i="13"/>
  <c r="J4854" i="13"/>
  <c r="G2877" i="13"/>
  <c r="J2877" i="13"/>
  <c r="G1719" i="13"/>
  <c r="J1719" i="13"/>
  <c r="J4946" i="13"/>
  <c r="G4946" i="13"/>
  <c r="G133" i="13"/>
  <c r="J133" i="13"/>
  <c r="G4994" i="13"/>
  <c r="J4994" i="13"/>
  <c r="G4954" i="13"/>
  <c r="J4954" i="13"/>
  <c r="G556" i="13"/>
  <c r="J556" i="13"/>
  <c r="G2463" i="13"/>
  <c r="J2463" i="13"/>
  <c r="G1114" i="13"/>
  <c r="J1114" i="13"/>
  <c r="G4566" i="13"/>
  <c r="J4566" i="13"/>
  <c r="G910" i="13"/>
  <c r="J910" i="13"/>
  <c r="G399" i="13"/>
  <c r="J399" i="13"/>
  <c r="J2622" i="13"/>
  <c r="G2622" i="13"/>
  <c r="G3586" i="13"/>
  <c r="J3586" i="13"/>
  <c r="G3037" i="13"/>
  <c r="J3037" i="13"/>
  <c r="G3244" i="13"/>
  <c r="J3244" i="13"/>
  <c r="G3078" i="13"/>
  <c r="J3078" i="13"/>
  <c r="G664" i="13"/>
  <c r="J664" i="13"/>
  <c r="G772" i="13"/>
  <c r="J772" i="13"/>
  <c r="J4122" i="13"/>
  <c r="G4122" i="13"/>
  <c r="G1579" i="13"/>
  <c r="J1579" i="13"/>
  <c r="G4183" i="13"/>
  <c r="J4183" i="13"/>
  <c r="G1624" i="13"/>
  <c r="J1624" i="13"/>
  <c r="G4297" i="13"/>
  <c r="J4297" i="13"/>
  <c r="J3048" i="13"/>
  <c r="G3048" i="13"/>
  <c r="J2896" i="13"/>
  <c r="G2896" i="13"/>
  <c r="J1528" i="13"/>
  <c r="G1528" i="13"/>
  <c r="G2137" i="13"/>
  <c r="J2137" i="13"/>
  <c r="G596" i="13"/>
  <c r="J596" i="13"/>
  <c r="J4087" i="13"/>
  <c r="G4087" i="13"/>
  <c r="G2312" i="13"/>
  <c r="J2312" i="13"/>
  <c r="J2783" i="13"/>
  <c r="G2783" i="13"/>
  <c r="G1105" i="13"/>
  <c r="J1105" i="13"/>
  <c r="G1175" i="13"/>
  <c r="J1175" i="13"/>
  <c r="G1684" i="13"/>
  <c r="J1684" i="13"/>
  <c r="G1651" i="13"/>
  <c r="J1651" i="13"/>
  <c r="G4536" i="13"/>
  <c r="J4536" i="13"/>
  <c r="G4829" i="13"/>
  <c r="J4829" i="13"/>
  <c r="J3440" i="13"/>
  <c r="G3440" i="13"/>
  <c r="G1025" i="13"/>
  <c r="J1025" i="13"/>
  <c r="G1204" i="13"/>
  <c r="J1204" i="13"/>
  <c r="G3779" i="13"/>
  <c r="J3779" i="13"/>
  <c r="G894" i="13"/>
  <c r="J894" i="13"/>
  <c r="G4022" i="13"/>
  <c r="J4022" i="13"/>
  <c r="G3452" i="13"/>
  <c r="J3452" i="13"/>
  <c r="G855" i="13"/>
  <c r="J855" i="13"/>
  <c r="G459" i="13"/>
  <c r="J459" i="13"/>
  <c r="G3890" i="13"/>
  <c r="J3890" i="13"/>
  <c r="G1452" i="13"/>
  <c r="J1452" i="13"/>
  <c r="J181" i="13"/>
  <c r="G181" i="13"/>
  <c r="G4468" i="13"/>
  <c r="J4468" i="13"/>
  <c r="G700" i="13"/>
  <c r="J700" i="13"/>
  <c r="G313" i="13"/>
  <c r="J313" i="13"/>
  <c r="G778" i="13"/>
  <c r="J778" i="13"/>
  <c r="J343" i="13"/>
  <c r="G343" i="13"/>
  <c r="G4937" i="13"/>
  <c r="J4937" i="13"/>
  <c r="J3221" i="13"/>
  <c r="G3221" i="13"/>
  <c r="J719" i="13"/>
  <c r="G719" i="13"/>
  <c r="G2162" i="13"/>
  <c r="J2162" i="13"/>
  <c r="J605" i="13"/>
  <c r="G605" i="13"/>
  <c r="J2362" i="13"/>
  <c r="G2362" i="13"/>
  <c r="J4341" i="13"/>
  <c r="G4341" i="13"/>
  <c r="G2743" i="13"/>
  <c r="J2743" i="13"/>
  <c r="J1369" i="13"/>
  <c r="G1369" i="13"/>
  <c r="G3207" i="13"/>
  <c r="J3207" i="13"/>
  <c r="J449" i="13"/>
  <c r="G449" i="13"/>
  <c r="J2635" i="13"/>
  <c r="G2635" i="13"/>
  <c r="G3937" i="13"/>
  <c r="J3937" i="13"/>
  <c r="G2965" i="13"/>
  <c r="J2965" i="13"/>
  <c r="J1585" i="13"/>
  <c r="G1585" i="13"/>
  <c r="G2540" i="13"/>
  <c r="J2540" i="13"/>
  <c r="G2407" i="13"/>
  <c r="J2407" i="13"/>
  <c r="G484" i="13"/>
  <c r="J484" i="13"/>
  <c r="G4240" i="13"/>
  <c r="J4240" i="13"/>
  <c r="J1632" i="13"/>
  <c r="G1632" i="13"/>
  <c r="G1357" i="13"/>
  <c r="J1357" i="13"/>
  <c r="G2082" i="13"/>
  <c r="J2082" i="13"/>
  <c r="G659" i="13"/>
  <c r="J659" i="13"/>
  <c r="G2791" i="13"/>
  <c r="J2791" i="13"/>
  <c r="J2519" i="13"/>
  <c r="G2519" i="13"/>
  <c r="G4887" i="13"/>
  <c r="J4887" i="13"/>
  <c r="G4332" i="13"/>
  <c r="J4332" i="13"/>
  <c r="J2731" i="13"/>
  <c r="G2731" i="13"/>
  <c r="G1858" i="13"/>
  <c r="J1858" i="13"/>
  <c r="G2973" i="13"/>
  <c r="J2973" i="13"/>
  <c r="J2231" i="13"/>
  <c r="G2231" i="13"/>
  <c r="G370" i="13"/>
  <c r="J370" i="13"/>
  <c r="G3941" i="13"/>
  <c r="J3941" i="13"/>
  <c r="G3551" i="13"/>
  <c r="J3551" i="13"/>
  <c r="J3912" i="13"/>
  <c r="G3912" i="13"/>
  <c r="G4257" i="13"/>
  <c r="J4257" i="13"/>
  <c r="G58" i="13"/>
  <c r="J58" i="13"/>
  <c r="G1441" i="13"/>
  <c r="J1441" i="13"/>
  <c r="G4986" i="13"/>
  <c r="J4986" i="13"/>
  <c r="G3109" i="13"/>
  <c r="J3109" i="13"/>
  <c r="J4848" i="13"/>
  <c r="G4848" i="13"/>
  <c r="G3650" i="13"/>
  <c r="J3650" i="13"/>
  <c r="J2475" i="13"/>
  <c r="G2475" i="13"/>
  <c r="G3717" i="13"/>
  <c r="J3717" i="13"/>
  <c r="G1807" i="13"/>
  <c r="J1807" i="13"/>
  <c r="G2047" i="13"/>
  <c r="J2047" i="13"/>
  <c r="J4516" i="13"/>
  <c r="G4516" i="13"/>
  <c r="J1406" i="13"/>
  <c r="G1406" i="13"/>
  <c r="G1161" i="13"/>
  <c r="J1161" i="13"/>
  <c r="G1637" i="13"/>
  <c r="J1637" i="13"/>
  <c r="G3325" i="13"/>
  <c r="J3325" i="13"/>
  <c r="G2484" i="13"/>
  <c r="J2484" i="13"/>
  <c r="G4346" i="13"/>
  <c r="J4346" i="13"/>
  <c r="G2534" i="13"/>
  <c r="J2534" i="13"/>
  <c r="J336" i="13"/>
  <c r="G336" i="13"/>
  <c r="J479" i="13"/>
  <c r="G479" i="13"/>
  <c r="J2729" i="13"/>
  <c r="G2729" i="13"/>
  <c r="G3083" i="13"/>
  <c r="J3083" i="13"/>
  <c r="G3352" i="13"/>
  <c r="J3352" i="13"/>
  <c r="G3193" i="13"/>
  <c r="J3193" i="13"/>
  <c r="J997" i="13"/>
  <c r="G997" i="13"/>
  <c r="J3569" i="13"/>
  <c r="G3569" i="13"/>
  <c r="G1617" i="13"/>
  <c r="J1617" i="13"/>
  <c r="J3394" i="13"/>
  <c r="G3394" i="13"/>
  <c r="G1945" i="13"/>
  <c r="J1945" i="13"/>
  <c r="G4957" i="13"/>
  <c r="J4957" i="13"/>
  <c r="J3603" i="13"/>
  <c r="G3603" i="13"/>
  <c r="J2022" i="13"/>
  <c r="G2022" i="13"/>
  <c r="G4400" i="13"/>
  <c r="J4400" i="13"/>
  <c r="J1274" i="13"/>
  <c r="G1274" i="13"/>
  <c r="G2321" i="13"/>
  <c r="J2321" i="13"/>
  <c r="G3762" i="13"/>
  <c r="J3762" i="13"/>
  <c r="G3224" i="13"/>
  <c r="J3224" i="13"/>
  <c r="J453" i="13"/>
  <c r="G453" i="13"/>
  <c r="G3013" i="13"/>
  <c r="J3013" i="13"/>
  <c r="G2747" i="13"/>
  <c r="J2747" i="13"/>
  <c r="G1859" i="13"/>
  <c r="J1859" i="13"/>
  <c r="G1818" i="13"/>
  <c r="J1818" i="13"/>
  <c r="J1759" i="13"/>
  <c r="G1759" i="13"/>
  <c r="G2656" i="13"/>
  <c r="J2656" i="13"/>
  <c r="G658" i="13"/>
  <c r="J658" i="13"/>
  <c r="J3312" i="13"/>
  <c r="G3312" i="13"/>
  <c r="J4798" i="13"/>
  <c r="G4798" i="13"/>
  <c r="G3154" i="13"/>
  <c r="J3154" i="13"/>
  <c r="G2131" i="13"/>
  <c r="J2131" i="13"/>
  <c r="G2030" i="13"/>
  <c r="J2030" i="13"/>
  <c r="G1947" i="13"/>
  <c r="J1947" i="13"/>
  <c r="G87" i="13"/>
  <c r="J87" i="13"/>
  <c r="G3117" i="13"/>
  <c r="J3117" i="13"/>
  <c r="J1911" i="13"/>
  <c r="G1911" i="13"/>
  <c r="G3771" i="13"/>
  <c r="J3771" i="13"/>
  <c r="G1844" i="13"/>
  <c r="J1844" i="13"/>
  <c r="G1014" i="13"/>
  <c r="J1014" i="13"/>
  <c r="J4010" i="13"/>
  <c r="G4010" i="13"/>
  <c r="J3219" i="13"/>
  <c r="G3219" i="13"/>
  <c r="J115" i="13"/>
  <c r="G115" i="13"/>
  <c r="G2265" i="13"/>
  <c r="J2265" i="13"/>
  <c r="G4922" i="13"/>
  <c r="J4922" i="13"/>
  <c r="J4950" i="13"/>
  <c r="G4950" i="13"/>
  <c r="J232" i="13"/>
  <c r="G232" i="13"/>
  <c r="G4321" i="13"/>
  <c r="J4321" i="13"/>
  <c r="J4248" i="13"/>
  <c r="G4248" i="13"/>
  <c r="G687" i="13"/>
  <c r="J687" i="13"/>
  <c r="G3936" i="13"/>
  <c r="J3936" i="13"/>
  <c r="G3630" i="13"/>
  <c r="J3630" i="13"/>
  <c r="G31" i="13"/>
  <c r="J31" i="13"/>
  <c r="G3601" i="13"/>
  <c r="J3601" i="13"/>
  <c r="J3793" i="13"/>
  <c r="G3793" i="13"/>
  <c r="J1463" i="13"/>
  <c r="G1463" i="13"/>
  <c r="G1910" i="13"/>
  <c r="J1910" i="13"/>
  <c r="G4552" i="13"/>
  <c r="J4552" i="13"/>
  <c r="J2343" i="13"/>
  <c r="G2343" i="13"/>
  <c r="G4177" i="13"/>
  <c r="J4177" i="13"/>
  <c r="J1668" i="13"/>
  <c r="G1668" i="13"/>
  <c r="G2252" i="13"/>
  <c r="J2252" i="13"/>
  <c r="J3204" i="13"/>
  <c r="G3204" i="13"/>
  <c r="G4819" i="13"/>
  <c r="J4819" i="13"/>
  <c r="G2322" i="13"/>
  <c r="J2322" i="13"/>
  <c r="G2216" i="13"/>
  <c r="J2216" i="13"/>
  <c r="G3768" i="13"/>
  <c r="J3768" i="13"/>
  <c r="J2145" i="13"/>
  <c r="G2145" i="13"/>
  <c r="G1145" i="13"/>
  <c r="J1145" i="13"/>
  <c r="J4774" i="13"/>
  <c r="G4774" i="13"/>
  <c r="G3297" i="13"/>
  <c r="J3297" i="13"/>
  <c r="G1795" i="13"/>
  <c r="J1795" i="13"/>
  <c r="J3851" i="13"/>
  <c r="G3851" i="13"/>
  <c r="G704" i="13"/>
  <c r="J704" i="13"/>
  <c r="G2215" i="13"/>
  <c r="J2215" i="13"/>
  <c r="J3175" i="13"/>
  <c r="G3175" i="13"/>
  <c r="G3010" i="13"/>
  <c r="J3010" i="13"/>
  <c r="G2854" i="13"/>
  <c r="J2854" i="13"/>
  <c r="G416" i="13"/>
  <c r="J416" i="13"/>
  <c r="J1598" i="13"/>
  <c r="G1598" i="13"/>
  <c r="G2192" i="13"/>
  <c r="J2192" i="13"/>
  <c r="G1925" i="13"/>
  <c r="J1925" i="13"/>
  <c r="G2687" i="13"/>
  <c r="J2687" i="13"/>
  <c r="G848" i="13"/>
  <c r="J848" i="13"/>
  <c r="J2628" i="13"/>
  <c r="G2628" i="13"/>
  <c r="J2099" i="13"/>
  <c r="G2099" i="13"/>
  <c r="J4968" i="13"/>
  <c r="G4968" i="13"/>
  <c r="G4711" i="13"/>
  <c r="J4711" i="13"/>
  <c r="G2667" i="13"/>
  <c r="J2667" i="13"/>
  <c r="J2906" i="13"/>
  <c r="G2906" i="13"/>
  <c r="J4262" i="13"/>
  <c r="G4262" i="13"/>
  <c r="G2953" i="13"/>
  <c r="J2953" i="13"/>
  <c r="G3228" i="13"/>
  <c r="J3228" i="13"/>
  <c r="J621" i="13"/>
  <c r="G621" i="13"/>
  <c r="G3741" i="13"/>
  <c r="J3741" i="13"/>
  <c r="J4903" i="13"/>
  <c r="G4903" i="13"/>
  <c r="G1479" i="13"/>
  <c r="J1479" i="13"/>
  <c r="J2646" i="13"/>
  <c r="G2646" i="13"/>
  <c r="G2146" i="13"/>
  <c r="J2146" i="13"/>
  <c r="G3254" i="13"/>
  <c r="J3254" i="13"/>
  <c r="G1099" i="13"/>
  <c r="J1099" i="13"/>
  <c r="J1972" i="13"/>
  <c r="G1972" i="13"/>
  <c r="G2713" i="13"/>
  <c r="J2713" i="13"/>
  <c r="G234" i="13"/>
  <c r="J234" i="13"/>
  <c r="J777" i="13"/>
  <c r="G777" i="13"/>
  <c r="G573" i="13"/>
  <c r="J573" i="13"/>
  <c r="G425" i="13"/>
  <c r="J425" i="13"/>
  <c r="J2387" i="13"/>
  <c r="G2387" i="13"/>
  <c r="G1314" i="13"/>
  <c r="J1314" i="13"/>
  <c r="J3480" i="13"/>
  <c r="G3480" i="13"/>
  <c r="G4447" i="13"/>
  <c r="J4447" i="13"/>
  <c r="G2339" i="13"/>
  <c r="J2339" i="13"/>
  <c r="G2756" i="13"/>
  <c r="J2756" i="13"/>
  <c r="J278" i="13"/>
  <c r="G278" i="13"/>
  <c r="G2256" i="13"/>
  <c r="J2256" i="13"/>
  <c r="J2112" i="13"/>
  <c r="G2112" i="13"/>
  <c r="G3444" i="13"/>
  <c r="J3444" i="13"/>
  <c r="G2084" i="13"/>
  <c r="J2084" i="13"/>
  <c r="J1604" i="13"/>
  <c r="G1604" i="13"/>
  <c r="G859" i="13"/>
  <c r="J859" i="13"/>
  <c r="G897" i="13"/>
  <c r="J897" i="13"/>
  <c r="J1215" i="13"/>
  <c r="G1215" i="13"/>
  <c r="J4393" i="13"/>
  <c r="G4393" i="13"/>
  <c r="G2248" i="13"/>
  <c r="J2248" i="13"/>
  <c r="J1450" i="13"/>
  <c r="G1450" i="13"/>
  <c r="G305" i="13"/>
  <c r="J305" i="13"/>
  <c r="J1296" i="13"/>
  <c r="G1296" i="13"/>
  <c r="J1968" i="13"/>
  <c r="G1968" i="13"/>
  <c r="G975" i="13"/>
  <c r="J975" i="13"/>
  <c r="G4630" i="13"/>
  <c r="J4630" i="13"/>
  <c r="G161" i="13"/>
  <c r="J161" i="13"/>
  <c r="G3504" i="13"/>
  <c r="J3504" i="13"/>
  <c r="J4139" i="13"/>
  <c r="G4139" i="13"/>
  <c r="G2910" i="13"/>
  <c r="J2910" i="13"/>
  <c r="G3778" i="13"/>
  <c r="J3778" i="13"/>
  <c r="J1961" i="13"/>
  <c r="G1961" i="13"/>
  <c r="G4106" i="13"/>
  <c r="J4106" i="13"/>
  <c r="G705" i="13"/>
  <c r="J705" i="13"/>
  <c r="J1964" i="13"/>
  <c r="G1964" i="13"/>
  <c r="J1443" i="13"/>
  <c r="G1443" i="13"/>
  <c r="G2557" i="13"/>
  <c r="J2557" i="13"/>
  <c r="G1465" i="13"/>
  <c r="J1465" i="13"/>
  <c r="G4718" i="13"/>
  <c r="J4718" i="13"/>
  <c r="J4495" i="13"/>
  <c r="G4495" i="13"/>
  <c r="J1780" i="13"/>
  <c r="G1780" i="13"/>
  <c r="G3873" i="13"/>
  <c r="J3873" i="13"/>
  <c r="G3418" i="13"/>
  <c r="J3418" i="13"/>
  <c r="G2762" i="13"/>
  <c r="J2762" i="13"/>
  <c r="G1300" i="13"/>
  <c r="J1300" i="13"/>
  <c r="G2479" i="13"/>
  <c r="J2479" i="13"/>
  <c r="J1176" i="13"/>
  <c r="G1176" i="13"/>
  <c r="G2672" i="13"/>
  <c r="J2672" i="13"/>
  <c r="J2258" i="13"/>
  <c r="G2258" i="13"/>
  <c r="G2359" i="13"/>
  <c r="J2359" i="13"/>
  <c r="G4790" i="13"/>
  <c r="J4790" i="13"/>
  <c r="G3446" i="13"/>
  <c r="J3446" i="13"/>
  <c r="G4614" i="13"/>
  <c r="J4614" i="13"/>
  <c r="J4133" i="13"/>
  <c r="G4133" i="13"/>
  <c r="G2594" i="13"/>
  <c r="J2594" i="13"/>
  <c r="J3635" i="13"/>
  <c r="G3635" i="13"/>
  <c r="J916" i="13"/>
  <c r="G916" i="13"/>
  <c r="G4602" i="13"/>
  <c r="J4602" i="13"/>
  <c r="G626" i="13"/>
  <c r="J626" i="13"/>
  <c r="G2917" i="13"/>
  <c r="J2917" i="13"/>
  <c r="J312" i="13"/>
  <c r="G312" i="13"/>
  <c r="J887" i="13"/>
  <c r="G887" i="13"/>
  <c r="G2153" i="13"/>
  <c r="J2153" i="13"/>
  <c r="G1849" i="13"/>
  <c r="J1849" i="13"/>
  <c r="G2067" i="13"/>
  <c r="J2067" i="13"/>
  <c r="G3668" i="13"/>
  <c r="J3668" i="13"/>
  <c r="G798" i="13"/>
  <c r="J798" i="13"/>
  <c r="G1830" i="13"/>
  <c r="J1830" i="13"/>
  <c r="G1955" i="13"/>
  <c r="J1955" i="13"/>
  <c r="G2177" i="13"/>
  <c r="J2177" i="13"/>
  <c r="G3787" i="13"/>
  <c r="J3787" i="13"/>
  <c r="G2278" i="13"/>
  <c r="J2278" i="13"/>
  <c r="G4575" i="13"/>
  <c r="J4575" i="13"/>
  <c r="J2800" i="13"/>
  <c r="G2800" i="13"/>
  <c r="G566" i="13"/>
  <c r="J566" i="13"/>
  <c r="J500" i="13"/>
  <c r="G500" i="13"/>
  <c r="G2961" i="13"/>
  <c r="J2961" i="13"/>
  <c r="J844" i="13"/>
  <c r="G844" i="13"/>
  <c r="G3769" i="13"/>
  <c r="J3769" i="13"/>
  <c r="J3212" i="13"/>
  <c r="G3212" i="13"/>
  <c r="J734" i="13"/>
  <c r="G734" i="13"/>
  <c r="J4532" i="13"/>
  <c r="G4532" i="13"/>
  <c r="G1350" i="13"/>
  <c r="J1350" i="13"/>
  <c r="J2550" i="13"/>
  <c r="G2550" i="13"/>
  <c r="J1032" i="13"/>
  <c r="G1032" i="13"/>
  <c r="G1997" i="13"/>
  <c r="J1997" i="13"/>
  <c r="G4404" i="13"/>
  <c r="J4404" i="13"/>
  <c r="G1337" i="13"/>
  <c r="J1337" i="13"/>
  <c r="G3269" i="13"/>
  <c r="J3269" i="13"/>
  <c r="J1160" i="13"/>
  <c r="G1160" i="13"/>
  <c r="J266" i="13"/>
  <c r="G266" i="13"/>
  <c r="G1958" i="13"/>
  <c r="J1958" i="13"/>
  <c r="J2627" i="13"/>
  <c r="G2627" i="13"/>
  <c r="G4921" i="13"/>
  <c r="J4921" i="13"/>
  <c r="G138" i="13"/>
  <c r="J138" i="13"/>
  <c r="G1717" i="13"/>
  <c r="J1717" i="13"/>
  <c r="G4604" i="13"/>
  <c r="J4604" i="13"/>
  <c r="G2472" i="13"/>
  <c r="J2472" i="13"/>
  <c r="G1167" i="13"/>
  <c r="J1167" i="13"/>
  <c r="J2229" i="13"/>
  <c r="G2229" i="13"/>
  <c r="G4057" i="13"/>
  <c r="J4057" i="13"/>
  <c r="J2457" i="13"/>
  <c r="G2457" i="13"/>
  <c r="J3152" i="13"/>
  <c r="G3152" i="13"/>
  <c r="J2939" i="13"/>
  <c r="G2939" i="13"/>
  <c r="G3870" i="13"/>
  <c r="J3870" i="13"/>
  <c r="J1170" i="13"/>
  <c r="G1170" i="13"/>
  <c r="G1234" i="13"/>
  <c r="J1234" i="13"/>
  <c r="G1380" i="13"/>
  <c r="J1380" i="13"/>
  <c r="G3673" i="13"/>
  <c r="J3673" i="13"/>
  <c r="G3715" i="13"/>
  <c r="J3715" i="13"/>
  <c r="J2806" i="13"/>
  <c r="G2806" i="13"/>
  <c r="J3814" i="13"/>
  <c r="G3814" i="13"/>
  <c r="G3648" i="13"/>
  <c r="J3648" i="13"/>
  <c r="J39" i="13"/>
  <c r="G39" i="13"/>
  <c r="G1948" i="13"/>
  <c r="J1948" i="13"/>
  <c r="J4452" i="13"/>
  <c r="G4452" i="13"/>
  <c r="G1607" i="13"/>
  <c r="J1607" i="13"/>
  <c r="G751" i="13"/>
  <c r="J751" i="13"/>
  <c r="G1653" i="13"/>
  <c r="J1653" i="13"/>
  <c r="G1294" i="13"/>
  <c r="J1294" i="13"/>
  <c r="J2438" i="13"/>
  <c r="G2438" i="13"/>
  <c r="G939" i="13"/>
  <c r="J939" i="13"/>
  <c r="J1251" i="13"/>
  <c r="G1251" i="13"/>
  <c r="G3021" i="13"/>
  <c r="J3021" i="13"/>
  <c r="G2692" i="13"/>
  <c r="J2692" i="13"/>
  <c r="G3538" i="13"/>
  <c r="J3538" i="13"/>
  <c r="G3341" i="13"/>
  <c r="J3341" i="13"/>
  <c r="J261" i="13"/>
  <c r="G261" i="13"/>
  <c r="G1509" i="13"/>
  <c r="J1509" i="13"/>
  <c r="J2121" i="13"/>
  <c r="G2121" i="13"/>
  <c r="G2535" i="13"/>
  <c r="J2535" i="13"/>
  <c r="J3095" i="13"/>
  <c r="G3095" i="13"/>
  <c r="G728" i="13"/>
  <c r="J728" i="13"/>
  <c r="G4041" i="13"/>
  <c r="J4041" i="13"/>
  <c r="G1790" i="13"/>
  <c r="J1790" i="13"/>
  <c r="G554" i="13"/>
  <c r="J554" i="13"/>
  <c r="G1016" i="13"/>
  <c r="J1016" i="13"/>
  <c r="G2498" i="13"/>
  <c r="J2498" i="13"/>
  <c r="J1438" i="13"/>
  <c r="G1438" i="13"/>
  <c r="G3707" i="13"/>
  <c r="J3707" i="13"/>
  <c r="J1100" i="13"/>
  <c r="G1100" i="13"/>
  <c r="G2042" i="13"/>
  <c r="J2042" i="13"/>
  <c r="G3883" i="13"/>
  <c r="J3883" i="13"/>
  <c r="J3979" i="13"/>
  <c r="G3979" i="13"/>
  <c r="J2508" i="13"/>
  <c r="G2508" i="13"/>
  <c r="G1411" i="13"/>
  <c r="J1411" i="13"/>
  <c r="J2573" i="13"/>
  <c r="G2573" i="13"/>
  <c r="G1860" i="13"/>
  <c r="J1860" i="13"/>
  <c r="G4517" i="13"/>
  <c r="J4517" i="13"/>
  <c r="G1962" i="13"/>
  <c r="J1962" i="13"/>
  <c r="G2986" i="13"/>
  <c r="J2986" i="13"/>
  <c r="G4764" i="13"/>
  <c r="J4764" i="13"/>
  <c r="G564" i="13"/>
  <c r="J564" i="13"/>
  <c r="G1936" i="13"/>
  <c r="J1936" i="13"/>
  <c r="G2173" i="13"/>
  <c r="J2173" i="13"/>
  <c r="J713" i="13"/>
  <c r="G713" i="13"/>
  <c r="G3881" i="13"/>
  <c r="J3881" i="13"/>
  <c r="J977" i="13"/>
  <c r="G977" i="13"/>
  <c r="G1592" i="13"/>
  <c r="J1592" i="13"/>
  <c r="G2513" i="13"/>
  <c r="J2513" i="13"/>
  <c r="G3367" i="13"/>
  <c r="J3367" i="13"/>
  <c r="J4147" i="13"/>
  <c r="G4147" i="13"/>
  <c r="G1915" i="13"/>
  <c r="J1915" i="13"/>
  <c r="G2418" i="13"/>
  <c r="J2418" i="13"/>
  <c r="G4238" i="13"/>
  <c r="J4238" i="13"/>
  <c r="J3677" i="13"/>
  <c r="G3677" i="13"/>
  <c r="G255" i="13"/>
  <c r="J255" i="13"/>
  <c r="G1918" i="13"/>
  <c r="J1918" i="13"/>
  <c r="J2375" i="13"/>
  <c r="G2375" i="13"/>
  <c r="J631" i="13"/>
  <c r="G631" i="13"/>
  <c r="G392" i="13"/>
  <c r="J392" i="13"/>
  <c r="G3499" i="13"/>
  <c r="J3499" i="13"/>
  <c r="J4497" i="13"/>
  <c r="G4497" i="13"/>
  <c r="J55" i="13"/>
  <c r="G55" i="13"/>
  <c r="G1321" i="13"/>
  <c r="J1321" i="13"/>
  <c r="G4784" i="13"/>
  <c r="J4784" i="13"/>
  <c r="G3403" i="13"/>
  <c r="J3403" i="13"/>
  <c r="G2420" i="13"/>
  <c r="J2420" i="13"/>
  <c r="G3128" i="13"/>
  <c r="J3128" i="13"/>
  <c r="G4771" i="13"/>
  <c r="J4771" i="13"/>
  <c r="G1399" i="13"/>
  <c r="J1399" i="13"/>
  <c r="G4101" i="13"/>
  <c r="J4101" i="13"/>
  <c r="J4319" i="13"/>
  <c r="G4319" i="13"/>
  <c r="G1324" i="13"/>
  <c r="J1324" i="13"/>
  <c r="G3490" i="13"/>
  <c r="J3490" i="13"/>
  <c r="G481" i="13"/>
  <c r="J481" i="13"/>
  <c r="G3622" i="13"/>
  <c r="J3622" i="13"/>
  <c r="G1569" i="13"/>
  <c r="J1569" i="13"/>
  <c r="J2579" i="13"/>
  <c r="G2579" i="13"/>
  <c r="J1454" i="13"/>
  <c r="G1454" i="13"/>
  <c r="G534" i="13"/>
  <c r="J534" i="13"/>
  <c r="J1374" i="13"/>
  <c r="G1374" i="13"/>
  <c r="G4200" i="13"/>
  <c r="J4200" i="13"/>
  <c r="G3011" i="13"/>
  <c r="J3011" i="13"/>
  <c r="G2449" i="13"/>
  <c r="J2449" i="13"/>
  <c r="G2989" i="13"/>
  <c r="J2989" i="13"/>
  <c r="G3076" i="13"/>
  <c r="J3076" i="13"/>
  <c r="J3260" i="13"/>
  <c r="G3260" i="13"/>
  <c r="G3681" i="13"/>
  <c r="J3681" i="13"/>
  <c r="J3321" i="13"/>
  <c r="G3321" i="13"/>
  <c r="G1279" i="13"/>
  <c r="J1279" i="13"/>
  <c r="G3796" i="13"/>
  <c r="J3796" i="13"/>
  <c r="G3246" i="13"/>
  <c r="J3246" i="13"/>
  <c r="G3556" i="13"/>
  <c r="J3556" i="13"/>
  <c r="G4816" i="13"/>
  <c r="J4816" i="13"/>
  <c r="J2842" i="13"/>
  <c r="G2842" i="13"/>
  <c r="G3483" i="13"/>
  <c r="J3483" i="13"/>
  <c r="G1288" i="13"/>
  <c r="J1288" i="13"/>
  <c r="G3620" i="13"/>
  <c r="J3620" i="13"/>
  <c r="G1778" i="13"/>
  <c r="J1778" i="13"/>
  <c r="J2931" i="13"/>
  <c r="G2931" i="13"/>
  <c r="J1753" i="13"/>
  <c r="G1753" i="13"/>
  <c r="G4857" i="13"/>
  <c r="J4857" i="13"/>
  <c r="G3800" i="13"/>
  <c r="J3800" i="13"/>
  <c r="G2509" i="13"/>
  <c r="J2509" i="13"/>
  <c r="G4817" i="13"/>
  <c r="J4817" i="13"/>
  <c r="J1181" i="13"/>
  <c r="G1181" i="13"/>
  <c r="J2847" i="13"/>
  <c r="G2847" i="13"/>
  <c r="G195" i="13"/>
  <c r="J195" i="13"/>
  <c r="G4952" i="13"/>
  <c r="J4952" i="13"/>
  <c r="G3056" i="13"/>
  <c r="J3056" i="13"/>
  <c r="G1758" i="13"/>
  <c r="J1758" i="13"/>
  <c r="J2987" i="13"/>
  <c r="G2987" i="13"/>
  <c r="J37" i="13"/>
  <c r="G37" i="13"/>
  <c r="J4117" i="13"/>
  <c r="G4117" i="13"/>
  <c r="G2062" i="13"/>
  <c r="J2062" i="13"/>
  <c r="G3330" i="13"/>
  <c r="J3330" i="13"/>
  <c r="J3748" i="13"/>
  <c r="G3748" i="13"/>
  <c r="J3018" i="13"/>
  <c r="G3018" i="13"/>
  <c r="G3003" i="13"/>
  <c r="J3003" i="13"/>
  <c r="G4547" i="13"/>
  <c r="J4547" i="13"/>
  <c r="J1051" i="13"/>
  <c r="G1051" i="13"/>
  <c r="G4084" i="13"/>
  <c r="J4084" i="13"/>
  <c r="G1297" i="13"/>
  <c r="J1297" i="13"/>
  <c r="G478" i="13"/>
  <c r="J478" i="13"/>
  <c r="G3928" i="13"/>
  <c r="J3928" i="13"/>
  <c r="G4717" i="13"/>
  <c r="J4717" i="13"/>
  <c r="J1876" i="13"/>
  <c r="G1876" i="13"/>
  <c r="J3544" i="13"/>
  <c r="G3544" i="13"/>
  <c r="G3449" i="13"/>
  <c r="J3449" i="13"/>
  <c r="G4119" i="13"/>
  <c r="J4119" i="13"/>
  <c r="G2005" i="13"/>
  <c r="J2005" i="13"/>
  <c r="J3864" i="13"/>
  <c r="G3864" i="13"/>
  <c r="G2410" i="13"/>
  <c r="J2410" i="13"/>
  <c r="G1472" i="13"/>
  <c r="J1472" i="13"/>
  <c r="G2035" i="13"/>
  <c r="J2035" i="13"/>
  <c r="J4317" i="13"/>
  <c r="G4317" i="13"/>
  <c r="G2414" i="13"/>
  <c r="J2414" i="13"/>
  <c r="J3252" i="13"/>
  <c r="G3252" i="13"/>
  <c r="G927" i="13"/>
  <c r="J927" i="13"/>
  <c r="G3468" i="13"/>
  <c r="J3468" i="13"/>
  <c r="G1980" i="13"/>
  <c r="J1980" i="13"/>
  <c r="G153" i="13"/>
  <c r="J153" i="13"/>
  <c r="J2683" i="13"/>
  <c r="G2683" i="13"/>
  <c r="J4494" i="13"/>
  <c r="G4494" i="13"/>
  <c r="G3974" i="13"/>
  <c r="J3974" i="13"/>
  <c r="J2704" i="13"/>
  <c r="G2704" i="13"/>
  <c r="J1444" i="13"/>
  <c r="G1444" i="13"/>
  <c r="J1430" i="13"/>
  <c r="G1430" i="13"/>
  <c r="G3101" i="13"/>
  <c r="J3101" i="13"/>
  <c r="G2024" i="13"/>
  <c r="J2024" i="13"/>
  <c r="G3131" i="13"/>
  <c r="J3131" i="13"/>
  <c r="G3448" i="13"/>
  <c r="J3448" i="13"/>
  <c r="J177" i="13"/>
  <c r="G177" i="13"/>
  <c r="G4896" i="13"/>
  <c r="J4896" i="13"/>
  <c r="G741" i="13"/>
  <c r="J741" i="13"/>
  <c r="G3627" i="13"/>
  <c r="J3627" i="13"/>
  <c r="G4791" i="13"/>
  <c r="J4791" i="13"/>
  <c r="J3079" i="13"/>
  <c r="G3079" i="13"/>
  <c r="G4612" i="13"/>
  <c r="J4612" i="13"/>
  <c r="J3773" i="13"/>
  <c r="G3773" i="13"/>
  <c r="J2094" i="13"/>
  <c r="G2094" i="13"/>
  <c r="G4081" i="13"/>
  <c r="J4081" i="13"/>
  <c r="G321" i="13"/>
  <c r="J321" i="13"/>
  <c r="J189" i="13"/>
  <c r="G189" i="13"/>
  <c r="G2542" i="13"/>
  <c r="J2542" i="13"/>
  <c r="J3977" i="13"/>
  <c r="G3977" i="13"/>
  <c r="G394" i="13"/>
  <c r="J394" i="13"/>
  <c r="G1024" i="13"/>
  <c r="J1024" i="13"/>
  <c r="G3797" i="13"/>
  <c r="J3797" i="13"/>
  <c r="G2753" i="13"/>
  <c r="J2753" i="13"/>
  <c r="J4424" i="13"/>
  <c r="G4424" i="13"/>
  <c r="G742" i="13"/>
  <c r="J742" i="13"/>
  <c r="G1515" i="13"/>
  <c r="J1515" i="13"/>
  <c r="J1867" i="13"/>
  <c r="G1867" i="13"/>
  <c r="G3889" i="13"/>
  <c r="J3889" i="13"/>
  <c r="G679" i="13"/>
  <c r="J679" i="13"/>
  <c r="G4706" i="13"/>
  <c r="J4706" i="13"/>
  <c r="J4944" i="13"/>
  <c r="G4944" i="13"/>
  <c r="G4615" i="13"/>
  <c r="J4615" i="13"/>
  <c r="G1342" i="13"/>
  <c r="J1342" i="13"/>
  <c r="J4397" i="13"/>
  <c r="G4397" i="13"/>
  <c r="G4889" i="13"/>
  <c r="J4889" i="13"/>
  <c r="G4649" i="13"/>
  <c r="J4649" i="13"/>
  <c r="G2693" i="13"/>
  <c r="J2693" i="13"/>
  <c r="J2158" i="13"/>
  <c r="G2158" i="13"/>
  <c r="J3301" i="13"/>
  <c r="G3301" i="13"/>
  <c r="J2318" i="13"/>
  <c r="G2318" i="13"/>
  <c r="G520" i="13"/>
  <c r="J520" i="13"/>
  <c r="G2204" i="13"/>
  <c r="J2204" i="13"/>
  <c r="G2831" i="13"/>
  <c r="J2831" i="13"/>
  <c r="J1640" i="13"/>
  <c r="G1640" i="13"/>
  <c r="G833" i="13"/>
  <c r="J833" i="13"/>
  <c r="G1552" i="13"/>
  <c r="J1552" i="13"/>
  <c r="G539" i="13"/>
  <c r="J539" i="13"/>
  <c r="G3034" i="13"/>
  <c r="J3034" i="13"/>
  <c r="G640" i="13"/>
  <c r="J640" i="13"/>
  <c r="G2244" i="13"/>
  <c r="J2244" i="13"/>
  <c r="J474" i="13"/>
  <c r="G474" i="13"/>
  <c r="G1021" i="13"/>
  <c r="J1021" i="13"/>
  <c r="G4453" i="13"/>
  <c r="J4453" i="13"/>
  <c r="G2469" i="13"/>
  <c r="J2469" i="13"/>
  <c r="G1074" i="13"/>
  <c r="J1074" i="13"/>
  <c r="J4158" i="13"/>
  <c r="G4158" i="13"/>
  <c r="J3383" i="13"/>
  <c r="G3383" i="13"/>
  <c r="J2065" i="13"/>
  <c r="G2065" i="13"/>
  <c r="G2975" i="13"/>
  <c r="J2975" i="13"/>
  <c r="G4845" i="13"/>
  <c r="J4845" i="13"/>
  <c r="G3896" i="13"/>
  <c r="J3896" i="13"/>
  <c r="J2487" i="13"/>
  <c r="G2487" i="13"/>
  <c r="G4162" i="13"/>
  <c r="J4162" i="13"/>
  <c r="G2900" i="13"/>
  <c r="J2900" i="13"/>
  <c r="J1232" i="13"/>
  <c r="G1232" i="13"/>
  <c r="J2205" i="13"/>
  <c r="G2205" i="13"/>
  <c r="G2592" i="13"/>
  <c r="J2592" i="13"/>
  <c r="G4976" i="13"/>
  <c r="J4976" i="13"/>
  <c r="J3039" i="13"/>
  <c r="G3039" i="13"/>
  <c r="G338" i="13"/>
  <c r="J338" i="13"/>
  <c r="J4746" i="13"/>
  <c r="G4746" i="13"/>
  <c r="J3518" i="13"/>
  <c r="G3518" i="13"/>
  <c r="J4313" i="13"/>
  <c r="G4313" i="13"/>
  <c r="G2796" i="13"/>
  <c r="J2796" i="13"/>
  <c r="G515" i="13"/>
  <c r="J515" i="13"/>
  <c r="J3351" i="13"/>
  <c r="G3351" i="13"/>
  <c r="G1697" i="13"/>
  <c r="J1697" i="13"/>
  <c r="G4939" i="13"/>
  <c r="J4939" i="13"/>
  <c r="J1182" i="13"/>
  <c r="G1182" i="13"/>
  <c r="G1236" i="13"/>
  <c r="J1236" i="13"/>
  <c r="G794" i="13"/>
  <c r="J794" i="13"/>
  <c r="G1152" i="13"/>
  <c r="J1152" i="13"/>
  <c r="J1663" i="13"/>
  <c r="G1663" i="13"/>
  <c r="J1004" i="13"/>
  <c r="G1004" i="13"/>
  <c r="G434" i="13"/>
  <c r="J434" i="13"/>
  <c r="G3463" i="13"/>
  <c r="J3463" i="13"/>
  <c r="G1343" i="13"/>
  <c r="J1343" i="13"/>
  <c r="G2928" i="13"/>
  <c r="J2928" i="13"/>
  <c r="G1179" i="13"/>
  <c r="J1179" i="13"/>
  <c r="G2539" i="13"/>
  <c r="J2539" i="13"/>
  <c r="G3106" i="13"/>
  <c r="J3106" i="13"/>
  <c r="J2506" i="13"/>
  <c r="G2506" i="13"/>
  <c r="J1192" i="13"/>
  <c r="G1192" i="13"/>
  <c r="J1225" i="13"/>
  <c r="G1225" i="13"/>
  <c r="G322" i="13"/>
  <c r="J322" i="13"/>
  <c r="J334" i="13"/>
  <c r="G334" i="13"/>
  <c r="G3521" i="13"/>
  <c r="J3521" i="13"/>
  <c r="G2227" i="13"/>
  <c r="J2227" i="13"/>
  <c r="J1856" i="13"/>
  <c r="G1856" i="13"/>
  <c r="G2625" i="13"/>
  <c r="J2625" i="13"/>
  <c r="J4850" i="13"/>
  <c r="G4850" i="13"/>
  <c r="G805" i="13"/>
  <c r="J805" i="13"/>
  <c r="G1512" i="13"/>
  <c r="J1512" i="13"/>
  <c r="J4675" i="13"/>
  <c r="G4675" i="13"/>
  <c r="G3688" i="13"/>
  <c r="J3688" i="13"/>
  <c r="G256" i="13"/>
  <c r="J256" i="13"/>
  <c r="G601" i="13"/>
  <c r="J601" i="13"/>
  <c r="J1690" i="13"/>
  <c r="G1690" i="13"/>
  <c r="G4176" i="13"/>
  <c r="J4176" i="13"/>
  <c r="G1422" i="13"/>
  <c r="J1422" i="13"/>
  <c r="J1019" i="13"/>
  <c r="G1019" i="13"/>
  <c r="G4603" i="13"/>
  <c r="J4603" i="13"/>
  <c r="G1943" i="13"/>
  <c r="J1943" i="13"/>
  <c r="J2536" i="13"/>
  <c r="G2536" i="13"/>
  <c r="J2949" i="13"/>
  <c r="G2949" i="13"/>
  <c r="J3273" i="13"/>
  <c r="G3273" i="13"/>
  <c r="J3414" i="13"/>
  <c r="G3414" i="13"/>
  <c r="G1291" i="13"/>
  <c r="J1291" i="13"/>
  <c r="G2098" i="13"/>
  <c r="J2098" i="13"/>
  <c r="G2601" i="13"/>
  <c r="J2601" i="13"/>
  <c r="G2892" i="13"/>
  <c r="J2892" i="13"/>
  <c r="G2088" i="13"/>
  <c r="J2088" i="13"/>
  <c r="J458" i="13"/>
  <c r="G458" i="13"/>
  <c r="J4696" i="13"/>
  <c r="G4696" i="13"/>
  <c r="J3865" i="13"/>
  <c r="G3865" i="13"/>
  <c r="G2379" i="13"/>
  <c r="J2379" i="13"/>
  <c r="J580" i="13"/>
  <c r="G580" i="13"/>
  <c r="J1683" i="13"/>
  <c r="G1683" i="13"/>
  <c r="G597" i="13"/>
  <c r="J597" i="13"/>
  <c r="J4302" i="13"/>
  <c r="G4302" i="13"/>
  <c r="G3540" i="13"/>
  <c r="J3540" i="13"/>
  <c r="G4368" i="13"/>
  <c r="J4368" i="13"/>
  <c r="G2815" i="13"/>
  <c r="J2815" i="13"/>
  <c r="J1442" i="13"/>
  <c r="G1442" i="13"/>
  <c r="J2378" i="13"/>
  <c r="G2378" i="13"/>
  <c r="G1621" i="13"/>
  <c r="J1621" i="13"/>
  <c r="G2698" i="13"/>
  <c r="J2698" i="13"/>
  <c r="G1306" i="13"/>
  <c r="J1306" i="13"/>
  <c r="G3980" i="13"/>
  <c r="J3980" i="13"/>
  <c r="J4680" i="13"/>
  <c r="G4680" i="13"/>
  <c r="J4733" i="13"/>
  <c r="G4733" i="13"/>
  <c r="J999" i="13"/>
  <c r="G999" i="13"/>
  <c r="G2894" i="13"/>
  <c r="J2894" i="13"/>
  <c r="J2353" i="13"/>
  <c r="G2353" i="13"/>
  <c r="G1965" i="13"/>
  <c r="J1965" i="13"/>
  <c r="G1149" i="13"/>
  <c r="J1149" i="13"/>
  <c r="G2039" i="13"/>
  <c r="J2039" i="13"/>
  <c r="G28" i="13"/>
  <c r="J28" i="13"/>
  <c r="G4590" i="13"/>
  <c r="J4590" i="13"/>
  <c r="J2744" i="13"/>
  <c r="G2744" i="13"/>
  <c r="G3108" i="13"/>
  <c r="J3108" i="13"/>
  <c r="G4714" i="13"/>
  <c r="J4714" i="13"/>
  <c r="G147" i="13"/>
  <c r="J147" i="13"/>
  <c r="G2936" i="13"/>
  <c r="J2936" i="13"/>
  <c r="G3643" i="13"/>
  <c r="J3643" i="13"/>
  <c r="G2640" i="13"/>
  <c r="J2640" i="13"/>
  <c r="J3426" i="13"/>
  <c r="G3426" i="13"/>
  <c r="G1195" i="13"/>
  <c r="J1195" i="13"/>
  <c r="J1119" i="13"/>
  <c r="G1119" i="13"/>
  <c r="G4618" i="13"/>
  <c r="J4618" i="13"/>
  <c r="J3642" i="13"/>
  <c r="G3642" i="13"/>
  <c r="G3530" i="13"/>
  <c r="J3530" i="13"/>
  <c r="G3470" i="13"/>
  <c r="J3470" i="13"/>
  <c r="G3894" i="13"/>
  <c r="J3894" i="13"/>
  <c r="G4999" i="13"/>
  <c r="J4999" i="13"/>
  <c r="G1979" i="13"/>
  <c r="J1979" i="13"/>
  <c r="G1226" i="13"/>
  <c r="J1226" i="13"/>
  <c r="J4496" i="13"/>
  <c r="G4496" i="13"/>
  <c r="G4026" i="13"/>
  <c r="J4026" i="13"/>
  <c r="G1532" i="13"/>
  <c r="J1532" i="13"/>
  <c r="G3110" i="13"/>
  <c r="J3110" i="13"/>
  <c r="J4472" i="13"/>
  <c r="G4472" i="13"/>
  <c r="G774" i="13"/>
  <c r="J774" i="13"/>
  <c r="J3211" i="13"/>
  <c r="G3211" i="13"/>
  <c r="J3685" i="13"/>
  <c r="G3685" i="13"/>
  <c r="G4577" i="13"/>
  <c r="J4577" i="13"/>
  <c r="J1421" i="13"/>
  <c r="G1421" i="13"/>
  <c r="J3308" i="13"/>
  <c r="G3308" i="13"/>
  <c r="G2259" i="13"/>
  <c r="J2259" i="13"/>
  <c r="G1193" i="13"/>
  <c r="J1193" i="13"/>
  <c r="G3888" i="13"/>
  <c r="J3888" i="13"/>
  <c r="G1582" i="13"/>
  <c r="J1582" i="13"/>
  <c r="J1478" i="13"/>
  <c r="G1478" i="13"/>
  <c r="G134" i="13"/>
  <c r="J134" i="13"/>
  <c r="G3253" i="13"/>
  <c r="J3253" i="13"/>
  <c r="G962" i="13"/>
  <c r="J962" i="13"/>
  <c r="J4842" i="13"/>
  <c r="G4842" i="13"/>
  <c r="G557" i="13"/>
  <c r="J557" i="13"/>
  <c r="J4392" i="13"/>
  <c r="G4392" i="13"/>
  <c r="G3669" i="13"/>
  <c r="J3669" i="13"/>
  <c r="G3531" i="13"/>
  <c r="J3531" i="13"/>
  <c r="G509" i="13"/>
  <c r="J509" i="13"/>
  <c r="J4417" i="13"/>
  <c r="G4417" i="13"/>
  <c r="J2595" i="13"/>
  <c r="G2595" i="13"/>
  <c r="J4840" i="13"/>
  <c r="G4840" i="13"/>
  <c r="J3657" i="13"/>
  <c r="G3657" i="13"/>
  <c r="G2759" i="13"/>
  <c r="J2759" i="13"/>
  <c r="J3570" i="13"/>
  <c r="G3570" i="13"/>
  <c r="G3016" i="13"/>
  <c r="J3016" i="13"/>
  <c r="G1393" i="13"/>
  <c r="J1393" i="13"/>
  <c r="J2432" i="13"/>
  <c r="G2432" i="13"/>
  <c r="J2517" i="13"/>
  <c r="G2517" i="13"/>
  <c r="G2251" i="13"/>
  <c r="J2251" i="13"/>
  <c r="G4466" i="13"/>
  <c r="J4466" i="13"/>
  <c r="G1610" i="13"/>
  <c r="J1610" i="13"/>
  <c r="G1817" i="13"/>
  <c r="J1817" i="13"/>
  <c r="J2999" i="13"/>
  <c r="G2999" i="13"/>
  <c r="G3134" i="13"/>
  <c r="J3134" i="13"/>
  <c r="G3629" i="13"/>
  <c r="J3629" i="13"/>
  <c r="G2751" i="13"/>
  <c r="J2751" i="13"/>
  <c r="G1588" i="13"/>
  <c r="J1588" i="13"/>
  <c r="G4825" i="13"/>
  <c r="J4825" i="13"/>
  <c r="G810" i="13"/>
  <c r="J810" i="13"/>
  <c r="G2180" i="13"/>
  <c r="J2180" i="13"/>
  <c r="J2013" i="13"/>
  <c r="G2013" i="13"/>
  <c r="G457" i="13"/>
  <c r="J457" i="13"/>
  <c r="G2419" i="13"/>
  <c r="J2419" i="13"/>
  <c r="J4964" i="13"/>
  <c r="G4964" i="13"/>
  <c r="G2253" i="13"/>
  <c r="J2253" i="13"/>
  <c r="G4196" i="13"/>
  <c r="J4196" i="13"/>
  <c r="G4585" i="13"/>
  <c r="J4585" i="13"/>
  <c r="G2589" i="13"/>
  <c r="J2589" i="13"/>
  <c r="G3608" i="13"/>
  <c r="J3608" i="13"/>
  <c r="J2151" i="13"/>
  <c r="G2151" i="13"/>
  <c r="J2966" i="13"/>
  <c r="G2966" i="13"/>
  <c r="J1923" i="13"/>
  <c r="G1923" i="13"/>
  <c r="J1870" i="13"/>
  <c r="G1870" i="13"/>
  <c r="J4721" i="13"/>
  <c r="G4721" i="13"/>
  <c r="G900" i="13"/>
  <c r="J900" i="13"/>
  <c r="G4909" i="13"/>
  <c r="J4909" i="13"/>
  <c r="G2188" i="13"/>
  <c r="J2188" i="13"/>
  <c r="G4505" i="13"/>
  <c r="J4505" i="13"/>
  <c r="G2247" i="13"/>
  <c r="J2247" i="13"/>
  <c r="J2063" i="13"/>
  <c r="G2063" i="13"/>
  <c r="G1662" i="13"/>
  <c r="J1662" i="13"/>
  <c r="J2293" i="13"/>
  <c r="G2293" i="13"/>
  <c r="G2113" i="13"/>
  <c r="J2113" i="13"/>
  <c r="G1162" i="13"/>
  <c r="J1162" i="13"/>
  <c r="G4684" i="13"/>
  <c r="J4684" i="13"/>
  <c r="G4473" i="13"/>
  <c r="J4473" i="13"/>
  <c r="G1580" i="13"/>
  <c r="J1580" i="13"/>
  <c r="J452" i="13"/>
  <c r="G452" i="13"/>
  <c r="J468" i="13"/>
  <c r="G468" i="13"/>
  <c r="J1510" i="13"/>
  <c r="G1510" i="13"/>
  <c r="G1111" i="13"/>
  <c r="J1111" i="13"/>
  <c r="J2630" i="13"/>
  <c r="G2630" i="13"/>
  <c r="G3523" i="13"/>
  <c r="J3523" i="13"/>
  <c r="J3644" i="13"/>
  <c r="G3644" i="13"/>
  <c r="G2182" i="13"/>
  <c r="J2182" i="13"/>
  <c r="G427" i="13"/>
  <c r="J427" i="13"/>
  <c r="J4351" i="13"/>
  <c r="G4351" i="13"/>
  <c r="J4962" i="13"/>
  <c r="G4962" i="13"/>
  <c r="J670" i="13"/>
  <c r="G670" i="13"/>
  <c r="J3641" i="13"/>
  <c r="G3641" i="13"/>
  <c r="J2736" i="13"/>
  <c r="G2736" i="13"/>
  <c r="G4005" i="13"/>
  <c r="J4005" i="13"/>
  <c r="G1967" i="13"/>
  <c r="J1967" i="13"/>
  <c r="G604" i="13"/>
  <c r="J604" i="13"/>
  <c r="G2396" i="13"/>
  <c r="J2396" i="13"/>
  <c r="J3287" i="13"/>
  <c r="G3287" i="13"/>
  <c r="G3229" i="13"/>
  <c r="J3229" i="13"/>
  <c r="G3258" i="13"/>
  <c r="J3258" i="13"/>
  <c r="G1698" i="13"/>
  <c r="J1698" i="13"/>
  <c r="J2140" i="13"/>
  <c r="G2140" i="13"/>
  <c r="G3482" i="13"/>
  <c r="J3482" i="13"/>
  <c r="G1498" i="13"/>
  <c r="J1498" i="13"/>
  <c r="G4687" i="13"/>
  <c r="J4687" i="13"/>
  <c r="J3294" i="13"/>
  <c r="G3294" i="13"/>
  <c r="G244" i="13"/>
  <c r="J244" i="13"/>
  <c r="G4761" i="13"/>
  <c r="J4761" i="13"/>
  <c r="G1645" i="13"/>
  <c r="J1645" i="13"/>
  <c r="J2494" i="13"/>
  <c r="G2494" i="13"/>
  <c r="G2423" i="13"/>
  <c r="J2423" i="13"/>
  <c r="G1959" i="13"/>
  <c r="J1959" i="13"/>
  <c r="G3921" i="13"/>
  <c r="J3921" i="13"/>
  <c r="G2937" i="13"/>
  <c r="J2937" i="13"/>
  <c r="J3649" i="13"/>
  <c r="G3649" i="13"/>
  <c r="G4792" i="13"/>
  <c r="J4792" i="13"/>
  <c r="J2663" i="13"/>
  <c r="G2663" i="13"/>
  <c r="J953" i="13"/>
  <c r="G953" i="13"/>
  <c r="G2741" i="13"/>
  <c r="J2741" i="13"/>
  <c r="G3279" i="13"/>
  <c r="J3279" i="13"/>
  <c r="G2971" i="13"/>
  <c r="J2971" i="13"/>
  <c r="J2705" i="13"/>
  <c r="G2705" i="13"/>
  <c r="G852" i="13"/>
  <c r="J852" i="13"/>
  <c r="G3323" i="13"/>
  <c r="J3323" i="13"/>
  <c r="G1475" i="13"/>
  <c r="J1475" i="13"/>
  <c r="J2862" i="13"/>
  <c r="G2862" i="13"/>
  <c r="G836" i="13"/>
  <c r="J836" i="13"/>
  <c r="J3433" i="13"/>
  <c r="G3433" i="13"/>
  <c r="G2822" i="13"/>
  <c r="J2822" i="13"/>
  <c r="J1576" i="13"/>
  <c r="G1576" i="13"/>
  <c r="J3214" i="13"/>
  <c r="G3214" i="13"/>
  <c r="J1608" i="13"/>
  <c r="G1608" i="13"/>
  <c r="G1869" i="13"/>
  <c r="J1869" i="13"/>
  <c r="J4304" i="13"/>
  <c r="G4304" i="13"/>
  <c r="G3786" i="13"/>
  <c r="J3786" i="13"/>
  <c r="G4992" i="13"/>
  <c r="J4992" i="13"/>
  <c r="J4669" i="13"/>
  <c r="G4669" i="13"/>
  <c r="G1820" i="13"/>
  <c r="J1820" i="13"/>
  <c r="J1124" i="13"/>
  <c r="G1124" i="13"/>
  <c r="J2170" i="13"/>
  <c r="G2170" i="13"/>
  <c r="G3300" i="13"/>
  <c r="J3300" i="13"/>
  <c r="G2553" i="13"/>
  <c r="J2553" i="13"/>
  <c r="G2342" i="13"/>
  <c r="J2342" i="13"/>
  <c r="G850" i="13"/>
  <c r="J850" i="13"/>
  <c r="G2142" i="13"/>
  <c r="J2142" i="13"/>
  <c r="G4554" i="13"/>
  <c r="J4554" i="13"/>
  <c r="J2958" i="13"/>
  <c r="G2958" i="13"/>
  <c r="G4259" i="13"/>
  <c r="J4259" i="13"/>
  <c r="G3059" i="13"/>
  <c r="J3059" i="13"/>
  <c r="G2392" i="13"/>
  <c r="J2392" i="13"/>
  <c r="G1835" i="13"/>
  <c r="J1835" i="13"/>
  <c r="G3621" i="13"/>
  <c r="J3621" i="13"/>
  <c r="G2758" i="13"/>
  <c r="J2758" i="13"/>
  <c r="J2411" i="13"/>
  <c r="G2411" i="13"/>
  <c r="G2103" i="13"/>
  <c r="J2103" i="13"/>
  <c r="G384" i="13"/>
  <c r="J384" i="13"/>
  <c r="G1806" i="13"/>
  <c r="J1806" i="13"/>
  <c r="J4993" i="13"/>
  <c r="G4993" i="13"/>
  <c r="G2254" i="13"/>
  <c r="J2254" i="13"/>
  <c r="G4568" i="13"/>
  <c r="J4568" i="13"/>
  <c r="G4782" i="13"/>
  <c r="J4782" i="13"/>
  <c r="G2282" i="13"/>
  <c r="J2282" i="13"/>
  <c r="J4550" i="13"/>
  <c r="G4550" i="13"/>
  <c r="G3503" i="13"/>
  <c r="J3503" i="13"/>
  <c r="G4667" i="13"/>
  <c r="J4667" i="13"/>
  <c r="G4541" i="13"/>
  <c r="J4541" i="13"/>
  <c r="J2152" i="13"/>
  <c r="G2152" i="13"/>
  <c r="G103" i="13"/>
  <c r="J103" i="13"/>
  <c r="J4750" i="13"/>
  <c r="G4750" i="13"/>
  <c r="G4427" i="13"/>
  <c r="J4427" i="13"/>
  <c r="G881" i="13"/>
  <c r="J881" i="13"/>
  <c r="G2031" i="13"/>
  <c r="J2031" i="13"/>
  <c r="G591" i="13"/>
  <c r="J591" i="13"/>
  <c r="G2226" i="13"/>
  <c r="J2226" i="13"/>
  <c r="G3103" i="13"/>
  <c r="J3103" i="13"/>
  <c r="G1768" i="13"/>
  <c r="J1768" i="13"/>
  <c r="G674" i="13"/>
  <c r="J674" i="13"/>
  <c r="G4913" i="13"/>
  <c r="J4913" i="13"/>
  <c r="J3578" i="13"/>
  <c r="G3578" i="13"/>
  <c r="J1775" i="13"/>
  <c r="G1775" i="13"/>
  <c r="G2903" i="13"/>
  <c r="J2903" i="13"/>
  <c r="G3245" i="13"/>
  <c r="J3245" i="13"/>
  <c r="G314" i="13"/>
  <c r="J314" i="13"/>
  <c r="G4173" i="13"/>
  <c r="J4173" i="13"/>
  <c r="G3838" i="13"/>
  <c r="J3838" i="13"/>
  <c r="G4229" i="13"/>
  <c r="J4229" i="13"/>
  <c r="J1767" i="13"/>
  <c r="G1767" i="13"/>
  <c r="G2945" i="13"/>
  <c r="J2945" i="13"/>
  <c r="G3387" i="13"/>
  <c r="J3387" i="13"/>
  <c r="J3441" i="13"/>
  <c r="G3441" i="13"/>
  <c r="G67" i="13"/>
  <c r="J67" i="13"/>
  <c r="J80" i="13"/>
  <c r="G80" i="13"/>
  <c r="J809" i="13"/>
  <c r="G809" i="13"/>
  <c r="G3422" i="13"/>
  <c r="J3422" i="13"/>
  <c r="G4709" i="13"/>
  <c r="J4709" i="13"/>
  <c r="G3111" i="13"/>
  <c r="J3111" i="13"/>
  <c r="G2004" i="13"/>
  <c r="J2004" i="13"/>
  <c r="J785" i="13"/>
  <c r="G785" i="13"/>
  <c r="J4923" i="13"/>
  <c r="G4923" i="13"/>
  <c r="G242" i="13"/>
  <c r="J242" i="13"/>
  <c r="G1262" i="13"/>
  <c r="J1262" i="13"/>
  <c r="J1743" i="13"/>
  <c r="G1743" i="13"/>
  <c r="J1605" i="13"/>
  <c r="G1605" i="13"/>
  <c r="J974" i="13"/>
  <c r="G974" i="13"/>
  <c r="G3216" i="13"/>
  <c r="J3216" i="13"/>
  <c r="G1919" i="13"/>
  <c r="J1919" i="13"/>
  <c r="G4396" i="13"/>
  <c r="J4396" i="13"/>
  <c r="G4156" i="13"/>
  <c r="J4156" i="13"/>
  <c r="J3438" i="13"/>
  <c r="G3438" i="13"/>
  <c r="J3576" i="13"/>
  <c r="G3576" i="13"/>
  <c r="G3356" i="13"/>
  <c r="J3356" i="13"/>
  <c r="J4874" i="13"/>
  <c r="G4874" i="13"/>
  <c r="G1137" i="13"/>
  <c r="J1137" i="13"/>
  <c r="J164" i="13"/>
  <c r="G164" i="13"/>
  <c r="G4370" i="13"/>
  <c r="J4370" i="13"/>
  <c r="G1875" i="13"/>
  <c r="J1875" i="13"/>
  <c r="G1144" i="13"/>
  <c r="J1144" i="13"/>
  <c r="J3234" i="13"/>
  <c r="G3234" i="13"/>
  <c r="G4047" i="13"/>
  <c r="J4047" i="13"/>
  <c r="G1084" i="13"/>
  <c r="J1084" i="13"/>
  <c r="G3158" i="13"/>
  <c r="J3158" i="13"/>
  <c r="G2641" i="13"/>
  <c r="J2641" i="13"/>
  <c r="G429" i="13"/>
  <c r="J429" i="13"/>
  <c r="J4072" i="13"/>
  <c r="G4072" i="13"/>
  <c r="G4051" i="13"/>
  <c r="J4051" i="13"/>
  <c r="G198" i="13"/>
  <c r="J198" i="13"/>
  <c r="G246" i="13"/>
  <c r="J246" i="13"/>
  <c r="J770" i="13"/>
  <c r="G770" i="13"/>
  <c r="G2567" i="13"/>
  <c r="J2567" i="13"/>
  <c r="J1022" i="13"/>
  <c r="G1022" i="13"/>
  <c r="G435" i="13"/>
  <c r="J435" i="13"/>
  <c r="J2725" i="13"/>
  <c r="G2725" i="13"/>
  <c r="G2193" i="13"/>
  <c r="J2193" i="13"/>
  <c r="G2772" i="13"/>
  <c r="J2772" i="13"/>
  <c r="G1899" i="13"/>
  <c r="J1899" i="13"/>
  <c r="J3801" i="13"/>
  <c r="G3801" i="13"/>
  <c r="G1501" i="13"/>
  <c r="J1501" i="13"/>
  <c r="J3489" i="13"/>
  <c r="G3489" i="13"/>
  <c r="J2873" i="13"/>
  <c r="G2873" i="13"/>
  <c r="G4086" i="13"/>
  <c r="J4086" i="13"/>
  <c r="G3680" i="13"/>
  <c r="J3680" i="13"/>
  <c r="J3859" i="13"/>
  <c r="G3859" i="13"/>
  <c r="G2689" i="13"/>
  <c r="J2689" i="13"/>
  <c r="J233" i="13"/>
  <c r="G233" i="13"/>
  <c r="G629" i="13"/>
  <c r="J629" i="13"/>
  <c r="G2675" i="13"/>
  <c r="J2675" i="13"/>
  <c r="J1261" i="13"/>
  <c r="G1261" i="13"/>
  <c r="G2386" i="13"/>
  <c r="J2386" i="13"/>
  <c r="G2116" i="13"/>
  <c r="J2116" i="13"/>
  <c r="G1536" i="13"/>
  <c r="J1536" i="13"/>
  <c r="G2430" i="13"/>
  <c r="J2430" i="13"/>
  <c r="G3819" i="13"/>
  <c r="J3819" i="13"/>
  <c r="J2465" i="13"/>
  <c r="G2465" i="13"/>
  <c r="G3031" i="13"/>
  <c r="J3031" i="13"/>
  <c r="J4358" i="13"/>
  <c r="G4358" i="13"/>
  <c r="J72" i="13"/>
  <c r="G72" i="13"/>
  <c r="G324" i="13"/>
  <c r="J324" i="13"/>
  <c r="G2309" i="13"/>
  <c r="J2309" i="13"/>
  <c r="G428" i="13"/>
  <c r="J428" i="13"/>
  <c r="J2399" i="13"/>
  <c r="G2399" i="13"/>
  <c r="J1824" i="13"/>
  <c r="G1824" i="13"/>
  <c r="J2563" i="13"/>
  <c r="G2563" i="13"/>
  <c r="J4871" i="13"/>
  <c r="G4871" i="13"/>
  <c r="G97" i="13"/>
  <c r="J97" i="13"/>
  <c r="G4436" i="13"/>
  <c r="J4436" i="13"/>
  <c r="G2448" i="13"/>
  <c r="J2448" i="13"/>
  <c r="J1845" i="13"/>
  <c r="G1845" i="13"/>
  <c r="G2184" i="13"/>
  <c r="J2184" i="13"/>
  <c r="J2191" i="13"/>
  <c r="G2191" i="13"/>
  <c r="J2311" i="13"/>
  <c r="G2311" i="13"/>
  <c r="G3638" i="13"/>
  <c r="J3638" i="13"/>
  <c r="G3436" i="13"/>
  <c r="J3436" i="13"/>
  <c r="J4839" i="13"/>
  <c r="G4839" i="13"/>
  <c r="G297" i="13"/>
  <c r="J297" i="13"/>
  <c r="G163" i="13"/>
  <c r="J163" i="13"/>
  <c r="G4265" i="13"/>
  <c r="J4265" i="13"/>
  <c r="J2218" i="13"/>
  <c r="G2218" i="13"/>
  <c r="J4724" i="13"/>
  <c r="G4724" i="13"/>
  <c r="G807" i="13"/>
  <c r="J807" i="13"/>
  <c r="G1104" i="13"/>
  <c r="J1104" i="13"/>
  <c r="J2992" i="13"/>
  <c r="G2992" i="13"/>
  <c r="J3611" i="13"/>
  <c r="G3611" i="13"/>
  <c r="J2401" i="13"/>
  <c r="G2401" i="13"/>
  <c r="G3344" i="13"/>
  <c r="J3344" i="13"/>
  <c r="G3803" i="13"/>
  <c r="J3803" i="13"/>
  <c r="J3080" i="13"/>
  <c r="G3080" i="13"/>
  <c r="G3593" i="13"/>
  <c r="J3593" i="13"/>
  <c r="G3350" i="13"/>
  <c r="J3350" i="13"/>
  <c r="G4651" i="13"/>
  <c r="J4651" i="13"/>
  <c r="G2880" i="13"/>
  <c r="J2880" i="13"/>
  <c r="G3739" i="13"/>
  <c r="J3739" i="13"/>
  <c r="J668" i="13"/>
  <c r="G668" i="13"/>
  <c r="J2428" i="13"/>
  <c r="G2428" i="13"/>
  <c r="J2368" i="13"/>
  <c r="G2368" i="13"/>
  <c r="G1239" i="13"/>
  <c r="J1239" i="13"/>
  <c r="G414" i="13"/>
  <c r="J414" i="13"/>
  <c r="G898" i="13"/>
  <c r="J898" i="13"/>
  <c r="J2284" i="13"/>
  <c r="G2284" i="13"/>
  <c r="G4339" i="13"/>
  <c r="J4339" i="13"/>
  <c r="G860" i="13"/>
  <c r="J860" i="13"/>
  <c r="G3506" i="13"/>
  <c r="J3506" i="13"/>
  <c r="G2044" i="13"/>
  <c r="J2044" i="13"/>
  <c r="G4344" i="13"/>
  <c r="J4344" i="13"/>
  <c r="G3396" i="13"/>
  <c r="J3396" i="13"/>
  <c r="G4621" i="13"/>
  <c r="J4621" i="13"/>
  <c r="G971" i="13"/>
  <c r="J971" i="13"/>
  <c r="G3173" i="13"/>
  <c r="J3173" i="13"/>
  <c r="G3574" i="13"/>
  <c r="J3574" i="13"/>
  <c r="G3295" i="13"/>
  <c r="J3295" i="13"/>
  <c r="J4064" i="13"/>
  <c r="G4064" i="13"/>
  <c r="J265" i="13"/>
  <c r="G265" i="13"/>
  <c r="J451" i="13"/>
  <c r="G451" i="13"/>
  <c r="G2492" i="13"/>
  <c r="J2492" i="13"/>
  <c r="G2010" i="13"/>
  <c r="J2010" i="13"/>
  <c r="J1436" i="13"/>
  <c r="G1436" i="13"/>
  <c r="G4225" i="13"/>
  <c r="J4225" i="13"/>
  <c r="G1514" i="13"/>
  <c r="J1514" i="13"/>
  <c r="G2852" i="13"/>
  <c r="J2852" i="13"/>
  <c r="G3189" i="13"/>
  <c r="J3189" i="13"/>
  <c r="G2087" i="13"/>
  <c r="J2087" i="13"/>
  <c r="G3177" i="13"/>
  <c r="J3177" i="13"/>
  <c r="J3994" i="13"/>
  <c r="G3994" i="13"/>
  <c r="G2807" i="13"/>
  <c r="J2807" i="13"/>
  <c r="G1394" i="13"/>
  <c r="J1394" i="13"/>
  <c r="J112" i="13"/>
  <c r="G112" i="13"/>
  <c r="G4066" i="13"/>
  <c r="J4066" i="13"/>
  <c r="J2712" i="13"/>
  <c r="G2712" i="13"/>
  <c r="G1814" i="13"/>
  <c r="J1814" i="13"/>
  <c r="G1794" i="13"/>
  <c r="J1794" i="13"/>
  <c r="G882" i="13"/>
  <c r="J882" i="13"/>
  <c r="J2425" i="13"/>
  <c r="G2425" i="13"/>
  <c r="J117" i="13"/>
  <c r="G117" i="13"/>
  <c r="J613" i="13"/>
  <c r="G613" i="13"/>
  <c r="G2019" i="13"/>
  <c r="J2019" i="13"/>
  <c r="G3834" i="13"/>
  <c r="J3834" i="13"/>
  <c r="G1770" i="13"/>
  <c r="J1770" i="13"/>
  <c r="G4221" i="13"/>
  <c r="J4221" i="13"/>
  <c r="J3208" i="13"/>
  <c r="G3208" i="13"/>
  <c r="G424" i="13"/>
  <c r="J424" i="13"/>
  <c r="G661" i="13"/>
  <c r="J661" i="13"/>
  <c r="J3053" i="13"/>
  <c r="G3053" i="13"/>
  <c r="J4795" i="13"/>
  <c r="G4795" i="13"/>
  <c r="G4004" i="13"/>
  <c r="J4004" i="13"/>
  <c r="J4893" i="13"/>
  <c r="G4893" i="13"/>
  <c r="G1491" i="13"/>
  <c r="J1491" i="13"/>
  <c r="G4520" i="13"/>
  <c r="J4520" i="13"/>
  <c r="G3900" i="13"/>
  <c r="J3900" i="13"/>
  <c r="J2026" i="13"/>
  <c r="G2026" i="13"/>
  <c r="G4656" i="13"/>
  <c r="J4656" i="13"/>
  <c r="J1082" i="13"/>
  <c r="G1082" i="13"/>
  <c r="G4694" i="13"/>
  <c r="J4694" i="13"/>
  <c r="J1521" i="13"/>
  <c r="G1521" i="13"/>
  <c r="J3560" i="13"/>
  <c r="G3560" i="13"/>
  <c r="J926" i="13"/>
  <c r="G926" i="13"/>
  <c r="J637" i="13"/>
  <c r="G637" i="13"/>
  <c r="J2234" i="13"/>
  <c r="G2234" i="13"/>
  <c r="J3584" i="13"/>
  <c r="G3584" i="13"/>
  <c r="J2559" i="13"/>
  <c r="G2559" i="13"/>
  <c r="G827" i="13"/>
  <c r="J827" i="13"/>
  <c r="G1855" i="13"/>
  <c r="J1855" i="13"/>
  <c r="G1879" i="13"/>
  <c r="J1879" i="13"/>
  <c r="J4159" i="13"/>
  <c r="G4159" i="13"/>
  <c r="J1956" i="13"/>
  <c r="G1956" i="13"/>
  <c r="J2306" i="13"/>
  <c r="G2306" i="13"/>
  <c r="J2281" i="13"/>
  <c r="G2281" i="13"/>
  <c r="J3240" i="13"/>
  <c r="G3240" i="13"/>
  <c r="G2328" i="13"/>
  <c r="J2328" i="13"/>
  <c r="G1843" i="13"/>
  <c r="J1843" i="13"/>
  <c r="G2561" i="13"/>
  <c r="J2561" i="13"/>
  <c r="G1848" i="13"/>
  <c r="J1848" i="13"/>
  <c r="G2102" i="13"/>
  <c r="J2102" i="13"/>
  <c r="J4636" i="13"/>
  <c r="G4636" i="13"/>
  <c r="J3554" i="13"/>
  <c r="G3554" i="13"/>
  <c r="G3766" i="13"/>
  <c r="J3766" i="13"/>
  <c r="G4349" i="13"/>
  <c r="J4349" i="13"/>
  <c r="G4373" i="13"/>
  <c r="J4373" i="13"/>
  <c r="J3647" i="13"/>
  <c r="G3647" i="13"/>
  <c r="G2719" i="13"/>
  <c r="J2719" i="13"/>
  <c r="G1068" i="13"/>
  <c r="J1068" i="13"/>
  <c r="J445" i="13"/>
  <c r="G445" i="13"/>
  <c r="G4235" i="13"/>
  <c r="J4235" i="13"/>
  <c r="G4359" i="13"/>
  <c r="J4359" i="13"/>
  <c r="J1284" i="13"/>
  <c r="G1284" i="13"/>
  <c r="G4382" i="13"/>
  <c r="J4382" i="13"/>
  <c r="J1157" i="13"/>
  <c r="G1157" i="13"/>
  <c r="J2714" i="13"/>
  <c r="G2714" i="13"/>
  <c r="J1037" i="13"/>
  <c r="G1037" i="13"/>
  <c r="G3327" i="13"/>
  <c r="J3327" i="13"/>
  <c r="J1892" i="13"/>
  <c r="G1892" i="13"/>
  <c r="G3296" i="13"/>
  <c r="J3296" i="13"/>
  <c r="G3460" i="13"/>
  <c r="J3460" i="13"/>
  <c r="G3020" i="13"/>
  <c r="J3020" i="13"/>
  <c r="G821" i="13"/>
  <c r="J821" i="13"/>
  <c r="J4834" i="13"/>
  <c r="G4834" i="13"/>
  <c r="J4560" i="13"/>
  <c r="G4560" i="13"/>
  <c r="G528" i="13"/>
  <c r="J528" i="13"/>
  <c r="G4149" i="13"/>
  <c r="J4149" i="13"/>
  <c r="J3639" i="13"/>
  <c r="G3639" i="13"/>
  <c r="G1676" i="13"/>
  <c r="J1676" i="13"/>
  <c r="J91" i="13"/>
  <c r="G91" i="13"/>
  <c r="J4835" i="13"/>
  <c r="G4835" i="13"/>
  <c r="J4213" i="13"/>
  <c r="G4213" i="13"/>
  <c r="G302" i="13"/>
  <c r="J302" i="13"/>
  <c r="G4995" i="13"/>
  <c r="J4995" i="13"/>
  <c r="G3589" i="13"/>
  <c r="J3589" i="13"/>
  <c r="G4904" i="13"/>
  <c r="J4904" i="13"/>
  <c r="G1486" i="13"/>
  <c r="J1486" i="13"/>
  <c r="G2437" i="13"/>
  <c r="J2437" i="13"/>
  <c r="G4930" i="13"/>
  <c r="J4930" i="13"/>
  <c r="J1791" i="13"/>
  <c r="G1791" i="13"/>
  <c r="G2489" i="13"/>
  <c r="J2489" i="13"/>
  <c r="G3302" i="13"/>
  <c r="J3302" i="13"/>
  <c r="J415" i="13"/>
  <c r="G415" i="13"/>
  <c r="J2066" i="13"/>
  <c r="G2066" i="13"/>
  <c r="G2562" i="13"/>
  <c r="J2562" i="13"/>
  <c r="J4549" i="13"/>
  <c r="G4549" i="13"/>
  <c r="G706" i="13"/>
  <c r="J706" i="13"/>
  <c r="G2225" i="13"/>
  <c r="J2225" i="13"/>
  <c r="G4645" i="13"/>
  <c r="J4645" i="13"/>
  <c r="G1526" i="13"/>
  <c r="J1526" i="13"/>
  <c r="G511" i="13"/>
  <c r="J511" i="13"/>
  <c r="G1682" i="13"/>
  <c r="J1682" i="13"/>
  <c r="J3032" i="13"/>
  <c r="G3032" i="13"/>
  <c r="J4776" i="13"/>
  <c r="G4776" i="13"/>
  <c r="G1751" i="13"/>
  <c r="J1751" i="13"/>
  <c r="J2792" i="13"/>
  <c r="G2792" i="13"/>
  <c r="G1893" i="13"/>
  <c r="J1893" i="13"/>
  <c r="J965" i="13"/>
  <c r="G965" i="13"/>
  <c r="G4653" i="13"/>
  <c r="J4653" i="13"/>
  <c r="J2096" i="13"/>
  <c r="G2096" i="13"/>
  <c r="G2754" i="13"/>
  <c r="J2754" i="13"/>
  <c r="J3328" i="13"/>
  <c r="G3328" i="13"/>
  <c r="J1976" i="13"/>
  <c r="G1976" i="13"/>
  <c r="G703" i="13"/>
  <c r="J703" i="13"/>
  <c r="J2614" i="13"/>
  <c r="G2614" i="13"/>
  <c r="G4513" i="13"/>
  <c r="J4513" i="13"/>
  <c r="J4369" i="13"/>
  <c r="G4369" i="13"/>
  <c r="G3409" i="13"/>
  <c r="J3409" i="13"/>
  <c r="G2813" i="13"/>
  <c r="J2813" i="13"/>
  <c r="G2711" i="13"/>
  <c r="J2711" i="13"/>
  <c r="J2545" i="13"/>
  <c r="G2545" i="13"/>
  <c r="J4150" i="13"/>
  <c r="G4150" i="13"/>
  <c r="G1071" i="13"/>
  <c r="J1071" i="13"/>
  <c r="G1190" i="13"/>
  <c r="J1190" i="13"/>
  <c r="J253" i="13"/>
  <c r="G253" i="13"/>
  <c r="G683" i="13"/>
  <c r="J683" i="13"/>
  <c r="J1554" i="13"/>
  <c r="G1554" i="13"/>
  <c r="G47" i="13"/>
  <c r="J47" i="13"/>
  <c r="G4218" i="13"/>
  <c r="J4218" i="13"/>
  <c r="G769" i="13"/>
  <c r="J769" i="13"/>
  <c r="G183" i="13"/>
  <c r="J183" i="13"/>
  <c r="G1840" i="13"/>
  <c r="J1840" i="13"/>
  <c r="G1330" i="13"/>
  <c r="J1330" i="13"/>
  <c r="G1551" i="13"/>
  <c r="J1551" i="13"/>
  <c r="G4276" i="13"/>
  <c r="J4276" i="13"/>
  <c r="J2014" i="13"/>
  <c r="G2014" i="13"/>
  <c r="G3251" i="13"/>
  <c r="J3251" i="13"/>
  <c r="G2612" i="13"/>
  <c r="J2612" i="13"/>
  <c r="J1829" i="13"/>
  <c r="G1829" i="13"/>
  <c r="G1722" i="13"/>
  <c r="J1722" i="13"/>
  <c r="G1056" i="13"/>
  <c r="J1056" i="13"/>
  <c r="G3373" i="13"/>
  <c r="J3373" i="13"/>
  <c r="G3812" i="13"/>
  <c r="J3812" i="13"/>
  <c r="G4448" i="13"/>
  <c r="J4448" i="13"/>
  <c r="J1464" i="13"/>
  <c r="G1464" i="13"/>
  <c r="G678" i="13"/>
  <c r="J678" i="13"/>
  <c r="G2560" i="13"/>
  <c r="J2560" i="13"/>
  <c r="G763" i="13"/>
  <c r="J763" i="13"/>
  <c r="G2885" i="13"/>
  <c r="J2885" i="13"/>
  <c r="G4833" i="13"/>
  <c r="J4833" i="13"/>
  <c r="G1600" i="13"/>
  <c r="J1600" i="13"/>
  <c r="J1642" i="13"/>
  <c r="G1642" i="13"/>
  <c r="J142" i="13"/>
  <c r="G142" i="13"/>
  <c r="J1312" i="13"/>
  <c r="G1312" i="13"/>
  <c r="J4642" i="13"/>
  <c r="G4642" i="13"/>
  <c r="G113" i="13"/>
  <c r="J113" i="13"/>
  <c r="G1189" i="13"/>
  <c r="J1189" i="13"/>
  <c r="J2478" i="13"/>
  <c r="G2478" i="13"/>
  <c r="G141" i="13"/>
  <c r="J141" i="13"/>
  <c r="G2908" i="13"/>
  <c r="J2908" i="13"/>
  <c r="J1757" i="13"/>
  <c r="G1757" i="13"/>
  <c r="J1800" i="13"/>
  <c r="G1800" i="13"/>
  <c r="J3357" i="13"/>
  <c r="G3357" i="13"/>
  <c r="G3543" i="13"/>
  <c r="J3543" i="13"/>
  <c r="J3938" i="13"/>
  <c r="G3938" i="13"/>
  <c r="G590" i="13"/>
  <c r="J590" i="13"/>
  <c r="G4322" i="13"/>
  <c r="J4322" i="13"/>
  <c r="J3290" i="13"/>
  <c r="G3290" i="13"/>
  <c r="G1298" i="13"/>
  <c r="J1298" i="13"/>
  <c r="J2703" i="13"/>
  <c r="G2703" i="13"/>
  <c r="G1473" i="13"/>
  <c r="J1473" i="13"/>
  <c r="G2166" i="13"/>
  <c r="J2166" i="13"/>
  <c r="G1733" i="13"/>
  <c r="J1733" i="13"/>
  <c r="J2774" i="13"/>
  <c r="G2774" i="13"/>
  <c r="G3141" i="13"/>
  <c r="J3141" i="13"/>
  <c r="J1952" i="13"/>
  <c r="G1952" i="13"/>
  <c r="J3035" i="13"/>
  <c r="G3035" i="13"/>
  <c r="G3443" i="13"/>
  <c r="J3443" i="13"/>
  <c r="J196" i="13"/>
  <c r="G196" i="13"/>
  <c r="G1558" i="13"/>
  <c r="J1558" i="13"/>
  <c r="G2238" i="13"/>
  <c r="J2238" i="13"/>
  <c r="J3664" i="13"/>
  <c r="G3664" i="13"/>
  <c r="J4800" i="13"/>
  <c r="G4800" i="13"/>
  <c r="G2127" i="13"/>
  <c r="J2127" i="13"/>
  <c r="J1619" i="13"/>
  <c r="G1619" i="13"/>
  <c r="G3119" i="13"/>
  <c r="J3119" i="13"/>
  <c r="G2119" i="13"/>
  <c r="J2119" i="13"/>
  <c r="G3402" i="13"/>
  <c r="J3402" i="13"/>
  <c r="G582" i="13"/>
  <c r="J582" i="13"/>
  <c r="J3122" i="13"/>
  <c r="G3122" i="13"/>
  <c r="G358" i="13"/>
  <c r="J358" i="13"/>
  <c r="G876" i="13"/>
  <c r="J876" i="13"/>
  <c r="G2021" i="13"/>
  <c r="J2021" i="13"/>
  <c r="G737" i="13"/>
  <c r="J737" i="13"/>
  <c r="G4146" i="13"/>
  <c r="J4146" i="13"/>
  <c r="G3579" i="13"/>
  <c r="J3579" i="13"/>
  <c r="J4843" i="13"/>
  <c r="G4843" i="13"/>
  <c r="G675" i="13"/>
  <c r="J675" i="13"/>
  <c r="G1199" i="13"/>
  <c r="J1199" i="13"/>
  <c r="G2666" i="13"/>
  <c r="J2666" i="13"/>
  <c r="G455" i="13"/>
  <c r="J455" i="13"/>
  <c r="G2412" i="13"/>
  <c r="J2412" i="13"/>
  <c r="G3213" i="13"/>
  <c r="J3213" i="13"/>
  <c r="G2924" i="13"/>
  <c r="J2924" i="13"/>
  <c r="G614" i="13"/>
  <c r="J614" i="13"/>
  <c r="G1546" i="13"/>
  <c r="J1546" i="13"/>
  <c r="J1310" i="13"/>
  <c r="G1310" i="13"/>
  <c r="G3068" i="13"/>
  <c r="J3068" i="13"/>
  <c r="G1927" i="13"/>
  <c r="J1927" i="13"/>
  <c r="J4356" i="13"/>
  <c r="G4356" i="13"/>
  <c r="G4020" i="13"/>
  <c r="J4020" i="13"/>
  <c r="J3237" i="13"/>
  <c r="G3237" i="13"/>
  <c r="J4888" i="13"/>
  <c r="G4888" i="13"/>
  <c r="J2554" i="13"/>
  <c r="G2554" i="13"/>
  <c r="G1523" i="13"/>
  <c r="J1523" i="13"/>
  <c r="G2875" i="13"/>
  <c r="J2875" i="13"/>
  <c r="J2212" i="13"/>
  <c r="G2212" i="13"/>
  <c r="J828" i="13"/>
  <c r="G828" i="13"/>
  <c r="J1630" i="13"/>
  <c r="G1630" i="13"/>
  <c r="G4253" i="13"/>
  <c r="J4253" i="13"/>
  <c r="J1591" i="13"/>
  <c r="G1591" i="13"/>
  <c r="G4770" i="13"/>
  <c r="J4770" i="13"/>
  <c r="G4042" i="13"/>
  <c r="J4042" i="13"/>
  <c r="J2347" i="13"/>
  <c r="G2347" i="13"/>
  <c r="G3815" i="13"/>
  <c r="J3815" i="13"/>
  <c r="J2930" i="13"/>
  <c r="G2930" i="13"/>
  <c r="G3169" i="13"/>
  <c r="J3169" i="13"/>
  <c r="G454" i="13"/>
  <c r="J454" i="13"/>
  <c r="J3989" i="13"/>
  <c r="G3989" i="13"/>
  <c r="G2417" i="13"/>
  <c r="J2417" i="13"/>
  <c r="G4121" i="13"/>
  <c r="J4121" i="13"/>
  <c r="J3751" i="13"/>
  <c r="G3751" i="13"/>
  <c r="G4214" i="13"/>
  <c r="J4214" i="13"/>
  <c r="J4401" i="13"/>
  <c r="G4401" i="13"/>
  <c r="G4071" i="13"/>
  <c r="J4071" i="13"/>
  <c r="J4884" i="13"/>
  <c r="G4884" i="13"/>
  <c r="G1650" i="13"/>
  <c r="J1650" i="13"/>
  <c r="G1384" i="13"/>
  <c r="J1384" i="13"/>
  <c r="G730" i="13"/>
  <c r="J730" i="13"/>
  <c r="G646" i="13"/>
  <c r="J646" i="13"/>
  <c r="G818" i="13"/>
  <c r="J818" i="13"/>
  <c r="G2310" i="13"/>
  <c r="J2310" i="13"/>
  <c r="G1134" i="13"/>
  <c r="J1134" i="13"/>
  <c r="J968" i="13"/>
  <c r="G968" i="13"/>
  <c r="G1379" i="13"/>
  <c r="J1379" i="13"/>
  <c r="G935" i="13"/>
  <c r="J935" i="13"/>
  <c r="G3055" i="13"/>
  <c r="J3055" i="13"/>
  <c r="J1023" i="13"/>
  <c r="G1023" i="13"/>
  <c r="J348" i="13"/>
  <c r="G348" i="13"/>
  <c r="J2433" i="13"/>
  <c r="G2433" i="13"/>
  <c r="G3513" i="13"/>
  <c r="J3513" i="13"/>
  <c r="J4482" i="13"/>
  <c r="G4482" i="13"/>
  <c r="J4103" i="13"/>
  <c r="G4103" i="13"/>
  <c r="G689" i="13"/>
  <c r="J689" i="13"/>
  <c r="G7" i="13"/>
  <c r="J7" i="13"/>
  <c r="J252" i="13"/>
  <c r="G252" i="13"/>
  <c r="G4056" i="13"/>
  <c r="J4056" i="13"/>
  <c r="G4199" i="13"/>
  <c r="J4199" i="13"/>
  <c r="G251" i="13"/>
  <c r="J251" i="13"/>
  <c r="G4638" i="13"/>
  <c r="J4638" i="13"/>
  <c r="J132" i="13"/>
  <c r="G132" i="13"/>
  <c r="G4897" i="13"/>
  <c r="J4897" i="13"/>
  <c r="J512" i="13"/>
  <c r="G512" i="13"/>
  <c r="G684" i="13"/>
  <c r="J684" i="13"/>
  <c r="G1854" i="13"/>
  <c r="J1854" i="13"/>
  <c r="G588" i="13"/>
  <c r="J588" i="13"/>
  <c r="G2135" i="13"/>
  <c r="J2135" i="13"/>
  <c r="G3270" i="13"/>
  <c r="J3270" i="13"/>
  <c r="J3262" i="13"/>
  <c r="G3262" i="13"/>
  <c r="J3758" i="13"/>
  <c r="G3758" i="13"/>
  <c r="G934" i="13"/>
  <c r="J934" i="13"/>
  <c r="G2611" i="13"/>
  <c r="J2611" i="13"/>
  <c r="G1831" i="13"/>
  <c r="J1831" i="13"/>
  <c r="G94" i="13"/>
  <c r="J94" i="13"/>
  <c r="J3121" i="13"/>
  <c r="G3121" i="13"/>
  <c r="G185" i="13"/>
  <c r="J185" i="13"/>
  <c r="G2617" i="13"/>
  <c r="J2617" i="13"/>
  <c r="G4019" i="13"/>
  <c r="J4019" i="13"/>
  <c r="G863" i="13"/>
  <c r="J863" i="13"/>
  <c r="G259" i="13"/>
  <c r="J259" i="13"/>
  <c r="G1263" i="13"/>
  <c r="J1263" i="13"/>
  <c r="G74" i="13"/>
  <c r="J74" i="13"/>
  <c r="G3555" i="13"/>
  <c r="J3555" i="13"/>
  <c r="G315" i="13"/>
  <c r="J315" i="13"/>
  <c r="G2502" i="13"/>
  <c r="J2502" i="13"/>
  <c r="G820" i="13"/>
  <c r="J820" i="13"/>
  <c r="G4361" i="13"/>
  <c r="J4361" i="13"/>
  <c r="G417" i="13"/>
  <c r="J417" i="13"/>
  <c r="G4311" i="13"/>
  <c r="J4311" i="13"/>
  <c r="J1612" i="13"/>
  <c r="G1612" i="13"/>
  <c r="G565" i="13"/>
  <c r="J565" i="13"/>
  <c r="G2883" i="13"/>
  <c r="J2883" i="13"/>
  <c r="G3775" i="13"/>
  <c r="J3775" i="13"/>
  <c r="G4274" i="13"/>
  <c r="J4274" i="13"/>
  <c r="G4148" i="13"/>
  <c r="J4148" i="13"/>
  <c r="G379" i="13"/>
  <c r="J379" i="13"/>
  <c r="G4822" i="13"/>
  <c r="J4822" i="13"/>
  <c r="J723" i="13"/>
  <c r="G723" i="13"/>
  <c r="G2051" i="13"/>
  <c r="J2051" i="13"/>
  <c r="G3415" i="13"/>
  <c r="J3415" i="13"/>
  <c r="G4228" i="13"/>
  <c r="J4228" i="13"/>
  <c r="J3272" i="13"/>
  <c r="G3272" i="13"/>
  <c r="G1209" i="13"/>
  <c r="J1209" i="13"/>
  <c r="J1786" i="13"/>
  <c r="G1786" i="13"/>
  <c r="G43" i="13"/>
  <c r="J43" i="13"/>
  <c r="G3536" i="13"/>
  <c r="J3536" i="13"/>
  <c r="G1174" i="13"/>
  <c r="J1174" i="13"/>
  <c r="G69" i="13"/>
  <c r="J69" i="13"/>
  <c r="J4523" i="13"/>
  <c r="G4523" i="13"/>
  <c r="J4464" i="13"/>
  <c r="G4464" i="13"/>
  <c r="G4972" i="13"/>
  <c r="J4972" i="13"/>
  <c r="J301" i="13"/>
  <c r="G301" i="13"/>
  <c r="J166" i="13"/>
  <c r="G166" i="13"/>
  <c r="G3405" i="13"/>
  <c r="J3405" i="13"/>
  <c r="J986" i="13"/>
  <c r="G986" i="13"/>
  <c r="G1963" i="13"/>
  <c r="J1963" i="13"/>
  <c r="G3610" i="13"/>
  <c r="J3610" i="13"/>
  <c r="J2745" i="13"/>
  <c r="G2745" i="13"/>
  <c r="J4720" i="13"/>
  <c r="G4720" i="13"/>
  <c r="J2960" i="13"/>
  <c r="G2960" i="13"/>
  <c r="G695" i="13"/>
  <c r="J695" i="13"/>
  <c r="J42" i="13"/>
  <c r="G42" i="13"/>
  <c r="J3704" i="13"/>
  <c r="G3704" i="13"/>
  <c r="G3198" i="13"/>
  <c r="J3198" i="13"/>
  <c r="G1881" i="13"/>
  <c r="J1881" i="13"/>
  <c r="G90" i="13"/>
  <c r="J90" i="13"/>
  <c r="G2538" i="13"/>
  <c r="J2538" i="13"/>
  <c r="J2011" i="13"/>
  <c r="G2011" i="13"/>
  <c r="G6" i="13"/>
  <c r="J6" i="13"/>
  <c r="G295" i="13"/>
  <c r="J295" i="13"/>
  <c r="G111" i="13"/>
  <c r="J111" i="13"/>
  <c r="G3250" i="13"/>
  <c r="J3250" i="13"/>
  <c r="J561" i="13"/>
  <c r="G561" i="13"/>
  <c r="G96" i="13"/>
  <c r="J96" i="13"/>
  <c r="G2970" i="13"/>
  <c r="J2970" i="13"/>
  <c r="G4644" i="13"/>
  <c r="J4644" i="13"/>
  <c r="J4723" i="13"/>
  <c r="G4723" i="13"/>
  <c r="J108" i="13"/>
  <c r="G108" i="13"/>
  <c r="J4043" i="13"/>
  <c r="G4043" i="13"/>
  <c r="G3257" i="13"/>
  <c r="J3257" i="13"/>
  <c r="G499" i="13"/>
  <c r="J499" i="13"/>
  <c r="G1679" i="13"/>
  <c r="J1679" i="13"/>
  <c r="G663" i="13"/>
  <c r="J663" i="13"/>
  <c r="G1255" i="13"/>
  <c r="J1255" i="13"/>
  <c r="G280" i="13"/>
  <c r="J280" i="13"/>
  <c r="J1525" i="13"/>
  <c r="G1525" i="13"/>
  <c r="G95" i="13"/>
  <c r="J95" i="13"/>
  <c r="G727" i="13"/>
  <c r="J727" i="13"/>
  <c r="J342" i="13"/>
  <c r="G342" i="13"/>
  <c r="G3421" i="13"/>
  <c r="J3421" i="13"/>
  <c r="J4179" i="13"/>
  <c r="G4179" i="13"/>
  <c r="G3099" i="13"/>
  <c r="J3099" i="13"/>
  <c r="G4729" i="13"/>
  <c r="J4729" i="13"/>
  <c r="J2591" i="13"/>
  <c r="G2591" i="13"/>
  <c r="G3713" i="13"/>
  <c r="J3713" i="13"/>
  <c r="J1511" i="13"/>
  <c r="G1511" i="13"/>
  <c r="J4363" i="13"/>
  <c r="G4363" i="13"/>
  <c r="G603" i="13"/>
  <c r="J603" i="13"/>
  <c r="G2709" i="13"/>
  <c r="J2709" i="13"/>
  <c r="G4348" i="13"/>
  <c r="J4348" i="13"/>
  <c r="G4164" i="13"/>
  <c r="J4164" i="13"/>
  <c r="G2307" i="13"/>
  <c r="J2307" i="13"/>
  <c r="G282" i="13"/>
  <c r="J282" i="13"/>
  <c r="G2657" i="13"/>
  <c r="J2657" i="13"/>
  <c r="J4809" i="13"/>
  <c r="G4809" i="13"/>
  <c r="J1138" i="13"/>
  <c r="G1138" i="13"/>
  <c r="J1219" i="13"/>
  <c r="G1219" i="13"/>
  <c r="G3423" i="13"/>
  <c r="J3423" i="13"/>
  <c r="G970" i="13"/>
  <c r="J970" i="13"/>
  <c r="G1007" i="13"/>
  <c r="J1007" i="13"/>
  <c r="G3437" i="13"/>
  <c r="J3437" i="13"/>
  <c r="J4932" i="13"/>
  <c r="G4932" i="13"/>
  <c r="J1433" i="13"/>
  <c r="G1433" i="13"/>
  <c r="G3830" i="13"/>
  <c r="J3830" i="13"/>
  <c r="G3474" i="13"/>
  <c r="J3474" i="13"/>
  <c r="G2201" i="13"/>
  <c r="J2201" i="13"/>
  <c r="J3722" i="13"/>
  <c r="G3722" i="13"/>
  <c r="G4762" i="13"/>
  <c r="J4762" i="13"/>
  <c r="G156" i="13"/>
  <c r="J156" i="13"/>
  <c r="G5001" i="13"/>
  <c r="J5001" i="13"/>
  <c r="J503" i="13"/>
  <c r="G503" i="13"/>
  <c r="J4818" i="13"/>
  <c r="G4818" i="13"/>
  <c r="G4003" i="13"/>
  <c r="J4003" i="13"/>
  <c r="G4623" i="13"/>
  <c r="J4623" i="13"/>
  <c r="J1470" i="13"/>
  <c r="G1470" i="13"/>
  <c r="G2606" i="13"/>
  <c r="J2606" i="13"/>
  <c r="G4237" i="13"/>
  <c r="J4237" i="13"/>
  <c r="G2524" i="13"/>
  <c r="J2524" i="13"/>
  <c r="G3871" i="13"/>
  <c r="J3871" i="13"/>
  <c r="J4462" i="13"/>
  <c r="G4462" i="13"/>
  <c r="G560" i="13"/>
  <c r="J560" i="13"/>
  <c r="J3731" i="13"/>
  <c r="G3731" i="13"/>
  <c r="G2017" i="13"/>
  <c r="J2017" i="13"/>
  <c r="G547" i="13"/>
  <c r="J547" i="13"/>
  <c r="G2474" i="13"/>
  <c r="J2474" i="13"/>
  <c r="G4810" i="13"/>
  <c r="J4810" i="13"/>
  <c r="J294" i="13"/>
  <c r="G294" i="13"/>
  <c r="J4595" i="13"/>
  <c r="G4595" i="13"/>
  <c r="G2543" i="13"/>
  <c r="J2543" i="13"/>
  <c r="G2915" i="13"/>
  <c r="J2915" i="13"/>
  <c r="G4936" i="13"/>
  <c r="J4936" i="13"/>
  <c r="J4703" i="13"/>
  <c r="G4703" i="13"/>
  <c r="J104" i="13"/>
  <c r="G104" i="13"/>
  <c r="J1913" i="13"/>
  <c r="G1913" i="13"/>
  <c r="J389" i="13"/>
  <c r="G389" i="13"/>
  <c r="G1060" i="13"/>
  <c r="J1060" i="13"/>
  <c r="G1944" i="13"/>
  <c r="J1944" i="13"/>
  <c r="J4531" i="13"/>
  <c r="G4531" i="13"/>
  <c r="G70" i="13"/>
  <c r="J70" i="13"/>
  <c r="J4242" i="13"/>
  <c r="G4242" i="13"/>
  <c r="G1481" i="13"/>
  <c r="J1481" i="13"/>
  <c r="G4539" i="13"/>
  <c r="J4539" i="13"/>
  <c r="G2054" i="13"/>
  <c r="J2054" i="13"/>
  <c r="G4129" i="13"/>
  <c r="J4129" i="13"/>
  <c r="G4054" i="13"/>
  <c r="J4054" i="13"/>
  <c r="J2295" i="13"/>
  <c r="G2295" i="13"/>
  <c r="G2058" i="13"/>
  <c r="J2058" i="13"/>
  <c r="G2033" i="13"/>
  <c r="J2033" i="13"/>
  <c r="G1771" i="13"/>
  <c r="J1771" i="13"/>
  <c r="G2605" i="13"/>
  <c r="J2605" i="13"/>
  <c r="G154" i="13"/>
  <c r="J154" i="13"/>
  <c r="G4885" i="13"/>
  <c r="J4885" i="13"/>
  <c r="J4035" i="13"/>
  <c r="G4035" i="13"/>
  <c r="J2782" i="13"/>
  <c r="G2782" i="13"/>
  <c r="G947" i="13"/>
  <c r="J947" i="13"/>
  <c r="J4061" i="13"/>
  <c r="G4061" i="13"/>
  <c r="J877" i="13"/>
  <c r="G877" i="13"/>
  <c r="J2821" i="13"/>
  <c r="G2821" i="13"/>
  <c r="G54" i="13"/>
  <c r="J54" i="13"/>
  <c r="J475" i="13"/>
  <c r="G475" i="13"/>
  <c r="G1028" i="13"/>
  <c r="J1028" i="13"/>
  <c r="G1931" i="13"/>
  <c r="J1931" i="13"/>
  <c r="J978" i="13"/>
  <c r="G978" i="13"/>
  <c r="J1784" i="13"/>
  <c r="G1784" i="13"/>
  <c r="G904" i="13"/>
  <c r="J904" i="13"/>
  <c r="G2078" i="13"/>
  <c r="J2078" i="13"/>
  <c r="G480" i="13"/>
  <c r="J480" i="13"/>
  <c r="J2619" i="13"/>
  <c r="G2619" i="13"/>
  <c r="G1635" i="13"/>
  <c r="J1635" i="13"/>
  <c r="J2818" i="13"/>
  <c r="G2818" i="13"/>
  <c r="J4796" i="13"/>
  <c r="G4796" i="13"/>
  <c r="G2124" i="13"/>
  <c r="J2124" i="13"/>
  <c r="J3265" i="13"/>
  <c r="G3265" i="13"/>
  <c r="G2196" i="13"/>
  <c r="J2196" i="13"/>
  <c r="G4205" i="13"/>
  <c r="J4205" i="13"/>
  <c r="G1431" i="13"/>
  <c r="J1431" i="13"/>
  <c r="G4557" i="13"/>
  <c r="J4557" i="13"/>
  <c r="J1589" i="13"/>
  <c r="G1589" i="13"/>
  <c r="G4405" i="13"/>
  <c r="J4405" i="13"/>
  <c r="J1803" i="13"/>
  <c r="G1803" i="13"/>
  <c r="G1136" i="13"/>
  <c r="J1136" i="13"/>
  <c r="G4008" i="13"/>
  <c r="J4008" i="13"/>
  <c r="G780" i="13"/>
  <c r="J780" i="13"/>
  <c r="J1345" i="13"/>
  <c r="G1345" i="13"/>
  <c r="J1782" i="13"/>
  <c r="G1782" i="13"/>
  <c r="J3002" i="13"/>
  <c r="G3002" i="13"/>
  <c r="G250" i="13"/>
  <c r="J250" i="13"/>
  <c r="J2766" i="13"/>
  <c r="G2766" i="13"/>
  <c r="G4847" i="13"/>
  <c r="J4847" i="13"/>
  <c r="J3431" i="13"/>
  <c r="G3431" i="13"/>
  <c r="G4300" i="13"/>
  <c r="J4300" i="13"/>
  <c r="G4883" i="13"/>
  <c r="J4883" i="13"/>
  <c r="G2760" i="13"/>
  <c r="J2760" i="13"/>
  <c r="J3063" i="13"/>
  <c r="G3063" i="13"/>
  <c r="J4890" i="13"/>
  <c r="G4890" i="13"/>
  <c r="G2607" i="13"/>
  <c r="J2607" i="13"/>
  <c r="G610" i="13"/>
  <c r="J610" i="13"/>
  <c r="G2340" i="13"/>
  <c r="J2340" i="13"/>
  <c r="J1191" i="13"/>
  <c r="G1191" i="13"/>
  <c r="G2882" i="13"/>
  <c r="J2882" i="13"/>
  <c r="G2870" i="13"/>
  <c r="J2870" i="13"/>
  <c r="J1437" i="13"/>
  <c r="G1437" i="13"/>
  <c r="J3374" i="13"/>
  <c r="G3374" i="13"/>
  <c r="G773" i="13"/>
  <c r="J773" i="13"/>
  <c r="G1720" i="13"/>
  <c r="J1720" i="13"/>
  <c r="G3728" i="13"/>
  <c r="J3728" i="13"/>
  <c r="G2819" i="13"/>
  <c r="J2819" i="13"/>
  <c r="G1156" i="13"/>
  <c r="J1156" i="13"/>
  <c r="G783" i="13"/>
  <c r="J783" i="13"/>
  <c r="G1873" i="13"/>
  <c r="J1873" i="13"/>
  <c r="G541" i="13"/>
  <c r="J541" i="13"/>
  <c r="G739" i="13"/>
  <c r="J739" i="13"/>
  <c r="J3853" i="13"/>
  <c r="G3853" i="13"/>
  <c r="J753" i="13"/>
  <c r="G753" i="13"/>
  <c r="G4587" i="13"/>
  <c r="J4587" i="13"/>
  <c r="J4023" i="13"/>
  <c r="G4023" i="13"/>
  <c r="G4408" i="13"/>
  <c r="J4408" i="13"/>
  <c r="J3671" i="13"/>
  <c r="G3671" i="13"/>
  <c r="G3360" i="13"/>
  <c r="J3360" i="13"/>
  <c r="J1862" i="13"/>
  <c r="G1862" i="13"/>
  <c r="G1360" i="13"/>
  <c r="J1360" i="13"/>
  <c r="G1154" i="13"/>
  <c r="J1154" i="13"/>
  <c r="G1988" i="13"/>
  <c r="J1988" i="13"/>
  <c r="G3975" i="13"/>
  <c r="J3975" i="13"/>
  <c r="J184" i="13"/>
  <c r="G184" i="13"/>
  <c r="G2008" i="13"/>
  <c r="J2008" i="13"/>
  <c r="J3929" i="13"/>
  <c r="G3929" i="13"/>
  <c r="J170" i="13"/>
  <c r="G170" i="13"/>
  <c r="G4014" i="13"/>
  <c r="J4014" i="13"/>
  <c r="G3267" i="13"/>
  <c r="J3267" i="13"/>
  <c r="J803" i="13"/>
  <c r="G803" i="13"/>
  <c r="G3286" i="13"/>
  <c r="J3286" i="13"/>
  <c r="G1631" i="13"/>
  <c r="J1631" i="13"/>
  <c r="J2618" i="13"/>
  <c r="G2618" i="13"/>
  <c r="G5000" i="13"/>
  <c r="J5000" i="13"/>
  <c r="J806" i="13"/>
  <c r="G806" i="13"/>
  <c r="G4716" i="13"/>
  <c r="J4716" i="13"/>
  <c r="G3545" i="13"/>
  <c r="J3545" i="13"/>
  <c r="G1664" i="13"/>
  <c r="J1664" i="13"/>
  <c r="G3275" i="13"/>
  <c r="J3275" i="13"/>
  <c r="J3324" i="13"/>
  <c r="G3324" i="13"/>
  <c r="G1691" i="13"/>
  <c r="J1691" i="13"/>
  <c r="G1364" i="13"/>
  <c r="J1364" i="13"/>
  <c r="G1271" i="13"/>
  <c r="J1271" i="13"/>
  <c r="G496" i="13"/>
  <c r="J496" i="13"/>
  <c r="G1643" i="13"/>
  <c r="J1643" i="13"/>
  <c r="G4098" i="13"/>
  <c r="J4098" i="13"/>
  <c r="G3285" i="13"/>
  <c r="J3285" i="13"/>
  <c r="J4323" i="13"/>
  <c r="G4323" i="13"/>
  <c r="J3333" i="13"/>
  <c r="G3333" i="13"/>
  <c r="G4741" i="13"/>
  <c r="J4741" i="13"/>
  <c r="G1392" i="13"/>
  <c r="J1392" i="13"/>
  <c r="J638" i="13"/>
  <c r="G638" i="13"/>
  <c r="G2647" i="13"/>
  <c r="J2647" i="13"/>
  <c r="G1059" i="13"/>
  <c r="J1059" i="13"/>
  <c r="G172" i="13"/>
  <c r="J172" i="13"/>
  <c r="J210" i="13"/>
  <c r="G210" i="13"/>
  <c r="G4928" i="13"/>
  <c r="J4928" i="13"/>
  <c r="G1011" i="13"/>
  <c r="J1011" i="13"/>
  <c r="G4165" i="13"/>
  <c r="J4165" i="13"/>
  <c r="G3696" i="13"/>
  <c r="J3696" i="13"/>
  <c r="G672" i="13"/>
  <c r="J672" i="13"/>
  <c r="G2835" i="13"/>
  <c r="J2835" i="13"/>
  <c r="J1989" i="13"/>
  <c r="G1989" i="13"/>
  <c r="G3406" i="13"/>
  <c r="J3406" i="13"/>
  <c r="G3744" i="13"/>
  <c r="J3744" i="13"/>
  <c r="G2367" i="13"/>
  <c r="J2367" i="13"/>
  <c r="J532" i="13"/>
  <c r="G532" i="13"/>
  <c r="J4326" i="13"/>
  <c r="G4326" i="13"/>
  <c r="J726" i="13"/>
  <c r="G726" i="13"/>
  <c r="J4688" i="13"/>
  <c r="G4688" i="13"/>
  <c r="G1502" i="13"/>
  <c r="J1502" i="13"/>
  <c r="J1277" i="13"/>
  <c r="G1277" i="13"/>
  <c r="G79" i="13"/>
  <c r="J79" i="13"/>
  <c r="G2453" i="13"/>
  <c r="J2453" i="13"/>
  <c r="G2603" i="13"/>
  <c r="J2603" i="13"/>
  <c r="G1043" i="13"/>
  <c r="J1043" i="13"/>
  <c r="G2599" i="13"/>
  <c r="J2599" i="13"/>
  <c r="G4702" i="13"/>
  <c r="J4702" i="13"/>
  <c r="J2547" i="13"/>
  <c r="G2547" i="13"/>
  <c r="G3400" i="13"/>
  <c r="J3400" i="13"/>
  <c r="G4740" i="13"/>
  <c r="J4740" i="13"/>
  <c r="G2493" i="13"/>
  <c r="J2493" i="13"/>
  <c r="J892" i="13"/>
  <c r="G892" i="13"/>
  <c r="G1448" i="13"/>
  <c r="J1448" i="13"/>
  <c r="J1991" i="13"/>
  <c r="G1991" i="13"/>
  <c r="G3386" i="13"/>
  <c r="J3386" i="13"/>
  <c r="G1069" i="13"/>
  <c r="J1069" i="13"/>
  <c r="G1095" i="13"/>
  <c r="J1095" i="13"/>
  <c r="G1015" i="13"/>
  <c r="J1015" i="13"/>
  <c r="J1615" i="13"/>
  <c r="G1615" i="13"/>
  <c r="J1270" i="13"/>
  <c r="G1270" i="13"/>
  <c r="G2371" i="13"/>
  <c r="J2371" i="13"/>
  <c r="G1868" i="13"/>
  <c r="J1868" i="13"/>
  <c r="J4055" i="13"/>
  <c r="G4055" i="13"/>
  <c r="G853" i="13"/>
  <c r="J853" i="13"/>
  <c r="J4157" i="13"/>
  <c r="G4157" i="13"/>
  <c r="J3428" i="13"/>
  <c r="G3428" i="13"/>
  <c r="J1217" i="13"/>
  <c r="G1217" i="13"/>
  <c r="G3565" i="13"/>
  <c r="J3565" i="13"/>
  <c r="G2346" i="13"/>
  <c r="J2346" i="13"/>
  <c r="J2799" i="13"/>
  <c r="G2799" i="13"/>
  <c r="G2361" i="13"/>
  <c r="J2361" i="13"/>
  <c r="G699" i="13"/>
  <c r="J699" i="13"/>
  <c r="J2673" i="13"/>
  <c r="G2673" i="13"/>
  <c r="G1053" i="13"/>
  <c r="J1053" i="13"/>
  <c r="J3227" i="13"/>
  <c r="G3227" i="13"/>
  <c r="J4093" i="13"/>
  <c r="G4093" i="13"/>
  <c r="G4306" i="13"/>
  <c r="J4306" i="13"/>
  <c r="J2462" i="13"/>
  <c r="G2462" i="13"/>
  <c r="G2816" i="13"/>
  <c r="J2816" i="13"/>
  <c r="G1250" i="13"/>
  <c r="J1250" i="13"/>
  <c r="J2943" i="13"/>
  <c r="G2943" i="13"/>
  <c r="J3425" i="13"/>
  <c r="G3425" i="13"/>
  <c r="G2303" i="13"/>
  <c r="J2303" i="13"/>
  <c r="G3029" i="13"/>
  <c r="J3029" i="13"/>
  <c r="J1462" i="13"/>
  <c r="G1462" i="13"/>
  <c r="G3277" i="13"/>
  <c r="J3277" i="13"/>
  <c r="J651" i="13"/>
  <c r="G651" i="13"/>
  <c r="J2165" i="13"/>
  <c r="G2165" i="13"/>
  <c r="J693" i="13"/>
  <c r="G693" i="13"/>
  <c r="G393" i="13"/>
  <c r="J393" i="13"/>
  <c r="J3218" i="13"/>
  <c r="G3218" i="13"/>
  <c r="J3391" i="13"/>
  <c r="G3391" i="13"/>
  <c r="J347" i="13"/>
  <c r="G347" i="13"/>
  <c r="G1034" i="13"/>
  <c r="J1034" i="13"/>
  <c r="J4754" i="13"/>
  <c r="G4754" i="13"/>
  <c r="G440" i="13"/>
  <c r="J440" i="13"/>
  <c r="G2701" i="13"/>
  <c r="J2701" i="13"/>
  <c r="G3061" i="13"/>
  <c r="J3061" i="13"/>
  <c r="G1355" i="13"/>
  <c r="J1355" i="13"/>
  <c r="J1045" i="13"/>
  <c r="G1045" i="13"/>
  <c r="G948" i="13"/>
  <c r="J948" i="13"/>
  <c r="J4009" i="13"/>
  <c r="G4009" i="13"/>
  <c r="G4828" i="13"/>
  <c r="J4828" i="13"/>
  <c r="G2576" i="13"/>
  <c r="J2576" i="13"/>
  <c r="G436" i="13"/>
  <c r="J436" i="13"/>
  <c r="J2565" i="13"/>
  <c r="G2565" i="13"/>
  <c r="G697" i="13"/>
  <c r="J697" i="13"/>
  <c r="G1235" i="13"/>
  <c r="J1235" i="13"/>
  <c r="G2649" i="13"/>
  <c r="J2649" i="13"/>
  <c r="G1212" i="13"/>
  <c r="J1212" i="13"/>
  <c r="J808" i="13"/>
  <c r="G808" i="13"/>
  <c r="J1459" i="13"/>
  <c r="G1459" i="13"/>
  <c r="J2844" i="13"/>
  <c r="G2844" i="13"/>
  <c r="G4130" i="13"/>
  <c r="J4130" i="13"/>
  <c r="G652" i="13"/>
  <c r="J652" i="13"/>
  <c r="G4078" i="13"/>
  <c r="J4078" i="13"/>
  <c r="G4491" i="13"/>
  <c r="J4491" i="13"/>
  <c r="G1198" i="13"/>
  <c r="J1198" i="13"/>
  <c r="G1756" i="13"/>
  <c r="J1756" i="13"/>
  <c r="G4826" i="13"/>
  <c r="J4826" i="13"/>
  <c r="G4620" i="13"/>
  <c r="J4620" i="13"/>
  <c r="G4015" i="13"/>
  <c r="J4015" i="13"/>
  <c r="G4637" i="13"/>
  <c r="J4637" i="13"/>
  <c r="G2995" i="13"/>
  <c r="J2995" i="13"/>
  <c r="J3575" i="13"/>
  <c r="G3575" i="13"/>
  <c r="J551" i="13"/>
  <c r="G551" i="13"/>
  <c r="G1044" i="13"/>
  <c r="J1044" i="13"/>
  <c r="J712" i="13"/>
  <c r="G712" i="13"/>
  <c r="J2652" i="13"/>
  <c r="G2652" i="13"/>
  <c r="G4598" i="13"/>
  <c r="J4598" i="13"/>
  <c r="J915" i="13"/>
  <c r="G915" i="13"/>
  <c r="G4285" i="13"/>
  <c r="J4285" i="13"/>
  <c r="G2805" i="13"/>
  <c r="J2805" i="13"/>
  <c r="G1842" i="13"/>
  <c r="J1842" i="13"/>
  <c r="G4624" i="13"/>
  <c r="J4624" i="13"/>
  <c r="G568" i="13"/>
  <c r="J568" i="13"/>
  <c r="J966" i="13"/>
  <c r="G966" i="13"/>
  <c r="G3329" i="13"/>
  <c r="J3329" i="13"/>
  <c r="G3866" i="13"/>
  <c r="J3866" i="13"/>
  <c r="G4658" i="13"/>
  <c r="J4658" i="13"/>
  <c r="G3138" i="13"/>
  <c r="J3138" i="13"/>
  <c r="G2861" i="13"/>
  <c r="J2861" i="13"/>
  <c r="G1620" i="13"/>
  <c r="J1620" i="13"/>
  <c r="G3161" i="13"/>
  <c r="J3161" i="13"/>
  <c r="G2331" i="13"/>
  <c r="J2331" i="13"/>
  <c r="J2029" i="13"/>
  <c r="G2029" i="13"/>
  <c r="G2740" i="13"/>
  <c r="J2740" i="13"/>
  <c r="J3962" i="13"/>
  <c r="G3962" i="13"/>
  <c r="J3782" i="13"/>
  <c r="G3782" i="13"/>
  <c r="J4632" i="13"/>
  <c r="G4632" i="13"/>
  <c r="G2916" i="13"/>
  <c r="J2916" i="13"/>
  <c r="G757" i="13"/>
  <c r="J757" i="13"/>
  <c r="G2974" i="13"/>
  <c r="J2974" i="13"/>
  <c r="G167" i="13"/>
  <c r="J167" i="13"/>
  <c r="G2735" i="13"/>
  <c r="J2735" i="13"/>
  <c r="J2222" i="13"/>
  <c r="G2222" i="13"/>
  <c r="J4691" i="13"/>
  <c r="G4691" i="13"/>
  <c r="J2926" i="13"/>
  <c r="G2926" i="13"/>
  <c r="G1738" i="13"/>
  <c r="J1738" i="13"/>
  <c r="G2512" i="13"/>
  <c r="J2512" i="13"/>
  <c r="J303" i="13"/>
  <c r="G303" i="13"/>
  <c r="J3233" i="13"/>
  <c r="G3233" i="13"/>
  <c r="J3785" i="13"/>
  <c r="G3785" i="13"/>
  <c r="G4143" i="13"/>
  <c r="J4143" i="13"/>
  <c r="G2803" i="13"/>
  <c r="J2803" i="13"/>
  <c r="G1675" i="13"/>
  <c r="J1675" i="13"/>
  <c r="J2876" i="13"/>
  <c r="G2876" i="13"/>
  <c r="G218" i="13"/>
  <c r="J218" i="13"/>
  <c r="G1900" i="13"/>
  <c r="J1900" i="13"/>
  <c r="G2439" i="13"/>
  <c r="J2439" i="13"/>
  <c r="G1499" i="13"/>
  <c r="J1499" i="13"/>
  <c r="G359" i="13"/>
  <c r="J359" i="13"/>
  <c r="G2236" i="13"/>
  <c r="J2236" i="13"/>
  <c r="J2025" i="13"/>
  <c r="G2025" i="13"/>
  <c r="G2942" i="13"/>
  <c r="J2942" i="13"/>
  <c r="G2156" i="13"/>
  <c r="J2156" i="13"/>
  <c r="J3036" i="13"/>
  <c r="G3036" i="13"/>
  <c r="G4174" i="13"/>
  <c r="J4174" i="13"/>
  <c r="G747" i="13"/>
  <c r="J747" i="13"/>
  <c r="G2798" i="13"/>
  <c r="J2798" i="13"/>
  <c r="G825" i="13"/>
  <c r="J825" i="13"/>
  <c r="J1633" i="13"/>
  <c r="G1633" i="13"/>
  <c r="G1887" i="13"/>
  <c r="J1887" i="13"/>
  <c r="G3404" i="13"/>
  <c r="J3404" i="13"/>
  <c r="G4080" i="13"/>
  <c r="J4080" i="13"/>
  <c r="G4563" i="13"/>
  <c r="J4563" i="13"/>
  <c r="G3781" i="13"/>
  <c r="J3781" i="13"/>
  <c r="J2769" i="13"/>
  <c r="G2769" i="13"/>
  <c r="J2889" i="13"/>
  <c r="G2889" i="13"/>
  <c r="G2853" i="13"/>
  <c r="J2853" i="13"/>
  <c r="J4465" i="13"/>
  <c r="G4465" i="13"/>
  <c r="J2397" i="13"/>
  <c r="G2397" i="13"/>
  <c r="G4275" i="13"/>
  <c r="J4275" i="13"/>
  <c r="J4372" i="13"/>
  <c r="G4372" i="13"/>
  <c r="G214" i="13"/>
  <c r="J214" i="13"/>
  <c r="G2881" i="13"/>
  <c r="J2881" i="13"/>
  <c r="G3612" i="13"/>
  <c r="J3612" i="13"/>
  <c r="J467" i="13"/>
  <c r="G467" i="13"/>
  <c r="G2529" i="13"/>
  <c r="J2529" i="13"/>
  <c r="G2836" i="13"/>
  <c r="J2836" i="13"/>
  <c r="J3670" i="13"/>
  <c r="G3670" i="13"/>
  <c r="G724" i="13"/>
  <c r="J724" i="13"/>
  <c r="G4700" i="13"/>
  <c r="J4700" i="13"/>
  <c r="G3462" i="13"/>
  <c r="J3462" i="13"/>
  <c r="J3012" i="13"/>
  <c r="G3012" i="13"/>
  <c r="G1810" i="13"/>
  <c r="J1810" i="13"/>
  <c r="G2383" i="13"/>
  <c r="J2383" i="13"/>
  <c r="G3316" i="13"/>
  <c r="J3316" i="13"/>
  <c r="G2794" i="13"/>
  <c r="J2794" i="13"/>
  <c r="G4858" i="13"/>
  <c r="J4858" i="13"/>
  <c r="J3005" i="13"/>
  <c r="G3005" i="13"/>
  <c r="G838" i="13"/>
  <c r="J838" i="13"/>
  <c r="G2555" i="13"/>
  <c r="J2555" i="13"/>
  <c r="G790" i="13"/>
  <c r="J790" i="13"/>
  <c r="J4069" i="13"/>
  <c r="G4069" i="13"/>
  <c r="J2650" i="13"/>
  <c r="G2650" i="13"/>
  <c r="J3662" i="13"/>
  <c r="G3662" i="13"/>
  <c r="J875" i="13"/>
  <c r="G875" i="13"/>
  <c r="G2381" i="13"/>
  <c r="J2381" i="13"/>
  <c r="G3676" i="13"/>
  <c r="J3676" i="13"/>
  <c r="G3066" i="13"/>
  <c r="J3066" i="13"/>
  <c r="G3045" i="13"/>
  <c r="J3045" i="13"/>
  <c r="G1031" i="13"/>
  <c r="J1031" i="13"/>
  <c r="G1009" i="13"/>
  <c r="J1009" i="13"/>
  <c r="J4354" i="13"/>
  <c r="G4354" i="13"/>
  <c r="G4418" i="13"/>
  <c r="J4418" i="13"/>
  <c r="G3850" i="13"/>
  <c r="J3850" i="13"/>
  <c r="G1002" i="13"/>
  <c r="J1002" i="13"/>
  <c r="G3136" i="13"/>
  <c r="J3136" i="13"/>
  <c r="G1763" i="13"/>
  <c r="J1763" i="13"/>
  <c r="G2830" i="13"/>
  <c r="J2830" i="13"/>
  <c r="J4305" i="13"/>
  <c r="G4305" i="13"/>
  <c r="G950" i="13"/>
  <c r="J950" i="13"/>
  <c r="J2376" i="13"/>
  <c r="G2376" i="13"/>
  <c r="G2633" i="13"/>
  <c r="J2633" i="13"/>
  <c r="G391" i="13"/>
  <c r="J391" i="13"/>
  <c r="G2748" i="13"/>
  <c r="J2748" i="13"/>
  <c r="G1455" i="13"/>
  <c r="J1455" i="13"/>
  <c r="J3861" i="13"/>
  <c r="G3861" i="13"/>
  <c r="G729" i="13"/>
  <c r="J729" i="13"/>
  <c r="G1081" i="13"/>
  <c r="J1081" i="13"/>
  <c r="J4291" i="13"/>
  <c r="G4291" i="13"/>
  <c r="G733" i="13"/>
  <c r="J733" i="13"/>
  <c r="J3580" i="13"/>
  <c r="G3580" i="13"/>
  <c r="G2294" i="13"/>
  <c r="J2294" i="13"/>
  <c r="G620" i="13"/>
  <c r="J620" i="13"/>
  <c r="G1882" i="13"/>
  <c r="J1882" i="13"/>
  <c r="G2738" i="13"/>
  <c r="J2738" i="13"/>
  <c r="G3493" i="13"/>
  <c r="J3493" i="13"/>
  <c r="J1826" i="13"/>
  <c r="G1826" i="13"/>
  <c r="J413" i="13"/>
  <c r="G413" i="13"/>
  <c r="G4571" i="13"/>
  <c r="J4571" i="13"/>
  <c r="G1594" i="13"/>
  <c r="J1594" i="13"/>
  <c r="G1543" i="13"/>
  <c r="J1543" i="13"/>
  <c r="G82" i="13"/>
  <c r="J82" i="13"/>
  <c r="J3132" i="13"/>
  <c r="G3132" i="13"/>
  <c r="J1538" i="13"/>
  <c r="G1538" i="13"/>
  <c r="G4712" i="13"/>
  <c r="J4712" i="13"/>
  <c r="G4201" i="13"/>
  <c r="J4201" i="13"/>
  <c r="G4185" i="13"/>
  <c r="J4185" i="13"/>
  <c r="J843" i="13"/>
  <c r="G843" i="13"/>
  <c r="J4104" i="13"/>
  <c r="G4104" i="13"/>
  <c r="J3563" i="13"/>
  <c r="G3563" i="13"/>
  <c r="G3456" i="13"/>
  <c r="J3456" i="13"/>
  <c r="G2642" i="13"/>
  <c r="J2642" i="13"/>
  <c r="G3808" i="13"/>
  <c r="J3808" i="13"/>
  <c r="J3147" i="13"/>
  <c r="G3147" i="13"/>
  <c r="J526" i="13"/>
  <c r="G526" i="13"/>
  <c r="G673" i="13"/>
  <c r="J673" i="13"/>
  <c r="G574" i="13"/>
  <c r="J574" i="13"/>
  <c r="G553" i="13"/>
  <c r="J553" i="13"/>
  <c r="G2122" i="13"/>
  <c r="J2122" i="13"/>
  <c r="G1273" i="13"/>
  <c r="J1273" i="13"/>
  <c r="G1907" i="13"/>
  <c r="J1907" i="13"/>
  <c r="G341" i="13"/>
  <c r="J341" i="13"/>
  <c r="J2118" i="13"/>
  <c r="G2118" i="13"/>
  <c r="G3615" i="13"/>
  <c r="J3615" i="13"/>
  <c r="G4090" i="13"/>
  <c r="J4090" i="13"/>
  <c r="G310" i="13"/>
  <c r="J310" i="13"/>
  <c r="J3362" i="13"/>
  <c r="G3362" i="13"/>
  <c r="J2946" i="13"/>
  <c r="G2946" i="13"/>
  <c r="J3564" i="13"/>
  <c r="G3564" i="13"/>
  <c r="J2742" i="13"/>
  <c r="G2742" i="13"/>
  <c r="J1646" i="13"/>
  <c r="G1646" i="13"/>
  <c r="G1896" i="13"/>
  <c r="J1896" i="13"/>
  <c r="J2213" i="13"/>
  <c r="G2213" i="13"/>
  <c r="J1354" i="13"/>
  <c r="G1354" i="13"/>
  <c r="G2527" i="13"/>
  <c r="J2527" i="13"/>
  <c r="G3183" i="13"/>
  <c r="J3183" i="13"/>
  <c r="G3780" i="13"/>
  <c r="J3780" i="13"/>
  <c r="G2518" i="13"/>
  <c r="J2518" i="13"/>
  <c r="J2621" i="13"/>
  <c r="G2621" i="13"/>
  <c r="G2280" i="13"/>
  <c r="J2280" i="13"/>
  <c r="J3759" i="13"/>
  <c r="G3759" i="13"/>
  <c r="G4108" i="13"/>
  <c r="J4108" i="13"/>
  <c r="G1906" i="13"/>
  <c r="J1906" i="13"/>
  <c r="J4467" i="13"/>
  <c r="G4467" i="13"/>
  <c r="J3309" i="13"/>
  <c r="G3309" i="13"/>
  <c r="J4384" i="13"/>
  <c r="G4384" i="13"/>
  <c r="G2354" i="13"/>
  <c r="J2354" i="13"/>
  <c r="G4769" i="13"/>
  <c r="J4769" i="13"/>
  <c r="J4514" i="13"/>
  <c r="G4514" i="13"/>
  <c r="G1020" i="13"/>
  <c r="J1020" i="13"/>
  <c r="G3044" i="13"/>
  <c r="J3044" i="13"/>
  <c r="G2490" i="13"/>
  <c r="J2490" i="13"/>
  <c r="G2932" i="13"/>
  <c r="J2932" i="13"/>
  <c r="G1073" i="13"/>
  <c r="J1073" i="13"/>
  <c r="J4070" i="13"/>
  <c r="G4070" i="13"/>
  <c r="J4841" i="13"/>
  <c r="G4841" i="13"/>
  <c r="G4223" i="13"/>
  <c r="J4223" i="13"/>
  <c r="G1228" i="13"/>
  <c r="J1228" i="13"/>
  <c r="G2160" i="13"/>
  <c r="J2160" i="13"/>
  <c r="J4698" i="13"/>
  <c r="G4698" i="13"/>
  <c r="G4330" i="13"/>
  <c r="J4330" i="13"/>
  <c r="J4677" i="13"/>
  <c r="G4677" i="13"/>
  <c r="G3690" i="13"/>
  <c r="J3690" i="13"/>
  <c r="J4503" i="13"/>
  <c r="G4503" i="13"/>
  <c r="J56" i="13"/>
  <c r="G56" i="13"/>
  <c r="J3533" i="13"/>
  <c r="G3533" i="13"/>
  <c r="J901" i="13"/>
  <c r="G901" i="13"/>
  <c r="G1709" i="13"/>
  <c r="J1709" i="13"/>
  <c r="G86" i="13"/>
  <c r="J86" i="13"/>
  <c r="G1366" i="13"/>
  <c r="J1366" i="13"/>
  <c r="J3659" i="13"/>
  <c r="G3659" i="13"/>
  <c r="G397" i="13"/>
  <c r="J397" i="13"/>
  <c r="G4075" i="13"/>
  <c r="J4075" i="13"/>
  <c r="G2993" i="13"/>
  <c r="J2993" i="13"/>
  <c r="G946" i="13"/>
  <c r="J946" i="13"/>
  <c r="G3282" i="13"/>
  <c r="J3282" i="13"/>
  <c r="G3885" i="13"/>
  <c r="J3885" i="13"/>
  <c r="G2778" i="13"/>
  <c r="J2778" i="13"/>
  <c r="J4980" i="13"/>
  <c r="G4980" i="13"/>
  <c r="J1990" i="13"/>
  <c r="G1990" i="13"/>
  <c r="G1241" i="13"/>
  <c r="J1241" i="13"/>
  <c r="G2149" i="13"/>
  <c r="J2149" i="13"/>
  <c r="G498" i="13"/>
  <c r="J498" i="13"/>
  <c r="G3137" i="13"/>
  <c r="J3137" i="13"/>
  <c r="J3118" i="13"/>
  <c r="G3118" i="13"/>
  <c r="J398" i="13"/>
  <c r="G398" i="13"/>
  <c r="J299" i="13"/>
  <c r="G299" i="13"/>
  <c r="J3263" i="13"/>
  <c r="G3263" i="13"/>
  <c r="J2929" i="13"/>
  <c r="G2929" i="13"/>
  <c r="G403" i="13"/>
  <c r="J403" i="13"/>
  <c r="J1712" i="13"/>
  <c r="G1712" i="13"/>
  <c r="G4272" i="13"/>
  <c r="J4272" i="13"/>
  <c r="G4391" i="13"/>
  <c r="J4391" i="13"/>
  <c r="J3202" i="13"/>
  <c r="G3202" i="13"/>
  <c r="J4209" i="13"/>
  <c r="G4209" i="13"/>
  <c r="G3067" i="13"/>
  <c r="J3067" i="13"/>
  <c r="G2134" i="13"/>
  <c r="J2134" i="13"/>
  <c r="G4312" i="13"/>
  <c r="J4312" i="13"/>
  <c r="G3637" i="13"/>
  <c r="J3637" i="13"/>
  <c r="J1966" i="13"/>
  <c r="G1966" i="13"/>
  <c r="G2164" i="13"/>
  <c r="J2164" i="13"/>
  <c r="G4463" i="13"/>
  <c r="J4463" i="13"/>
  <c r="J304" i="13"/>
  <c r="G304" i="13"/>
  <c r="J3837" i="13"/>
  <c r="G3837" i="13"/>
  <c r="G1116" i="13"/>
  <c r="J1116" i="13"/>
  <c r="G3291" i="13"/>
  <c r="J3291" i="13"/>
  <c r="G4697" i="13"/>
  <c r="J4697" i="13"/>
  <c r="G144" i="13"/>
  <c r="J144" i="13"/>
  <c r="J1857" i="13"/>
  <c r="G1857" i="13"/>
  <c r="J273" i="13"/>
  <c r="G273" i="13"/>
  <c r="G2718" i="13"/>
  <c r="J2718" i="13"/>
  <c r="G1089" i="13"/>
  <c r="J1089" i="13"/>
  <c r="G3466" i="13"/>
  <c r="J3466" i="13"/>
  <c r="J1670" i="13"/>
  <c r="G1670" i="13"/>
  <c r="G4584" i="13"/>
  <c r="J4584" i="13"/>
  <c r="G994" i="13"/>
  <c r="J994" i="13"/>
  <c r="J125" i="13"/>
  <c r="G125" i="13"/>
  <c r="J1123" i="13"/>
  <c r="G1123" i="13"/>
  <c r="G1678" i="13"/>
  <c r="J1678" i="13"/>
  <c r="G1112" i="13"/>
  <c r="J1112" i="13"/>
  <c r="J488" i="13"/>
  <c r="G488" i="13"/>
  <c r="J2707" i="13"/>
  <c r="G2707" i="13"/>
  <c r="G1616" i="13"/>
  <c r="J1616" i="13"/>
  <c r="G477" i="13"/>
  <c r="J477" i="13"/>
  <c r="J1801" i="13"/>
  <c r="G1801" i="13"/>
  <c r="J650" i="13"/>
  <c r="G650" i="13"/>
  <c r="G192" i="13"/>
  <c r="J192" i="13"/>
  <c r="G4652" i="13"/>
  <c r="J4652" i="13"/>
  <c r="G2820" i="13"/>
  <c r="J2820" i="13"/>
  <c r="G3465" i="13"/>
  <c r="J3465" i="13"/>
  <c r="G4844" i="13"/>
  <c r="J4844" i="13"/>
  <c r="J3188" i="13"/>
  <c r="G3188" i="13"/>
  <c r="G3051" i="13"/>
  <c r="J3051" i="13"/>
  <c r="G2395" i="13"/>
  <c r="J2395" i="13"/>
  <c r="G749" i="13"/>
  <c r="J749" i="13"/>
  <c r="J2209" i="13"/>
  <c r="G2209" i="13"/>
  <c r="J174" i="13"/>
  <c r="G174" i="13"/>
  <c r="G3222" i="13"/>
  <c r="J3222" i="13"/>
  <c r="G2085" i="13"/>
  <c r="J2085" i="13"/>
  <c r="G3820" i="13"/>
  <c r="J3820" i="13"/>
  <c r="J1412" i="13"/>
  <c r="G1412" i="13"/>
  <c r="G2455" i="13"/>
  <c r="J2455" i="13"/>
  <c r="G2242" i="13"/>
  <c r="J2242" i="13"/>
  <c r="J4671" i="13"/>
  <c r="G4671" i="13"/>
  <c r="G738" i="13"/>
  <c r="J738" i="13"/>
  <c r="G1553" i="13"/>
  <c r="J1553" i="13"/>
  <c r="J247" i="13"/>
  <c r="G247" i="13"/>
  <c r="J1799" i="13"/>
  <c r="G1799" i="13"/>
  <c r="G1122" i="13"/>
  <c r="J1122" i="13"/>
  <c r="G3062" i="13"/>
  <c r="J3062" i="13"/>
  <c r="G4327" i="13"/>
  <c r="J4327" i="13"/>
  <c r="G4236" i="13"/>
  <c r="J4236" i="13"/>
  <c r="G3724" i="13"/>
  <c r="J3724" i="13"/>
  <c r="J4927" i="13"/>
  <c r="G4927" i="13"/>
  <c r="G1982" i="13"/>
  <c r="J1982" i="13"/>
  <c r="J1118" i="13"/>
  <c r="G1118" i="13"/>
  <c r="G3201" i="13"/>
  <c r="J3201" i="13"/>
  <c r="G2114" i="13"/>
  <c r="J2114" i="13"/>
  <c r="G943" i="13"/>
  <c r="J943" i="13"/>
  <c r="J2068" i="13"/>
  <c r="G2068" i="13"/>
  <c r="J3645" i="13"/>
  <c r="G3645" i="13"/>
  <c r="J4739" i="13"/>
  <c r="G4739" i="13"/>
  <c r="G823" i="13"/>
  <c r="J823" i="13"/>
  <c r="G2405" i="13"/>
  <c r="J2405" i="13"/>
  <c r="G4760" i="13"/>
  <c r="J4760" i="13"/>
  <c r="G3085" i="13"/>
  <c r="J3085" i="13"/>
  <c r="J4181" i="13"/>
  <c r="G4181" i="13"/>
  <c r="J4092" i="13"/>
  <c r="G4092" i="13"/>
  <c r="J213" i="13"/>
  <c r="G213" i="13"/>
  <c r="G895" i="13"/>
  <c r="J895" i="13"/>
  <c r="J3075" i="13"/>
  <c r="G3075" i="13"/>
  <c r="G4799" i="13"/>
  <c r="J4799" i="13"/>
  <c r="J3573" i="13"/>
  <c r="G3573" i="13"/>
  <c r="J202" i="13"/>
  <c r="G202" i="13"/>
  <c r="J951" i="13"/>
  <c r="G951" i="13"/>
  <c r="G3097" i="13"/>
  <c r="J3097" i="13"/>
  <c r="G2644" i="13"/>
  <c r="J2644" i="13"/>
  <c r="J4611" i="13"/>
  <c r="G4611" i="13"/>
  <c r="G776" i="13"/>
  <c r="J776" i="13"/>
  <c r="G4783" i="13"/>
  <c r="J4783" i="13"/>
  <c r="J896" i="13"/>
  <c r="G896" i="13"/>
  <c r="G3135" i="13"/>
  <c r="J3135" i="13"/>
  <c r="G884" i="13"/>
  <c r="J884" i="13"/>
  <c r="G3174" i="13"/>
  <c r="J3174" i="13"/>
  <c r="G1993" i="13"/>
  <c r="J1993" i="13"/>
  <c r="J3572" i="13"/>
  <c r="G3572" i="13"/>
  <c r="G685" i="13"/>
  <c r="J685" i="13"/>
  <c r="G2878" i="13"/>
  <c r="J2878" i="13"/>
  <c r="G4193" i="13"/>
  <c r="J4193" i="13"/>
  <c r="G114" i="13"/>
  <c r="J114" i="13"/>
  <c r="G681" i="13"/>
  <c r="J681" i="13"/>
  <c r="G2632" i="13"/>
  <c r="J2632" i="13"/>
  <c r="G4572" i="13"/>
  <c r="J4572" i="13"/>
  <c r="G4662" i="13"/>
  <c r="J4662" i="13"/>
  <c r="G3976" i="13"/>
  <c r="J3976" i="13"/>
  <c r="J2811" i="13"/>
  <c r="G2811" i="13"/>
  <c r="G3077" i="13"/>
  <c r="J3077" i="13"/>
  <c r="G2290" i="13"/>
  <c r="J2290" i="13"/>
  <c r="G1203" i="13"/>
  <c r="J1203" i="13"/>
  <c r="G2948" i="13"/>
  <c r="J2948" i="13"/>
  <c r="J377" i="13"/>
  <c r="G377" i="13"/>
  <c r="G469" i="13"/>
  <c r="J469" i="13"/>
  <c r="G3922" i="13"/>
  <c r="J3922" i="13"/>
  <c r="G4170" i="13"/>
  <c r="J4170" i="13"/>
  <c r="J622" i="13"/>
  <c r="G622" i="13"/>
  <c r="G2935" i="13"/>
  <c r="J2935" i="13"/>
  <c r="J2302" i="13"/>
  <c r="G2302" i="13"/>
  <c r="J615" i="13"/>
  <c r="G615" i="13"/>
  <c r="J2459" i="13"/>
  <c r="G2459" i="13"/>
  <c r="G1841" i="13"/>
  <c r="J1841" i="13"/>
  <c r="G3027" i="13"/>
  <c r="J3027" i="13"/>
  <c r="G633" i="13"/>
  <c r="J633" i="13"/>
  <c r="G3345" i="13"/>
  <c r="J3345" i="13"/>
  <c r="J2292" i="13"/>
  <c r="G2292" i="13"/>
  <c r="J3479" i="13"/>
  <c r="G3479" i="13"/>
  <c r="G1836" i="13"/>
  <c r="J1836" i="13"/>
  <c r="G3661" i="13"/>
  <c r="J3661" i="13"/>
  <c r="G1208" i="13"/>
  <c r="J1208" i="13"/>
  <c r="G3568" i="13"/>
  <c r="J3568" i="13"/>
  <c r="G2466" i="13"/>
  <c r="J2466" i="13"/>
  <c r="J1781" i="13"/>
  <c r="G1781" i="13"/>
  <c r="J756" i="13"/>
  <c r="G756" i="13"/>
  <c r="G3583" i="13"/>
  <c r="J3583" i="13"/>
  <c r="J4879" i="13"/>
  <c r="G4879" i="13"/>
  <c r="G4891" i="13"/>
  <c r="J4891" i="13"/>
  <c r="J2532" i="13"/>
  <c r="G2532" i="13"/>
  <c r="J4902" i="13"/>
  <c r="G4902" i="13"/>
  <c r="G4570" i="13"/>
  <c r="J4570" i="13"/>
  <c r="G1064" i="13"/>
  <c r="J1064" i="13"/>
  <c r="G2000" i="13"/>
  <c r="J2000" i="13"/>
  <c r="J4142" i="13"/>
  <c r="G4142" i="13"/>
  <c r="G423" i="13"/>
  <c r="J423" i="13"/>
  <c r="J2920" i="13"/>
  <c r="G2920" i="13"/>
  <c r="J493" i="13"/>
  <c r="G493" i="13"/>
  <c r="G1003" i="13"/>
  <c r="J1003" i="13"/>
  <c r="J2884" i="13"/>
  <c r="G2884" i="13"/>
  <c r="J412" i="13"/>
  <c r="G412" i="13"/>
  <c r="J1493" i="13"/>
  <c r="G1493" i="13"/>
  <c r="J992" i="13"/>
  <c r="G992" i="13"/>
  <c r="G1789" i="13"/>
  <c r="J1789" i="13"/>
  <c r="G1307" i="13"/>
  <c r="J1307" i="13"/>
  <c r="G1467" i="13"/>
  <c r="J1467" i="13"/>
  <c r="G229" i="13"/>
  <c r="J229" i="13"/>
  <c r="G2921" i="13"/>
  <c r="J2921" i="13"/>
  <c r="G1301" i="13"/>
  <c r="J1301" i="13"/>
  <c r="J1401" i="13"/>
  <c r="G1401" i="13"/>
  <c r="G4099" i="13"/>
  <c r="J4099" i="13"/>
  <c r="G2163" i="13"/>
  <c r="J2163" i="13"/>
  <c r="J4232" i="13"/>
  <c r="G4232" i="13"/>
  <c r="G4083" i="13"/>
  <c r="J4083" i="13"/>
  <c r="G506" i="13"/>
  <c r="J506" i="13"/>
  <c r="G230" i="13"/>
  <c r="J230" i="13"/>
  <c r="G4758" i="13"/>
  <c r="J4758" i="13"/>
  <c r="G4849" i="13"/>
  <c r="J4849" i="13"/>
  <c r="J4422" i="13"/>
  <c r="G4422" i="13"/>
  <c r="J4528" i="13"/>
  <c r="G4528" i="13"/>
  <c r="J2079" i="13"/>
  <c r="G2079" i="13"/>
  <c r="G2389" i="13"/>
  <c r="J2389" i="13"/>
  <c r="G2406" i="13"/>
  <c r="J2406" i="13"/>
  <c r="G1416" i="13"/>
  <c r="J1416" i="13"/>
  <c r="G4234" i="13"/>
  <c r="J4234" i="13"/>
  <c r="J4222" i="13"/>
  <c r="G4222" i="13"/>
  <c r="J2768" i="13"/>
  <c r="G2768" i="13"/>
  <c r="G2481" i="13"/>
  <c r="J2481" i="13"/>
  <c r="G3804" i="13"/>
  <c r="J3804" i="13"/>
  <c r="G4172" i="13"/>
  <c r="J4172" i="13"/>
  <c r="G3299" i="13"/>
  <c r="J3299" i="13"/>
  <c r="G1474" i="13"/>
  <c r="J1474" i="13"/>
  <c r="J2435" i="13"/>
  <c r="G2435" i="13"/>
  <c r="J2089" i="13"/>
  <c r="G2089" i="13"/>
  <c r="G4690" i="13"/>
  <c r="J4690" i="13"/>
  <c r="G3368" i="13"/>
  <c r="J3368" i="13"/>
  <c r="G4367" i="13"/>
  <c r="J4367" i="13"/>
  <c r="J1949" i="13"/>
  <c r="G1949" i="13"/>
  <c r="G4722" i="13"/>
  <c r="J4722" i="13"/>
  <c r="G1244" i="13"/>
  <c r="J1244" i="13"/>
  <c r="G1950" i="13"/>
  <c r="J1950" i="13"/>
  <c r="G3981" i="13"/>
  <c r="J3981" i="13"/>
  <c r="J3719" i="13"/>
  <c r="G3719" i="13"/>
  <c r="J2476" i="13"/>
  <c r="G2476" i="13"/>
  <c r="G2804" i="13"/>
  <c r="J2804" i="13"/>
  <c r="J4942" i="13"/>
  <c r="G4942" i="13"/>
  <c r="G4583" i="13"/>
  <c r="J4583" i="13"/>
  <c r="G2377" i="13"/>
  <c r="J2377" i="13"/>
  <c r="G2569" i="13"/>
  <c r="J2569" i="13"/>
  <c r="G4493" i="13"/>
  <c r="J4493" i="13"/>
  <c r="J2907" i="13"/>
  <c r="G2907" i="13"/>
  <c r="J3995" i="13"/>
  <c r="G3995" i="13"/>
  <c r="G3249" i="13"/>
  <c r="J3249" i="13"/>
  <c r="G2899" i="13"/>
  <c r="J2899" i="13"/>
  <c r="G3268" i="13"/>
  <c r="J3268" i="13"/>
  <c r="G3255" i="13"/>
  <c r="J3255" i="13"/>
  <c r="J1363" i="13"/>
  <c r="G1363" i="13"/>
  <c r="G2746" i="13"/>
  <c r="J2746" i="13"/>
  <c r="J2991" i="13"/>
  <c r="G2991" i="13"/>
  <c r="J928" i="13"/>
  <c r="G928" i="13"/>
  <c r="J2195" i="13"/>
  <c r="G2195" i="13"/>
  <c r="G3181" i="13"/>
  <c r="J3181" i="13"/>
  <c r="J3687" i="13"/>
  <c r="G3687" i="13"/>
  <c r="G4198" i="13"/>
  <c r="J4198" i="13"/>
  <c r="G1666" i="13"/>
  <c r="J1666" i="13"/>
  <c r="G4324" i="13"/>
  <c r="J4324" i="13"/>
  <c r="G1383" i="13"/>
  <c r="J1383" i="13"/>
  <c r="G3706" i="13"/>
  <c r="J3706" i="13"/>
  <c r="G628" i="13"/>
  <c r="J628" i="13"/>
  <c r="J1864" i="13"/>
  <c r="G1864" i="13"/>
  <c r="G3157" i="13"/>
  <c r="J3157" i="13"/>
  <c r="J3567" i="13"/>
  <c r="G3567" i="13"/>
  <c r="G492" i="13"/>
  <c r="J492" i="13"/>
  <c r="G2" i="13"/>
  <c r="J2" i="13"/>
  <c r="G3950" i="13"/>
  <c r="G290" i="13"/>
  <c r="G3845" i="13"/>
  <c r="G3946" i="13"/>
  <c r="G813" i="13"/>
  <c r="G1564" i="13"/>
  <c r="G41" i="13"/>
  <c r="G204" i="13"/>
  <c r="G981" i="13"/>
  <c r="G462" i="13"/>
  <c r="G1692" i="13"/>
  <c r="G3947" i="13"/>
  <c r="G32" i="13"/>
  <c r="G3957" i="13"/>
  <c r="G33" i="13"/>
  <c r="G1047" i="13"/>
  <c r="G15" i="13"/>
  <c r="G761" i="13"/>
  <c r="G3905" i="13"/>
  <c r="G2273" i="13"/>
  <c r="G3951" i="13"/>
  <c r="G550" i="13"/>
  <c r="G331" i="13"/>
  <c r="G53" i="13"/>
  <c r="G1534" i="13"/>
  <c r="G2313" i="13"/>
  <c r="G411" i="13"/>
  <c r="G1704" i="13"/>
  <c r="G1702" i="13"/>
  <c r="G1705" i="13"/>
  <c r="G1671" i="13"/>
  <c r="G1566" i="13"/>
  <c r="G2833" i="13"/>
  <c r="G2323" i="13"/>
  <c r="G3359" i="13"/>
  <c r="G3911" i="13"/>
  <c r="G4280" i="13"/>
  <c r="G3846" i="13"/>
  <c r="G46" i="13"/>
  <c r="G1097" i="13"/>
  <c r="G325" i="13"/>
  <c r="G5" i="13"/>
  <c r="G193" i="13"/>
  <c r="G1326" i="13"/>
  <c r="G1657" i="13"/>
  <c r="G3235" i="13"/>
  <c r="G21" i="13"/>
  <c r="G1320" i="13"/>
  <c r="G191" i="13"/>
  <c r="G1086" i="13"/>
  <c r="G327" i="13"/>
  <c r="G1323" i="13"/>
  <c r="G4040" i="13"/>
  <c r="G93" i="13"/>
  <c r="G1093" i="13"/>
  <c r="G1328" i="13"/>
  <c r="G2832" i="13"/>
  <c r="G4281" i="13"/>
  <c r="G3844" i="13"/>
  <c r="G931" i="13"/>
  <c r="G1686" i="13"/>
  <c r="G4916" i="13"/>
  <c r="G1090" i="13"/>
  <c r="G1694" i="13"/>
  <c r="G11" i="13"/>
  <c r="G4445" i="13"/>
  <c r="G933" i="13"/>
  <c r="G1094" i="13"/>
  <c r="G938" i="13"/>
  <c r="G2262" i="13"/>
  <c r="G352" i="13"/>
  <c r="G3914" i="13"/>
  <c r="G3358" i="13"/>
  <c r="G889" i="13"/>
  <c r="G127" i="13"/>
  <c r="G2324" i="13"/>
  <c r="G4917" i="13"/>
  <c r="G612" i="13"/>
  <c r="G3952" i="13"/>
  <c r="G2271" i="13"/>
  <c r="G4444" i="13"/>
  <c r="G231" i="13"/>
  <c r="G3509" i="13"/>
  <c r="G3823" i="13"/>
  <c r="G12" i="13"/>
  <c r="G77" i="13"/>
  <c r="G3961" i="13"/>
  <c r="G3984" i="13"/>
  <c r="G2326" i="13"/>
  <c r="G3824" i="13"/>
  <c r="G1661" i="13"/>
  <c r="G1092" i="13"/>
  <c r="G3948" i="13"/>
  <c r="G3700" i="13"/>
  <c r="G3919" i="13"/>
  <c r="G102" i="13"/>
  <c r="G3702" i="13"/>
  <c r="G182" i="13"/>
  <c r="G29" i="13"/>
  <c r="G3903" i="13"/>
  <c r="G3920" i="13"/>
  <c r="G1695" i="13"/>
  <c r="G149" i="13"/>
  <c r="G3986" i="13"/>
  <c r="G307" i="13"/>
  <c r="G1049" i="13"/>
  <c r="G3968" i="13"/>
  <c r="G106" i="13"/>
  <c r="G1703" i="13"/>
  <c r="G3971" i="13"/>
  <c r="G3698" i="13"/>
  <c r="G284" i="13"/>
  <c r="G4282" i="13"/>
  <c r="G3365" i="13"/>
  <c r="G842" i="13"/>
  <c r="G2315" i="13"/>
  <c r="G819" i="13"/>
  <c r="G789" i="13"/>
  <c r="G1247" i="13"/>
  <c r="G3906" i="13"/>
  <c r="G211" i="13"/>
  <c r="G4138" i="13"/>
  <c r="G2045" i="13"/>
  <c r="G3915" i="13"/>
  <c r="G3917" i="13"/>
  <c r="G17" i="13"/>
  <c r="G3969" i="13"/>
  <c r="G19" i="13"/>
  <c r="G1327" i="13"/>
  <c r="G99" i="13"/>
  <c r="G9" i="13"/>
  <c r="G1659" i="13"/>
  <c r="G1098" i="13"/>
  <c r="G44" i="13"/>
  <c r="G3985" i="13"/>
  <c r="G30" i="13"/>
  <c r="G2834" i="13"/>
  <c r="G959" i="13"/>
  <c r="G1890" i="13"/>
  <c r="G27" i="13"/>
  <c r="G3973" i="13"/>
  <c r="G1685" i="13"/>
  <c r="G24" i="13"/>
  <c r="G3944" i="13"/>
  <c r="G351" i="13"/>
  <c r="G2336" i="13"/>
  <c r="G3508" i="13"/>
  <c r="G1660" i="13"/>
  <c r="G1305" i="13"/>
  <c r="G3699" i="13"/>
  <c r="G513" i="13"/>
  <c r="G3960" i="13"/>
  <c r="G2101" i="13"/>
  <c r="G795" i="13"/>
  <c r="G3959" i="13"/>
  <c r="G3953" i="13"/>
  <c r="G3843" i="13"/>
  <c r="G349" i="13"/>
  <c r="G3987" i="13"/>
  <c r="G1567" i="13"/>
  <c r="G264" i="13"/>
  <c r="G34" i="13"/>
  <c r="G899" i="13"/>
  <c r="G2296" i="13"/>
  <c r="G3848" i="13"/>
  <c r="G350" i="13"/>
  <c r="G2496" i="13"/>
  <c r="G14" i="13"/>
  <c r="G2334" i="13"/>
  <c r="G4136" i="13"/>
  <c r="G2495" i="13"/>
  <c r="G2314" i="13"/>
  <c r="G3916" i="13"/>
  <c r="G1656" i="13"/>
  <c r="G3945" i="13"/>
  <c r="G2333" i="13"/>
  <c r="G4920" i="13"/>
  <c r="G4" i="13"/>
  <c r="G1248" i="13"/>
  <c r="G3954" i="13"/>
  <c r="G2325" i="13"/>
  <c r="G3907" i="13"/>
  <c r="G2206" i="13"/>
  <c r="G616" i="13"/>
  <c r="G1325" i="13"/>
  <c r="G1707" i="13"/>
  <c r="G4919" i="13"/>
  <c r="G3949" i="13"/>
  <c r="G3904" i="13"/>
  <c r="G85" i="13"/>
  <c r="G932" i="13"/>
  <c r="G1533" i="13"/>
  <c r="G3910" i="13"/>
  <c r="G10" i="13"/>
  <c r="G858" i="13"/>
  <c r="G1696" i="13"/>
  <c r="G4915" i="13"/>
  <c r="G8" i="13"/>
  <c r="G212" i="13"/>
  <c r="G1319" i="13"/>
  <c r="G135" i="13"/>
  <c r="G3972" i="13"/>
  <c r="G1708" i="13"/>
  <c r="G3909" i="13"/>
  <c r="G1322" i="13"/>
  <c r="G18" i="13"/>
  <c r="G3697" i="13"/>
  <c r="G3847" i="13"/>
  <c r="G2335" i="13"/>
  <c r="G2316" i="13"/>
  <c r="G483" i="13"/>
  <c r="G1565" i="13"/>
  <c r="G1693" i="13"/>
  <c r="G293" i="13"/>
  <c r="G2272" i="13"/>
  <c r="G2298" i="13"/>
  <c r="G617" i="13"/>
  <c r="G1046" i="13"/>
  <c r="G75" i="13"/>
  <c r="G2106" i="13"/>
  <c r="G558" i="13"/>
  <c r="G3701" i="13"/>
  <c r="G3955" i="13"/>
  <c r="G3967" i="13"/>
  <c r="G283" i="13"/>
  <c r="G3842" i="13"/>
  <c r="G446" i="13"/>
  <c r="G3970" i="13"/>
  <c r="G3913" i="13"/>
  <c r="G276" i="13"/>
  <c r="G3926" i="13"/>
  <c r="G1311" i="13"/>
  <c r="G441" i="13"/>
  <c r="G1001" i="13"/>
  <c r="G51" i="13"/>
  <c r="G4137" i="13"/>
  <c r="G131" i="13"/>
  <c r="G4918" i="13"/>
  <c r="G3236" i="13"/>
  <c r="G3364" i="13"/>
  <c r="G1658" i="13"/>
  <c r="G16" i="13"/>
  <c r="G3908" i="13"/>
  <c r="G958" i="13"/>
  <c r="G105" i="13"/>
  <c r="G25" i="13"/>
  <c r="G840" i="13"/>
  <c r="G38" i="13"/>
  <c r="G3958" i="13"/>
  <c r="G158" i="13"/>
  <c r="G3927" i="13"/>
  <c r="G2823" i="13"/>
  <c r="G2274" i="13"/>
  <c r="G3925" i="13"/>
  <c r="G3956" i="13"/>
  <c r="G3918" i="13"/>
  <c r="G980" i="13"/>
  <c r="G2167" i="13"/>
  <c r="J2167" i="13"/>
  <c r="G1048" i="13"/>
  <c r="J1048" i="13"/>
  <c r="G1688" i="13"/>
  <c r="J1688" i="13"/>
  <c r="G1391" i="13"/>
  <c r="J1391" i="13"/>
  <c r="G4526" i="13"/>
  <c r="J4526" i="13"/>
  <c r="G1194" i="13"/>
  <c r="J1194" i="13"/>
  <c r="J3840" i="13"/>
  <c r="G3840" i="13"/>
  <c r="G925" i="13"/>
  <c r="J925" i="13"/>
  <c r="G2219" i="13"/>
  <c r="J2219" i="13"/>
  <c r="G2828" i="13"/>
  <c r="J2828" i="13"/>
  <c r="G143" i="13"/>
  <c r="J143" i="13"/>
  <c r="G1058" i="13"/>
  <c r="J1058" i="13"/>
  <c r="G3939" i="13"/>
  <c r="J3939" i="13"/>
  <c r="G3382" i="13"/>
  <c r="J3382" i="13"/>
  <c r="J371" i="13"/>
  <c r="G371" i="13"/>
  <c r="G4525" i="13"/>
  <c r="J4525" i="13"/>
  <c r="J2825" i="13"/>
  <c r="G2825" i="13"/>
  <c r="G2174" i="13"/>
  <c r="J2174" i="13"/>
  <c r="J611" i="13"/>
  <c r="G611" i="13"/>
  <c r="G4713" i="13"/>
  <c r="J4713" i="13"/>
  <c r="G3190" i="13"/>
  <c r="J3190" i="13"/>
  <c r="G1358" i="13"/>
  <c r="J1358" i="13"/>
  <c r="J960" i="13"/>
  <c r="G960" i="13"/>
  <c r="G3519" i="13"/>
  <c r="J3519" i="13"/>
  <c r="G518" i="13"/>
  <c r="J518" i="13"/>
  <c r="G886" i="13"/>
  <c r="J886" i="13"/>
  <c r="G762" i="13"/>
  <c r="J762" i="13"/>
  <c r="G418" i="13"/>
  <c r="J418" i="13"/>
  <c r="J4908" i="13"/>
  <c r="G4908" i="13"/>
  <c r="J3337" i="13"/>
  <c r="G3337" i="13"/>
  <c r="G257" i="13"/>
  <c r="J257" i="13"/>
  <c r="G847" i="13"/>
  <c r="J847" i="13"/>
  <c r="G2061" i="13"/>
  <c r="J2061" i="13"/>
  <c r="G2077" i="13"/>
  <c r="J2077" i="13"/>
  <c r="G1984" i="13"/>
  <c r="J1984" i="13"/>
  <c r="G271" i="13"/>
  <c r="J271" i="13"/>
  <c r="G491" i="13"/>
  <c r="J491" i="13"/>
  <c r="G642" i="13"/>
  <c r="J642" i="13"/>
  <c r="G4184" i="13"/>
  <c r="J4184" i="13"/>
  <c r="J4873" i="13"/>
  <c r="G4873" i="13"/>
  <c r="G3478" i="13"/>
  <c r="J3478" i="13"/>
  <c r="G3935" i="13"/>
  <c r="J3935" i="13"/>
  <c r="G2366" i="13"/>
  <c r="J2366" i="13"/>
  <c r="J3872" i="13"/>
  <c r="G3872" i="13"/>
  <c r="G540" i="13"/>
  <c r="J540" i="13"/>
  <c r="G1042" i="13"/>
  <c r="J1042" i="13"/>
  <c r="J122" i="13"/>
  <c r="G122" i="13"/>
  <c r="J1359" i="13"/>
  <c r="G1359" i="13"/>
  <c r="G4255" i="13"/>
  <c r="J4255" i="13"/>
  <c r="J3656" i="13"/>
  <c r="G3656" i="13"/>
  <c r="G2486" i="13"/>
  <c r="J2486" i="13"/>
  <c r="G2436" i="13"/>
  <c r="J2436" i="13"/>
  <c r="G792" i="13"/>
  <c r="J792" i="13"/>
  <c r="G1822" i="13"/>
  <c r="J1822" i="13"/>
  <c r="G3187" i="13"/>
  <c r="J3187" i="13"/>
  <c r="J1639" i="13"/>
  <c r="G1639" i="13"/>
  <c r="G1375" i="13"/>
  <c r="J1375" i="13"/>
  <c r="G3721" i="13"/>
  <c r="J3721" i="13"/>
  <c r="G2240" i="13"/>
  <c r="J2240" i="13"/>
  <c r="J559" i="13"/>
  <c r="G559" i="13"/>
  <c r="G2855" i="13"/>
  <c r="J2855" i="13"/>
  <c r="G3180" i="13"/>
  <c r="J3180" i="13"/>
  <c r="G854" i="13"/>
  <c r="J854" i="13"/>
  <c r="J2123" i="13"/>
  <c r="G2123" i="13"/>
  <c r="G3104" i="13"/>
  <c r="J3104" i="13"/>
  <c r="G3026" i="13"/>
  <c r="J3026" i="13"/>
  <c r="J236" i="13"/>
  <c r="G236" i="13"/>
  <c r="J982" i="13"/>
  <c r="G982" i="13"/>
  <c r="J832" i="13"/>
  <c r="G832" i="13"/>
  <c r="J4594" i="13"/>
  <c r="G4594" i="13"/>
  <c r="G3334" i="13"/>
  <c r="J3334" i="13"/>
  <c r="G1283" i="13"/>
  <c r="J1283" i="13"/>
  <c r="G941" i="13"/>
  <c r="J941" i="13"/>
  <c r="G1439" i="13"/>
  <c r="J1439" i="13"/>
  <c r="J3261" i="13"/>
  <c r="G3261" i="13"/>
  <c r="J1921" i="13"/>
  <c r="G1921" i="13"/>
  <c r="G3628" i="13"/>
  <c r="J3628" i="13"/>
  <c r="J1395" i="13"/>
  <c r="G1395" i="13"/>
  <c r="G879" i="13"/>
  <c r="J879" i="13"/>
  <c r="J4451" i="13"/>
  <c r="G4451" i="13"/>
  <c r="G576" i="13"/>
  <c r="J576" i="13"/>
  <c r="G2360" i="13"/>
  <c r="J2360" i="13"/>
  <c r="G71" i="13"/>
  <c r="J71" i="13"/>
  <c r="J3339" i="13"/>
  <c r="G3339" i="13"/>
  <c r="G2480" i="13"/>
  <c r="J2480" i="13"/>
  <c r="J378" i="13"/>
  <c r="G378" i="13"/>
  <c r="G4660" i="13"/>
  <c r="J4660" i="13"/>
  <c r="J268" i="13"/>
  <c r="G268" i="13"/>
  <c r="J1078" i="13"/>
  <c r="G1078" i="13"/>
  <c r="G1210" i="13"/>
  <c r="J1210" i="13"/>
  <c r="G4247" i="13"/>
  <c r="J4247" i="13"/>
  <c r="J3595" i="13"/>
  <c r="G3595" i="13"/>
  <c r="J3682" i="13"/>
  <c r="G3682" i="13"/>
  <c r="G1147" i="13"/>
  <c r="J1147" i="13"/>
  <c r="G3512" i="13"/>
  <c r="J3512" i="13"/>
  <c r="G3064" i="13"/>
  <c r="J3064" i="13"/>
  <c r="G4316" i="13"/>
  <c r="J4316" i="13"/>
  <c r="J4244" i="13"/>
  <c r="G4244" i="13"/>
  <c r="G3375" i="13"/>
  <c r="J3375" i="13"/>
  <c r="G1126" i="13"/>
  <c r="J1126" i="13"/>
  <c r="G2233" i="13"/>
  <c r="J2233" i="13"/>
  <c r="G3532" i="13"/>
  <c r="J3532" i="13"/>
  <c r="G1309" i="13"/>
  <c r="J1309" i="13"/>
  <c r="G972" i="13"/>
  <c r="J972" i="13"/>
  <c r="G914" i="13"/>
  <c r="J914" i="13"/>
  <c r="G3484" i="13"/>
  <c r="J3484" i="13"/>
  <c r="G186" i="13"/>
  <c r="J186" i="13"/>
  <c r="G3057" i="13"/>
  <c r="J3057" i="13"/>
  <c r="J4426" i="13"/>
  <c r="G4426" i="13"/>
  <c r="G2083" i="13"/>
  <c r="J2083" i="13"/>
  <c r="G4562" i="13"/>
  <c r="J4562" i="13"/>
  <c r="G2717" i="13"/>
  <c r="J2717" i="13"/>
  <c r="J2761" i="13"/>
  <c r="G2761" i="13"/>
  <c r="J262" i="13"/>
  <c r="G262" i="13"/>
  <c r="G4273" i="13"/>
  <c r="J4273" i="13"/>
  <c r="G3200" i="13"/>
  <c r="J3200" i="13"/>
  <c r="G1245" i="13"/>
  <c r="J1245" i="13"/>
  <c r="G600" i="13"/>
  <c r="J600" i="13"/>
  <c r="G653" i="13"/>
  <c r="J653" i="13"/>
  <c r="G3281" i="13"/>
  <c r="J3281" i="13"/>
  <c r="J593" i="13"/>
  <c r="G593" i="13"/>
  <c r="G2308" i="13"/>
  <c r="J2308" i="13"/>
  <c r="G2865" i="13"/>
  <c r="J2865" i="13"/>
  <c r="G2997" i="13"/>
  <c r="J2997" i="13"/>
  <c r="G4693" i="13"/>
  <c r="J4693" i="13"/>
  <c r="J525" i="13"/>
  <c r="G525" i="13"/>
  <c r="J594" i="13"/>
  <c r="G594" i="13"/>
  <c r="J3592" i="13"/>
  <c r="G3592" i="13"/>
  <c r="G544" i="13"/>
  <c r="J544" i="13"/>
  <c r="G1289" i="13"/>
  <c r="J1289" i="13"/>
  <c r="J3550" i="13"/>
  <c r="G3550" i="13"/>
  <c r="J1957" i="13"/>
  <c r="G1957" i="13"/>
  <c r="G1978" i="13"/>
  <c r="J1978" i="13"/>
  <c r="G2564" i="13"/>
  <c r="J2564" i="13"/>
  <c r="J227" i="13"/>
  <c r="G227" i="13"/>
  <c r="G1127" i="13"/>
  <c r="J1127" i="13"/>
  <c r="G1267" i="13"/>
  <c r="J1267" i="13"/>
  <c r="G110" i="13"/>
  <c r="J110" i="13"/>
  <c r="G1067" i="13"/>
  <c r="J1067" i="13"/>
  <c r="G1285" i="13"/>
  <c r="J1285" i="13"/>
  <c r="G4960" i="13"/>
  <c r="J4960" i="13"/>
  <c r="G3105" i="13"/>
  <c r="J3105" i="13"/>
  <c r="G2531" i="13"/>
  <c r="J2531" i="13"/>
  <c r="J1109" i="13"/>
  <c r="G1109" i="13"/>
  <c r="J61" i="13"/>
  <c r="G61" i="13"/>
  <c r="G1783" i="13"/>
  <c r="J1783" i="13"/>
  <c r="G223" i="13"/>
  <c r="J223" i="13"/>
  <c r="J3047" i="13"/>
  <c r="G3047" i="13"/>
  <c r="J263" i="13"/>
  <c r="G263" i="13"/>
  <c r="J4600" i="13"/>
  <c r="G4600" i="13"/>
  <c r="J4673" i="13"/>
  <c r="G4673" i="13"/>
  <c r="G2447" i="13"/>
  <c r="J2447" i="13"/>
  <c r="J3049" i="13"/>
  <c r="G3049" i="13"/>
  <c r="G3675" i="13"/>
  <c r="J3675" i="13"/>
  <c r="J4751" i="13"/>
  <c r="G4751" i="13"/>
  <c r="G4141" i="13"/>
  <c r="J4141" i="13"/>
  <c r="G732" i="13"/>
  <c r="J732" i="13"/>
  <c r="G49" i="13"/>
  <c r="J49" i="13"/>
  <c r="J219" i="13"/>
  <c r="G219" i="13"/>
  <c r="G983" i="13"/>
  <c r="J983" i="13"/>
  <c r="J3901" i="13"/>
  <c r="G3901" i="13"/>
  <c r="J2243" i="13"/>
  <c r="G2243" i="13"/>
  <c r="J4597" i="13"/>
  <c r="G4597" i="13"/>
  <c r="G64" i="13"/>
  <c r="J64" i="13"/>
  <c r="J4499" i="13"/>
  <c r="G4499" i="13"/>
  <c r="G3924" i="13"/>
  <c r="J3924" i="13"/>
  <c r="J3019" i="13"/>
  <c r="G3019" i="13"/>
  <c r="J270" i="13"/>
  <c r="G270" i="13"/>
  <c r="J333" i="13"/>
  <c r="G333" i="13"/>
  <c r="J1451" i="13"/>
  <c r="G1451" i="13"/>
  <c r="J4068" i="13"/>
  <c r="G4068" i="13"/>
  <c r="G3537" i="13"/>
  <c r="J3537" i="13"/>
  <c r="G4027" i="13"/>
  <c r="J4027" i="13"/>
  <c r="G4037" i="13"/>
  <c r="J4037" i="13"/>
  <c r="G2695" i="13"/>
  <c r="J2695" i="13"/>
  <c r="G3194" i="13"/>
  <c r="J3194" i="13"/>
  <c r="G4772" i="13"/>
  <c r="J4772" i="13"/>
  <c r="G764" i="13"/>
  <c r="J764" i="13"/>
  <c r="J3857" i="13"/>
  <c r="G3857" i="13"/>
  <c r="J3693" i="13"/>
  <c r="G3693" i="13"/>
  <c r="G356" i="13"/>
  <c r="J356" i="13"/>
  <c r="G4144" i="13"/>
  <c r="J4144" i="13"/>
  <c r="J3720" i="13"/>
  <c r="G3720" i="13"/>
  <c r="G3932" i="13"/>
  <c r="J3932" i="13"/>
  <c r="G2441" i="13"/>
  <c r="J2441" i="13"/>
  <c r="J4195" i="13"/>
  <c r="G4195" i="13"/>
  <c r="G3733" i="13"/>
  <c r="J3733" i="13"/>
  <c r="G817" i="13"/>
  <c r="J817" i="13"/>
  <c r="G3060" i="13"/>
  <c r="J3060" i="13"/>
  <c r="G1596" i="13"/>
  <c r="J1596" i="13"/>
  <c r="G1644" i="13"/>
  <c r="J1644" i="13"/>
  <c r="J4855" i="13"/>
  <c r="G4855" i="13"/>
  <c r="G3361" i="13"/>
  <c r="J3361" i="13"/>
  <c r="J1706" i="13"/>
  <c r="G1706" i="13"/>
  <c r="J3609" i="13"/>
  <c r="G3609" i="13"/>
  <c r="J2034" i="13"/>
  <c r="G2034" i="13"/>
  <c r="G2787" i="13"/>
  <c r="J2787" i="13"/>
  <c r="J781" i="13"/>
  <c r="G781" i="13"/>
  <c r="J3770" i="13"/>
  <c r="G3770" i="13"/>
  <c r="J707" i="13"/>
  <c r="G707" i="13"/>
  <c r="G514" i="13"/>
  <c r="J514" i="13"/>
  <c r="G4767" i="13"/>
  <c r="J4767" i="13"/>
  <c r="G3727" i="13"/>
  <c r="J3727" i="13"/>
  <c r="G3090" i="13"/>
  <c r="J3090" i="13"/>
  <c r="G523" i="13"/>
  <c r="J523" i="13"/>
  <c r="J1315" i="13"/>
  <c r="G1315" i="13"/>
  <c r="G3585" i="13"/>
  <c r="J3585" i="13"/>
  <c r="G3017" i="13"/>
  <c r="J3017" i="13"/>
  <c r="G1917" i="13"/>
  <c r="J1917" i="13"/>
  <c r="G2200" i="13"/>
  <c r="J2200" i="13"/>
  <c r="G639" i="13"/>
  <c r="J639" i="13"/>
  <c r="J4997" i="13"/>
  <c r="G4997" i="13"/>
  <c r="G1185" i="13"/>
  <c r="J1185" i="13"/>
  <c r="G3767" i="13"/>
  <c r="J3767" i="13"/>
  <c r="J834" i="13"/>
  <c r="G834" i="13"/>
  <c r="G796" i="13"/>
  <c r="J796" i="13"/>
  <c r="G2639" i="13"/>
  <c r="J2639" i="13"/>
  <c r="G4210" i="13"/>
  <c r="J4210" i="13"/>
  <c r="J1503" i="13"/>
  <c r="G1503" i="13"/>
  <c r="J2879" i="13"/>
  <c r="G2879" i="13"/>
  <c r="G871" i="13"/>
  <c r="J871" i="13"/>
  <c r="G4742" i="13"/>
  <c r="J4742" i="13"/>
  <c r="G1665" i="13"/>
  <c r="J1665" i="13"/>
  <c r="G1035" i="13"/>
  <c r="J1035" i="13"/>
  <c r="G1460" i="13"/>
  <c r="J1460" i="13"/>
  <c r="G465" i="13"/>
  <c r="J465" i="13"/>
  <c r="G3266" i="13"/>
  <c r="J3266" i="13"/>
  <c r="G2637" i="13"/>
  <c r="J2637" i="13"/>
  <c r="G2046" i="13"/>
  <c r="J2046" i="13"/>
  <c r="G2925" i="13"/>
  <c r="J2925" i="13"/>
  <c r="G1348" i="13"/>
  <c r="J1348" i="13"/>
  <c r="G3798" i="13"/>
  <c r="J3798" i="13"/>
  <c r="G237" i="13"/>
  <c r="J237" i="13"/>
  <c r="J2684" i="13"/>
  <c r="G2684" i="13"/>
  <c r="G1177" i="13"/>
  <c r="J1177" i="13"/>
  <c r="G1728" i="13"/>
  <c r="J1728" i="13"/>
  <c r="G4243" i="13"/>
  <c r="J4243" i="13"/>
  <c r="G1539" i="13"/>
  <c r="J1539" i="13"/>
  <c r="J3943" i="13"/>
  <c r="G3943" i="13"/>
  <c r="G555" i="13"/>
  <c r="J555" i="13"/>
  <c r="J3501" i="13"/>
  <c r="G3501" i="13"/>
  <c r="G2491" i="13"/>
  <c r="J2491" i="13"/>
  <c r="J2305" i="13"/>
  <c r="G2305" i="13"/>
  <c r="J1736" i="13"/>
  <c r="G1736" i="13"/>
  <c r="G3133" i="13"/>
  <c r="J3133" i="13"/>
  <c r="G4900" i="13"/>
  <c r="J4900" i="13"/>
  <c r="J3393" i="13"/>
  <c r="G3393" i="13"/>
  <c r="G4821" i="13"/>
  <c r="J4821" i="13"/>
  <c r="J4768" i="13"/>
  <c r="G4768" i="13"/>
  <c r="J1681" i="13"/>
  <c r="G1681" i="13"/>
  <c r="J4752" i="13"/>
  <c r="G4752" i="13"/>
  <c r="G589" i="13"/>
  <c r="J589" i="13"/>
  <c r="G987" i="13"/>
  <c r="J987" i="13"/>
  <c r="G3528" i="13"/>
  <c r="J3528" i="13"/>
  <c r="G1102" i="13"/>
  <c r="J1102" i="13"/>
  <c r="G382" i="13"/>
  <c r="J382" i="13"/>
  <c r="G3902" i="13"/>
  <c r="J3902" i="13"/>
  <c r="J3552" i="13"/>
  <c r="G3552" i="13"/>
  <c r="G4191" i="13"/>
  <c r="J4191" i="13"/>
  <c r="J4778" i="13"/>
  <c r="G4778" i="13"/>
  <c r="G1409" i="13"/>
  <c r="J1409" i="13"/>
  <c r="G2895" i="13"/>
  <c r="J2895" i="13"/>
  <c r="G4293" i="13"/>
  <c r="J4293" i="13"/>
  <c r="G2629" i="13"/>
  <c r="J2629" i="13"/>
  <c r="J3561" i="13"/>
  <c r="G3561" i="13"/>
  <c r="G1731" i="13"/>
  <c r="J1731" i="13"/>
  <c r="G3096" i="13"/>
  <c r="J3096" i="13"/>
  <c r="J4515" i="13"/>
  <c r="G4515" i="13"/>
  <c r="G4226" i="13"/>
  <c r="J4226" i="13"/>
  <c r="G318" i="13"/>
  <c r="J318" i="13"/>
  <c r="G2957" i="13"/>
  <c r="J2957" i="13"/>
  <c r="J814" i="13"/>
  <c r="G814" i="13"/>
  <c r="J3761" i="13"/>
  <c r="G3761" i="13"/>
  <c r="G367" i="13"/>
  <c r="J367" i="13"/>
  <c r="G3185" i="13"/>
  <c r="J3185" i="13"/>
  <c r="G1113" i="13"/>
  <c r="J1113" i="13"/>
  <c r="J1449" i="13"/>
  <c r="G1449" i="13"/>
  <c r="G581" i="13"/>
  <c r="J581" i="13"/>
  <c r="J952" i="13"/>
  <c r="G952" i="13"/>
  <c r="J2450" i="13"/>
  <c r="G2450" i="13"/>
  <c r="G2849" i="13"/>
  <c r="J2849" i="13"/>
  <c r="J2507" i="13"/>
  <c r="G2507" i="13"/>
  <c r="G1772" i="13"/>
  <c r="J1772" i="13"/>
  <c r="G3457" i="13"/>
  <c r="J3457" i="13"/>
  <c r="G2810" i="13"/>
  <c r="J2810" i="13"/>
  <c r="G3453" i="13"/>
  <c r="J3453" i="13"/>
  <c r="J2287" i="13"/>
  <c r="G2287" i="13"/>
  <c r="G3430" i="13"/>
  <c r="J3430" i="13"/>
  <c r="G1740" i="13"/>
  <c r="J1740" i="13"/>
  <c r="G870" i="13"/>
  <c r="J870" i="13"/>
  <c r="G1115" i="13"/>
  <c r="J1115" i="13"/>
  <c r="G688" i="13"/>
  <c r="J688" i="13"/>
  <c r="G3179" i="13"/>
  <c r="J3179" i="13"/>
  <c r="G2814" i="13"/>
  <c r="J2814" i="13"/>
  <c r="J2874" i="13"/>
  <c r="G2874" i="13"/>
  <c r="J2724" i="13"/>
  <c r="G2724" i="13"/>
  <c r="G4288" i="13"/>
  <c r="J4288" i="13"/>
  <c r="G2239" i="13"/>
  <c r="J2239" i="13"/>
  <c r="J4338" i="13"/>
  <c r="G4338" i="13"/>
  <c r="J4239" i="13"/>
  <c r="G4239" i="13"/>
  <c r="G548" i="13"/>
  <c r="J548" i="13"/>
  <c r="G1939" i="13"/>
  <c r="J1939" i="13"/>
  <c r="G4941" i="13"/>
  <c r="J4941" i="13"/>
  <c r="G4219" i="13"/>
  <c r="J4219" i="13"/>
  <c r="G1593" i="13"/>
  <c r="J1593" i="13"/>
  <c r="G2764" i="13"/>
  <c r="J2764" i="13"/>
  <c r="J1846" i="13"/>
  <c r="G1846" i="13"/>
  <c r="G3849" i="13"/>
  <c r="J3849" i="13"/>
  <c r="G1933" i="13"/>
  <c r="J1933" i="13"/>
  <c r="G1476" i="13"/>
  <c r="J1476" i="13"/>
  <c r="J472" i="13"/>
  <c r="G472" i="13"/>
  <c r="G3349" i="13"/>
  <c r="J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  <c r="C9" i="22" l="1"/>
  <c r="I6" i="22"/>
  <c r="H6" i="22"/>
  <c r="D34" i="22" l="1"/>
  <c r="E34" i="22" l="1"/>
  <c r="D9" i="22"/>
  <c r="E9" i="22" l="1"/>
  <c r="F34" i="22"/>
  <c r="F9" i="22" l="1"/>
  <c r="G34" i="22"/>
  <c r="H34" i="22" l="1"/>
  <c r="G9" i="22"/>
  <c r="I34" i="22" l="1"/>
  <c r="H9" i="22"/>
  <c r="I9" i="22" l="1"/>
  <c r="C37" i="22"/>
  <c r="D37" i="22" l="1"/>
  <c r="C12" i="22"/>
  <c r="E37" i="22" l="1"/>
  <c r="D12" i="22"/>
  <c r="F37" i="22" l="1"/>
  <c r="E12" i="22"/>
  <c r="G37" i="22" l="1"/>
  <c r="F12" i="22"/>
  <c r="H37" i="22" l="1"/>
  <c r="G12" i="22"/>
  <c r="H12" i="22" l="1"/>
  <c r="I37" i="22"/>
  <c r="I12" i="22" l="1"/>
  <c r="C40" i="22"/>
  <c r="C15" i="22" l="1"/>
  <c r="D40" i="22"/>
  <c r="E40" i="22" l="1"/>
  <c r="D15" i="22"/>
  <c r="E15" i="22" l="1"/>
  <c r="F40" i="22"/>
  <c r="G40" i="22" l="1"/>
  <c r="F15" i="22"/>
  <c r="H40" i="22" l="1"/>
  <c r="G15" i="22"/>
  <c r="I40" i="22" l="1"/>
  <c r="H15" i="22"/>
  <c r="I15" i="22" l="1"/>
  <c r="C43" i="22"/>
  <c r="D43" i="22" l="1"/>
  <c r="C18" i="22"/>
  <c r="E43" i="22" l="1"/>
  <c r="D18" i="22"/>
  <c r="F43" i="22" l="1"/>
  <c r="E18" i="22"/>
  <c r="F18" i="22" l="1"/>
  <c r="G43" i="22"/>
  <c r="G18" i="22" l="1"/>
  <c r="H43" i="22"/>
  <c r="H18" i="22" l="1"/>
  <c r="I43" i="22"/>
  <c r="C46" i="22" l="1"/>
  <c r="I18" i="22"/>
  <c r="D46" i="22" l="1"/>
  <c r="C21" i="22"/>
  <c r="E46" i="22" l="1"/>
  <c r="D21" i="22"/>
  <c r="F46" i="22" l="1"/>
  <c r="E21" i="22"/>
  <c r="F21" i="22" l="1"/>
  <c r="G46" i="22"/>
  <c r="H46" i="22" l="1"/>
  <c r="G21" i="22"/>
  <c r="H21" i="22" l="1"/>
  <c r="I46" i="22"/>
  <c r="I21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<sst xmlns="http://schemas.openxmlformats.org/spreadsheetml/2006/main" count="23829" uniqueCount="4680">
  <si>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</si>
  <si>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</si>
  <si>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</si>
  <si>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</si>
  <si>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</si>
  <si>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</si>
  <si>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</si>
  <si>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</si>
  <si>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</si>
  <si>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</si>
  <si>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</si>
  <si>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</si>
  <si>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</si>
  <si>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</si>
  <si>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</si>
  <si>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</si>
  <si>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</si>
  <si>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</si>
  <si>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</si>
  <si>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</si>
  <si>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</si>
  <si>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</si>
  <si>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</si>
  <si>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</si>
  <si>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</si>
  <si>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</si>
  <si>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</si>
  <si>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</si>
  <si>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</si>
  <si>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</si>
  <si>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</si>
  <si>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</si>
  <si>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</si>
  <si>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</si>
  <si>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</si>
  <si>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</si>
  <si>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</si>
  <si>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</si>
  <si>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</si>
  <si>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</si>
  <si>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</si>
  <si>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</si>
  <si>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</si>
  <si>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</si>
  <si>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</si>
  <si>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</si>
  <si>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</si>
  <si>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</si>
  <si>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</si>
  <si>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</si>
  <si>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</si>
  <si>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</si>
  <si>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</si>
  <si>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</si>
  <si>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</si>
  <si>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</si>
  <si>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</si>
  <si>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</si>
  <si>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</si>
  <si>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</si>
  <si>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</si>
  <si>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</si>
  <si>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</si>
  <si>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</si>
  <si>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</si>
  <si>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</si>
  <si>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</si>
  <si>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</si>
  <si>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</si>
  <si>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</si>
  <si>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</si>
  <si>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</si>
  <si>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</si>
  <si>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</si>
  <si>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</si>
  <si>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</si>
  <si>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</si>
  <si>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</si>
  <si>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</si>
  <si>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</si>
  <si>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</si>
  <si>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</si>
  <si>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</si>
  <si>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</si>
  <si>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</si>
  <si>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</si>
  <si>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</si>
  <si>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</si>
  <si>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</si>
  <si>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</si>
  <si>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</si>
  <si>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</si>
  <si>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</si>
  <si>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</si>
  <si>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</si>
  <si>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</si>
  <si>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</si>
  <si>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</si>
  <si>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</si>
  <si>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</si>
  <si>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</si>
  <si>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</si>
  <si>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</si>
  <si>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</si>
  <si>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</si>
  <si>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</si>
  <si>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</si>
  <si>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</si>
  <si>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</si>
  <si>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</si>
  <si>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</si>
  <si>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</si>
  <si>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</si>
  <si>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</si>
  <si>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</si>
  <si>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</si>
  <si>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</si>
  <si>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</si>
  <si>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</si>
  <si>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</si>
  <si>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</si>
  <si>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</si>
  <si>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</si>
  <si>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</si>
  <si>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</si>
  <si>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</si>
  <si>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</si>
  <si>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</si>
  <si>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</si>
  <si>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</si>
  <si>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</si>
  <si>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</si>
  <si>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</si>
  <si>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</si>
  <si>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</si>
  <si>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</si>
  <si>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</si>
  <si>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</si>
  <si>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</si>
  <si>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</si>
  <si>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</si>
  <si>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</si>
  <si>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</si>
  <si>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</si>
  <si>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</si>
  <si>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</si>
  <si>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</si>
  <si>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</si>
  <si>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</si>
  <si>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</si>
  <si>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</si>
  <si>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</si>
  <si>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</si>
  <si>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</si>
  <si>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</si>
  <si>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</si>
  <si>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</si>
  <si>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</si>
  <si>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</si>
  <si>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</si>
  <si>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</si>
  <si>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</si>
  <si>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</si>
  <si>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</si>
  <si>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</si>
  <si>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</si>
  <si>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</si>
  <si>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</si>
  <si>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</si>
  <si>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</si>
  <si>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</si>
  <si>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</si>
  <si>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</si>
  <si>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</si>
  <si>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</si>
  <si>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</si>
  <si>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</si>
  <si>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</si>
  <si>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</si>
  <si>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</si>
  <si>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</si>
  <si>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</si>
  <si>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</si>
  <si>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</si>
  <si>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</si>
  <si>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</si>
  <si>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</si>
  <si>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</si>
  <si>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</si>
  <si>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</si>
  <si>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</si>
  <si>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</si>
  <si>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</si>
  <si>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</si>
  <si>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</si>
  <si>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</si>
  <si>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</si>
  <si>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</si>
  <si>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</si>
  <si>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</si>
  <si>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</si>
  <si>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</si>
  <si>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</si>
  <si>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</si>
  <si>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</si>
  <si>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</si>
  <si>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</si>
  <si>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</si>
  <si>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</si>
  <si>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</si>
  <si>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</si>
  <si>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</si>
  <si>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</si>
  <si>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</si>
  <si>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</si>
  <si>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</si>
  <si>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</si>
  <si>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</si>
  <si>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</si>
  <si>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</si>
  <si>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</si>
  <si>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</si>
  <si>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</si>
  <si>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</si>
  <si>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</si>
  <si>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</si>
  <si>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</si>
  <si>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</si>
  <si>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</si>
  <si>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</si>
  <si>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</si>
  <si>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</si>
  <si>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</si>
  <si>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</si>
  <si>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</si>
  <si>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</si>
  <si>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</si>
  <si>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</si>
  <si>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</si>
  <si>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</si>
  <si>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</si>
  <si>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</si>
  <si>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</si>
  <si>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</si>
  <si>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</si>
  <si>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</si>
  <si>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</si>
  <si>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</si>
  <si>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</si>
  <si>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</si>
  <si>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</si>
  <si>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</si>
  <si>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</si>
  <si>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</si>
  <si>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</si>
  <si>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</si>
  <si>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</si>
  <si>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</si>
  <si>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</si>
  <si>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</si>
  <si>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</si>
  <si>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</si>
  <si>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</si>
  <si>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</si>
  <si>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</si>
  <si>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</si>
  <si>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</si>
  <si>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</si>
  <si>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</si>
  <si>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</si>
  <si>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</si>
  <si>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</si>
  <si>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</si>
  <si>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</si>
  <si>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</si>
  <si>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</si>
  <si>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</si>
  <si>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</si>
  <si>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</si>
  <si>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</si>
  <si>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</si>
  <si>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</si>
  <si>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</si>
  <si>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</si>
  <si>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</si>
  <si>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</si>
  <si>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</si>
  <si>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</si>
  <si>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</si>
  <si>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</si>
  <si>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</si>
  <si>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</si>
  <si>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</si>
  <si>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</si>
  <si>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</si>
  <si>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</si>
  <si>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</si>
  <si>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</si>
  <si>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</si>
  <si>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</si>
  <si>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</si>
  <si>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</si>
  <si>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</si>
  <si>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</si>
  <si>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</si>
  <si>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</si>
  <si>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</si>
  <si>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</si>
  <si>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</si>
  <si>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</si>
  <si>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</si>
  <si>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</si>
  <si>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</si>
  <si>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</si>
  <si>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</si>
  <si>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</si>
  <si>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</si>
  <si>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</si>
  <si>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</si>
  <si>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</si>
  <si>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</si>
  <si>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</si>
  <si>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</si>
  <si>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</si>
  <si>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</si>
  <si>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</si>
  <si>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</si>
  <si>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</si>
  <si>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</si>
  <si>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</si>
  <si>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</si>
  <si>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</si>
  <si>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</si>
  <si>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</si>
  <si>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</si>
  <si>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</si>
  <si>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</si>
  <si>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</si>
  <si>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</si>
  <si>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</si>
  <si>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</si>
  <si>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</si>
  <si>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</si>
  <si>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</si>
  <si>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</si>
  <si>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</si>
  <si>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</si>
  <si>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</si>
  <si>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</si>
  <si>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</si>
  <si>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</si>
  <si>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</si>
  <si>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</si>
  <si>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</si>
  <si>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</si>
  <si>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</si>
  <si>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</si>
  <si>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</si>
  <si>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</si>
  <si>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</si>
  <si>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</si>
  <si>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</si>
  <si>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</si>
  <si>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</si>
  <si>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</si>
  <si>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</si>
  <si>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</si>
  <si>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</si>
  <si>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</si>
  <si>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</si>
  <si>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</si>
  <si>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</si>
  <si>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</si>
  <si>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</si>
  <si>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</si>
  <si>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</si>
  <si>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</si>
  <si>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</si>
  <si>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</si>
  <si>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</si>
  <si>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</si>
  <si>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</si>
  <si>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</si>
  <si>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</si>
  <si>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</si>
  <si>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</si>
  <si>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</si>
  <si>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</si>
  <si>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</si>
  <si>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</si>
  <si>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</si>
  <si>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</si>
  <si>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</si>
  <si>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</si>
  <si>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</si>
  <si>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</si>
  <si>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</si>
  <si>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</si>
  <si>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</si>
  <si>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</si>
  <si>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</si>
  <si>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</si>
  <si>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</si>
  <si>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</si>
  <si>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</si>
  <si>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</si>
  <si>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</si>
  <si>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</si>
  <si>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</si>
  <si>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</si>
  <si>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</si>
  <si>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</si>
  <si>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</si>
  <si>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</si>
  <si>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</si>
  <si>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</si>
  <si>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</si>
  <si>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</si>
  <si>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</si>
  <si>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</si>
  <si>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</si>
  <si>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</si>
  <si>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</si>
  <si>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</si>
  <si>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</si>
  <si>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</si>
  <si>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</si>
  <si>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</si>
  <si>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</si>
  <si>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</si>
  <si>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</si>
  <si>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</si>
  <si>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</si>
  <si>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</si>
  <si>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</si>
  <si>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</si>
  <si>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</si>
  <si>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</si>
  <si>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</si>
  <si>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</si>
  <si>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</si>
  <si>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</si>
  <si>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</si>
  <si>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</si>
  <si>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</si>
  <si>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</si>
  <si>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</si>
  <si>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</si>
  <si>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</si>
  <si>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</si>
  <si>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</si>
  <si>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</si>
  <si>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</si>
  <si>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</si>
  <si>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</si>
  <si>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</si>
  <si>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</si>
  <si>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</si>
  <si>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</si>
  <si>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</si>
  <si>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</si>
  <si>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</si>
  <si>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</si>
  <si>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</si>
  <si>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</si>
  <si>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</si>
  <si>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</si>
  <si>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</si>
  <si>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</si>
  <si>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</si>
  <si>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</si>
  <si>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</si>
  <si>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</si>
  <si>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</si>
  <si>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</si>
  <si>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</si>
  <si>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</si>
  <si>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</si>
  <si>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</si>
  <si>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</si>
  <si>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</si>
  <si>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</si>
  <si>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</si>
  <si>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</si>
  <si>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</si>
  <si>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</si>
  <si>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</si>
  <si>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</si>
  <si>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</si>
  <si>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</si>
  <si>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</si>
  <si>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</si>
  <si>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</si>
  <si>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</si>
  <si>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</si>
  <si>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</si>
  <si>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</si>
  <si>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</si>
  <si>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</si>
  <si>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</si>
  <si>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</si>
  <si>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</si>
  <si>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</si>
  <si>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</si>
  <si>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</si>
  <si>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</si>
  <si>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</si>
  <si>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</si>
  <si>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</si>
  <si>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</si>
  <si>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</si>
  <si>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</si>
  <si>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</si>
  <si>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</si>
  <si>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</si>
  <si>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</si>
  <si>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</si>
  <si>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</si>
  <si>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</si>
  <si>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</si>
  <si>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</si>
  <si>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</si>
  <si>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</si>
  <si>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</si>
  <si>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</si>
  <si>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</si>
  <si>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</si>
  <si>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</si>
  <si>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</si>
  <si>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</si>
  <si>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</si>
  <si>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</si>
  <si>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</si>
  <si>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</si>
  <si>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</si>
  <si>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</si>
  <si>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</si>
  <si>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</si>
  <si>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</si>
  <si>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</si>
  <si>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</si>
  <si>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</si>
  <si>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</si>
  <si>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</si>
  <si>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</si>
  <si>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</si>
  <si>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</si>
  <si>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</si>
  <si>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</si>
  <si>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</si>
  <si>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</si>
  <si>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</si>
  <si>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</si>
  <si>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</si>
  <si>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</si>
  <si>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</si>
  <si>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</si>
  <si>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</si>
  <si>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</si>
  <si>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</si>
  <si>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</si>
  <si>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</si>
  <si>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</si>
  <si>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</si>
  <si>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</si>
  <si>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</si>
  <si>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</si>
  <si>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</si>
  <si>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</si>
  <si>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</si>
  <si>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</si>
  <si>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</si>
  <si>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</si>
  <si>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</si>
  <si>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</si>
  <si>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</si>
  <si>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</si>
  <si>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</si>
  <si>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</si>
  <si>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</si>
  <si>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</si>
  <si>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</si>
  <si>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</si>
  <si>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</si>
  <si>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</si>
  <si>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</si>
  <si>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</si>
  <si>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</si>
  <si>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</si>
  <si>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</si>
  <si>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</si>
  <si>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</si>
  <si>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</si>
  <si>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</si>
  <si>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</si>
  <si>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</si>
  <si>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</si>
  <si>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</si>
  <si>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</si>
  <si>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</si>
  <si>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</si>
  <si>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</si>
  <si>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</si>
  <si>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</si>
  <si>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</si>
  <si>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</si>
  <si>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</si>
  <si>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</si>
  <si>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</si>
  <si>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</si>
  <si>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</si>
  <si>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</si>
  <si>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</si>
  <si>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</si>
  <si>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</si>
  <si>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</si>
  <si>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</si>
  <si>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</si>
  <si>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</si>
  <si>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</si>
  <si>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</si>
  <si>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</si>
  <si>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</si>
  <si>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</si>
  <si>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</si>
  <si>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</si>
  <si>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</si>
  <si>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</si>
  <si>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</si>
  <si>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</si>
  <si>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</si>
  <si>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</si>
  <si>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</si>
  <si>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</si>
  <si>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</si>
  <si>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</si>
  <si>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</si>
  <si>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</si>
  <si>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</si>
  <si>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</si>
  <si>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</si>
  <si>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</si>
  <si>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</si>
  <si>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</si>
  <si>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</si>
  <si>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</si>
  <si>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</si>
  <si>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</si>
  <si>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</si>
  <si>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</si>
  <si>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</si>
  <si>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</si>
  <si>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</si>
  <si>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</si>
  <si>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</si>
  <si>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</si>
  <si>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</si>
  <si>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</si>
  <si>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</si>
  <si>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</si>
  <si>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</si>
  <si>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</si>
  <si>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</si>
  <si>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</si>
  <si>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</si>
  <si>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</si>
  <si>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</si>
  <si>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</si>
  <si>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</si>
  <si>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</si>
  <si>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</si>
  <si>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</si>
  <si>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</si>
  <si>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</si>
  <si>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</si>
  <si>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</si>
  <si>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</si>
  <si>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</si>
  <si>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</si>
  <si>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</si>
  <si>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</si>
  <si>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</si>
  <si>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</si>
  <si>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</si>
  <si>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</si>
  <si>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</si>
  <si>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</si>
  <si>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</si>
  <si>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</si>
  <si>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</si>
  <si>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</si>
  <si>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</si>
  <si>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</si>
  <si>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</si>
  <si>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</si>
  <si>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</si>
  <si>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</si>
  <si>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</si>
  <si>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</si>
  <si>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</si>
  <si>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</si>
  <si>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</si>
  <si>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</si>
  <si>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</si>
  <si>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</si>
  <si>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</si>
  <si>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</si>
  <si>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</si>
  <si>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</si>
  <si>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</si>
  <si>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</si>
  <si>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</si>
  <si>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</si>
  <si>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</si>
  <si>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</si>
  <si>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</si>
  <si>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</si>
  <si>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</si>
  <si>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</si>
  <si>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</si>
  <si>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</si>
  <si>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</si>
  <si>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</si>
  <si>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</si>
  <si>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</si>
  <si>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</si>
  <si>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</si>
  <si>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</si>
  <si>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</si>
  <si>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</si>
  <si>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</si>
  <si>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</si>
  <si>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</si>
  <si>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</si>
  <si>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</si>
  <si>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</si>
  <si>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</si>
  <si>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</si>
  <si>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</si>
  <si>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</si>
  <si>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</si>
  <si>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</si>
  <si>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</si>
  <si>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</si>
  <si>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</si>
  <si>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</si>
  <si>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</si>
  <si>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</si>
  <si>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</si>
  <si>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</si>
  <si>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</si>
  <si>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</si>
  <si>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</si>
  <si>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</si>
  <si>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</si>
  <si>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</si>
  <si>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</si>
  <si>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</si>
  <si>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</si>
  <si>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</si>
  <si>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</si>
  <si>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</si>
  <si>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</si>
  <si>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</si>
  <si>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</si>
  <si>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</si>
  <si>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</si>
  <si>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</si>
  <si>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</si>
  <si>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</si>
  <si>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</si>
  <si>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</si>
  <si>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</si>
  <si>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</si>
  <si>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</si>
  <si>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</si>
  <si>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</si>
  <si>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</si>
  <si>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</si>
  <si>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</si>
  <si>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</si>
  <si>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</si>
  <si>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</si>
  <si>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</si>
  <si>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</si>
  <si>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</si>
  <si>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</si>
  <si>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</si>
  <si>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</si>
  <si>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</si>
  <si>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</si>
  <si>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</si>
  <si>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</si>
  <si>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</si>
  <si>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</si>
  <si>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</si>
  <si>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</si>
  <si>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</si>
  <si>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</si>
  <si>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</si>
  <si>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</si>
  <si>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</si>
  <si>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</si>
  <si>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</si>
  <si>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</si>
  <si>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</si>
  <si>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</si>
  <si>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</si>
  <si>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</si>
  <si>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</si>
  <si>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</si>
  <si>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</si>
  <si>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</si>
  <si>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</si>
  <si>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</si>
  <si>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</si>
  <si>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</si>
  <si>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</si>
  <si>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</si>
  <si>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</si>
  <si>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</si>
  <si>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</si>
  <si>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</si>
  <si>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</si>
  <si>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</si>
  <si>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</si>
  <si>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</si>
  <si>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</si>
  <si>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</si>
  <si>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</si>
  <si>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</si>
  <si>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</si>
  <si>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</si>
  <si>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</si>
  <si>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</si>
  <si>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</si>
  <si>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</si>
  <si>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</si>
  <si>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</si>
  <si>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</si>
  <si>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</si>
  <si>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</si>
  <si>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</si>
  <si>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</si>
  <si>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</si>
  <si>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</si>
  <si>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</si>
  <si>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</si>
  <si>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</si>
  <si>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</si>
  <si>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</si>
  <si>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</si>
  <si>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</si>
  <si>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</si>
  <si>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</si>
  <si>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</si>
  <si>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</si>
  <si>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</si>
  <si>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</si>
  <si>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</si>
  <si>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</si>
  <si>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</si>
  <si>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</si>
  <si>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</si>
  <si>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</si>
  <si>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</si>
  <si>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</si>
  <si>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</si>
  <si>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</si>
  <si>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</si>
  <si>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</si>
  <si>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</si>
  <si>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</si>
  <si>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</si>
  <si>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</si>
  <si>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</si>
  <si>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</si>
  <si>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</si>
  <si>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</si>
  <si>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</si>
  <si>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</si>
  <si>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</si>
  <si>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</si>
  <si>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</si>
  <si>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</si>
  <si>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</si>
  <si>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</si>
  <si>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</si>
  <si>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</si>
  <si>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</si>
  <si>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</si>
  <si>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</si>
  <si>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</si>
  <si>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</si>
  <si>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</si>
  <si>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</si>
  <si>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</si>
  <si>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</si>
  <si>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</si>
  <si>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</si>
  <si>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</si>
  <si>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</si>
  <si>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</si>
  <si>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</si>
  <si>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</si>
  <si>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</si>
  <si>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</si>
  <si>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</si>
  <si>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</si>
  <si>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</si>
  <si>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</si>
  <si>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</si>
  <si>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</si>
  <si>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</si>
  <si>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</si>
  <si>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</si>
  <si>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</si>
  <si>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</si>
  <si>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</si>
  <si>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</si>
  <si>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</si>
  <si>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</si>
  <si>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</si>
  <si>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</si>
  <si>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</si>
  <si>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</si>
  <si>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</si>
  <si>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</si>
  <si>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</si>
  <si>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</si>
  <si>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</si>
  <si>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</si>
  <si>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</si>
  <si>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</si>
  <si>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</si>
  <si>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</si>
  <si>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</si>
  <si>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</si>
  <si>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</si>
  <si>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</si>
  <si>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</si>
  <si>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</si>
  <si>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</si>
  <si>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</si>
  <si>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</si>
  <si>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</si>
  <si>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</si>
  <si>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</si>
  <si>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</si>
  <si>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</si>
  <si>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</si>
  <si>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</si>
  <si>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</si>
  <si>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</si>
  <si>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</si>
  <si>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</si>
  <si>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</si>
  <si>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</si>
  <si>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</si>
  <si>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</si>
  <si>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</si>
  <si>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</si>
  <si>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</si>
  <si>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</si>
  <si>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</si>
  <si>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</si>
  <si>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</si>
  <si>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</si>
  <si>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</si>
  <si>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</si>
  <si>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</si>
  <si>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</si>
  <si>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</si>
  <si>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</si>
  <si>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</si>
  <si>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</si>
  <si>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</si>
  <si>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</si>
  <si>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</si>
  <si>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</si>
  <si>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</si>
  <si>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</si>
  <si>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</si>
  <si>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</si>
  <si>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</si>
  <si>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</si>
  <si>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</si>
  <si>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</si>
  <si>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</si>
  <si>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</si>
  <si>
    <t>[세대공감 클랜 활동 소회 ④] 서로 이해하며 행복을 채워가는, 세대공감! – SK에너지 석유3공장 #2FCC 생산2 Unit 김성왕 선임대리</t>
  </si>
  <si>
    <t>https://skinnonews.com/archives/85006</t>
  </si>
  <si>
    <t>SK지오센트릭·율촌화학, 재활용 용이한 플라스틱 포장재 개발 나선다</t>
  </si>
  <si>
    <t>https://skinnonews.com/archives/114522</t>
  </si>
  <si>
    <t>[팩트체크해油] 블랙 골드(Black gold)? 정말 내가 ‘검은색’으로 보여?!</t>
    <phoneticPr fontId="15" type="noConversion"/>
  </si>
  <si>
    <t>더 빨라지고, 더 강해졌다… SK온, 新 급속충전 기술 공개</t>
    <phoneticPr fontId="15" type="noConversion"/>
  </si>
  <si>
    <t>SK온, 인터배터리 2024 ‘급속충전 최고 혁신상’ 수상 – Advanced SF 배터리, 에너지밀도∙급속충전 다 잡았다</t>
    <phoneticPr fontId="15" type="noConversion"/>
  </si>
  <si>
    <t>https://skinnonews.com/archives/114208</t>
    <phoneticPr fontId="15" type="noConversion"/>
  </si>
  <si>
    <t>SK온 인터배터리 전시 성료… 6.5만명 방문</t>
    <phoneticPr fontId="15" type="noConversion"/>
  </si>
  <si>
    <t>https://skinnonews.com/archives/114278</t>
    <phoneticPr fontId="15" type="noConversion"/>
  </si>
  <si>
    <t>https://skinnonews.com/archives/114221</t>
    <phoneticPr fontId="15" type="noConversion"/>
  </si>
  <si>
    <t>봄 탈 땐 차 타고 꽃놀이… SK주유소의 특별한 멤버십 서비스와 함께 떠나자!</t>
    <phoneticPr fontId="15" type="noConversion"/>
  </si>
  <si>
    <t>https://skinnonews.com/archives/114309</t>
    <phoneticPr fontId="15" type="noConversion"/>
  </si>
  <si>
    <t>SK인천석유화학, 지역 인재양성 위한 상반기 ‘SK행복멘토링’ 개강</t>
    <phoneticPr fontId="15" type="noConversion"/>
  </si>
  <si>
    <t>https://skinnonews.com/archives/114327</t>
    <phoneticPr fontId="15" type="noConversion"/>
  </si>
  <si>
    <t>SK엔무브 ZIC, 대한민국 대표 엔진오일 브랜드 왕좌 올해도 수성</t>
    <phoneticPr fontId="15" type="noConversion"/>
  </si>
  <si>
    <t>https://skinnonews.com/archives/114336</t>
    <phoneticPr fontId="15" type="noConversion"/>
  </si>
  <si>
    <t>SK아이이테크놀로지 김철중 사장 ”신규 수주와 생산성 혁신으로 중장기 성장기반 확보”</t>
    <phoneticPr fontId="15" type="noConversion"/>
  </si>
  <si>
    <t>https://skinnonews.com/archives/114354</t>
    <phoneticPr fontId="15" type="noConversion"/>
  </si>
  <si>
    <t>SK온-페라리, 배터리셀 새 역사 만든다</t>
    <phoneticPr fontId="15" type="noConversion"/>
  </si>
  <si>
    <t>https://skinnonews.com/archives/114407</t>
    <phoneticPr fontId="15" type="noConversion"/>
  </si>
  <si>
    <t>SK이노베이션, 전기·전자 유해물질 시험 104개 국가서 효력 인정받는다</t>
    <phoneticPr fontId="15" type="noConversion"/>
  </si>
  <si>
    <t>https://skinnonews.com/archives/114412</t>
    <phoneticPr fontId="15" type="noConversion"/>
  </si>
  <si>
    <t>“벚꽃동산 오실 때 자동차는 집에 두고 오세요” SK인천석유화학 벚꽃동산, 5년만에 개방</t>
    <phoneticPr fontId="15" type="noConversion"/>
  </si>
  <si>
    <t>https://skinnonews.com/archives/114430</t>
    <phoneticPr fontId="15" type="noConversion"/>
  </si>
  <si>
    <t>봄날의 훈풍, 나를 변화시키다 – 2024년 SK이노베이션 계열 자원봉사 코디네이터 워크샵</t>
    <phoneticPr fontId="15" type="noConversion"/>
  </si>
  <si>
    <t>https://skinnonews.com/archives/114364</t>
    <phoneticPr fontId="15" type="noConversion"/>
  </si>
  <si>
    <t>SK이노베이션, 제17기 정기 주주총회ㆍ이사회 개최… 박상규 신임 대표이사 선임</t>
    <phoneticPr fontId="15" type="noConversion"/>
  </si>
  <si>
    <t>https://skinnonews.com/archives/114474</t>
    <phoneticPr fontId="15" type="noConversion"/>
  </si>
  <si>
    <t>[사진] 더 빨라지고, 더 강해졌다… SK온, 新 급속충전 기술 공개</t>
    <phoneticPr fontId="15" type="noConversion"/>
  </si>
  <si>
    <t>https://skinnonews.com/archives/114201</t>
    <phoneticPr fontId="15" type="noConversion"/>
  </si>
  <si>
    <t>[사진] SK온, 인터배터리 2024 ‘급속충전 최고 혁신상’ 수상 - Advanced SF 배터리, 에너지밀도∙급속충전 다 잡았다</t>
    <phoneticPr fontId="15" type="noConversion"/>
  </si>
  <si>
    <t>https://skinnonews.com/archives/114206</t>
    <phoneticPr fontId="15" type="noConversion"/>
  </si>
  <si>
    <t>[사진] SK온, 인터배터리 참가... 다양한 배터리 포트폴리오 선보여</t>
    <phoneticPr fontId="15" type="noConversion"/>
  </si>
  <si>
    <t>[사진] SK인천석유화학, 지역 인재양성 위한 상반기 ‘SK행복멘토링’ 개강</t>
    <phoneticPr fontId="15" type="noConversion"/>
  </si>
  <si>
    <t>https://skinnonews.com/archives/114461</t>
    <phoneticPr fontId="15" type="noConversion"/>
  </si>
  <si>
    <t>[사진] SK엔무브 ZIC, 대한민국 대표 엔진오일 브랜드 왕좌 올해도 수성</t>
    <phoneticPr fontId="15" type="noConversion"/>
  </si>
  <si>
    <t>https://skinnonews.com/archives/114681</t>
    <phoneticPr fontId="15" type="noConversion"/>
  </si>
  <si>
    <t>[사진] SK이노베이션, 제17기 정기 주주총회ㆍ이사회 개최… 박상규 신임 대표이사 선임</t>
    <phoneticPr fontId="15" type="noConversion"/>
  </si>
  <si>
    <t>https://skinnonews.com/archives/114675</t>
    <phoneticPr fontId="15" type="noConversion"/>
  </si>
  <si>
    <t>[사진] SK지오센트릭·율촌화학, 재활용 용이한 플라스틱 포장재 개발 나선다</t>
    <phoneticPr fontId="15" type="noConversion"/>
  </si>
  <si>
    <t>https://skinnonews.com/archives/114677</t>
    <phoneticPr fontId="15" type="noConversion"/>
  </si>
  <si>
    <t>에취! 봄철 미세먼지, 꽃가루 알레르기 경보… 환절기 필수템 ‘마스크’</t>
  </si>
  <si>
    <t>https://skinnonews.com/archives/114608</t>
  </si>
  <si>
    <t>SK이노베이션, ESG 우수협력사에 컨설팅 제공하고 대출이자 지원한다</t>
  </si>
  <si>
    <t>https://skinnonews.com/archives/114616</t>
  </si>
  <si>
    <t>SK인천석유화학, 지역 발달장애아동 위한 ‘희망 키움 체육교실’ 운영</t>
  </si>
  <si>
    <t>https://skinnonews.com/archives/114610</t>
  </si>
  <si>
    <t>심지 말고 뽑아라? 식목일에 시작된 특별한 미션! – 생태계교란 식물 제거하며 ‘한강지킴이’가 된 SK이노베이션</t>
  </si>
  <si>
    <t>https://skinnonews.com/archives/114632</t>
  </si>
  <si>
    <t>https://skinnonews.com/archives/114483</t>
  </si>
  <si>
    <t>SK온, 지멘스 DISW와 ‘스마트 공장’ 시스템 구축 협력</t>
  </si>
  <si>
    <t>https://skinnonews.com/archives/114688</t>
  </si>
  <si>
    <t>SK인천석유화학과 함께하는 ‘우리동네 Culture Plus’ 연중 운영</t>
  </si>
  <si>
    <t>https://skinnonews.com/archives/114689</t>
  </si>
  <si>
    <t>SK이노베이션, 지난 2월부터 전사 릴레이 워크숍 개최 – 박상규 사장 “포트폴리오 점검해 더 큰 성과 만들겠다”</t>
  </si>
  <si>
    <t>https://skinnonews.com/archives/114751</t>
  </si>
  <si>
    <t>SK온, 2024 ‘에디슨 어워즈’ 동상</t>
  </si>
  <si>
    <t>https://skinnonews.com/archives/114801</t>
  </si>
  <si>
    <t>亞 최대 플라스틱 전시회 ‘차이나플라스’? ‘차이나는 플라스틱’으로 사로잡는다</t>
  </si>
  <si>
    <t>https://skinnonews.com/archives/114789</t>
  </si>
  <si>
    <t>“생분해성 플라스틱 원료 생산, 국내 미생물 기술로 연다”</t>
  </si>
  <si>
    <t>https://skinnonews.com/archives/114773</t>
  </si>
  <si>
    <t>“저출산 해소 적극 동참” SK온, 육아휴직 2년으로 확대</t>
  </si>
  <si>
    <t>https://skinnonews.com/archives/114810</t>
  </si>
  <si>
    <t>최재원 SK온 수석부회장 구성원 타운홀 미팅 “배터리 산업은 정해진 미래… 본원 경쟁력 단단히 갖춰야”</t>
  </si>
  <si>
    <t>https://skinnonews.com/archives/114931</t>
  </si>
  <si>
    <t>[전지적 배터리 시점] ① 일상을 차지(Charge)해 온 ‘전지’의 역사 – 과거의 꿈을 실현시키다!</t>
  </si>
  <si>
    <t>https://skinnonews.com/archives/114973</t>
  </si>
  <si>
    <t>[SK이노베이션 2024년 1분기 실적발표] 매출액 18조 8,551억원, 영업이익 6,247억원 – 기존 성장동력의 견고한 실적으로 영업이익 6,247억원 달성</t>
  </si>
  <si>
    <t>https://skinnonews.com/archives/114999</t>
  </si>
  <si>
    <t>[팩트체크해油] 공장 내 송유관 길이가 지구에서 달까지 가는 거리 두 배?</t>
    <phoneticPr fontId="15" type="noConversion"/>
  </si>
  <si>
    <t>[사진] SK인천석유화학, 지역 발달장애아동 위한 ‘희망 키움 체육교실’ 운영</t>
    <phoneticPr fontId="15" type="noConversion"/>
  </si>
  <si>
    <t>https://skinnonews.com/archives/114981</t>
    <phoneticPr fontId="15" type="noConversion"/>
  </si>
  <si>
    <t>[사진] SK이노베이션, ESG 우수협력사에 컨설팅 제공하고 대출이자 지원한다</t>
    <phoneticPr fontId="15" type="noConversion"/>
  </si>
  <si>
    <t>https://skinnonews.com/archives/114679</t>
    <phoneticPr fontId="15" type="noConversion"/>
  </si>
  <si>
    <t>[사진] SK온, 지멘스 DISW와 ‘스마트 공장’ 시스템 구축 협력</t>
    <phoneticPr fontId="15" type="noConversion"/>
  </si>
  <si>
    <t>https://skinnonews.com/archives/114983</t>
    <phoneticPr fontId="15" type="noConversion"/>
  </si>
  <si>
    <t>[사진] SK이노베이션, 지난 2월부터 전사 릴레이 워크숍 개최 - 박상규 사장 “포트폴리오 점검해 더 큰 성과 만들겠다”</t>
    <phoneticPr fontId="15" type="noConversion"/>
  </si>
  <si>
    <t>https://skinnonews.com/archives/114985</t>
    <phoneticPr fontId="15" type="noConversion"/>
  </si>
  <si>
    <t>[사진] SK온, 2024 ‘에디슨 어워즈’ 동상</t>
    <phoneticPr fontId="15" type="noConversion"/>
  </si>
  <si>
    <t>https://skinnonews.com/archives/114987</t>
    <phoneticPr fontId="15" type="noConversion"/>
  </si>
  <si>
    <t>[사진] 亞 최대 플라스틱 전시회 ‘차이나플라스’? ‘차이나는 플라스틱’으로 사로잡는다</t>
    <phoneticPr fontId="15" type="noConversion"/>
  </si>
  <si>
    <t>https://skinnonews.com/archives/114989</t>
    <phoneticPr fontId="15" type="noConversion"/>
  </si>
  <si>
    <t>[사진] “생분해성 플라스틱 원료 생산, 국내 미생물 기술로 연다”</t>
    <phoneticPr fontId="15" type="noConversion"/>
  </si>
  <si>
    <t>https://skinnonews.com/archives/114991</t>
    <phoneticPr fontId="15" type="noConversion"/>
  </si>
  <si>
    <t>[사진] 최재원 SK온 수석부회장 구성원 타운홀 미팅 “배터리 산업은 정해진 미래… 본원 경쟁력 단단히 갖춰야”</t>
    <phoneticPr fontId="15" type="noConversion"/>
  </si>
  <si>
    <t>https://skinnonews.com/archives/114993</t>
    <phoneticPr fontId="15" type="noConversion"/>
  </si>
  <si>
    <t>우리 곁의 슈퍼히어로 소방관! 화염으로부터 영웅을 지키는 ‘방화복’</t>
  </si>
  <si>
    <t>https://skinnonews.com/archives/115020</t>
  </si>
  <si>
    <t>SK인천석유화학-서구노인복지관, 서구 부모님의날 행사 진행… 어르신께 카네이션 달아드리고, 볼거리·즐길거리 풍성</t>
  </si>
  <si>
    <t>https://skinnonews.com/archives/115043</t>
  </si>
  <si>
    <t>SK이노베이션 ‘위시 메이커’, 난치병 아동 소원성취 프로젝트 시동</t>
  </si>
  <si>
    <t>https://skinnonews.com/archives/115074</t>
  </si>
  <si>
    <t>https://skinnonews.com/archives/115057</t>
  </si>
  <si>
    <t>SK이노베이션 계열과 함께 나누는 행복의 씨앗, 어르신들 얼굴에 가득 핀 웃음꽃</t>
  </si>
  <si>
    <t>https://skinnonews.com/archives/115113</t>
  </si>
  <si>
    <t>SK이노베이션, 스타트업과 협력해 환경문제 해법 찾는다</t>
  </si>
  <si>
    <t>https://skinnonews.com/archives/115249</t>
  </si>
  <si>
    <t>https://skinnonews.com/archives/115209</t>
  </si>
  <si>
    <t>SK이노베이션, ‘가정의 달’ 맞아 본사 오픈… 구성원 가족 1천명 초청</t>
  </si>
  <si>
    <t>https://skinnonews.com/archives/115302</t>
  </si>
  <si>
    <t>SK이노베이션, AI/DT 입힌 스마트플랜트 2.0 도입… 현장 효율성 대폭 높인다</t>
  </si>
  <si>
    <t>https://skinnonews.com/archives/115258</t>
  </si>
  <si>
    <t>[에너지食] ‘미라’ 제조법의 핵심 비결이 석유?</t>
  </si>
  <si>
    <t>https://skinnonews.com/archives/115214</t>
  </si>
  <si>
    <t>SK인천석유화학, 지역주민과 함께하는 환경정화활동 ‘우리 함께 줍깅해요’ 실시</t>
  </si>
  <si>
    <t>https://skinnonews.com/archives/115324</t>
  </si>
  <si>
    <t>SK이노베이션, 2023년 사회적가치 성과 총 2조 5,883억 원 창출</t>
  </si>
  <si>
    <t>https://skinnonews.com/archives/115337</t>
  </si>
  <si>
    <t>♪♬삼백만송이 삼백만송이 삼백만송이 꽃은 피고♬♪ – 제16회 울산대공원 장미축제 ‘Love Story in Ulsan’ 개막</t>
    <phoneticPr fontId="15" type="noConversion"/>
  </si>
  <si>
    <t>[팩트체크해油] 석유 고갈… 50년 전에도 앞으로 50년, 지금도 50년?</t>
    <phoneticPr fontId="15" type="noConversion"/>
  </si>
  <si>
    <t>[사진] SK인천석유화학-서구노인복지관, 서구 부모님의날 행사 진행... 어르신께 카네이션 달아드리고, 볼거리·즐길거리 풍성</t>
    <phoneticPr fontId="15" type="noConversion"/>
  </si>
  <si>
    <t>https://skinnonews.com/archives/115099</t>
    <phoneticPr fontId="15" type="noConversion"/>
  </si>
  <si>
    <t>[사진] SK이노베이션 ‘위시 메이커’, 난치병 아동 소원성취 프로젝트 시동</t>
    <phoneticPr fontId="15" type="noConversion"/>
  </si>
  <si>
    <t>https://skinnonews.com/archives/115101</t>
    <phoneticPr fontId="15" type="noConversion"/>
  </si>
  <si>
    <t>[사진] SK이노베이션 계열과 함께 나누는 행복의 씨앗, 어르신들 얼굴에 가득 핀 웃음꽃</t>
    <phoneticPr fontId="15" type="noConversion"/>
  </si>
  <si>
    <t>https://skinnonews.com/archives/115300</t>
    <phoneticPr fontId="15" type="noConversion"/>
  </si>
  <si>
    <t>[사진] SK이노베이션, 스타트업과 협력해 환경문제 해법 찾는다</t>
    <phoneticPr fontId="15" type="noConversion"/>
  </si>
  <si>
    <t>https://skinnonews.com/archives/115347</t>
    <phoneticPr fontId="15" type="noConversion"/>
  </si>
  <si>
    <t>[사진] SK이노베이션, ‘가정의 달’ 맞아 본사 오픈… 구성원 가족 1천명 초청</t>
    <phoneticPr fontId="15" type="noConversion"/>
  </si>
  <si>
    <t>https://skinnonews.com/archives/115349</t>
    <phoneticPr fontId="15" type="noConversion"/>
  </si>
  <si>
    <t>[사진] SK이노베이션, AI/DT 입힌 스마트플랜트 2.0 도입… 현장 효율성 대폭 높인다</t>
    <phoneticPr fontId="15" type="noConversion"/>
  </si>
  <si>
    <t>https://skinnonews.com/archives/115351</t>
    <phoneticPr fontId="15" type="noConversion"/>
  </si>
  <si>
    <t>[사진] SK인천석유화학, 지역주민과 함께하는 환경정화활동 '우리 함께 줍깅해요' 실시</t>
    <phoneticPr fontId="15" type="noConversion"/>
  </si>
  <si>
    <t>https://skinnonews.com/archives/115390</t>
    <phoneticPr fontId="15" type="noConversion"/>
  </si>
  <si>
    <t>SK이노베이션, 2주간 ‘집중 자원봉사’ 활동 펼쳐… 구성원 2,800명 동참</t>
  </si>
  <si>
    <t>https://skinnonews.com/archives/115353</t>
  </si>
  <si>
    <t>“지구를 살리는 푸른 상상력” – ‘제3회 환경도서 독후감상화 그리기 축제’ 6월 22일 개최</t>
  </si>
  <si>
    <t>https://skinnonews.com/archives/115371</t>
  </si>
  <si>
    <t>SK엔무브, 공임나라와 ‘ZIC 교환 할인 이벤트’ 실시</t>
  </si>
  <si>
    <t>https://skinnonews.com/archives/115380</t>
  </si>
  <si>
    <t>최재원 수석부회장, SK이노베이션 수석부회장으로 선임</t>
  </si>
  <si>
    <t>https://skinnonews.com/archives/115394</t>
  </si>
  <si>
    <t>SK인천석유화학, 초등학교 ‘친환경 놀이과학교실’ 개강</t>
  </si>
  <si>
    <t>https://skinnonews.com/archives/115403</t>
  </si>
  <si>
    <t>[2024년 상반기 SK이노베이션 계열 자원봉사활동] “다같이 다(多)가치”… 꾸준함으로 이뤄낸 큰 변화</t>
  </si>
  <si>
    <t>https://skinnonews.com/archives/115416</t>
  </si>
  <si>
    <t>석유가 존재하기 위한 조건이 있다?! 석유의 4대 부존 조건</t>
  </si>
  <si>
    <t>https://skinnonews.com/archives/61743</t>
  </si>
  <si>
    <t>원유 용량의 단위 배럴(barrel, bbl), 언제부터 쓰였을까?</t>
  </si>
  <si>
    <t>https://skinnonews.com/archives/63622</t>
  </si>
  <si>
    <t>History#1 선경직물의 탄생과 성장</t>
  </si>
  <si>
    <t>https://skinnonews.com/archives/25596</t>
  </si>
  <si>
    <t>SK이노베이션, 사회적기업 소방·안전·시설관리 시스템 구축 돕는다</t>
  </si>
  <si>
    <t>https://skinnonews.com/archives/115494</t>
  </si>
  <si>
    <t>공장내 발생하는 배기가스, 자원으로 재탄생</t>
  </si>
  <si>
    <t>https://skinnonews.com/archives/115517</t>
  </si>
  <si>
    <t>SK온, 리튬메탈 배터리용 고분자 전해질 개발</t>
  </si>
  <si>
    <t>https://skinnonews.com/archives/115537</t>
  </si>
  <si>
    <t>“음악엔 장애도 장벽도 없다”, 부다페스트 수놓은 희망의 선율</t>
  </si>
  <si>
    <t>https://skinnonews.com/archives/115532</t>
  </si>
  <si>
    <t>“옥상정원? 테니스 코트? 아니죠!” 우리나라 옥상은 왜 대부분 녹색일까?</t>
  </si>
  <si>
    <t>https://skinnonews.com/archives/115587</t>
  </si>
  <si>
    <t>SK이노베이션, 이해관계자 눈높이에 맞춰 ESG 활동 최적화한다</t>
  </si>
  <si>
    <t>https://skinnonews.com/archives/115622</t>
  </si>
  <si>
    <t>SK슈가글라이더즈, 선수 유니폼으로 ‘업사이클링 굿즈’ 선보여</t>
  </si>
  <si>
    <t>https://skinnonews.com/archives/115611</t>
  </si>
  <si>
    <t>SK이노베이션 지원 소셜벤처, 美 진출 기회 잡는다</t>
  </si>
  <si>
    <t>https://skinnonews.com/archives/115648</t>
  </si>
  <si>
    <t>SK온, 엑손모빌과 리튬 공급 협력</t>
  </si>
  <si>
    <t>https://skinnonews.com/archives/115664</t>
  </si>
  <si>
    <t>[에너지食] ‘빛과 소금’ 대신 ‘빛과 석유’! – 시추 기술의 발전으로 알아보는 땅 속 보물찾기</t>
  </si>
  <si>
    <t>https://skinnonews.com/archives/115558</t>
  </si>
  <si>
    <t>SK아이이테크놀로지, K-택소노미·이중 중대성 평가 반영한 지속가능경영보고서 발간</t>
  </si>
  <si>
    <t>https://skinnonews.com/archives/115691</t>
  </si>
  <si>
    <t>SK온, 페라리 2024년 우수 공급사로 선정</t>
  </si>
  <si>
    <t>https://skinnonews.com/archives/115706</t>
  </si>
  <si>
    <t>SK온, 비상경영 선언… 이석희 대표 “자강불식으로 위기극복”</t>
  </si>
  <si>
    <t>https://skinnonews.com/archives/115727</t>
  </si>
  <si>
    <t>[기고] 미국에서 전기차(BEV)의 미래가 여전히 유망한 이유 – 캐나다 ‘비전 모빌리티’ 수석 컨설턴트, 제임스 카터(James Carter)</t>
  </si>
  <si>
    <t>https://skinnonews.com/archives/115731</t>
  </si>
  <si>
    <t>SK지오센트릭 등 7개사, 지속가능 합성섬유 생산… 글로벌 아웃도어 브랜드 제품에 공급</t>
  </si>
  <si>
    <t>https://skinnonews.com/archives/115779</t>
  </si>
  <si>
    <t>‘다같이 함께해 더하는 多가치’ SK인천석유화학, 구성원 자원봉사로 지역상생과 사회문제 해결 앞장선다</t>
  </si>
  <si>
    <t>https://skinnonews.com/archives/115791</t>
  </si>
  <si>
    <t>[사진] SK이노베이션, 2주간 ‘집중 자원봉사’ 활동 펼쳐… 구성원 2,800명 동참</t>
    <phoneticPr fontId="15" type="noConversion"/>
  </si>
  <si>
    <t>https://skinnonews.com/archives/115392</t>
    <phoneticPr fontId="15" type="noConversion"/>
  </si>
  <si>
    <t>[사진] SK인천석유화학, 초등학교 ‘친환경 놀이과학교실’ 개강</t>
    <phoneticPr fontId="15" type="noConversion"/>
  </si>
  <si>
    <t>https://skinnonews.com/archives/115509</t>
    <phoneticPr fontId="15" type="noConversion"/>
  </si>
  <si>
    <t>https://skinnonews.com/archives/115512</t>
    <phoneticPr fontId="15" type="noConversion"/>
  </si>
  <si>
    <t>[사진] [2024년 상반기 SK이노베이션 계열 자원봉사활동] “다같이 다(多)가치”… 꾸준함으로 이뤄낸 큰 변화</t>
    <phoneticPr fontId="15" type="noConversion"/>
  </si>
  <si>
    <t>[사진] SK이노베이션, 사회적기업 소방·안전·시설관리 시스템 구축 돕는다</t>
    <phoneticPr fontId="15" type="noConversion"/>
  </si>
  <si>
    <t>https://skinnonews.com/archives/115635</t>
    <phoneticPr fontId="15" type="noConversion"/>
  </si>
  <si>
    <t>[사진] 공장내 발생하는 배기가스, 자원으로 재탄생</t>
    <phoneticPr fontId="15" type="noConversion"/>
  </si>
  <si>
    <t>https://skinnonews.com/archives/115637</t>
    <phoneticPr fontId="15" type="noConversion"/>
  </si>
  <si>
    <t>[사진] “음악엔 장애도 장벽도 없다”, 부다페스트 수놓은 희망의 선율</t>
    <phoneticPr fontId="15" type="noConversion"/>
  </si>
  <si>
    <t>https://skinnonews.com/archives/115639</t>
    <phoneticPr fontId="15" type="noConversion"/>
  </si>
  <si>
    <t>[사진] SK이노베이션, 이해관계자 눈높이에 맞춰 ESG 활동 최적화한다</t>
    <phoneticPr fontId="15" type="noConversion"/>
  </si>
  <si>
    <t>https://skinnonews.com/archives/115712</t>
    <phoneticPr fontId="15" type="noConversion"/>
  </si>
  <si>
    <t>[사진] SK슈가글라이더즈, 선수 유니폼으로 ‘업사이클링 굿즈’ 선보여</t>
    <phoneticPr fontId="15" type="noConversion"/>
  </si>
  <si>
    <t>https://skinnonews.com/archives/115714</t>
    <phoneticPr fontId="15" type="noConversion"/>
  </si>
  <si>
    <t>[사진] SK이노베이션 지원 소셜벤처, 美 진출 기회 잡는다</t>
    <phoneticPr fontId="15" type="noConversion"/>
  </si>
  <si>
    <t>https://skinnonews.com/archives/115716</t>
    <phoneticPr fontId="15" type="noConversion"/>
  </si>
  <si>
    <t>[사진] SK온, 엑손모빌과 리튬 공급 협력</t>
    <phoneticPr fontId="15" type="noConversion"/>
  </si>
  <si>
    <t>https://skinnonews.com/archives/115719</t>
    <phoneticPr fontId="15" type="noConversion"/>
  </si>
  <si>
    <t>[사진] SK아이이테크놀로지, K-택소노미·이중 중대성 평가 반영한 지속가능경영보고서 발간</t>
    <phoneticPr fontId="15" type="noConversion"/>
  </si>
  <si>
    <t>https://skinnonews.com/archives/115801</t>
    <phoneticPr fontId="15" type="noConversion"/>
  </si>
  <si>
    <t>[사진] SK온, 페라리 2024년 우수 공급사로 선정</t>
    <phoneticPr fontId="15" type="noConversion"/>
  </si>
  <si>
    <t>https://skinnonews.com/archives/115804</t>
    <phoneticPr fontId="15" type="noConversion"/>
  </si>
  <si>
    <t>SK이노베이션, MSCI ESG 평가서 ‘AA’로 등급 상향… 글로벌 리더그룹으로 인정</t>
  </si>
  <si>
    <t>https://skinnonews.com/archives/115808</t>
  </si>
  <si>
    <t>[전지적 배터리 시점] ② 2차전지 성능을 좌우하는 ‘네 가지 속사정’ 파헤치기</t>
  </si>
  <si>
    <t>https://skinnonews.com/archives/115674</t>
  </si>
  <si>
    <t>SK이노베이션, 美 글로벌포럼서 미래 에너지 성장전략 찾는다</t>
  </si>
  <si>
    <t>https://skinnonews.com/archives/115817</t>
  </si>
  <si>
    <t>[인터뷰] “자신의 재능을 활용해 사회적기업과 함께 성장한다” – CSR 담당자가 들려주는 SK이노베이션 프로보노 이야기</t>
  </si>
  <si>
    <t>https://skinnonews.com/archives/115837</t>
  </si>
  <si>
    <t>SK이노베이션-SK E&amp;S 합병 결의, 자산 100조원 규모 아태 최대 민간 에너지 회사 출범</t>
  </si>
  <si>
    <t>https://skinnonews.com/archives/115877</t>
  </si>
  <si>
    <t>국내 신평사들, “SK이노베이션-SK E&amp;S 합병, 사업ㆍ재무 안정성 제고에 긍정적”</t>
  </si>
  <si>
    <t>https://skinnonews.com/archives/115896</t>
  </si>
  <si>
    <t>이석희 SK온 대표 “미래 성장 위해 사람∙연구 투자 아끼지 말아야”</t>
  </si>
  <si>
    <t>https://skinnonews.com/archives/115922</t>
  </si>
  <si>
    <t>“음악만이 내 세상” – 제8회 전국 발달장애인 음악축제(GMF), 본선 진출 6개 팀 확정</t>
  </si>
  <si>
    <t>https://skinnonews.com/archives/115899</t>
  </si>
  <si>
    <t>자원봉사단 출범 20주년… SK이노베이션 참여형 자원봉사, 기업문화로 뿌리내렸다</t>
  </si>
  <si>
    <t>https://skinnonews.com/archives/115933</t>
  </si>
  <si>
    <t>해외 신평사들, “SK이노베이션-SK E&amp;S 합병, 신용등급에 긍정적”</t>
  </si>
  <si>
    <t>https://skinnonews.com/archives/115950</t>
  </si>
  <si>
    <t>더 빨리, 더 멀리, 더 높이! 파리를 수놓을 하이테크 스포츠 장비에는 ‘이것’이 숨어있다?!</t>
  </si>
  <si>
    <t>https://skinnonews.com/archives/115954</t>
  </si>
  <si>
    <t>SK엔무브, 여름 맞이 ‘열 받아? 안 받아!’ 광고 영상 조회수 200만 뷰 돌파</t>
  </si>
  <si>
    <t>https://skinnonews.com/archives/115971</t>
  </si>
  <si>
    <t>/archives/115731</t>
  </si>
  <si>
    <t>/</t>
  </si>
  <si>
    <t>/archives/category/press/press-release</t>
  </si>
  <si>
    <t>/archives/115674</t>
  </si>
  <si>
    <t>/archives/category/business/sk-on</t>
  </si>
  <si>
    <t>/archives/113797</t>
  </si>
  <si>
    <t>/archives/32828</t>
  </si>
  <si>
    <t>/archives/84588</t>
  </si>
  <si>
    <t>/archives/115837</t>
  </si>
  <si>
    <t>/archives/114973</t>
  </si>
  <si>
    <t>/archives/96864</t>
  </si>
  <si>
    <t>/archives/115877</t>
  </si>
  <si>
    <t>/archives/category/business/sk-innovation</t>
  </si>
  <si>
    <t>/posts</t>
  </si>
  <si>
    <t>/archives/115727</t>
  </si>
  <si>
    <t>/archives/115057</t>
  </si>
  <si>
    <t>/archives/49884</t>
  </si>
  <si>
    <t>/archives/category/business</t>
  </si>
  <si>
    <t>/archives/104002</t>
  </si>
  <si>
    <t>/archives/115933</t>
  </si>
  <si>
    <t>/archives/115558</t>
  </si>
  <si>
    <t>/archives/category/business/sk-enterm</t>
  </si>
  <si>
    <t>/archives/114094</t>
  </si>
  <si>
    <t>/archives/category/business/sk-energy</t>
  </si>
  <si>
    <t>/archives/category/industry-and-insight/basics</t>
  </si>
  <si>
    <t>/archives/115954</t>
  </si>
  <si>
    <t>/archives/category/industry-and-insight</t>
  </si>
  <si>
    <t>/archives/103947</t>
  </si>
  <si>
    <t>/archives/category/field-news</t>
  </si>
  <si>
    <t>/archives/113159</t>
  </si>
  <si>
    <t>/archives/48028</t>
  </si>
  <si>
    <t>/archives/111831</t>
  </si>
  <si>
    <t>/archives/107411</t>
  </si>
  <si>
    <t>/archives/112580</t>
  </si>
  <si>
    <t>/archives/category/press</t>
  </si>
  <si>
    <t>/archives/10815</t>
  </si>
  <si>
    <t>/archives/114999</t>
  </si>
  <si>
    <t>/archives/114138</t>
  </si>
  <si>
    <t>/archives/category/business/sk-incheonpetrochem</t>
  </si>
  <si>
    <t>/archives/115779</t>
  </si>
  <si>
    <t>/archives/category/industry-and-insight/inno-column</t>
  </si>
  <si>
    <t>/archives/category/business/sk-enmove</t>
  </si>
  <si>
    <t>/archives/category/business/sk-geo-centric</t>
  </si>
  <si>
    <t>/archives/83720</t>
  </si>
  <si>
    <t>/archives/115817</t>
  </si>
  <si>
    <t>/archives/32685</t>
  </si>
  <si>
    <t>/archives/34678</t>
  </si>
  <si>
    <t>/archives/114153</t>
  </si>
  <si>
    <t>/archives/category/field-news/inno-people</t>
  </si>
  <si>
    <t>/archives/111978</t>
  </si>
  <si>
    <t>/archives/98107</t>
  </si>
  <si>
    <t>/archives/111387</t>
  </si>
  <si>
    <t>/archives/115706</t>
  </si>
  <si>
    <t>/archives/48279</t>
  </si>
  <si>
    <t>/archives/100667</t>
  </si>
  <si>
    <t>/archives/113952</t>
  </si>
  <si>
    <t>/archives/8355</t>
  </si>
  <si>
    <t>/archives/23352</t>
  </si>
  <si>
    <t>/archives/115258</t>
  </si>
  <si>
    <t>/archives/114014</t>
  </si>
  <si>
    <t>/archives/110323</t>
  </si>
  <si>
    <t>/archives/category/field-news/inno-field</t>
  </si>
  <si>
    <t>/archives/114773</t>
  </si>
  <si>
    <t>/archives/category/field-news/management</t>
  </si>
  <si>
    <t>/archives/115537</t>
  </si>
  <si>
    <t>/archives/83571</t>
  </si>
  <si>
    <t>/archives/111540</t>
  </si>
  <si>
    <t>/archives/114530</t>
  </si>
  <si>
    <t>/archives/92880</t>
  </si>
  <si>
    <t>/archives/112418</t>
  </si>
  <si>
    <t>/archives/115808</t>
  </si>
  <si>
    <t>/archives/21277</t>
  </si>
  <si>
    <t>/archives/115587</t>
  </si>
  <si>
    <t>/archives/25903</t>
  </si>
  <si>
    <t>/archives/113680</t>
  </si>
  <si>
    <t>/archives/16295</t>
  </si>
  <si>
    <t>/archives/51077</t>
  </si>
  <si>
    <t>/archives/113998</t>
  </si>
  <si>
    <t>/archives/95110</t>
  </si>
  <si>
    <t>/archives/115664</t>
  </si>
  <si>
    <t>/archives/45433</t>
  </si>
  <si>
    <t>/archives/63622</t>
  </si>
  <si>
    <t>/archives/109462</t>
  </si>
  <si>
    <t>/archives/48881</t>
  </si>
  <si>
    <t>/archives/6688</t>
  </si>
  <si>
    <t>/archives/99361</t>
  </si>
  <si>
    <t>/archives/28782</t>
  </si>
  <si>
    <t>/archives/115922</t>
  </si>
  <si>
    <t>/archives/115791</t>
  </si>
  <si>
    <t>/archives/category/press/notice</t>
  </si>
  <si>
    <t>/archives/8482</t>
  </si>
  <si>
    <t>/archives/10963</t>
  </si>
  <si>
    <t>/archives/36237</t>
  </si>
  <si>
    <t>/archives/112908</t>
  </si>
  <si>
    <t>/archives/15214</t>
  </si>
  <si>
    <t>/archives/10557</t>
  </si>
  <si>
    <t>/archives/115416</t>
  </si>
  <si>
    <t>/archives/91050</t>
  </si>
  <si>
    <t>/archives/115896</t>
  </si>
  <si>
    <t>/archives/25579</t>
  </si>
  <si>
    <t>/archives/115899</t>
  </si>
  <si>
    <t>/archives/8935</t>
  </si>
  <si>
    <t>/archives/category/press/archive</t>
  </si>
  <si>
    <t>/archives/100892</t>
  </si>
  <si>
    <t>/archives/22283</t>
  </si>
  <si>
    <t>/archives/103989</t>
  </si>
  <si>
    <t>/archives/97077</t>
  </si>
  <si>
    <t>/archives/category/business/sk-ietechnology</t>
  </si>
  <si>
    <t>/archives/8448</t>
  </si>
  <si>
    <t>/newsroom-guide</t>
  </si>
  <si>
    <t>/archives/105883</t>
  </si>
  <si>
    <t>/archives/115950</t>
  </si>
  <si>
    <t>/archives/tag/sk?대끂踰좎씠???몄궛complex</t>
  </si>
  <si>
    <t>/archives/107738</t>
  </si>
  <si>
    <t>/archives/19961</t>
  </si>
  <si>
    <t>/archives/76541</t>
  </si>
  <si>
    <t>/archives/112956</t>
  </si>
  <si>
    <t>/archives/83065</t>
  </si>
  <si>
    <t>/archives/89977</t>
  </si>
  <si>
    <t>/archives/18301</t>
  </si>
  <si>
    <t>/archives/113855</t>
  </si>
  <si>
    <t>/archives/8422</t>
  </si>
  <si>
    <t>/archives/category/business/sk-tradinginternational</t>
  </si>
  <si>
    <t>/archives/109090</t>
  </si>
  <si>
    <t>/archives/61743</t>
  </si>
  <si>
    <t>/archives/84762</t>
  </si>
  <si>
    <t>/archives/25596</t>
  </si>
  <si>
    <t>/archives/60291</t>
  </si>
  <si>
    <t>/archives/78785</t>
  </si>
  <si>
    <t>/archives/110015</t>
  </si>
  <si>
    <t>/archives/25711</t>
  </si>
  <si>
    <t>/archives/57901</t>
  </si>
  <si>
    <t>/archives/59030</t>
  </si>
  <si>
    <t>/archives/94311</t>
  </si>
  <si>
    <t>/archives/112480</t>
  </si>
  <si>
    <t>/archives/114172</t>
  </si>
  <si>
    <t>/archives/tag/?대텇?댁쑀</t>
  </si>
  <si>
    <t>/archives/112487</t>
  </si>
  <si>
    <t>/archives/112776</t>
  </si>
  <si>
    <t>/archives/111929</t>
  </si>
  <si>
    <t>/archives/9782</t>
  </si>
  <si>
    <t>/archives/110055</t>
  </si>
  <si>
    <t>/archives/65154</t>
  </si>
  <si>
    <t>/archives/115353</t>
  </si>
  <si>
    <t>/archives/21617</t>
  </si>
  <si>
    <t>/archives/85187</t>
  </si>
  <si>
    <t>/archives/115517</t>
  </si>
  <si>
    <t>/archives/9439</t>
  </si>
  <si>
    <t>/archives/114065</t>
  </si>
  <si>
    <t>/archives/115971</t>
  </si>
  <si>
    <t>/archives/8502</t>
  </si>
  <si>
    <t>/archives/98731</t>
  </si>
  <si>
    <t>/archives/10179</t>
  </si>
  <si>
    <t>/archives/24686</t>
  </si>
  <si>
    <t>/archives/89053</t>
  </si>
  <si>
    <t>/archives/104517</t>
  </si>
  <si>
    <t>/archives/108755</t>
  </si>
  <si>
    <t>/archives/108874</t>
  </si>
  <si>
    <t>/archives/110144</t>
  </si>
  <si>
    <t>/archives/115214</t>
  </si>
  <si>
    <t>/archives/115622</t>
  </si>
  <si>
    <t>/archives/51614</t>
  </si>
  <si>
    <t>/archives/9049</t>
  </si>
  <si>
    <t>/archives/9512</t>
  </si>
  <si>
    <t>/archives/109888</t>
  </si>
  <si>
    <t>/archives/111406</t>
  </si>
  <si>
    <t>/archives/114688</t>
  </si>
  <si>
    <t>/archives/11700</t>
  </si>
  <si>
    <t>/archives/tag/?몃?怨듦컧-clan</t>
  </si>
  <si>
    <t>/archives/100553</t>
  </si>
  <si>
    <t>/archives/37693</t>
  </si>
  <si>
    <t>/archives/47000</t>
  </si>
  <si>
    <t>/archives/50898</t>
  </si>
  <si>
    <t>/archives/88198</t>
  </si>
  <si>
    <t>/archives/94030</t>
  </si>
  <si>
    <t>/archives/114632</t>
  </si>
  <si>
    <t>/archives/7696</t>
  </si>
  <si>
    <t>/archives/96387</t>
  </si>
  <si>
    <t>/archives/category/business/sk-earthon</t>
  </si>
  <si>
    <t>/archives/category/social-news</t>
  </si>
  <si>
    <t>/archives/107887</t>
  </si>
  <si>
    <t>/archives/114810</t>
  </si>
  <si>
    <t>/archives/13682</t>
  </si>
  <si>
    <t>/archives/98610</t>
  </si>
  <si>
    <t>/archives/81784</t>
  </si>
  <si>
    <t>/archives/85278</t>
  </si>
  <si>
    <t>/archives/8544</t>
  </si>
  <si>
    <t>/archives/97391</t>
  </si>
  <si>
    <t>/archives/97638</t>
  </si>
  <si>
    <t>/archives/107925</t>
  </si>
  <si>
    <t>/archives/109282</t>
  </si>
  <si>
    <t>/archives/115337</t>
  </si>
  <si>
    <t>/archives/107557</t>
  </si>
  <si>
    <t>/archives/114336</t>
  </si>
  <si>
    <t>/archives/12929</t>
  </si>
  <si>
    <t>/archives/33788</t>
  </si>
  <si>
    <t>/archives/114407</t>
  </si>
  <si>
    <t>/archives/115691</t>
  </si>
  <si>
    <t>/archives/14875</t>
  </si>
  <si>
    <t>/archives/18648</t>
  </si>
  <si>
    <t>/archives/36348</t>
  </si>
  <si>
    <t>/archives/105499</t>
  </si>
  <si>
    <t>/archives/114931</t>
  </si>
  <si>
    <t>/archives/27825</t>
  </si>
  <si>
    <t>/archives/38114</t>
  </si>
  <si>
    <t>/archives/69357</t>
  </si>
  <si>
    <t>/archives/71038</t>
  </si>
  <si>
    <t>/archives/85853</t>
  </si>
  <si>
    <t>/archives/9807</t>
  </si>
  <si>
    <t>/archives/103803</t>
  </si>
  <si>
    <t>/archives/110120</t>
  </si>
  <si>
    <t>/archives/11993</t>
  </si>
  <si>
    <t>/archives/80568</t>
  </si>
  <si>
    <t>/newsletter_agreement</t>
  </si>
  <si>
    <t>/archives/10330</t>
  </si>
  <si>
    <t>/archives/107142</t>
  </si>
  <si>
    <t>/archives/14965</t>
  </si>
  <si>
    <t>/archives/24588</t>
  </si>
  <si>
    <t>/archives/75713</t>
  </si>
  <si>
    <t>/archives/96879</t>
  </si>
  <si>
    <t>/privacy-policy</t>
  </si>
  <si>
    <t>/archives/115532</t>
  </si>
  <si>
    <t>/archives/53520</t>
  </si>
  <si>
    <t>/archives/60780</t>
  </si>
  <si>
    <t>/archives/7268</t>
  </si>
  <si>
    <t>/archives/98215</t>
  </si>
  <si>
    <t>/archives/10512</t>
  </si>
  <si>
    <t>/archives/110975</t>
  </si>
  <si>
    <t>/archives/78553</t>
  </si>
  <si>
    <t>/archives/105770</t>
  </si>
  <si>
    <t>/archives/114483</t>
  </si>
  <si>
    <t>/archives/115113</t>
  </si>
  <si>
    <t>/archives/21215</t>
  </si>
  <si>
    <t>/archives/21558</t>
  </si>
  <si>
    <t>/archives/28520</t>
  </si>
  <si>
    <t>/archives/104439</t>
  </si>
  <si>
    <t>/archives/106345</t>
  </si>
  <si>
    <t>/archives/113663</t>
  </si>
  <si>
    <t>/archives/100222</t>
  </si>
  <si>
    <t>/archives/6811</t>
  </si>
  <si>
    <t>/archives/98182</t>
  </si>
  <si>
    <t>/archives/101143</t>
  </si>
  <si>
    <t>/archives/103336</t>
  </si>
  <si>
    <t>/archives/104532</t>
  </si>
  <si>
    <t>/archives/108736</t>
  </si>
  <si>
    <t>/archives/115371</t>
  </si>
  <si>
    <t>/archives/96145</t>
  </si>
  <si>
    <t>/archives/100739</t>
  </si>
  <si>
    <t>/archives/103349</t>
  </si>
  <si>
    <t>/archives/114208</t>
  </si>
  <si>
    <t>/archives/25623</t>
  </si>
  <si>
    <t>/archives/31846</t>
  </si>
  <si>
    <t>/archives/45601</t>
  </si>
  <si>
    <t>/archives/73127</t>
  </si>
  <si>
    <t>/archives/94081</t>
  </si>
  <si>
    <t>/archives/94778</t>
  </si>
  <si>
    <t>/archives/112036</t>
  </si>
  <si>
    <t>/archives/112544</t>
  </si>
  <si>
    <t>/archives/114118</t>
  </si>
  <si>
    <t>/archives/114309</t>
  </si>
  <si>
    <t>/archives/32681</t>
  </si>
  <si>
    <t>/archives/69107</t>
  </si>
  <si>
    <t>/archives/97463</t>
  </si>
  <si>
    <t>/archives/tag/sk-battery-america</t>
  </si>
  <si>
    <t>/archives/105914</t>
  </si>
  <si>
    <t>/archives/107388</t>
  </si>
  <si>
    <t>/archives/111245</t>
  </si>
  <si>
    <t>/archives/114052</t>
  </si>
  <si>
    <t>/archives/115020</t>
  </si>
  <si>
    <t>/archives/12513</t>
  </si>
  <si>
    <t>/archives/20706</t>
  </si>
  <si>
    <t>/archives/37795</t>
  </si>
  <si>
    <t>/archives/59820</t>
  </si>
  <si>
    <t>/archives/7348</t>
  </si>
  <si>
    <t>/archives/8289</t>
  </si>
  <si>
    <t>/archives/83181</t>
  </si>
  <si>
    <t>/archives/85006</t>
  </si>
  <si>
    <t>/archives/98805</t>
  </si>
  <si>
    <t>/archives/100159</t>
  </si>
  <si>
    <t>/archives/106868</t>
  </si>
  <si>
    <t>/archives/114278</t>
  </si>
  <si>
    <t>/archives/114522</t>
  </si>
  <si>
    <t>/archives/115394</t>
  </si>
  <si>
    <t>/archives/115494</t>
  </si>
  <si>
    <t>/archives/11955</t>
  </si>
  <si>
    <t>/archives/73799</t>
  </si>
  <si>
    <t>/archives/88930</t>
  </si>
  <si>
    <t>/archives/93757</t>
  </si>
  <si>
    <t>/archives/96759</t>
  </si>
  <si>
    <t>/archives/108569</t>
  </si>
  <si>
    <t>/archives/112183</t>
  </si>
  <si>
    <t>/archives/114221</t>
  </si>
  <si>
    <t>/archives/114801</t>
  </si>
  <si>
    <t>/archives/115611</t>
  </si>
  <si>
    <t>/archives/115648</t>
  </si>
  <si>
    <t>/archives/14651</t>
  </si>
  <si>
    <t>/archives/4521</t>
  </si>
  <si>
    <t>/archives/87190</t>
  </si>
  <si>
    <t>/archives/96339</t>
  </si>
  <si>
    <t>/archives/tag/?깃??щⅤ-蹂듯빀-?뺤젣留덉쭊</t>
  </si>
  <si>
    <t>/archives/102756</t>
  </si>
  <si>
    <t>/archives/109603</t>
  </si>
  <si>
    <t>/archives/109977</t>
  </si>
  <si>
    <t>/archives/111652</t>
  </si>
  <si>
    <t>/archives/19881</t>
  </si>
  <si>
    <t>/archives/3095</t>
  </si>
  <si>
    <t>/archives/73965</t>
  </si>
  <si>
    <t>/archives/7475</t>
  </si>
  <si>
    <t>/archives/86272</t>
  </si>
  <si>
    <t>/archives/86766</t>
  </si>
  <si>
    <t>/archives/90543</t>
  </si>
  <si>
    <t>/archives/112250</t>
  </si>
  <si>
    <t>/archives/112724</t>
  </si>
  <si>
    <t>/archives/14136</t>
  </si>
  <si>
    <t>/archives/21573</t>
  </si>
  <si>
    <t>/archives/25648</t>
  </si>
  <si>
    <t>/archives/28157</t>
  </si>
  <si>
    <t>/archives/34355</t>
  </si>
  <si>
    <t>/archives/70300</t>
  </si>
  <si>
    <t>/archives/79287</t>
  </si>
  <si>
    <t>/archives/83166</t>
  </si>
  <si>
    <t>/archives/86941</t>
  </si>
  <si>
    <t>/archives/88816</t>
  </si>
  <si>
    <t>/archives/96443</t>
  </si>
  <si>
    <t>/archives/98605</t>
  </si>
  <si>
    <t>/archives/100001</t>
  </si>
  <si>
    <t>/archives/103372</t>
  </si>
  <si>
    <t>/archives/107963</t>
  </si>
  <si>
    <t>/archives/110471</t>
  </si>
  <si>
    <t>/archives/111283</t>
  </si>
  <si>
    <t>/archives/112331</t>
  </si>
  <si>
    <t>/archives/115403</t>
  </si>
  <si>
    <t>/archives/13104</t>
  </si>
  <si>
    <t>/archives/20948</t>
  </si>
  <si>
    <t>/archives/21261</t>
  </si>
  <si>
    <t>/archives/29155</t>
  </si>
  <si>
    <t>/archives/30434</t>
  </si>
  <si>
    <t>/archives/34426</t>
  </si>
  <si>
    <t>/archives/38098</t>
  </si>
  <si>
    <t>/archives/4735</t>
  </si>
  <si>
    <t>/archives/47895</t>
  </si>
  <si>
    <t>/archives/67904</t>
  </si>
  <si>
    <t>/archives/102419</t>
  </si>
  <si>
    <t>/archives/102835</t>
  </si>
  <si>
    <t>/archives/107610</t>
  </si>
  <si>
    <t>/archives/110846</t>
  </si>
  <si>
    <t>/archives/57359</t>
  </si>
  <si>
    <t>/archives/59917</t>
  </si>
  <si>
    <t>/archives/72120</t>
  </si>
  <si>
    <t>/archives/7288</t>
  </si>
  <si>
    <t>/archives/97264</t>
  </si>
  <si>
    <t>/archives/98253</t>
  </si>
  <si>
    <t>/archives/tag/?쇳븯??諛⑹떇???곸떊</t>
  </si>
  <si>
    <t>/archives/100641</t>
  </si>
  <si>
    <t>/archives/101248</t>
  </si>
  <si>
    <t>/archives/101442</t>
  </si>
  <si>
    <t>/archives/110819</t>
  </si>
  <si>
    <t>/archives/112239</t>
  </si>
  <si>
    <t>/archives/112513</t>
  </si>
  <si>
    <t>/archives/113475</t>
  </si>
  <si>
    <t>/archives/114364</t>
  </si>
  <si>
    <t>/archives/21354</t>
  </si>
  <si>
    <t>/archives/38706</t>
  </si>
  <si>
    <t>/archives/62987</t>
  </si>
  <si>
    <t>/archives/72390</t>
  </si>
  <si>
    <t>/archives/76643</t>
  </si>
  <si>
    <t>/archives/80564</t>
  </si>
  <si>
    <t>/archives/9299</t>
  </si>
  <si>
    <t>/archives/95134</t>
  </si>
  <si>
    <t>/archives/tag/sk?몄쿇?앹쑀?뷀븰</t>
  </si>
  <si>
    <t>/archives/100207</t>
  </si>
  <si>
    <t>/archives/103302</t>
  </si>
  <si>
    <t>/archives/103860</t>
  </si>
  <si>
    <t>/archives/104187</t>
  </si>
  <si>
    <t>/archives/105449</t>
  </si>
  <si>
    <t>/archives/20855</t>
  </si>
  <si>
    <t>/archives/22734</t>
  </si>
  <si>
    <t>/archives/23283</t>
  </si>
  <si>
    <t>/archives/34624</t>
  </si>
  <si>
    <t>/archives/72552</t>
  </si>
  <si>
    <t>/archives/83464</t>
  </si>
  <si>
    <t>/archives/90219</t>
  </si>
  <si>
    <t>/archives/90963</t>
  </si>
  <si>
    <t>/archives/95609</t>
  </si>
  <si>
    <t>/archives/110003</t>
  </si>
  <si>
    <t>/archives/110382</t>
  </si>
  <si>
    <t>/archives/110536</t>
  </si>
  <si>
    <t>/archives/110932</t>
  </si>
  <si>
    <t>/archives/112411</t>
  </si>
  <si>
    <t>/archives/112603</t>
  </si>
  <si>
    <t>/archives/113197</t>
  </si>
  <si>
    <t>/archives/113520</t>
  </si>
  <si>
    <t>/archives/14188</t>
  </si>
  <si>
    <t>/archives/17256</t>
  </si>
  <si>
    <t>/archives/17876</t>
  </si>
  <si>
    <t>/archives/19039</t>
  </si>
  <si>
    <t>/archives/35678</t>
  </si>
  <si>
    <t>/archives/36253</t>
  </si>
  <si>
    <t>/archives/47699</t>
  </si>
  <si>
    <t>/archives/67841</t>
  </si>
  <si>
    <t>/archives/70521</t>
  </si>
  <si>
    <t>/archives/72104</t>
  </si>
  <si>
    <t>/archives/76328</t>
  </si>
  <si>
    <t>/archives/90087</t>
  </si>
  <si>
    <t>/archives/94113</t>
  </si>
  <si>
    <t>/archives/tag/sk-?몄궛clx</t>
  </si>
  <si>
    <t>/archives/101945</t>
  </si>
  <si>
    <t>/archives/104261</t>
  </si>
  <si>
    <t>/archives/106126</t>
  </si>
  <si>
    <t>/archives/106205</t>
  </si>
  <si>
    <t>/archives/107822</t>
  </si>
  <si>
    <t>/archives/110458</t>
  </si>
  <si>
    <t>/archives/112754</t>
  </si>
  <si>
    <t>/archives/115380</t>
  </si>
  <si>
    <t>/archives/11761</t>
  </si>
  <si>
    <t>/archives/24005</t>
  </si>
  <si>
    <t>/archives/59457</t>
  </si>
  <si>
    <t>/archives/68575</t>
  </si>
  <si>
    <t>/archives/68608</t>
  </si>
  <si>
    <t>/archives/69589</t>
  </si>
  <si>
    <t>/archives/7380</t>
  </si>
  <si>
    <t>/archives/7636</t>
  </si>
  <si>
    <t>/archives/78753</t>
  </si>
  <si>
    <t>/archives/87887</t>
  </si>
  <si>
    <t>/archives/88154</t>
  </si>
  <si>
    <t>/archives/88269</t>
  </si>
  <si>
    <t>/archives/93867</t>
  </si>
  <si>
    <t>/archives/96200</t>
  </si>
  <si>
    <t>/archives/96752</t>
  </si>
  <si>
    <t>/archives/102980</t>
  </si>
  <si>
    <t>/archives/105048</t>
  </si>
  <si>
    <t>/archives/106172</t>
  </si>
  <si>
    <t>/archives/107036</t>
  </si>
  <si>
    <t>/archives/112882</t>
  </si>
  <si>
    <t>/archives/112995</t>
  </si>
  <si>
    <t>/archives/113226</t>
  </si>
  <si>
    <t>/archives/115074</t>
  </si>
  <si>
    <t>/archives/24192</t>
  </si>
  <si>
    <t>/archives/25882</t>
  </si>
  <si>
    <t>/archives/25955</t>
  </si>
  <si>
    <t>/archives/73326</t>
  </si>
  <si>
    <t>/archives/7918</t>
  </si>
  <si>
    <t>/archives/82172</t>
  </si>
  <si>
    <t>/archives/88287</t>
  </si>
  <si>
    <t>/archives/92277</t>
  </si>
  <si>
    <t>/archives/93206</t>
  </si>
  <si>
    <t>/archives/95380</t>
  </si>
  <si>
    <t>/archives/95661</t>
  </si>
  <si>
    <t>/archives/97461</t>
  </si>
  <si>
    <t>/archives/99547</t>
  </si>
  <si>
    <t>/archives/tag/no-1-fcc?앹궛1-unit</t>
  </si>
  <si>
    <t>/archives/tag/safety-golden-rule</t>
  </si>
  <si>
    <t>/archives/tag/?됰났?ㅼ?</t>
  </si>
  <si>
    <t>/archives/100130</t>
  </si>
  <si>
    <t>/archives/100327</t>
  </si>
  <si>
    <t>/archives/102285</t>
  </si>
  <si>
    <t>/archives/102329</t>
  </si>
  <si>
    <t>/archives/107845</t>
  </si>
  <si>
    <t>/archives/110919</t>
  </si>
  <si>
    <t>/archives/110959</t>
  </si>
  <si>
    <t>/archives/111224</t>
  </si>
  <si>
    <t>/archives/112053</t>
  </si>
  <si>
    <t>/archives/114789</t>
  </si>
  <si>
    <t>/archives/115043</t>
  </si>
  <si>
    <t>/archives/115324</t>
  </si>
  <si>
    <t>/archives/11737</t>
  </si>
  <si>
    <t>/archives/19825</t>
  </si>
  <si>
    <t>/archives/21543</t>
  </si>
  <si>
    <t>/archives/22421</t>
  </si>
  <si>
    <t>/archives/28045</t>
  </si>
  <si>
    <t>/archives/32839</t>
  </si>
  <si>
    <t>/archives/38936</t>
  </si>
  <si>
    <t>/archives/50688</t>
  </si>
  <si>
    <t>/archives/51746</t>
  </si>
  <si>
    <t>/archives/56046</t>
  </si>
  <si>
    <t>/archives/59136</t>
  </si>
  <si>
    <t>/archives/76343</t>
  </si>
  <si>
    <t>/archives/87921</t>
  </si>
  <si>
    <t>/archives/90311</t>
  </si>
  <si>
    <t>/archives/93780</t>
  </si>
  <si>
    <t>/archives/94318</t>
  </si>
  <si>
    <t>/archives/9660</t>
  </si>
  <si>
    <t>/archives/9705</t>
  </si>
  <si>
    <t>/archives/tag/?좎엯?ъ썝</t>
  </si>
  <si>
    <t>/archives/tag/議곗??꾩＜</t>
  </si>
  <si>
    <t>/archives/100303</t>
  </si>
  <si>
    <t>/archives/102896</t>
  </si>
  <si>
    <t>/archives/103932</t>
  </si>
  <si>
    <t>/archives/105821</t>
  </si>
  <si>
    <t>/archives/106626</t>
  </si>
  <si>
    <t>/archives/106701</t>
  </si>
  <si>
    <t>/archives/111105</t>
  </si>
  <si>
    <t>/archives/111324</t>
  </si>
  <si>
    <t>/archives/111435</t>
  </si>
  <si>
    <t>/archives/112614</t>
  </si>
  <si>
    <t>/archives/114038</t>
  </si>
  <si>
    <t>/archives/114610</t>
  </si>
  <si>
    <t>/archives/114751</t>
  </si>
  <si>
    <t>/archives/115893</t>
  </si>
  <si>
    <t>/archives/18414</t>
  </si>
  <si>
    <t>/archives/21592</t>
  </si>
  <si>
    <t>/archives/22805</t>
  </si>
  <si>
    <t>/archives/26029</t>
  </si>
  <si>
    <t>/archives/26620</t>
  </si>
  <si>
    <t>/archives/45061</t>
  </si>
  <si>
    <t>/archives/5506</t>
  </si>
  <si>
    <t>/archives/59442</t>
  </si>
  <si>
    <t>/archives/63816</t>
  </si>
  <si>
    <t>/archives/75805</t>
  </si>
  <si>
    <t>/archives/76420</t>
  </si>
  <si>
    <t>/archives/85894</t>
  </si>
  <si>
    <t>/archives/86343</t>
  </si>
  <si>
    <t>/archives/94822</t>
  </si>
  <si>
    <t>/archives/96322</t>
  </si>
  <si>
    <t>/archives/category/press/archive/photo</t>
  </si>
  <si>
    <t>/archives/tag/sk?됰났?대┛?댁쭛</t>
  </si>
  <si>
    <t>/archives/108461</t>
  </si>
  <si>
    <t>/archives/108889</t>
  </si>
  <si>
    <t>/archives/109118</t>
  </si>
  <si>
    <t>/archives/113297</t>
  </si>
  <si>
    <t>/archives/113565</t>
  </si>
  <si>
    <t>/archives/114354</t>
  </si>
  <si>
    <t>/archives/115249</t>
  </si>
  <si>
    <t>/archives/34162</t>
  </si>
  <si>
    <t>/archives/34905</t>
  </si>
  <si>
    <t>/archives/47192</t>
  </si>
  <si>
    <t>/archives/53791</t>
  </si>
  <si>
    <t>/archives/70071</t>
  </si>
  <si>
    <t>/archives/72162</t>
  </si>
  <si>
    <t>/archives/75513</t>
  </si>
  <si>
    <t>/archives/77093</t>
  </si>
  <si>
    <t>/archives/81289</t>
  </si>
  <si>
    <t>/archives/92988</t>
  </si>
  <si>
    <t>/archives/93938</t>
  </si>
  <si>
    <t>/archives/95988</t>
  </si>
  <si>
    <t>/archives/9637</t>
  </si>
  <si>
    <t>/archives/96535</t>
  </si>
  <si>
    <t>/archives/98767</t>
  </si>
  <si>
    <t>/archives/tag/?쒕┛鍮뚮뵫</t>
  </si>
  <si>
    <t>/archives/tag/?좎엯?ъ썝-援먯쑁怨쇱젙</t>
  </si>
  <si>
    <t>/archives/tag/?뺢린蹂댁닔</t>
  </si>
  <si>
    <t>/archives/tag/吏곷Т?뚭컻</t>
  </si>
  <si>
    <t>/archives/104136</t>
  </si>
  <si>
    <t>/archives/104596</t>
  </si>
  <si>
    <t>/archives/105258</t>
  </si>
  <si>
    <t>/archives/105362</t>
  </si>
  <si>
    <t>/archives/107857</t>
  </si>
  <si>
    <t>/archives/110206</t>
  </si>
  <si>
    <t>/archives/111302</t>
  </si>
  <si>
    <t>/archives/111373</t>
  </si>
  <si>
    <t>/archives/111486</t>
  </si>
  <si>
    <t>/archives/112156</t>
  </si>
  <si>
    <t>/archives/112815</t>
  </si>
  <si>
    <t>/archives/113881</t>
  </si>
  <si>
    <t>/archives/114084</t>
  </si>
  <si>
    <t>/archives/114412</t>
  </si>
  <si>
    <t>/archives/12222</t>
  </si>
  <si>
    <t>/archives/14040</t>
  </si>
  <si>
    <t>/archives/14070</t>
  </si>
  <si>
    <t>/archives/21649</t>
  </si>
  <si>
    <t>/archives/22310</t>
  </si>
  <si>
    <t>/archives/2624</t>
  </si>
  <si>
    <t>/archives/33833</t>
  </si>
  <si>
    <t>/archives/55965</t>
  </si>
  <si>
    <t>/archives/56574</t>
  </si>
  <si>
    <t>/archives/61110</t>
  </si>
  <si>
    <t>/archives/64647</t>
  </si>
  <si>
    <t>/archives/68240</t>
  </si>
  <si>
    <t>/archives/6947</t>
  </si>
  <si>
    <t>/archives/77592</t>
  </si>
  <si>
    <t>/archives/78457</t>
  </si>
  <si>
    <t>/archives/78599</t>
  </si>
  <si>
    <t>/archives/8034</t>
  </si>
  <si>
    <t>/archives/8171</t>
  </si>
  <si>
    <t>/archives/82326</t>
  </si>
  <si>
    <t>/archives/8247</t>
  </si>
  <si>
    <t>/archives/85896</t>
  </si>
  <si>
    <t>/archives/90978</t>
  </si>
  <si>
    <t>/archives/93353</t>
  </si>
  <si>
    <t>/archives/93491</t>
  </si>
  <si>
    <t>/archives/95080</t>
  </si>
  <si>
    <t>/archives/95732</t>
  </si>
  <si>
    <t>/archives/95863</t>
  </si>
  <si>
    <t>/archives/96454</t>
  </si>
  <si>
    <t>/archives/97113</t>
  </si>
  <si>
    <t>/archives/97151</t>
  </si>
  <si>
    <t>/archives/97579</t>
  </si>
  <si>
    <t>/archives/97661</t>
  </si>
  <si>
    <t>/archives/97693</t>
  </si>
  <si>
    <t>/archives/98112</t>
  </si>
  <si>
    <t>/archives/category/9</t>
  </si>
  <si>
    <t>/archives/category/industry-and-insight/specialist-column</t>
  </si>
  <si>
    <t>/archives/tag/?됰났-cc</t>
  </si>
  <si>
    <t>/archives/100041</t>
  </si>
  <si>
    <t>/archives/101213</t>
  </si>
  <si>
    <t>/archives/102075</t>
  </si>
  <si>
    <t>/archives/102531</t>
  </si>
  <si>
    <t>/archives/103287</t>
  </si>
  <si>
    <t>/archives/104049</t>
  </si>
  <si>
    <t>/archives/105131</t>
  </si>
  <si>
    <t>/archives/105676</t>
  </si>
  <si>
    <t>/archives/107289</t>
  </si>
  <si>
    <t>/archives/109571</t>
  </si>
  <si>
    <t>/archives/111421</t>
  </si>
  <si>
    <t>/archives/112046</t>
  </si>
  <si>
    <t>/archives/11371</t>
  </si>
  <si>
    <t>/archives/15974</t>
  </si>
  <si>
    <t>/archives/18429</t>
  </si>
  <si>
    <t>/archives/23957</t>
  </si>
  <si>
    <t>/archives/26728</t>
  </si>
  <si>
    <t>/archives/27324</t>
  </si>
  <si>
    <t>/archives/29138</t>
  </si>
  <si>
    <t>/archives/30647</t>
  </si>
  <si>
    <t>/archives/33139</t>
  </si>
  <si>
    <t>/archives/34669</t>
  </si>
  <si>
    <t>/archives/49396</t>
  </si>
  <si>
    <t>/archives/50461</t>
  </si>
  <si>
    <t>/archives/60947</t>
  </si>
  <si>
    <t>/archives/70471</t>
  </si>
  <si>
    <t>/archives/74611</t>
  </si>
  <si>
    <t>/archives/80603</t>
  </si>
  <si>
    <t>/archives/84900</t>
  </si>
  <si>
    <t>/archives/8511</t>
  </si>
  <si>
    <t>/archives/85171</t>
  </si>
  <si>
    <t>/archives/89828</t>
  </si>
  <si>
    <t>/archives/92800</t>
  </si>
  <si>
    <t>/archives/94616</t>
  </si>
  <si>
    <t>/archives/97804</t>
  </si>
  <si>
    <t>/archives/97843</t>
  </si>
  <si>
    <t>/archives/97929</t>
  </si>
  <si>
    <t>/archives/98822</t>
  </si>
  <si>
    <t>/archives/98905</t>
  </si>
  <si>
    <t>/archives/99932</t>
  </si>
  <si>
    <t>/archives/99949</t>
  </si>
  <si>
    <t>/archives/category/social-news/csr</t>
  </si>
  <si>
    <t>/archives/100723</t>
  </si>
  <si>
    <t>/archives/100759</t>
  </si>
  <si>
    <t>/archives/101589</t>
  </si>
  <si>
    <t>/archives/103076</t>
  </si>
  <si>
    <t>/archives/104421</t>
  </si>
  <si>
    <t>/archives/105691</t>
  </si>
  <si>
    <t>/archives/105707</t>
  </si>
  <si>
    <t>/archives/105741</t>
  </si>
  <si>
    <t>/archives/11127</t>
  </si>
  <si>
    <t>/archives/112210</t>
  </si>
  <si>
    <t>/archives/113192</t>
  </si>
  <si>
    <t>/archives/114327</t>
  </si>
  <si>
    <t>/archives/21314</t>
  </si>
  <si>
    <t>/archives/21407</t>
  </si>
  <si>
    <t>/archives/22870</t>
  </si>
  <si>
    <t>/archives/27556</t>
  </si>
  <si>
    <t>/archives/38609</t>
  </si>
  <si>
    <t>/archives/47950</t>
  </si>
  <si>
    <t>/archives/48690</t>
  </si>
  <si>
    <t>/archives/62607</t>
  </si>
  <si>
    <t>/archives/63101</t>
  </si>
  <si>
    <t>/archives/64414</t>
  </si>
  <si>
    <t>/archives/78699</t>
  </si>
  <si>
    <t>/archives/7938</t>
  </si>
  <si>
    <t>/archives/81946</t>
  </si>
  <si>
    <t>/archives/82567</t>
  </si>
  <si>
    <t>/archives/8269</t>
  </si>
  <si>
    <t>/archives/8369</t>
  </si>
  <si>
    <t>/archives/88339</t>
  </si>
  <si>
    <t>/archives/88849</t>
  </si>
  <si>
    <t>/archives/89158</t>
  </si>
  <si>
    <t>/archives/91072</t>
  </si>
  <si>
    <t>/archives/9192</t>
  </si>
  <si>
    <t>/archives/92917</t>
  </si>
  <si>
    <t>/archives/93799</t>
  </si>
  <si>
    <t>/archives/94397</t>
  </si>
  <si>
    <t>/archives/96252</t>
  </si>
  <si>
    <t>/archives/98404</t>
  </si>
  <si>
    <t>/archives/98694</t>
  </si>
  <si>
    <t>/archives/tag/?몄궛clx</t>
  </si>
  <si>
    <t>/privacy20210908</t>
  </si>
  <si>
    <t>/archives/101258</t>
  </si>
  <si>
    <t>/archives/102095</t>
  </si>
  <si>
    <t>/archives/102733</t>
  </si>
  <si>
    <t>/archives/103688</t>
  </si>
  <si>
    <t>/archives/105313</t>
  </si>
  <si>
    <t>/archives/105521</t>
  </si>
  <si>
    <t>/archives/106168</t>
  </si>
  <si>
    <t>/archives/107618</t>
  </si>
  <si>
    <t>/archives/107875</t>
  </si>
  <si>
    <t>/archives/111312</t>
  </si>
  <si>
    <t>/archives/111454</t>
  </si>
  <si>
    <t>/archives/111843</t>
  </si>
  <si>
    <t>/archives/112006</t>
  </si>
  <si>
    <t>/archives/112490</t>
  </si>
  <si>
    <t>/archives/112771</t>
  </si>
  <si>
    <t>/archives/113268</t>
  </si>
  <si>
    <t>/archives/113925</t>
  </si>
  <si>
    <t>/archives/114474</t>
  </si>
  <si>
    <t>/archives/114689</t>
  </si>
  <si>
    <t>/archives/114991</t>
  </si>
  <si>
    <t>/archives/115209</t>
  </si>
  <si>
    <t>/archives/115512</t>
  </si>
  <si>
    <t>/archives/11848</t>
  </si>
  <si>
    <t>/archives/14770</t>
  </si>
  <si>
    <t>/archives/15187</t>
  </si>
  <si>
    <t>/archives/16903</t>
  </si>
  <si>
    <t>/archives/21973</t>
  </si>
  <si>
    <t>/archives/22292</t>
  </si>
  <si>
    <t>/archives/23448</t>
  </si>
  <si>
    <t>/archives/24660</t>
  </si>
  <si>
    <t>/archives/24874</t>
  </si>
  <si>
    <t>/archives/30101</t>
  </si>
  <si>
    <t>/archives/3160</t>
  </si>
  <si>
    <t>/archives/31735</t>
  </si>
  <si>
    <t>/archives/33685</t>
  </si>
  <si>
    <t>/archives/33974</t>
  </si>
  <si>
    <t>/archives/37348</t>
  </si>
  <si>
    <t>/archives/54522</t>
  </si>
  <si>
    <t>/archives/56657</t>
  </si>
  <si>
    <t>/archives/60611</t>
  </si>
  <si>
    <t>/archives/61356</t>
  </si>
  <si>
    <t>/archives/64250</t>
  </si>
  <si>
    <t>/archives/6654</t>
  </si>
  <si>
    <t>/archives/69864</t>
  </si>
  <si>
    <t>/archives/80526</t>
  </si>
  <si>
    <t>/archives/82120</t>
  </si>
  <si>
    <t>/archives/8217</t>
  </si>
  <si>
    <t>/archives/8227</t>
  </si>
  <si>
    <t>/archives/83119</t>
  </si>
  <si>
    <t>/archives/83801</t>
  </si>
  <si>
    <t>/archives/84916</t>
  </si>
  <si>
    <t>/archives/86086</t>
  </si>
  <si>
    <t>/archives/86439</t>
  </si>
  <si>
    <t>/archives/86636</t>
  </si>
  <si>
    <t>/archives/86834</t>
  </si>
  <si>
    <t>/archives/86852</t>
  </si>
  <si>
    <t>/archives/93157</t>
  </si>
  <si>
    <t>/archives/94248</t>
  </si>
  <si>
    <t>/archives/94488</t>
  </si>
  <si>
    <t>/archives/96226</t>
  </si>
  <si>
    <t>/archives/96846</t>
  </si>
  <si>
    <t>/archives/99678</t>
  </si>
  <si>
    <t>/archives/tag/以묓븳?앺솕</t>
  </si>
  <si>
    <t>/archives/tag/利앷텒?щ━?ы듃</t>
  </si>
  <si>
    <t>/archives/tag/?됰났誘우쓬</t>
  </si>
  <si>
    <t>/archives/10005</t>
  </si>
  <si>
    <t>/archives/10019</t>
  </si>
  <si>
    <t>/archives/100244</t>
  </si>
  <si>
    <t>/archives/100999</t>
  </si>
  <si>
    <t>/archives/102910</t>
  </si>
  <si>
    <t>/archives/103003</t>
  </si>
  <si>
    <t>/archives/103233</t>
  </si>
  <si>
    <t>/archives/103400</t>
  </si>
  <si>
    <t>/archives/103449</t>
  </si>
  <si>
    <t>/archives/104964</t>
  </si>
  <si>
    <t>/archives/105395</t>
  </si>
  <si>
    <t>/archives/105726</t>
  </si>
  <si>
    <t>/archives/107506</t>
  </si>
  <si>
    <t>/archives/107662</t>
  </si>
  <si>
    <t>/archives/108498</t>
  </si>
  <si>
    <t>/archives/109674</t>
  </si>
  <si>
    <t>/archives/110560</t>
  </si>
  <si>
    <t>/archives/110572</t>
  </si>
  <si>
    <t>/archives/111394</t>
  </si>
  <si>
    <t>/archives/111582</t>
  </si>
  <si>
    <t>/archives/111719</t>
  </si>
  <si>
    <t>/archives/112709</t>
  </si>
  <si>
    <t>/archives/113419</t>
  </si>
  <si>
    <t>/archives/115302</t>
  </si>
  <si>
    <t>/archives/13264</t>
  </si>
  <si>
    <t>/archives/13718</t>
  </si>
  <si>
    <t>/archives/19392</t>
  </si>
  <si>
    <t>/archives/21061</t>
  </si>
  <si>
    <t>/archives/21385</t>
  </si>
  <si>
    <t>/archives/21775</t>
  </si>
  <si>
    <t>/archives/23219</t>
  </si>
  <si>
    <t>/archives/25466</t>
  </si>
  <si>
    <t>/archives/28345</t>
  </si>
  <si>
    <t>/archives/30145</t>
  </si>
  <si>
    <t>/archives/30153</t>
  </si>
  <si>
    <t>/archives/30576</t>
  </si>
  <si>
    <t>/archives/34140</t>
  </si>
  <si>
    <t>/archives/35195</t>
  </si>
  <si>
    <t>/archives/35200</t>
  </si>
  <si>
    <t>/archives/48168</t>
  </si>
  <si>
    <t>/archives/49759</t>
  </si>
  <si>
    <t>/archives/54273</t>
  </si>
  <si>
    <t>/archives/54675</t>
  </si>
  <si>
    <t>/archives/57650</t>
  </si>
  <si>
    <t>/archives/58321</t>
  </si>
  <si>
    <t>/archives/58337</t>
  </si>
  <si>
    <t>/archives/59389</t>
  </si>
  <si>
    <t>/archives/61250</t>
  </si>
  <si>
    <t>/archives/61753</t>
  </si>
  <si>
    <t>/archives/63128</t>
  </si>
  <si>
    <t>/archives/64591</t>
  </si>
  <si>
    <t>/archives/70048</t>
  </si>
  <si>
    <t>/archives/7103</t>
  </si>
  <si>
    <t>/archives/71231</t>
  </si>
  <si>
    <t>/archives/73628</t>
  </si>
  <si>
    <t>/archives/74339</t>
  </si>
  <si>
    <t>/archives/7554</t>
  </si>
  <si>
    <t>/archives/7762</t>
  </si>
  <si>
    <t>/archives/79895</t>
  </si>
  <si>
    <t>/archives/80987</t>
  </si>
  <si>
    <t>/archives/81931</t>
  </si>
  <si>
    <t>/archives/82005</t>
  </si>
  <si>
    <t>/archives/82278</t>
  </si>
  <si>
    <t>/archives/88430</t>
  </si>
  <si>
    <t>/archives/88954</t>
  </si>
  <si>
    <t>/archives/89361</t>
  </si>
  <si>
    <t>/archives/91375</t>
  </si>
  <si>
    <t>/archives/9249</t>
  </si>
  <si>
    <t>/archives/92534</t>
  </si>
  <si>
    <t>/archives/92599</t>
  </si>
  <si>
    <t>/archives/93770</t>
  </si>
  <si>
    <t>/archives/9562</t>
  </si>
  <si>
    <t>/archives/96171</t>
  </si>
  <si>
    <t>/archives/96309</t>
  </si>
  <si>
    <t>/archives/96818</t>
  </si>
  <si>
    <t>/archives/97325</t>
  </si>
  <si>
    <t>/archives/98363</t>
  </si>
  <si>
    <t>/archives/98756</t>
  </si>
  <si>
    <t>/archives/98783</t>
  </si>
  <si>
    <t>/archives/99191</t>
  </si>
  <si>
    <t>/archives/category/field-news/inno-field/ulsan</t>
  </si>
  <si>
    <t>/archives/category/social-news/1percent-sharing</t>
  </si>
  <si>
    <t>/archives/tag/skinnotech</t>
  </si>
  <si>
    <t>/archives/tag/sk?덇?湲?쇱씠?붿쫰</t>
  </si>
  <si>
    <t>/archives/tag/?몃룞議고빀</t>
  </si>
  <si>
    <t>/archives/tag/蹂대땲?섎땲</t>
  </si>
  <si>
    <t>/archives/tag/?ㅽ궎?몃㎤</t>
  </si>
  <si>
    <t>/archives/tag/?먯썝遊됱궗</t>
  </si>
  <si>
    <t>/archives/tag/?쒖＜?좊굹?댄떚?쐄c</t>
  </si>
  <si>
    <t>/archives/100438</t>
  </si>
  <si>
    <t>/archives/101465</t>
  </si>
  <si>
    <t>/archives/101604</t>
  </si>
  <si>
    <t>/archives/102664</t>
  </si>
  <si>
    <t>/archives/103092</t>
  </si>
  <si>
    <t>/archives/103145</t>
  </si>
  <si>
    <t>/archives/103500</t>
  </si>
  <si>
    <t>/archives/103818</t>
  </si>
  <si>
    <t>/archives/105440</t>
  </si>
  <si>
    <t>/archives/105532</t>
  </si>
  <si>
    <t>/archives/105651</t>
  </si>
  <si>
    <t>/archives/106254</t>
  </si>
  <si>
    <t>/archives/106411</t>
  </si>
  <si>
    <t>/archives/107717</t>
  </si>
  <si>
    <t>/archives/107995</t>
  </si>
  <si>
    <t>/archives/108949</t>
  </si>
  <si>
    <t>/archives/109216</t>
  </si>
  <si>
    <t>/archives/110156</t>
  </si>
  <si>
    <t>/archives/110237</t>
  </si>
  <si>
    <t>/archives/110768</t>
  </si>
  <si>
    <t>/archives/111159</t>
  </si>
  <si>
    <t>/archives/111887</t>
  </si>
  <si>
    <t>/archives/112024</t>
  </si>
  <si>
    <t>/archives/112071</t>
  </si>
  <si>
    <t>/archives/112385</t>
  </si>
  <si>
    <t>/archives/112867</t>
  </si>
  <si>
    <t>/archives/113099</t>
  </si>
  <si>
    <t>/archives/113121</t>
  </si>
  <si>
    <t>/archives/113149</t>
  </si>
  <si>
    <t>/archives/113432</t>
  </si>
  <si>
    <t>/archives/115830</t>
  </si>
  <si>
    <t>/archives/11793</t>
  </si>
  <si>
    <t>/archives/13135</t>
  </si>
  <si>
    <t>/archives/14427</t>
  </si>
  <si>
    <t>/archives/14636</t>
  </si>
  <si>
    <t>/archives/16114</t>
  </si>
  <si>
    <t>/archives/21295</t>
  </si>
  <si>
    <t>/archives/22393</t>
  </si>
  <si>
    <t>/archives/23134</t>
  </si>
  <si>
    <t>/archives/24485</t>
  </si>
  <si>
    <t>/archives/24523</t>
  </si>
  <si>
    <t>/archives/26114</t>
  </si>
  <si>
    <t>/archives/26127</t>
  </si>
  <si>
    <t>/archives/26186</t>
  </si>
  <si>
    <t>/archives/31776</t>
  </si>
  <si>
    <t>/archives/32181</t>
  </si>
  <si>
    <t>/archives/32247</t>
  </si>
  <si>
    <t>/archives/33770</t>
  </si>
  <si>
    <t>/archives/38490</t>
  </si>
  <si>
    <t>/archives/45977</t>
  </si>
  <si>
    <t>/archives/47218</t>
  </si>
  <si>
    <t>/archives/4846</t>
  </si>
  <si>
    <t>/archives/49664</t>
  </si>
  <si>
    <t>/archives/55989</t>
  </si>
  <si>
    <t>/archives/57820</t>
  </si>
  <si>
    <t>/archives/59095</t>
  </si>
  <si>
    <t>/archives/59623</t>
  </si>
  <si>
    <t>/archives/60522</t>
  </si>
  <si>
    <t>/archives/62659</t>
  </si>
  <si>
    <t>/archives/6772</t>
  </si>
  <si>
    <t>/archives/69621</t>
  </si>
  <si>
    <t>/archives/71296</t>
  </si>
  <si>
    <t>/archives/72036</t>
  </si>
  <si>
    <t>/archives/72250</t>
  </si>
  <si>
    <t>/archives/72888</t>
  </si>
  <si>
    <t>/archives/75079</t>
  </si>
  <si>
    <t>/archives/75940</t>
  </si>
  <si>
    <t>/archives/76494</t>
  </si>
  <si>
    <t>/archives/7660</t>
  </si>
  <si>
    <t>/archives/7725</t>
  </si>
  <si>
    <t>/archives/7751</t>
  </si>
  <si>
    <t>/archives/77515</t>
  </si>
  <si>
    <t>/archives/80837</t>
  </si>
  <si>
    <t>/archives/81070</t>
  </si>
  <si>
    <t>/archives/85805</t>
  </si>
  <si>
    <t>/archives/86313</t>
  </si>
  <si>
    <t>/archives/86689</t>
  </si>
  <si>
    <t>/archives/87503</t>
  </si>
  <si>
    <t>/archives/87527</t>
  </si>
  <si>
    <t>/archives/89908</t>
  </si>
  <si>
    <t>/archives/90811</t>
  </si>
  <si>
    <t>/archives/91679</t>
  </si>
  <si>
    <t>/archives/92338</t>
  </si>
  <si>
    <t>/archives/93235</t>
  </si>
  <si>
    <t>/archives/96097</t>
  </si>
  <si>
    <t>/archives/96184</t>
  </si>
  <si>
    <t>/archives/96733</t>
  </si>
  <si>
    <t>/archives/96768</t>
  </si>
  <si>
    <t>/archives/99298</t>
  </si>
  <si>
    <t>/archives/9962</t>
  </si>
  <si>
    <t>/archives/category/field-news/inno-field/seosan-jeungpyeong</t>
  </si>
  <si>
    <t>/archives/tag/great-music-festival</t>
  </si>
  <si>
    <t>/archives/tag/sk吏?ㅼ꽱?몃┃</t>
  </si>
  <si>
    <t>/archives/tag/?깃??щⅤ</t>
  </si>
  <si>
    <t>/archives/tag/?쇱쓬而듬쭔?ㅺ린</t>
  </si>
  <si>
    <t>/archives/tag/?먰넻?뺣같?곕━</t>
  </si>
  <si>
    <t>/sr-report-2-2</t>
  </si>
  <si>
    <t>/archives/101342</t>
  </si>
  <si>
    <t>/archives/102588</t>
  </si>
  <si>
    <t>/archives/103424</t>
  </si>
  <si>
    <t>/archives/103704</t>
  </si>
  <si>
    <t>/archives/104504</t>
  </si>
  <si>
    <t>/archives/105091</t>
  </si>
  <si>
    <t>/archives/105264</t>
  </si>
  <si>
    <t>/archives/105461</t>
  </si>
  <si>
    <t>/archives/106297</t>
  </si>
  <si>
    <t>/archives/108704</t>
  </si>
  <si>
    <t>/archives/108815</t>
  </si>
  <si>
    <t>/archives/109962</t>
  </si>
  <si>
    <t>/archives/110186</t>
  </si>
  <si>
    <t>/archives/111466</t>
  </si>
  <si>
    <t>/archives/111949</t>
  </si>
  <si>
    <t>/archives/112279</t>
  </si>
  <si>
    <t>/archives/113083</t>
  </si>
  <si>
    <t>/archives/113218</t>
  </si>
  <si>
    <t>/archives/113289</t>
  </si>
  <si>
    <t>/archives/114430</t>
  </si>
  <si>
    <t>/archives/114608</t>
  </si>
  <si>
    <t>/archives/114616</t>
  </si>
  <si>
    <t>/archives/115635</t>
  </si>
  <si>
    <t>/archives/115712</t>
  </si>
  <si>
    <t>/archives/115719</t>
  </si>
  <si>
    <t>/archives/14225</t>
  </si>
  <si>
    <t>/archives/15100</t>
  </si>
  <si>
    <t>/archives/17479</t>
  </si>
  <si>
    <t>/archives/20723</t>
  </si>
  <si>
    <t>/archives/21532</t>
  </si>
  <si>
    <t>/archives/21634</t>
  </si>
  <si>
    <t>/archives/23662</t>
  </si>
  <si>
    <t>/archives/23851</t>
  </si>
  <si>
    <t>/archives/24737</t>
  </si>
  <si>
    <t>/archives/25258</t>
  </si>
  <si>
    <t>/archives/25383</t>
  </si>
  <si>
    <t>/archives/25421</t>
  </si>
  <si>
    <t>/archives/27705</t>
  </si>
  <si>
    <t>/archives/28109</t>
  </si>
  <si>
    <t>/archives/29639</t>
  </si>
  <si>
    <t>/archives/31658</t>
  </si>
  <si>
    <t>/archives/32708</t>
  </si>
  <si>
    <t>/archives/32713</t>
  </si>
  <si>
    <t>/archives/33074</t>
  </si>
  <si>
    <t>/archives/33937</t>
  </si>
  <si>
    <t>/archives/34060</t>
  </si>
  <si>
    <t>/archives/34632</t>
  </si>
  <si>
    <t>/archives/34651</t>
  </si>
  <si>
    <t>/archives/35079</t>
  </si>
  <si>
    <t>/archives/38329</t>
  </si>
  <si>
    <t>/archives/45364</t>
  </si>
  <si>
    <t>/archives/47741</t>
  </si>
  <si>
    <t>/archives/47927</t>
  </si>
  <si>
    <t>/archives/48476</t>
  </si>
  <si>
    <t>/archives/58410</t>
  </si>
  <si>
    <t>/archives/59794</t>
  </si>
  <si>
    <t>/archives/60327</t>
  </si>
  <si>
    <t>/archives/60500</t>
  </si>
  <si>
    <t>/archives/61987</t>
  </si>
  <si>
    <t>/archives/62178</t>
  </si>
  <si>
    <t>/archives/64114</t>
  </si>
  <si>
    <t>/archives/67506</t>
  </si>
  <si>
    <t>/archives/68784</t>
  </si>
  <si>
    <t>/archives/70728</t>
  </si>
  <si>
    <t>/archives/70737</t>
  </si>
  <si>
    <t>/archives/70759</t>
  </si>
  <si>
    <t>/archives/70929</t>
  </si>
  <si>
    <t>/archives/71505</t>
  </si>
  <si>
    <t>/archives/72623</t>
  </si>
  <si>
    <t>/archives/72905</t>
  </si>
  <si>
    <t>/archives/73355</t>
  </si>
  <si>
    <t>/archives/77266</t>
  </si>
  <si>
    <t>/archives/78120</t>
  </si>
  <si>
    <t>/archives/79656</t>
  </si>
  <si>
    <t>/archives/80299</t>
  </si>
  <si>
    <t>/archives/80343</t>
  </si>
  <si>
    <t>/archives/82343</t>
  </si>
  <si>
    <t>/archives/82496</t>
  </si>
  <si>
    <t>/archives/8326</t>
  </si>
  <si>
    <t>/archives/85165</t>
  </si>
  <si>
    <t>/archives/86617</t>
  </si>
  <si>
    <t>/archives/86866</t>
  </si>
  <si>
    <t>/archives/87254</t>
  </si>
  <si>
    <t>/archives/87345</t>
  </si>
  <si>
    <t>/archives/8754</t>
  </si>
  <si>
    <t>/archives/87619</t>
  </si>
  <si>
    <t>/archives/88135</t>
  </si>
  <si>
    <t>/archives/89190</t>
  </si>
  <si>
    <t>/archives/89841</t>
  </si>
  <si>
    <t>/archives/90112</t>
  </si>
  <si>
    <t>/archives/93340</t>
  </si>
  <si>
    <t>/archives/94849</t>
  </si>
  <si>
    <t>/archives/96274</t>
  </si>
  <si>
    <t>/archives/97763</t>
  </si>
  <si>
    <t>/archives/tag/oi-post</t>
  </si>
  <si>
    <t>/archives/tag/steam-purge</t>
  </si>
  <si>
    <t>/archives/tag/?댄듃??븯?곗뒪</t>
  </si>
  <si>
    <t>/archives/tag/踰숈빱?⑥쑀</t>
  </si>
  <si>
    <t>/archives/tag/?≪묠?됯컖</t>
  </si>
  <si>
    <t>/archives/tag/議곌꼍紐??ъ옣</t>
  </si>
  <si>
    <t>/archives/tag/?꾩냼以묐┰</t>
  </si>
  <si>
    <t>/archives/tag/?섎え?덉븘</t>
  </si>
  <si>
    <t>/archives/100061</t>
  </si>
  <si>
    <t>/archives/100695</t>
  </si>
  <si>
    <t>/archives/101108</t>
  </si>
  <si>
    <t>/archives/10147</t>
  </si>
  <si>
    <t>/archives/101730</t>
  </si>
  <si>
    <t>/archives/102328</t>
  </si>
  <si>
    <t>/archives/103310</t>
  </si>
  <si>
    <t>/archives/103594</t>
  </si>
  <si>
    <t>/archives/103830</t>
  </si>
  <si>
    <t>/archives/104459</t>
  </si>
  <si>
    <t>/archives/104533</t>
  </si>
  <si>
    <t>/archives/104883</t>
  </si>
  <si>
    <t>/archives/105331</t>
  </si>
  <si>
    <t>/archives/106235</t>
  </si>
  <si>
    <t>/archives/106338</t>
  </si>
  <si>
    <t>/archives/108327</t>
  </si>
  <si>
    <t>/archives/108834</t>
  </si>
  <si>
    <t>/archives/109765</t>
  </si>
  <si>
    <t>/archives/109932</t>
  </si>
  <si>
    <t>/archives/110104</t>
  </si>
  <si>
    <t>/archives/110245</t>
  </si>
  <si>
    <t>/archives/112318</t>
  </si>
  <si>
    <t>/archives/112655</t>
  </si>
  <si>
    <t>/archives/112686</t>
  </si>
  <si>
    <t>/archives/112989</t>
  </si>
  <si>
    <t>/archives/113632</t>
  </si>
  <si>
    <t>/archives/13333</t>
  </si>
  <si>
    <t>/archives/15945</t>
  </si>
  <si>
    <t>/archives/18073</t>
  </si>
  <si>
    <t>/archives/19746</t>
  </si>
  <si>
    <t>/archives/20287</t>
  </si>
  <si>
    <t>/archives/21997</t>
  </si>
  <si>
    <t>/archives/23614</t>
  </si>
  <si>
    <t>/archives/23900</t>
  </si>
  <si>
    <t>/archives/24951</t>
  </si>
  <si>
    <t>/archives/25152</t>
  </si>
  <si>
    <t>/archives/26278</t>
  </si>
  <si>
    <t>/archives/26466</t>
  </si>
  <si>
    <t>/archives/26899</t>
  </si>
  <si>
    <t>/archives/28579</t>
  </si>
  <si>
    <t>/archives/29201</t>
  </si>
  <si>
    <t>/archives/30539</t>
  </si>
  <si>
    <t>/archives/31789</t>
  </si>
  <si>
    <t>/archives/32337</t>
  </si>
  <si>
    <t>/archives/34403</t>
  </si>
  <si>
    <t>/archives/35072</t>
  </si>
  <si>
    <t>/archives/35099</t>
  </si>
  <si>
    <t>/archives/38469</t>
  </si>
  <si>
    <t>/archives/47014</t>
  </si>
  <si>
    <t>/archives/49319</t>
  </si>
  <si>
    <t>/archives/5026</t>
  </si>
  <si>
    <t>/archives/52624</t>
  </si>
  <si>
    <t>/archives/52962</t>
  </si>
  <si>
    <t>/archives/54742</t>
  </si>
  <si>
    <t>/archives/56647</t>
  </si>
  <si>
    <t>/archives/56972</t>
  </si>
  <si>
    <t>/archives/57491</t>
  </si>
  <si>
    <t>/archives/58841</t>
  </si>
  <si>
    <t>/archives/61829</t>
  </si>
  <si>
    <t>/archives/61876</t>
  </si>
  <si>
    <t>/archives/62375</t>
  </si>
  <si>
    <t>/archives/63456</t>
  </si>
  <si>
    <t>/archives/65061</t>
  </si>
  <si>
    <t>/archives/67318</t>
  </si>
  <si>
    <t>/archives/71524</t>
  </si>
  <si>
    <t>/archives/71614</t>
  </si>
  <si>
    <t>/archives/72610</t>
  </si>
  <si>
    <t>/archives/7359</t>
  </si>
  <si>
    <t>/archives/73661</t>
  </si>
  <si>
    <t>/archives/74438</t>
  </si>
  <si>
    <t>/archives/77996</t>
  </si>
  <si>
    <t>/archives/78506</t>
  </si>
  <si>
    <t>/archives/7868</t>
  </si>
  <si>
    <t>/archives/80919</t>
  </si>
  <si>
    <t>/archives/82045</t>
  </si>
  <si>
    <t>/archives/82691</t>
  </si>
  <si>
    <t>/archives/83099</t>
  </si>
  <si>
    <t>/archives/83372</t>
  </si>
  <si>
    <t>/archives/84007</t>
  </si>
  <si>
    <t>/archives/84557</t>
  </si>
  <si>
    <t>/archives/84713</t>
  </si>
  <si>
    <t>/archives/84804</t>
  </si>
  <si>
    <t>/archives/87414</t>
  </si>
  <si>
    <t>/archives/88031</t>
  </si>
  <si>
    <t>/archives/88042</t>
  </si>
  <si>
    <t>/archives/88291</t>
  </si>
  <si>
    <t>/archives/88601</t>
  </si>
  <si>
    <t>/archives/89203</t>
  </si>
  <si>
    <t>/archives/90355</t>
  </si>
  <si>
    <t>/archives/91087</t>
  </si>
  <si>
    <t>/archives/91215</t>
  </si>
  <si>
    <t>/archives/92217</t>
  </si>
  <si>
    <t>/archives/93410</t>
  </si>
  <si>
    <t>/archives/9370</t>
  </si>
  <si>
    <t>/archives/93813</t>
  </si>
  <si>
    <t>/archives/95234</t>
  </si>
  <si>
    <t>/archives/95327</t>
  </si>
  <si>
    <t>/archives/96953</t>
  </si>
  <si>
    <t>/archives/96997</t>
  </si>
  <si>
    <t>/archives/97418</t>
  </si>
  <si>
    <t>/archives/97705</t>
  </si>
  <si>
    <t>/archives/98428</t>
  </si>
  <si>
    <t>/archives/98889</t>
  </si>
  <si>
    <t>/archives/98991</t>
  </si>
  <si>
    <t>/archives/99281</t>
  </si>
  <si>
    <t>/archives/category/social-news/social-company</t>
  </si>
  <si>
    <t>/archives/tag/skgca</t>
  </si>
  <si>
    <t>/archives/tag/sk洹몃９</t>
  </si>
  <si>
    <t>/archives/tag/sk?쒕┛?ъ삦</t>
  </si>
  <si>
    <t>/archives/tag/踰꾪궥由ъ뒪???묒떇</t>
  </si>
  <si>
    <t>/archives/tag/蹂듭?</t>
  </si>
  <si>
    <t>/archives/tag/?앹쑀</t>
  </si>
  <si>
    <t>/archives/tag/?좎옱?앹뿉?덉?</t>
  </si>
  <si>
    <t>/archives/100113</t>
  </si>
  <si>
    <t>/archives/100515</t>
  </si>
  <si>
    <t>/archives/100970</t>
  </si>
  <si>
    <t>/archives/101177</t>
  </si>
  <si>
    <t>/archives/101202</t>
  </si>
  <si>
    <t>/archives/101404</t>
  </si>
  <si>
    <t>/archives/101476</t>
  </si>
  <si>
    <t>/archives/101641</t>
  </si>
  <si>
    <t>/archives/10169</t>
  </si>
  <si>
    <t>/archives/103988</t>
  </si>
  <si>
    <t>/archives/104151</t>
  </si>
  <si>
    <t>/archives/104331</t>
  </si>
  <si>
    <t>/archives/104601</t>
  </si>
  <si>
    <t>/archives/105172</t>
  </si>
  <si>
    <t>/archives/105749</t>
  </si>
  <si>
    <t>/archives/105850</t>
  </si>
  <si>
    <t>/archives/105945</t>
  </si>
  <si>
    <t>/archives/106085</t>
  </si>
  <si>
    <t>/archives/106465</t>
  </si>
  <si>
    <t>/archives/107394</t>
  </si>
  <si>
    <t>/archives/107793</t>
  </si>
  <si>
    <t>/archives/108426</t>
  </si>
  <si>
    <t>/archives/108563</t>
  </si>
  <si>
    <t>/archives/110489</t>
  </si>
  <si>
    <t>/archives/110801</t>
  </si>
  <si>
    <t>/archives/110864</t>
  </si>
  <si>
    <t>/archives/111495</t>
  </si>
  <si>
    <t>/archives/111748</t>
  </si>
  <si>
    <t>/archives/111968</t>
  </si>
  <si>
    <t>/archives/112566</t>
  </si>
  <si>
    <t>/archives/114010</t>
  </si>
  <si>
    <t>/archives/115801</t>
  </si>
  <si>
    <t>/archives/11875</t>
  </si>
  <si>
    <t>/archives/14924</t>
  </si>
  <si>
    <t>/archives/15654</t>
  </si>
  <si>
    <t>/archives/16254</t>
  </si>
  <si>
    <t>/archives/16528</t>
  </si>
  <si>
    <t>/archives/17812</t>
  </si>
  <si>
    <t>/archives/18606</t>
  </si>
  <si>
    <t>/archives/19981</t>
  </si>
  <si>
    <t>/archives/21168</t>
  </si>
  <si>
    <t>/archives/21366</t>
  </si>
  <si>
    <t>/archives/22252</t>
  </si>
  <si>
    <t>/archives/23728</t>
  </si>
  <si>
    <t>/archives/24435</t>
  </si>
  <si>
    <t>/archives/25690</t>
  </si>
  <si>
    <t>/archives/25846</t>
  </si>
  <si>
    <t>/archives/28281</t>
  </si>
  <si>
    <t>/archives/28634</t>
  </si>
  <si>
    <t>/archives/29224</t>
  </si>
  <si>
    <t>/archives/32311</t>
  </si>
  <si>
    <t>/archives/3293</t>
  </si>
  <si>
    <t>/archives/33962</t>
  </si>
  <si>
    <t>/archives/34225</t>
  </si>
  <si>
    <t>/archives/37258</t>
  </si>
  <si>
    <t>/archives/45470</t>
  </si>
  <si>
    <t>/archives/45668</t>
  </si>
  <si>
    <t>/archives/49588</t>
  </si>
  <si>
    <t>/archives/51079</t>
  </si>
  <si>
    <t>/archives/51666</t>
  </si>
  <si>
    <t>/archives/53044</t>
  </si>
  <si>
    <t>/archives/54808</t>
  </si>
  <si>
    <t>/archives/57233</t>
  </si>
  <si>
    <t>/archives/59272</t>
  </si>
  <si>
    <t>/archives/59742</t>
  </si>
  <si>
    <t>/archives/59768</t>
  </si>
  <si>
    <t>/archives/60564</t>
  </si>
  <si>
    <t>/archives/6217</t>
  </si>
  <si>
    <t>/archives/66709</t>
  </si>
  <si>
    <t>/archives/67879</t>
  </si>
  <si>
    <t>/archives/68188</t>
  </si>
  <si>
    <t>/archives/68805</t>
  </si>
  <si>
    <t>/archives/68858</t>
  </si>
  <si>
    <t>/archives/69310</t>
  </si>
  <si>
    <t>/archives/70139</t>
  </si>
  <si>
    <t>/archives/70782</t>
  </si>
  <si>
    <t>/archives/71405</t>
  </si>
  <si>
    <t>/archives/71556</t>
  </si>
  <si>
    <t>/archives/71937</t>
  </si>
  <si>
    <t>/archives/73718</t>
  </si>
  <si>
    <t>/archives/73751</t>
  </si>
  <si>
    <t>/archives/74262</t>
  </si>
  <si>
    <t>/archives/74508</t>
  </si>
  <si>
    <t>/archives/75150</t>
  </si>
  <si>
    <t>/archives/76271</t>
  </si>
  <si>
    <t>/archives/77408</t>
  </si>
  <si>
    <t>/archives/77887</t>
  </si>
  <si>
    <t>/archives/78143</t>
  </si>
  <si>
    <t>/archives/7820</t>
  </si>
  <si>
    <t>/archives/78311</t>
  </si>
  <si>
    <t>/archives/79054</t>
  </si>
  <si>
    <t>/archives/80233</t>
  </si>
  <si>
    <t>/archives/8051</t>
  </si>
  <si>
    <t>/archives/80912</t>
  </si>
  <si>
    <t>/archives/82021</t>
  </si>
  <si>
    <t>/archives/82821</t>
  </si>
  <si>
    <t>/archives/83237</t>
  </si>
  <si>
    <t>/archives/83751</t>
  </si>
  <si>
    <t>/archives/83888</t>
  </si>
  <si>
    <t>/archives/85445</t>
  </si>
  <si>
    <t>/archives/86006</t>
  </si>
  <si>
    <t>/archives/88319</t>
  </si>
  <si>
    <t>/archives/88707</t>
  </si>
  <si>
    <t>/archives/88779</t>
  </si>
  <si>
    <t>/archives/90340</t>
  </si>
  <si>
    <t>/archives/9082</t>
  </si>
  <si>
    <t>/archives/91550</t>
  </si>
  <si>
    <t>/archives/93909</t>
  </si>
  <si>
    <t>/archives/93962</t>
  </si>
  <si>
    <t>/archives/93988</t>
  </si>
  <si>
    <t>/archives/9501</t>
  </si>
  <si>
    <t>/archives/9525</t>
  </si>
  <si>
    <t>/archives/95339</t>
  </si>
  <si>
    <t>/archives/95714</t>
  </si>
  <si>
    <t>/archives/97392</t>
  </si>
  <si>
    <t>/archives/97593</t>
  </si>
  <si>
    <t>/archives/97687</t>
  </si>
  <si>
    <t>/archives/97821</t>
  </si>
  <si>
    <t>/archives/98681</t>
  </si>
  <si>
    <t>/archives/98931</t>
  </si>
  <si>
    <t>/archives/98956</t>
  </si>
  <si>
    <t>/archives/99339</t>
  </si>
  <si>
    <t>/archives/99441</t>
  </si>
  <si>
    <t>/archives/tag/green-transformation</t>
  </si>
  <si>
    <t>/archives/tag/ilboc</t>
  </si>
  <si>
    <t>/archives/tag/sk-?몄궛complex</t>
  </si>
  <si>
    <t>/archives/tag/sk耳誘몄뭡</t>
  </si>
  <si>
    <t>/archives/tag/?꾩떆?좎쟾</t>
  </si>
  <si>
    <t>/archives/tag/?붿?????궗愿</t>
  </si>
  <si>
    <t>/archives/tag/?섍퉭?④낵</t>
  </si>
  <si>
    <t>/archives/tag/?묒뾽?덉쟾媛?대뱶</t>
  </si>
  <si>
    <t>/archives/tag/?뺤쟾湲??먮━</t>
  </si>
  <si>
    <t>/archives/tag/?뚰듃?펣k</t>
  </si>
  <si>
    <t>/archives/tag/?대━?먯뒪?뚮Ⅴ?ㅽ룿</t>
  </si>
  <si>
    <t>/archives/tag/?뚮씪?ㅽ떛-醫낅쪟</t>
  </si>
  <si>
    <t>/archives/tag/?쒖쨷寃쎌젣臾명솕援먯쑁?묓쉶</t>
  </si>
  <si>
    <t>/archives/tag/?됱퐫</t>
  </si>
  <si>
    <t>/archives/tag/?뚯궗?ъ뼱</t>
  </si>
  <si>
    <t>/archives/100111</t>
  </si>
  <si>
    <t>/archives/10083</t>
  </si>
  <si>
    <t>/archives/10112</t>
  </si>
  <si>
    <t>/archives/101304</t>
  </si>
  <si>
    <t>/archives/101315</t>
  </si>
  <si>
    <t>/archives/101367</t>
  </si>
  <si>
    <t>/archives/101462</t>
  </si>
  <si>
    <t>/archives/102543</t>
  </si>
  <si>
    <t>/archives/103216</t>
  </si>
  <si>
    <t>/archives/103367</t>
  </si>
  <si>
    <t>/archives/104493</t>
  </si>
  <si>
    <t>/archives/104638</t>
  </si>
  <si>
    <t>/archives/104985</t>
  </si>
  <si>
    <t>/archives/104996</t>
  </si>
  <si>
    <t>/archives/105639</t>
  </si>
  <si>
    <t>/archives/105803</t>
  </si>
  <si>
    <t>/archives/105945/230510_?λ?異뺤젣?띾낫移대뱶?댁뒪_蹂몃Ц02-2</t>
  </si>
  <si>
    <t>/archives/107063</t>
  </si>
  <si>
    <t>/archives/107493</t>
  </si>
  <si>
    <t>/archives/108416</t>
  </si>
  <si>
    <t>/archives/110328</t>
  </si>
  <si>
    <t>/archives/110469</t>
  </si>
  <si>
    <t>/archives/110665</t>
  </si>
  <si>
    <t>/archives/111667</t>
  </si>
  <si>
    <t>/archives/111866</t>
  </si>
  <si>
    <t>/archives/112011</t>
  </si>
  <si>
    <t>/archives/112133</t>
  </si>
  <si>
    <t>/archives/112167</t>
  </si>
  <si>
    <t>/archives/112824</t>
  </si>
  <si>
    <t>/archives/113061</t>
  </si>
  <si>
    <t>/archives/113899</t>
  </si>
  <si>
    <t>/archives/114201</t>
  </si>
  <si>
    <t>/archives/115101</t>
  </si>
  <si>
    <t>/archives/12432</t>
  </si>
  <si>
    <t>/archives/13420</t>
  </si>
  <si>
    <t>/archives/14117</t>
  </si>
  <si>
    <t>/archives/15111</t>
  </si>
  <si>
    <t>/archives/17628</t>
  </si>
  <si>
    <t>/archives/18280</t>
  </si>
  <si>
    <t>/archives/18662</t>
  </si>
  <si>
    <t>/archives/18984</t>
  </si>
  <si>
    <t>/archives/21853</t>
  </si>
  <si>
    <t>/archives/22103</t>
  </si>
  <si>
    <t>/archives/25734</t>
  </si>
  <si>
    <t>/archives/25965</t>
  </si>
  <si>
    <t>/archives/26926</t>
  </si>
  <si>
    <t>/archives/26999</t>
  </si>
  <si>
    <t>/archives/27448</t>
  </si>
  <si>
    <t>/archives/28011</t>
  </si>
  <si>
    <t>/archives/30212</t>
  </si>
  <si>
    <t>/archives/30560</t>
  </si>
  <si>
    <t>/archives/31844</t>
  </si>
  <si>
    <t>/archives/32220</t>
  </si>
  <si>
    <t>/archives/32711</t>
  </si>
  <si>
    <t>/archives/34190</t>
  </si>
  <si>
    <t>/archives/34578</t>
  </si>
  <si>
    <t>/archives/34597</t>
  </si>
  <si>
    <t>/archives/35023</t>
  </si>
  <si>
    <t>/archives/35137</t>
  </si>
  <si>
    <t>/archives/36800</t>
  </si>
  <si>
    <t>/archives/37159</t>
  </si>
  <si>
    <t>/archives/46873</t>
  </si>
  <si>
    <t>/archives/47748</t>
  </si>
  <si>
    <t>/archives/50203</t>
  </si>
  <si>
    <t>/archives/50967</t>
  </si>
  <si>
    <t>/archives/52642</t>
  </si>
  <si>
    <t>/archives/54002</t>
  </si>
  <si>
    <t>/archives/54098</t>
  </si>
  <si>
    <t>/archives/54173</t>
  </si>
  <si>
    <t>/archives/54917</t>
  </si>
  <si>
    <t>/archives/56262</t>
  </si>
  <si>
    <t>/archives/56469</t>
  </si>
  <si>
    <t>/archives/56487</t>
  </si>
  <si>
    <t>/archives/58745</t>
  </si>
  <si>
    <t>/archives/58976</t>
  </si>
  <si>
    <t>/archives/59934</t>
  </si>
  <si>
    <t>/archives/60017</t>
  </si>
  <si>
    <t>/archives/60629</t>
  </si>
  <si>
    <t>/archives/61117</t>
  </si>
  <si>
    <t>/archives/62220</t>
  </si>
  <si>
    <t>/archives/62799</t>
  </si>
  <si>
    <t>/archives/64019</t>
  </si>
  <si>
    <t>/archives/64364</t>
  </si>
  <si>
    <t>/archives/64577</t>
  </si>
  <si>
    <t>/archives/65173</t>
  </si>
  <si>
    <t>/archives/68104</t>
  </si>
  <si>
    <t>/archives/70156</t>
  </si>
  <si>
    <t>/archives/71721</t>
  </si>
  <si>
    <t>/archives/71756</t>
  </si>
  <si>
    <t>/archives/71803</t>
  </si>
  <si>
    <t>/archives/72020</t>
  </si>
  <si>
    <t>/archives/73240</t>
  </si>
  <si>
    <t>/archives/74314</t>
  </si>
  <si>
    <t>/archives/74629</t>
  </si>
  <si>
    <t>/archives/74791</t>
  </si>
  <si>
    <t>/archives/76496</t>
  </si>
  <si>
    <t>/archives/77070</t>
  </si>
  <si>
    <t>/archives/78657</t>
  </si>
  <si>
    <t>/archives/79533</t>
  </si>
  <si>
    <t>/archives/79559</t>
  </si>
  <si>
    <t>/archives/79784</t>
  </si>
  <si>
    <t>/archives/79812</t>
  </si>
  <si>
    <t>/archives/80192</t>
  </si>
  <si>
    <t>/archives/80790</t>
  </si>
  <si>
    <t>/archives/81203</t>
  </si>
  <si>
    <t>/archives/81367</t>
  </si>
  <si>
    <t>/archives/81412</t>
  </si>
  <si>
    <t>/archives/8254</t>
  </si>
  <si>
    <t>/archives/82839</t>
  </si>
  <si>
    <t>/archives/82878</t>
  </si>
  <si>
    <t>/archives/83028</t>
  </si>
  <si>
    <t>/archives/84498</t>
  </si>
  <si>
    <t>/archives/84572</t>
  </si>
  <si>
    <t>/archives/84628</t>
  </si>
  <si>
    <t>/archives/85055</t>
  </si>
  <si>
    <t>/archives/85464</t>
  </si>
  <si>
    <t>/archives/86192</t>
  </si>
  <si>
    <t>/archives/86363</t>
  </si>
  <si>
    <t>/archives/87738</t>
  </si>
  <si>
    <t>/archives/87900</t>
  </si>
  <si>
    <t>/archives/8856</t>
  </si>
  <si>
    <t>/archives/89031</t>
  </si>
  <si>
    <t>/archives/89524</t>
  </si>
  <si>
    <t>/archives/8957</t>
  </si>
  <si>
    <t>/archives/89651</t>
  </si>
  <si>
    <t>/archives/90077</t>
  </si>
  <si>
    <t>/archives/90393</t>
  </si>
  <si>
    <t>/archives/90451</t>
  </si>
  <si>
    <t>/archives/91695</t>
  </si>
  <si>
    <t>/archives/91753</t>
  </si>
  <si>
    <t>/archives/92138</t>
  </si>
  <si>
    <t>/archives/92541</t>
  </si>
  <si>
    <t>/archives/93034</t>
  </si>
  <si>
    <t>/archives/93430</t>
  </si>
  <si>
    <t>/archives/93652</t>
  </si>
  <si>
    <t>/archives/95007</t>
  </si>
  <si>
    <t>/archives/95467</t>
  </si>
  <si>
    <t>/archives/95813</t>
  </si>
  <si>
    <t>/archives/96489</t>
  </si>
  <si>
    <t>/archives/9670</t>
  </si>
  <si>
    <t>/archives/97027</t>
  </si>
  <si>
    <t>/archives/97308</t>
  </si>
  <si>
    <t>/archives/97416</t>
  </si>
  <si>
    <t>/archives/97544</t>
  </si>
  <si>
    <t>/archives/97751</t>
  </si>
  <si>
    <t>/archives/98042</t>
  </si>
  <si>
    <t>/archives/98149</t>
  </si>
  <si>
    <t>/archives/98201</t>
  </si>
  <si>
    <t>/archives/98444</t>
  </si>
  <si>
    <t>/archives/98484</t>
  </si>
  <si>
    <t>/archives/99389</t>
  </si>
  <si>
    <t>/archives/99460</t>
  </si>
  <si>
    <t>/archives/99699</t>
  </si>
  <si>
    <t>/archives/99911</t>
  </si>
  <si>
    <t>/archives/tag/din-certco</t>
  </si>
  <si>
    <t>/archives/tag/green-for-better-life</t>
  </si>
  <si>
    <t>/archives/tag/mbwa</t>
  </si>
  <si>
    <t>/archives/tag/skoh</t>
  </si>
  <si>
    <t>/archives/tag/sk?⑤땲</t>
  </si>
  <si>
    <t>/archives/tag/sk?대끂踰좎씠??蹂듭?</t>
  </si>
  <si>
    <t>/archives/tag/sk?대끂踰좎씠???ы쉶怨듯뿄</t>
  </si>
  <si>
    <t>/archives/tag/湲濡쒕쾶?뚰겕?濡쒖?</t>
  </si>
  <si>
    <t>/archives/tag/??숈깮-?쒗룷?곗쫰</t>
  </si>
  <si>
    <t>/archives/tag/?곕줈-??媛숈씠</t>
  </si>
  <si>
    <t>/archives/tag/?먮꼫吏-?덊띁?ㅽ뀒?댁뀡</t>
  </si>
  <si>
    <t>/archives/tag/?좊쿋?댁뒪</t>
  </si>
  <si>
    <t>/archives/tag/議곗쭅臾명솕</t>
  </si>
  <si>
    <t>/archives/tag/?됰났?붾뵥</t>
  </si>
  <si>
    <t>/blog</t>
  </si>
  <si>
    <t>/404</t>
  </si>
  <si>
    <t>/archives/100255</t>
  </si>
  <si>
    <t>/archives/100387</t>
  </si>
  <si>
    <t>/archives/10070</t>
  </si>
  <si>
    <t>/archives/100851</t>
  </si>
  <si>
    <t>/archives/100916</t>
  </si>
  <si>
    <t>/archives/102795</t>
  </si>
  <si>
    <t>/archives/103178</t>
  </si>
  <si>
    <t>/archives/103657</t>
  </si>
  <si>
    <t>/archives/103669</t>
  </si>
  <si>
    <t>/archives/10375</t>
  </si>
  <si>
    <t>/archives/103891</t>
  </si>
  <si>
    <t>/archives/104279</t>
  </si>
  <si>
    <t>/archives/104937</t>
  </si>
  <si>
    <t>/archives/105115</t>
  </si>
  <si>
    <t>/archives/105618</t>
  </si>
  <si>
    <t>/archives/105996</t>
  </si>
  <si>
    <t>/archives/106307</t>
  </si>
  <si>
    <t>/archives/106899</t>
  </si>
  <si>
    <t>/archives/107523</t>
  </si>
  <si>
    <t>/archives/107637</t>
  </si>
  <si>
    <t>/archives/107982</t>
  </si>
  <si>
    <t>/archives/108058</t>
  </si>
  <si>
    <t>/archives/108585</t>
  </si>
  <si>
    <t>/archives/108711</t>
  </si>
  <si>
    <t>/archives/109159</t>
  </si>
  <si>
    <t>/archives/109513</t>
  </si>
  <si>
    <t>/archives/110425</t>
  </si>
  <si>
    <t>/archives/110436</t>
  </si>
  <si>
    <t>/archives/110446</t>
  </si>
  <si>
    <t>/archives/110743</t>
  </si>
  <si>
    <t>/archives/111264</t>
  </si>
  <si>
    <t>/archives/111533</t>
  </si>
  <si>
    <t>/archives/111591</t>
  </si>
  <si>
    <t>/archives/111616</t>
  </si>
  <si>
    <t>/archives/111875</t>
  </si>
  <si>
    <t>/archives/112142</t>
  </si>
  <si>
    <t>/archives/11242</t>
  </si>
  <si>
    <t>/archives/112428</t>
  </si>
  <si>
    <t>/archives/113055</t>
  </si>
  <si>
    <t>/archives/11323</t>
  </si>
  <si>
    <t>/archives/113462</t>
  </si>
  <si>
    <t>/archives/113942</t>
  </si>
  <si>
    <t>/archives/114199</t>
  </si>
  <si>
    <t>/archives/114206</t>
  </si>
  <si>
    <t>/archives/114679</t>
  </si>
  <si>
    <t>/archives/114993</t>
  </si>
  <si>
    <t>/archives/115416/2-醫낅줈援?泥쒖궗臾대즺湲됱떇??諛ν띁</t>
  </si>
  <si>
    <t>/archives/115416/8-skea-sk?붾Т釉뚯븘硫붾━移?1</t>
  </si>
  <si>
    <t>/archives/13174</t>
  </si>
  <si>
    <t>/archives/13362</t>
  </si>
  <si>
    <t>/archives/14552</t>
  </si>
  <si>
    <t>/archives/19049</t>
  </si>
  <si>
    <t>/archives/20370</t>
  </si>
  <si>
    <t>/archives/20916</t>
  </si>
  <si>
    <t>/archives/23925</t>
  </si>
  <si>
    <t>/archives/24003</t>
  </si>
  <si>
    <t>/archives/25442</t>
  </si>
  <si>
    <t>/archives/26596</t>
  </si>
  <si>
    <t>/archives/27728</t>
  </si>
  <si>
    <t>/archives/27786</t>
  </si>
  <si>
    <t>/archives/27907</t>
  </si>
  <si>
    <t>/archives/28402</t>
  </si>
  <si>
    <t>/archives/28873</t>
  </si>
  <si>
    <t>/archives/29775</t>
  </si>
  <si>
    <t>/archives/29960</t>
  </si>
  <si>
    <t>/archives/30069</t>
  </si>
  <si>
    <t>/archives/31513</t>
  </si>
  <si>
    <t>/archives/31955</t>
  </si>
  <si>
    <t>/archives/32157</t>
  </si>
  <si>
    <t>/archives/32259</t>
  </si>
  <si>
    <t>/archives/32657</t>
  </si>
  <si>
    <t>/archives/33806</t>
  </si>
  <si>
    <t>/archives/34111</t>
  </si>
  <si>
    <t>/archives/34344</t>
  </si>
  <si>
    <t>/archives/35171</t>
  </si>
  <si>
    <t>/archives/35674</t>
  </si>
  <si>
    <t>/archives/35698</t>
  </si>
  <si>
    <t>/archives/37290</t>
  </si>
  <si>
    <t>/archives/37470</t>
  </si>
  <si>
    <t>/archives/37645</t>
  </si>
  <si>
    <t>/archives/37759</t>
  </si>
  <si>
    <t>/archives/3840</t>
  </si>
  <si>
    <t>/archives/45550</t>
  </si>
  <si>
    <t>/archives/45706</t>
  </si>
  <si>
    <t>/archives/45946</t>
  </si>
  <si>
    <t>/archives/46029</t>
  </si>
  <si>
    <t>/archives/46360</t>
  </si>
  <si>
    <t>/archives/47896</t>
  </si>
  <si>
    <t>/archives/48060</t>
  </si>
  <si>
    <t>/archives/48438</t>
  </si>
  <si>
    <t>/archives/48939</t>
  </si>
  <si>
    <t>/archives/50863</t>
  </si>
  <si>
    <t>/archives/52963</t>
  </si>
  <si>
    <t>/archives/52998</t>
  </si>
  <si>
    <t>/archives/53362</t>
  </si>
  <si>
    <t>/archives/55181</t>
  </si>
  <si>
    <t>/archives/55224</t>
  </si>
  <si>
    <t>/archives/55625</t>
  </si>
  <si>
    <t>/archives/55733</t>
  </si>
  <si>
    <t>/archives/57140</t>
  </si>
  <si>
    <t>/archives/58004</t>
  </si>
  <si>
    <t>/archives/60362</t>
  </si>
  <si>
    <t>/archives/60917</t>
  </si>
  <si>
    <t>/archives/61527</t>
  </si>
  <si>
    <t>/archives/61623</t>
  </si>
  <si>
    <t>/archives/61918</t>
  </si>
  <si>
    <t>/archives/64129</t>
  </si>
  <si>
    <t>/archives/64226</t>
  </si>
  <si>
    <t>/archives/64674</t>
  </si>
  <si>
    <t>/archives/64853</t>
  </si>
  <si>
    <t>/archives/64895</t>
  </si>
  <si>
    <t>/archives/64969</t>
  </si>
  <si>
    <t>/archives/65098</t>
  </si>
  <si>
    <t>/archives/65607</t>
  </si>
  <si>
    <t>/archives/6742</t>
  </si>
  <si>
    <t>/archives/67796</t>
  </si>
  <si>
    <t>/archives/67865</t>
  </si>
  <si>
    <t>/archives/67997</t>
  </si>
  <si>
    <t>/archives/68450</t>
  </si>
  <si>
    <t>/archives/68684</t>
  </si>
  <si>
    <t>/archives/6916</t>
  </si>
  <si>
    <t>/archives/69435</t>
  </si>
  <si>
    <t>/archives/69742</t>
  </si>
  <si>
    <t>/archives/69750</t>
  </si>
  <si>
    <t>/archives/70099</t>
  </si>
  <si>
    <t>/archives/72582</t>
  </si>
  <si>
    <t>/archives/72713</t>
  </si>
  <si>
    <t>/archives/73180</t>
  </si>
  <si>
    <t>/archives/73281</t>
  </si>
  <si>
    <t>/archives/74012</t>
  </si>
  <si>
    <t>/archives/74097</t>
  </si>
  <si>
    <t>/archives/7533</t>
  </si>
  <si>
    <t>/archives/76626</t>
  </si>
  <si>
    <t>/archives/77036</t>
  </si>
  <si>
    <t>/archives/77615</t>
  </si>
  <si>
    <t>/archives/77626</t>
  </si>
  <si>
    <t>/archives/78155</t>
  </si>
  <si>
    <t>/archives/78734</t>
  </si>
  <si>
    <t>/archives/78837</t>
  </si>
  <si>
    <t>/archives/79148</t>
  </si>
  <si>
    <t>/archives/79193</t>
  </si>
  <si>
    <t>/archives/79941</t>
  </si>
  <si>
    <t>/archives/8008</t>
  </si>
  <si>
    <t>/archives/80420</t>
  </si>
  <si>
    <t>/archives/80881</t>
  </si>
  <si>
    <t>/archives/80905</t>
  </si>
  <si>
    <t>/archives/81000</t>
  </si>
  <si>
    <t>/archives/81526</t>
  </si>
  <si>
    <t>/archives/81735</t>
  </si>
  <si>
    <t>/archives/81839</t>
  </si>
  <si>
    <t>/archives/81923</t>
  </si>
  <si>
    <t>/archives/82401</t>
  </si>
  <si>
    <t>/archives/82704</t>
  </si>
  <si>
    <t>/archives/83278</t>
  </si>
  <si>
    <t>/archives/83326</t>
  </si>
  <si>
    <t>/archives/84026</t>
  </si>
  <si>
    <t>/archives/84376</t>
  </si>
  <si>
    <t>/archives/84500</t>
  </si>
  <si>
    <t>/archives/84789</t>
  </si>
  <si>
    <t>/archives/8496</t>
  </si>
  <si>
    <t>/archives/85075</t>
  </si>
  <si>
    <t>/archives/86042</t>
  </si>
  <si>
    <t>/archives/86140</t>
  </si>
  <si>
    <t>/archives/8624</t>
  </si>
  <si>
    <t>/archives/86310</t>
  </si>
  <si>
    <t>/archives/86645</t>
  </si>
  <si>
    <t>/archives/86980</t>
  </si>
  <si>
    <t>/archives/87068</t>
  </si>
  <si>
    <t>/archives/87110</t>
  </si>
  <si>
    <t>/archives/87448</t>
  </si>
  <si>
    <t>/archives/87571</t>
  </si>
  <si>
    <t>/archives/87651</t>
  </si>
  <si>
    <t>/archives/87786</t>
  </si>
  <si>
    <t>/archives/87839</t>
  </si>
  <si>
    <t>/archives/88552</t>
  </si>
  <si>
    <t>/archives/88917</t>
  </si>
  <si>
    <t>/archives/89364</t>
  </si>
  <si>
    <t>/archives/90024</t>
  </si>
  <si>
    <t>/archives/9006</t>
  </si>
  <si>
    <t>/archives/90662</t>
  </si>
  <si>
    <t>/archives/90700</t>
  </si>
  <si>
    <t>/archives/90746</t>
  </si>
  <si>
    <t>/archives/9131</t>
  </si>
  <si>
    <t>/archives/91353</t>
  </si>
  <si>
    <t>/archives/91535</t>
  </si>
  <si>
    <t>/archives/91688</t>
  </si>
  <si>
    <t>/archives/91844</t>
  </si>
  <si>
    <t>/archives/92248</t>
  </si>
  <si>
    <t>/archives/92374</t>
  </si>
  <si>
    <t>/archives/92582</t>
  </si>
  <si>
    <t>/archives/92610</t>
  </si>
  <si>
    <t>/archives/93024</t>
  </si>
  <si>
    <t>/archives/93276</t>
  </si>
  <si>
    <t>/archives/9351</t>
  </si>
  <si>
    <t>/archives/93852</t>
  </si>
  <si>
    <t>/archives/94710</t>
  </si>
  <si>
    <t>/archives/95282</t>
  </si>
  <si>
    <t>/archives/95303</t>
  </si>
  <si>
    <t>/archives/95591</t>
  </si>
  <si>
    <t>/archives/95649</t>
  </si>
  <si>
    <t>/archives/95827</t>
  </si>
  <si>
    <t>/archives/96162</t>
  </si>
  <si>
    <t>/archives/96251</t>
  </si>
  <si>
    <t>/archives/96340</t>
  </si>
  <si>
    <t>/archives/96498</t>
  </si>
  <si>
    <t>/archives/96592</t>
  </si>
  <si>
    <t>/archives/96958</t>
  </si>
  <si>
    <t>/archives/97067</t>
  </si>
  <si>
    <t>/archives/97507</t>
  </si>
  <si>
    <t>/archives/97615</t>
  </si>
  <si>
    <t>/archives/98052</t>
  </si>
  <si>
    <t>/archives/98134</t>
  </si>
  <si>
    <t>/archives/98307</t>
  </si>
  <si>
    <t>/archives/98613</t>
  </si>
  <si>
    <t>/archives/9986</t>
  </si>
  <si>
    <t>/archives/category/field-news/inno-field/incheon</t>
  </si>
  <si>
    <t>/archives/category/today/event</t>
  </si>
  <si>
    <t>/archives/tag/blueovalsk</t>
  </si>
  <si>
    <t>/archives/tag/bm-?곸떊</t>
  </si>
  <si>
    <t>/archives/tag/esg</t>
  </si>
  <si>
    <t>/archives/tag/g-r-o-w-t-h</t>
  </si>
  <si>
    <t>/archives/tag/gmf</t>
  </si>
  <si>
    <t>/archives/tag/hdpe</t>
  </si>
  <si>
    <t>/archives/tag/ocean-h</t>
  </si>
  <si>
    <t>/archives/tag/she</t>
  </si>
  <si>
    <t>/archives/tag/sk?대끂踰좎씠??csr</t>
  </si>
  <si>
    <t>/archives/tag/sk吏?ㅼ꽭?몃┃-?곹븯??踰뺤씤</t>
  </si>
  <si>
    <t>/archives/tag/vrds</t>
  </si>
  <si>
    <t>/archives/tag/寃쎌쑀</t>
  </si>
  <si>
    <t>/archives/tag/愿묎퀬</t>
  </si>
  <si>
    <t>/archives/tag/洹몃┛-諛붿씠??怨쇳븰湲곗닠?곌뎄??1</t>
  </si>
  <si>
    <t>/archives/tag/洹몃┛?먮꼫吏</t>
  </si>
  <si>
    <t>/archives/tag/??쒕?援?移쒗솚寃??⑦궎吏??щ읆</t>
  </si>
  <si>
    <t>/archives/tag/留밴렇濡쒕툕??蹂듭썝?ъ뾽</t>
  </si>
  <si>
    <t>/archives/tag/誘몄냼?앸같</t>
  </si>
  <si>
    <t>/archives/tag/?앹쑀?뷀븰</t>
  </si>
  <si>
    <t>/archives/tag/?깃퇏愿??숆탳</t>
  </si>
  <si>
    <t>/archives/tag/?먯퐫</t>
  </si>
  <si>
    <t>/archives/tag/?낆궗?댄겢留?1</t>
  </si>
  <si>
    <t>/archives/tag/?ν깂媛</t>
  </si>
  <si>
    <t>/archives/tag/?곗뺨?ㅽ듃</t>
  </si>
  <si>
    <t>/archives/tag/?몃씪?댄깂</t>
  </si>
  <si>
    <t>/archives/tag/?⑺듃泥댄겕?댁쑀</t>
  </si>
  <si>
    <t>/archives/tag/?대━移대낫?ㅼ씠??1</t>
  </si>
  <si>
    <t>/archives/tag/?띾낫?곸긽</t>
  </si>
  <si>
    <t>(direct)</t>
  </si>
  <si>
    <t>google</t>
  </si>
  <si>
    <t>naver</t>
  </si>
  <si>
    <t>facebook</t>
  </si>
  <si>
    <t>sk-on.com</t>
  </si>
  <si>
    <t>enclean.com</t>
  </si>
  <si>
    <t>skgeocentric.com</t>
  </si>
  <si>
    <t>bing</t>
  </si>
  <si>
    <t>skincheonpetrochem.com</t>
  </si>
  <si>
    <t>skenergy.com</t>
  </si>
  <si>
    <t>m.cafe.naver.com</t>
  </si>
  <si>
    <t>skenmove.com</t>
  </si>
  <si>
    <t>skietechnology.com</t>
  </si>
  <si>
    <t>/archives/tag/sk寃쎌쁺寃쎌젣?곌뎄??google</t>
  </si>
  <si>
    <t>ozmailer.com</t>
  </si>
  <si>
    <t>newsletter</t>
  </si>
  <si>
    <t>naver.com</t>
  </si>
  <si>
    <t>instagramstory</t>
  </si>
  <si>
    <t>/archives/tag/?섍꼍怨쇳븰湲곗닠??google</t>
  </si>
  <si>
    <t>blog.naver.com</t>
  </si>
  <si>
    <t>/archives/tag/sk二쇱쑀??google</t>
  </si>
  <si>
    <t>m.blog.naver.com</t>
  </si>
  <si>
    <t>sktradinginternational.com</t>
  </si>
  <si>
    <t>namu.wiki</t>
  </si>
  <si>
    <t>ginnie</t>
  </si>
  <si>
    <t>skinnovation.co.kr</t>
  </si>
  <si>
    <t>m.search.naver.com</t>
  </si>
  <si>
    <t>skearthon.com</t>
  </si>
  <si>
    <t>cafe.naver.com</t>
  </si>
  <si>
    <t>/archives/tag/?ㅽ뵂-?대끂踰좎씠??google</t>
  </si>
  <si>
    <t>youtube.com</t>
  </si>
  <si>
    <t>edgeservices.bing.com</t>
  </si>
  <si>
    <t>padlet.com</t>
  </si>
  <si>
    <t>/archives/tag/李쎈┰湲곕뀗??google</t>
  </si>
  <si>
    <t>sk.co.kr</t>
  </si>
  <si>
    <t>/archives/tag/諛고꽣由?google</t>
  </si>
  <si>
    <t>/archives/tag/?댁궗??google</t>
  </si>
  <si>
    <t>(not set)</t>
  </si>
  <si>
    <t>/archives/tag/?붿????몃옖?ㅽ룷硫붿씠??google</t>
  </si>
  <si>
    <t>lens.google.com</t>
  </si>
  <si>
    <t>lm.facebook.com</t>
  </si>
  <si>
    <t>/archives/tag/sk-supex異붽뎄?묒쓽??google</t>
  </si>
  <si>
    <t>/archives/tag/sk猷⑤툕由ъ빻痢?google</t>
  </si>
  <si>
    <t>baidu</t>
  </si>
  <si>
    <t>/archives/category/寃쎌쁺吏??좊뀈-?명꽣酉?google</t>
  </si>
  <si>
    <t>neocoms.com</t>
  </si>
  <si>
    <t>sk.com</t>
  </si>
  <si>
    <t>skglobalchemical.com</t>
  </si>
  <si>
    <t>/archives/tag/?곗떆??google</t>
  </si>
  <si>
    <t>m.facebook.com</t>
  </si>
  <si>
    <t>news.google.com</t>
  </si>
  <si>
    <t>/archives/tag/遺紐⑥큹泥?뻾??google</t>
  </si>
  <si>
    <t>/archives/tag/?꾧린李?諛고꽣由?google</t>
  </si>
  <si>
    <t>link.naver.com</t>
  </si>
  <si>
    <t>daum</t>
  </si>
  <si>
    <t>/archives/tag/湲곗뾽pr-罹좏럹??google</t>
  </si>
  <si>
    <t>/archives/tag/?뚮줈源?google</t>
  </si>
  <si>
    <t>m.naver.com</t>
  </si>
  <si>
    <t>linkedin.com</t>
  </si>
  <si>
    <t>/archives/tag/?쒕끂??google</t>
  </si>
  <si>
    <t>link.inpock.co.kr</t>
  </si>
  <si>
    <t>wrtn.ai</t>
  </si>
  <si>
    <t>statics.teams.cdn.office.net</t>
  </si>
  <si>
    <t>hy.hanyugroup.co.kr</t>
  </si>
  <si>
    <t>m.keep.naver.com</t>
  </si>
  <si>
    <t>/archives/tag/ceo??????google</t>
  </si>
  <si>
    <t>/archives/tag/?붾）???뚮윭??google</t>
  </si>
  <si>
    <t>daum.net</t>
  </si>
  <si>
    <t>facebook.com</t>
  </si>
  <si>
    <t>l.facebook.com</t>
  </si>
  <si>
    <t>marklines.com</t>
  </si>
  <si>
    <t>l.instagram.com</t>
  </si>
  <si>
    <t>dailytodaily.com</t>
  </si>
  <si>
    <t>br.nate.com</t>
  </si>
  <si>
    <t>/archives/tag/?뷀겕由?google</t>
  </si>
  <si>
    <t>/archives/tag/?앷?由?肄붾쭏濡?google</t>
  </si>
  <si>
    <t>yahoo</t>
  </si>
  <si>
    <t>gemini.google.com</t>
  </si>
  <si>
    <t>howmoneyyou.tistory.com</t>
  </si>
  <si>
    <t>/archives/115416/5-skbmp-sk?섏씠?뚰겕諛고꽣由щ㉧?곕━?쇱뒪?대???google</t>
  </si>
  <si>
    <t>app.asana.com</t>
  </si>
  <si>
    <t>todaydesk.co.kr</t>
  </si>
  <si>
    <t>publish.obsidian.md</t>
  </si>
  <si>
    <t>/archives/tag/?μ뒳??google</t>
  </si>
  <si>
    <t>/archives/tag/?뚮Т??google</t>
  </si>
  <si>
    <t>/archives/tag/?좊뀈??google</t>
  </si>
  <si>
    <t>/archives/tag/移쒗솚寃?罹좏럹??google</t>
  </si>
  <si>
    <t>skinno</t>
  </si>
  <si>
    <t>m.search.daum.net</t>
  </si>
  <si>
    <t>search.zum.com</t>
  </si>
  <si>
    <t>/archives/115416/8-skea-sk?붾Т釉뚯븘硫붾━移?google</t>
  </si>
  <si>
    <t>analytics.naver.com</t>
  </si>
  <si>
    <t>duckduckgo</t>
  </si>
  <si>
    <t>mobile</t>
  </si>
  <si>
    <t>desktop</t>
  </si>
  <si>
    <t>tablet</t>
  </si>
  <si>
    <t>/archives/tag/sk寃쎌쁺寃쎌젣?곌뎄??desktop</t>
  </si>
  <si>
    <t>/archives/tag/?섍꼍怨쇳븰湲곗닠??desktop</t>
  </si>
  <si>
    <t>/archives/tag/sk二쇱쑀??desktop</t>
  </si>
  <si>
    <t>/archives/tag/?ㅽ뵂-?대끂踰좎씠??desktop</t>
  </si>
  <si>
    <t>/archives/tag/?뚯씠?몄뀥-?ㅽ넗由?desktop</t>
  </si>
  <si>
    <t>/archives/tag/sk二쇱쑀??mobile</t>
  </si>
  <si>
    <t>/archives/tag/?붿????몃옖?ㅽ룷硫붿씠??desktop</t>
  </si>
  <si>
    <t>/archives/tag/?섍꼍怨쇳븰湲곗닠??mobile</t>
  </si>
  <si>
    <t>/archives/tag/sk-supex異붽뎄?묒쓽??desktop</t>
  </si>
  <si>
    <t>/archives/tag/諛고꽣由?desktop</t>
  </si>
  <si>
    <t>/archives/tag/?댁궗??desktop</t>
  </si>
  <si>
    <t>/archives/tag/李쎈┰湲곕뀗??desktop</t>
  </si>
  <si>
    <t>/archives/category/寃쎌쁺吏??좊뀈-?명꽣酉?desktop</t>
  </si>
  <si>
    <t>/archives/tag/sk猷⑤툕由ъ빻痢?desktop</t>
  </si>
  <si>
    <t>/archives/tag/sne由ъ꽌移?desktop</t>
  </si>
  <si>
    <t>/archives/tag/利앷텒??由ы룷??desktop</t>
  </si>
  <si>
    <t>/archives/tag/pet-?댁쨷??desktop</t>
  </si>
  <si>
    <t>/archives/tag/遺紐⑥큹泥?뻾??desktop</t>
  </si>
  <si>
    <t>/archives/tag/洹몃┛??desktop</t>
  </si>
  <si>
    <t>/archives/tag/湲곗뾽pr-罹좏럹??desktop</t>
  </si>
  <si>
    <t>/archives/tag/?곗떆??desktop</t>
  </si>
  <si>
    <t>/archives/tag/?꾧린李?諛고꽣由?desktop</t>
  </si>
  <si>
    <t>/archives/tag/?뚮줈源?desktop</t>
  </si>
  <si>
    <t>/archives/tag/sk-supex異붽뎄?묒쓽??mobile</t>
  </si>
  <si>
    <t>/archives/tag/sk寃쎌쁺寃쎌젣?곌뎄??mobile</t>
  </si>
  <si>
    <t>/archives/tag/??묒꽍??desktop</t>
  </si>
  <si>
    <t>/archives/tag/?щ궡-?좎튂??desktop</t>
  </si>
  <si>
    <t>/archives/tag/?쒕끂??desktop</t>
  </si>
  <si>
    <t>/archives/tag/ceo??????desktop</t>
  </si>
  <si>
    <t>/archives/tag/?붾）???뚮윭??desktop</t>
  </si>
  <si>
    <t>/archives/tag/諛고꽣由?mobile</t>
  </si>
  <si>
    <t>/archives/tag/蹂듯빀-二쇱쑀??desktop</t>
  </si>
  <si>
    <t>/archives/tag/?뷀겕由?mobile</t>
  </si>
  <si>
    <t>/archives/tag/?ㅽ뵂-?대끂踰좎씠??mobile</t>
  </si>
  <si>
    <t>/archives/tag/?댁궗??mobile</t>
  </si>
  <si>
    <t>/archives/tag/?쇰젆?몃줈??mobile</t>
  </si>
  <si>
    <t>/archives/tag/?먰뵆?쇱뒪??desktop</t>
  </si>
  <si>
    <t>/archives/tag/?섏씠?대끂踰좎씠??desktop</t>
  </si>
  <si>
    <t>/archives/tag/?붾㈃蹂댄샇湲?desktop</t>
  </si>
  <si>
    <t>/archives/tag/sk?ㅼ씪濡쒗뙣??desktop</t>
  </si>
  <si>
    <t>/archives/tag/??묒꽍??mobile</t>
  </si>
  <si>
    <t>/archives/tag/?숉깂?쒕┝二쇱쑀??mobile</t>
  </si>
  <si>
    <t>/archives/tag/?좊뀈??desktop</t>
  </si>
  <si>
    <t>/archives/tag/移쒗솚寃?罹좏럹??desktop</t>
  </si>
  <si>
    <t>/archives/tag/?앷?由?肄붾쭏濡?desktop</t>
  </si>
  <si>
    <t>/archives/115416/5-skbmp-sk?섏씠?뚰겕諛고꽣由щ㉧?곕━?쇱뒪?대???desktop</t>
  </si>
  <si>
    <t>/archives/115416/8-skea-sk?붾Т釉뚯븘硫붾━移?desktop</t>
  </si>
  <si>
    <t>/archives/tag/sk?먮꼫吏-異뺢뎄??mobile</t>
  </si>
  <si>
    <t>/archives/tag/sk?대끂踰좎씠??怨듬え??desktop</t>
  </si>
  <si>
    <t>/archives/tag/sk吏??desktop</t>
  </si>
  <si>
    <t>/archives/tag/洹몃┛-諛붿씠??怨쇳븰湲곗닠?곌뎄??desktop</t>
  </si>
  <si>
    <t>/archives/tag/湲곗븘?먮룞李?desktop</t>
  </si>
  <si>
    <t>/archives/tag/?μ뒳??desktop</t>
  </si>
  <si>
    <t>/archives/tag/?쇱씠?⑥폁??desktop</t>
  </si>
  <si>
    <t>/archives/tag/猷⑦봽?몃뜑?ㅽ듃由?desktop</t>
  </si>
  <si>
    <t>/archives/tag/?뚮Т??desktop</t>
  </si>
  <si>
    <t>/archives/tag/?쇰갑??desktop</t>
  </si>
  <si>
    <t>/archives/tag/?먮룞李??섏떊??mobile</t>
  </si>
  <si>
    <t>/archives/tag/?먯랬?앷뎅臾쇱슂由?mobile</t>
  </si>
  <si>
    <t>Unassigned</t>
  </si>
  <si>
    <t>https://skinnonews.com/archives/115830</t>
    <phoneticPr fontId="15" type="noConversion"/>
  </si>
  <si>
    <t>[사진] ‘다같이 함께해 더하는 多가치’ SK인천석유화학, 구성원 자원봉사로 지역상생과 사회문제 해결 앞장선다</t>
    <phoneticPr fontId="15" type="noConversion"/>
  </si>
  <si>
    <t>[사진] SK이노베이션, 美 글로벌포럼서 미래 에너지 성장전략 찾는다</t>
    <phoneticPr fontId="15" type="noConversion"/>
  </si>
  <si>
    <t>https://skinnonews.com/archives/115893</t>
    <phoneticPr fontId="15" type="noConversion"/>
  </si>
  <si>
    <t>[사진] 이석희 SK온 대표 “미래 성장 위해 사람∙연구 투자 아끼지 말아야”</t>
    <phoneticPr fontId="15" type="noConversion"/>
  </si>
  <si>
    <t>https://skinnonews.com/archives/115965</t>
    <phoneticPr fontId="15" type="noConversion"/>
  </si>
  <si>
    <t>[사진] 자원봉사단 출범 20주년… SK이노베이션 참여형 자원봉사, 기업문화로 뿌리내렸다</t>
    <phoneticPr fontId="15" type="noConversion"/>
  </si>
  <si>
    <t>https://skinnonews.com/archives/115985</t>
    <phoneticPr fontId="15" type="noConversion"/>
  </si>
  <si>
    <t>6(0.02%)</t>
  </si>
  <si>
    <t>[SK이노베이션 2024년 2분기 실적 발표] 2024년 상반기 매출액 37조 6,542억원, 영업이익 5,789억원 달성… 하반기도 지속 성장 전망</t>
  </si>
  <si>
    <t>https://skinnonews.com/archives/115988</t>
  </si>
  <si>
    <t>[카드뉴스] [데일리 슼슼] 여름 장마철 필수품! 우산에 숨은 다양한 석유화학제품들</t>
  </si>
  <si>
    <t>https://skinnonews.com/archives/115997</t>
  </si>
  <si>
    <t>SK인천석유화학 ‘행복 드림(Dream) 상자’ 전달식 개최</t>
  </si>
  <si>
    <t>https://skinnonews.com/archives/116007</t>
  </si>
  <si>
    <t>SK이노베이션/SK E&amp;S 합병에 대해 알아보기</t>
  </si>
  <si>
    <t>https://skinnonews.com/archives/116018</t>
  </si>
  <si>
    <t>SK어스온, 호주 ‘탄소 저장소’ 탐사권 획득… ‘자원개발∙미래에너지’ 가속화</t>
  </si>
  <si>
    <t>https://skinnonews.com/archives/116189</t>
  </si>
  <si>
    <t>여름밤, 망원경으로 보는 견우와 직녀의 러브 스토리… 칠석(七夕)</t>
  </si>
  <si>
    <t>https://skinnonews.com/archives/116170</t>
  </si>
  <si>
    <t>[카드뉴스] [데일리 슼슼] 든든한 여행 메이트, 캐리어에 숨은 석유화학제품들</t>
  </si>
  <si>
    <t>https://skinnonews.com/archives/116261</t>
  </si>
  <si>
    <t>세계 최대 의결권 자문기관, SK이노베이션-SK E&amp;S 합병 찬성</t>
  </si>
  <si>
    <t>https://skinnonews.com/archives/116246</t>
  </si>
  <si>
    <t>SK이노베이션, 로봇 동원해 해양 기름유출 사고 방제훈련 나서</t>
  </si>
  <si>
    <t>https://skinnonews.com/archives/116276</t>
  </si>
  <si>
    <t>에너지업계 판도 바꿀 SK이노베이션-SK E&amp;S 합병… 미래 성장성에 주목</t>
  </si>
  <si>
    <t>https://skinnonews.com/archives/116290</t>
  </si>
  <si>
    <t>SK이노베이션, 다양한 방식으로 주주 소통 통해 합병 시너지 알려</t>
  </si>
  <si>
    <t>https://skinnonews.com/archives/116299</t>
  </si>
  <si>
    <t>[에너지食] 어둠을 밝히던 등유가 거대한 비행기를 띄운다고?!</t>
  </si>
  <si>
    <t>https://skinnonews.com/archives/116199</t>
  </si>
  <si>
    <t>SK이노베이션-SK E&amp;S 합병안 압도적 찬성으로 통과… ”자산 100조원 규모 아태 최대 민간 에너지기업 첫발”</t>
  </si>
  <si>
    <t>https://skinnonews.com/archives/116346</t>
  </si>
  <si>
    <t>SK이노베이션, 교육 소외 농어촌 아이들 위해 도서관 짓는다</t>
  </si>
  <si>
    <t>https://skinnonews.com/archives/116364</t>
  </si>
  <si>
    <t>안전 최우선, Safety First! – 항만 안전의 영웅, SK엔텀 해무사들을 만나다!</t>
  </si>
  <si>
    <t>https://skinnonews.com/archives/116323</t>
  </si>
  <si>
    <t>/archives/116170</t>
  </si>
  <si>
    <t>/archives/115988</t>
  </si>
  <si>
    <t>/archives/116199</t>
  </si>
  <si>
    <t>/archives/116346</t>
  </si>
  <si>
    <t>/archives/116018</t>
  </si>
  <si>
    <t>/archives/116299</t>
  </si>
  <si>
    <t>/archives/116290</t>
  </si>
  <si>
    <t>/archives/116246</t>
  </si>
  <si>
    <t>/mergerqna1</t>
  </si>
  <si>
    <t>/archives/116189</t>
  </si>
  <si>
    <t>/mergerqna2</t>
  </si>
  <si>
    <t>/archives/116276</t>
  </si>
  <si>
    <t>/archives/116323</t>
  </si>
  <si>
    <t>/mergerqna3</t>
  </si>
  <si>
    <t>/mergerqna7</t>
  </si>
  <si>
    <t>/mergerqna8</t>
  </si>
  <si>
    <t>/archives/116007</t>
  </si>
  <si>
    <t>/mergerqna4</t>
  </si>
  <si>
    <t>/mergerqna5</t>
  </si>
  <si>
    <t>/mergerqna6</t>
  </si>
  <si>
    <t>/archives/116364</t>
  </si>
  <si>
    <t>/archives/115997</t>
  </si>
  <si>
    <t>/archives/116404</t>
  </si>
  <si>
    <t>/archives/116261</t>
  </si>
  <si>
    <t>/archives/115985</t>
  </si>
  <si>
    <t>/archives/63410</t>
  </si>
  <si>
    <t>/archives/tag/2李⑥쟾吏</t>
  </si>
  <si>
    <t>/archives/tag/?붾）???뚮윭??9</t>
  </si>
  <si>
    <t>/archives/37863</t>
  </si>
  <si>
    <t>/archives/8460</t>
  </si>
  <si>
    <t>/archives/116257</t>
  </si>
  <si>
    <t>/archives/18796</t>
  </si>
  <si>
    <t>/archives/23333</t>
  </si>
  <si>
    <t>/archives/9270</t>
  </si>
  <si>
    <t>/archives/tag/safety-talk</t>
  </si>
  <si>
    <t>/archives/20687</t>
  </si>
  <si>
    <t>/archives/22361</t>
  </si>
  <si>
    <t>/archives/60391</t>
  </si>
  <si>
    <t>/archives/62155</t>
  </si>
  <si>
    <t>/archives/74202</t>
  </si>
  <si>
    <t>/archives/78528</t>
  </si>
  <si>
    <t>/archives/99640</t>
  </si>
  <si>
    <t>/archives/tag/?뚮Т??5</t>
  </si>
  <si>
    <t>/archives/tag/?앷?由?肄붾쭏濡?5</t>
  </si>
  <si>
    <t>/archives/101275</t>
  </si>
  <si>
    <t>/archives/31890</t>
  </si>
  <si>
    <t>/archives/3459</t>
  </si>
  <si>
    <t>/archives/36754</t>
  </si>
  <si>
    <t>/archives/57040</t>
  </si>
  <si>
    <t>/archives/60469</t>
  </si>
  <si>
    <t>/archives/60876</t>
  </si>
  <si>
    <t>/archives/64878</t>
  </si>
  <si>
    <t>/archives/71909</t>
  </si>
  <si>
    <t>/archives/76192</t>
  </si>
  <si>
    <t>/archives/76912</t>
  </si>
  <si>
    <t>/archives/81303</t>
  </si>
  <si>
    <t>/archives/84284</t>
  </si>
  <si>
    <t>/archives/86384</t>
  </si>
  <si>
    <t>/archives/98540</t>
  </si>
  <si>
    <t>/archives/99043</t>
  </si>
  <si>
    <t>/archives/category/field-news/inno-field/asia</t>
  </si>
  <si>
    <t>/archives/tag/?깊겕濡쒕━</t>
  </si>
  <si>
    <t>/archives/tag/?됰났異붽뎄</t>
  </si>
  <si>
    <t>/archives/105059</t>
  </si>
  <si>
    <t>/archives/111095</t>
  </si>
  <si>
    <t>/archives/115349</t>
  </si>
  <si>
    <t>/archives/115416/sk?몃젅?대뵫?명꽣?댁뀛???섍꼍?뺥솕-遊됱궗?쒕룞-7</t>
  </si>
  <si>
    <t>/archives/11623</t>
  </si>
  <si>
    <t>/archives/13290</t>
  </si>
  <si>
    <t>/archives/15602</t>
  </si>
  <si>
    <t>/archives/16013</t>
  </si>
  <si>
    <t>/archives/21502</t>
  </si>
  <si>
    <t>/archives/29271</t>
  </si>
  <si>
    <t>/archives/31100</t>
  </si>
  <si>
    <t>/archives/32215</t>
  </si>
  <si>
    <t>/archives/46959</t>
  </si>
  <si>
    <t>/archives/59872</t>
  </si>
  <si>
    <t>/archives/70639</t>
  </si>
  <si>
    <t>/archives/77904</t>
  </si>
  <si>
    <t>/archives/79288</t>
  </si>
  <si>
    <t>/archives/80113</t>
  </si>
  <si>
    <t>/archives/81599</t>
  </si>
  <si>
    <t>/archives/83009</t>
  </si>
  <si>
    <t>/archives/87830</t>
  </si>
  <si>
    <t>/archives/90946</t>
  </si>
  <si>
    <t>/archives/93538</t>
  </si>
  <si>
    <t>/archives/95466</t>
  </si>
  <si>
    <t>/archives/97198</t>
  </si>
  <si>
    <t>/archives/97207</t>
  </si>
  <si>
    <t>/archives/97776</t>
  </si>
  <si>
    <t>/archives/tag/ai</t>
  </si>
  <si>
    <t>/archives/tag/best-hrd</t>
  </si>
  <si>
    <t>/archives/tag/湲곗뾽pr-罹좏럹??3</t>
  </si>
  <si>
    <t>/archives/tag/?곕뱶留ν궓吏</t>
  </si>
  <si>
    <t>/archives/tag/?꾩??곷같?곕━?쒖젏</t>
  </si>
  <si>
    <t>/archives/tag/?섍꼍</t>
  </si>
  <si>
    <t>/?ъ쭊3-移대뱶?댁뒪-?띾낫?먮즺</t>
  </si>
  <si>
    <t>/archives/102928</t>
  </si>
  <si>
    <t>/archives/107180</t>
  </si>
  <si>
    <t>/archives/107655</t>
  </si>
  <si>
    <t>/archives/109543</t>
  </si>
  <si>
    <t>/archives/113893</t>
  </si>
  <si>
    <t>/archives/116435</t>
  </si>
  <si>
    <t>/archives/13864</t>
  </si>
  <si>
    <t>/archives/18036</t>
  </si>
  <si>
    <t>/archives/30361</t>
  </si>
  <si>
    <t>/archives/31916</t>
  </si>
  <si>
    <t>/archives/32087</t>
  </si>
  <si>
    <t>/archives/33953</t>
  </si>
  <si>
    <t>/archives/45598</t>
  </si>
  <si>
    <t>/archives/50253</t>
  </si>
  <si>
    <t>/archives/60459</t>
  </si>
  <si>
    <t>/archives/64813</t>
  </si>
  <si>
    <t>/archives/70677</t>
  </si>
  <si>
    <t>/archives/74727</t>
  </si>
  <si>
    <t>/archives/80415</t>
  </si>
  <si>
    <t>/archives/8649</t>
  </si>
  <si>
    <t>/archives/89066</t>
  </si>
  <si>
    <t>/archives/91153</t>
  </si>
  <si>
    <t>/archives/91481</t>
  </si>
  <si>
    <t>/archives/93271</t>
  </si>
  <si>
    <t>/archives/93583</t>
  </si>
  <si>
    <t>/archives/95027</t>
  </si>
  <si>
    <t>/archives/98235</t>
  </si>
  <si>
    <t>/archives/98469</t>
  </si>
  <si>
    <t>/archives/99425</t>
  </si>
  <si>
    <t>/archives/99592</t>
  </si>
  <si>
    <t>/archives/category/today/oil-price</t>
  </si>
  <si>
    <t>/archives/tag/saf</t>
  </si>
  <si>
    <t>/archives/tag/sk-zic</t>
  </si>
  <si>
    <t>/archives/tag/嫄닿컯-?듦?</t>
  </si>
  <si>
    <t>/archives/tag/?쇱씠?⑥폁??2</t>
  </si>
  <si>
    <t>/archives/tag/諛붿씠?ㅼ뿉?꾩삱</t>
  </si>
  <si>
    <t>/archives/tag/諛고꽣由??</t>
  </si>
  <si>
    <t>/archives/tag/?좎옄??2</t>
  </si>
  <si>
    <t>/archives/tag/?몃룄-?먮쭏??怨듭옣</t>
  </si>
  <si>
    <t>/archives/tag/?먯랬?앷뎅臾쇱슂由?2</t>
  </si>
  <si>
    <t>/archives/tag/異쒖궛?닿?</t>
  </si>
  <si>
    <t>/archives/tag/?됰났怨듦컙-clan</t>
  </si>
  <si>
    <t>/archives/tag/?붿꽍?곕즺泥?젙?붿뿰援ъ썝</t>
  </si>
  <si>
    <t>/archives/100554</t>
  </si>
  <si>
    <t>/archives/101488</t>
  </si>
  <si>
    <t>/archives/102149</t>
  </si>
  <si>
    <t>/archives/102880</t>
  </si>
  <si>
    <t>/archives/104629</t>
  </si>
  <si>
    <t>/archives/105985</t>
  </si>
  <si>
    <t>/archives/106060</t>
  </si>
  <si>
    <t>/archives/106083</t>
  </si>
  <si>
    <t>/archives/107594</t>
  </si>
  <si>
    <t>/archives/110110</t>
  </si>
  <si>
    <t>/archives/110356</t>
  </si>
  <si>
    <t>/archives/110591</t>
  </si>
  <si>
    <t>/archives/111614</t>
  </si>
  <si>
    <t>/archives/112192</t>
  </si>
  <si>
    <t>/archives/113049</t>
  </si>
  <si>
    <t>/archives/13312</t>
  </si>
  <si>
    <t>/archives/13775</t>
  </si>
  <si>
    <t>/archives/14327</t>
  </si>
  <si>
    <t>/archives/14600</t>
  </si>
  <si>
    <t>/archives/15233</t>
  </si>
  <si>
    <t>/archives/15744</t>
  </si>
  <si>
    <t>/archives/16415</t>
  </si>
  <si>
    <t>/archives/17072</t>
  </si>
  <si>
    <t>/archives/17560</t>
  </si>
  <si>
    <t>/archives/17781</t>
  </si>
  <si>
    <t>/archives/18484</t>
  </si>
  <si>
    <t>/archives/18908</t>
  </si>
  <si>
    <t>/archives/19293</t>
  </si>
  <si>
    <t>/archives/21233</t>
  </si>
  <si>
    <t>/archives/21926</t>
  </si>
  <si>
    <t>/archives/22171</t>
  </si>
  <si>
    <t>/archives/22584</t>
  </si>
  <si>
    <t>/archives/23247</t>
  </si>
  <si>
    <t>/archives/23315</t>
  </si>
  <si>
    <t>/archives/23515</t>
  </si>
  <si>
    <t>/archives/26393</t>
  </si>
  <si>
    <t>/archives/27132</t>
  </si>
  <si>
    <t>/archives/27347</t>
  </si>
  <si>
    <t>/archives/29789</t>
  </si>
  <si>
    <t>/archives/31791</t>
  </si>
  <si>
    <t>/archives/32659</t>
  </si>
  <si>
    <t>/archives/32710</t>
  </si>
  <si>
    <t>/archives/33109</t>
  </si>
  <si>
    <t>/archives/33708</t>
  </si>
  <si>
    <t>/archives/34021</t>
  </si>
  <si>
    <t>/archives/34093</t>
  </si>
  <si>
    <t>/archives/34690</t>
  </si>
  <si>
    <t>/archives/35158</t>
  </si>
  <si>
    <t>/archives/35749</t>
  </si>
  <si>
    <t>/archives/36314</t>
  </si>
  <si>
    <t>/archives/4482</t>
  </si>
  <si>
    <t>/archives/45922</t>
  </si>
  <si>
    <t>/archives/46345</t>
  </si>
  <si>
    <t>/archives/46487</t>
  </si>
  <si>
    <t>/archives/47111</t>
  </si>
  <si>
    <t>/archives/47645</t>
  </si>
  <si>
    <t>/archives/48382</t>
  </si>
  <si>
    <t>/archives/48802</t>
  </si>
  <si>
    <t>/archives/48898</t>
  </si>
  <si>
    <t>/archives/50803</t>
  </si>
  <si>
    <t>/archives/53828</t>
  </si>
  <si>
    <t>/archives/54557</t>
  </si>
  <si>
    <t>/archives/54938</t>
  </si>
  <si>
    <t>/archives/55145</t>
  </si>
  <si>
    <t>/archives/58358</t>
  </si>
  <si>
    <t>/archives/59667</t>
  </si>
  <si>
    <t>/archives/59945</t>
  </si>
  <si>
    <t>/archives/60936</t>
  </si>
  <si>
    <t>/archives/61117/190925_二쇱쑀?뚮?泥쒖궗_移대뱶?댁뒪_2-4</t>
  </si>
  <si>
    <t>/archives/62974</t>
  </si>
  <si>
    <t>/archives/64173</t>
  </si>
  <si>
    <t>/archives/64837</t>
  </si>
  <si>
    <t>/archives/65137</t>
  </si>
  <si>
    <t>/archives/66432</t>
  </si>
  <si>
    <t>/archives/66619</t>
  </si>
  <si>
    <t>/archives/68367</t>
  </si>
  <si>
    <t>/archives/69790</t>
  </si>
  <si>
    <t>/archives/70062</t>
  </si>
  <si>
    <t>/archives/70355</t>
  </si>
  <si>
    <t>/archives/71009</t>
  </si>
  <si>
    <t>/archives/7136</t>
  </si>
  <si>
    <t>/archives/72439</t>
  </si>
  <si>
    <t>/archives/73392</t>
  </si>
  <si>
    <t>/archives/73657</t>
  </si>
  <si>
    <t>/archives/77434</t>
  </si>
  <si>
    <t>/archives/79135</t>
  </si>
  <si>
    <t>/archives/80400</t>
  </si>
  <si>
    <t>/archives/81621</t>
  </si>
  <si>
    <t>/archives/82498</t>
  </si>
  <si>
    <t>/archives/82853</t>
  </si>
  <si>
    <t>/archives/82942</t>
  </si>
  <si>
    <t>/archives/84173</t>
  </si>
  <si>
    <t>/archives/84653</t>
  </si>
  <si>
    <t>/archives/85124</t>
  </si>
  <si>
    <t>/archives/85410</t>
  </si>
  <si>
    <t>/archives/8584</t>
  </si>
  <si>
    <t>/archives/86230</t>
  </si>
  <si>
    <t>/archives/86654</t>
  </si>
  <si>
    <t>/archives/8718</t>
  </si>
  <si>
    <t>/archives/87803</t>
  </si>
  <si>
    <t>/archives/88387</t>
  </si>
  <si>
    <t>/archives/88578</t>
  </si>
  <si>
    <t>/archives/89939</t>
  </si>
  <si>
    <t>/archives/91623</t>
  </si>
  <si>
    <t>/archives/92695</t>
  </si>
  <si>
    <t>/archives/92989</t>
  </si>
  <si>
    <t>/archives/94154</t>
  </si>
  <si>
    <t>/archives/94419</t>
  </si>
  <si>
    <t>/archives/95317</t>
  </si>
  <si>
    <t>/archives/95432</t>
  </si>
  <si>
    <t>/archives/95637</t>
  </si>
  <si>
    <t>/archives/97382</t>
  </si>
  <si>
    <t>/archives/98324</t>
  </si>
  <si>
    <t>/archives/98376</t>
  </si>
  <si>
    <t>/archives/99492</t>
  </si>
  <si>
    <t>/archives/99636</t>
  </si>
  <si>
    <t>/archives/category/field-news/inno-field/she</t>
  </si>
  <si>
    <t>/archives/tag/2019???뷀븰?먭뎄?꾨윴?곗뼱?섏뒪?곕쾶</t>
  </si>
  <si>
    <t>/archives/tag/skba</t>
  </si>
  <si>
    <t>/archives/tag/skms</t>
  </si>
  <si>
    <t>/archives/tag/sk?붾Т釉?1</t>
  </si>
  <si>
    <t>/archives/tag/sk?ㅼ씪濡쒗뙣??1</t>
  </si>
  <si>
    <t>/archives/tag/sk?대끂踰좎씠??寃쎌쁺?꾨왂</t>
  </si>
  <si>
    <t>/archives/tag/怨좎냼??1</t>
  </si>
  <si>
    <t>/archives/tag/?덊듃由대???붿뿏-怨좊Т</t>
  </si>
  <si>
    <t>/archives/tag/由щ쭏</t>
  </si>
  <si>
    <t>/archives/tag/留덈쾿????1</t>
  </si>
  <si>
    <t>/archives/tag/?ъ쇅?댁궗</t>
  </si>
  <si>
    <t>/archives/tag/?쒖슱?-?뷀븰?앸Ъ怨듯븰遺</t>
  </si>
  <si>
    <t>/archives/tag/?쒖슱?뺤븷?숆탳</t>
  </si>
  <si>
    <t>/archives/tag/?≫렪?쒖슜?붾━</t>
  </si>
  <si>
    <t>/archives/tag/?곗닔</t>
  </si>
  <si>
    <t>/archives/tag/?ㅽ뵂?섏슦??1</t>
  </si>
  <si>
    <t>/archives/tag/?먯쑀-?섏엯</t>
  </si>
  <si>
    <t>/archives/tag/?뚮씪?ㅽ떛</t>
  </si>
  <si>
    <t>/archives/tag/?쇰━踰꾪듉</t>
  </si>
  <si>
    <t>/archives/tag/?섎컻??1</t>
  </si>
  <si>
    <t>/archives/tag/?붾）???뚮윭??mobile</t>
  </si>
  <si>
    <t>/archives/tag/sk??desktop</t>
  </si>
  <si>
    <t>/archives/tag/怨꾨?援?걪?대뒗踰?mobile</t>
  </si>
  <si>
    <t>/archives/tag/?뷀겕由?desktop</t>
  </si>
  <si>
    <t>/archives/tag/?뚯슦移섑삎諛고꽣由?desktop</t>
  </si>
  <si>
    <t>/archives/tag/??⑸웾諛⑹궗??desktop</t>
  </si>
  <si>
    <t>/archives/tag/諛붿씠?ㅺ???desktop</t>
  </si>
  <si>
    <t>/archives/tag/?쒖슱?밸퀎?쒖궗?뚮났吏?묒쓽?뚯옣??desktop</t>
  </si>
  <si>
    <t>/archives/tag/?됰났-?꾩떆??desktop</t>
  </si>
  <si>
    <t>/archives/category/寃쎌쁺吏??좊뀈-?명꽣酉?mobile</t>
  </si>
  <si>
    <t>/archives/tag/?ㅻ궡?곗씠??mobile</t>
  </si>
  <si>
    <t>/archives/tag/梨꾩슜?ㅻ챸??mobile</t>
  </si>
  <si>
    <t>/archives/113475/4-sk?대끂踰좎씠??ces2024_sk?먮뜑?쒕뱶_sk-wonderland_?먰??ㅽ떛?꾩씪?쒕뱶_ai-??mobile</t>
  </si>
  <si>
    <t>/archives/tag/ceo??????mobile</t>
  </si>
  <si>
    <t>/archives/tag/sk?대끂踰좎씠??desktop</t>
  </si>
  <si>
    <t>/archives/tag/sk?됰났?좉컻?섎젴??mobile</t>
  </si>
  <si>
    <t>/archives/tag/?곗씠?곗꽱??desktop</t>
  </si>
  <si>
    <t>/archives/tag/?숉샇??mobile</t>
  </si>
  <si>
    <t>/archives/tag/留덈쾿????desktop</t>
  </si>
  <si>
    <t>/archives/tag/諛붿꽭由??ъ슜踰?mobile</t>
  </si>
  <si>
    <t>/archives/tag/諛⑺뼢??留뚮뱾湲?mobile</t>
  </si>
  <si>
    <t>/archives/tag/踰좎씠吏뺤쟾怨?desktop</t>
  </si>
  <si>
    <t>/archives/tag/?낆궗?댄겢留?desktop</t>
  </si>
  <si>
    <t>/archives/tag/?먮꼫吏-?몃옖吏??mobile</t>
  </si>
  <si>
    <t>/archives/tag/?ㅽ뵂?섏슦??desktop</t>
  </si>
  <si>
    <t>/archives/tag/?쇱긽?띿꽍?좏솕??mobile</t>
  </si>
  <si>
    <t>/archives/tag/?대━移대낫?ㅼ씠??desktop</t>
  </si>
  <si>
    <t>/archives/tag/?덉쭏寃쎌쁺??desktop</t>
  </si>
  <si>
    <t>/archives/tag/?됰났?좉컻?섎젴??mobile</t>
  </si>
  <si>
    <t>/archives/tag/?됰났?쇰씪?댁뼵??mobile</t>
  </si>
  <si>
    <t>/archives/tag/?섎컻??desktop</t>
  </si>
  <si>
    <t>/??desktop</t>
  </si>
  <si>
    <t>chatgpt.com</t>
  </si>
  <si>
    <t>wad.sentinel.navercorp.com</t>
  </si>
  <si>
    <t>brunch.co.kr</t>
  </si>
  <si>
    <t>copilot.microsoft.com</t>
  </si>
  <si>
    <t>automesse.tistory.com</t>
  </si>
  <si>
    <t>renewableenergyfollowers.org</t>
  </si>
  <si>
    <t>localhost:18080</t>
  </si>
  <si>
    <t>/archives/tag/??⑸웾諛⑹궗??google</t>
  </si>
  <si>
    <t>perplexity.ai</t>
  </si>
  <si>
    <t>email.korcham.net</t>
  </si>
  <si>
    <t>/archives/tag/sk-supex異붽뎄?묒쓽??naver</t>
  </si>
  <si>
    <t>/archives/tag/?쇱씠?⑥폁??google</t>
  </si>
  <si>
    <t>/archives/tag/?먯랬?앷뎅臾쇱슂由?naver</t>
  </si>
  <si>
    <t>/archives/tag/梨꾩슜?ㅻ챸??google</t>
  </si>
  <si>
    <t>/archives/tag/?됰났?좉컻?섎젴??google</t>
  </si>
  <si>
    <t>222.236.61.86:7111</t>
  </si>
  <si>
    <t>notefolio.net</t>
  </si>
  <si>
    <t>/archives/113475/4-sk?대끂踰좎씠??ces2024_sk?먮뜑?쒕뱶_sk-wonderland_?먰??ㅽ떛?꾩씪?쒕뱶_ai-??google</t>
  </si>
  <si>
    <t>t.co</t>
  </si>
  <si>
    <t>mail.ketep.re.kr</t>
  </si>
  <si>
    <t>m193.mailplug.com</t>
  </si>
  <si>
    <t>oil-club.ru</t>
  </si>
  <si>
    <t>skcareersjournal.com</t>
  </si>
  <si>
    <t>m.kin.naver.com</t>
  </si>
  <si>
    <t>[사진] SK인천석유화학 ‘행복 드림(Dream) 상자’ 전달식 개최</t>
    <phoneticPr fontId="15" type="noConversion"/>
  </si>
  <si>
    <t>https://skinnonews.com/archives/116257</t>
    <phoneticPr fontId="15" type="noConversion"/>
  </si>
  <si>
    <t>[사진] SK이노베이션, 로봇 동원해 해양 기름유출 사고 방제훈련 나서</t>
    <phoneticPr fontId="15" type="noConversion"/>
  </si>
  <si>
    <t>https://skinnonews.com/archives/116435</t>
    <phoneticPr fontId="15" type="noConversion"/>
  </si>
  <si>
    <t>[사진] SK이노베이션-SK E&amp;S 합병안 압도적 찬성으로 통과... ”자산 100조원 규모 아태 최대 민간 에너지기업 첫발”</t>
    <phoneticPr fontId="15" type="noConversion"/>
  </si>
  <si>
    <t>https://skinnonews.com/archives/116493</t>
    <phoneticPr fontId="15" type="noConversion"/>
  </si>
  <si>
    <t>이번달</t>
    <phoneticPr fontId="1" type="noConversion"/>
  </si>
  <si>
    <t>지난달</t>
    <phoneticPr fontId="1" type="noConversion"/>
  </si>
  <si>
    <t>19,401(75.03%)</t>
  </si>
  <si>
    <t>4,406(17.04%)</t>
  </si>
  <si>
    <t>1,049(4.06%)</t>
  </si>
  <si>
    <t>971(3.76%)</t>
  </si>
  <si>
    <t>15(0.06%)</t>
  </si>
  <si>
    <t>SK인천석유화학과 함께하는 우리동네 Culture Plus+ ‘한 여름밤의 콘서트’ 진행</t>
  </si>
  <si>
    <t>https://skinnonews.com/archives/116456</t>
  </si>
  <si>
    <t>손때 묻어 누렇게 변한 케이스? 누군가 밟아서 하얗게 변한 의자? 정말 우리가 잘못 관리한 걸까?</t>
  </si>
  <si>
    <t>https://skinnonews.com/archives/116437</t>
  </si>
  <si>
    <t>SK이노베이션, 발달장애 아동들과 ‘행복 여정’ 나서</t>
  </si>
  <si>
    <t>https://skinnonews.com/archives/116483</t>
  </si>
  <si>
    <t>배터리 소재 전문가이자 반려견 사진작가? SK아이이테크놀로지 폴란드 법인 구성원, ‘우카시 그루젠(Łukasz Grudzień)’의 행복한 이중생활!</t>
  </si>
  <si>
    <t>https://skinnonews.com/archives/116515</t>
  </si>
  <si>
    <t>SK어스온, 말레이시아 광구 개발 타당성 검증 나선다</t>
  </si>
  <si>
    <t>https://skinnonews.com/archives/116608</t>
  </si>
  <si>
    <t>한화-SK, ‘불타지 않는 ESS’ 세계최초 개발… “글로벌 친환경 선박시장 공략”</t>
  </si>
  <si>
    <t>https://skinnonews.com/archives/116624</t>
  </si>
  <si>
    <t>SK에너지, 국내 최초 지속가능항공유 전용 생산라인 갖췄다</t>
  </si>
  <si>
    <t>https://skinnonews.com/archives/116635</t>
  </si>
  <si>
    <t>SK인천석유화학, 추석 맞이 ‘이웃사랑 나눔 행사’ 진행</t>
  </si>
  <si>
    <t>https://skinnonews.com/archives/116639</t>
  </si>
  <si>
    <t>축구공부터 트랙까지! 스포츠 기록을 경신하는 석유화학 소재</t>
  </si>
  <si>
    <t>https://skinnonews.com/archives/48881</t>
  </si>
  <si>
    <t>최태원式 사회문제 해결 플랫폼 ‘울산포럼’ 25일 열린다</t>
  </si>
  <si>
    <t>https://skinnonews.com/archives/116664</t>
  </si>
  <si>
    <t>SK엔무브, 에코바디스 ESG 평가 ‘골드 등급’ 획득</t>
  </si>
  <si>
    <t>https://skinnonews.com/archives/116668</t>
  </si>
  <si>
    <t>[SKinno Tech] 더 안전하고 편리한 주행을 책임지는 주인공! 아스팔트(Asphalt)</t>
  </si>
  <si>
    <t>https://skinnonews.com/archives/116707</t>
  </si>
  <si>
    <t>최태원 회장, “AI는 개별 기업 아닌 산업 인프라로 구축해야 효율적“</t>
  </si>
  <si>
    <t>https://skinnonews.com/archives/116777</t>
  </si>
  <si>
    <t>“소원을 말해봐~♬” 아이의 소중한 꿈을 현실로 만드는 위시 메이커(Wish Maker)</t>
  </si>
  <si>
    <t>https://skinnonews.com/archives/116739</t>
  </si>
  <si>
    <t>SK이노베이션, AI∙DT 적용 설루션으로 미래 먹거리 확장한다</t>
  </si>
  <si>
    <t>https://skinnonews.com/archives/116801</t>
  </si>
  <si>
    <t>/archives/116437</t>
  </si>
  <si>
    <t>/archives/116739</t>
  </si>
  <si>
    <t>/archives/116483</t>
  </si>
  <si>
    <t>/archives/116635</t>
  </si>
  <si>
    <t>/archives/116515</t>
  </si>
  <si>
    <t>/archives/116624</t>
  </si>
  <si>
    <t>/archives/116664</t>
  </si>
  <si>
    <t>/archives/116668</t>
  </si>
  <si>
    <t>/archives/116777</t>
  </si>
  <si>
    <t>/archives/116608</t>
  </si>
  <si>
    <t>/archives/116707</t>
  </si>
  <si>
    <t>/archives/116456</t>
  </si>
  <si>
    <t>/archives/116639</t>
  </si>
  <si>
    <t>/archives/tag/sk寃쎌쁺寃쎌젣?곌뎄??33</t>
  </si>
  <si>
    <t>/archives/116801</t>
  </si>
  <si>
    <t>/archives/tag/?섍꼍怨쇳븰湲곗닠??24</t>
  </si>
  <si>
    <t>/archives/113475/4-sk?대끂踰좎씠??ces2024_sk?먮뜑?쒕뱶_sk-wonderland_?먰??ㅽ떛?꾩씪?쒕뱶_ai-??18</t>
  </si>
  <si>
    <t>/archives/tag/諛고꽣由?16</t>
  </si>
  <si>
    <t>/archives/tag/sk-supex異붽뎄?묒쓽??15</t>
  </si>
  <si>
    <t>/archives/tag/sk二쇱쑀??15</t>
  </si>
  <si>
    <t>/archives/116685</t>
  </si>
  <si>
    <t>/archives/tag/sgr</t>
  </si>
  <si>
    <t>/archives/tag/?ㅽ뵂-?대끂踰좎씠??12</t>
  </si>
  <si>
    <t>/archives/72017</t>
  </si>
  <si>
    <t>/archives/category/寃쎌쁺吏??좊뀈-?명꽣酉?11</t>
  </si>
  <si>
    <t>/archives/116683</t>
  </si>
  <si>
    <t>/archives/22185</t>
  </si>
  <si>
    <t>/archives/tag/??⑸웾諛⑹궗??10</t>
  </si>
  <si>
    <t>/archives/tag/sk猷⑤툕由ъ빻痢?9</t>
  </si>
  <si>
    <t>/archives/tag/?꾧린李?諛고꽣由?9</t>
  </si>
  <si>
    <t>/archives/116493</t>
  </si>
  <si>
    <t>/archives/4215</t>
  </si>
  <si>
    <t>/archives/tag/sk?대끂踰좎씠??8</t>
  </si>
  <si>
    <t>/archives/tag/?곗씠?곗꽱??8</t>
  </si>
  <si>
    <t>/archives/tag/?붿????몃옖?ㅽ룷硫붿씠??8</t>
  </si>
  <si>
    <t>/archives/tag/?쒕끂??8</t>
  </si>
  <si>
    <t>/archives/tag/?뷀겕由?8</t>
  </si>
  <si>
    <t>/archives/tag/梨꾩슜?ㅻ챸??8</t>
  </si>
  <si>
    <t>/archives/76049</t>
  </si>
  <si>
    <t>/archives/90326</t>
  </si>
  <si>
    <t>/archives/tag/遺紐⑥큹泥?뻾??7</t>
  </si>
  <si>
    <t>/archives/tag/?μ븷?명몴以?ъ뾽??7</t>
  </si>
  <si>
    <t>/archives/tag/罹좏럹??7</t>
  </si>
  <si>
    <t>/archives/105774</t>
  </si>
  <si>
    <t>/archives/109761</t>
  </si>
  <si>
    <t>/archives/112345</t>
  </si>
  <si>
    <t>/archives/2410</t>
  </si>
  <si>
    <t>/archives/85785</t>
  </si>
  <si>
    <t>/archives/95574</t>
  </si>
  <si>
    <t>/archives/97942</t>
  </si>
  <si>
    <t>/archives/98280</t>
  </si>
  <si>
    <t>/archives/tag/?몄뒪蹂쇳듃</t>
  </si>
  <si>
    <t>/archives/tag/諛붿꽭由??ъ슜踰?6</t>
  </si>
  <si>
    <t>/archives/tag/?좊뀈??6</t>
  </si>
  <si>
    <t>/archives/tag/?고쁺</t>
  </si>
  <si>
    <t>/archives/102043</t>
  </si>
  <si>
    <t>/archives/116470</t>
  </si>
  <si>
    <t>/archives/64702</t>
  </si>
  <si>
    <t>/archives/70214</t>
  </si>
  <si>
    <t>/archives/71672</t>
  </si>
  <si>
    <t>/archives/80355</t>
  </si>
  <si>
    <t>/archives/83141</t>
  </si>
  <si>
    <t>/archives/8432</t>
  </si>
  <si>
    <t>/archives/94009</t>
  </si>
  <si>
    <t>/archives/94375</t>
  </si>
  <si>
    <t>/archives/tag/ceo??????5</t>
  </si>
  <si>
    <t>/archives/tag/solux-plus</t>
  </si>
  <si>
    <t>/archives/tag/怨좊?媛-?ъ옣??5</t>
  </si>
  <si>
    <t>/archives/tag/?숉샇??5</t>
  </si>
  <si>
    <t>/archives/tag/?쇱엲猷⑦듃</t>
  </si>
  <si>
    <t>/archives/tag/猷⑦봽?몃뜑?ㅽ듃由?5</t>
  </si>
  <si>
    <t>/archives/tag/諛⑺뼢??留뚮뱾湲?5</t>
  </si>
  <si>
    <t>/archives/tag/?ㅽ궎?명뀒??5</t>
  </si>
  <si>
    <t>/archives/tag/?댁궗??5</t>
  </si>
  <si>
    <t>/archives/tag/移쒗솚寃?罹좏럹??5</t>
  </si>
  <si>
    <t>/archives/tag/?붾㈃蹂댄샇湲?5</t>
  </si>
  <si>
    <t>/archives/103844</t>
  </si>
  <si>
    <t>/archives/105299</t>
  </si>
  <si>
    <t>/archives/115416/5-skbmp-sk?섏씠?뚰겕諛고꽣由щ㉧?곕━?쇱뒪?대???4</t>
  </si>
  <si>
    <t>/archives/116659</t>
  </si>
  <si>
    <t>/archives/30186</t>
  </si>
  <si>
    <t>/archives/53167</t>
  </si>
  <si>
    <t>/archives/62211</t>
  </si>
  <si>
    <t>/archives/62694</t>
  </si>
  <si>
    <t>/archives/63180</t>
  </si>
  <si>
    <t>/archives/63879</t>
  </si>
  <si>
    <t>/archives/64499</t>
  </si>
  <si>
    <t>/archives/67219</t>
  </si>
  <si>
    <t>/archives/70856</t>
  </si>
  <si>
    <t>/archives/83166(SK?대끂 ?먮즺</t>
  </si>
  <si>
    <t>/archives/85586</t>
  </si>
  <si>
    <t>/archives/90418</t>
  </si>
  <si>
    <t>/archives/91011</t>
  </si>
  <si>
    <t>/archives/91684</t>
  </si>
  <si>
    <t>/archives/9318</t>
  </si>
  <si>
    <t>/archives/96132</t>
  </si>
  <si>
    <t>/archives/tag/pet-?댁쨷??4</t>
  </si>
  <si>
    <t>/archives/tag/skiet</t>
  </si>
  <si>
    <t>/archives/tag/skinno-tech</t>
  </si>
  <si>
    <t>/archives/tag/怨듬！-硫몄쥌</t>
  </si>
  <si>
    <t>/archives/tag/湲곗닠?곸떊?곌뎄??4</t>
  </si>
  <si>
    <t>/archives/tag/??寃뚯씠???4</t>
  </si>
  <si>
    <t>/archives/tag/踰좎씠吏?besk-?뚰겕?濡쒖?</t>
  </si>
  <si>
    <t>/archives/tag/?섏냼異⑹쟾??4</t>
  </si>
  <si>
    <t>/archives/tag/?꾨え吏</t>
  </si>
  <si>
    <t>/archives/tag/?꾩뒪?뷀듃</t>
  </si>
  <si>
    <t>/archives/tag/?먮꼫吏-?몃옖吏??4</t>
  </si>
  <si>
    <t>/archives/tag/?ㅽ쉶</t>
  </si>
  <si>
    <t>/archives/tag/議?諛붿씠??誘멸뎅-??듬졊</t>
  </si>
  <si>
    <t>/archives/tag/?대━?곕젅??4</t>
  </si>
  <si>
    <t>/archives/tag/?꾨━?釉뚮뱶?뚮씪???쒕씪?댄뵆?쇱썙-李⑥씠??4</t>
  </si>
  <si>
    <t>/archives/tag/?댁쇅?ы뻾-以鍮꾨Ъ-泥댄겕由ъ뒪??4</t>
  </si>
  <si>
    <t>/archives/102004</t>
  </si>
  <si>
    <t>/archives/102275</t>
  </si>
  <si>
    <t>/archives/102863</t>
  </si>
  <si>
    <t>/archives/103250</t>
  </si>
  <si>
    <t>/archives/103529</t>
  </si>
  <si>
    <t>/archives/103774</t>
  </si>
  <si>
    <t>/archives/105551</t>
  </si>
  <si>
    <t>/archives/106453</t>
  </si>
  <si>
    <t>/archives/107269</t>
  </si>
  <si>
    <t>/archives/108286</t>
  </si>
  <si>
    <t>/archives/111198</t>
  </si>
  <si>
    <t>/archives/115392</t>
  </si>
  <si>
    <t>/archives/14893</t>
  </si>
  <si>
    <t>/archives/16075</t>
  </si>
  <si>
    <t>/archives/26151</t>
  </si>
  <si>
    <t>/archives/27242</t>
  </si>
  <si>
    <t>/archives/27745</t>
  </si>
  <si>
    <t>/archives/29674</t>
  </si>
  <si>
    <t>/archives/31715</t>
  </si>
  <si>
    <t>/archives/32707</t>
  </si>
  <si>
    <t>/archives/35774</t>
  </si>
  <si>
    <t>/archives/36636</t>
  </si>
  <si>
    <t>/archives/48201</t>
  </si>
  <si>
    <t>/archives/53297</t>
  </si>
  <si>
    <t>/archives/59164</t>
  </si>
  <si>
    <t>/archives/60002</t>
  </si>
  <si>
    <t>/archives/61492</t>
  </si>
  <si>
    <t>/archives/66538</t>
  </si>
  <si>
    <t>/archives/6860</t>
  </si>
  <si>
    <t>/archives/73404</t>
  </si>
  <si>
    <t>/archives/74222</t>
  </si>
  <si>
    <t>/archives/74464</t>
  </si>
  <si>
    <t>/archives/75835</t>
  </si>
  <si>
    <t>/archives/78153</t>
  </si>
  <si>
    <t>/archives/78984</t>
  </si>
  <si>
    <t>/archives/84427</t>
  </si>
  <si>
    <t>/archives/88128</t>
  </si>
  <si>
    <t>/archives/93615</t>
  </si>
  <si>
    <t>/archives/94982</t>
  </si>
  <si>
    <t>/archives/96633</t>
  </si>
  <si>
    <t>/archives/tag/amogy</t>
  </si>
  <si>
    <t>/archives/tag/ces-2022</t>
  </si>
  <si>
    <t>/archives/tag/csr?쒕룞</t>
  </si>
  <si>
    <t>/archives/tag/ess</t>
  </si>
  <si>
    <t>/archives/tag/gs移쇳뀓??3</t>
  </si>
  <si>
    <t>/archives/tag/hi-innovation</t>
  </si>
  <si>
    <t>/archives/tag/ldpe</t>
  </si>
  <si>
    <t>/archives/tag/sk-?됰났?꾩떆??3</t>
  </si>
  <si>
    <t>/archives/tag/skbmc</t>
  </si>
  <si>
    <t>/archives/tag/sksa</t>
  </si>
  <si>
    <t>/archives/tag/sk?ъ삦</t>
  </si>
  <si>
    <t>/archives/tag/sk??3</t>
  </si>
  <si>
    <t>/archives/tag/sk吏??3</t>
  </si>
  <si>
    <t>/archives/tag/sk?몃젅?대뵫?명꽣?댁뀛??3</t>
  </si>
  <si>
    <t>/archives/tag/sk?됰났?섎닎-諛붿옄??3</t>
  </si>
  <si>
    <t>/archives/tag/sk?됰났?좉컻?섎젴??3</t>
  </si>
  <si>
    <t>/archives/tag/寃쎌쑀李⑥뿉-?섎컻??3</t>
  </si>
  <si>
    <t>/archives/tag/湲濡쒕쾶-?뚰듃?덈쭅</t>
  </si>
  <si>
    <t>/archives/tag/?뷀뿤?꾨┝</t>
  </si>
  <si>
    <t>/archives/tag/?곗뒪?ы뀒由ъ뼱</t>
  </si>
  <si>
    <t>/archives/tag/?붿??몄튂留?利앹긽</t>
  </si>
  <si>
    <t>/archives/tag/紐⑥뼱??3</t>
  </si>
  <si>
    <t>/archives/tag/?≪쑀愿</t>
  </si>
  <si>
    <t>/archives/tag/?ㅽ룷痢?3</t>
  </si>
  <si>
    <t>/archives/tag/?좎엯?곗닔</t>
  </si>
  <si>
    <t>/archives/tag/?ш린?좎닔??3</t>
  </si>
  <si>
    <t>/archives/tag/?⑤낫??3</t>
  </si>
  <si>
    <t>/archives/tag/?щ┝?쎄났?먮떒??3</t>
  </si>
  <si>
    <t>/archives/tag/?몃벑??3</t>
  </si>
  <si>
    <t>/archives/tag/?꾧린李?諛고꽣由?遺꾨━留?3</t>
  </si>
  <si>
    <t>/archives/tag/以怨듭떇</t>
  </si>
  <si>
    <t>/archives/tag/利앷텒??由ы룷??3</t>
  </si>
  <si>
    <t>/archives/tag/梨꾩슜諛뺣엺??3</t>
  </si>
  <si>
    <t>/archives/tag/異뺢뎄</t>
  </si>
  <si>
    <t>/archives/tag/移쒗솚寃??묒갑??3</t>
  </si>
  <si>
    <t>/archives/tag/?먰뵆?쇱뒪??3</t>
  </si>
  <si>
    <t>/archives/tag/?꾨━?ㅼ씠鍮?3</t>
  </si>
  <si>
    <t>/archives/tag/?뚮줈源?3</t>
  </si>
  <si>
    <t>/archives/tag/?몃뱶蹂?3</t>
  </si>
  <si>
    <t>/archives/tag/?됰났?좉컻?섎젴??3</t>
  </si>
  <si>
    <t>/archives/tag/?쇱쑀?ш퀬</t>
  </si>
  <si>
    <t>/page/3</t>
  </si>
  <si>
    <t>/privacy20230701</t>
  </si>
  <si>
    <t>/archinves/96454</t>
  </si>
  <si>
    <t>/archiver/114632</t>
  </si>
  <si>
    <t>/archives/100145</t>
  </si>
  <si>
    <t>/archives/100533</t>
  </si>
  <si>
    <t>/archives/101080</t>
  </si>
  <si>
    <t>/archives/10131</t>
  </si>
  <si>
    <t>/archives/102651</t>
  </si>
  <si>
    <t>/archives/103010</t>
  </si>
  <si>
    <t>/archives/105945/230510_?λ?異뺤젣?띾낫移대뱶?댁뒪_蹂몃Ц03-2</t>
  </si>
  <si>
    <t>/archives/106469</t>
  </si>
  <si>
    <t>/archives/108925</t>
  </si>
  <si>
    <t>/archives/109155</t>
  </si>
  <si>
    <t>/archives/111629</t>
  </si>
  <si>
    <t>/archives/113475/4-sk?대끂踰좎씠??ces2024_sk?먮뜑?쒕뱶_sk-wonderland_?먰??ㅽ떛?꾩씪?쒕뱶_3</t>
  </si>
  <si>
    <t>/archives/113475/5-sk?대끂踰좎씠??ces2024_sk?먮뜑?쒕뱶_sk-wonderland_?꾩떛移?留ㅼ쭅移댄럹??1</t>
  </si>
  <si>
    <t>/archives/115804</t>
  </si>
  <si>
    <t>/archives/12688</t>
  </si>
  <si>
    <t>/archives/13926</t>
  </si>
  <si>
    <t>/archives/16858</t>
  </si>
  <si>
    <t>/archives/17921</t>
  </si>
  <si>
    <t>/archives/26195</t>
  </si>
  <si>
    <t>/archives/2675</t>
  </si>
  <si>
    <t>/archives/27098</t>
  </si>
  <si>
    <t>/archives/27610</t>
  </si>
  <si>
    <t>/archives/28208</t>
  </si>
  <si>
    <t>/archives/28659</t>
  </si>
  <si>
    <t>/archives/28766</t>
  </si>
  <si>
    <t>/archives/2964</t>
  </si>
  <si>
    <t>/archives/31746</t>
  </si>
  <si>
    <t>/archives/32162</t>
  </si>
  <si>
    <t>/archives/32347</t>
  </si>
  <si>
    <t>/archives/33727</t>
  </si>
  <si>
    <t>/archives/33862</t>
  </si>
  <si>
    <t>/archives/34393</t>
  </si>
  <si>
    <t>/archives/35646</t>
  </si>
  <si>
    <t>/archives/37772</t>
  </si>
  <si>
    <t>/archives/37955</t>
  </si>
  <si>
    <t>/archives/4455</t>
  </si>
  <si>
    <t>/archives/45258</t>
  </si>
  <si>
    <t>/archives/46044</t>
  </si>
  <si>
    <t>/archives/47697</t>
  </si>
  <si>
    <t>/archives/48444</t>
  </si>
  <si>
    <t>/archives/53342</t>
  </si>
  <si>
    <t>/archives/53590</t>
  </si>
  <si>
    <t>/archives/54500</t>
  </si>
  <si>
    <t>/archives/55393</t>
  </si>
  <si>
    <t>/archives/56484</t>
  </si>
  <si>
    <t>/archives/57292</t>
  </si>
  <si>
    <t>/archives/57706</t>
  </si>
  <si>
    <t>/archives/57843</t>
  </si>
  <si>
    <t>/archives/61657</t>
  </si>
  <si>
    <t>/archives/62471</t>
  </si>
  <si>
    <t>/archives/63764</t>
  </si>
  <si>
    <t>/archives/63866</t>
  </si>
  <si>
    <t>/archives/63939</t>
  </si>
  <si>
    <t>/archives/66283</t>
  </si>
  <si>
    <t>/archives/67231</t>
  </si>
  <si>
    <t>/archives/67822</t>
  </si>
  <si>
    <t>/archives/69528</t>
  </si>
  <si>
    <t>/archives/70265</t>
  </si>
  <si>
    <t>/archives/75901</t>
  </si>
  <si>
    <t>/archives/76964</t>
  </si>
  <si>
    <t>/archives/77009</t>
  </si>
  <si>
    <t>/archives/77198</t>
  </si>
  <si>
    <t>/archives/77954</t>
  </si>
  <si>
    <t>/archives/78012</t>
  </si>
  <si>
    <t>/archives/78191</t>
  </si>
  <si>
    <t>/archives/79470</t>
  </si>
  <si>
    <t>/archives/79510</t>
  </si>
  <si>
    <t>/archives/79927</t>
  </si>
  <si>
    <t>/archives/80546</t>
  </si>
  <si>
    <t>/archives/81569</t>
  </si>
  <si>
    <t>/archives/81824</t>
  </si>
  <si>
    <t>/archives/82456</t>
  </si>
  <si>
    <t>/archives/83920</t>
  </si>
  <si>
    <t>/archives/84193</t>
  </si>
  <si>
    <t>/archives/84318</t>
  </si>
  <si>
    <t>/archives/85216</t>
  </si>
  <si>
    <t>/archives/85238</t>
  </si>
  <si>
    <t>/archives/85718</t>
  </si>
  <si>
    <t>/archives/86934</t>
  </si>
  <si>
    <t>/archives/87320</t>
  </si>
  <si>
    <t>/archives/87964</t>
  </si>
  <si>
    <t>/archives/88995</t>
  </si>
  <si>
    <t>/archives/89899</t>
  </si>
  <si>
    <t>/archives/9072</t>
  </si>
  <si>
    <t>/archives/91230</t>
  </si>
  <si>
    <t>/archives/91297</t>
  </si>
  <si>
    <t>/archives/91621</t>
  </si>
  <si>
    <t>/archives/91730</t>
  </si>
  <si>
    <t>/archives/92484</t>
  </si>
  <si>
    <t>/archives/92722</t>
  </si>
  <si>
    <t>/archives/93153</t>
  </si>
  <si>
    <t>/archives/94005</t>
  </si>
  <si>
    <t>/archives/94360</t>
  </si>
  <si>
    <t>/archives/94888</t>
  </si>
  <si>
    <t>/archives/95463</t>
  </si>
  <si>
    <t>/archives/95853</t>
  </si>
  <si>
    <t>/archives/96020</t>
  </si>
  <si>
    <t>/archives/96062</t>
  </si>
  <si>
    <t>/archives/96475</t>
  </si>
  <si>
    <t>/archives/97185</t>
  </si>
  <si>
    <t>/archives/97301</t>
  </si>
  <si>
    <t>/archives/98641</t>
  </si>
  <si>
    <t>/archives/tag/1-?됰났?섎닎</t>
  </si>
  <si>
    <t>/archives/tag/SKinnotech</t>
  </si>
  <si>
    <t>/archives/tag/clx</t>
  </si>
  <si>
    <t>/archives/tag/csr</t>
  </si>
  <si>
    <t>/archives/tag/flare-stack</t>
  </si>
  <si>
    <t>/archives/tag/i-green-we-green-罹좏럹??2</t>
  </si>
  <si>
    <t>/archives/tag/kosha</t>
  </si>
  <si>
    <t>/archives/tag/libs</t>
  </si>
  <si>
    <t>/archives/tag/ncfs</t>
  </si>
  <si>
    <t>/archives/tag/sdgs</t>
  </si>
  <si>
    <t>/archives/tag/sk-eds</t>
  </si>
  <si>
    <t>/archives/tag/skgc-americas</t>
  </si>
  <si>
    <t>/archives/tag/skinnoTech</t>
  </si>
  <si>
    <t>/archives/tag/sk?먮꼫吏-二쇱쑀??2</t>
  </si>
  <si>
    <t>/archives/tag/sk?대끂踰좎씠???꾧린李?諛고꽣由??쒖궛怨듭옣</t>
  </si>
  <si>
    <t>/archives/tag/媛?꾩냼??2</t>
  </si>
  <si>
    <t>/archives/tag/湲됱냽異⑹쟾</t>
  </si>
  <si>
    <t>/archives/tag/湲곗븘?먮룞李?2</t>
  </si>
  <si>
    <t>/archives/tag/?μ뒳??2</t>
  </si>
  <si>
    <t>/archives/tag/?ㅼ씠?대━-?곕뒗-踰?2</t>
  </si>
  <si>
    <t>/archives/tag/??묒꽍??2</t>
  </si>
  <si>
    <t>/archives/tag/留덈┛?대끂踰좎씠??2</t>
  </si>
  <si>
    <t>/archives/tag/踰좎씠?ㅼ삤??2</t>
  </si>
  <si>
    <t>/archives/tag/踰좎씠吏뺤쟾怨?2</t>
  </si>
  <si>
    <t>/archives/tag/鍮꾩쟾-紐⑤퉴由ы떚</t>
  </si>
  <si>
    <t>/archives/tag/?щ궡臾명솕</t>
  </si>
  <si>
    <t>/archives/tag/?ъ슦?붿븘?쇰퉬??2</t>
  </si>
  <si>
    <t>/archives/tag/?ы쉶怨듯뿄?쒕룞</t>
  </si>
  <si>
    <t>/archives/tag/?곸떇in</t>
  </si>
  <si>
    <t>/archives/tag/?덉샆-?꾩깉-?쒓굅</t>
  </si>
  <si>
    <t>/archives/tag/?앹쑀?섏깋源?2</t>
  </si>
  <si>
    <t>/archives/tag/?좎쭊-?몄궗臾명솕</t>
  </si>
  <si>
    <t>/archives/tag/?몃?怨듦컧</t>
  </si>
  <si>
    <t>/archives/tag/?≪옱?곗?-諛섎뵩遺덉씠</t>
  </si>
  <si>
    <t>/archives/tag/?섏냼李?2</t>
  </si>
  <si>
    <t>/archives/tag/?섑삙?먯쓽?몄?</t>
  </si>
  <si>
    <t>/archives/tag/?쒖텛?꾨Ц媛</t>
  </si>
  <si>
    <t>/archives/tag/?ㅼ쟾?뺤씤??2</t>
  </si>
  <si>
    <t>/archives/tag/?먭렇</t>
  </si>
  <si>
    <t>/archives/tag/?먮꼫吏?곗뾽</t>
  </si>
  <si>
    <t>/archives/tag/?붿쭊?ㅼ씪-?쇱슜</t>
  </si>
  <si>
    <t>/archives/tag/??몃뜲??2</t>
  </si>
  <si>
    <t>/archives/tag/?곗떆??2</t>
  </si>
  <si>
    <t>/archives/tag/?댁쟾-留ㅻ꼫</t>
  </si>
  <si>
    <t>/archives/tag/?몄궛clx-?앹쑀1怨듭옣</t>
  </si>
  <si>
    <t>/archives/tag/?몄궛complex</t>
  </si>
  <si>
    <t>/archives/tag/?먯쑀遺꾨퀎利앸쪟</t>
  </si>
  <si>
    <t>/archives/tag/?붾퀎-?댁쇅?ы뻾吏-異붿쿇</t>
  </si>
  <si>
    <t>/archives/tag/?≪븘?댁쭅</t>
  </si>
  <si>
    <t>/archives/tag/?꾩썝-?곕쭚-?됱궗</t>
  </si>
  <si>
    <t>/archives/tag/?먮룞李??섏떊??2</t>
  </si>
  <si>
    <t>/archives/tag/?먰띁</t>
  </si>
  <si>
    <t>/archives/tag/?뺣?-3-0-?몃━???곕쭚?뺤궛</t>
  </si>
  <si>
    <t>/archives/tag/以뚮쭏</t>
  </si>
  <si>
    <t>/archives/tag/利앺룊</t>
  </si>
  <si>
    <t>/archives/tag/利앺룊援?2</t>
  </si>
  <si>
    <t>/archives/tag/吏?ν삎cctv</t>
  </si>
  <si>
    <t>/archives/tag/吏?숈꽠</t>
  </si>
  <si>
    <t>/archives/tag/李쎈┰湲곕뀗??2</t>
  </si>
  <si>
    <t>/archives/tag/異붿꽍-紐낆젅利앺썑援?2</t>
  </si>
  <si>
    <t>/archives/tag/罹좏븨-app</t>
  </si>
  <si>
    <t>/archives/tag/??꾨㉧??2</t>
  </si>
  <si>
    <t>/archives/tag/?닿렐???ъ씠??2</t>
  </si>
  <si>
    <t>/archives/tag/?대━?먰떥??2</t>
  </si>
  <si>
    <t>/archives/tag/?대━?쇳솕鍮꾨땺</t>
  </si>
  <si>
    <t>/archives/tag/?섏씠-?대끂踰좎씠??2</t>
  </si>
  <si>
    <t>/archives/tag/?됰났紐⑥쓬</t>
  </si>
  <si>
    <t>/archives/tag/?됰났?쇰씪?댁뼵??2</t>
  </si>
  <si>
    <t>/archives/tag/?붿긽硫댁젒</t>
  </si>
  <si>
    <t>/??2</t>
  </si>
  <si>
    <t>/archives/100361</t>
  </si>
  <si>
    <t>/archives/100598</t>
  </si>
  <si>
    <t>/archives/100945</t>
  </si>
  <si>
    <t>/archives/101020</t>
  </si>
  <si>
    <t>/archives/101057</t>
  </si>
  <si>
    <t>/archives/101484</t>
  </si>
  <si>
    <t>/archives/101509</t>
  </si>
  <si>
    <t>/archives/101577</t>
  </si>
  <si>
    <t>/archives/101589/?먯뼱紐⑤퉴由ы떚2</t>
  </si>
  <si>
    <t>/archives/101832</t>
  </si>
  <si>
    <t>/archives/101853</t>
  </si>
  <si>
    <t>/archives/102100</t>
  </si>
  <si>
    <t>/archives/102193</t>
  </si>
  <si>
    <t>/archives/102197</t>
  </si>
  <si>
    <t>/archives/102350</t>
  </si>
  <si>
    <t>/archives/102386</t>
  </si>
  <si>
    <t>/archives/102566</t>
  </si>
  <si>
    <t>/archives/102584</t>
  </si>
  <si>
    <t>/archives/102586</t>
  </si>
  <si>
    <t>/archives/102616</t>
  </si>
  <si>
    <t>/archives/103105</t>
  </si>
  <si>
    <t>/archives/103171</t>
  </si>
  <si>
    <t>/archives/103519</t>
  </si>
  <si>
    <t>/archives/103734</t>
  </si>
  <si>
    <t>/archives/104100</t>
  </si>
  <si>
    <t>/archives/104187/230315_2023_?명꽣諛고꽣由?移대뱶?댁뒪_6_09</t>
  </si>
  <si>
    <t>/archives/104261/230228_?꾩냼以묐┰_?⑹뼱?ъ쟾_蹂몃Ц06</t>
  </si>
  <si>
    <t>/archives/104300</t>
  </si>
  <si>
    <t>/archives/104346</t>
  </si>
  <si>
    <t>/archives/104471</t>
  </si>
  <si>
    <t>/archives/104978</t>
  </si>
  <si>
    <t>/archives/105193</t>
  </si>
  <si>
    <t>/archives/105343</t>
  </si>
  <si>
    <t>/archives/105384</t>
  </si>
  <si>
    <t>/archives/105649</t>
  </si>
  <si>
    <t>/archives/105945/230510_?λ?異뺤젣?띾낫移대뱶?댁뒪_蹂몃Ц06-2</t>
  </si>
  <si>
    <t>/archives/107079</t>
  </si>
  <si>
    <t>/archives/107132</t>
  </si>
  <si>
    <t>/archives/107190</t>
  </si>
  <si>
    <t>/archives/107304</t>
  </si>
  <si>
    <t>/archives/107660</t>
  </si>
  <si>
    <t>/archives/107925/?묎레??03</t>
  </si>
  <si>
    <t>/archives/108116</t>
  </si>
  <si>
    <t>/archives/108120</t>
  </si>
  <si>
    <t>/archives/108156/230222_sk?대끂踰좎씠??怨꾩뿴_?꾧뎅_?ъ뾽???뚭컻04-4</t>
  </si>
  <si>
    <t>/archives/109111</t>
  </si>
  <si>
    <t>/archives/109169</t>
  </si>
  <si>
    <t>/archives/109386</t>
  </si>
  <si>
    <t>/archives/110195</t>
  </si>
  <si>
    <t>/archives/110395</t>
  </si>
  <si>
    <t>/archives/110894</t>
  </si>
  <si>
    <t>/archives/111593</t>
  </si>
  <si>
    <t>/archives/111604</t>
  </si>
  <si>
    <t>/archives/111610</t>
  </si>
  <si>
    <t>/archives/111618</t>
  </si>
  <si>
    <t>/archives/111625</t>
  </si>
  <si>
    <t>/archives/112374</t>
  </si>
  <si>
    <t>/archives/113186</t>
  </si>
  <si>
    <t>/archives/113475/3-sk?대끂踰좎씠??ces2024_sk?먮뜑?쒕뱶_sk-wonderland_?먮뜑湲濡쒕툕_5</t>
  </si>
  <si>
    <t>/archives/113589</t>
  </si>
  <si>
    <t>/archives/113608</t>
  </si>
  <si>
    <t>/archives/113624</t>
  </si>
  <si>
    <t>/archives/114981</t>
  </si>
  <si>
    <t>/archives/115416/1-?쇰낫?ы쉶蹂듭?愿-?대Ⅴ???됱궗</t>
  </si>
  <si>
    <t>/archives/115416/1-醫낅줈援?泥쒖궗臾대즺湲됱떇??諛ν띁</t>
  </si>
  <si>
    <t>/archives/115416/4-sk?대끂踰좎씠???몄궛clx-諛쒕떖?μ븷?대┛?댁쭛-諛⑸Ц-4</t>
  </si>
  <si>
    <t>/archives/115416/4-?щ쭩?ㅼ?-泥댁쑁援먯떎-諛쒕떖?μ븷?꾨룞-?대룞-?됱궗</t>
  </si>
  <si>
    <t>/archives/115416/sk?붾Т釉?源?먭린-?ъ옣_csr-4</t>
  </si>
  <si>
    <t>/archives/116657</t>
  </si>
  <si>
    <t>/archives/116687</t>
  </si>
  <si>
    <t>/archives/116690</t>
  </si>
  <si>
    <t>/archives/116796</t>
  </si>
  <si>
    <t>/archives/116822</t>
  </si>
  <si>
    <t>/archives/12146/泥댄뿕罹좏봽_sub_v1-1</t>
  </si>
  <si>
    <t>/archives/12688/?뺢린蹂댁닔_01</t>
  </si>
  <si>
    <t>/archives/13264/異붿꽍?뚯떇-移쇰줈由?v3</t>
  </si>
  <si>
    <t>/archives/13850</t>
  </si>
  <si>
    <t>/archives/14275</t>
  </si>
  <si>
    <t>/archives/15788</t>
  </si>
  <si>
    <t>/archives/16183</t>
  </si>
  <si>
    <t>/archives/16386</t>
  </si>
  <si>
    <t>/archives/17314/comment-page-1</t>
  </si>
  <si>
    <t>/archives/17730</t>
  </si>
  <si>
    <t>/archives/17796</t>
  </si>
  <si>
    <t>/archives/19019</t>
  </si>
  <si>
    <t>/archives/19794</t>
  </si>
  <si>
    <t>/archives/20331</t>
  </si>
  <si>
    <t>/archives/20436</t>
  </si>
  <si>
    <t>/archives/21152</t>
  </si>
  <si>
    <t>/archives/21743</t>
  </si>
  <si>
    <t>/archives/22117</t>
  </si>
  <si>
    <t>/archives/22567</t>
  </si>
  <si>
    <t>/archives/23114</t>
  </si>
  <si>
    <t>/archives/24158</t>
  </si>
  <si>
    <t>/archives/24412</t>
  </si>
  <si>
    <t>/archives/24468</t>
  </si>
  <si>
    <t>/archives/24836</t>
  </si>
  <si>
    <t>/archives/24960</t>
  </si>
  <si>
    <t>/archives/25030</t>
  </si>
  <si>
    <t>/archives/25139</t>
  </si>
  <si>
    <t>/archives/25194</t>
  </si>
  <si>
    <t>/archives/25214</t>
  </si>
  <si>
    <t>/archives/25359</t>
  </si>
  <si>
    <t>/archives/25397</t>
  </si>
  <si>
    <t>/archives/25509</t>
  </si>
  <si>
    <t>/archives/26011</t>
  </si>
  <si>
    <t>/archives/26042</t>
  </si>
  <si>
    <t>/archives/26225</t>
  </si>
  <si>
    <t>/archives/27264</t>
  </si>
  <si>
    <t>/archives/27647</t>
  </si>
  <si>
    <t>/archives/28149</t>
  </si>
  <si>
    <t>/archives/28330</t>
  </si>
  <si>
    <t>/archives/28801</t>
  </si>
  <si>
    <t>/archives/28823</t>
  </si>
  <si>
    <t>/archives/2885</t>
  </si>
  <si>
    <t>/archives/28990</t>
  </si>
  <si>
    <t>/archives/29185</t>
  </si>
  <si>
    <t>/archives/29535</t>
  </si>
  <si>
    <t>/archives/29569</t>
  </si>
  <si>
    <t>/archives/29765</t>
  </si>
  <si>
    <t>/archives/30149</t>
  </si>
  <si>
    <t>/archives/31491</t>
  </si>
  <si>
    <t>/archives/31621</t>
  </si>
  <si>
    <t>/archives/31769</t>
  </si>
  <si>
    <t>/archives/31852</t>
  </si>
  <si>
    <t>/archives/31872</t>
  </si>
  <si>
    <t>/archives/31960</t>
  </si>
  <si>
    <t>/archives/31975</t>
  </si>
  <si>
    <t>/archives/32150</t>
  </si>
  <si>
    <t>/archives/32159</t>
  </si>
  <si>
    <t>/archives/32209</t>
  </si>
  <si>
    <t>/archives/32224</t>
  </si>
  <si>
    <t>/archives/32291</t>
  </si>
  <si>
    <t>/archives/32645</t>
  </si>
  <si>
    <t>/archives/32670</t>
  </si>
  <si>
    <t>/archives/32715</t>
  </si>
  <si>
    <t>/archives/33088</t>
  </si>
  <si>
    <t>/archives/34305</t>
  </si>
  <si>
    <t>/archives/34939</t>
  </si>
  <si>
    <t>/archives/35006</t>
  </si>
  <si>
    <t>/archives/35140</t>
  </si>
  <si>
    <t>/archives/35211</t>
  </si>
  <si>
    <t>/archives/3536</t>
  </si>
  <si>
    <t>/archives/35361</t>
  </si>
  <si>
    <t>/archives/35643</t>
  </si>
  <si>
    <t>/archives/35706</t>
  </si>
  <si>
    <t>/archives/36530</t>
  </si>
  <si>
    <t>/archives/36552</t>
  </si>
  <si>
    <t>/archives/36824</t>
  </si>
  <si>
    <t>/archives/36966</t>
  </si>
  <si>
    <t>/archives/37044</t>
  </si>
  <si>
    <t>/archives/37057</t>
  </si>
  <si>
    <t>/archives/37211</t>
  </si>
  <si>
    <t>/archives/37457</t>
  </si>
  <si>
    <t>/archives/3763</t>
  </si>
  <si>
    <t>/archives/38152</t>
  </si>
  <si>
    <t>/archives/38376</t>
  </si>
  <si>
    <t>/archives/38397</t>
  </si>
  <si>
    <t>/archives/3850</t>
  </si>
  <si>
    <t>/archives/4193</t>
  </si>
  <si>
    <t>/archives/4396</t>
  </si>
  <si>
    <t>/archives/45237</t>
  </si>
  <si>
    <t>/archives/45324</t>
  </si>
  <si>
    <t>/archives/45580</t>
  </si>
  <si>
    <t>/archives/45691</t>
  </si>
  <si>
    <t>/archives/45808</t>
  </si>
  <si>
    <t>/archives/45853</t>
  </si>
  <si>
    <t>/archives/46002</t>
  </si>
  <si>
    <t>/archives/46120</t>
  </si>
  <si>
    <t>/archives/46792</t>
  </si>
  <si>
    <t>/archives/46841</t>
  </si>
  <si>
    <t>/archives/47147</t>
  </si>
  <si>
    <t>/archives/47265</t>
  </si>
  <si>
    <t>/archives/47573</t>
  </si>
  <si>
    <t>/archives/47637</t>
  </si>
  <si>
    <t>/archives/47664</t>
  </si>
  <si>
    <t>/archives/47834</t>
  </si>
  <si>
    <t>/archives/4835</t>
  </si>
  <si>
    <t>/archives/48592</t>
  </si>
  <si>
    <t>/archives/48924</t>
  </si>
  <si>
    <t>/archives/49118</t>
  </si>
  <si>
    <t>/archives/49184</t>
  </si>
  <si>
    <t>/archives/49220</t>
  </si>
  <si>
    <t>/archives/4924</t>
  </si>
  <si>
    <t>/archives/49302</t>
  </si>
  <si>
    <t>/archives/49377</t>
  </si>
  <si>
    <t>/archives/49570</t>
  </si>
  <si>
    <t>/archives/50135</t>
  </si>
  <si>
    <t>/archives/50154</t>
  </si>
  <si>
    <t>/archives/50163</t>
  </si>
  <si>
    <t>/archives/50397</t>
  </si>
  <si>
    <t>/archives/50663</t>
  </si>
  <si>
    <t>/archives/50750/190329_?섏씠?몄씠?쇨린_2?꾩감二쇰땲?댁궗???명꽣酉??댁긽吏?1</t>
  </si>
  <si>
    <t>/archives/50779</t>
  </si>
  <si>
    <t>/archives/50829</t>
  </si>
  <si>
    <t>/archives/51622</t>
  </si>
  <si>
    <t>/archives/51740</t>
  </si>
  <si>
    <t>/archives/51926</t>
  </si>
  <si>
    <t>/archives/52435</t>
  </si>
  <si>
    <t>/archives/52839</t>
  </si>
  <si>
    <t>/archives/53209</t>
  </si>
  <si>
    <t>/archives/53291</t>
  </si>
  <si>
    <t>/archives/53542</t>
  </si>
  <si>
    <t>/archives/54259</t>
  </si>
  <si>
    <t>/archives/54267</t>
  </si>
  <si>
    <t>/archives/54346</t>
  </si>
  <si>
    <t>/archives/54391</t>
  </si>
  <si>
    <t>/archives/55469</t>
  </si>
  <si>
    <t>/archives/56293</t>
  </si>
  <si>
    <t>/archives/56341</t>
  </si>
  <si>
    <t>/archives/56806</t>
  </si>
  <si>
    <t>/archives/56941/190628_留덉쓬?됰났_?먮쭅罹좏봽_移대뱶?대?吏_6</t>
  </si>
  <si>
    <t>/archives/56957</t>
  </si>
  <si>
    <t>/archives/57247</t>
  </si>
  <si>
    <t>/archives/57268</t>
  </si>
  <si>
    <t>/archives/57622</t>
  </si>
  <si>
    <t>/archives/57760</t>
  </si>
  <si>
    <t>/archives/58325</t>
  </si>
  <si>
    <t>/archives/58448</t>
  </si>
  <si>
    <t>/archives/58575</t>
  </si>
  <si>
    <t>/archives/59966</t>
  </si>
  <si>
    <t>/archives/60379</t>
  </si>
  <si>
    <t>/archives/60596</t>
  </si>
  <si>
    <t>/archives/61016</t>
  </si>
  <si>
    <t>/archives/61197</t>
  </si>
  <si>
    <t>/archives/61281</t>
  </si>
  <si>
    <t>/archives/61478</t>
  </si>
  <si>
    <t>/archives/61505</t>
  </si>
  <si>
    <t>/archives/61721</t>
  </si>
  <si>
    <t>/archives/61731</t>
  </si>
  <si>
    <t>/archives/62099</t>
  </si>
  <si>
    <t>/archives/62623</t>
  </si>
  <si>
    <t>/archives/62858</t>
  </si>
  <si>
    <t>/archives/62916</t>
  </si>
  <si>
    <t>/archives/62932</t>
  </si>
  <si>
    <t>/archives/63220</t>
  </si>
  <si>
    <t>/archives/63280</t>
  </si>
  <si>
    <t>/archives/63329</t>
  </si>
  <si>
    <t>/archives/63520</t>
  </si>
  <si>
    <t>/archives/63540</t>
  </si>
  <si>
    <t>/archives/63729</t>
  </si>
  <si>
    <t>/archives/63894</t>
  </si>
  <si>
    <t>/archives/64232</t>
  </si>
  <si>
    <t>/archives/64439</t>
  </si>
  <si>
    <t>/archives/64525</t>
  </si>
  <si>
    <t>/archives/64771</t>
  </si>
  <si>
    <t>/archives/64881</t>
  </si>
  <si>
    <t>/archives/65231</t>
  </si>
  <si>
    <t>/archives/65451</t>
  </si>
  <si>
    <t>/archives/66493</t>
  </si>
  <si>
    <t>/archives/67179</t>
  </si>
  <si>
    <t>/archives/67302</t>
  </si>
  <si>
    <t>/archives/67486</t>
  </si>
  <si>
    <t>/archives/67660</t>
  </si>
  <si>
    <t>/archives/68769</t>
  </si>
  <si>
    <t>/archives/68798</t>
  </si>
  <si>
    <t>/archives/68951</t>
  </si>
  <si>
    <t>/archives/68973</t>
  </si>
  <si>
    <t>/archives/69028</t>
  </si>
  <si>
    <t>/archives/69252</t>
  </si>
  <si>
    <t>/archives/69372</t>
  </si>
  <si>
    <t>/archives/69489</t>
  </si>
  <si>
    <t>/archives/70040</t>
  </si>
  <si>
    <t>/archives/70054</t>
  </si>
  <si>
    <t>/archives/70405</t>
  </si>
  <si>
    <t>/archives/70548</t>
  </si>
  <si>
    <t>/archives/7062</t>
  </si>
  <si>
    <t>/archives/70835</t>
  </si>
  <si>
    <t>/archives/70977</t>
  </si>
  <si>
    <t>/archives/71219</t>
  </si>
  <si>
    <t>/archives/7124</t>
  </si>
  <si>
    <t>/archives/71355</t>
  </si>
  <si>
    <t>/archives/71451</t>
  </si>
  <si>
    <t>/archives/71971</t>
  </si>
  <si>
    <t>/archives/72054</t>
  </si>
  <si>
    <t>/archives/72539</t>
  </si>
  <si>
    <t>/archives/73541</t>
  </si>
  <si>
    <t>/archives/73750</t>
  </si>
  <si>
    <t>/archives/7391</t>
  </si>
  <si>
    <t>/archives/73926</t>
  </si>
  <si>
    <t>/archives/73936</t>
  </si>
  <si>
    <t>/archives/74279</t>
  </si>
  <si>
    <t>/archives/74530</t>
  </si>
  <si>
    <t>/archives/75195</t>
  </si>
  <si>
    <t>/archives/75226</t>
  </si>
  <si>
    <t>/archives/75364</t>
  </si>
  <si>
    <t>/archives/75408</t>
  </si>
  <si>
    <t>/archives/75441</t>
  </si>
  <si>
    <t>/archives/75871</t>
  </si>
  <si>
    <t>/archives/76179</t>
  </si>
  <si>
    <t>/archives/76210</t>
  </si>
  <si>
    <t>/archives/76789</t>
  </si>
  <si>
    <t>/archives/76970</t>
  </si>
  <si>
    <t>/archives/77475</t>
  </si>
  <si>
    <t>/archives/77501</t>
  </si>
  <si>
    <t>/archives/77698</t>
  </si>
  <si>
    <t>/archives/77733</t>
  </si>
  <si>
    <t>/archives/78053</t>
  </si>
  <si>
    <t>/archives/78094</t>
  </si>
  <si>
    <t>/archives/78278</t>
  </si>
  <si>
    <t>/archives/78796</t>
  </si>
  <si>
    <t>/archives/79377</t>
  </si>
  <si>
    <t>/archives/79618</t>
  </si>
  <si>
    <t>/archives/79790</t>
  </si>
  <si>
    <t>/archives/80054</t>
  </si>
  <si>
    <t>/archives/80136</t>
  </si>
  <si>
    <t>/archives/80142</t>
  </si>
  <si>
    <t>/archives/80192https:/skinnonews.com/global/archives/3709</t>
  </si>
  <si>
    <t>/archives/8021</t>
  </si>
  <si>
    <t>/archives/80333</t>
  </si>
  <si>
    <t>/archives/80939</t>
  </si>
  <si>
    <t>/archives/81090</t>
  </si>
  <si>
    <t>/archives/81490</t>
  </si>
  <si>
    <t>/archives/81692</t>
  </si>
  <si>
    <t>/archives/81759</t>
  </si>
  <si>
    <t>/archives/8185</t>
  </si>
  <si>
    <t>/archives/81947</t>
  </si>
  <si>
    <t>/archives/82471</t>
  </si>
  <si>
    <t>/archives/83231</t>
  </si>
  <si>
    <t>/archives/83845</t>
  </si>
  <si>
    <t>/archives/83997</t>
  </si>
  <si>
    <t>/archives/84338</t>
  </si>
  <si>
    <t>/archives/84872</t>
  </si>
  <si>
    <t>/archives/84993</t>
  </si>
  <si>
    <t>/archives/85495</t>
  </si>
  <si>
    <t>/archives/85513</t>
  </si>
  <si>
    <t>/archives/85550</t>
  </si>
  <si>
    <t>/archives/85574</t>
  </si>
  <si>
    <t>/archives/85632</t>
  </si>
  <si>
    <t>/archives/86173</t>
  </si>
  <si>
    <t>/archives/86249</t>
  </si>
  <si>
    <t>/archives/87278</t>
  </si>
  <si>
    <t>/archives/87685</t>
  </si>
  <si>
    <t>/archives/8783</t>
  </si>
  <si>
    <t>/archives/88081</t>
  </si>
  <si>
    <t>/archives/88105</t>
  </si>
  <si>
    <t>/archives/88689</t>
  </si>
  <si>
    <t>/archives/88892</t>
  </si>
  <si>
    <t>/archives/89098</t>
  </si>
  <si>
    <t>/archives/89603</t>
  </si>
  <si>
    <t>/archives/89672</t>
  </si>
  <si>
    <t>/archives/89953</t>
  </si>
  <si>
    <t>/archives/90237</t>
  </si>
  <si>
    <t>/archives/90239</t>
  </si>
  <si>
    <t>/archives/90262</t>
  </si>
  <si>
    <t>/archives/90475</t>
  </si>
  <si>
    <t>/archives/90538</t>
  </si>
  <si>
    <t>/archives/90737</t>
  </si>
  <si>
    <t>/archives/90788</t>
  </si>
  <si>
    <t>/archives/90877</t>
  </si>
  <si>
    <t>/archives/91126</t>
  </si>
  <si>
    <t>/archives/91407</t>
  </si>
  <si>
    <t>/archives/91510</t>
  </si>
  <si>
    <t>/archives/91867</t>
  </si>
  <si>
    <t>/archives/92116</t>
  </si>
  <si>
    <t>/archives/92371</t>
  </si>
  <si>
    <t>/archives/92681</t>
  </si>
  <si>
    <t>/archives/92745</t>
  </si>
  <si>
    <t>/archives/93075</t>
  </si>
  <si>
    <t>/archives/93096</t>
  </si>
  <si>
    <t>/archives/93574</t>
  </si>
  <si>
    <t>/archives/93655</t>
  </si>
  <si>
    <t>/archives/93657</t>
  </si>
  <si>
    <t>/archives/93954</t>
  </si>
  <si>
    <t>/archives/9412</t>
  </si>
  <si>
    <t>/archives/94409</t>
  </si>
  <si>
    <t>/archives/94500</t>
  </si>
  <si>
    <t>/archives/94546</t>
  </si>
  <si>
    <t>/archives/94578</t>
  </si>
  <si>
    <t>/archives/94594</t>
  </si>
  <si>
    <t>/archives/94627</t>
  </si>
  <si>
    <t>/archives/94658</t>
  </si>
  <si>
    <t>/archives/95049</t>
  </si>
  <si>
    <t>/archives/95143</t>
  </si>
  <si>
    <t>/archives/95377</t>
  </si>
  <si>
    <t>/archives/95785</t>
  </si>
  <si>
    <t>/archives/95807</t>
  </si>
  <si>
    <t>/archives/95815</t>
  </si>
  <si>
    <t>/archives/95896</t>
  </si>
  <si>
    <t>/archives/9607</t>
  </si>
  <si>
    <t>/archives/96682</t>
  </si>
  <si>
    <t>/archives/97339</t>
  </si>
  <si>
    <t>/archives/97724</t>
  </si>
  <si>
    <t>/archives/97915</t>
  </si>
  <si>
    <t>/archives/97994</t>
  </si>
  <si>
    <t>/archives/98395</t>
  </si>
  <si>
    <t>/archives/98527</t>
  </si>
  <si>
    <t>/archives/98594</t>
  </si>
  <si>
    <t>/archives/98598</t>
  </si>
  <si>
    <t>/archives/98809</t>
  </si>
  <si>
    <t>/archives/99041</t>
  </si>
  <si>
    <t>/archives/99174</t>
  </si>
  <si>
    <t>/archives/99275</t>
  </si>
  <si>
    <t>/archives/99820</t>
  </si>
  <si>
    <t>/archives/category/multimedia/inno-story</t>
  </si>
  <si>
    <t>/archives/category/newsletter</t>
  </si>
  <si>
    <t>/archives/date/2020/06</t>
  </si>
  <si>
    <t>/archives/tag/JUVCJUI2JT</t>
  </si>
  <si>
    <t>/archives/tag/SKinnoTech</t>
  </si>
  <si>
    <t>/archives/tag/agile</t>
  </si>
  <si>
    <t>/archives/tag/best</t>
  </si>
  <si>
    <t>/archives/tag/bnbp</t>
  </si>
  <si>
    <t>/archives/tag/ccus</t>
  </si>
  <si>
    <t>/archives/tag/eeac</t>
  </si>
  <si>
    <t>/archives/tag/esg-?곗닔?щ?</t>
  </si>
  <si>
    <t>/archives/tag/globalboiling</t>
  </si>
  <si>
    <t>/archives/tag/hcpp</t>
  </si>
  <si>
    <t>/archives/tag/hi-nnovation</t>
  </si>
  <si>
    <t>/archives/tag/hr-manager</t>
  </si>
  <si>
    <t>/archives/tag/imo-2020</t>
  </si>
  <si>
    <t>/archives/tag/intelligent-wwtp</t>
  </si>
  <si>
    <t>/archives/tag/open-innovation-post</t>
  </si>
  <si>
    <t>/archives/tag/osp</t>
  </si>
  <si>
    <t>/archives/tag/pmma</t>
  </si>
  <si>
    <t>/archives/tag/poe</t>
  </si>
  <si>
    <t>/archives/tag/pvdc</t>
  </si>
  <si>
    <t>/archives/tag/sk-gc-americas</t>
  </si>
  <si>
    <t>/archives/tag/skinno-people</t>
  </si>
  <si>
    <t>/archives/tag/skinno_tech</t>
  </si>
  <si>
    <t>/archives/tag/sk?먮꼫吏-?ы쉶怨듯뿄?쒕룞</t>
  </si>
  <si>
    <t>/archives/tag/sk?먮꼫吏-異뺢뎄??1</t>
  </si>
  <si>
    <t>/archives/tag/sk?뷀겕由?1</t>
  </si>
  <si>
    <t>/archives/tag/sk?대끂踰좎씠??怨듬え??1</t>
  </si>
  <si>
    <t>/archives/tag/sk?대끂踰좎씠???댁궗??1</t>
  </si>
  <si>
    <t>/archives/tag/sk?대끂踰좎씠?섎큺?ы솢??1</t>
  </si>
  <si>
    <t>/archives/tag/sk二쇤뀙?좎냼</t>
  </si>
  <si>
    <t>/archives/tag/sk?됰났源??1</t>
  </si>
  <si>
    <t>/archives/tag/sne由ъ꽌移?1</t>
  </si>
  <si>
    <t>/archives/tag/sscb</t>
  </si>
  <si>
    <t>/archives/tag/supex異붽뎄??1</t>
  </si>
  <si>
    <t>/archives/tag/ulsfo</t>
  </si>
  <si>
    <t>/archives/tag/unist</t>
  </si>
  <si>
    <t>/archives/tag/寃쎌쑀-?덉쭏</t>
  </si>
  <si>
    <t>/archives/tag/寃쎌쑀-?섎컻??李⑥씠</t>
  </si>
  <si>
    <t>/archives/tag/寃쎌쑀?덉쭏</t>
  </si>
  <si>
    <t>/archives/tag/寃쎌쭏??1</t>
  </si>
  <si>
    <t>/archives/tag/寃쎌텞?곕━?щ옉</t>
  </si>
  <si>
    <t>/archives/tag/怨꾨?援?걪?대뒗踰?1</t>
  </si>
  <si>
    <t>/archives/tag/怨좉컼留뚯”??1</t>
  </si>
  <si>
    <t>/archives/tag/怨좉툒-?섎컻??1</t>
  </si>
  <si>
    <t>/archives/tag/怨좎닚?꾪뀒?덊봽?덉궛</t>
  </si>
  <si>
    <t>/archives/tag/怨좎닚?꾪뿵??1</t>
  </si>
  <si>
    <t>/archives/tag/怨듬！</t>
  </si>
  <si>
    <t>/archives/tag/怨듬！-?붿꽍</t>
  </si>
  <si>
    <t>/archives/tag/怨듭쑀?ㅽ뵾??1</t>
  </si>
  <si>
    <t>/archives/tag/怨듭젙</t>
  </si>
  <si>
    <t>/archives/tag/洹몃┛??1</t>
  </si>
  <si>
    <t>/archives/tag/源?뺢린</t>
  </si>
  <si>
    <t>/archives/tag/源?꾨?-?쇳꽣??1</t>
  </si>
  <si>
    <t>/archives/tag/?쒖튂蹂묒븘??1</t>
  </si>
  <si>
    <t>/archives/tag/?湲곗삤??1</t>
  </si>
  <si>
    <t>/archives/tag/???湲곗닠?곸떊?곌뎄??1</t>
  </si>
  <si>
    <t>/archives/tag/???1</t>
  </si>
  <si>
    <t>/archives/tag/?붾툝諛뷀??쇱씤</t>
  </si>
  <si>
    <t>/archives/tag/?낃굅?몄씤?앺솢愿由ъ궗</t>
  </si>
  <si>
    <t>/archives/tag/?숇꽕?묎툒泥섏튂??1</t>
  </si>
  <si>
    <t>/archives/tag/?숉깂?쒕┝二쇱쑀??1</t>
  </si>
  <si>
    <t>/archives/tag/?붿뒪?뚮젅??1</t>
  </si>
  <si>
    <t>/archives/tag/?④컻吏덈쭏臾대━</t>
  </si>
  <si>
    <t>/archives/tag/?쇰㈃由ъ“??1</t>
  </si>
  <si>
    <t>/archives/tag/由щ낯紐⑸룄由?1</t>
  </si>
  <si>
    <t>/archives/tag/留덈┛紐낇븿</t>
  </si>
  <si>
    <t>/archives/tag/留덉씠?щ줈-?꾪꽣留??쒖뒪??1</t>
  </si>
  <si>
    <t>/archives/tag/硫붾뵒移?1</t>
  </si>
  <si>
    <t>/archives/tag/臾대즺湲됱떇</t>
  </si>
  <si>
    <t>/archives/tag/誘몄꽭癒쇱?</t>
  </si>
  <si>
    <t>/archives/tag/諛붿씠?ㅺ???1</t>
  </si>
  <si>
    <t>/archives/tag/諛쒖뿴?댁쓽</t>
  </si>
  <si>
    <t>/archives/tag/諛⑺깉異쒖뭅??1</t>
  </si>
  <si>
    <t>/archives/tag/諛고꽣由?怨듭옣</t>
  </si>
  <si>
    <t>/archives/tag/踰꾪궥由ъ뒪???묒꽦踰?1</t>
  </si>
  <si>
    <t>/archives/tag/踰좊?由??⑥뀡-?꾪겕</t>
  </si>
  <si>
    <t>/archives/tag/蹂묒썝?먯꽌留뚮궃?앹쑀?뷀븰</t>
  </si>
  <si>
    <t>/archives/tag/蹂듯빀-二쇱쑀??1</t>
  </si>
  <si>
    <t>/archives/tag/遺?앹닔??1</t>
  </si>
  <si>
    <t>/archives/tag/遺덈젢????ㅼ씠?대━</t>
  </si>
  <si>
    <t>/archives/tag/釉붾８踰꾧렇</t>
  </si>
  <si>
    <t>/archives/tag/?щ궡-?좎튂??1</t>
  </si>
  <si>
    <t>/archives/tag/?щ궡?쒖꽕</t>
  </si>
  <si>
    <t>/archives/tag/?ы쉶怨듯뿄-怨듬え??1</t>
  </si>
  <si>
    <t>/archives/tag/?덊빐-紐⑺몴</t>
  </si>
  <si>
    <t>/archives/tag/?앸텇?댁꽦-?뚮씪?ㅽ떛</t>
  </si>
  <si>
    <t>/archives/tag/?쒖궛</t>
  </si>
  <si>
    <t>/archives/tag/?쒖궛諛고꽣由???-怨듭옣</t>
  </si>
  <si>
    <t>/archives/tag/?쒖슱?밸퀎?쒖궗?뚮났吏?묒쓽?뚯옣??1</t>
  </si>
  <si>
    <t>/archives/tag/?앹쑀-吏곸뾽</t>
  </si>
  <si>
    <t>/archives/tag/?앹쑀?붿??덉뼱</t>
  </si>
  <si>
    <t>/archives/tag/?앹쑀?쒗뭹</t>
  </si>
  <si>
    <t>/archives/tag/???吏??1</t>
  </si>
  <si>
    <t>/archives/tag/?뚰넻</t>
  </si>
  <si>
    <t>/archives/tag/?섏냼異⑹쟾???곕즺?꾩?</t>
  </si>
  <si>
    <t>/archives/tag/?섑뿕?앸컲李?1</t>
  </si>
  <si>
    <t>/archives/tag/?먯퐫?꾪겕</t>
  </si>
  <si>
    <t>/archives/tag/?ㅻ쭏?명룿-?댄뵆</t>
  </si>
  <si>
    <t>/archives/tag/?ㅼ?以?愿由?1</t>
  </si>
  <si>
    <t>/archives/tag/?ㅽ궎?μ븣諛?1</t>
  </si>
  <si>
    <t>/archives/tag/?좎슜?됯?</t>
  </si>
  <si>
    <t>/archives/tag/?좏븯洹?1</t>
  </si>
  <si>
    <t>/archives/tag/?ㅻ궡?곗씠??1</t>
  </si>
  <si>
    <t>/archives/tag/?꾧렇?꾧렇</t>
  </si>
  <si>
    <t>/archives/tag/?꾧렇?꾧렇-梨뚮┛吏</t>
  </si>
  <si>
    <t>/archives/tag/?꾧렇?꾧렇罹좏럹??1</t>
  </si>
  <si>
    <t>/archives/tag/?꾨씪誘몃뱶-?ъ쑀</t>
  </si>
  <si>
    <t>/archives/tag/?덉쟾-?곕컮?대쾶</t>
  </si>
  <si>
    <t>/archives/tag/?좉껄移댄럹</t>
  </si>
  <si>
    <t>/archives/tag/?묎레??1</t>
  </si>
  <si>
    <t>/archives/tag/?묒꽦?묒뾽</t>
  </si>
  <si>
    <t>/archives/tag/?먮꼫吏??1</t>
  </si>
  <si>
    <t>/archives/tag/?먯퐫?뚮옉</t>
  </si>
  <si>
    <t>/archives/tag/?붿??덉뼱-?명꽣酉?1</t>
  </si>
  <si>
    <t>/archives/tag/?닿?由?1</t>
  </si>
  <si>
    <t>/archives/tag/?곸뼱罹좏봽?뚮컮</t>
  </si>
  <si>
    <t>/archives/tag/?곹솕?꾩꽌愿</t>
  </si>
  <si>
    <t>/archives/tag/?덈퉬?좎엯?ъ썝</t>
  </si>
  <si>
    <t>/archives/tag/?⑤씪???ъ링??웾寃??1</t>
  </si>
  <si>
    <t>/archives/tag/?몄궛?꾨줈留덊떛??怨듭옣</t>
  </si>
  <si>
    <t>/archives/tag/?붿슂蹂?1</t>
  </si>
  <si>
    <t>/archives/tag/?ㅼ쭊??1</t>
  </si>
  <si>
    <t>/archives/tag/?섏궗寃곗젙?묒쓽泥?1</t>
  </si>
  <si>
    <t>/archives/tag/?대룞?앸??꾩냼</t>
  </si>
  <si>
    <t>/archives/tag/?댁깋?꾩꽌愿</t>
  </si>
  <si>
    <t>/archives/tag/?쇰젆?몃줈??1</t>
  </si>
  <si>
    <t>/archives/tag/?쇰갑??1</t>
  </si>
  <si>
    <t>/archives/tag/?쇱긽?띿꽍?좏솕??1</t>
  </si>
  <si>
    <t>/archives/tag/?꾩쭅???먯썝遊됱궗</t>
  </si>
  <si>
    <t>/archives/tag/?먰쉶?ы삎-?μ븷???쒖??ъ뾽??1</t>
  </si>
  <si>
    <t>/archives/tag/?꾧린?먮룞李?1</t>
  </si>
  <si>
    <t>/archives/tag/?꾩떆</t>
  </si>
  <si>
    <t>/archives/tag/?뺣낫?꾩옄?뚯옱</t>
  </si>
  <si>
    <t>/archives/tag/?뺤쑀</t>
  </si>
  <si>
    <t>/archives/tag/?뺤쑀怨듭옣</t>
  </si>
  <si>
    <t>/archives/tag/?뺤쑀?낃퀎</t>
  </si>
  <si>
    <t>/archives/tag/?뺤쟾湲곕갑吏?⑤뱶</t>
  </si>
  <si>
    <t>/archives/tag/議곕챸???섍꼍遺?κ?</t>
  </si>
  <si>
    <t>/archives/tag/二쇰땲?댁궗??1</t>
  </si>
  <si>
    <t>/archives/tag/二쇱쑀??1</t>
  </si>
  <si>
    <t>/archives/tag/以묐룞</t>
  </si>
  <si>
    <t>/archives/tag/以묒쭏?좊텇??1</t>
  </si>
  <si>
    <t>/archives/tag/吏援ъ쓽-??1</t>
  </si>
  <si>
    <t>/archives/tag/吏?띻??ν빆怨듭쑀</t>
  </si>
  <si>
    <t>/archives/tag/吏묐뱾?대찓??1</t>
  </si>
  <si>
    <t>/archives/tag/李⑥씠?섑뵆?ъ뒪</t>
  </si>
  <si>
    <t>/archives/tag/梨꾩슜-臾몄쓽-?꾩슜-梨쀫큸</t>
  </si>
  <si>
    <t>/archives/tag/泥좊룄</t>
  </si>
  <si>
    <t>/archives/tag/泥?슫臾명븰?꾩꽌愿</t>
  </si>
  <si>
    <t>/archives/tag/爾붾뀈?꾨━?몃뱶</t>
  </si>
  <si>
    <t>/archives/tag/理쒖꽑?몄＜</t>
  </si>
  <si>
    <t>/archives/tag/移대낯-??洹몃┛</t>
  </si>
  <si>
    <t>/archives/tag/而⑥꽱?쒖뒪</t>
  </si>
  <si>
    <t>/archives/tag/?먮젅?댁뀡-而ㅻ㉧??1</t>
  </si>
  <si>
    <t>/archives/tag/?먮?</t>
  </si>
  <si>
    <t>/archives/tag/?닿렐湲?梨낇븳??1</t>
  </si>
  <si>
    <t>/archives/tag/?몃읆??1</t>
  </si>
  <si>
    <t>/archives/tag/?뚯슦移섑삎諛고꽣由?1</t>
  </si>
  <si>
    <t>/archives/tag/?뚯씠?몄뀥-?ㅽ넗由?1</t>
  </si>
  <si>
    <t>/archives/tag/?먰뵆?쇱뒪???낆궗?댄겢留?1</t>
  </si>
  <si>
    <t>/archives/tag/?대━?대줈濡쒗봽??1</t>
  </si>
  <si>
    <t>/archives/tag/?대━?꾨줈?꾨젋</t>
  </si>
  <si>
    <t>/archives/tag/?덉쭏寃쎌쁺??1</t>
  </si>
  <si>
    <t>/archives/tag/?꾨줈寃뚯씠癒?1</t>
  </si>
  <si>
    <t>/archives/tag/?꾨━誘몄뾼?꾩뒪?뷀듃</t>
  </si>
  <si>
    <t>/archives/tag/?뚮젅?대━?ㅽ듃</t>
  </si>
  <si>
    <t>/archives/tag/?섎컮由ъ??ㅼ씪</t>
  </si>
  <si>
    <t>/archives/tag/?섎컮由ъ??⑹븸</t>
  </si>
  <si>
    <t>/archives/tag/?섏씠?대끂踰좎씠??1</t>
  </si>
  <si>
    <t>/archives/tag/?숈닠???1</t>
  </si>
  <si>
    <t>/archives/tag/?쒓뎅?μ븷?멸퀬?⑷났??1</t>
  </si>
  <si>
    <t>/archives/tag/?쒕겮-?섎닎-?⑦깮???꾨줈?앺듃</t>
  </si>
  <si>
    <t>/archives/tag/?몃뱶蹂쇨뎄??1</t>
  </si>
  <si>
    <t>/archives/tag/?됰났-?꾩떆??1</t>
  </si>
  <si>
    <t>/archives/tag/?됰났commitment</t>
  </si>
  <si>
    <t>/archives/tag/?됰났?묒쓽??1</t>
  </si>
  <si>
    <t>/archives/tag/?몄튂誘쇱???1</t>
  </si>
  <si>
    <t>/archives/tag/?뷀븰?먭뎄?꾨윴?곗뼱?섏뒪?곕쾶</t>
  </si>
  <si>
    <t>/archives/tag/?먮쭅?뚮윭???ㅽ럹?댁뒪</t>
  </si>
  <si>
    <t>/archives/113475/4-sk?대끂踰좎씠??ces2024_sk?먮뜑?쒕뱶_sk-wonderland_?먰??ㅽ떛?꾩씪?쒕뱶_ai-??desktop</t>
  </si>
  <si>
    <t>/archives/tag/??⑸웾諛⑹궗??mobile</t>
  </si>
  <si>
    <t>/archives/tag/?μ븷?명몴以?ъ뾽??desktop</t>
  </si>
  <si>
    <t>/archives/tag/梨꾩슜?ㅻ챸??desktop</t>
  </si>
  <si>
    <t>/archives/tag/怨좊?媛-?ъ옣??desktop</t>
  </si>
  <si>
    <t>/archives/tag/罹좏럹??desktop</t>
  </si>
  <si>
    <t>/archives/tag/??寃뚯씠???desktop</t>
  </si>
  <si>
    <t>/archives/tag/?ㅽ궎?명뀒??mobile</t>
  </si>
  <si>
    <t>/archives/tag/?꾨━?釉뚮뱶?뚮씪???쒕씪?댄뵆?쇱썙-李⑥씠??mobile</t>
  </si>
  <si>
    <t>/archives/tag/?댁쇅?ы뻾-以鍮꾨Ъ-泥댄겕由ъ뒪??desktop</t>
  </si>
  <si>
    <t>/archives/tag/gs移쇳뀓??desktop</t>
  </si>
  <si>
    <t>/archives/tag/sk-?됰났?꾩떆??desktop</t>
  </si>
  <si>
    <t>/archives/tag/sk?됰났?섎닎-諛붿옄??desktop</t>
  </si>
  <si>
    <t>/archives/tag/寃쎌쑀李⑥뿉-?섎컻??mobile</t>
  </si>
  <si>
    <t>/archives/tag/湲곗닠?곸떊?곌뎄??desktop</t>
  </si>
  <si>
    <t>/archives/tag/?숉샇??desktop</t>
  </si>
  <si>
    <t>/archives/tag/?붿????몃옖?ㅽ룷硫붿씠??mobile</t>
  </si>
  <si>
    <t>/archives/tag/猷⑦봽?몃뜑?ㅽ듃由?mobile</t>
  </si>
  <si>
    <t>/archives/tag/紐⑥뼱??desktop</t>
  </si>
  <si>
    <t>/archives/tag/諛붿꽭由??ъ슜踰?desktop</t>
  </si>
  <si>
    <t>/archives/tag/?쒕끂??mobile</t>
  </si>
  <si>
    <t>/archives/tag/?ш린?좎닔??desktop</t>
  </si>
  <si>
    <t>/archives/tag/?먮꼫吏-?몃옖吏??desktop</t>
  </si>
  <si>
    <t>/archives/tag/?щ┝?쎄났?먮떒??desktop</t>
  </si>
  <si>
    <t>/archives/tag/?몃벑??desktop</t>
  </si>
  <si>
    <t>/archives/tag/?꾧린李?諛고꽣由?遺꾨━留?desktop</t>
  </si>
  <si>
    <t>/archives/tag/?대━?곕젅??mobile</t>
  </si>
  <si>
    <t>/archives/tag/?꾨━?ㅼ씠鍮?mobile</t>
  </si>
  <si>
    <t>/archives/tag/?몃뱶蹂?mobile</t>
  </si>
  <si>
    <t>/archives/113475/4-sk?대끂踰좎씠??ces2024_sk?먮뜑?쒕뱶_sk-wonderland_?먰??ㅽ떛?꾩씪?쒕뱶_ai-??tablet</t>
  </si>
  <si>
    <t>/archives/tag/i-green-we-green-罹좏럹??mobile</t>
  </si>
  <si>
    <t>/archives/tag/sk?먮꼫吏-二쇱쑀??mobile</t>
  </si>
  <si>
    <t>/archives/tag/sk?몃젅?대뵫?명꽣?댁뀛??mobile</t>
  </si>
  <si>
    <t>/archives/tag/sk?됰났?좉컻?섎젴??desktop</t>
  </si>
  <si>
    <t>/archives/tag/?ㅼ씠?대━-?곕뒗-踰?desktop</t>
  </si>
  <si>
    <t>/archives/tag/?곗씠?곗꽱??mobile</t>
  </si>
  <si>
    <t>/archives/tag/留덈┛?대끂踰좎씠??desktop</t>
  </si>
  <si>
    <t>/archives/tag/諛⑺뼢??留뚮뱾湲?desktop</t>
  </si>
  <si>
    <t>/archives/tag/踰좎씠?ㅼ삤??desktop</t>
  </si>
  <si>
    <t>/archives/tag/?ъ슦?붿븘?쇰퉬??desktop</t>
  </si>
  <si>
    <t>/archives/tag/?앹쑀?섏깋源?desktop</t>
  </si>
  <si>
    <t>/archives/tag/?섏냼李?desktop</t>
  </si>
  <si>
    <t>/archives/tag/?섏냼異⑹쟾??desktop</t>
  </si>
  <si>
    <t>/archives/tag/?섏냼異⑹쟾??mobile</t>
  </si>
  <si>
    <t>/archives/tag/?ㅽ룷痢?desktop</t>
  </si>
  <si>
    <t>/archives/tag/?ㅼ쟾?뺤씤??desktop</t>
  </si>
  <si>
    <t>/archives/tag/?좎옄??desktop</t>
  </si>
  <si>
    <t>/archives/tag/?⑤낫??mobile</t>
  </si>
  <si>
    <t>/archives/tag/??몃뜲??desktop</t>
  </si>
  <si>
    <t>/archives/tag/利앺룊援?desktop</t>
  </si>
  <si>
    <t>/archives/tag/梨꾩슜諛뺣엺??desktop</t>
  </si>
  <si>
    <t>/archives/tag/異붿꽍-紐낆젅利앺썑援?desktop</t>
  </si>
  <si>
    <t>/archives/tag/移쒗솚寃??묒갑??mobile</t>
  </si>
  <si>
    <t>/archives/tag/移쒗솚寃?罹좏럹??mobile</t>
  </si>
  <si>
    <t>/archives/tag/罹좏럹??tablet</t>
  </si>
  <si>
    <t>/archives/tag/??꾨㉧??desktop</t>
  </si>
  <si>
    <t>/archives/tag/?닿렐???ъ씠??desktop</t>
  </si>
  <si>
    <t>/archives/tag/?대━?먰떥??desktop</t>
  </si>
  <si>
    <t>/archives/tag/?섏씠-?대끂踰좎씠??mobile</t>
  </si>
  <si>
    <t>/archives/tag/?됰났?좉컻?섎젴??desktop</t>
  </si>
  <si>
    <t>/archives/50750/190329_?섏씠?몄씠?쇨린_2?꾩감二쇰땲?댁궗???명꽣酉??댁긽吏?desktop</t>
  </si>
  <si>
    <t>/archives/tag/sk?붾Т釉?mobile</t>
  </si>
  <si>
    <t>/archives/tag/sk?뷀겕由?desktop</t>
  </si>
  <si>
    <t>/archives/tag/sk?대끂踰좎씠??mobile</t>
  </si>
  <si>
    <t>/archives/tag/sk?대끂踰좎씠???댁궗??mobile</t>
  </si>
  <si>
    <t>/archives/tag/sk?대끂踰좎씠?섎큺?ы솢??desktop</t>
  </si>
  <si>
    <t>/archives/tag/sk吏??mobile</t>
  </si>
  <si>
    <t>/archives/tag/sk?몃젅?대뵫?명꽣?댁뀛??desktop</t>
  </si>
  <si>
    <t>/archives/tag/sk?됰났源??desktop</t>
  </si>
  <si>
    <t>/archives/tag/supex異붽뎄??desktop</t>
  </si>
  <si>
    <t>/archives/tag/媛?꾩냼??desktop</t>
  </si>
  <si>
    <t>/archives/tag/媛?꾩냼??mobile</t>
  </si>
  <si>
    <t>/archives/tag/寃쎌쭏??desktop</t>
  </si>
  <si>
    <t>/archives/tag/怨좉컼留뚯”??desktop</t>
  </si>
  <si>
    <t>/archives/tag/怨좉툒-?섎컻??desktop</t>
  </si>
  <si>
    <t>/archives/tag/怨좎냼??mobile</t>
  </si>
  <si>
    <t>/archives/tag/怨좎닚?꾪뿵??desktop</t>
  </si>
  <si>
    <t>/archives/tag/怨듭쑀?ㅽ뵾??desktop</t>
  </si>
  <si>
    <t>/archives/tag/湲곗닠?곸떊?곌뎄??mobile</t>
  </si>
  <si>
    <t>/archives/tag/源?꾨?-?쇳꽣??mobile</t>
  </si>
  <si>
    <t>/archives/tag/?쒖튂蹂묒븘??desktop</t>
  </si>
  <si>
    <t>/archives/tag/?湲곗삤??desktop</t>
  </si>
  <si>
    <t>/archives/tag/???湲곗닠?곸떊?곌뎄??desktop</t>
  </si>
  <si>
    <t>/archives/tag/???mobile</t>
  </si>
  <si>
    <t>/archives/tag/?숇꽕?묎툒泥섏튂??mobile</t>
  </si>
  <si>
    <t>/archives/tag/?붿뒪?뚮젅??desktop</t>
  </si>
  <si>
    <t>/archives/tag/?쇰㈃由ъ“??desktop</t>
  </si>
  <si>
    <t>/archives/tag/?쇱씠?⑥폁??mobile</t>
  </si>
  <si>
    <t>/archives/tag/由щ낯紐⑸룄由?mobile</t>
  </si>
  <si>
    <t>/archives/tag/留덉씠?щ줈-?꾪꽣留??쒖뒪??desktop</t>
  </si>
  <si>
    <t>/archives/tag/硫붾뵒移?desktop</t>
  </si>
  <si>
    <t>/archives/tag/諛⑺깉異쒖뭅??desktop</t>
  </si>
  <si>
    <t>/archives/tag/踰꾪궥由ъ뒪???묒꽦踰?desktop</t>
  </si>
  <si>
    <t>/archives/tag/遺?앹닔??desktop</t>
  </si>
  <si>
    <t>/archives/tag/?ы쉶怨듯뿄-怨듬え??desktop</t>
  </si>
  <si>
    <t>/archives/tag/???吏??mobile</t>
  </si>
  <si>
    <t>/archives/tag/?섑뿕?앸컲李?mobile</t>
  </si>
  <si>
    <t>/archives/tag/?ㅼ?以?愿由?desktop</t>
  </si>
  <si>
    <t>/archives/tag/?ㅽ궎?명뀒??desktop</t>
  </si>
  <si>
    <t>/archives/tag/?ㅽ궎?μ븣諛?mobile</t>
  </si>
  <si>
    <t>/archives/tag/?ㅽ룷痢?mobile</t>
  </si>
  <si>
    <t>/archives/tag/?좏븯洹?desktop</t>
  </si>
  <si>
    <t>/archives/tag/?꾧렇?꾧렇罹좏럹??desktop</t>
  </si>
  <si>
    <t>/archives/tag/?묎레??desktop</t>
  </si>
  <si>
    <t>/archives/tag/?먮꼫吏??desktop</t>
  </si>
  <si>
    <t>/archives/tag/?붿??덉뼱-?명꽣酉?tablet</t>
  </si>
  <si>
    <t>/archives/tag/?닿?由?desktop</t>
  </si>
  <si>
    <t>/archives/tag/?⑤씪???ъ링??웾寃??mobile</t>
  </si>
  <si>
    <t>/archives/tag/?⑤낫??desktop</t>
  </si>
  <si>
    <t>/archives/tag/?붿슂蹂?desktop</t>
  </si>
  <si>
    <t>/archives/tag/?ㅼ쭊??mobile</t>
  </si>
  <si>
    <t>/archives/tag/?섏궗寃곗젙?묒쓽泥?desktop</t>
  </si>
  <si>
    <t>/archives/tag/?먰쉶?ы삎-?μ븷???쒖??ъ뾽??desktop</t>
  </si>
  <si>
    <t>/archives/tag/?꾧린?먮룞李?desktop</t>
  </si>
  <si>
    <t>/archives/tag/二쇰땲?댁궗??desktop</t>
  </si>
  <si>
    <t>/archives/tag/二쇱쑀??desktop</t>
  </si>
  <si>
    <t>/archives/tag/以묒쭏?좊텇??mobile</t>
  </si>
  <si>
    <t>/archives/tag/利앷텒??由ы룷??tablet</t>
  </si>
  <si>
    <t>/archives/tag/吏援ъ쓽-??desktop</t>
  </si>
  <si>
    <t>/archives/tag/吏묐뱾?대찓??mobile</t>
  </si>
  <si>
    <t>/archives/tag/梨꾩슜諛뺣엺??mobile</t>
  </si>
  <si>
    <t>/archives/tag/移쒗솚寃??묒갑??desktop</t>
  </si>
  <si>
    <t>/archives/tag/?먮젅?댁뀡-而ㅻ㉧??desktop</t>
  </si>
  <si>
    <t>/archives/tag/?닿렐湲?梨낇븳??desktop</t>
  </si>
  <si>
    <t>/archives/tag/?몃읆??desktop</t>
  </si>
  <si>
    <t>/archives/tag/?먰뵆?쇱뒪???낆궗?댄겢留?desktop</t>
  </si>
  <si>
    <t>/archives/tag/?대━?곕젅??desktop</t>
  </si>
  <si>
    <t>/archives/tag/?대━?대줈濡쒗봽??desktop</t>
  </si>
  <si>
    <t>/archives/tag/?꾨줈寃뚯씠癒?mobile</t>
  </si>
  <si>
    <t>/archives/tag/?숈닠???mobile</t>
  </si>
  <si>
    <t>/archives/tag/?쒓뎅?μ븷?멸퀬?⑷났??desktop</t>
  </si>
  <si>
    <t>/archives/tag/?몃뱶蹂쇨뎄??mobile</t>
  </si>
  <si>
    <t>/archives/tag/?됰났?쇰씪?댁뼵??desktop</t>
  </si>
  <si>
    <t>/archives/tag/?됰났?묒쓽??mobile</t>
  </si>
  <si>
    <t>/archives/tag/?몄튂誘쇱???mobile</t>
  </si>
  <si>
    <t>/archives/113475/4-sk?대끂踰좎씠??ces2024_sk?먮뜑?쒕뱶_sk-wonderland_?먰??ㅽ떛?꾩씪?쒕뱶_ai-??(direct)</t>
  </si>
  <si>
    <t>e-cyber.catholic.ac.kr</t>
  </si>
  <si>
    <t>/archives/tag/?곗씠?곗꽱??google</t>
  </si>
  <si>
    <t>/archives/tag/?μ븷?명몴以?ъ뾽??google</t>
  </si>
  <si>
    <t>/archives/tag/罹좏럹??google</t>
  </si>
  <si>
    <t>/archives/tag/sk?대끂踰좎씠??google</t>
  </si>
  <si>
    <t>/archives/tag/諛붿꽭由??ъ슜踰?google</t>
  </si>
  <si>
    <t>10.10.10.15:7111</t>
  </si>
  <si>
    <t>ep.joins.net</t>
  </si>
  <si>
    <t>/archives/tag/猷⑦봽?몃뜑?ㅽ듃由?google</t>
  </si>
  <si>
    <t>/archives/tag/?ㅽ궎?명뀒??google</t>
  </si>
  <si>
    <t>/archives/tag/?붾㈃蹂댄샇湲?google</t>
  </si>
  <si>
    <t>/archives/tag/pet-?댁쨷??google</t>
  </si>
  <si>
    <t>/archives/tag/怨좊?媛-?ъ옣??(direct)</t>
  </si>
  <si>
    <t>/archives/tag/湲곗닠?곸떊?곌뎄??google</t>
  </si>
  <si>
    <t>/archives/tag/??寃뚯씠???naver</t>
  </si>
  <si>
    <t>/archives/tag/?붾）???뚮윭??naver.com</t>
  </si>
  <si>
    <t>/archives/tag/?섏냼異⑹쟾??google</t>
  </si>
  <si>
    <t>/archives/tag/?먮꼫吏-?몃옖吏??google</t>
  </si>
  <si>
    <t>/archives/tag/?꾨━?釉뚮뱶?뚮씪???쒕씪?댄뵆?쇱썙-李⑥씠??(direct)</t>
  </si>
  <si>
    <t>/archives/tag/?댁쇅?ы뻾-以鍮꾨Ъ-泥댄겕由ъ뒪??google</t>
  </si>
  <si>
    <t>you.com</t>
  </si>
  <si>
    <t>/archives/tag/sk吏??google</t>
  </si>
  <si>
    <t>/archives/tag/sk?몃젅?대뵫?명꽣?댁뀛??google</t>
  </si>
  <si>
    <t>/archives/tag/sk?됰났?섎닎-諛붿옄??google</t>
  </si>
  <si>
    <t>/archives/tag/sk?됰났?좉컻?섎젴??google</t>
  </si>
  <si>
    <t>/archives/tag/?숉샇??google</t>
  </si>
  <si>
    <t>/archives/tag/紐⑥뼱??google</t>
  </si>
  <si>
    <t>/archives/tag/諛⑺뼢??留뚮뱾湲?(direct)</t>
  </si>
  <si>
    <t>/archives/tag/?ㅽ룷痢?google</t>
  </si>
  <si>
    <t>/archives/tag/?щ┝?쎄났?먮떒??google</t>
  </si>
  <si>
    <t>/archives/tag/?몃벑??google</t>
  </si>
  <si>
    <t>/archives/tag/梨꾩슜諛뺣엺??google</t>
  </si>
  <si>
    <t>/archives/tag/移쒗솚寃??묒갑??google</t>
  </si>
  <si>
    <t>/archives/tag/?먰뵆?쇱뒪??google</t>
  </si>
  <si>
    <t>/archives/tag/?대━?곕젅??(direct)</t>
  </si>
  <si>
    <t>/archives/tag/?꾨━?ㅼ씠鍮?m.search.naver.com</t>
  </si>
  <si>
    <t>/archives/tag/?몃뱶蹂?(direct)</t>
  </si>
  <si>
    <t>m.post.naver.com</t>
  </si>
  <si>
    <t>m.youtube.com</t>
  </si>
  <si>
    <t>raindrop.io</t>
  </si>
  <si>
    <t>devops.sdsdev.co.kr</t>
  </si>
  <si>
    <t>usc-word-edit.officeapps.live.com</t>
  </si>
  <si>
    <t>mail.yonsei.ac.kr</t>
  </si>
  <si>
    <t>/archives/tag/gs移쇳뀓??(direct)</t>
  </si>
  <si>
    <t>/archives/tag/i-green-we-green-罹좏럹??(direct)</t>
  </si>
  <si>
    <t>/archives/tag/sk-?됰났?꾩떆??naver</t>
  </si>
  <si>
    <t>/archives/tag/sk寃쎌쁺寃쎌젣?곌뎄??(direct)</t>
  </si>
  <si>
    <t>/archives/tag/sk?먮꼫吏-二쇱쑀??skenergy.com</t>
  </si>
  <si>
    <t>/archives/tag/sk??google</t>
  </si>
  <si>
    <t>/archives/tag/媛?꾩냼??google</t>
  </si>
  <si>
    <t>/archives/tag/寃쎌쑀李⑥뿉-?섎컻??naver</t>
  </si>
  <si>
    <t>/archives/tag/湲곗븘?먮룞李?google</t>
  </si>
  <si>
    <t>/archives/tag/?ㅼ씠?대━-?곕뒗-踰?gemini.google.com</t>
  </si>
  <si>
    <t>/archives/tag/?숉샇??naver.com</t>
  </si>
  <si>
    <t>/archives/tag/留덈┛?대끂踰좎씠??google</t>
  </si>
  <si>
    <t>/archives/tag/諛⑺뼢??留뚮뱾湲?google</t>
  </si>
  <si>
    <t>/archives/tag/踰좎씠?ㅼ삤??google</t>
  </si>
  <si>
    <t>/archives/tag/踰좎씠吏뺤쟾怨?google</t>
  </si>
  <si>
    <t>/archives/tag/?ъ슦?붿븘?쇰퉬??google</t>
  </si>
  <si>
    <t>/archives/tag/?앹쑀?섏깋源?google</t>
  </si>
  <si>
    <t>/archives/tag/?섏냼李?google</t>
  </si>
  <si>
    <t>/archives/tag/?ㅼ쟾?뺤씤??google</t>
  </si>
  <si>
    <t>/archives/tag/?ш린?좎닔??(direct)</t>
  </si>
  <si>
    <t>/archives/tag/?⑤낫??naver.com</t>
  </si>
  <si>
    <t>/archives/tag/??몃뜲??google</t>
  </si>
  <si>
    <t>/archives/tag/?먮룞李??섏떊??google</t>
  </si>
  <si>
    <t>/archives/tag/?꾧린李?諛고꽣由?遺꾨━留?(not set)</t>
  </si>
  <si>
    <t>zalo</t>
  </si>
  <si>
    <t>/archives/tag/利앷텒??由ы룷??naver</t>
  </si>
  <si>
    <t>/archives/tag/利앺룊援?(not set)</t>
  </si>
  <si>
    <t>/archives/tag/異붿꽍-紐낆젅利앺썑援?google</t>
  </si>
  <si>
    <t>/archives/tag/??꾨㉧??(direct)</t>
  </si>
  <si>
    <t>/archives/tag/?닿렐???ъ씠??google</t>
  </si>
  <si>
    <t>/archives/tag/?대━?먰떥??google</t>
  </si>
  <si>
    <t>/archives/tag/?섏씠-?대끂踰좎씠??google</t>
  </si>
  <si>
    <t>/archives/tag/?됰났?쇰씪?댁뼵??google</t>
  </si>
  <si>
    <t>172.24.128.1:5500</t>
  </si>
  <si>
    <t>222.236.61.86:34160</t>
  </si>
  <si>
    <t>o2o-manage-prod.liyi.co</t>
  </si>
  <si>
    <t>updownnews.co.kr</t>
  </si>
  <si>
    <t>beta.goover.ai</t>
  </si>
  <si>
    <t>kr.pinterest.com</t>
  </si>
  <si>
    <t>mail.arko.or.kr</t>
  </si>
  <si>
    <t>cn.bing.com</t>
  </si>
  <si>
    <t>teams.microsoft.com</t>
  </si>
  <si>
    <t>kor2.samsung.net</t>
  </si>
  <si>
    <t>memo.naver.com</t>
  </si>
  <si>
    <t>ecosia.org</t>
  </si>
  <si>
    <t>kopo.ac.kr</t>
  </si>
  <si>
    <t>xtrmsales.hyosunghi.com</t>
  </si>
  <si>
    <t>lnkd.in</t>
  </si>
  <si>
    <t>stibee.com</t>
  </si>
  <si>
    <t>hug.hunet.co.kr</t>
  </si>
  <si>
    <t>gitmind.ai</t>
  </si>
  <si>
    <t>todayfortune.co.kr</t>
  </si>
  <si>
    <t>yandex</t>
  </si>
  <si>
    <t>/archives/50750/190329_?섏씠?몄씠?쇨린_2?꾩감二쇰땲?댁궗???명꽣酉??댁긽吏?google</t>
  </si>
  <si>
    <t>iie.khu.ac.kr</t>
  </si>
  <si>
    <t>notify.bluecoat.com</t>
  </si>
  <si>
    <t>457deep.com</t>
  </si>
  <si>
    <t>pinterest.com</t>
  </si>
  <si>
    <t>docs.google.com</t>
  </si>
  <si>
    <t>손때 묻어 누렇게 변한 케이스? 정말 우리가 잘못 관리한 걸까?</t>
    <phoneticPr fontId="1" type="noConversion"/>
  </si>
  <si>
    <t>[사진] SK인천석유화학과 함께하는 우리동네 Culture Plus+ ‘한 여름밤의 콘서트’ 진행</t>
    <phoneticPr fontId="15" type="noConversion"/>
  </si>
  <si>
    <t>https://skinnonews.com/archives/116657</t>
    <phoneticPr fontId="15" type="noConversion"/>
  </si>
  <si>
    <t>[사진] SK이노베이션, 발달장애 아동들과 ‘행복 여정’ 나서</t>
    <phoneticPr fontId="15" type="noConversion"/>
  </si>
  <si>
    <t>https://skinnonews.com/archives/116659</t>
    <phoneticPr fontId="15" type="noConversion"/>
  </si>
  <si>
    <t>[사진] 한화-SK, ‘불타지 않는 ESS’ 세계최초 개발… “글로벌 친환경 선박시장 공략”</t>
    <phoneticPr fontId="15" type="noConversion"/>
  </si>
  <si>
    <t>https://skinnonews.com/archives/116683</t>
    <phoneticPr fontId="15" type="noConversion"/>
  </si>
  <si>
    <t>[사진] SK에너지, 국내 최초 지속가능항공유 전용 생산라인 갖췄다</t>
    <phoneticPr fontId="15" type="noConversion"/>
  </si>
  <si>
    <t>https://skinnonews.com/archives/116685</t>
    <phoneticPr fontId="15" type="noConversion"/>
  </si>
  <si>
    <t>[사진] SK인천석유화학, 추석 맞이 ‘이웃사랑 나눔 행사’ 진행</t>
    <phoneticPr fontId="15" type="noConversion"/>
  </si>
  <si>
    <t>https://skinnonews.com/archives/116687</t>
    <phoneticPr fontId="15" type="noConversion"/>
  </si>
  <si>
    <t>[사진] 최태원式 사회문제 해결 플랫폼 ‘울산포럼’ 25일 열린다</t>
    <phoneticPr fontId="15" type="noConversion"/>
  </si>
  <si>
    <t>https://skinnonews.com/archives/116796</t>
    <phoneticPr fontId="15" type="noConversion"/>
  </si>
  <si>
    <t>[사진] 최태원 회장, “AI는 개별 기업 아닌 산업 인프라로 구축해야 효율적“</t>
    <phoneticPr fontId="15" type="noConversion"/>
  </si>
  <si>
    <t>https://skinnonews.com/archives/116871</t>
    <phoneticPr fontId="15" type="noConversion"/>
  </si>
  <si>
    <t>[사진] SK이노베이션, AI∙DT 적용 설루션으로 미래 먹거리 확장한다</t>
    <phoneticPr fontId="15" type="noConversion"/>
  </si>
  <si>
    <t>https://skinnonews.com/archives/116873</t>
    <phoneticPr fontId="15" type="noConversion"/>
  </si>
  <si>
    <t>“소원을 말해봐♬” 아이의 소중한 꿈을 현실로 만드는 위시 메이커(Wish Maker)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</si>
</sst>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7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b/>
      <sz val="9"/>
      <color rgb="FFFFFFFF"/>
      <name val="Pretendard"/>
      <family val="2"/>
    </font>
    <font>
      <sz val="8"/>
      <color rgb="FF000000"/>
      <name val="Pretendard"/>
      <family val="3"/>
      <charset val="129"/>
    </font>
    <font>
      <sz val="8"/>
      <color rgb="FF000000"/>
      <name val="Pretendard"/>
      <family val="1"/>
      <charset val="129"/>
    </font>
    <font>
      <sz val="11"/>
      <color rgb="FF000000"/>
      <name val="Pretendard SemiBold"/>
      <family val="3"/>
      <charset val="129"/>
    </font>
    <font>
      <sz val="11"/>
      <color rgb="FFC00000"/>
      <name val="Pretendard SemiBold"/>
      <family val="3"/>
      <charset val="129"/>
    </font>
    <font>
      <sz val="11"/>
      <color rgb="FF002060"/>
      <name val="Pretendard SemiBold"/>
      <family val="3"/>
      <charset val="129"/>
    </font>
    <font>
      <sz val="11"/>
      <color theme="1"/>
      <name val="Pretendard"/>
      <family val="3"/>
      <charset val="129"/>
    </font>
    <font>
      <b/>
      <sz val="7"/>
      <color rgb="FF000000"/>
      <name val="Pretendard"/>
      <family val="3"/>
      <charset val="129"/>
    </font>
    <font>
      <sz val="7"/>
      <color rgb="FF000000"/>
      <name val="Pretendard"/>
      <family val="3"/>
      <charset val="129"/>
    </font>
    <font>
      <b/>
      <sz val="7"/>
      <color rgb="FF0070C0"/>
      <name val="Pretendard"/>
      <family val="3"/>
      <charset val="129"/>
    </font>
    <font>
      <b/>
      <sz val="14"/>
      <color rgb="FFFF0000"/>
      <name val="Pretendard"/>
      <family val="3"/>
      <charset val="129"/>
    </font>
    <font>
      <b/>
      <sz val="9"/>
      <color rgb="FF000000"/>
      <name val="Pretendard"/>
      <family val="3"/>
      <charset val="129"/>
    </font>
    <font>
      <sz val="9"/>
      <color rgb="FF000000"/>
      <name val="Pretendard"/>
      <family val="3"/>
      <charset val="129"/>
    </font>
    <font>
      <b/>
      <sz val="9"/>
      <color rgb="FF0070C0"/>
      <name val="Pretendard"/>
      <family val="3"/>
      <charset val="129"/>
    </font>
    <font>
      <sz val="10"/>
      <color rgb="FF000000"/>
      <name val="Pretendard"/>
      <family val="3"/>
      <charset val="129"/>
    </font>
    <font>
      <sz val="10"/>
      <color theme="0"/>
      <name val="Pretendard"/>
      <family val="3"/>
      <charset val="129"/>
    </font>
    <font>
      <b/>
      <sz val="9"/>
      <color theme="0"/>
      <name val="Pretendard"/>
      <family val="3"/>
      <charset val="129"/>
    </font>
    <font>
      <b/>
      <sz val="11"/>
      <color theme="1"/>
      <name val="Pretendard"/>
      <family val="3"/>
      <charset val="129"/>
    </font>
    <font>
      <sz val="10"/>
      <name val="Pretendard"/>
      <family val="3"/>
      <charset val="129"/>
    </font>
    <font>
      <u/>
      <sz val="10"/>
      <color theme="10"/>
      <name val="Pretendard"/>
      <family val="3"/>
      <charset val="129"/>
    </font>
    <font>
      <b/>
      <sz val="10"/>
      <color theme="0"/>
      <name val="Pretendard"/>
      <family val="3"/>
      <charset val="129"/>
    </font>
    <font>
      <sz val="10"/>
      <color theme="1"/>
      <name val="Pretendard"/>
      <family val="3"/>
      <charset val="129"/>
    </font>
    <font>
      <b/>
      <sz val="10"/>
      <color rgb="FF000000"/>
      <name val="Pretendard"/>
      <family val="3"/>
      <charset val="129"/>
    </font>
    <font>
      <b/>
      <sz val="11"/>
      <color theme="0"/>
      <name val="Pretendard"/>
      <family val="3"/>
      <charset val="129"/>
    </font>
    <font>
      <b/>
      <sz val="9"/>
      <color rgb="FFFFFFFF"/>
      <name val="Pretendard"/>
      <family val="3"/>
      <charset val="129"/>
    </font>
    <font>
      <b/>
      <sz val="10"/>
      <color rgb="FFFFFFFF"/>
      <name val="Pretendard"/>
      <family val="3"/>
      <charset val="129"/>
    </font>
    <font>
      <b/>
      <sz val="10"/>
      <name val="Pretendard"/>
      <family val="3"/>
      <charset val="129"/>
    </font>
    <font>
      <sz val="10"/>
      <color rgb="FF404040"/>
      <name val="Pretendard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27" fillId="0" borderId="0"/>
    <xf numFmtId="41" fontId="29" fillId="0" borderId="0" applyFont="0" applyFill="0" applyBorder="0" applyAlignment="0" applyProtection="0">
      <alignment vertical="center"/>
    </xf>
  </cellStyleXfs>
  <cellXfs count="361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187" fontId="0" fillId="12" borderId="7" xfId="0" applyNumberFormat="1" applyFill="1" applyBorder="1" applyAlignment="1">
      <alignment horizontal="center" vertical="center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0" fontId="25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24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28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31" fillId="25" borderId="11" xfId="0" applyFont="1" applyFill="1" applyBorder="1" applyAlignment="1">
      <alignment horizontal="center" vertical="center" wrapText="1" readingOrder="1"/>
    </xf>
    <xf numFmtId="0" fontId="31" fillId="0" borderId="12" xfId="0" applyFont="1" applyBorder="1" applyAlignment="1">
      <alignment horizontal="center" vertical="center" wrapText="1" readingOrder="1"/>
    </xf>
    <xf numFmtId="0" fontId="31" fillId="25" borderId="12" xfId="0" applyFont="1" applyFill="1" applyBorder="1" applyAlignment="1">
      <alignment horizontal="center" vertical="center" wrapText="1" readingOrder="1"/>
    </xf>
    <xf numFmtId="0" fontId="35" fillId="25" borderId="10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center" vertical="center" wrapText="1" readingOrder="1"/>
    </xf>
    <xf numFmtId="0" fontId="31" fillId="12" borderId="9" xfId="0" applyFont="1" applyFill="1" applyBorder="1" applyAlignment="1">
      <alignment horizontal="center" vertical="center" wrapText="1" readingOrder="1"/>
    </xf>
    <xf numFmtId="0" fontId="31" fillId="12" borderId="12" xfId="0" applyFont="1" applyFill="1" applyBorder="1" applyAlignment="1">
      <alignment horizontal="center" vertical="center" wrapText="1" readingOrder="1"/>
    </xf>
    <xf numFmtId="0" fontId="32" fillId="12" borderId="7" xfId="0" applyFont="1" applyFill="1" applyBorder="1" applyAlignment="1">
      <alignment horizontal="center" vertical="center" wrapText="1" readingOrder="1"/>
    </xf>
    <xf numFmtId="0" fontId="32" fillId="12" borderId="13" xfId="0" applyFont="1" applyFill="1" applyBorder="1" applyAlignment="1">
      <alignment horizontal="center" vertical="center" wrapText="1" readingOrder="1"/>
    </xf>
    <xf numFmtId="0" fontId="33" fillId="12" borderId="7" xfId="0" applyFont="1" applyFill="1" applyBorder="1" applyAlignment="1">
      <alignment horizontal="center" vertical="center" wrapText="1" readingOrder="1"/>
    </xf>
    <xf numFmtId="0" fontId="33" fillId="12" borderId="13" xfId="0" applyFont="1" applyFill="1" applyBorder="1" applyAlignment="1">
      <alignment horizontal="center" vertical="center" wrapText="1" readingOrder="1"/>
    </xf>
    <xf numFmtId="0" fontId="31" fillId="12" borderId="14" xfId="0" applyFont="1" applyFill="1" applyBorder="1" applyAlignment="1">
      <alignment horizontal="center" vertical="center" wrapText="1" readingOrder="1"/>
    </xf>
    <xf numFmtId="0" fontId="33" fillId="12" borderId="15" xfId="0" applyFont="1" applyFill="1" applyBorder="1" applyAlignment="1">
      <alignment horizontal="center" vertical="center" wrapText="1" readingOrder="1"/>
    </xf>
    <xf numFmtId="0" fontId="33" fillId="12" borderId="16" xfId="0" applyFont="1" applyFill="1" applyBorder="1" applyAlignment="1">
      <alignment horizontal="center" vertical="center" wrapText="1" readingOrder="1"/>
    </xf>
    <xf numFmtId="0" fontId="31" fillId="9" borderId="9" xfId="0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24" fillId="12" borderId="7" xfId="0" applyNumberFormat="1" applyFont="1" applyFill="1" applyBorder="1" applyAlignment="1">
      <alignment horizontal="center" vertical="center"/>
    </xf>
    <xf numFmtId="187" fontId="24" fillId="12" borderId="13" xfId="0" applyNumberFormat="1" applyFont="1" applyFill="1" applyBorder="1" applyAlignment="1">
      <alignment horizontal="center" vertical="center"/>
    </xf>
    <xf numFmtId="187" fontId="24" fillId="12" borderId="15" xfId="0" applyNumberFormat="1" applyFont="1" applyFill="1" applyBorder="1" applyAlignment="1">
      <alignment horizontal="center" vertical="center"/>
    </xf>
    <xf numFmtId="187" fontId="24" fillId="12" borderId="16" xfId="0" applyNumberFormat="1" applyFont="1" applyFill="1" applyBorder="1" applyAlignment="1">
      <alignment horizontal="center" vertical="center"/>
    </xf>
    <xf numFmtId="0" fontId="24" fillId="12" borderId="20" xfId="0" applyFont="1" applyFill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7" fontId="24" fillId="12" borderId="12" xfId="0" applyNumberFormat="1" applyFont="1" applyFill="1" applyBorder="1" applyAlignment="1">
      <alignment horizontal="center" vertical="center"/>
    </xf>
    <xf numFmtId="187" fontId="24" fillId="12" borderId="14" xfId="0" applyNumberFormat="1" applyFont="1" applyFill="1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7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24" fillId="9" borderId="7" xfId="1" applyNumberFormat="1" applyFont="1" applyFill="1" applyBorder="1">
      <alignment vertical="center"/>
    </xf>
    <xf numFmtId="0" fontId="38" fillId="9" borderId="7" xfId="1" applyNumberFormat="1" applyFont="1" applyFill="1" applyBorder="1">
      <alignment vertical="center"/>
    </xf>
    <xf numFmtId="177" fontId="26" fillId="26" borderId="4" xfId="0" applyNumberFormat="1" applyFont="1" applyFill="1" applyBorder="1" applyAlignment="1">
      <alignment horizontal="center" vertical="center"/>
    </xf>
    <xf numFmtId="178" fontId="30" fillId="26" borderId="2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0" fontId="39" fillId="12" borderId="0" xfId="0" applyFont="1" applyFill="1" applyAlignment="1">
      <alignment horizontal="left" vertical="center" indent="1" readingOrder="1"/>
    </xf>
    <xf numFmtId="0" fontId="34" fillId="12" borderId="7" xfId="0" applyFont="1" applyFill="1" applyBorder="1" applyAlignment="1">
      <alignment horizontal="center" vertical="center" wrapText="1" readingOrder="1"/>
    </xf>
    <xf numFmtId="0" fontId="40" fillId="12" borderId="7" xfId="0" applyFont="1" applyFill="1" applyBorder="1" applyAlignment="1">
      <alignment horizontal="center" vertical="center" wrapText="1" readingOrder="1"/>
    </xf>
    <xf numFmtId="0" fontId="40" fillId="12" borderId="15" xfId="0" applyFont="1" applyFill="1" applyBorder="1" applyAlignment="1">
      <alignment horizontal="center" vertical="center" wrapText="1" readingOrder="1"/>
    </xf>
    <xf numFmtId="0" fontId="31" fillId="12" borderId="19" xfId="0" applyFont="1" applyFill="1" applyBorder="1" applyAlignment="1">
      <alignment horizontal="center" vertical="center" wrapText="1" readingOrder="1"/>
    </xf>
    <xf numFmtId="0" fontId="34" fillId="12" borderId="20" xfId="0" applyFont="1" applyFill="1" applyBorder="1" applyAlignment="1">
      <alignment horizontal="center" vertical="center" wrapText="1" readingOrder="1"/>
    </xf>
    <xf numFmtId="0" fontId="32" fillId="12" borderId="20" xfId="0" applyFont="1" applyFill="1" applyBorder="1" applyAlignment="1">
      <alignment horizontal="center" vertical="center" wrapText="1" readingOrder="1"/>
    </xf>
    <xf numFmtId="0" fontId="34" fillId="12" borderId="10" xfId="0" applyFont="1" applyFill="1" applyBorder="1" applyAlignment="1">
      <alignment horizontal="center" vertical="center" wrapText="1" readingOrder="1"/>
    </xf>
    <xf numFmtId="0" fontId="32" fillId="12" borderId="10" xfId="0" applyFont="1" applyFill="1" applyBorder="1" applyAlignment="1">
      <alignment horizontal="center" vertical="center" wrapText="1" readingOrder="1"/>
    </xf>
    <xf numFmtId="0" fontId="36" fillId="12" borderId="11" xfId="0" applyFont="1" applyFill="1" applyBorder="1" applyAlignment="1">
      <alignment horizontal="center" vertical="center" wrapText="1" readingOrder="1"/>
    </xf>
    <xf numFmtId="0" fontId="32" fillId="12" borderId="21" xfId="0" applyFont="1" applyFill="1" applyBorder="1" applyAlignment="1">
      <alignment horizontal="center" vertical="center" wrapText="1" readingOrder="1"/>
    </xf>
    <xf numFmtId="0" fontId="33" fillId="9" borderId="7" xfId="0" applyFont="1" applyFill="1" applyBorder="1" applyAlignment="1">
      <alignment horizontal="center" vertical="center" wrapText="1" readingOrder="1"/>
    </xf>
    <xf numFmtId="0" fontId="31" fillId="9" borderId="13" xfId="0" applyFont="1" applyFill="1" applyBorder="1" applyAlignment="1">
      <alignment horizontal="left" vertical="center" wrapText="1" readingOrder="1"/>
    </xf>
    <xf numFmtId="0" fontId="33" fillId="9" borderId="13" xfId="0" applyFont="1" applyFill="1" applyBorder="1" applyAlignment="1">
      <alignment horizontal="center" vertical="center" wrapText="1" readingOrder="1"/>
    </xf>
    <xf numFmtId="0" fontId="33" fillId="9" borderId="15" xfId="0" applyFont="1" applyFill="1" applyBorder="1" applyAlignment="1">
      <alignment horizontal="center" vertical="center" wrapText="1" readingOrder="1"/>
    </xf>
    <xf numFmtId="0" fontId="33" fillId="9" borderId="16" xfId="0" applyFont="1" applyFill="1" applyBorder="1" applyAlignment="1">
      <alignment horizontal="center" vertical="center" wrapText="1" readingOrder="1"/>
    </xf>
    <xf numFmtId="0" fontId="41" fillId="0" borderId="0" xfId="0" applyFont="1" applyAlignment="1">
      <alignment horizontal="left" vertical="center" indent="1" readingOrder="1"/>
    </xf>
    <xf numFmtId="0" fontId="42" fillId="9" borderId="7" xfId="0" applyFont="1" applyFill="1" applyBorder="1" applyAlignment="1">
      <alignment horizontal="center" vertical="center" wrapText="1" readingOrder="1"/>
    </xf>
    <xf numFmtId="0" fontId="43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183" fontId="0" fillId="9" borderId="12" xfId="0" applyNumberFormat="1" applyFill="1" applyBorder="1" applyProtection="1">
      <alignment vertical="center"/>
      <protection locked="0"/>
    </xf>
    <xf numFmtId="0" fontId="0" fillId="9" borderId="7" xfId="0" applyFill="1" applyBorder="1" applyProtection="1">
      <alignment vertical="center"/>
      <protection locked="0"/>
    </xf>
    <xf numFmtId="0" fontId="13" fillId="9" borderId="7" xfId="1" applyNumberFormat="1" applyFill="1" applyBorder="1" applyProtection="1">
      <alignment vertical="center"/>
      <protection locked="0"/>
    </xf>
    <xf numFmtId="0" fontId="0" fillId="9" borderId="7" xfId="1" applyNumberFormat="1" applyFont="1" applyFill="1" applyBorder="1" applyProtection="1">
      <alignment vertical="center"/>
      <protection locked="0"/>
    </xf>
    <xf numFmtId="0" fontId="0" fillId="9" borderId="13" xfId="1" applyNumberFormat="1" applyFont="1" applyFill="1" applyBorder="1" applyProtection="1">
      <alignment vertical="center"/>
      <protection locked="0"/>
    </xf>
    <xf numFmtId="0" fontId="0" fillId="9" borderId="7" xfId="0" applyFill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vertical="center" wrapText="1"/>
    </xf>
    <xf numFmtId="0" fontId="33" fillId="9" borderId="54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0" fontId="45" fillId="9" borderId="7" xfId="0" applyFont="1" applyFill="1" applyBorder="1" applyAlignment="1">
      <alignment horizontal="center" vertical="center" wrapText="1" readingOrder="1"/>
    </xf>
    <xf numFmtId="14" fontId="35" fillId="30" borderId="0" xfId="0" applyNumberFormat="1" applyFont="1" applyFill="1" applyAlignment="1">
      <alignment horizontal="center" vertical="center" wrapText="1" readingOrder="1"/>
    </xf>
    <xf numFmtId="0" fontId="0" fillId="30" borderId="0" xfId="0" applyFill="1">
      <alignment vertical="center"/>
    </xf>
    <xf numFmtId="178" fontId="26" fillId="26" borderId="4" xfId="0" applyNumberFormat="1" applyFont="1" applyFill="1" applyBorder="1" applyAlignment="1">
      <alignment horizontal="center" vertical="center"/>
    </xf>
    <xf numFmtId="180" fontId="11" fillId="30" borderId="7" xfId="0" applyNumberFormat="1" applyFont="1" applyFill="1" applyBorder="1" applyAlignment="1">
      <alignment horizontal="center" vertical="center"/>
    </xf>
    <xf numFmtId="182" fontId="11" fillId="30" borderId="7" xfId="0" applyNumberFormat="1" applyFont="1" applyFill="1" applyBorder="1" applyAlignment="1">
      <alignment horizontal="center" vertical="center"/>
    </xf>
    <xf numFmtId="0" fontId="46" fillId="12" borderId="9" xfId="0" applyFont="1" applyFill="1" applyBorder="1" applyAlignment="1">
      <alignment horizontal="center" vertical="center" wrapText="1" readingOrder="1"/>
    </xf>
    <xf numFmtId="0" fontId="47" fillId="12" borderId="10" xfId="0" applyFont="1" applyFill="1" applyBorder="1" applyAlignment="1">
      <alignment horizontal="center" vertical="center" wrapText="1" readingOrder="1"/>
    </xf>
    <xf numFmtId="0" fontId="46" fillId="12" borderId="10" xfId="0" applyFont="1" applyFill="1" applyBorder="1" applyAlignment="1">
      <alignment horizontal="center" vertical="center" wrapText="1" readingOrder="1"/>
    </xf>
    <xf numFmtId="0" fontId="48" fillId="12" borderId="11" xfId="0" applyFont="1" applyFill="1" applyBorder="1" applyAlignment="1">
      <alignment horizontal="center" vertical="center" wrapText="1" readingOrder="1"/>
    </xf>
    <xf numFmtId="0" fontId="49" fillId="0" borderId="0" xfId="0" applyFont="1">
      <alignment vertical="center"/>
    </xf>
    <xf numFmtId="0" fontId="50" fillId="16" borderId="34" xfId="0" applyFont="1" applyFill="1" applyBorder="1" applyAlignment="1">
      <alignment horizontal="center" vertical="center" wrapText="1" readingOrder="1"/>
    </xf>
    <xf numFmtId="0" fontId="50" fillId="16" borderId="32" xfId="0" applyFont="1" applyFill="1" applyBorder="1" applyAlignment="1">
      <alignment horizontal="center" vertical="center" wrapText="1" readingOrder="1"/>
    </xf>
    <xf numFmtId="0" fontId="51" fillId="17" borderId="33" xfId="0" applyFont="1" applyFill="1" applyBorder="1" applyAlignment="1">
      <alignment horizontal="center" vertical="center" wrapText="1" readingOrder="1"/>
    </xf>
    <xf numFmtId="0" fontId="51" fillId="17" borderId="31" xfId="0" applyFont="1" applyFill="1" applyBorder="1" applyAlignment="1">
      <alignment horizontal="center" vertical="center" wrapText="1" readingOrder="1"/>
    </xf>
    <xf numFmtId="0" fontId="52" fillId="17" borderId="31" xfId="0" applyFont="1" applyFill="1" applyBorder="1" applyAlignment="1">
      <alignment horizontal="center" vertical="center" wrapText="1" readingOrder="1"/>
    </xf>
    <xf numFmtId="0" fontId="51" fillId="17" borderId="32" xfId="0" applyFont="1" applyFill="1" applyBorder="1" applyAlignment="1">
      <alignment horizontal="center" vertical="center" wrapText="1" readingOrder="1"/>
    </xf>
    <xf numFmtId="0" fontId="49" fillId="0" borderId="7" xfId="0" applyFont="1" applyBorder="1" applyAlignment="1">
      <alignment horizontal="center" vertical="center"/>
    </xf>
    <xf numFmtId="0" fontId="49" fillId="12" borderId="7" xfId="0" applyFont="1" applyFill="1" applyBorder="1" applyAlignment="1">
      <alignment horizontal="center" vertical="center"/>
    </xf>
    <xf numFmtId="3" fontId="49" fillId="12" borderId="7" xfId="0" applyNumberFormat="1" applyFont="1" applyFill="1" applyBorder="1" applyAlignment="1">
      <alignment horizontal="center" vertical="center"/>
    </xf>
    <xf numFmtId="0" fontId="53" fillId="0" borderId="0" xfId="0" applyFont="1">
      <alignment vertical="center"/>
    </xf>
    <xf numFmtId="187" fontId="49" fillId="12" borderId="7" xfId="0" applyNumberFormat="1" applyFont="1" applyFill="1" applyBorder="1" applyAlignment="1">
      <alignment horizontal="center" vertical="center"/>
    </xf>
    <xf numFmtId="0" fontId="54" fillId="16" borderId="14" xfId="0" applyFont="1" applyFill="1" applyBorder="1" applyAlignment="1">
      <alignment horizontal="center" vertical="center" wrapText="1" readingOrder="1"/>
    </xf>
    <xf numFmtId="0" fontId="54" fillId="16" borderId="15" xfId="0" applyFont="1" applyFill="1" applyBorder="1" applyAlignment="1">
      <alignment horizontal="center" vertical="center" wrapText="1" readingOrder="1"/>
    </xf>
    <xf numFmtId="0" fontId="54" fillId="16" borderId="38" xfId="0" applyFont="1" applyFill="1" applyBorder="1" applyAlignment="1">
      <alignment horizontal="center" vertical="center" wrapText="1" readingOrder="1"/>
    </xf>
    <xf numFmtId="0" fontId="54" fillId="16" borderId="39" xfId="0" applyFont="1" applyFill="1" applyBorder="1" applyAlignment="1">
      <alignment horizontal="center" vertical="center" wrapText="1" readingOrder="1"/>
    </xf>
    <xf numFmtId="0" fontId="54" fillId="16" borderId="40" xfId="0" applyFont="1" applyFill="1" applyBorder="1" applyAlignment="1">
      <alignment horizontal="center" vertical="center" wrapText="1" readingOrder="1"/>
    </xf>
    <xf numFmtId="3" fontId="55" fillId="9" borderId="12" xfId="0" applyNumberFormat="1" applyFont="1" applyFill="1" applyBorder="1" applyAlignment="1">
      <alignment horizontal="center" vertical="center" wrapText="1" readingOrder="1"/>
    </xf>
    <xf numFmtId="3" fontId="55" fillId="9" borderId="20" xfId="0" applyNumberFormat="1" applyFont="1" applyFill="1" applyBorder="1" applyAlignment="1">
      <alignment horizontal="center" vertical="center" wrapText="1" readingOrder="1"/>
    </xf>
    <xf numFmtId="3" fontId="55" fillId="12" borderId="19" xfId="0" applyNumberFormat="1" applyFont="1" applyFill="1" applyBorder="1" applyAlignment="1">
      <alignment horizontal="center" vertical="center" wrapText="1" readingOrder="1"/>
    </xf>
    <xf numFmtId="3" fontId="55" fillId="12" borderId="35" xfId="0" applyNumberFormat="1" applyFont="1" applyFill="1" applyBorder="1" applyAlignment="1">
      <alignment horizontal="center" vertical="center" wrapText="1" readingOrder="1"/>
    </xf>
    <xf numFmtId="3" fontId="56" fillId="12" borderId="9" xfId="0" applyNumberFormat="1" applyFont="1" applyFill="1" applyBorder="1" applyAlignment="1">
      <alignment horizontal="center" vertical="center" wrapText="1" readingOrder="1"/>
    </xf>
    <xf numFmtId="3" fontId="56" fillId="12" borderId="25" xfId="0" applyNumberFormat="1" applyFont="1" applyFill="1" applyBorder="1" applyAlignment="1">
      <alignment horizontal="center" vertical="center" wrapText="1" readingOrder="1"/>
    </xf>
    <xf numFmtId="10" fontId="56" fillId="12" borderId="9" xfId="0" applyNumberFormat="1" applyFont="1" applyFill="1" applyBorder="1" applyAlignment="1">
      <alignment horizontal="center" vertical="center" wrapText="1" readingOrder="1"/>
    </xf>
    <xf numFmtId="188" fontId="56" fillId="12" borderId="11" xfId="0" applyNumberFormat="1" applyFont="1" applyFill="1" applyBorder="1" applyAlignment="1">
      <alignment horizontal="center" vertical="center" wrapText="1" readingOrder="1"/>
    </xf>
    <xf numFmtId="3" fontId="55" fillId="9" borderId="7" xfId="0" applyNumberFormat="1" applyFont="1" applyFill="1" applyBorder="1" applyAlignment="1">
      <alignment horizontal="center" vertical="center" wrapText="1" readingOrder="1"/>
    </xf>
    <xf numFmtId="3" fontId="55" fillId="12" borderId="12" xfId="0" applyNumberFormat="1" applyFont="1" applyFill="1" applyBorder="1" applyAlignment="1">
      <alignment horizontal="center" vertical="center" wrapText="1" readingOrder="1"/>
    </xf>
    <xf numFmtId="3" fontId="55" fillId="12" borderId="36" xfId="0" applyNumberFormat="1" applyFont="1" applyFill="1" applyBorder="1" applyAlignment="1">
      <alignment horizontal="center" vertical="center" wrapText="1" readingOrder="1"/>
    </xf>
    <xf numFmtId="3" fontId="56" fillId="12" borderId="12" xfId="0" applyNumberFormat="1" applyFont="1" applyFill="1" applyBorder="1" applyAlignment="1">
      <alignment horizontal="center" vertical="center" wrapText="1" readingOrder="1"/>
    </xf>
    <xf numFmtId="3" fontId="56" fillId="12" borderId="36" xfId="0" applyNumberFormat="1" applyFont="1" applyFill="1" applyBorder="1" applyAlignment="1">
      <alignment horizontal="center" vertical="center" wrapText="1" readingOrder="1"/>
    </xf>
    <xf numFmtId="10" fontId="56" fillId="12" borderId="12" xfId="0" applyNumberFormat="1" applyFont="1" applyFill="1" applyBorder="1" applyAlignment="1">
      <alignment horizontal="center" vertical="center" wrapText="1" readingOrder="1"/>
    </xf>
    <xf numFmtId="188" fontId="56" fillId="12" borderId="13" xfId="0" applyNumberFormat="1" applyFont="1" applyFill="1" applyBorder="1" applyAlignment="1">
      <alignment horizontal="center" vertical="center" wrapText="1" readingOrder="1"/>
    </xf>
    <xf numFmtId="187" fontId="55" fillId="9" borderId="12" xfId="0" applyNumberFormat="1" applyFont="1" applyFill="1" applyBorder="1" applyAlignment="1">
      <alignment horizontal="center" vertical="center" wrapText="1" readingOrder="1"/>
    </xf>
    <xf numFmtId="187" fontId="55" fillId="9" borderId="7" xfId="0" applyNumberFormat="1" applyFont="1" applyFill="1" applyBorder="1" applyAlignment="1">
      <alignment horizontal="center" vertical="center" wrapText="1" readingOrder="1"/>
    </xf>
    <xf numFmtId="187" fontId="55" fillId="12" borderId="12" xfId="0" applyNumberFormat="1" applyFont="1" applyFill="1" applyBorder="1" applyAlignment="1">
      <alignment horizontal="center" vertical="center" wrapText="1" readingOrder="1"/>
    </xf>
    <xf numFmtId="187" fontId="55" fillId="12" borderId="36" xfId="0" applyNumberFormat="1" applyFont="1" applyFill="1" applyBorder="1" applyAlignment="1">
      <alignment horizontal="center" vertical="center" wrapText="1" readingOrder="1"/>
    </xf>
    <xf numFmtId="0" fontId="55" fillId="9" borderId="14" xfId="0" applyFont="1" applyFill="1" applyBorder="1" applyAlignment="1">
      <alignment horizontal="center" vertical="center" wrapText="1" readingOrder="1"/>
    </xf>
    <xf numFmtId="0" fontId="55" fillId="9" borderId="15" xfId="0" applyFont="1" applyFill="1" applyBorder="1" applyAlignment="1">
      <alignment horizontal="center" vertical="center" wrapText="1" readingOrder="1"/>
    </xf>
    <xf numFmtId="0" fontId="55" fillId="12" borderId="14" xfId="0" applyFont="1" applyFill="1" applyBorder="1" applyAlignment="1">
      <alignment horizontal="center" vertical="center" wrapText="1" readingOrder="1"/>
    </xf>
    <xf numFmtId="0" fontId="55" fillId="12" borderId="37" xfId="0" applyFont="1" applyFill="1" applyBorder="1" applyAlignment="1">
      <alignment horizontal="center" vertical="center" wrapText="1" readingOrder="1"/>
    </xf>
    <xf numFmtId="3" fontId="56" fillId="12" borderId="14" xfId="0" applyNumberFormat="1" applyFont="1" applyFill="1" applyBorder="1" applyAlignment="1">
      <alignment horizontal="center" vertical="center" wrapText="1" readingOrder="1"/>
    </xf>
    <xf numFmtId="3" fontId="56" fillId="12" borderId="37" xfId="0" applyNumberFormat="1" applyFont="1" applyFill="1" applyBorder="1" applyAlignment="1">
      <alignment horizontal="center" vertical="center" wrapText="1" readingOrder="1"/>
    </xf>
    <xf numFmtId="10" fontId="56" fillId="12" borderId="14" xfId="0" applyNumberFormat="1" applyFont="1" applyFill="1" applyBorder="1" applyAlignment="1">
      <alignment horizontal="center" vertical="center" wrapText="1" readingOrder="1"/>
    </xf>
    <xf numFmtId="188" fontId="56" fillId="12" borderId="16" xfId="0" applyNumberFormat="1" applyFont="1" applyFill="1" applyBorder="1" applyAlignment="1">
      <alignment horizontal="center" vertical="center" wrapText="1" readingOrder="1"/>
    </xf>
    <xf numFmtId="0" fontId="57" fillId="10" borderId="7" xfId="0" applyFont="1" applyFill="1" applyBorder="1" applyAlignment="1">
      <alignment horizontal="center" vertical="center" wrapText="1" readingOrder="1"/>
    </xf>
    <xf numFmtId="189" fontId="58" fillId="12" borderId="7" xfId="0" applyNumberFormat="1" applyFont="1" applyFill="1" applyBorder="1" applyAlignment="1">
      <alignment horizontal="center" vertical="center" wrapText="1" readingOrder="1"/>
    </xf>
    <xf numFmtId="0" fontId="57" fillId="12" borderId="7" xfId="0" applyFont="1" applyFill="1" applyBorder="1" applyAlignment="1">
      <alignment horizontal="left" vertical="center" wrapText="1" readingOrder="1"/>
    </xf>
    <xf numFmtId="181" fontId="57" fillId="12" borderId="7" xfId="0" applyNumberFormat="1" applyFont="1" applyFill="1" applyBorder="1" applyAlignment="1">
      <alignment horizontal="center" vertical="center" wrapText="1" readingOrder="1"/>
    </xf>
    <xf numFmtId="187" fontId="57" fillId="12" borderId="7" xfId="0" applyNumberFormat="1" applyFont="1" applyFill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9" fillId="11" borderId="43" xfId="0" applyFont="1" applyFill="1" applyBorder="1" applyAlignment="1">
      <alignment horizontal="center" vertical="center"/>
    </xf>
    <xf numFmtId="0" fontId="49" fillId="11" borderId="44" xfId="0" applyFont="1" applyFill="1" applyBorder="1" applyAlignment="1">
      <alignment horizontal="center" vertical="center"/>
    </xf>
    <xf numFmtId="0" fontId="49" fillId="11" borderId="45" xfId="0" applyFont="1" applyFill="1" applyBorder="1" applyAlignment="1">
      <alignment horizontal="center" vertical="center"/>
    </xf>
    <xf numFmtId="0" fontId="50" fillId="16" borderId="22" xfId="0" applyFont="1" applyFill="1" applyBorder="1" applyAlignment="1">
      <alignment horizontal="center" vertical="center" wrapText="1" readingOrder="1"/>
    </xf>
    <xf numFmtId="0" fontId="50" fillId="16" borderId="23" xfId="0" applyFont="1" applyFill="1" applyBorder="1" applyAlignment="1">
      <alignment horizontal="center" vertical="center" wrapText="1" readingOrder="1"/>
    </xf>
    <xf numFmtId="0" fontId="50" fillId="16" borderId="24" xfId="0" applyFont="1" applyFill="1" applyBorder="1" applyAlignment="1">
      <alignment horizontal="center" vertical="center" wrapText="1" readingOrder="1"/>
    </xf>
    <xf numFmtId="0" fontId="54" fillId="12" borderId="9" xfId="0" applyFont="1" applyFill="1" applyBorder="1" applyAlignment="1">
      <alignment horizontal="center" vertical="center" wrapText="1" readingOrder="1"/>
    </xf>
    <xf numFmtId="0" fontId="54" fillId="12" borderId="10" xfId="0" applyFont="1" applyFill="1" applyBorder="1" applyAlignment="1">
      <alignment horizontal="center" vertical="center" wrapText="1" readingOrder="1"/>
    </xf>
    <xf numFmtId="0" fontId="54" fillId="16" borderId="9" xfId="0" applyFont="1" applyFill="1" applyBorder="1" applyAlignment="1">
      <alignment horizontal="center" vertical="center" wrapText="1" readingOrder="1"/>
    </xf>
    <xf numFmtId="0" fontId="54" fillId="16" borderId="10" xfId="0" applyFont="1" applyFill="1" applyBorder="1" applyAlignment="1">
      <alignment horizontal="center" vertical="center" wrapText="1" readingOrder="1"/>
    </xf>
    <xf numFmtId="0" fontId="54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4" fillId="18" borderId="7" xfId="0" applyFont="1" applyFill="1" applyBorder="1" applyAlignment="1">
      <alignment horizontal="center" vertical="center" wrapText="1" readingOrder="1"/>
    </xf>
    <xf numFmtId="0" fontId="55" fillId="10" borderId="7" xfId="0" applyFont="1" applyFill="1" applyBorder="1" applyAlignment="1">
      <alignment horizontal="center" vertical="center" wrapText="1" readingOrder="1"/>
    </xf>
    <xf numFmtId="0" fontId="59" fillId="15" borderId="9" xfId="0" applyFont="1" applyFill="1" applyBorder="1" applyAlignment="1">
      <alignment horizontal="center" vertical="center" wrapText="1" readingOrder="1"/>
    </xf>
    <xf numFmtId="0" fontId="59" fillId="15" borderId="10" xfId="0" applyFont="1" applyFill="1" applyBorder="1" applyAlignment="1">
      <alignment horizontal="center" vertical="center" wrapText="1" readingOrder="1"/>
    </xf>
    <xf numFmtId="0" fontId="59" fillId="15" borderId="11" xfId="0" applyFont="1" applyFill="1" applyBorder="1" applyAlignment="1">
      <alignment horizontal="center" vertical="center" wrapText="1" readingOrder="1"/>
    </xf>
    <xf numFmtId="0" fontId="60" fillId="0" borderId="0" xfId="0" applyFont="1">
      <alignment vertical="center"/>
    </xf>
    <xf numFmtId="0" fontId="62" fillId="12" borderId="7" xfId="1" applyFont="1" applyFill="1" applyBorder="1" applyAlignment="1">
      <alignment horizontal="left" vertical="center" wrapText="1" readingOrder="1"/>
    </xf>
    <xf numFmtId="3" fontId="57" fillId="12" borderId="7" xfId="0" applyNumberFormat="1" applyFont="1" applyFill="1" applyBorder="1" applyAlignment="1">
      <alignment horizontal="center" vertical="center" wrapText="1" readingOrder="1"/>
    </xf>
    <xf numFmtId="0" fontId="57" fillId="12" borderId="7" xfId="0" applyFont="1" applyFill="1" applyBorder="1" applyAlignment="1">
      <alignment horizontal="center" vertical="center" wrapText="1" readingOrder="1"/>
    </xf>
    <xf numFmtId="0" fontId="61" fillId="12" borderId="13" xfId="0" applyFont="1" applyFill="1" applyBorder="1" applyAlignment="1">
      <alignment horizontal="left" vertical="center" wrapText="1" readingOrder="1"/>
    </xf>
    <xf numFmtId="0" fontId="62" fillId="12" borderId="15" xfId="1" applyFont="1" applyFill="1" applyBorder="1" applyAlignment="1">
      <alignment horizontal="left" vertical="center" wrapText="1" readingOrder="1"/>
    </xf>
    <xf numFmtId="3" fontId="57" fillId="12" borderId="15" xfId="0" applyNumberFormat="1" applyFont="1" applyFill="1" applyBorder="1" applyAlignment="1">
      <alignment horizontal="center" vertical="center" wrapText="1" readingOrder="1"/>
    </xf>
    <xf numFmtId="0" fontId="57" fillId="12" borderId="15" xfId="0" applyFont="1" applyFill="1" applyBorder="1" applyAlignment="1">
      <alignment horizontal="center" vertical="center" wrapText="1" readingOrder="1"/>
    </xf>
    <xf numFmtId="0" fontId="61" fillId="12" borderId="16" xfId="0" applyFont="1" applyFill="1" applyBorder="1" applyAlignment="1">
      <alignment horizontal="left" vertical="center" wrapText="1" readingOrder="1"/>
    </xf>
    <xf numFmtId="183" fontId="61" fillId="12" borderId="0" xfId="0" applyNumberFormat="1" applyFont="1" applyFill="1" applyAlignment="1">
      <alignment horizontal="center" vertical="center" wrapText="1" readingOrder="1"/>
    </xf>
    <xf numFmtId="0" fontId="62" fillId="12" borderId="0" xfId="1" applyFont="1" applyFill="1" applyBorder="1" applyAlignment="1">
      <alignment horizontal="left" vertical="center" wrapText="1" readingOrder="1"/>
    </xf>
    <xf numFmtId="3" fontId="57" fillId="12" borderId="20" xfId="0" applyNumberFormat="1" applyFont="1" applyFill="1" applyBorder="1" applyAlignment="1">
      <alignment horizontal="center" vertical="center" wrapText="1" readingOrder="1"/>
    </xf>
    <xf numFmtId="0" fontId="57" fillId="12" borderId="20" xfId="0" applyFont="1" applyFill="1" applyBorder="1" applyAlignment="1">
      <alignment horizontal="center" vertical="center" wrapText="1" readingOrder="1"/>
    </xf>
    <xf numFmtId="0" fontId="61" fillId="12" borderId="21" xfId="0" applyFont="1" applyFill="1" applyBorder="1" applyAlignment="1">
      <alignment horizontal="left" vertical="center" wrapText="1" readingOrder="1"/>
    </xf>
    <xf numFmtId="183" fontId="58" fillId="12" borderId="12" xfId="0" applyNumberFormat="1" applyFont="1" applyFill="1" applyBorder="1" applyAlignment="1">
      <alignment horizontal="center" vertical="center" wrapText="1" readingOrder="1"/>
    </xf>
    <xf numFmtId="183" fontId="58" fillId="12" borderId="14" xfId="0" applyNumberFormat="1" applyFont="1" applyFill="1" applyBorder="1" applyAlignment="1">
      <alignment horizontal="center" vertical="center" wrapText="1" readingOrder="1"/>
    </xf>
    <xf numFmtId="0" fontId="63" fillId="15" borderId="9" xfId="0" applyFont="1" applyFill="1" applyBorder="1" applyAlignment="1">
      <alignment horizontal="center" vertical="center" wrapText="1" readingOrder="1"/>
    </xf>
    <xf numFmtId="0" fontId="63" fillId="15" borderId="10" xfId="0" applyFont="1" applyFill="1" applyBorder="1" applyAlignment="1">
      <alignment horizontal="center" vertical="center" wrapText="1" readingOrder="1"/>
    </xf>
    <xf numFmtId="0" fontId="63" fillId="15" borderId="11" xfId="0" applyFont="1" applyFill="1" applyBorder="1" applyAlignment="1">
      <alignment horizontal="center" vertical="center" wrapText="1" readingOrder="1"/>
    </xf>
    <xf numFmtId="0" fontId="64" fillId="0" borderId="0" xfId="0" applyFont="1">
      <alignment vertical="center"/>
    </xf>
    <xf numFmtId="183" fontId="64" fillId="12" borderId="19" xfId="0" applyNumberFormat="1" applyFont="1" applyFill="1" applyBorder="1" applyAlignment="1">
      <alignment horizontal="center" vertical="center" wrapText="1" readingOrder="1"/>
    </xf>
    <xf numFmtId="183" fontId="64" fillId="12" borderId="12" xfId="0" applyNumberFormat="1" applyFont="1" applyFill="1" applyBorder="1" applyAlignment="1">
      <alignment horizontal="center" vertical="center" wrapText="1" readingOrder="1"/>
    </xf>
    <xf numFmtId="0" fontId="65" fillId="18" borderId="7" xfId="0" applyFont="1" applyFill="1" applyBorder="1" applyAlignment="1">
      <alignment horizontal="center" vertical="center" wrapText="1" readingOrder="1"/>
    </xf>
    <xf numFmtId="0" fontId="49" fillId="8" borderId="0" xfId="0" applyFont="1" applyFill="1">
      <alignment vertical="center"/>
    </xf>
    <xf numFmtId="0" fontId="66" fillId="24" borderId="43" xfId="0" applyFont="1" applyFill="1" applyBorder="1" applyAlignment="1">
      <alignment horizontal="center" vertical="center"/>
    </xf>
    <xf numFmtId="0" fontId="66" fillId="24" borderId="44" xfId="0" applyFont="1" applyFill="1" applyBorder="1" applyAlignment="1">
      <alignment horizontal="center" vertical="center"/>
    </xf>
    <xf numFmtId="0" fontId="66" fillId="24" borderId="45" xfId="0" applyFont="1" applyFill="1" applyBorder="1" applyAlignment="1">
      <alignment horizontal="center" vertical="center"/>
    </xf>
    <xf numFmtId="185" fontId="49" fillId="30" borderId="0" xfId="0" applyNumberFormat="1" applyFont="1" applyFill="1">
      <alignment vertical="center"/>
    </xf>
    <xf numFmtId="10" fontId="49" fillId="30" borderId="0" xfId="0" applyNumberFormat="1" applyFont="1" applyFill="1">
      <alignment vertical="center"/>
    </xf>
    <xf numFmtId="3" fontId="49" fillId="0" borderId="0" xfId="0" applyNumberFormat="1" applyFont="1">
      <alignment vertical="center"/>
    </xf>
    <xf numFmtId="0" fontId="49" fillId="0" borderId="7" xfId="0" applyFont="1" applyBorder="1">
      <alignment vertical="center"/>
    </xf>
    <xf numFmtId="10" fontId="49" fillId="0" borderId="7" xfId="0" applyNumberFormat="1" applyFont="1" applyBorder="1">
      <alignment vertical="center"/>
    </xf>
    <xf numFmtId="0" fontId="60" fillId="11" borderId="43" xfId="0" applyFont="1" applyFill="1" applyBorder="1" applyAlignment="1">
      <alignment horizontal="center" vertical="center"/>
    </xf>
    <xf numFmtId="0" fontId="60" fillId="11" borderId="45" xfId="0" applyFont="1" applyFill="1" applyBorder="1" applyAlignment="1">
      <alignment horizontal="center" vertical="center"/>
    </xf>
    <xf numFmtId="10" fontId="49" fillId="0" borderId="0" xfId="0" applyNumberFormat="1" applyFont="1">
      <alignment vertical="center"/>
    </xf>
    <xf numFmtId="0" fontId="67" fillId="10" borderId="9" xfId="0" applyFont="1" applyFill="1" applyBorder="1" applyAlignment="1">
      <alignment horizontal="center" vertical="center" wrapText="1" readingOrder="1"/>
    </xf>
    <xf numFmtId="188" fontId="49" fillId="30" borderId="11" xfId="0" applyNumberFormat="1" applyFont="1" applyFill="1" applyBorder="1">
      <alignment vertical="center"/>
    </xf>
    <xf numFmtId="0" fontId="67" fillId="10" borderId="12" xfId="0" applyFont="1" applyFill="1" applyBorder="1" applyAlignment="1">
      <alignment horizontal="center" vertical="center" wrapText="1" readingOrder="1"/>
    </xf>
    <xf numFmtId="188" fontId="49" fillId="30" borderId="13" xfId="0" applyNumberFormat="1" applyFont="1" applyFill="1" applyBorder="1">
      <alignment vertical="center"/>
    </xf>
    <xf numFmtId="0" fontId="67" fillId="10" borderId="14" xfId="0" applyFont="1" applyFill="1" applyBorder="1" applyAlignment="1">
      <alignment horizontal="center" vertical="center" wrapText="1" readingOrder="1"/>
    </xf>
    <xf numFmtId="188" fontId="49" fillId="30" borderId="16" xfId="0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68" fillId="22" borderId="46" xfId="0" applyFont="1" applyFill="1" applyBorder="1" applyAlignment="1">
      <alignment horizontal="center" vertical="center" wrapText="1" readingOrder="1"/>
    </xf>
    <xf numFmtId="0" fontId="68" fillId="22" borderId="47" xfId="0" applyFont="1" applyFill="1" applyBorder="1" applyAlignment="1">
      <alignment horizontal="center" vertical="center" wrapText="1" readingOrder="1"/>
    </xf>
    <xf numFmtId="0" fontId="69" fillId="23" borderId="48" xfId="0" applyFont="1" applyFill="1" applyBorder="1" applyAlignment="1">
      <alignment horizontal="center" vertical="center" wrapText="1" readingOrder="1"/>
    </xf>
    <xf numFmtId="0" fontId="70" fillId="9" borderId="17" xfId="0" applyFont="1" applyFill="1" applyBorder="1" applyAlignment="1">
      <alignment horizontal="center" vertical="center" wrapText="1" readingOrder="1"/>
    </xf>
    <xf numFmtId="0" fontId="70" fillId="12" borderId="17" xfId="0" applyFont="1" applyFill="1" applyBorder="1" applyAlignment="1">
      <alignment horizontal="center" vertical="center" wrapText="1" readingOrder="1"/>
    </xf>
    <xf numFmtId="0" fontId="69" fillId="23" borderId="48" xfId="0" applyFont="1" applyFill="1" applyBorder="1" applyAlignment="1">
      <alignment horizontal="center" vertical="center" readingOrder="1"/>
    </xf>
  </cellXfs>
  <cellStyles count="4">
    <cellStyle name="Comma [0]" xfId="3" builtinId="6"/>
    <cellStyle name="Hyperlink" xfId="1" builtinId="8"/>
    <cellStyle name="Normal" xfId="0" builtinId="0"/>
    <cellStyle name="표준 2" xfId="2" xr:uid="{00000000-0005-0000-0000-000003000000}"/>
  </cellStyles>
  <dxfs count="11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  <c:pt idx="12">
                  <c:v>45536</c:v>
                </c:pt>
              </c:numCache>
            </c:numRef>
          </c:cat>
          <c:val>
            <c:numRef>
              <c:f>'월별 유입'!$H$34:$H$46</c:f>
              <c:numCache>
                <c:formatCode>General</c:formatCode>
                <c:ptCount val="13"/>
                <c:pt idx="0">
                  <c:v>68156</c:v>
                </c:pt>
                <c:pt idx="1">
                  <c:v>47362</c:v>
                </c:pt>
                <c:pt idx="2">
                  <c:v>51388</c:v>
                </c:pt>
                <c:pt idx="3">
                  <c:v>44374</c:v>
                </c:pt>
                <c:pt idx="4">
                  <c:v>63684</c:v>
                </c:pt>
                <c:pt idx="5">
                  <c:v>31813</c:v>
                </c:pt>
                <c:pt idx="6">
                  <c:v>31490</c:v>
                </c:pt>
                <c:pt idx="7">
                  <c:v>33675</c:v>
                </c:pt>
                <c:pt idx="8">
                  <c:v>42048</c:v>
                </c:pt>
                <c:pt idx="9">
                  <c:v>39009</c:v>
                </c:pt>
                <c:pt idx="10">
                  <c:v>49815</c:v>
                </c:pt>
                <c:pt idx="11">
                  <c:v>37599</c:v>
                </c:pt>
                <c:pt idx="12">
                  <c:v>36083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  <c:pt idx="12">
                  <c:v>45536</c:v>
                </c:pt>
              </c:numCache>
            </c:numRef>
          </c:cat>
          <c:val>
            <c:numRef>
              <c:f>'월별 유입'!$K$34:$K$46</c:f>
              <c:numCache>
                <c:formatCode>General</c:formatCode>
                <c:ptCount val="13"/>
                <c:pt idx="0">
                  <c:v>95476</c:v>
                </c:pt>
                <c:pt idx="1">
                  <c:v>69729</c:v>
                </c:pt>
                <c:pt idx="2">
                  <c:v>71774</c:v>
                </c:pt>
                <c:pt idx="3">
                  <c:v>57854</c:v>
                </c:pt>
                <c:pt idx="4">
                  <c:v>110960</c:v>
                </c:pt>
                <c:pt idx="5">
                  <c:v>37889</c:v>
                </c:pt>
                <c:pt idx="6">
                  <c:v>36467</c:v>
                </c:pt>
                <c:pt idx="7">
                  <c:v>39122</c:v>
                </c:pt>
                <c:pt idx="8">
                  <c:v>50212</c:v>
                </c:pt>
                <c:pt idx="9">
                  <c:v>45580</c:v>
                </c:pt>
                <c:pt idx="10">
                  <c:v>58485</c:v>
                </c:pt>
                <c:pt idx="11">
                  <c:v>44279</c:v>
                </c:pt>
                <c:pt idx="12">
                  <c:v>41843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30"/>
                <c:pt idx="0">
                  <c:v>1
일</c:v>
                </c:pt>
                <c:pt idx="1">
                  <c:v>2
월</c:v>
                </c:pt>
                <c:pt idx="2">
                  <c:v>3
화</c:v>
                </c:pt>
                <c:pt idx="3">
                  <c:v>4
수</c:v>
                </c:pt>
                <c:pt idx="4">
                  <c:v>5
목</c:v>
                </c:pt>
                <c:pt idx="5">
                  <c:v>6
금</c:v>
                </c:pt>
                <c:pt idx="6">
                  <c:v>7
토</c:v>
                </c:pt>
                <c:pt idx="7">
                  <c:v>8
일</c:v>
                </c:pt>
                <c:pt idx="8">
                  <c:v>9
월</c:v>
                </c:pt>
                <c:pt idx="9">
                  <c:v>10
화</c:v>
                </c:pt>
                <c:pt idx="10">
                  <c:v>11
수</c:v>
                </c:pt>
                <c:pt idx="11">
                  <c:v>12
목</c:v>
                </c:pt>
                <c:pt idx="12">
                  <c:v>13
금</c:v>
                </c:pt>
                <c:pt idx="13">
                  <c:v>14
토</c:v>
                </c:pt>
                <c:pt idx="14">
                  <c:v>15
일</c:v>
                </c:pt>
                <c:pt idx="15">
                  <c:v>16
월</c:v>
                </c:pt>
                <c:pt idx="16">
                  <c:v>17
화</c:v>
                </c:pt>
                <c:pt idx="17">
                  <c:v>18
수</c:v>
                </c:pt>
                <c:pt idx="18">
                  <c:v>19
목</c:v>
                </c:pt>
                <c:pt idx="19">
                  <c:v>20
금</c:v>
                </c:pt>
                <c:pt idx="20">
                  <c:v>21
토</c:v>
                </c:pt>
                <c:pt idx="21">
                  <c:v>22
일</c:v>
                </c:pt>
                <c:pt idx="22">
                  <c:v>23
월</c:v>
                </c:pt>
                <c:pt idx="23">
                  <c:v>24
화</c:v>
                </c:pt>
                <c:pt idx="24">
                  <c:v>25
수</c:v>
                </c:pt>
                <c:pt idx="25">
                  <c:v>26
목</c:v>
                </c:pt>
                <c:pt idx="26">
                  <c:v>27
금</c:v>
                </c:pt>
                <c:pt idx="27">
                  <c:v>28
토</c:v>
                </c:pt>
                <c:pt idx="28">
                  <c:v>29
일</c:v>
                </c:pt>
                <c:pt idx="29">
                  <c:v>30
월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0"/>
                <c:pt idx="0">
                  <c:v>1
일</c:v>
                </c:pt>
                <c:pt idx="1">
                  <c:v>2
월</c:v>
                </c:pt>
                <c:pt idx="2">
                  <c:v>3
화</c:v>
                </c:pt>
                <c:pt idx="3">
                  <c:v>4
수</c:v>
                </c:pt>
                <c:pt idx="4">
                  <c:v>5
목</c:v>
                </c:pt>
                <c:pt idx="5">
                  <c:v>6
금</c:v>
                </c:pt>
                <c:pt idx="6">
                  <c:v>7
토</c:v>
                </c:pt>
                <c:pt idx="7">
                  <c:v>8
일</c:v>
                </c:pt>
                <c:pt idx="8">
                  <c:v>9
월</c:v>
                </c:pt>
                <c:pt idx="9">
                  <c:v>10
화</c:v>
                </c:pt>
                <c:pt idx="10">
                  <c:v>11
수</c:v>
                </c:pt>
                <c:pt idx="11">
                  <c:v>12
목</c:v>
                </c:pt>
                <c:pt idx="12">
                  <c:v>13
금</c:v>
                </c:pt>
                <c:pt idx="13">
                  <c:v>14
토</c:v>
                </c:pt>
                <c:pt idx="14">
                  <c:v>15
일</c:v>
                </c:pt>
                <c:pt idx="15">
                  <c:v>16
월</c:v>
                </c:pt>
                <c:pt idx="16">
                  <c:v>17
화</c:v>
                </c:pt>
                <c:pt idx="17">
                  <c:v>18
수</c:v>
                </c:pt>
                <c:pt idx="18">
                  <c:v>19
목</c:v>
                </c:pt>
                <c:pt idx="19">
                  <c:v>20
금</c:v>
                </c:pt>
                <c:pt idx="20">
                  <c:v>21
토</c:v>
                </c:pt>
                <c:pt idx="21">
                  <c:v>22
일</c:v>
                </c:pt>
                <c:pt idx="22">
                  <c:v>23
월</c:v>
                </c:pt>
                <c:pt idx="23">
                  <c:v>24
화</c:v>
                </c:pt>
                <c:pt idx="24">
                  <c:v>25
수</c:v>
                </c:pt>
                <c:pt idx="25">
                  <c:v>26
목</c:v>
                </c:pt>
                <c:pt idx="26">
                  <c:v>27
금</c:v>
                </c:pt>
                <c:pt idx="27">
                  <c:v>28
토</c:v>
                </c:pt>
                <c:pt idx="28">
                  <c:v>29
일</c:v>
                </c:pt>
                <c:pt idx="29">
                  <c:v>30
월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695</c:v>
                </c:pt>
                <c:pt idx="1">
                  <c:v>1710</c:v>
                </c:pt>
                <c:pt idx="2">
                  <c:v>1648</c:v>
                </c:pt>
                <c:pt idx="3">
                  <c:v>1766</c:v>
                </c:pt>
                <c:pt idx="4">
                  <c:v>1667</c:v>
                </c:pt>
                <c:pt idx="5">
                  <c:v>1697</c:v>
                </c:pt>
                <c:pt idx="6">
                  <c:v>929</c:v>
                </c:pt>
                <c:pt idx="7">
                  <c:v>767</c:v>
                </c:pt>
                <c:pt idx="8">
                  <c:v>1751</c:v>
                </c:pt>
                <c:pt idx="9">
                  <c:v>1650</c:v>
                </c:pt>
                <c:pt idx="10">
                  <c:v>1667</c:v>
                </c:pt>
                <c:pt idx="11">
                  <c:v>1579</c:v>
                </c:pt>
                <c:pt idx="12">
                  <c:v>1256</c:v>
                </c:pt>
                <c:pt idx="13">
                  <c:v>571</c:v>
                </c:pt>
                <c:pt idx="14">
                  <c:v>559</c:v>
                </c:pt>
                <c:pt idx="15">
                  <c:v>534</c:v>
                </c:pt>
                <c:pt idx="16">
                  <c:v>490</c:v>
                </c:pt>
                <c:pt idx="17">
                  <c:v>622</c:v>
                </c:pt>
                <c:pt idx="18">
                  <c:v>1509</c:v>
                </c:pt>
                <c:pt idx="19">
                  <c:v>1378</c:v>
                </c:pt>
                <c:pt idx="20">
                  <c:v>704</c:v>
                </c:pt>
                <c:pt idx="21">
                  <c:v>780</c:v>
                </c:pt>
                <c:pt idx="22">
                  <c:v>1496</c:v>
                </c:pt>
                <c:pt idx="23">
                  <c:v>1573</c:v>
                </c:pt>
                <c:pt idx="24">
                  <c:v>1389</c:v>
                </c:pt>
                <c:pt idx="25">
                  <c:v>1496</c:v>
                </c:pt>
                <c:pt idx="26">
                  <c:v>1341</c:v>
                </c:pt>
                <c:pt idx="27">
                  <c:v>686</c:v>
                </c:pt>
                <c:pt idx="28">
                  <c:v>824</c:v>
                </c:pt>
                <c:pt idx="29">
                  <c:v>1349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0"/>
                <c:pt idx="0">
                  <c:v>1
일</c:v>
                </c:pt>
                <c:pt idx="1">
                  <c:v>2
월</c:v>
                </c:pt>
                <c:pt idx="2">
                  <c:v>3
화</c:v>
                </c:pt>
                <c:pt idx="3">
                  <c:v>4
수</c:v>
                </c:pt>
                <c:pt idx="4">
                  <c:v>5
목</c:v>
                </c:pt>
                <c:pt idx="5">
                  <c:v>6
금</c:v>
                </c:pt>
                <c:pt idx="6">
                  <c:v>7
토</c:v>
                </c:pt>
                <c:pt idx="7">
                  <c:v>8
일</c:v>
                </c:pt>
                <c:pt idx="8">
                  <c:v>9
월</c:v>
                </c:pt>
                <c:pt idx="9">
                  <c:v>10
화</c:v>
                </c:pt>
                <c:pt idx="10">
                  <c:v>11
수</c:v>
                </c:pt>
                <c:pt idx="11">
                  <c:v>12
목</c:v>
                </c:pt>
                <c:pt idx="12">
                  <c:v>13
금</c:v>
                </c:pt>
                <c:pt idx="13">
                  <c:v>14
토</c:v>
                </c:pt>
                <c:pt idx="14">
                  <c:v>15
일</c:v>
                </c:pt>
                <c:pt idx="15">
                  <c:v>16
월</c:v>
                </c:pt>
                <c:pt idx="16">
                  <c:v>17
화</c:v>
                </c:pt>
                <c:pt idx="17">
                  <c:v>18
수</c:v>
                </c:pt>
                <c:pt idx="18">
                  <c:v>19
목</c:v>
                </c:pt>
                <c:pt idx="19">
                  <c:v>20
금</c:v>
                </c:pt>
                <c:pt idx="20">
                  <c:v>21
토</c:v>
                </c:pt>
                <c:pt idx="21">
                  <c:v>22
일</c:v>
                </c:pt>
                <c:pt idx="22">
                  <c:v>23
월</c:v>
                </c:pt>
                <c:pt idx="23">
                  <c:v>24
화</c:v>
                </c:pt>
                <c:pt idx="24">
                  <c:v>25
수</c:v>
                </c:pt>
                <c:pt idx="25">
                  <c:v>26
목</c:v>
                </c:pt>
                <c:pt idx="26">
                  <c:v>27
금</c:v>
                </c:pt>
                <c:pt idx="27">
                  <c:v>28
토</c:v>
                </c:pt>
                <c:pt idx="28">
                  <c:v>29
일</c:v>
                </c:pt>
                <c:pt idx="29">
                  <c:v>30
월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789</c:v>
                </c:pt>
                <c:pt idx="1">
                  <c:v>1996</c:v>
                </c:pt>
                <c:pt idx="2">
                  <c:v>1969</c:v>
                </c:pt>
                <c:pt idx="3">
                  <c:v>2027</c:v>
                </c:pt>
                <c:pt idx="4">
                  <c:v>1910</c:v>
                </c:pt>
                <c:pt idx="5">
                  <c:v>1952</c:v>
                </c:pt>
                <c:pt idx="6">
                  <c:v>1032</c:v>
                </c:pt>
                <c:pt idx="7">
                  <c:v>863</c:v>
                </c:pt>
                <c:pt idx="8">
                  <c:v>2038</c:v>
                </c:pt>
                <c:pt idx="9">
                  <c:v>1883</c:v>
                </c:pt>
                <c:pt idx="10">
                  <c:v>1974</c:v>
                </c:pt>
                <c:pt idx="11">
                  <c:v>1911</c:v>
                </c:pt>
                <c:pt idx="12">
                  <c:v>1463</c:v>
                </c:pt>
                <c:pt idx="13">
                  <c:v>653</c:v>
                </c:pt>
                <c:pt idx="14">
                  <c:v>612</c:v>
                </c:pt>
                <c:pt idx="15">
                  <c:v>593</c:v>
                </c:pt>
                <c:pt idx="16">
                  <c:v>561</c:v>
                </c:pt>
                <c:pt idx="17">
                  <c:v>686</c:v>
                </c:pt>
                <c:pt idx="18">
                  <c:v>1773</c:v>
                </c:pt>
                <c:pt idx="19">
                  <c:v>1565</c:v>
                </c:pt>
                <c:pt idx="20">
                  <c:v>840</c:v>
                </c:pt>
                <c:pt idx="21">
                  <c:v>911</c:v>
                </c:pt>
                <c:pt idx="22">
                  <c:v>1773</c:v>
                </c:pt>
                <c:pt idx="23">
                  <c:v>1925</c:v>
                </c:pt>
                <c:pt idx="24">
                  <c:v>1560</c:v>
                </c:pt>
                <c:pt idx="25">
                  <c:v>1770</c:v>
                </c:pt>
                <c:pt idx="26">
                  <c:v>1559</c:v>
                </c:pt>
                <c:pt idx="27">
                  <c:v>775</c:v>
                </c:pt>
                <c:pt idx="28">
                  <c:v>938</c:v>
                </c:pt>
                <c:pt idx="29">
                  <c:v>1542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378</c:v>
                </c:pt>
                <c:pt idx="1">
                  <c:v>1229</c:v>
                </c:pt>
                <c:pt idx="2">
                  <c:v>1109</c:v>
                </c:pt>
                <c:pt idx="3">
                  <c:v>1134</c:v>
                </c:pt>
                <c:pt idx="4">
                  <c:v>1014</c:v>
                </c:pt>
                <c:pt idx="5">
                  <c:v>1063</c:v>
                </c:pt>
                <c:pt idx="6">
                  <c:v>382</c:v>
                </c:pt>
                <c:pt idx="7">
                  <c:v>437</c:v>
                </c:pt>
                <c:pt idx="8">
                  <c:v>1319</c:v>
                </c:pt>
                <c:pt idx="9">
                  <c:v>1201</c:v>
                </c:pt>
                <c:pt idx="10">
                  <c:v>1153</c:v>
                </c:pt>
                <c:pt idx="11">
                  <c:v>1073</c:v>
                </c:pt>
                <c:pt idx="12">
                  <c:v>873</c:v>
                </c:pt>
                <c:pt idx="13">
                  <c:v>291</c:v>
                </c:pt>
                <c:pt idx="14">
                  <c:v>277</c:v>
                </c:pt>
                <c:pt idx="15">
                  <c:v>262</c:v>
                </c:pt>
                <c:pt idx="16">
                  <c:v>232</c:v>
                </c:pt>
                <c:pt idx="17">
                  <c:v>363</c:v>
                </c:pt>
                <c:pt idx="18">
                  <c:v>1112</c:v>
                </c:pt>
                <c:pt idx="19">
                  <c:v>1000</c:v>
                </c:pt>
                <c:pt idx="20">
                  <c:v>426</c:v>
                </c:pt>
                <c:pt idx="21">
                  <c:v>450</c:v>
                </c:pt>
                <c:pt idx="22">
                  <c:v>1119</c:v>
                </c:pt>
                <c:pt idx="23">
                  <c:v>1143</c:v>
                </c:pt>
                <c:pt idx="24">
                  <c:v>978</c:v>
                </c:pt>
                <c:pt idx="25">
                  <c:v>1032</c:v>
                </c:pt>
                <c:pt idx="26">
                  <c:v>869</c:v>
                </c:pt>
                <c:pt idx="27">
                  <c:v>321</c:v>
                </c:pt>
                <c:pt idx="28">
                  <c:v>456</c:v>
                </c:pt>
                <c:pt idx="29">
                  <c:v>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317</c:v>
                </c:pt>
                <c:pt idx="1">
                  <c:v>481</c:v>
                </c:pt>
                <c:pt idx="2">
                  <c:v>539</c:v>
                </c:pt>
                <c:pt idx="3">
                  <c:v>632</c:v>
                </c:pt>
                <c:pt idx="4">
                  <c:v>653</c:v>
                </c:pt>
                <c:pt idx="5">
                  <c:v>634</c:v>
                </c:pt>
                <c:pt idx="6">
                  <c:v>547</c:v>
                </c:pt>
                <c:pt idx="7">
                  <c:v>330</c:v>
                </c:pt>
                <c:pt idx="8">
                  <c:v>432</c:v>
                </c:pt>
                <c:pt idx="9">
                  <c:v>449</c:v>
                </c:pt>
                <c:pt idx="10">
                  <c:v>514</c:v>
                </c:pt>
                <c:pt idx="11">
                  <c:v>506</c:v>
                </c:pt>
                <c:pt idx="12">
                  <c:v>383</c:v>
                </c:pt>
                <c:pt idx="13">
                  <c:v>280</c:v>
                </c:pt>
                <c:pt idx="14">
                  <c:v>282</c:v>
                </c:pt>
                <c:pt idx="15">
                  <c:v>272</c:v>
                </c:pt>
                <c:pt idx="16">
                  <c:v>258</c:v>
                </c:pt>
                <c:pt idx="17">
                  <c:v>259</c:v>
                </c:pt>
                <c:pt idx="18">
                  <c:v>397</c:v>
                </c:pt>
                <c:pt idx="19">
                  <c:v>378</c:v>
                </c:pt>
                <c:pt idx="20">
                  <c:v>278</c:v>
                </c:pt>
                <c:pt idx="21">
                  <c:v>330</c:v>
                </c:pt>
                <c:pt idx="22">
                  <c:v>377</c:v>
                </c:pt>
                <c:pt idx="23">
                  <c:v>430</c:v>
                </c:pt>
                <c:pt idx="24">
                  <c:v>411</c:v>
                </c:pt>
                <c:pt idx="25">
                  <c:v>464</c:v>
                </c:pt>
                <c:pt idx="26">
                  <c:v>472</c:v>
                </c:pt>
                <c:pt idx="27">
                  <c:v>365</c:v>
                </c:pt>
                <c:pt idx="28">
                  <c:v>368</c:v>
                </c:pt>
                <c:pt idx="29">
                  <c:v>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431</c:v>
                </c:pt>
                <c:pt idx="1">
                  <c:v>1435</c:v>
                </c:pt>
                <c:pt idx="2">
                  <c:v>1362</c:v>
                </c:pt>
                <c:pt idx="3">
                  <c:v>1324</c:v>
                </c:pt>
                <c:pt idx="4">
                  <c:v>1185</c:v>
                </c:pt>
                <c:pt idx="5">
                  <c:v>1237</c:v>
                </c:pt>
                <c:pt idx="6">
                  <c:v>430</c:v>
                </c:pt>
                <c:pt idx="7">
                  <c:v>483</c:v>
                </c:pt>
                <c:pt idx="8">
                  <c:v>1534</c:v>
                </c:pt>
                <c:pt idx="9">
                  <c:v>1351</c:v>
                </c:pt>
                <c:pt idx="10">
                  <c:v>1340</c:v>
                </c:pt>
                <c:pt idx="11">
                  <c:v>1274</c:v>
                </c:pt>
                <c:pt idx="12">
                  <c:v>1031</c:v>
                </c:pt>
                <c:pt idx="13">
                  <c:v>337</c:v>
                </c:pt>
                <c:pt idx="14">
                  <c:v>302</c:v>
                </c:pt>
                <c:pt idx="15">
                  <c:v>289</c:v>
                </c:pt>
                <c:pt idx="16">
                  <c:v>260</c:v>
                </c:pt>
                <c:pt idx="17">
                  <c:v>404</c:v>
                </c:pt>
                <c:pt idx="18">
                  <c:v>1301</c:v>
                </c:pt>
                <c:pt idx="19">
                  <c:v>1131</c:v>
                </c:pt>
                <c:pt idx="20">
                  <c:v>520</c:v>
                </c:pt>
                <c:pt idx="21">
                  <c:v>517</c:v>
                </c:pt>
                <c:pt idx="22">
                  <c:v>1320</c:v>
                </c:pt>
                <c:pt idx="23">
                  <c:v>1390</c:v>
                </c:pt>
                <c:pt idx="24">
                  <c:v>1085</c:v>
                </c:pt>
                <c:pt idx="25">
                  <c:v>1241</c:v>
                </c:pt>
                <c:pt idx="26">
                  <c:v>1019</c:v>
                </c:pt>
                <c:pt idx="27">
                  <c:v>368</c:v>
                </c:pt>
                <c:pt idx="28">
                  <c:v>535</c:v>
                </c:pt>
                <c:pt idx="29">
                  <c:v>1080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358</c:v>
                </c:pt>
                <c:pt idx="1">
                  <c:v>561</c:v>
                </c:pt>
                <c:pt idx="2">
                  <c:v>607</c:v>
                </c:pt>
                <c:pt idx="3">
                  <c:v>703</c:v>
                </c:pt>
                <c:pt idx="4">
                  <c:v>725</c:v>
                </c:pt>
                <c:pt idx="5">
                  <c:v>715</c:v>
                </c:pt>
                <c:pt idx="6">
                  <c:v>602</c:v>
                </c:pt>
                <c:pt idx="7">
                  <c:v>380</c:v>
                </c:pt>
                <c:pt idx="8">
                  <c:v>504</c:v>
                </c:pt>
                <c:pt idx="9">
                  <c:v>532</c:v>
                </c:pt>
                <c:pt idx="10">
                  <c:v>634</c:v>
                </c:pt>
                <c:pt idx="11">
                  <c:v>637</c:v>
                </c:pt>
                <c:pt idx="12">
                  <c:v>432</c:v>
                </c:pt>
                <c:pt idx="13">
                  <c:v>316</c:v>
                </c:pt>
                <c:pt idx="14">
                  <c:v>310</c:v>
                </c:pt>
                <c:pt idx="15">
                  <c:v>304</c:v>
                </c:pt>
                <c:pt idx="16">
                  <c:v>301</c:v>
                </c:pt>
                <c:pt idx="17">
                  <c:v>282</c:v>
                </c:pt>
                <c:pt idx="18">
                  <c:v>472</c:v>
                </c:pt>
                <c:pt idx="19">
                  <c:v>434</c:v>
                </c:pt>
                <c:pt idx="20">
                  <c:v>320</c:v>
                </c:pt>
                <c:pt idx="21">
                  <c:v>394</c:v>
                </c:pt>
                <c:pt idx="22">
                  <c:v>453</c:v>
                </c:pt>
                <c:pt idx="23">
                  <c:v>535</c:v>
                </c:pt>
                <c:pt idx="24">
                  <c:v>475</c:v>
                </c:pt>
                <c:pt idx="25">
                  <c:v>529</c:v>
                </c:pt>
                <c:pt idx="26">
                  <c:v>540</c:v>
                </c:pt>
                <c:pt idx="27">
                  <c:v>407</c:v>
                </c:pt>
                <c:pt idx="28">
                  <c:v>403</c:v>
                </c:pt>
                <c:pt idx="29">
                  <c:v>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8월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1451</c:v>
                </c:pt>
                <c:pt idx="1">
                  <c:v>1843</c:v>
                </c:pt>
                <c:pt idx="2">
                  <c:v>866</c:v>
                </c:pt>
                <c:pt idx="3">
                  <c:v>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9월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878</c:v>
                </c:pt>
                <c:pt idx="1">
                  <c:v>1175</c:v>
                </c:pt>
                <c:pt idx="2">
                  <c:v>1598</c:v>
                </c:pt>
                <c:pt idx="3">
                  <c:v>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8월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11.631645173822593</c:v>
                </c:pt>
                <c:pt idx="1">
                  <c:v>14.406997142642302</c:v>
                </c:pt>
                <c:pt idx="2">
                  <c:v>13.179191033138403</c:v>
                </c:pt>
                <c:pt idx="3">
                  <c:v>17.954473684210527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9월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6.1778666100405228</c:v>
                </c:pt>
                <c:pt idx="1">
                  <c:v>8.4497683636814074</c:v>
                </c:pt>
                <c:pt idx="2">
                  <c:v>30.625</c:v>
                </c:pt>
                <c:pt idx="3">
                  <c:v>36.269642857142856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보도자료'!$P$14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multiLvlStrRef>
              <c:f>'당월 보도자료'!$Q$13:$T$13</c:f>
            </c:multiLvlStrRef>
          </c:cat>
          <c:val>
            <c:numRef>
              <c:f>'당월 보도자료'!$Q$14:$T$14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보도자료'!$P$15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보도자료'!$Q$13:$T$13</c:f>
            </c:multiLvlStrRef>
          </c:cat>
          <c:val>
            <c:numRef>
              <c:f>'당월 보도자료'!$Q$15:$T$15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보도자료'!$P$16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보도자료'!$Q$13:$T$13</c:f>
            </c:multiLvlStrRef>
          </c:cat>
          <c:val>
            <c:numRef>
              <c:f>'당월 보도자료'!$Q$16:$T$16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기획자료'!$P$17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'당월 기획자료'!$Q$16</c:f>
            </c:multiLvlStrRef>
          </c:cat>
          <c:val>
            <c:numRef>
              <c:f>'당월 기획자료'!$Q$17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기획자료'!$P$18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multiLvlStrRef>
              <c:f>'당월 기획자료'!$Q$16</c:f>
            </c:multiLvlStrRef>
          </c:cat>
          <c:val>
            <c:numRef>
              <c:f>'당월 기획자료'!$Q$18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기획자료'!$P$19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multiLvlStrRef>
              <c:f>'당월 기획자료'!$Q$16</c:f>
            </c:multiLvlStrRef>
          </c:cat>
          <c:val>
            <c:numRef>
              <c:f>'당월 기획자료'!$Q$19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755F3E8-E46F-4F2C-85B0-B4FC2071F36A}" type="CATEGORYNAME">
                      <a:rPr lang="ko-KR" altLang="en-US">
                        <a:solidFill>
                          <a:sysClr val="windowText" lastClr="000000"/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[CATEGORY NAME]</a:t>
                    </a:fld>
                    <a:r>
                      <a:rPr lang="en-US" altLang="ko-KR" baseline="0">
                        <a:solidFill>
                          <a:sysClr val="windowText" lastClr="000000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ysClr val="windowText" lastClr="000000"/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[VALUE]</a:t>
                    </a:fld>
                    <a:endParaRPr lang="en-US" altLang="ko-KR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0.76421234809436023</c:v>
                </c:pt>
                <c:pt idx="1">
                  <c:v>0.13025320741939125</c:v>
                </c:pt>
                <c:pt idx="2">
                  <c:v>3.9956356522066291E-2</c:v>
                </c:pt>
                <c:pt idx="3">
                  <c:v>6.4261258888596254E-2</c:v>
                </c:pt>
                <c:pt idx="4">
                  <c:v>7.5247375747770798E-4</c:v>
                </c:pt>
                <c:pt idx="5">
                  <c:v>3.3861319086496861E-4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382905</xdr:colOff>
      <xdr:row>9</xdr:row>
      <xdr:rowOff>190500</xdr:rowOff>
    </xdr:from>
    <xdr:to>
      <xdr:col>17</xdr:col>
      <xdr:colOff>441960</xdr:colOff>
      <xdr:row>21</xdr:row>
      <xdr:rowOff>110490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672352</xdr:colOff>
      <xdr:row>17</xdr:row>
      <xdr:rowOff>134470</xdr:rowOff>
    </xdr:from>
    <xdr:to>
      <xdr:col>22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628650</xdr:colOff>
      <xdr:row>23</xdr:row>
      <xdr:rowOff>0</xdr:rowOff>
    </xdr:from>
    <xdr:to>
      <xdr:col>25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10</xdr:col>
      <xdr:colOff>238125</xdr:colOff>
      <xdr:row>33</xdr:row>
      <xdr:rowOff>161925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63" Type="http://schemas.openxmlformats.org/officeDocument/2006/relationships/hyperlink" Target="https://skinnonews.com/archives/111312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226" Type="http://schemas.openxmlformats.org/officeDocument/2006/relationships/hyperlink" Target="https://skinnonews.com/archives/114983" TargetMode="External"/><Relationship Id="rId107" Type="http://schemas.openxmlformats.org/officeDocument/2006/relationships/hyperlink" Target="https://skinnonews.com/archives/48028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114197" TargetMode="External"/><Relationship Id="rId237" Type="http://schemas.openxmlformats.org/officeDocument/2006/relationships/hyperlink" Target="https://skinnonews.com/archives/115351" TargetMode="External"/><Relationship Id="rId258" Type="http://schemas.openxmlformats.org/officeDocument/2006/relationships/hyperlink" Target="https://skinnonews.com/archives/116657" TargetMode="External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227" Type="http://schemas.openxmlformats.org/officeDocument/2006/relationships/hyperlink" Target="https://skinnonews.com/archives/114985" TargetMode="External"/><Relationship Id="rId248" Type="http://schemas.openxmlformats.org/officeDocument/2006/relationships/hyperlink" Target="https://skinnonews.com/archives/115719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114094" TargetMode="External"/><Relationship Id="rId6" Type="http://schemas.openxmlformats.org/officeDocument/2006/relationships/hyperlink" Target="https://skinnonews.com/archives/32828" TargetMode="External"/><Relationship Id="rId238" Type="http://schemas.openxmlformats.org/officeDocument/2006/relationships/hyperlink" Target="https://skinnonews.com/archives/115390" TargetMode="External"/><Relationship Id="rId259" Type="http://schemas.openxmlformats.org/officeDocument/2006/relationships/hyperlink" Target="https://skinnonews.com/archives/116659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84" TargetMode="External"/><Relationship Id="rId228" Type="http://schemas.openxmlformats.org/officeDocument/2006/relationships/hyperlink" Target="https://skinnonews.com/archives/114987" TargetMode="External"/><Relationship Id="rId249" Type="http://schemas.openxmlformats.org/officeDocument/2006/relationships/hyperlink" Target="https://skinnonews.com/archives/115801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260" Type="http://schemas.openxmlformats.org/officeDocument/2006/relationships/hyperlink" Target="https://skinnonews.com/archives/116683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18" TargetMode="External"/><Relationship Id="rId239" Type="http://schemas.openxmlformats.org/officeDocument/2006/relationships/hyperlink" Target="https://skinnonews.com/archives/115392" TargetMode="External"/><Relationship Id="rId250" Type="http://schemas.openxmlformats.org/officeDocument/2006/relationships/hyperlink" Target="https://skinnonews.com/archives/115804" TargetMode="External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52" TargetMode="External"/><Relationship Id="rId229" Type="http://schemas.openxmlformats.org/officeDocument/2006/relationships/hyperlink" Target="https://skinnonews.com/archives/114989" TargetMode="External"/><Relationship Id="rId240" Type="http://schemas.openxmlformats.org/officeDocument/2006/relationships/hyperlink" Target="https://skinnonews.com/archives/115509" TargetMode="External"/><Relationship Id="rId261" Type="http://schemas.openxmlformats.org/officeDocument/2006/relationships/hyperlink" Target="https://skinnonews.com/archives/116685" TargetMode="External"/><Relationship Id="rId14" Type="http://schemas.openxmlformats.org/officeDocument/2006/relationships/hyperlink" Target="https://skinnonews.com/archives/110622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8" Type="http://schemas.openxmlformats.org/officeDocument/2006/relationships/hyperlink" Target="https://skinnonews.com/archives/96864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219" Type="http://schemas.openxmlformats.org/officeDocument/2006/relationships/hyperlink" Target="https://skinnonews.com/archives/114084" TargetMode="External"/><Relationship Id="rId230" Type="http://schemas.openxmlformats.org/officeDocument/2006/relationships/hyperlink" Target="https://skinnonews.com/archives/114991" TargetMode="External"/><Relationship Id="rId251" Type="http://schemas.openxmlformats.org/officeDocument/2006/relationships/hyperlink" Target="https://skinnonews.com/archives/115830" TargetMode="External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038" TargetMode="External"/><Relationship Id="rId220" Type="http://schemas.openxmlformats.org/officeDocument/2006/relationships/hyperlink" Target="https://skinnonews.com/archives/114052" TargetMode="External"/><Relationship Id="rId241" Type="http://schemas.openxmlformats.org/officeDocument/2006/relationships/hyperlink" Target="https://skinnonews.com/archives/115512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262" Type="http://schemas.openxmlformats.org/officeDocument/2006/relationships/hyperlink" Target="https://skinnonews.com/archives/116687" TargetMode="External"/><Relationship Id="rId78" Type="http://schemas.openxmlformats.org/officeDocument/2006/relationships/hyperlink" Target="https://skinnonews.com/archives/111495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64" Type="http://schemas.openxmlformats.org/officeDocument/2006/relationships/hyperlink" Target="https://skinnonews.com/archives/113121" TargetMode="External"/><Relationship Id="rId185" Type="http://schemas.openxmlformats.org/officeDocument/2006/relationships/hyperlink" Target="https://skinnonews.com/archives/113899" TargetMode="External"/><Relationship Id="rId9" Type="http://schemas.openxmlformats.org/officeDocument/2006/relationships/hyperlink" Target="https://skinnonews.com/archives/110586" TargetMode="External"/><Relationship Id="rId210" Type="http://schemas.openxmlformats.org/officeDocument/2006/relationships/hyperlink" Target="https://skinnonews.com/archives/114014" TargetMode="External"/><Relationship Id="rId26" Type="http://schemas.openxmlformats.org/officeDocument/2006/relationships/hyperlink" Target="https://skinnonews.com/archives/110395" TargetMode="External"/><Relationship Id="rId231" Type="http://schemas.openxmlformats.org/officeDocument/2006/relationships/hyperlink" Target="https://skinnonews.com/archives/114993" TargetMode="External"/><Relationship Id="rId252" Type="http://schemas.openxmlformats.org/officeDocument/2006/relationships/hyperlink" Target="https://skinnonews.com/archives/115893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113432" TargetMode="External"/><Relationship Id="rId200" Type="http://schemas.openxmlformats.org/officeDocument/2006/relationships/hyperlink" Target="https://skinnonews.com/archives/114199" TargetMode="External"/><Relationship Id="rId16" Type="http://schemas.openxmlformats.org/officeDocument/2006/relationships/hyperlink" Target="https://skinnonews.com/archives/110632" TargetMode="External"/><Relationship Id="rId221" Type="http://schemas.openxmlformats.org/officeDocument/2006/relationships/hyperlink" Target="https://skinnonews.com/archives/114038" TargetMode="External"/><Relationship Id="rId242" Type="http://schemas.openxmlformats.org/officeDocument/2006/relationships/hyperlink" Target="https://skinnonews.com/archives/115635" TargetMode="External"/><Relationship Id="rId263" Type="http://schemas.openxmlformats.org/officeDocument/2006/relationships/hyperlink" Target="https://skinnonews.com/archives/116796" TargetMode="External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3952" TargetMode="External"/><Relationship Id="rId232" Type="http://schemas.openxmlformats.org/officeDocument/2006/relationships/hyperlink" Target="https://skinnonews.com/archives/115099" TargetMode="External"/><Relationship Id="rId253" Type="http://schemas.openxmlformats.org/officeDocument/2006/relationships/hyperlink" Target="https://skinnonews.com/archives/115965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462" TargetMode="External"/><Relationship Id="rId201" Type="http://schemas.openxmlformats.org/officeDocument/2006/relationships/hyperlink" Target="https://skinnonews.com/archives/114201" TargetMode="External"/><Relationship Id="rId222" Type="http://schemas.openxmlformats.org/officeDocument/2006/relationships/hyperlink" Target="https://skinnonews.com/archives/114014" TargetMode="External"/><Relationship Id="rId243" Type="http://schemas.openxmlformats.org/officeDocument/2006/relationships/hyperlink" Target="https://skinnonews.com/archives/115637" TargetMode="External"/><Relationship Id="rId264" Type="http://schemas.openxmlformats.org/officeDocument/2006/relationships/hyperlink" Target="https://skinnonews.com/archives/116871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113942" TargetMode="External"/><Relationship Id="rId233" Type="http://schemas.openxmlformats.org/officeDocument/2006/relationships/hyperlink" Target="https://skinnonews.com/archives/115101" TargetMode="External"/><Relationship Id="rId254" Type="http://schemas.openxmlformats.org/officeDocument/2006/relationships/hyperlink" Target="https://skinnonews.com/archives/115985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4065" TargetMode="External"/><Relationship Id="rId202" Type="http://schemas.openxmlformats.org/officeDocument/2006/relationships/hyperlink" Target="https://skinnonews.com/archives/114206" TargetMode="External"/><Relationship Id="rId223" Type="http://schemas.openxmlformats.org/officeDocument/2006/relationships/hyperlink" Target="https://skinnonews.com/archives/113952" TargetMode="External"/><Relationship Id="rId244" Type="http://schemas.openxmlformats.org/officeDocument/2006/relationships/hyperlink" Target="https://skinnonews.com/archives/115639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265" Type="http://schemas.openxmlformats.org/officeDocument/2006/relationships/hyperlink" Target="https://skinnonews.com/archives/116873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113998" TargetMode="External"/><Relationship Id="rId234" Type="http://schemas.openxmlformats.org/officeDocument/2006/relationships/hyperlink" Target="https://skinnonews.com/archives/115300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255" Type="http://schemas.openxmlformats.org/officeDocument/2006/relationships/hyperlink" Target="https://skinnonews.com/archives/116257" TargetMode="External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4138" TargetMode="External"/><Relationship Id="rId203" Type="http://schemas.openxmlformats.org/officeDocument/2006/relationships/hyperlink" Target="https://skinnonews.com/archives/114008" TargetMode="External"/><Relationship Id="rId19" Type="http://schemas.openxmlformats.org/officeDocument/2006/relationships/hyperlink" Target="https://skinnonews.com/archives/110642" TargetMode="External"/><Relationship Id="rId224" Type="http://schemas.openxmlformats.org/officeDocument/2006/relationships/hyperlink" Target="https://skinnonews.com/archives/114981" TargetMode="External"/><Relationship Id="rId245" Type="http://schemas.openxmlformats.org/officeDocument/2006/relationships/hyperlink" Target="https://skinnonews.com/archives/115712" TargetMode="External"/><Relationship Id="rId266" Type="http://schemas.openxmlformats.org/officeDocument/2006/relationships/printerSettings" Target="../printerSettings/printerSettings5.bin"/><Relationship Id="rId30" Type="http://schemas.openxmlformats.org/officeDocument/2006/relationships/hyperlink" Target="https://skinnonews.com/archives/110446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189" Type="http://schemas.openxmlformats.org/officeDocument/2006/relationships/hyperlink" Target="https://skinnonews.com/archives/113897" TargetMode="External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35" Type="http://schemas.openxmlformats.org/officeDocument/2006/relationships/hyperlink" Target="https://skinnonews.com/archives/115347" TargetMode="External"/><Relationship Id="rId256" Type="http://schemas.openxmlformats.org/officeDocument/2006/relationships/hyperlink" Target="https://skinnonews.com/archives/116435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179" Type="http://schemas.openxmlformats.org/officeDocument/2006/relationships/hyperlink" Target="https://skinnonews.com/archives/114010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197" TargetMode="External"/><Relationship Id="rId225" Type="http://schemas.openxmlformats.org/officeDocument/2006/relationships/hyperlink" Target="https://skinnonews.com/archives/114679" TargetMode="External"/><Relationship Id="rId246" Type="http://schemas.openxmlformats.org/officeDocument/2006/relationships/hyperlink" Target="https://skinnonews.com/archives/115714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94" Type="http://schemas.openxmlformats.org/officeDocument/2006/relationships/hyperlink" Target="https://skinnonews.com/archives/111887" TargetMode="External"/><Relationship Id="rId148" Type="http://schemas.openxmlformats.org/officeDocument/2006/relationships/hyperlink" Target="https://skinnonews.com/archives/112815" TargetMode="External"/><Relationship Id="rId169" Type="http://schemas.openxmlformats.org/officeDocument/2006/relationships/hyperlink" Target="https://skinnonews.com/archives/113192" TargetMode="External"/><Relationship Id="rId4" Type="http://schemas.openxmlformats.org/officeDocument/2006/relationships/hyperlink" Target="https://skinnonews.com/archives/104002" TargetMode="External"/><Relationship Id="rId180" Type="http://schemas.openxmlformats.org/officeDocument/2006/relationships/hyperlink" Target="https://skinnonews.com/archives/113881" TargetMode="External"/><Relationship Id="rId215" Type="http://schemas.openxmlformats.org/officeDocument/2006/relationships/hyperlink" Target="https://skinnonews.com/archives/114008" TargetMode="External"/><Relationship Id="rId236" Type="http://schemas.openxmlformats.org/officeDocument/2006/relationships/hyperlink" Target="https://skinnonews.com/archives/115349" TargetMode="External"/><Relationship Id="rId257" Type="http://schemas.openxmlformats.org/officeDocument/2006/relationships/hyperlink" Target="https://skinnonews.com/archives/116493" TargetMode="External"/><Relationship Id="rId42" Type="http://schemas.openxmlformats.org/officeDocument/2006/relationships/hyperlink" Target="https://skinnonews.com/archives/110864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94" TargetMode="External"/><Relationship Id="rId247" Type="http://schemas.openxmlformats.org/officeDocument/2006/relationships/hyperlink" Target="https://skinnonews.com/archives/115716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workbookViewId="0">
      <selection activeCell="H12" sqref="H12"/>
    </sheetView>
  </sheetViews>
  <sheetFormatPr defaultRowHeight="16.5"/>
  <cols>
    <col min="1" max="1" width="148.375" customWidth="1"/>
  </cols>
  <sheetData>
    <row r="9" spans="1:1" ht="17.25" thickBot="1"/>
    <row r="10" spans="1:1">
      <c r="A10" s="63" t="s">
        <v>226</v>
      </c>
    </row>
    <row r="11" spans="1:1" ht="17.25" thickBot="1">
      <c r="A11" s="66">
        <v>2024</v>
      </c>
    </row>
    <row r="13" spans="1:1" ht="17.25" thickBot="1"/>
    <row r="14" spans="1:1">
      <c r="A14" s="63" t="s">
        <v>73</v>
      </c>
    </row>
    <row r="15" spans="1:1" ht="17.25" thickBot="1">
      <c r="A15" s="64">
        <v>9</v>
      </c>
    </row>
    <row r="17" spans="1:2" ht="39">
      <c r="A17" s="80" t="s">
        <v>404</v>
      </c>
    </row>
    <row r="18" spans="1:2">
      <c r="A18" s="67" t="s">
        <v>314</v>
      </c>
    </row>
    <row r="19" spans="1:2">
      <c r="A19" s="67" t="s">
        <v>315</v>
      </c>
    </row>
    <row r="20" spans="1:2">
      <c r="A20" s="39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39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39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39" t="str">
        <f>IF(SUM('당월 기획자료'!F:F)=0,"5)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39" t="str">
        <f>IF(OR(ISNUMBER(SEARCH("값붙",A23))=TRUE,ISNUMBER(SEARCH("값붙",A22))=TRUE),"6)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보도자료'!F:F)+COUNT('당월 기획자료'!F:F)+COUNT('당월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39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39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39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81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9">
      <c r="A31" s="80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4" priority="12" operator="containsText" text="값붙">
      <formula>NOT(ISERROR(SEARCH("값붙",A20)))</formula>
    </cfRule>
  </conditionalFormatting>
  <conditionalFormatting sqref="A21">
    <cfRule type="containsText" dxfId="113" priority="11" operator="containsText" text="값붙">
      <formula>NOT(ISERROR(SEARCH("값붙",A21)))</formula>
    </cfRule>
  </conditionalFormatting>
  <conditionalFormatting sqref="A22">
    <cfRule type="containsText" dxfId="112" priority="3" operator="containsText" text="#N/A">
      <formula>NOT(ISERROR(SEARCH("#N/A",A22)))</formula>
    </cfRule>
    <cfRule type="containsText" dxfId="111" priority="10" operator="containsText" text="값붙">
      <formula>NOT(ISERROR(SEARCH("값붙",A22)))</formula>
    </cfRule>
  </conditionalFormatting>
  <conditionalFormatting sqref="A24">
    <cfRule type="containsText" dxfId="110" priority="9" operator="containsText" text="올바르게">
      <formula>NOT(ISERROR(SEARCH("올바르게",A24)))</formula>
    </cfRule>
  </conditionalFormatting>
  <conditionalFormatting sqref="A27:A28">
    <cfRule type="containsText" dxfId="109" priority="5" operator="containsText" text="값붙">
      <formula>NOT(ISERROR(SEARCH("값붙",A27)))</formula>
    </cfRule>
  </conditionalFormatting>
  <conditionalFormatting sqref="A25">
    <cfRule type="containsText" dxfId="108" priority="7" operator="containsText" text="값붙">
      <formula>NOT(ISERROR(SEARCH("값붙",A25)))</formula>
    </cfRule>
  </conditionalFormatting>
  <conditionalFormatting sqref="A26">
    <cfRule type="containsText" dxfId="107" priority="6" operator="containsText" text="값붙">
      <formula>NOT(ISERROR(SEARCH("값붙",A26)))</formula>
    </cfRule>
  </conditionalFormatting>
  <conditionalFormatting sqref="A23">
    <cfRule type="containsText" dxfId="106" priority="2" operator="containsText" text="#N/A">
      <formula>NOT(ISERROR(SEARCH("#N/A",A23)))</formula>
    </cfRule>
    <cfRule type="containsText" dxfId="105" priority="4" operator="containsText" text="값붙">
      <formula>NOT(ISERROR(SEARCH("값붙",A23)))</formula>
    </cfRule>
  </conditionalFormatting>
  <conditionalFormatting sqref="A28">
    <cfRule type="containsText" dxfId="104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4" activePane="bottomLeft" state="frozen"/>
      <selection pane="bottomLeft" activeCell="AB10" sqref="AB10"/>
    </sheetView>
  </sheetViews>
  <sheetFormatPr defaultRowHeight="16.5"/>
  <sheetData>
    <row r="1" spans="1:25">
      <c r="A1" s="270" t="s">
        <v>0</v>
      </c>
      <c r="B1" s="271"/>
      <c r="C1" s="272" t="s">
        <v>1</v>
      </c>
      <c r="D1" s="273"/>
      <c r="E1" s="273"/>
      <c r="F1" s="273"/>
      <c r="G1" s="273"/>
      <c r="H1" s="273"/>
      <c r="I1" s="273"/>
      <c r="J1" s="273"/>
      <c r="K1" s="273"/>
      <c r="L1" s="274"/>
      <c r="M1" s="275" t="s">
        <v>2</v>
      </c>
      <c r="N1" s="276"/>
      <c r="O1" s="276"/>
      <c r="P1" s="276"/>
      <c r="Q1" s="277"/>
      <c r="R1" s="278" t="s">
        <v>3</v>
      </c>
      <c r="S1" s="279"/>
      <c r="T1" s="280"/>
      <c r="U1" s="1" t="s">
        <v>4</v>
      </c>
    </row>
    <row r="2" spans="1:25">
      <c r="A2" s="281" t="str">
        <f>"Date ("&amp;체크리스트!A11&amp;")"</f>
        <v>Date (2024)</v>
      </c>
      <c r="B2" s="282"/>
      <c r="C2" s="2" t="s">
        <v>5</v>
      </c>
      <c r="D2" s="283" t="s">
        <v>6</v>
      </c>
      <c r="E2" s="284"/>
      <c r="F2" s="285"/>
      <c r="G2" s="283" t="s">
        <v>7</v>
      </c>
      <c r="H2" s="284"/>
      <c r="I2" s="285"/>
      <c r="J2" s="283" t="s">
        <v>8</v>
      </c>
      <c r="K2" s="284"/>
      <c r="L2" s="285"/>
      <c r="M2" s="286" t="s">
        <v>9</v>
      </c>
      <c r="N2" s="287"/>
      <c r="O2" s="287"/>
      <c r="P2" s="287"/>
      <c r="Q2" s="288"/>
      <c r="R2" s="278" t="s">
        <v>9</v>
      </c>
      <c r="S2" s="279"/>
      <c r="T2" s="280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153">
        <v>45536</v>
      </c>
      <c r="B4" s="214">
        <v>45536</v>
      </c>
      <c r="C4" s="155"/>
      <c r="D4" s="155">
        <v>378</v>
      </c>
      <c r="E4" s="155">
        <v>317</v>
      </c>
      <c r="F4" s="155">
        <v>695</v>
      </c>
      <c r="G4" s="155"/>
      <c r="H4" s="155"/>
      <c r="I4" s="155"/>
      <c r="J4" s="155">
        <v>431</v>
      </c>
      <c r="K4" s="155">
        <v>358</v>
      </c>
      <c r="L4" s="156">
        <v>789</v>
      </c>
      <c r="M4" s="157"/>
      <c r="N4" s="158"/>
      <c r="O4" s="159"/>
      <c r="P4" s="160"/>
      <c r="Q4" s="161"/>
      <c r="R4" s="159"/>
      <c r="S4" s="159"/>
      <c r="T4" s="162"/>
      <c r="U4" s="162"/>
      <c r="X4" s="28">
        <f>A4-WEEKDAY(A4,2)+4</f>
        <v>45533</v>
      </c>
      <c r="Y4" t="str">
        <f>MONTH(X4)&amp;"월 "&amp;WEEKNUM(DATE(YEAR(일일data!X4),1,DAY(일일data!X4-WEEKDAY(일일data!X4,14)+1)),WEEKDAY(DATE(YEAR(일일data!X4),1,1),11)+10)&amp;"주차"</f>
        <v>8월 5주차</v>
      </c>
    </row>
    <row r="5" spans="1:25">
      <c r="A5" s="153">
        <v>45537</v>
      </c>
      <c r="B5" s="214">
        <v>45537</v>
      </c>
      <c r="C5" s="155"/>
      <c r="D5" s="155">
        <v>1229</v>
      </c>
      <c r="E5" s="155">
        <v>481</v>
      </c>
      <c r="F5" s="155">
        <v>1710</v>
      </c>
      <c r="G5" s="155"/>
      <c r="H5" s="155"/>
      <c r="I5" s="155"/>
      <c r="J5" s="155">
        <v>1435</v>
      </c>
      <c r="K5" s="155">
        <v>561</v>
      </c>
      <c r="L5" s="156">
        <v>1996</v>
      </c>
      <c r="M5" s="157"/>
      <c r="N5" s="158"/>
      <c r="O5" s="159"/>
      <c r="P5" s="160"/>
      <c r="Q5" s="161"/>
      <c r="R5" s="159"/>
      <c r="S5" s="159"/>
      <c r="T5" s="162"/>
      <c r="U5" s="162"/>
      <c r="X5" s="28">
        <f t="shared" ref="X5:X34" si="0">A5-WEEKDAY(A5,2)+4</f>
        <v>45540</v>
      </c>
      <c r="Y5" t="str">
        <f>MONTH(X5)&amp;"월 "&amp;WEEKNUM(DATE(YEAR(일일data!X5),1,DAY(일일data!X5-WEEKDAY(일일data!X5,14)+1)),WEEKDAY(DATE(YEAR(일일data!X5),1,1),11)+10)&amp;"주차"</f>
        <v>9월 1주차</v>
      </c>
    </row>
    <row r="6" spans="1:25">
      <c r="A6" s="153">
        <v>45538</v>
      </c>
      <c r="B6" s="214">
        <v>45538</v>
      </c>
      <c r="C6" s="155"/>
      <c r="D6" s="155">
        <v>1109</v>
      </c>
      <c r="E6" s="155">
        <v>539</v>
      </c>
      <c r="F6" s="155">
        <v>1648</v>
      </c>
      <c r="G6" s="155"/>
      <c r="H6" s="155"/>
      <c r="I6" s="155"/>
      <c r="J6" s="155">
        <v>1362</v>
      </c>
      <c r="K6" s="155">
        <v>607</v>
      </c>
      <c r="L6" s="156">
        <v>1969</v>
      </c>
      <c r="M6" s="157"/>
      <c r="N6" s="158"/>
      <c r="O6" s="159"/>
      <c r="P6" s="160"/>
      <c r="Q6" s="161"/>
      <c r="R6" s="159"/>
      <c r="S6" s="159"/>
      <c r="T6" s="162"/>
      <c r="U6" s="162"/>
      <c r="X6" s="28">
        <f t="shared" si="0"/>
        <v>45540</v>
      </c>
      <c r="Y6" t="str">
        <f>MONTH(X6)&amp;"월 "&amp;WEEKNUM(DATE(YEAR(일일data!X6),1,DAY(일일data!X6-WEEKDAY(일일data!X6,14)+1)),WEEKDAY(DATE(YEAR(일일data!X6),1,1),11)+10)&amp;"주차"</f>
        <v>9월 1주차</v>
      </c>
    </row>
    <row r="7" spans="1:25">
      <c r="A7" s="153">
        <v>45539</v>
      </c>
      <c r="B7" s="214">
        <v>45539</v>
      </c>
      <c r="C7" s="155"/>
      <c r="D7" s="155">
        <v>1134</v>
      </c>
      <c r="E7" s="155">
        <v>632</v>
      </c>
      <c r="F7" s="155">
        <v>1766</v>
      </c>
      <c r="G7" s="155"/>
      <c r="H7" s="155"/>
      <c r="I7" s="155"/>
      <c r="J7" s="155">
        <v>1324</v>
      </c>
      <c r="K7" s="155">
        <v>703</v>
      </c>
      <c r="L7" s="155">
        <v>2027</v>
      </c>
      <c r="M7" s="163"/>
      <c r="N7" s="164"/>
      <c r="O7" s="164"/>
      <c r="P7" s="164"/>
      <c r="Q7" s="165"/>
      <c r="R7" s="163"/>
      <c r="S7" s="163"/>
      <c r="T7" s="166"/>
      <c r="U7" s="166"/>
      <c r="X7" s="28">
        <f t="shared" si="0"/>
        <v>45540</v>
      </c>
      <c r="Y7" t="str">
        <f>MONTH(X7)&amp;"월 "&amp;WEEKNUM(DATE(YEAR(일일data!X7),1,DAY(일일data!X7-WEEKDAY(일일data!X7,14)+1)),WEEKDAY(DATE(YEAR(일일data!X7),1,1),11)+10)&amp;"주차"</f>
        <v>9월 1주차</v>
      </c>
    </row>
    <row r="8" spans="1:25">
      <c r="A8" s="153">
        <v>45540</v>
      </c>
      <c r="B8" s="214">
        <v>45540</v>
      </c>
      <c r="C8" s="156"/>
      <c r="D8" s="156">
        <v>1014</v>
      </c>
      <c r="E8" s="156">
        <v>653</v>
      </c>
      <c r="F8" s="156">
        <v>1667</v>
      </c>
      <c r="G8" s="156"/>
      <c r="H8" s="156"/>
      <c r="I8" s="156"/>
      <c r="J8" s="156">
        <v>1185</v>
      </c>
      <c r="K8" s="156">
        <v>725</v>
      </c>
      <c r="L8" s="156">
        <v>1910</v>
      </c>
      <c r="M8" s="163"/>
      <c r="N8" s="164"/>
      <c r="O8" s="164"/>
      <c r="P8" s="164"/>
      <c r="Q8" s="165"/>
      <c r="R8" s="163"/>
      <c r="S8" s="163"/>
      <c r="T8" s="166"/>
      <c r="U8" s="166"/>
      <c r="X8" s="28">
        <f t="shared" si="0"/>
        <v>45540</v>
      </c>
      <c r="Y8" t="str">
        <f>MONTH(X8)&amp;"월 "&amp;WEEKNUM(DATE(YEAR(일일data!X8),1,DAY(일일data!X8-WEEKDAY(일일data!X8,14)+1)),WEEKDAY(DATE(YEAR(일일data!X8),1,1),11)+10)&amp;"주차"</f>
        <v>9월 1주차</v>
      </c>
    </row>
    <row r="9" spans="1:25">
      <c r="A9" s="153">
        <v>45541</v>
      </c>
      <c r="B9" s="214">
        <v>45541</v>
      </c>
      <c r="C9" s="155"/>
      <c r="D9" s="155">
        <v>1063</v>
      </c>
      <c r="E9" s="155">
        <v>634</v>
      </c>
      <c r="F9" s="155">
        <v>1697</v>
      </c>
      <c r="G9" s="155"/>
      <c r="H9" s="155"/>
      <c r="I9" s="155"/>
      <c r="J9" s="155">
        <v>1237</v>
      </c>
      <c r="K9" s="155">
        <v>715</v>
      </c>
      <c r="L9" s="167">
        <v>1952</v>
      </c>
      <c r="M9" s="163"/>
      <c r="N9" s="163"/>
      <c r="O9" s="163"/>
      <c r="P9" s="163"/>
      <c r="Q9" s="165"/>
      <c r="R9" s="163"/>
      <c r="S9" s="163"/>
      <c r="T9" s="166"/>
      <c r="U9" s="166"/>
      <c r="X9" s="28">
        <f t="shared" si="0"/>
        <v>45540</v>
      </c>
      <c r="Y9" t="str">
        <f>MONTH(X9)&amp;"월 "&amp;WEEKNUM(DATE(YEAR(일일data!X9),1,DAY(일일data!X9-WEEKDAY(일일data!X9,14)+1)),WEEKDAY(DATE(YEAR(일일data!X9),1,1),11)+10)&amp;"주차"</f>
        <v>9월 1주차</v>
      </c>
    </row>
    <row r="10" spans="1:25">
      <c r="A10" s="153">
        <v>45542</v>
      </c>
      <c r="B10" s="214">
        <v>45542</v>
      </c>
      <c r="C10" s="155"/>
      <c r="D10" s="155">
        <v>382</v>
      </c>
      <c r="E10" s="155">
        <v>547</v>
      </c>
      <c r="F10" s="155">
        <v>929</v>
      </c>
      <c r="G10" s="155"/>
      <c r="H10" s="155"/>
      <c r="I10" s="155"/>
      <c r="J10" s="155">
        <v>430</v>
      </c>
      <c r="K10" s="155">
        <v>602</v>
      </c>
      <c r="L10" s="167">
        <v>1032</v>
      </c>
      <c r="M10" s="157"/>
      <c r="N10" s="158"/>
      <c r="O10" s="159"/>
      <c r="P10" s="160"/>
      <c r="Q10" s="161"/>
      <c r="R10" s="159"/>
      <c r="S10" s="159"/>
      <c r="T10" s="162"/>
      <c r="U10" s="162"/>
      <c r="X10" s="28">
        <f t="shared" si="0"/>
        <v>45540</v>
      </c>
      <c r="Y10" t="str">
        <f>MONTH(X10)&amp;"월 "&amp;WEEKNUM(DATE(YEAR(일일data!X10),1,DAY(일일data!X10-WEEKDAY(일일data!X10,14)+1)),WEEKDAY(DATE(YEAR(일일data!X10),1,1),11)+10)&amp;"주차"</f>
        <v>9월 1주차</v>
      </c>
    </row>
    <row r="11" spans="1:25">
      <c r="A11" s="153">
        <v>45543</v>
      </c>
      <c r="B11" s="214">
        <v>45543</v>
      </c>
      <c r="C11" s="156"/>
      <c r="D11" s="156">
        <v>437</v>
      </c>
      <c r="E11" s="156">
        <v>330</v>
      </c>
      <c r="F11" s="156">
        <v>767</v>
      </c>
      <c r="G11" s="156"/>
      <c r="H11" s="156"/>
      <c r="I11" s="156"/>
      <c r="J11" s="156">
        <v>483</v>
      </c>
      <c r="K11" s="156">
        <v>380</v>
      </c>
      <c r="L11" s="168">
        <v>863</v>
      </c>
      <c r="M11" s="157"/>
      <c r="N11" s="158"/>
      <c r="O11" s="159"/>
      <c r="P11" s="160"/>
      <c r="Q11" s="161"/>
      <c r="R11" s="159"/>
      <c r="S11" s="159"/>
      <c r="T11" s="162"/>
      <c r="U11" s="162"/>
      <c r="X11" s="28">
        <f t="shared" si="0"/>
        <v>45540</v>
      </c>
      <c r="Y11" t="str">
        <f>MONTH(X11)&amp;"월 "&amp;WEEKNUM(DATE(YEAR(일일data!X11),1,DAY(일일data!X11-WEEKDAY(일일data!X11,14)+1)),WEEKDAY(DATE(YEAR(일일data!X11),1,1),11)+10)&amp;"주차"</f>
        <v>9월 1주차</v>
      </c>
    </row>
    <row r="12" spans="1:25">
      <c r="A12" s="153">
        <v>45544</v>
      </c>
      <c r="B12" s="214">
        <v>45544</v>
      </c>
      <c r="C12" s="156"/>
      <c r="D12" s="156">
        <v>1319</v>
      </c>
      <c r="E12" s="156">
        <v>432</v>
      </c>
      <c r="F12" s="156">
        <v>1751</v>
      </c>
      <c r="G12" s="156"/>
      <c r="H12" s="156"/>
      <c r="I12" s="156"/>
      <c r="J12" s="156">
        <v>1534</v>
      </c>
      <c r="K12" s="156">
        <v>504</v>
      </c>
      <c r="L12" s="168">
        <v>2038</v>
      </c>
      <c r="M12" s="157"/>
      <c r="N12" s="158"/>
      <c r="O12" s="159"/>
      <c r="P12" s="160"/>
      <c r="Q12" s="161"/>
      <c r="R12" s="159"/>
      <c r="S12" s="159"/>
      <c r="T12" s="162"/>
      <c r="U12" s="162"/>
      <c r="X12" s="28">
        <f t="shared" si="0"/>
        <v>45547</v>
      </c>
      <c r="Y12" t="str">
        <f>MONTH(X12)&amp;"월 "&amp;WEEKNUM(DATE(YEAR(일일data!X12),1,DAY(일일data!X12-WEEKDAY(일일data!X12,14)+1)),WEEKDAY(DATE(YEAR(일일data!X12),1,1),11)+10)&amp;"주차"</f>
        <v>9월 2주차</v>
      </c>
    </row>
    <row r="13" spans="1:25">
      <c r="A13" s="153">
        <v>45545</v>
      </c>
      <c r="B13" s="214">
        <v>45545</v>
      </c>
      <c r="C13" s="156"/>
      <c r="D13" s="156">
        <v>1201</v>
      </c>
      <c r="E13" s="156">
        <v>449</v>
      </c>
      <c r="F13" s="156">
        <v>1650</v>
      </c>
      <c r="G13" s="156"/>
      <c r="H13" s="156"/>
      <c r="I13" s="156"/>
      <c r="J13" s="156">
        <v>1351</v>
      </c>
      <c r="K13" s="156">
        <v>532</v>
      </c>
      <c r="L13" s="168">
        <v>1883</v>
      </c>
      <c r="M13" s="169"/>
      <c r="N13" s="170"/>
      <c r="O13" s="171"/>
      <c r="P13" s="164"/>
      <c r="Q13" s="172"/>
      <c r="R13" s="171"/>
      <c r="S13" s="171"/>
      <c r="T13" s="173"/>
      <c r="U13" s="173"/>
      <c r="X13" s="28">
        <f t="shared" si="0"/>
        <v>45547</v>
      </c>
      <c r="Y13" t="str">
        <f>MONTH(X13)&amp;"월 "&amp;WEEKNUM(DATE(YEAR(일일data!X13),1,DAY(일일data!X13-WEEKDAY(일일data!X13,14)+1)),WEEKDAY(DATE(YEAR(일일data!X13),1,1),11)+10)&amp;"주차"</f>
        <v>9월 2주차</v>
      </c>
    </row>
    <row r="14" spans="1:25">
      <c r="A14" s="153">
        <v>45546</v>
      </c>
      <c r="B14" s="214">
        <v>45546</v>
      </c>
      <c r="C14" s="156"/>
      <c r="D14" s="156">
        <v>1153</v>
      </c>
      <c r="E14" s="156">
        <v>514</v>
      </c>
      <c r="F14" s="156">
        <v>1667</v>
      </c>
      <c r="G14" s="156"/>
      <c r="H14" s="156"/>
      <c r="I14" s="156"/>
      <c r="J14" s="156">
        <v>1340</v>
      </c>
      <c r="K14" s="156">
        <v>634</v>
      </c>
      <c r="L14" s="168">
        <v>1974</v>
      </c>
      <c r="M14" s="159"/>
      <c r="N14" s="158"/>
      <c r="O14" s="158"/>
      <c r="P14" s="159"/>
      <c r="Q14" s="161"/>
      <c r="R14" s="159"/>
      <c r="S14" s="159"/>
      <c r="T14" s="162"/>
      <c r="U14" s="162"/>
      <c r="X14" s="28">
        <f t="shared" si="0"/>
        <v>45547</v>
      </c>
      <c r="Y14" t="str">
        <f>MONTH(X14)&amp;"월 "&amp;WEEKNUM(DATE(YEAR(일일data!X14),1,DAY(일일data!X14-WEEKDAY(일일data!X14,14)+1)),WEEKDAY(DATE(YEAR(일일data!X14),1,1),11)+10)&amp;"주차"</f>
        <v>9월 2주차</v>
      </c>
    </row>
    <row r="15" spans="1:25">
      <c r="A15" s="153">
        <v>45547</v>
      </c>
      <c r="B15" s="214">
        <v>45547</v>
      </c>
      <c r="C15" s="156"/>
      <c r="D15" s="156">
        <v>1073</v>
      </c>
      <c r="E15" s="156">
        <v>506</v>
      </c>
      <c r="F15" s="156">
        <v>1579</v>
      </c>
      <c r="G15" s="156"/>
      <c r="H15" s="156"/>
      <c r="I15" s="156"/>
      <c r="J15" s="156">
        <v>1274</v>
      </c>
      <c r="K15" s="156">
        <v>637</v>
      </c>
      <c r="L15" s="168">
        <v>1911</v>
      </c>
      <c r="M15" s="159"/>
      <c r="N15" s="158"/>
      <c r="O15" s="158"/>
      <c r="P15" s="159"/>
      <c r="Q15" s="161"/>
      <c r="R15" s="159"/>
      <c r="S15" s="159"/>
      <c r="T15" s="162"/>
      <c r="U15" s="162"/>
      <c r="X15" s="28">
        <f t="shared" si="0"/>
        <v>45547</v>
      </c>
      <c r="Y15" t="str">
        <f>MONTH(X15)&amp;"월 "&amp;WEEKNUM(DATE(YEAR(일일data!X15),1,DAY(일일data!X15-WEEKDAY(일일data!X15,14)+1)),WEEKDAY(DATE(YEAR(일일data!X15),1,1),11)+10)&amp;"주차"</f>
        <v>9월 2주차</v>
      </c>
    </row>
    <row r="16" spans="1:25">
      <c r="A16" s="153">
        <v>45548</v>
      </c>
      <c r="B16" s="214">
        <v>45548</v>
      </c>
      <c r="C16" s="155"/>
      <c r="D16" s="155">
        <v>873</v>
      </c>
      <c r="E16" s="155">
        <v>383</v>
      </c>
      <c r="F16" s="155">
        <v>1256</v>
      </c>
      <c r="G16" s="155"/>
      <c r="H16" s="155"/>
      <c r="I16" s="155"/>
      <c r="J16" s="155">
        <v>1031</v>
      </c>
      <c r="K16" s="155">
        <v>432</v>
      </c>
      <c r="L16" s="167">
        <v>1463</v>
      </c>
      <c r="M16" s="159"/>
      <c r="N16" s="158"/>
      <c r="O16" s="158"/>
      <c r="P16" s="159"/>
      <c r="Q16" s="161"/>
      <c r="R16" s="159"/>
      <c r="S16" s="159"/>
      <c r="T16" s="162"/>
      <c r="U16" s="162"/>
      <c r="X16" s="28">
        <f t="shared" si="0"/>
        <v>45547</v>
      </c>
      <c r="Y16" t="str">
        <f>MONTH(X16)&amp;"월 "&amp;WEEKNUM(DATE(YEAR(일일data!X16),1,DAY(일일data!X16-WEEKDAY(일일data!X16,14)+1)),WEEKDAY(DATE(YEAR(일일data!X16),1,1),11)+10)&amp;"주차"</f>
        <v>9월 2주차</v>
      </c>
    </row>
    <row r="17" spans="1:25">
      <c r="A17" s="153">
        <v>45549</v>
      </c>
      <c r="B17" s="214">
        <v>45549</v>
      </c>
      <c r="C17" s="155"/>
      <c r="D17" s="155">
        <v>291</v>
      </c>
      <c r="E17" s="155">
        <v>280</v>
      </c>
      <c r="F17" s="155">
        <v>571</v>
      </c>
      <c r="G17" s="155"/>
      <c r="H17" s="155"/>
      <c r="I17" s="155"/>
      <c r="J17" s="155">
        <v>337</v>
      </c>
      <c r="K17" s="155">
        <v>316</v>
      </c>
      <c r="L17" s="167">
        <v>653</v>
      </c>
      <c r="M17" s="159"/>
      <c r="N17" s="158"/>
      <c r="O17" s="158"/>
      <c r="P17" s="159"/>
      <c r="Q17" s="161"/>
      <c r="R17" s="159"/>
      <c r="S17" s="159"/>
      <c r="T17" s="162"/>
      <c r="U17" s="162"/>
      <c r="X17" s="28">
        <f t="shared" si="0"/>
        <v>45547</v>
      </c>
      <c r="Y17" t="str">
        <f>MONTH(X17)&amp;"월 "&amp;WEEKNUM(DATE(YEAR(일일data!X17),1,DAY(일일data!X17-WEEKDAY(일일data!X17,14)+1)),WEEKDAY(DATE(YEAR(일일data!X17),1,1),11)+10)&amp;"주차"</f>
        <v>9월 2주차</v>
      </c>
    </row>
    <row r="18" spans="1:25">
      <c r="A18" s="153">
        <v>45550</v>
      </c>
      <c r="B18" s="214">
        <v>45550</v>
      </c>
      <c r="C18" s="155"/>
      <c r="D18" s="155">
        <v>277</v>
      </c>
      <c r="E18" s="155">
        <v>282</v>
      </c>
      <c r="F18" s="155">
        <v>559</v>
      </c>
      <c r="G18" s="155"/>
      <c r="H18" s="155"/>
      <c r="I18" s="155"/>
      <c r="J18" s="155">
        <v>302</v>
      </c>
      <c r="K18" s="155">
        <v>310</v>
      </c>
      <c r="L18" s="167">
        <v>612</v>
      </c>
      <c r="M18" s="159"/>
      <c r="N18" s="158"/>
      <c r="O18" s="158"/>
      <c r="P18" s="159"/>
      <c r="Q18" s="161"/>
      <c r="R18" s="159"/>
      <c r="S18" s="159"/>
      <c r="T18" s="162"/>
      <c r="U18" s="162"/>
      <c r="X18" s="28">
        <f t="shared" si="0"/>
        <v>45547</v>
      </c>
      <c r="Y18" t="str">
        <f>MONTH(X18)&amp;"월 "&amp;WEEKNUM(DATE(YEAR(일일data!X18),1,DAY(일일data!X18-WEEKDAY(일일data!X18,14)+1)),WEEKDAY(DATE(YEAR(일일data!X18),1,1),11)+10)&amp;"주차"</f>
        <v>9월 2주차</v>
      </c>
    </row>
    <row r="19" spans="1:25">
      <c r="A19" s="153">
        <v>45551</v>
      </c>
      <c r="B19" s="214">
        <v>45551</v>
      </c>
      <c r="C19" s="156"/>
      <c r="D19" s="156">
        <v>262</v>
      </c>
      <c r="E19" s="156">
        <v>272</v>
      </c>
      <c r="F19" s="156">
        <v>534</v>
      </c>
      <c r="G19" s="156"/>
      <c r="H19" s="156"/>
      <c r="I19" s="156"/>
      <c r="J19" s="156">
        <v>289</v>
      </c>
      <c r="K19" s="156">
        <v>304</v>
      </c>
      <c r="L19" s="168">
        <v>593</v>
      </c>
      <c r="M19" s="159"/>
      <c r="N19" s="158"/>
      <c r="O19" s="158"/>
      <c r="P19" s="159"/>
      <c r="Q19" s="161"/>
      <c r="R19" s="159"/>
      <c r="S19" s="159"/>
      <c r="T19" s="162"/>
      <c r="U19" s="162"/>
      <c r="X19" s="28">
        <f t="shared" si="0"/>
        <v>45554</v>
      </c>
      <c r="Y19" t="str">
        <f>MONTH(X19)&amp;"월 "&amp;WEEKNUM(DATE(YEAR(일일data!X19),1,DAY(일일data!X19-WEEKDAY(일일data!X19,14)+1)),WEEKDAY(DATE(YEAR(일일data!X19),1,1),11)+10)&amp;"주차"</f>
        <v>9월 3주차</v>
      </c>
    </row>
    <row r="20" spans="1:25">
      <c r="A20" s="153">
        <v>45552</v>
      </c>
      <c r="B20" s="214">
        <v>45552</v>
      </c>
      <c r="C20" s="156"/>
      <c r="D20" s="156">
        <v>232</v>
      </c>
      <c r="E20" s="156">
        <v>258</v>
      </c>
      <c r="F20" s="156">
        <v>490</v>
      </c>
      <c r="G20" s="156"/>
      <c r="H20" s="156"/>
      <c r="I20" s="156"/>
      <c r="J20" s="156">
        <v>260</v>
      </c>
      <c r="K20" s="156">
        <v>301</v>
      </c>
      <c r="L20" s="168">
        <v>561</v>
      </c>
      <c r="M20" s="163"/>
      <c r="N20" s="174"/>
      <c r="O20" s="174"/>
      <c r="P20" s="163"/>
      <c r="Q20" s="165"/>
      <c r="R20" s="163"/>
      <c r="S20" s="163"/>
      <c r="T20" s="166"/>
      <c r="U20" s="166"/>
      <c r="X20" s="28">
        <f t="shared" si="0"/>
        <v>45554</v>
      </c>
      <c r="Y20" t="str">
        <f>MONTH(X20)&amp;"월 "&amp;WEEKNUM(DATE(YEAR(일일data!X20),1,DAY(일일data!X20-WEEKDAY(일일data!X20,14)+1)),WEEKDAY(DATE(YEAR(일일data!X20),1,1),11)+10)&amp;"주차"</f>
        <v>9월 3주차</v>
      </c>
    </row>
    <row r="21" spans="1:25">
      <c r="A21" s="153">
        <v>45553</v>
      </c>
      <c r="B21" s="214">
        <v>45553</v>
      </c>
      <c r="C21" s="155"/>
      <c r="D21" s="155">
        <v>363</v>
      </c>
      <c r="E21" s="155">
        <v>259</v>
      </c>
      <c r="F21" s="155">
        <v>622</v>
      </c>
      <c r="G21" s="155"/>
      <c r="H21" s="155"/>
      <c r="I21" s="155"/>
      <c r="J21" s="155">
        <v>404</v>
      </c>
      <c r="K21" s="155">
        <v>282</v>
      </c>
      <c r="L21" s="167">
        <v>686</v>
      </c>
      <c r="M21" s="159"/>
      <c r="N21" s="158"/>
      <c r="O21" s="158"/>
      <c r="P21" s="159"/>
      <c r="Q21" s="161"/>
      <c r="R21" s="159"/>
      <c r="S21" s="159"/>
      <c r="T21" s="162"/>
      <c r="U21" s="162"/>
      <c r="X21" s="28">
        <f t="shared" si="0"/>
        <v>45554</v>
      </c>
      <c r="Y21" t="str">
        <f>MONTH(X21)&amp;"월 "&amp;WEEKNUM(DATE(YEAR(일일data!X21),1,DAY(일일data!X21-WEEKDAY(일일data!X21,14)+1)),WEEKDAY(DATE(YEAR(일일data!X21),1,1),11)+10)&amp;"주차"</f>
        <v>9월 3주차</v>
      </c>
    </row>
    <row r="22" spans="1:25">
      <c r="A22" s="153">
        <v>45554</v>
      </c>
      <c r="B22" s="214">
        <v>45554</v>
      </c>
      <c r="C22" s="175"/>
      <c r="D22" s="175">
        <v>1112</v>
      </c>
      <c r="E22" s="175">
        <v>397</v>
      </c>
      <c r="F22" s="175">
        <v>1509</v>
      </c>
      <c r="G22" s="175"/>
      <c r="H22" s="175"/>
      <c r="I22" s="175"/>
      <c r="J22" s="175">
        <v>1301</v>
      </c>
      <c r="K22" s="175">
        <v>472</v>
      </c>
      <c r="L22" s="176">
        <v>1773</v>
      </c>
      <c r="M22" s="159"/>
      <c r="N22" s="158"/>
      <c r="O22" s="158"/>
      <c r="P22" s="159"/>
      <c r="Q22" s="161"/>
      <c r="R22" s="159"/>
      <c r="S22" s="159"/>
      <c r="T22" s="162"/>
      <c r="U22" s="162"/>
      <c r="X22" s="28">
        <f t="shared" si="0"/>
        <v>45554</v>
      </c>
      <c r="Y22" t="str">
        <f>MONTH(X22)&amp;"월 "&amp;WEEKNUM(DATE(YEAR(일일data!X22),1,DAY(일일data!X22-WEEKDAY(일일data!X22,14)+1)),WEEKDAY(DATE(YEAR(일일data!X22),1,1),11)+10)&amp;"주차"</f>
        <v>9월 3주차</v>
      </c>
    </row>
    <row r="23" spans="1:25">
      <c r="A23" s="153">
        <v>45555</v>
      </c>
      <c r="B23" s="214">
        <v>45555</v>
      </c>
      <c r="C23" s="175"/>
      <c r="D23" s="175">
        <v>1000</v>
      </c>
      <c r="E23" s="175">
        <v>378</v>
      </c>
      <c r="F23" s="175">
        <v>1378</v>
      </c>
      <c r="G23" s="175"/>
      <c r="H23" s="175"/>
      <c r="I23" s="175"/>
      <c r="J23" s="175">
        <v>1131</v>
      </c>
      <c r="K23" s="175">
        <v>434</v>
      </c>
      <c r="L23" s="176">
        <v>1565</v>
      </c>
      <c r="M23" s="159"/>
      <c r="N23" s="158"/>
      <c r="O23" s="158"/>
      <c r="P23" s="159"/>
      <c r="Q23" s="161"/>
      <c r="R23" s="159"/>
      <c r="S23" s="159"/>
      <c r="T23" s="162"/>
      <c r="U23" s="162"/>
      <c r="X23" s="28">
        <f t="shared" si="0"/>
        <v>45554</v>
      </c>
      <c r="Y23" t="str">
        <f>MONTH(X23)&amp;"월 "&amp;WEEKNUM(DATE(YEAR(일일data!X23),1,DAY(일일data!X23-WEEKDAY(일일data!X23,14)+1)),WEEKDAY(DATE(YEAR(일일data!X23),1,1),11)+10)&amp;"주차"</f>
        <v>9월 3주차</v>
      </c>
    </row>
    <row r="24" spans="1:25">
      <c r="A24" s="153">
        <v>45556</v>
      </c>
      <c r="B24" s="214">
        <v>45556</v>
      </c>
      <c r="C24" s="175"/>
      <c r="D24" s="175">
        <v>426</v>
      </c>
      <c r="E24" s="175">
        <v>278</v>
      </c>
      <c r="F24" s="175">
        <v>704</v>
      </c>
      <c r="G24" s="175"/>
      <c r="H24" s="175"/>
      <c r="I24" s="175"/>
      <c r="J24" s="175">
        <v>520</v>
      </c>
      <c r="K24" s="175">
        <v>320</v>
      </c>
      <c r="L24" s="176">
        <v>840</v>
      </c>
      <c r="M24" s="163"/>
      <c r="N24" s="174"/>
      <c r="O24" s="174"/>
      <c r="P24" s="163"/>
      <c r="Q24" s="165"/>
      <c r="R24" s="163"/>
      <c r="S24" s="163"/>
      <c r="T24" s="166"/>
      <c r="U24" s="166"/>
      <c r="X24" s="28">
        <f t="shared" si="0"/>
        <v>45554</v>
      </c>
      <c r="Y24" t="str">
        <f>MONTH(X24)&amp;"월 "&amp;WEEKNUM(DATE(YEAR(일일data!X24),1,DAY(일일data!X24-WEEKDAY(일일data!X24,14)+1)),WEEKDAY(DATE(YEAR(일일data!X24),1,1),11)+10)&amp;"주차"</f>
        <v>9월 3주차</v>
      </c>
    </row>
    <row r="25" spans="1:25">
      <c r="A25" s="153">
        <v>45557</v>
      </c>
      <c r="B25" s="214">
        <v>45557</v>
      </c>
      <c r="C25" s="175"/>
      <c r="D25" s="175">
        <v>450</v>
      </c>
      <c r="E25" s="175">
        <v>330</v>
      </c>
      <c r="F25" s="175">
        <v>780</v>
      </c>
      <c r="G25" s="175"/>
      <c r="H25" s="175"/>
      <c r="I25" s="175"/>
      <c r="J25" s="175">
        <v>517</v>
      </c>
      <c r="K25" s="175">
        <v>394</v>
      </c>
      <c r="L25" s="176">
        <v>911</v>
      </c>
      <c r="M25" s="159"/>
      <c r="N25" s="158"/>
      <c r="O25" s="158"/>
      <c r="P25" s="159"/>
      <c r="Q25" s="161"/>
      <c r="R25" s="159"/>
      <c r="S25" s="159"/>
      <c r="T25" s="162"/>
      <c r="U25" s="162"/>
      <c r="X25" s="28">
        <f t="shared" si="0"/>
        <v>45554</v>
      </c>
      <c r="Y25" t="str">
        <f>MONTH(X25)&amp;"월 "&amp;WEEKNUM(DATE(YEAR(일일data!X25),1,DAY(일일data!X25-WEEKDAY(일일data!X25,14)+1)),WEEKDAY(DATE(YEAR(일일data!X25),1,1),11)+10)&amp;"주차"</f>
        <v>9월 3주차</v>
      </c>
    </row>
    <row r="26" spans="1:25">
      <c r="A26" s="153">
        <v>45558</v>
      </c>
      <c r="B26" s="214">
        <v>45558</v>
      </c>
      <c r="C26" s="175"/>
      <c r="D26" s="175">
        <v>1119</v>
      </c>
      <c r="E26" s="175">
        <v>377</v>
      </c>
      <c r="F26" s="175">
        <v>1496</v>
      </c>
      <c r="G26" s="175"/>
      <c r="H26" s="175"/>
      <c r="I26" s="175"/>
      <c r="J26" s="175">
        <v>1320</v>
      </c>
      <c r="K26" s="175">
        <v>453</v>
      </c>
      <c r="L26" s="176">
        <v>1773</v>
      </c>
      <c r="M26" s="159"/>
      <c r="N26" s="158"/>
      <c r="O26" s="158"/>
      <c r="P26" s="159"/>
      <c r="Q26" s="161"/>
      <c r="R26" s="159"/>
      <c r="S26" s="159"/>
      <c r="T26" s="162"/>
      <c r="U26" s="162"/>
      <c r="X26" s="28">
        <f t="shared" si="0"/>
        <v>45561</v>
      </c>
      <c r="Y26" t="str">
        <f>MONTH(X26)&amp;"월 "&amp;WEEKNUM(DATE(YEAR(일일data!X26),1,DAY(일일data!X26-WEEKDAY(일일data!X26,14)+1)),WEEKDAY(DATE(YEAR(일일data!X26),1,1),11)+10)&amp;"주차"</f>
        <v>9월 4주차</v>
      </c>
    </row>
    <row r="27" spans="1:25">
      <c r="A27" s="153">
        <v>45559</v>
      </c>
      <c r="B27" s="214">
        <v>45559</v>
      </c>
      <c r="C27" s="175"/>
      <c r="D27" s="175">
        <v>1143</v>
      </c>
      <c r="E27" s="175">
        <v>430</v>
      </c>
      <c r="F27" s="175">
        <v>1573</v>
      </c>
      <c r="G27" s="175"/>
      <c r="H27" s="175"/>
      <c r="I27" s="175"/>
      <c r="J27" s="175">
        <v>1390</v>
      </c>
      <c r="K27" s="175">
        <v>535</v>
      </c>
      <c r="L27" s="176">
        <v>1925</v>
      </c>
      <c r="M27" s="159"/>
      <c r="N27" s="158"/>
      <c r="O27" s="158"/>
      <c r="P27" s="159"/>
      <c r="Q27" s="161"/>
      <c r="R27" s="159"/>
      <c r="S27" s="159"/>
      <c r="T27" s="162"/>
      <c r="U27" s="162"/>
      <c r="X27" s="28">
        <f t="shared" si="0"/>
        <v>45561</v>
      </c>
      <c r="Y27" t="str">
        <f>MONTH(X27)&amp;"월 "&amp;WEEKNUM(DATE(YEAR(일일data!X27),1,DAY(일일data!X27-WEEKDAY(일일data!X27,14)+1)),WEEKDAY(DATE(YEAR(일일data!X27),1,1),11)+10)&amp;"주차"</f>
        <v>9월 4주차</v>
      </c>
    </row>
    <row r="28" spans="1:25">
      <c r="A28" s="153">
        <v>45560</v>
      </c>
      <c r="B28" s="214">
        <v>45560</v>
      </c>
      <c r="C28" s="175"/>
      <c r="D28" s="175">
        <v>978</v>
      </c>
      <c r="E28" s="175">
        <v>411</v>
      </c>
      <c r="F28" s="175">
        <v>1389</v>
      </c>
      <c r="G28" s="175"/>
      <c r="H28" s="175"/>
      <c r="I28" s="175"/>
      <c r="J28" s="175">
        <v>1085</v>
      </c>
      <c r="K28" s="175">
        <v>475</v>
      </c>
      <c r="L28" s="176">
        <v>1560</v>
      </c>
      <c r="M28" s="159"/>
      <c r="N28" s="159"/>
      <c r="O28" s="159"/>
      <c r="P28" s="159"/>
      <c r="Q28" s="159"/>
      <c r="R28" s="159"/>
      <c r="S28" s="159"/>
      <c r="T28" s="159"/>
      <c r="U28" s="159"/>
      <c r="X28" s="28">
        <f t="shared" si="0"/>
        <v>45561</v>
      </c>
      <c r="Y28" t="str">
        <f>MONTH(X28)&amp;"월 "&amp;WEEKNUM(DATE(YEAR(일일data!X28),1,DAY(일일data!X28-WEEKDAY(일일data!X28,14)+1)),WEEKDAY(DATE(YEAR(일일data!X28),1,1),11)+10)&amp;"주차"</f>
        <v>9월 4주차</v>
      </c>
    </row>
    <row r="29" spans="1:25">
      <c r="A29" s="153">
        <v>45561</v>
      </c>
      <c r="B29" s="214">
        <v>45561</v>
      </c>
      <c r="C29" s="175"/>
      <c r="D29" s="175">
        <v>1032</v>
      </c>
      <c r="E29" s="175">
        <v>464</v>
      </c>
      <c r="F29" s="175">
        <v>1496</v>
      </c>
      <c r="G29" s="175"/>
      <c r="H29" s="175"/>
      <c r="I29" s="175"/>
      <c r="J29" s="175">
        <v>1241</v>
      </c>
      <c r="K29" s="175">
        <v>529</v>
      </c>
      <c r="L29" s="176">
        <v>1770</v>
      </c>
      <c r="M29" s="159"/>
      <c r="N29" s="159"/>
      <c r="O29" s="159"/>
      <c r="P29" s="159"/>
      <c r="Q29" s="159"/>
      <c r="R29" s="159"/>
      <c r="S29" s="159"/>
      <c r="T29" s="159"/>
      <c r="U29" s="159"/>
      <c r="X29" s="28">
        <f t="shared" si="0"/>
        <v>45561</v>
      </c>
      <c r="Y29" t="str">
        <f>MONTH(X29)&amp;"월 "&amp;WEEKNUM(DATE(YEAR(일일data!X29),1,DAY(일일data!X29-WEEKDAY(일일data!X29,14)+1)),WEEKDAY(DATE(YEAR(일일data!X29),1,1),11)+10)&amp;"주차"</f>
        <v>9월 4주차</v>
      </c>
    </row>
    <row r="30" spans="1:25">
      <c r="A30" s="153">
        <v>45562</v>
      </c>
      <c r="B30" s="214">
        <v>45562</v>
      </c>
      <c r="C30" s="175"/>
      <c r="D30" s="175">
        <v>869</v>
      </c>
      <c r="E30" s="175">
        <v>472</v>
      </c>
      <c r="F30" s="175">
        <v>1341</v>
      </c>
      <c r="G30" s="175"/>
      <c r="H30" s="175"/>
      <c r="I30" s="175"/>
      <c r="J30" s="175">
        <v>1019</v>
      </c>
      <c r="K30" s="175">
        <v>540</v>
      </c>
      <c r="L30" s="176">
        <v>1559</v>
      </c>
      <c r="M30" s="159"/>
      <c r="N30" s="159"/>
      <c r="O30" s="159"/>
      <c r="P30" s="159"/>
      <c r="Q30" s="159"/>
      <c r="R30" s="159"/>
      <c r="S30" s="159"/>
      <c r="T30" s="159"/>
      <c r="U30" s="159"/>
      <c r="X30" s="28">
        <f t="shared" si="0"/>
        <v>45561</v>
      </c>
      <c r="Y30" t="str">
        <f>MONTH(X30)&amp;"월 "&amp;WEEKNUM(DATE(YEAR(일일data!X30),1,DAY(일일data!X30-WEEKDAY(일일data!X30,14)+1)),WEEKDAY(DATE(YEAR(일일data!X30),1,1),11)+10)&amp;"주차"</f>
        <v>9월 4주차</v>
      </c>
    </row>
    <row r="31" spans="1:25">
      <c r="A31" s="153">
        <v>45563</v>
      </c>
      <c r="B31" s="214">
        <v>45563</v>
      </c>
      <c r="C31" s="175"/>
      <c r="D31" s="175">
        <v>321</v>
      </c>
      <c r="E31" s="175">
        <v>365</v>
      </c>
      <c r="F31" s="175">
        <v>686</v>
      </c>
      <c r="G31" s="175"/>
      <c r="H31" s="175"/>
      <c r="I31" s="175"/>
      <c r="J31" s="175">
        <v>368</v>
      </c>
      <c r="K31" s="175">
        <v>407</v>
      </c>
      <c r="L31" s="176">
        <v>775</v>
      </c>
      <c r="M31" s="159"/>
      <c r="N31" s="159"/>
      <c r="O31" s="159"/>
      <c r="P31" s="159"/>
      <c r="Q31" s="159"/>
      <c r="R31" s="159"/>
      <c r="S31" s="159"/>
      <c r="T31" s="159"/>
      <c r="U31" s="159"/>
      <c r="X31" s="28">
        <f t="shared" si="0"/>
        <v>45561</v>
      </c>
      <c r="Y31" t="str">
        <f>MONTH(X31)&amp;"월 "&amp;WEEKNUM(DATE(YEAR(일일data!X31),1,DAY(일일data!X31-WEEKDAY(일일data!X31,14)+1)),WEEKDAY(DATE(YEAR(일일data!X31),1,1),11)+10)&amp;"주차"</f>
        <v>9월 4주차</v>
      </c>
    </row>
    <row r="32" spans="1:25">
      <c r="A32" s="153">
        <v>45564</v>
      </c>
      <c r="B32" s="214">
        <v>45564</v>
      </c>
      <c r="C32" s="175"/>
      <c r="D32" s="175">
        <v>456</v>
      </c>
      <c r="E32" s="175">
        <v>368</v>
      </c>
      <c r="F32" s="175">
        <v>824</v>
      </c>
      <c r="G32" s="175"/>
      <c r="H32" s="175"/>
      <c r="I32" s="175"/>
      <c r="J32" s="175">
        <v>535</v>
      </c>
      <c r="K32" s="175">
        <v>403</v>
      </c>
      <c r="L32" s="176">
        <v>938</v>
      </c>
      <c r="M32" s="159"/>
      <c r="N32" s="159"/>
      <c r="O32" s="159"/>
      <c r="P32" s="159"/>
      <c r="Q32" s="159"/>
      <c r="R32" s="159"/>
      <c r="S32" s="159"/>
      <c r="T32" s="159"/>
      <c r="U32" s="159"/>
      <c r="X32" s="28">
        <f t="shared" si="0"/>
        <v>45561</v>
      </c>
      <c r="Y32" t="str">
        <f>MONTH(X32)&amp;"월 "&amp;WEEKNUM(DATE(YEAR(일일data!X32),1,DAY(일일data!X32-WEEKDAY(일일data!X32,14)+1)),WEEKDAY(DATE(YEAR(일일data!X32),1,1),11)+10)&amp;"주차"</f>
        <v>9월 4주차</v>
      </c>
    </row>
    <row r="33" spans="1:25">
      <c r="A33" s="153">
        <v>45565</v>
      </c>
      <c r="B33" s="214">
        <v>45565</v>
      </c>
      <c r="C33" s="175"/>
      <c r="D33" s="175">
        <v>939</v>
      </c>
      <c r="E33" s="175">
        <v>410</v>
      </c>
      <c r="F33" s="175">
        <v>1349</v>
      </c>
      <c r="G33" s="175"/>
      <c r="H33" s="175"/>
      <c r="I33" s="175"/>
      <c r="J33" s="175">
        <v>1080</v>
      </c>
      <c r="K33" s="175">
        <v>462</v>
      </c>
      <c r="L33" s="176">
        <v>1542</v>
      </c>
      <c r="M33" s="159"/>
      <c r="N33" s="159"/>
      <c r="O33" s="159"/>
      <c r="P33" s="159"/>
      <c r="Q33" s="159"/>
      <c r="R33" s="159"/>
      <c r="S33" s="159"/>
      <c r="T33" s="159"/>
      <c r="U33" s="159"/>
      <c r="X33" s="28">
        <f t="shared" si="0"/>
        <v>45568</v>
      </c>
      <c r="Y33" t="str">
        <f>MONTH(X33)&amp;"월 "&amp;WEEKNUM(DATE(YEAR(일일data!X33),1,DAY(일일data!X33-WEEKDAY(일일data!X33,14)+1)),WEEKDAY(DATE(YEAR(일일data!X33),1,1),11)+10)&amp;"주차"</f>
        <v>10월 1주차</v>
      </c>
    </row>
    <row r="34" spans="1:25">
      <c r="A34" s="153"/>
      <c r="B34" s="154"/>
      <c r="C34" s="175"/>
      <c r="D34" s="175"/>
      <c r="E34" s="175"/>
      <c r="F34" s="175"/>
      <c r="G34" s="175"/>
      <c r="H34" s="175"/>
      <c r="I34" s="175"/>
      <c r="J34" s="175"/>
      <c r="K34" s="175"/>
      <c r="L34" s="176"/>
      <c r="M34" s="159"/>
      <c r="N34" s="159"/>
      <c r="O34" s="159"/>
      <c r="P34" s="159"/>
      <c r="Q34" s="159"/>
      <c r="R34" s="159"/>
      <c r="S34" s="159"/>
      <c r="T34" s="159"/>
      <c r="U34" s="159"/>
      <c r="X34" s="28">
        <f t="shared" si="0"/>
        <v>-2</v>
      </c>
      <c r="Y34" t="e">
        <f>MONTH(X34)&amp;"월 "&amp;WEEKNUM(DATE(YEAR(일일data!X34),1,DAY(일일data!X34-WEEKDAY(일일data!X34,14)+1)),WEEKDAY(DATE(YEAR(일일data!X34),1,1),11)+10)&amp;"주차"</f>
        <v>#NUM!</v>
      </c>
    </row>
    <row r="35" spans="1:25">
      <c r="C35" s="82"/>
      <c r="D35" s="82"/>
      <c r="E35" s="82"/>
      <c r="F35" s="82"/>
      <c r="G35" s="82"/>
      <c r="H35" s="82"/>
      <c r="I35" s="82"/>
      <c r="J35" s="82"/>
      <c r="K35" s="82"/>
      <c r="L35" s="82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zoomScaleNormal="100" workbookViewId="0">
      <selection activeCell="R21" sqref="R21"/>
    </sheetView>
  </sheetViews>
  <sheetFormatPr defaultColWidth="8.625" defaultRowHeight="14.25"/>
  <cols>
    <col min="1" max="3" width="15.375" style="16" customWidth="1"/>
    <col min="4" max="6" width="8.625" style="12"/>
    <col min="7" max="12" width="15.625" style="12" customWidth="1"/>
    <col min="13" max="16384" width="8.625" style="12"/>
  </cols>
  <sheetData>
    <row r="1" spans="1:18" ht="1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289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290"/>
      <c r="I2" s="291"/>
      <c r="J2" s="15"/>
      <c r="K2" s="15"/>
      <c r="L2" s="15"/>
    </row>
    <row r="3" spans="1:18">
      <c r="A3" s="13">
        <v>44774</v>
      </c>
      <c r="B3" s="14">
        <v>37829</v>
      </c>
      <c r="C3" s="14">
        <v>67489</v>
      </c>
      <c r="G3" s="91" t="s">
        <v>26</v>
      </c>
      <c r="H3" s="11" t="s">
        <v>29</v>
      </c>
      <c r="I3" s="92" t="s">
        <v>27</v>
      </c>
      <c r="J3" s="16"/>
      <c r="K3" s="16"/>
      <c r="L3" s="16"/>
    </row>
    <row r="4" spans="1:18" ht="15" thickBot="1">
      <c r="A4" s="13">
        <v>44805</v>
      </c>
      <c r="B4" s="14">
        <v>43378</v>
      </c>
      <c r="C4" s="14">
        <v>81184</v>
      </c>
      <c r="G4" s="93">
        <f>DATE(체크리스트!A11,체크리스트!A15,1)</f>
        <v>45536</v>
      </c>
      <c r="H4" s="94">
        <f>SUM(일일data!F:F)</f>
        <v>36083</v>
      </c>
      <c r="I4" s="95">
        <f>SUM(일일data!L:L)</f>
        <v>41843</v>
      </c>
      <c r="J4" s="16"/>
      <c r="K4" s="16"/>
      <c r="L4" s="16"/>
      <c r="R4" s="17" t="str">
        <f>"기간: "&amp;TEXT(G34,"yyyy.m.d")&amp;" - "&amp;TEXT(EOMONTH(G46,0),"yyyy.m.d")</f>
        <v>기간: 2023.9.1 - 2024.9.30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  <c r="G6" s="177" t="str" cm="1">
        <f t="array" ref="G6">MONTH(INDEX(A:A,COUNTA(A:A)))&amp;"월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9월 발행 콘텐츠 수는 총 14건이며(자료실 제외) UV 36,083 / PV 41,843의 수치로, 전월 대비 UV는 약 4.03% 감소, PV는 약 5.50% 감소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>
        <v>45352</v>
      </c>
      <c r="B22" s="14">
        <v>31490</v>
      </c>
      <c r="C22" s="14">
        <v>36467</v>
      </c>
    </row>
    <row r="23" spans="1:7">
      <c r="A23" s="13">
        <v>45383</v>
      </c>
      <c r="B23" s="14">
        <v>33675</v>
      </c>
      <c r="C23" s="14">
        <v>39122</v>
      </c>
    </row>
    <row r="24" spans="1:7">
      <c r="A24" s="13">
        <v>45413</v>
      </c>
      <c r="B24" s="14">
        <v>42048</v>
      </c>
      <c r="C24" s="14">
        <v>50212</v>
      </c>
    </row>
    <row r="25" spans="1:7">
      <c r="A25" s="13">
        <v>45444</v>
      </c>
      <c r="B25" s="14">
        <v>39009</v>
      </c>
      <c r="C25" s="14">
        <v>45580</v>
      </c>
    </row>
    <row r="26" spans="1:7">
      <c r="A26" s="13">
        <v>45474</v>
      </c>
      <c r="B26" s="14">
        <v>49815</v>
      </c>
      <c r="C26" s="14">
        <v>58485</v>
      </c>
    </row>
    <row r="27" spans="1:7">
      <c r="A27" s="13">
        <v>45505</v>
      </c>
      <c r="B27" s="14">
        <v>37599</v>
      </c>
      <c r="C27" s="14">
        <v>44279</v>
      </c>
    </row>
    <row r="28" spans="1:7">
      <c r="A28" s="13">
        <v>45536</v>
      </c>
      <c r="B28" s="14">
        <v>36083</v>
      </c>
      <c r="C28" s="14">
        <v>41843</v>
      </c>
    </row>
    <row r="29" spans="1:7">
      <c r="A29" s="13"/>
      <c r="B29" s="14"/>
      <c r="C29" s="14"/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5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215">
        <f>INDEX(A:A,COUNTA(A:A)-F34)</f>
        <v>45170</v>
      </c>
      <c r="H34" s="216">
        <f>INDEX(B:B,COUNTA(B:B)-$F34)</f>
        <v>68156</v>
      </c>
      <c r="I34" s="216">
        <f>41479</f>
        <v>41479</v>
      </c>
      <c r="J34" s="216">
        <f>75074</f>
        <v>75074</v>
      </c>
      <c r="K34" s="216">
        <f t="shared" ref="K34:K46" si="0">INDEX(C:C,COUNTA(C:C)-$F34)</f>
        <v>95476</v>
      </c>
    </row>
    <row r="35" spans="1:11">
      <c r="A35" s="13"/>
      <c r="B35" s="14"/>
      <c r="C35" s="14"/>
      <c r="F35" s="12">
        <v>11</v>
      </c>
      <c r="G35" s="215">
        <f>INDEX(A:A,COUNTA(A:A)-F35)</f>
        <v>45200</v>
      </c>
      <c r="H35" s="216">
        <f t="shared" ref="H35:H46" si="1">INDEX(B:B,COUNTA(B:B)-$F35)</f>
        <v>47362</v>
      </c>
      <c r="I35" s="216">
        <f>40465</f>
        <v>40465</v>
      </c>
      <c r="J35" s="216">
        <f>63153</f>
        <v>63153</v>
      </c>
      <c r="K35" s="216">
        <f t="shared" si="0"/>
        <v>69729</v>
      </c>
    </row>
    <row r="36" spans="1:11">
      <c r="A36" s="13"/>
      <c r="B36" s="14"/>
      <c r="C36" s="14"/>
      <c r="F36" s="12">
        <v>10</v>
      </c>
      <c r="G36" s="215">
        <f>INDEX(A:A,COUNTA(A:A)-F36)</f>
        <v>45231</v>
      </c>
      <c r="H36" s="216">
        <f t="shared" si="1"/>
        <v>51388</v>
      </c>
      <c r="I36" s="216">
        <f>34535</f>
        <v>34535</v>
      </c>
      <c r="J36" s="216">
        <f>64060</f>
        <v>64060</v>
      </c>
      <c r="K36" s="216">
        <f t="shared" si="0"/>
        <v>71774</v>
      </c>
    </row>
    <row r="37" spans="1:11">
      <c r="A37" s="13"/>
      <c r="B37" s="14"/>
      <c r="C37" s="14"/>
      <c r="F37" s="12">
        <v>9</v>
      </c>
      <c r="G37" s="215">
        <f>INDEX(A:A,COUNTA(A:A)-F37)</f>
        <v>45261</v>
      </c>
      <c r="H37" s="216">
        <f t="shared" si="1"/>
        <v>44374</v>
      </c>
      <c r="I37" s="216">
        <f>32147</f>
        <v>32147</v>
      </c>
      <c r="J37" s="216">
        <f>61424</f>
        <v>61424</v>
      </c>
      <c r="K37" s="216">
        <f t="shared" si="0"/>
        <v>57854</v>
      </c>
    </row>
    <row r="38" spans="1:11">
      <c r="A38" s="13"/>
      <c r="B38" s="14"/>
      <c r="C38" s="14"/>
      <c r="F38" s="12">
        <v>8</v>
      </c>
      <c r="G38" s="215">
        <f t="shared" ref="G38:G45" si="2">INDEX(A:A,COUNTA(A:A)-F38)</f>
        <v>45292</v>
      </c>
      <c r="H38" s="216">
        <f t="shared" si="1"/>
        <v>63684</v>
      </c>
      <c r="I38" s="216">
        <f>50226</f>
        <v>50226</v>
      </c>
      <c r="J38" s="216">
        <f>89596</f>
        <v>89596</v>
      </c>
      <c r="K38" s="216">
        <f t="shared" si="0"/>
        <v>110960</v>
      </c>
    </row>
    <row r="39" spans="1:11">
      <c r="A39" s="13"/>
      <c r="B39" s="14"/>
      <c r="C39" s="14"/>
      <c r="F39" s="12">
        <v>7</v>
      </c>
      <c r="G39" s="215">
        <f t="shared" si="2"/>
        <v>45323</v>
      </c>
      <c r="H39" s="216">
        <f t="shared" si="1"/>
        <v>31813</v>
      </c>
      <c r="I39" s="216">
        <f>49635</f>
        <v>49635</v>
      </c>
      <c r="J39" s="216">
        <f>80239</f>
        <v>80239</v>
      </c>
      <c r="K39" s="216">
        <f t="shared" si="0"/>
        <v>37889</v>
      </c>
    </row>
    <row r="40" spans="1:11">
      <c r="A40" s="13"/>
      <c r="B40" s="14"/>
      <c r="C40" s="14"/>
      <c r="F40" s="12">
        <v>6</v>
      </c>
      <c r="G40" s="215">
        <f t="shared" si="2"/>
        <v>45352</v>
      </c>
      <c r="H40" s="216">
        <f t="shared" si="1"/>
        <v>31490</v>
      </c>
      <c r="I40" s="216">
        <f>47007</f>
        <v>47007</v>
      </c>
      <c r="J40" s="216">
        <f>94310</f>
        <v>94310</v>
      </c>
      <c r="K40" s="216">
        <f t="shared" si="0"/>
        <v>36467</v>
      </c>
    </row>
    <row r="41" spans="1:11">
      <c r="A41" s="13"/>
      <c r="B41" s="14"/>
      <c r="C41" s="14"/>
      <c r="F41" s="12">
        <v>5</v>
      </c>
      <c r="G41" s="215">
        <f t="shared" si="2"/>
        <v>45383</v>
      </c>
      <c r="H41" s="216">
        <f t="shared" si="1"/>
        <v>33675</v>
      </c>
      <c r="I41" s="216">
        <f>74169</f>
        <v>74169</v>
      </c>
      <c r="J41" s="216">
        <f>118808</f>
        <v>118808</v>
      </c>
      <c r="K41" s="216">
        <f t="shared" si="0"/>
        <v>39122</v>
      </c>
    </row>
    <row r="42" spans="1:11">
      <c r="A42" s="13"/>
      <c r="B42" s="14"/>
      <c r="C42" s="14"/>
      <c r="F42" s="12">
        <v>4</v>
      </c>
      <c r="G42" s="215">
        <f t="shared" si="2"/>
        <v>45413</v>
      </c>
      <c r="H42" s="216">
        <f t="shared" si="1"/>
        <v>42048</v>
      </c>
      <c r="I42" s="216">
        <f>82985</f>
        <v>82985</v>
      </c>
      <c r="J42" s="216">
        <f>115732</f>
        <v>115732</v>
      </c>
      <c r="K42" s="216">
        <f t="shared" si="0"/>
        <v>50212</v>
      </c>
    </row>
    <row r="43" spans="1:11">
      <c r="A43" s="13"/>
      <c r="B43" s="14"/>
      <c r="C43" s="14"/>
      <c r="F43" s="12">
        <v>3</v>
      </c>
      <c r="G43" s="215">
        <f t="shared" si="2"/>
        <v>45444</v>
      </c>
      <c r="H43" s="216">
        <f t="shared" si="1"/>
        <v>39009</v>
      </c>
      <c r="I43" s="216">
        <f>68156</f>
        <v>68156</v>
      </c>
      <c r="J43" s="216">
        <f>95476</f>
        <v>95476</v>
      </c>
      <c r="K43" s="216">
        <f t="shared" si="0"/>
        <v>45580</v>
      </c>
    </row>
    <row r="44" spans="1:11">
      <c r="A44" s="13"/>
      <c r="B44" s="14"/>
      <c r="C44" s="14"/>
      <c r="F44" s="12">
        <v>2</v>
      </c>
      <c r="G44" s="215">
        <f t="shared" si="2"/>
        <v>45474</v>
      </c>
      <c r="H44" s="216">
        <f t="shared" si="1"/>
        <v>49815</v>
      </c>
      <c r="I44" s="216">
        <f>47362</f>
        <v>47362</v>
      </c>
      <c r="J44" s="216">
        <f>69729</f>
        <v>69729</v>
      </c>
      <c r="K44" s="216">
        <f t="shared" si="0"/>
        <v>58485</v>
      </c>
    </row>
    <row r="45" spans="1:11">
      <c r="A45" s="13"/>
      <c r="B45" s="14"/>
      <c r="C45" s="14"/>
      <c r="F45" s="12">
        <v>1</v>
      </c>
      <c r="G45" s="215">
        <f t="shared" si="2"/>
        <v>45505</v>
      </c>
      <c r="H45" s="216">
        <f t="shared" si="1"/>
        <v>37599</v>
      </c>
      <c r="I45" s="216">
        <f>51388</f>
        <v>51388</v>
      </c>
      <c r="J45" s="216">
        <f>71774</f>
        <v>71774</v>
      </c>
      <c r="K45" s="216">
        <f t="shared" si="0"/>
        <v>44279</v>
      </c>
    </row>
    <row r="46" spans="1:11">
      <c r="A46" s="13"/>
      <c r="B46" s="14"/>
      <c r="C46" s="14"/>
      <c r="F46" s="12">
        <v>0</v>
      </c>
      <c r="G46" s="215">
        <f>INDEX(A:A,COUNTA(A:A)-$F46)</f>
        <v>45536</v>
      </c>
      <c r="H46" s="216">
        <f t="shared" si="1"/>
        <v>36083</v>
      </c>
      <c r="I46" s="216">
        <f>0</f>
        <v>0</v>
      </c>
      <c r="J46" s="216">
        <f t="shared" ref="J46" si="3">75074</f>
        <v>75074</v>
      </c>
      <c r="K46" s="216">
        <f t="shared" si="0"/>
        <v>41843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3">
      <c r="A49" s="13"/>
      <c r="B49" s="14"/>
      <c r="C49" s="14"/>
    </row>
    <row r="50" spans="1:3">
      <c r="A50" s="13"/>
      <c r="B50" s="14"/>
      <c r="C50" s="14"/>
    </row>
    <row r="51" spans="1:3">
      <c r="A51" s="13"/>
      <c r="B51" s="14"/>
      <c r="C51" s="14"/>
    </row>
    <row r="52" spans="1:3">
      <c r="A52" s="13"/>
      <c r="B52" s="14"/>
      <c r="C52" s="14"/>
    </row>
    <row r="53" spans="1:3">
      <c r="A53" s="13"/>
      <c r="B53" s="14"/>
      <c r="C53" s="14"/>
    </row>
    <row r="54" spans="1:3">
      <c r="A54" s="13"/>
      <c r="B54" s="14"/>
      <c r="C54" s="14"/>
    </row>
    <row r="55" spans="1:3">
      <c r="A55" s="13"/>
      <c r="B55" s="14"/>
      <c r="C55" s="14"/>
    </row>
    <row r="56" spans="1:3">
      <c r="A56" s="13"/>
      <c r="B56" s="14"/>
      <c r="C56" s="14"/>
    </row>
    <row r="57" spans="1:3">
      <c r="A57" s="13"/>
      <c r="B57" s="14"/>
      <c r="C57" s="14"/>
    </row>
    <row r="58" spans="1:3">
      <c r="A58" s="13"/>
      <c r="B58" s="14"/>
      <c r="C58" s="14"/>
    </row>
    <row r="59" spans="1:3">
      <c r="A59" s="13"/>
      <c r="B59" s="14"/>
      <c r="C59" s="14"/>
    </row>
    <row r="60" spans="1:3">
      <c r="A60" s="13"/>
      <c r="B60" s="14"/>
      <c r="C60" s="14"/>
    </row>
    <row r="61" spans="1:3">
      <c r="A61" s="13"/>
      <c r="B61" s="14"/>
      <c r="C61" s="14"/>
    </row>
    <row r="62" spans="1:3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103" priority="2" operator="containsText" text="값붙">
      <formula>NOT(ISERROR(SEARCH("값붙",G2)))</formula>
    </cfRule>
  </conditionalFormatting>
  <conditionalFormatting sqref="G34:K46">
    <cfRule type="expression" dxfId="102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 codeName="Sheet18">
    <tabColor theme="9" tint="0.79998168889431442"/>
  </sheetPr>
  <dimension ref="A3:N51"/>
  <sheetViews>
    <sheetView topLeftCell="A27" zoomScale="85" zoomScaleNormal="85" workbookViewId="0">
      <selection activeCell="E42" sqref="E42"/>
    </sheetView>
  </sheetViews>
  <sheetFormatPr defaultRowHeight="16.5"/>
  <cols>
    <col min="2" max="2" width="8.375" bestFit="1" customWidth="1"/>
    <col min="3" max="9" width="27.625" customWidth="1"/>
    <col min="11" max="11" width="16.875" customWidth="1"/>
    <col min="14" max="14" width="27.875" customWidth="1"/>
  </cols>
  <sheetData>
    <row r="3" spans="2:9">
      <c r="B3" s="47" t="s">
        <v>943</v>
      </c>
    </row>
    <row r="4" spans="2:9" ht="17.25" thickBot="1"/>
    <row r="5" spans="2:9" ht="30.6" customHeight="1">
      <c r="B5" s="217" t="str">
        <f>B30&amp;"월"</f>
        <v>9월</v>
      </c>
      <c r="C5" s="218" t="str">
        <f t="shared" ref="C5:I5" si="0">C30</f>
        <v>일</v>
      </c>
      <c r="D5" s="219" t="str">
        <f t="shared" si="0"/>
        <v>월</v>
      </c>
      <c r="E5" s="219" t="str">
        <f t="shared" si="0"/>
        <v>화</v>
      </c>
      <c r="F5" s="219" t="str">
        <f t="shared" si="0"/>
        <v>수</v>
      </c>
      <c r="G5" s="219" t="str">
        <f t="shared" si="0"/>
        <v>목</v>
      </c>
      <c r="H5" s="219" t="str">
        <f t="shared" si="0"/>
        <v>금</v>
      </c>
      <c r="I5" s="220" t="str">
        <f t="shared" si="0"/>
        <v>토</v>
      </c>
    </row>
    <row r="6" spans="2:9" ht="30.6" customHeight="1">
      <c r="B6" s="102" t="str">
        <f t="shared" ref="B6" si="1">B31</f>
        <v>1주차</v>
      </c>
      <c r="C6" s="178" t="str">
        <f>IFERROR(C31&amp;" ("&amp;TEXT(VLOOKUP(DATE(체크리스트!$A$11,체크리스트!$A$15,캘린더!C31),캘린더!$K$20:$M$50,2,FALSE),"#,##0")&amp;"/"&amp;TEXT(VLOOKUP(DATE(체크리스트!$A$11,체크리스트!$A$15,캘린더!C31),캘린더!$K$20:$M$50,3,FALSE),"#,##0")&amp;")","")</f>
        <v>1 (695/789)</v>
      </c>
      <c r="D6" s="103" t="str">
        <f>IFERROR(D31&amp;" ("&amp;TEXT(VLOOKUP(DATE(체크리스트!$A$11,체크리스트!$A$15,캘린더!D31),캘린더!$K$20:$M$50,2,FALSE),"#,##0")&amp;"/"&amp;TEXT(VLOOKUP(DATE(체크리스트!$A$11,체크리스트!$A$15,캘린더!D31),캘린더!$K$20:$M$50,3,FALSE),"#,##0")&amp;")","")</f>
        <v>2 (1,710/1,996)</v>
      </c>
      <c r="E6" s="103" t="str">
        <f>IFERROR(E31&amp;" ("&amp;TEXT(VLOOKUP(DATE(체크리스트!$A$11,체크리스트!$A$15,캘린더!E31),캘린더!$K$20:$M$50,2,FALSE),"#,##0")&amp;"/"&amp;TEXT(VLOOKUP(DATE(체크리스트!$A$11,체크리스트!$A$15,캘린더!E31),캘린더!$K$20:$M$50,3,FALSE),"#,##0")&amp;")","")</f>
        <v>3 (1,648/1,969)</v>
      </c>
      <c r="F6" s="103" t="str">
        <f>IFERROR(F31&amp;" ("&amp;TEXT(VLOOKUP(DATE(체크리스트!$A$11,체크리스트!$A$15,캘린더!F31),캘린더!$K$20:$M$50,2,FALSE),"#,##0")&amp;"/"&amp;TEXT(VLOOKUP(DATE(체크리스트!$A$11,체크리스트!$A$15,캘린더!F31),캘린더!$K$20:$M$50,3,FALSE),"#,##0")&amp;")","")</f>
        <v>4 (1,766/2,027)</v>
      </c>
      <c r="G6" s="103" t="str">
        <f>IFERROR(G31&amp;" ("&amp;TEXT(VLOOKUP(DATE(체크리스트!$A$11,체크리스트!$A$15,캘린더!G31),캘린더!$K$20:$M$50,2,FALSE),"#,##0")&amp;"/"&amp;TEXT(VLOOKUP(DATE(체크리스트!$A$11,체크리스트!$A$15,캘린더!G31),캘린더!$K$20:$M$50,3,FALSE),"#,##0")&amp;")","")</f>
        <v>5 (1,667/1,910)</v>
      </c>
      <c r="H6" s="103" t="str">
        <f>IFERROR(H31&amp;" ("&amp;TEXT(VLOOKUP(DATE(체크리스트!$A$11,체크리스트!$A$15,캘린더!H31),캘린더!$K$20:$M$50,2,FALSE),"#,##0")&amp;"/"&amp;TEXT(VLOOKUP(DATE(체크리스트!$A$11,체크리스트!$A$15,캘린더!H31),캘린더!$K$20:$M$50,3,FALSE),"#,##0")&amp;")","")</f>
        <v>6 (1,697/1,952)</v>
      </c>
      <c r="I6" s="104" t="str">
        <f>IFERROR(I31&amp;" ("&amp;TEXT(VLOOKUP(DATE(체크리스트!$A$11,체크리스트!$A$15,캘린더!I31),캘린더!$K$20:$M$50,2,FALSE),"#,##0")&amp;"/"&amp;TEXT(VLOOKUP(DATE(체크리스트!$A$11,체크리스트!$A$15,캘린더!I31),캘린더!$K$20:$M$50,3,FALSE),"#,##0")&amp;")","")</f>
        <v>7 (929/1,032)</v>
      </c>
    </row>
    <row r="7" spans="2:9" ht="30.6" customHeight="1">
      <c r="B7" s="102" t="str">
        <f t="shared" ref="B7" si="2">B32</f>
        <v>Contents</v>
      </c>
      <c r="C7" s="179" t="str">
        <f>IF(C32="","",C32)</f>
        <v/>
      </c>
      <c r="D7" s="105" t="str">
        <f t="shared" ref="D7:I7" si="3">IF(D32="","",D32)</f>
        <v/>
      </c>
      <c r="E7" s="105" t="str">
        <f t="shared" si="3"/>
        <v>SK인천석유화학과 함께하는 우리동네 Culture Plus+ ‘한 여름밤의 콘서트’ 진행</v>
      </c>
      <c r="F7" s="105" t="str">
        <f t="shared" si="3"/>
        <v>SK이노베이션, 발달장애 아동들과 ‘행복 여정’ 나서</v>
      </c>
      <c r="G7" s="105" t="str">
        <f t="shared" si="3"/>
        <v/>
      </c>
      <c r="H7" s="105" t="str">
        <f t="shared" si="3"/>
        <v>배터리 소재 전문가이자 반려견 사진작가? SK아이이테크놀로지 폴란드 법인 구성원, ‘우카시 그루젠(Łukasz Grudzień)’의 행복한 이중생활!</v>
      </c>
      <c r="I7" s="106" t="str">
        <f t="shared" si="3"/>
        <v/>
      </c>
    </row>
    <row r="8" spans="2:9" ht="30.6" customHeight="1" thickBot="1">
      <c r="B8" s="107" t="str">
        <f t="shared" ref="B8" si="4">B33</f>
        <v>Contents</v>
      </c>
      <c r="C8" s="180" t="str">
        <f t="shared" ref="C8:I8" si="5">IF(C33="","",C33)</f>
        <v/>
      </c>
      <c r="D8" s="108" t="str">
        <f t="shared" si="5"/>
        <v/>
      </c>
      <c r="E8" s="108" t="str">
        <f t="shared" si="5"/>
        <v>손때 묻어 누렇게 변한 케이스? 정말 우리가 잘못 관리한 걸까?</v>
      </c>
      <c r="F8" s="108" t="str">
        <f t="shared" si="5"/>
        <v/>
      </c>
      <c r="G8" s="108" t="str">
        <f t="shared" si="5"/>
        <v/>
      </c>
      <c r="H8" s="108" t="str">
        <f t="shared" si="5"/>
        <v/>
      </c>
      <c r="I8" s="109" t="str">
        <f t="shared" si="5"/>
        <v/>
      </c>
    </row>
    <row r="9" spans="2:9" ht="30.6" customHeight="1">
      <c r="B9" s="101" t="str">
        <f t="shared" ref="B9" si="6">B34</f>
        <v>2주차</v>
      </c>
      <c r="C9" s="184" t="str">
        <f>IFERROR(C34&amp;" ("&amp;TEXT(VLOOKUP(DATE(체크리스트!$A$11,체크리스트!$A$15,캘린더!C34),캘린더!$K$20:$M$50,2,FALSE),"#,##0")&amp;"/"&amp;TEXT(VLOOKUP(DATE(체크리스트!$A$11,체크리스트!$A$15,캘린더!C34),캘린더!$K$20:$M$50,3,FALSE),"#,##0")&amp;")","")</f>
        <v>8 (767/863)</v>
      </c>
      <c r="D9" s="185" t="str">
        <f>IFERROR(D34&amp;" ("&amp;TEXT(VLOOKUP(DATE(체크리스트!$A$11,체크리스트!$A$15,캘린더!D34),캘린더!$K$20:$M$50,2,FALSE),"#,##0")&amp;"/"&amp;TEXT(VLOOKUP(DATE(체크리스트!$A$11,체크리스트!$A$15,캘린더!D34),캘린더!$K$20:$M$50,3,FALSE),"#,##0")&amp;")","")</f>
        <v>9 (1,751/2,038)</v>
      </c>
      <c r="E9" s="185" t="str">
        <f>IFERROR(E34&amp;" ("&amp;TEXT(VLOOKUP(DATE(체크리스트!$A$11,체크리스트!$A$15,캘린더!E34),캘린더!$K$20:$M$50,2,FALSE),"#,##0")&amp;"/"&amp;TEXT(VLOOKUP(DATE(체크리스트!$A$11,체크리스트!$A$15,캘린더!E34),캘린더!$K$20:$M$50,3,FALSE),"#,##0")&amp;")","")</f>
        <v>10 (1,650/1,883)</v>
      </c>
      <c r="F9" s="185" t="str">
        <f>IFERROR(F34&amp;" ("&amp;TEXT(VLOOKUP(DATE(체크리스트!$A$11,체크리스트!$A$15,캘린더!F34),캘린더!$K$20:$M$50,2,FALSE),"#,##0")&amp;"/"&amp;TEXT(VLOOKUP(DATE(체크리스트!$A$11,체크리스트!$A$15,캘린더!F34),캘린더!$K$20:$M$50,3,FALSE),"#,##0")&amp;")","")</f>
        <v>11 (1,667/1,974)</v>
      </c>
      <c r="G9" s="185" t="str">
        <f>IFERROR(G34&amp;" ("&amp;TEXT(VLOOKUP(DATE(체크리스트!$A$11,체크리스트!$A$15,캘린더!G34),캘린더!$K$20:$M$50,2,FALSE),"#,##0")&amp;"/"&amp;TEXT(VLOOKUP(DATE(체크리스트!$A$11,체크리스트!$A$15,캘린더!G34),캘린더!$K$20:$M$50,3,FALSE),"#,##0")&amp;")","")</f>
        <v>12 (1,579/1,911)</v>
      </c>
      <c r="H9" s="185" t="str">
        <f>IFERROR(H34&amp;" ("&amp;TEXT(VLOOKUP(DATE(체크리스트!$A$11,체크리스트!$A$15,캘린더!H34),캘린더!$K$20:$M$50,2,FALSE),"#,##0")&amp;"/"&amp;TEXT(VLOOKUP(DATE(체크리스트!$A$11,체크리스트!$A$15,캘린더!H34),캘린더!$K$20:$M$50,3,FALSE),"#,##0")&amp;")","")</f>
        <v>13 (1,256/1,463)</v>
      </c>
      <c r="I9" s="186" t="str">
        <f>IFERROR(I34&amp;" ("&amp;TEXT(VLOOKUP(DATE(체크리스트!$A$11,체크리스트!$A$15,캘린더!I34),캘린더!$K$20:$M$50,2,FALSE),"#,##0")&amp;"/"&amp;TEXT(VLOOKUP(DATE(체크리스트!$A$11,체크리스트!$A$15,캘린더!I34),캘린더!$K$20:$M$50,3,FALSE),"#,##0")&amp;")","")</f>
        <v>14 (571/653)</v>
      </c>
    </row>
    <row r="10" spans="2:9" ht="30.6" customHeight="1">
      <c r="B10" s="102" t="str">
        <f t="shared" ref="B10" si="7">B35</f>
        <v>Contents</v>
      </c>
      <c r="C10" s="179" t="str">
        <f t="shared" ref="C10:I10" si="8">IF(C35="","",C35)</f>
        <v>SK어스온, 말레이시아 광구 개발 타당성 검증 나선다</v>
      </c>
      <c r="D10" s="105" t="str">
        <f t="shared" si="8"/>
        <v/>
      </c>
      <c r="E10" s="105" t="str">
        <f t="shared" si="8"/>
        <v>한화-SK, ‘불타지 않는 ESS’ 세계최초 개발… “글로벌 친환경 선박시장 공략”</v>
      </c>
      <c r="F10" s="105" t="str">
        <f t="shared" si="8"/>
        <v>SK에너지, 국내 최초 지속가능항공유 전용 생산라인 갖췄다</v>
      </c>
      <c r="G10" s="105" t="str">
        <f t="shared" si="8"/>
        <v/>
      </c>
      <c r="H10" s="105" t="str">
        <f t="shared" si="8"/>
        <v/>
      </c>
      <c r="I10" s="106" t="str">
        <f t="shared" si="8"/>
        <v/>
      </c>
    </row>
    <row r="11" spans="2:9" ht="30.6" customHeight="1" thickBot="1">
      <c r="B11" s="107" t="str">
        <f t="shared" ref="B11" si="9">B36</f>
        <v>Contents</v>
      </c>
      <c r="C11" s="180" t="str">
        <f t="shared" ref="C11:I11" si="10">IF(C36="","",C36)</f>
        <v/>
      </c>
      <c r="D11" s="108" t="str">
        <f t="shared" si="10"/>
        <v/>
      </c>
      <c r="E11" s="108" t="str">
        <f t="shared" si="10"/>
        <v/>
      </c>
      <c r="F11" s="108" t="str">
        <f t="shared" si="10"/>
        <v>SK인천석유화학, 추석 맞이 ‘이웃사랑 나눔 행사’ 진행</v>
      </c>
      <c r="G11" s="108" t="str">
        <f t="shared" si="10"/>
        <v/>
      </c>
      <c r="H11" s="108" t="str">
        <f t="shared" si="10"/>
        <v/>
      </c>
      <c r="I11" s="109" t="str">
        <f t="shared" si="10"/>
        <v/>
      </c>
    </row>
    <row r="12" spans="2:9" ht="30.6" customHeight="1">
      <c r="B12" s="101" t="str">
        <f t="shared" ref="B12" si="11">B37</f>
        <v>3주차</v>
      </c>
      <c r="C12" s="184" t="str">
        <f>IFERROR(C37&amp;" ("&amp;TEXT(VLOOKUP(DATE(체크리스트!$A$11,체크리스트!$A$15,캘린더!C37),캘린더!$K$20:$M$50,2,FALSE),"#,##0")&amp;"/"&amp;TEXT(VLOOKUP(DATE(체크리스트!$A$11,체크리스트!$A$15,캘린더!C37),캘린더!$K$20:$M$50,3,FALSE),"#,##0")&amp;")","")</f>
        <v>15 (559/612)</v>
      </c>
      <c r="D12" s="185" t="str">
        <f>IFERROR(D37&amp;" ("&amp;TEXT(VLOOKUP(DATE(체크리스트!$A$11,체크리스트!$A$15,캘린더!D37),캘린더!$K$20:$M$50,2,FALSE),"#,##0")&amp;"/"&amp;TEXT(VLOOKUP(DATE(체크리스트!$A$11,체크리스트!$A$15,캘린더!D37),캘린더!$K$20:$M$50,3,FALSE),"#,##0")&amp;")","")</f>
        <v>16 (534/593)</v>
      </c>
      <c r="E12" s="185" t="str">
        <f>IFERROR(E37&amp;" ("&amp;TEXT(VLOOKUP(DATE(체크리스트!$A$11,체크리스트!$A$15,캘린더!E37),캘린더!$K$20:$M$50,2,FALSE),"#,##0")&amp;"/"&amp;TEXT(VLOOKUP(DATE(체크리스트!$A$11,체크리스트!$A$15,캘린더!E37),캘린더!$K$20:$M$50,3,FALSE),"#,##0")&amp;")","")</f>
        <v>17 (490/561)</v>
      </c>
      <c r="F12" s="185" t="str">
        <f>IFERROR(F37&amp;" ("&amp;TEXT(VLOOKUP(DATE(체크리스트!$A$11,체크리스트!$A$15,캘린더!F37),캘린더!$K$20:$M$50,2,FALSE),"#,##0")&amp;"/"&amp;TEXT(VLOOKUP(DATE(체크리스트!$A$11,체크리스트!$A$15,캘린더!F37),캘린더!$K$20:$M$50,3,FALSE),"#,##0")&amp;")","")</f>
        <v>18 (622/686)</v>
      </c>
      <c r="G12" s="185" t="str">
        <f>IFERROR(G37&amp;" ("&amp;TEXT(VLOOKUP(DATE(체크리스트!$A$11,체크리스트!$A$15,캘린더!G37),캘린더!$K$20:$M$50,2,FALSE),"#,##0")&amp;"/"&amp;TEXT(VLOOKUP(DATE(체크리스트!$A$11,체크리스트!$A$15,캘린더!G37),캘린더!$K$20:$M$50,3,FALSE),"#,##0")&amp;")","")</f>
        <v>19 (1,509/1,773)</v>
      </c>
      <c r="H12" s="185" t="str">
        <f>IFERROR(H37&amp;" ("&amp;TEXT(VLOOKUP(DATE(체크리스트!$A$11,체크리스트!$A$15,캘린더!H37),캘린더!$K$20:$M$50,2,FALSE),"#,##0")&amp;"/"&amp;TEXT(VLOOKUP(DATE(체크리스트!$A$11,체크리스트!$A$15,캘린더!H37),캘린더!$K$20:$M$50,3,FALSE),"#,##0")&amp;")","")</f>
        <v>20 (1,378/1,565)</v>
      </c>
      <c r="I12" s="186" t="str">
        <f>IFERROR(I37&amp;" ("&amp;TEXT(VLOOKUP(DATE(체크리스트!$A$11,체크리스트!$A$15,캘린더!I37),캘린더!$K$20:$M$50,2,FALSE),"#,##0")&amp;"/"&amp;TEXT(VLOOKUP(DATE(체크리스트!$A$11,체크리스트!$A$15,캘린더!I37),캘린더!$K$20:$M$50,3,FALSE),"#,##0")&amp;")","")</f>
        <v>21 (704/840)</v>
      </c>
    </row>
    <row r="13" spans="2:9" ht="30.6" customHeight="1">
      <c r="B13" s="102" t="str">
        <f t="shared" ref="B13" si="12">B38</f>
        <v>Contents</v>
      </c>
      <c r="C13" s="179" t="str">
        <f t="shared" ref="C13:I13" si="13">IF(C38="","",C38)</f>
        <v/>
      </c>
      <c r="D13" s="105" t="str">
        <f t="shared" si="13"/>
        <v/>
      </c>
      <c r="E13" s="105" t="str">
        <f t="shared" si="13"/>
        <v/>
      </c>
      <c r="F13" s="105" t="str">
        <f t="shared" si="13"/>
        <v>최태원式 사회문제 해결 플랫폼 ‘울산포럼’ 25일 열린다</v>
      </c>
      <c r="G13" s="105" t="str">
        <f t="shared" si="13"/>
        <v>SK엔무브, 에코바디스 ESG 평가 ‘골드 등급’ 획득</v>
      </c>
      <c r="H13" s="105" t="str">
        <f t="shared" si="13"/>
        <v/>
      </c>
      <c r="I13" s="106" t="str">
        <f t="shared" si="13"/>
        <v/>
      </c>
    </row>
    <row r="14" spans="2:9" ht="30.6" customHeight="1" thickBot="1">
      <c r="B14" s="107" t="str">
        <f t="shared" ref="B14" si="14">B39</f>
        <v>Contents</v>
      </c>
      <c r="C14" s="180" t="str">
        <f t="shared" ref="C14:I14" si="15">IF(C39="","",C39)</f>
        <v/>
      </c>
      <c r="D14" s="108" t="str">
        <f t="shared" si="15"/>
        <v/>
      </c>
      <c r="E14" s="108" t="str">
        <f t="shared" si="15"/>
        <v/>
      </c>
      <c r="F14" s="108" t="str">
        <f t="shared" si="15"/>
        <v/>
      </c>
      <c r="G14" s="108" t="str">
        <f t="shared" si="15"/>
        <v/>
      </c>
      <c r="H14" s="108" t="str">
        <f t="shared" si="15"/>
        <v/>
      </c>
      <c r="I14" s="109" t="str">
        <f t="shared" si="15"/>
        <v/>
      </c>
    </row>
    <row r="15" spans="2:9" ht="30.6" customHeight="1">
      <c r="B15" s="101" t="str">
        <f t="shared" ref="B15" si="16">B40</f>
        <v>4주차</v>
      </c>
      <c r="C15" s="184" t="str">
        <f>IFERROR(C40&amp;" ("&amp;TEXT(VLOOKUP(DATE(체크리스트!$A$11,체크리스트!$A$15,캘린더!C40),캘린더!$K$20:$M$50,2,FALSE),"#,##0")&amp;"/"&amp;TEXT(VLOOKUP(DATE(체크리스트!$A$11,체크리스트!$A$15,캘린더!C40),캘린더!$K$20:$M$50,3,FALSE),"#,##0")&amp;")","")</f>
        <v>22 (780/911)</v>
      </c>
      <c r="D15" s="185" t="str">
        <f>IFERROR(D40&amp;" ("&amp;TEXT(VLOOKUP(DATE(체크리스트!$A$11,체크리스트!$A$15,캘린더!D40),캘린더!$K$20:$M$50,2,FALSE),"#,##0")&amp;"/"&amp;TEXT(VLOOKUP(DATE(체크리스트!$A$11,체크리스트!$A$15,캘린더!D40),캘린더!$K$20:$M$50,3,FALSE),"#,##0")&amp;")","")</f>
        <v>23 (1,496/1,773)</v>
      </c>
      <c r="E15" s="185" t="str">
        <f>IFERROR(E40&amp;" ("&amp;TEXT(VLOOKUP(DATE(체크리스트!$A$11,체크리스트!$A$15,캘린더!E40),캘린더!$K$20:$M$50,2,FALSE),"#,##0")&amp;"/"&amp;TEXT(VLOOKUP(DATE(체크리스트!$A$11,체크리스트!$A$15,캘린더!E40),캘린더!$K$20:$M$50,3,FALSE),"#,##0")&amp;")","")</f>
        <v>24 (1,573/1,925)</v>
      </c>
      <c r="F15" s="185" t="str">
        <f>IFERROR(F40&amp;" ("&amp;TEXT(VLOOKUP(DATE(체크리스트!$A$11,체크리스트!$A$15,캘린더!F40),캘린더!$K$20:$M$50,2,FALSE),"#,##0")&amp;"/"&amp;TEXT(VLOOKUP(DATE(체크리스트!$A$11,체크리스트!$A$15,캘린더!F40),캘린더!$K$20:$M$50,3,FALSE),"#,##0")&amp;")","")</f>
        <v>25 (1,389/1,560)</v>
      </c>
      <c r="G15" s="185" t="str">
        <f>IFERROR(G40&amp;" ("&amp;TEXT(VLOOKUP(DATE(체크리스트!$A$11,체크리스트!$A$15,캘린더!G40),캘린더!$K$20:$M$50,2,FALSE),"#,##0")&amp;"/"&amp;TEXT(VLOOKUP(DATE(체크리스트!$A$11,체크리스트!$A$15,캘린더!G40),캘린더!$K$20:$M$50,3,FALSE),"#,##0")&amp;")","")</f>
        <v>26 (1,496/1,770)</v>
      </c>
      <c r="H15" s="185" t="str">
        <f>IFERROR(H40&amp;" ("&amp;TEXT(VLOOKUP(DATE(체크리스트!$A$11,체크리스트!$A$15,캘린더!H40),캘린더!$K$20:$M$50,2,FALSE),"#,##0")&amp;"/"&amp;TEXT(VLOOKUP(DATE(체크리스트!$A$11,체크리스트!$A$15,캘린더!H40),캘린더!$K$20:$M$50,3,FALSE),"#,##0")&amp;")","")</f>
        <v>27 (1,341/1,559)</v>
      </c>
      <c r="I15" s="186" t="str">
        <f>IFERROR(I40&amp;" ("&amp;TEXT(VLOOKUP(DATE(체크리스트!$A$11,체크리스트!$A$15,캘린더!I40),캘린더!$K$20:$M$50,2,FALSE),"#,##0")&amp;"/"&amp;TEXT(VLOOKUP(DATE(체크리스트!$A$11,체크리스트!$A$15,캘린더!I40),캘린더!$K$20:$M$50,3,FALSE),"#,##0")&amp;")","")</f>
        <v>28 (686/775)</v>
      </c>
    </row>
    <row r="16" spans="2:9" ht="30.6" customHeight="1">
      <c r="B16" s="102" t="str">
        <f t="shared" ref="B16" si="17">B41</f>
        <v>Contents</v>
      </c>
      <c r="C16" s="179" t="str">
        <f t="shared" ref="C16:I16" si="18">IF(C41="","",C41)</f>
        <v/>
      </c>
      <c r="D16" s="105" t="str">
        <f t="shared" si="18"/>
        <v/>
      </c>
      <c r="E16" s="105" t="str">
        <f t="shared" si="18"/>
        <v>[SKinno Tech] 더 안전하고 편리한 주행을 책임지는 주인공! 아스팔트(Asphalt)</v>
      </c>
      <c r="F16" s="105" t="str">
        <f t="shared" si="18"/>
        <v/>
      </c>
      <c r="G16" s="105" t="str">
        <f t="shared" si="18"/>
        <v>최태원 회장, “AI는 개별 기업 아닌 산업 인프라로 구축해야 효율적“</v>
      </c>
      <c r="H16" s="105" t="str">
        <f t="shared" si="18"/>
        <v/>
      </c>
      <c r="I16" s="106" t="str">
        <f t="shared" si="18"/>
        <v/>
      </c>
    </row>
    <row r="17" spans="1:14" ht="30.6" customHeight="1" thickBot="1">
      <c r="B17" s="107" t="str">
        <f t="shared" ref="B17:B18" si="19">B42</f>
        <v>Contents</v>
      </c>
      <c r="C17" s="180" t="str">
        <f t="shared" ref="C17:I17" si="20">IF(C42="","",C42)</f>
        <v/>
      </c>
      <c r="D17" s="108" t="str">
        <f t="shared" si="20"/>
        <v/>
      </c>
      <c r="E17" s="108" t="str">
        <f t="shared" si="20"/>
        <v/>
      </c>
      <c r="F17" s="108" t="str">
        <f t="shared" si="20"/>
        <v/>
      </c>
      <c r="G17" s="108" t="str">
        <f t="shared" si="20"/>
        <v>“소원을 말해봐~♬” 아이의 소중한 꿈을 현실로 만드는 위시 메이커(Wish Maker)</v>
      </c>
      <c r="H17" s="108" t="str">
        <f t="shared" si="20"/>
        <v/>
      </c>
      <c r="I17" s="109" t="str">
        <f t="shared" si="20"/>
        <v/>
      </c>
    </row>
    <row r="18" spans="1:14" ht="30.6" customHeight="1">
      <c r="B18" s="101" t="str">
        <f t="shared" si="19"/>
        <v>5주차</v>
      </c>
      <c r="C18" s="184" t="str">
        <f>IFERROR(C43&amp;" ("&amp;TEXT(VLOOKUP(DATE(체크리스트!$A$11,체크리스트!$A$15,캘린더!C43),캘린더!$K$20:$M$50,2,FALSE),"#,##0")&amp;"/"&amp;TEXT(VLOOKUP(DATE(체크리스트!$A$11,체크리스트!$A$15,캘린더!C43),캘린더!$K$20:$M$50,3,FALSE),"#,##0")&amp;")","")</f>
        <v>29 (824/938)</v>
      </c>
      <c r="D18" s="185" t="str">
        <f>IFERROR(D43&amp;" ("&amp;TEXT(VLOOKUP(DATE(체크리스트!$A$11,체크리스트!$A$15,캘린더!D43),캘린더!$K$20:$M$50,2,FALSE),"#,##0")&amp;"/"&amp;TEXT(VLOOKUP(DATE(체크리스트!$A$11,체크리스트!$A$15,캘린더!D43),캘린더!$K$20:$M$50,3,FALSE),"#,##0")&amp;")","")</f>
        <v>30 (1,349/1,542)</v>
      </c>
      <c r="E18" s="185" t="str">
        <f>IFERROR(E43&amp;" ("&amp;TEXT(VLOOKUP(DATE(체크리스트!$A$11,체크리스트!$A$15,캘린더!E43),캘린더!$K$20:$M$50,2,FALSE),"#,##0")&amp;"/"&amp;TEXT(VLOOKUP(DATE(체크리스트!$A$11,체크리스트!$A$15,캘린더!E43),캘린더!$K$20:$M$50,3,FALSE),"#,##0")&amp;")","")</f>
        <v/>
      </c>
      <c r="F18" s="185" t="str">
        <f>IFERROR(F43&amp;" ("&amp;TEXT(VLOOKUP(DATE(체크리스트!$A$11,체크리스트!$A$15,캘린더!F43),캘린더!$K$20:$M$50,2,FALSE),"#,##0")&amp;"/"&amp;TEXT(VLOOKUP(DATE(체크리스트!$A$11,체크리스트!$A$15,캘린더!F43),캘린더!$K$20:$M$50,3,FALSE),"#,##0")&amp;")","")</f>
        <v/>
      </c>
      <c r="G18" s="185" t="str">
        <f>IFERROR(G43&amp;" ("&amp;TEXT(VLOOKUP(DATE(체크리스트!$A$11,체크리스트!$A$15,캘린더!G43),캘린더!$K$20:$M$50,2,FALSE),"#,##0")&amp;"/"&amp;TEXT(VLOOKUP(DATE(체크리스트!$A$11,체크리스트!$A$15,캘린더!G43),캘린더!$K$20:$M$50,3,FALSE),"#,##0")&amp;")","")</f>
        <v/>
      </c>
      <c r="H18" s="185" t="str">
        <f>IFERROR(H43&amp;" ("&amp;TEXT(VLOOKUP(DATE(체크리스트!$A$11,체크리스트!$A$15,캘린더!H43),캘린더!$K$20:$M$50,2,FALSE),"#,##0")&amp;"/"&amp;TEXT(VLOOKUP(DATE(체크리스트!$A$11,체크리스트!$A$15,캘린더!H43),캘린더!$K$20:$M$50,3,FALSE),"#,##0")&amp;")","")</f>
        <v/>
      </c>
      <c r="I18" s="186" t="str">
        <f>IFERROR(I43&amp;" ("&amp;TEXT(VLOOKUP(DATE(체크리스트!$A$11,체크리스트!$A$15,캘린더!I43),캘린더!$K$20:$M$50,2,FALSE),"#,##0")&amp;"/"&amp;TEXT(VLOOKUP(DATE(체크리스트!$A$11,체크리스트!$A$15,캘린더!I43),캘린더!$K$20:$M$50,3,FALSE),"#,##0")&amp;")","")</f>
        <v/>
      </c>
    </row>
    <row r="19" spans="1:14" ht="30.6" customHeight="1">
      <c r="B19" s="102" t="str">
        <f t="shared" ref="B19" si="21">B44</f>
        <v>Contents</v>
      </c>
      <c r="C19" s="179" t="str">
        <f t="shared" ref="C19:I19" si="22">IF(C44="","",C44)</f>
        <v>SK이노베이션, AI∙DT 적용 설루션으로 미래 먹거리 확장한다</v>
      </c>
      <c r="D19" s="105" t="str">
        <f t="shared" si="22"/>
        <v/>
      </c>
      <c r="E19" s="105" t="str">
        <f t="shared" si="22"/>
        <v/>
      </c>
      <c r="F19" s="105" t="str">
        <f t="shared" si="22"/>
        <v/>
      </c>
      <c r="G19" s="105" t="str">
        <f t="shared" si="22"/>
        <v/>
      </c>
      <c r="H19" s="105" t="str">
        <f t="shared" si="22"/>
        <v/>
      </c>
      <c r="I19" s="106" t="str">
        <f t="shared" si="22"/>
        <v/>
      </c>
    </row>
    <row r="20" spans="1:14" ht="30.6" customHeight="1" thickBot="1">
      <c r="B20" s="107" t="str">
        <f t="shared" ref="B20" si="23">B45</f>
        <v>Contents</v>
      </c>
      <c r="C20" s="180" t="str">
        <f t="shared" ref="C20:I20" si="24">IF(C45="","",C45)</f>
        <v/>
      </c>
      <c r="D20" s="108" t="str">
        <f t="shared" si="24"/>
        <v/>
      </c>
      <c r="E20" s="108" t="str">
        <f t="shared" si="24"/>
        <v/>
      </c>
      <c r="F20" s="108" t="str">
        <f t="shared" si="24"/>
        <v/>
      </c>
      <c r="G20" s="108" t="str">
        <f t="shared" si="24"/>
        <v/>
      </c>
      <c r="H20" s="108" t="str">
        <f t="shared" si="24"/>
        <v/>
      </c>
      <c r="I20" s="109" t="str">
        <f t="shared" si="24"/>
        <v/>
      </c>
      <c r="K20" s="212">
        <f>일일data!A4</f>
        <v>45536</v>
      </c>
      <c r="L20" s="213">
        <f>일일data!F4</f>
        <v>695</v>
      </c>
      <c r="M20" s="213">
        <f>일일data!L4</f>
        <v>789</v>
      </c>
      <c r="N20" s="213" t="e">
        <f>VLOOKUP(K20,'기사 리스트'!$A:$B,2,FALSE)</f>
        <v>#N/A</v>
      </c>
    </row>
    <row r="21" spans="1:14" ht="30.6" customHeight="1">
      <c r="B21" s="181" t="str">
        <f t="shared" ref="B21" si="25">B46</f>
        <v>6주차</v>
      </c>
      <c r="C21" s="182" t="str">
        <f>IFERROR(C46&amp;" ("&amp;TEXT(VLOOKUP(DATE(체크리스트!$A$11,체크리스트!$A$15,캘린더!C46),캘린더!$K$20:$M$50,2,FALSE),"#,##0")&amp;"/"&amp;TEXT(VLOOKUP(DATE(체크리스트!$A$11,체크리스트!$A$15,캘린더!C46),캘린더!$K$20:$M$50,3,FALSE),"#,##0")&amp;")","")</f>
        <v/>
      </c>
      <c r="D21" s="183" t="str">
        <f>IFERROR(D46&amp;" ("&amp;TEXT(VLOOKUP(DATE(체크리스트!$A$11,체크리스트!$A$15,캘린더!D46),캘린더!$K$20:$M$50,2,FALSE),"#,##0")&amp;"/"&amp;TEXT(VLOOKUP(DATE(체크리스트!$A$11,체크리스트!$A$15,캘린더!D46),캘린더!$K$20:$M$50,3,FALSE),"#,##0")&amp;")","")</f>
        <v/>
      </c>
      <c r="E21" s="183" t="str">
        <f>IFERROR(E46&amp;" ("&amp;TEXT(VLOOKUP(DATE(체크리스트!$A$11,체크리스트!$A$15,캘린더!E46),캘린더!$K$20:$M$50,2,FALSE),"#,##0")&amp;"/"&amp;TEXT(VLOOKUP(DATE(체크리스트!$A$11,체크리스트!$A$15,캘린더!E46),캘린더!$K$20:$M$50,3,FALSE),"#,##0")&amp;")","")</f>
        <v/>
      </c>
      <c r="F21" s="183" t="str">
        <f>IFERROR(F46&amp;" ("&amp;TEXT(VLOOKUP(DATE(체크리스트!$A$11,체크리스트!$A$15,캘린더!F46),캘린더!$K$20:$M$50,2,FALSE),"#,##0")&amp;"/"&amp;TEXT(VLOOKUP(DATE(체크리스트!$A$11,체크리스트!$A$15,캘린더!F46),캘린더!$K$20:$M$50,3,FALSE),"#,##0")&amp;")","")</f>
        <v/>
      </c>
      <c r="G21" s="183" t="str">
        <f>IFERROR(G46&amp;" ("&amp;TEXT(VLOOKUP(DATE(체크리스트!$A$11,체크리스트!$A$15,캘린더!G46),캘린더!$K$20:$M$50,2,FALSE),"#,##0")&amp;"/"&amp;TEXT(VLOOKUP(DATE(체크리스트!$A$11,체크리스트!$A$15,캘린더!G46),캘린더!$K$20:$M$50,3,FALSE),"#,##0")&amp;")","")</f>
        <v/>
      </c>
      <c r="H21" s="183" t="str">
        <f>IFERROR(H46&amp;" ("&amp;TEXT(VLOOKUP(DATE(체크리스트!$A$11,체크리스트!$A$15,캘린더!H46),캘린더!$K$20:$M$50,2,FALSE),"#,##0")&amp;"/"&amp;TEXT(VLOOKUP(DATE(체크리스트!$A$11,체크리스트!$A$15,캘린더!H46),캘린더!$K$20:$M$50,3,FALSE),"#,##0")&amp;")","")</f>
        <v/>
      </c>
      <c r="I21" s="187" t="str">
        <f>IFERROR(I46&amp;" ("&amp;TEXT(VLOOKUP(DATE(체크리스트!$A$11,체크리스트!$A$15,캘린더!I46),캘린더!$K$20:$M$50,2,FALSE),"#,##0")&amp;"/"&amp;TEXT(VLOOKUP(DATE(체크리스트!$A$11,체크리스트!$A$15,캘린더!I46),캘린더!$K$20:$M$50,3,FALSE),"#,##0")&amp;")","")</f>
        <v/>
      </c>
      <c r="K21" s="212">
        <f>일일data!A5</f>
        <v>45537</v>
      </c>
      <c r="L21" s="213">
        <f>일일data!F5</f>
        <v>1710</v>
      </c>
      <c r="M21" s="213">
        <f>일일data!L5</f>
        <v>1996</v>
      </c>
      <c r="N21" s="213" t="e">
        <f>VLOOKUP(K21,'기사 리스트'!$A:$B,2,FALSE)</f>
        <v>#N/A</v>
      </c>
    </row>
    <row r="22" spans="1:14" ht="30.6" customHeight="1">
      <c r="B22" s="102" t="str">
        <f t="shared" ref="B22" si="26">B47</f>
        <v>Contents</v>
      </c>
      <c r="C22" s="179" t="str">
        <f t="shared" ref="C22:I22" si="27">IF(C47="","",C47)</f>
        <v/>
      </c>
      <c r="D22" s="105" t="str">
        <f t="shared" si="27"/>
        <v/>
      </c>
      <c r="E22" s="105" t="str">
        <f t="shared" si="27"/>
        <v/>
      </c>
      <c r="F22" s="105" t="str">
        <f t="shared" si="27"/>
        <v/>
      </c>
      <c r="G22" s="105" t="str">
        <f t="shared" si="27"/>
        <v/>
      </c>
      <c r="H22" s="105" t="str">
        <f t="shared" si="27"/>
        <v/>
      </c>
      <c r="I22" s="106" t="str">
        <f t="shared" si="27"/>
        <v/>
      </c>
      <c r="K22" s="212">
        <f>일일data!A6</f>
        <v>45538</v>
      </c>
      <c r="L22" s="213">
        <f>일일data!F6</f>
        <v>1648</v>
      </c>
      <c r="M22" s="213">
        <f>일일data!L6</f>
        <v>1969</v>
      </c>
      <c r="N22" s="213" t="str">
        <f>VLOOKUP(K22,'기사 리스트'!$A:$B,2,FALSE)</f>
        <v>SK인천석유화학과 함께하는 우리동네 Culture Plus+ ‘한 여름밤의 콘서트’ 진행</v>
      </c>
    </row>
    <row r="23" spans="1:14" ht="30.6" customHeight="1" thickBot="1">
      <c r="B23" s="107" t="str">
        <f t="shared" ref="B23" si="28">B48</f>
        <v>Contents</v>
      </c>
      <c r="C23" s="180" t="str">
        <f t="shared" ref="C23:I23" si="29">IF(C48="","",C48)</f>
        <v/>
      </c>
      <c r="D23" s="108" t="str">
        <f t="shared" si="29"/>
        <v/>
      </c>
      <c r="E23" s="108" t="str">
        <f t="shared" si="29"/>
        <v/>
      </c>
      <c r="F23" s="108" t="str">
        <f t="shared" si="29"/>
        <v/>
      </c>
      <c r="G23" s="108" t="str">
        <f t="shared" si="29"/>
        <v/>
      </c>
      <c r="H23" s="108" t="str">
        <f t="shared" si="29"/>
        <v/>
      </c>
      <c r="I23" s="109" t="str">
        <f t="shared" si="29"/>
        <v/>
      </c>
      <c r="K23" s="212">
        <f>일일data!A7</f>
        <v>45539</v>
      </c>
      <c r="L23" s="213">
        <f>일일data!F7</f>
        <v>1766</v>
      </c>
      <c r="M23" s="213">
        <f>일일data!L7</f>
        <v>2027</v>
      </c>
      <c r="N23" s="213" t="str">
        <f>VLOOKUP(K23,'기사 리스트'!$A:$B,2,FALSE)</f>
        <v>SK이노베이션, 발달장애 아동들과 ‘행복 여정’ 나서</v>
      </c>
    </row>
    <row r="24" spans="1:14">
      <c r="K24" s="212">
        <f>일일data!A8</f>
        <v>45540</v>
      </c>
      <c r="L24" s="213">
        <f>일일data!F8</f>
        <v>1667</v>
      </c>
      <c r="M24" s="213">
        <f>일일data!L8</f>
        <v>1910</v>
      </c>
      <c r="N24" s="213" t="e">
        <f>VLOOKUP(K24,'기사 리스트'!$A:$B,2,FALSE)</f>
        <v>#N/A</v>
      </c>
    </row>
    <row r="25" spans="1:14">
      <c r="C25" s="193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(0건), 화요일(4건), 수요일(4건), 목요일(3건), 금요일(1건), 토요일(0건) 일요일(2건)</v>
      </c>
      <c r="K25" s="212">
        <f>일일data!A9</f>
        <v>45541</v>
      </c>
      <c r="L25" s="213">
        <f>일일data!F9</f>
        <v>1697</v>
      </c>
      <c r="M25" s="213">
        <f>일일data!L9</f>
        <v>1952</v>
      </c>
      <c r="N25" s="213" t="str">
        <f>VLOOKUP(K25,'기사 리스트'!$A:$B,2,FALSE)</f>
        <v>배터리 소재 전문가이자 반려견 사진작가? SK아이이테크놀로지 폴란드 법인 구성원, ‘우카시 그루젠(Łukasz Grudzień)’의 행복한 이중생활!</v>
      </c>
    </row>
    <row r="26" spans="1:14">
      <c r="K26" s="212">
        <f>일일data!A10</f>
        <v>45542</v>
      </c>
      <c r="L26" s="213">
        <f>일일data!F10</f>
        <v>929</v>
      </c>
      <c r="M26" s="213">
        <f>일일data!L10</f>
        <v>1032</v>
      </c>
      <c r="N26" s="213" t="e">
        <f>VLOOKUP(K26,'기사 리스트'!$A:$B,2,FALSE)</f>
        <v>#N/A</v>
      </c>
    </row>
    <row r="27" spans="1:14">
      <c r="K27" s="212">
        <f>일일data!A11</f>
        <v>45543</v>
      </c>
      <c r="L27" s="213">
        <f>일일data!F11</f>
        <v>767</v>
      </c>
      <c r="M27" s="213">
        <f>일일data!L11</f>
        <v>863</v>
      </c>
      <c r="N27" s="213" t="str">
        <f>VLOOKUP(K27,'기사 리스트'!$A:$B,2,FALSE)</f>
        <v>SK어스온, 말레이시아 광구 개발 타당성 검증 나선다</v>
      </c>
    </row>
    <row r="28" spans="1:14">
      <c r="B28" s="47" t="s">
        <v>944</v>
      </c>
      <c r="K28" s="212">
        <f>일일data!A12</f>
        <v>45544</v>
      </c>
      <c r="L28" s="213">
        <f>일일data!F12</f>
        <v>1751</v>
      </c>
      <c r="M28" s="213">
        <f>일일data!L12</f>
        <v>2038</v>
      </c>
      <c r="N28" s="213" t="e">
        <f>VLOOKUP(K28,'기사 리스트'!$A:$B,2,FALSE)</f>
        <v>#N/A</v>
      </c>
    </row>
    <row r="29" spans="1:14" ht="17.25" thickBot="1">
      <c r="K29" s="212">
        <f>일일data!A13</f>
        <v>45545</v>
      </c>
      <c r="L29" s="213">
        <f>일일data!F13</f>
        <v>1650</v>
      </c>
      <c r="M29" s="213">
        <f>일일data!L13</f>
        <v>1883</v>
      </c>
      <c r="N29" s="213" t="str">
        <f>VLOOKUP(K29,'기사 리스트'!$A:$B,2,FALSE)</f>
        <v>한화-SK, ‘불타지 않는 ESS’ 세계최초 개발… “글로벌 친환경 선박시장 공략”</v>
      </c>
    </row>
    <row r="30" spans="1:14" ht="30" customHeight="1">
      <c r="A30" t="s">
        <v>26</v>
      </c>
      <c r="B30" s="110">
        <v>9</v>
      </c>
      <c r="C30" s="99" t="s">
        <v>891</v>
      </c>
      <c r="D30" s="99" t="s">
        <v>26</v>
      </c>
      <c r="E30" s="99" t="s">
        <v>886</v>
      </c>
      <c r="F30" s="99" t="s">
        <v>887</v>
      </c>
      <c r="G30" s="99" t="s">
        <v>888</v>
      </c>
      <c r="H30" s="99" t="s">
        <v>889</v>
      </c>
      <c r="I30" s="96" t="s">
        <v>890</v>
      </c>
      <c r="K30" s="212">
        <f>일일data!A14</f>
        <v>45546</v>
      </c>
      <c r="L30" s="213">
        <f>일일data!F14</f>
        <v>1667</v>
      </c>
      <c r="M30" s="213">
        <f>일일data!L14</f>
        <v>1974</v>
      </c>
      <c r="N30" s="213" t="str">
        <f>VLOOKUP(K30,'기사 리스트'!$A:$B,2,FALSE)</f>
        <v>SK에너지, 국내 최초 지속가능항공유 전용 생산라인 갖췄다</v>
      </c>
    </row>
    <row r="31" spans="1:14" ht="30" customHeight="1">
      <c r="B31" s="98" t="s">
        <v>892</v>
      </c>
      <c r="C31" s="103">
        <f>IF(TEXT(DATE(YEAR('모바일 및 PC'!$A$4),$B$30,1),"aaa")=C$30,DAY(DATE(YEAR('모바일 및 PC'!$A$4),$B$30,1)),"")</f>
        <v>1</v>
      </c>
      <c r="D31" s="103">
        <f>IF(ISNUMBER(C31)=TRUE,C31+1,IF(TEXT(DATE(YEAR('모바일 및 PC'!$A$4),$B$30,1),"aaa")=D30,DAY(DATE(YEAR('모바일 및 PC'!$A$4),$B$30,1)),""))</f>
        <v>2</v>
      </c>
      <c r="E31" s="103">
        <f>IF(ISNUMBER(D31)=TRUE,D31+1,IF(TEXT(DATE(YEAR('모바일 및 PC'!$A$4),$B$30,1),"aaa")=E30,DAY(DATE(YEAR('모바일 및 PC'!$A$4),$B$30,1)),""))</f>
        <v>3</v>
      </c>
      <c r="F31" s="103">
        <f>IF(ISNUMBER(E31)=TRUE,E31+1,IF(TEXT(DATE(YEAR('모바일 및 PC'!$A$4),$B$30,1),"aaa")=F30,DAY(DATE(YEAR('모바일 및 PC'!$A$4),$B$30,1)),""))</f>
        <v>4</v>
      </c>
      <c r="G31" s="103">
        <f>IF(ISNUMBER(F31)=TRUE,F31+1,IF(TEXT(DATE(YEAR('모바일 및 PC'!$A$4),$B$30,1),"aaa")=G30,DAY(DATE(YEAR('모바일 및 PC'!$A$4),$B$30,1)),""))</f>
        <v>5</v>
      </c>
      <c r="H31" s="103">
        <f>IF(ISNUMBER(G31)=TRUE,G31+1,IF(TEXT(DATE(YEAR('모바일 및 PC'!$A$4),$B$30,1),"aaa")=H30,DAY(DATE(YEAR('모바일 및 PC'!$A$4),$B$30,1)),""))</f>
        <v>6</v>
      </c>
      <c r="I31" s="103">
        <f>IF(ISNUMBER(H31)=TRUE,H31+1,IF(TEXT(DATE(YEAR('모바일 및 PC'!$A$4),$B$30,1),"aaa")=I30,DAY(DATE(YEAR('모바일 및 PC'!$A$4),$B$30,1)),""))</f>
        <v>7</v>
      </c>
      <c r="K31" s="212">
        <f>일일data!A15</f>
        <v>45547</v>
      </c>
      <c r="L31" s="213">
        <f>일일data!F15</f>
        <v>1579</v>
      </c>
      <c r="M31" s="213">
        <f>일일data!L15</f>
        <v>1911</v>
      </c>
      <c r="N31" s="213" t="e">
        <f>VLOOKUP(K31,'기사 리스트'!$A:$B,2,FALSE)</f>
        <v>#N/A</v>
      </c>
    </row>
    <row r="32" spans="1:14" ht="30" customHeight="1">
      <c r="B32" s="97" t="s">
        <v>885</v>
      </c>
      <c r="C32" s="188"/>
      <c r="D32" s="188"/>
      <c r="E32" s="188" t="s">
        <v>3450</v>
      </c>
      <c r="F32" s="188" t="s">
        <v>3454</v>
      </c>
      <c r="G32" s="188"/>
      <c r="H32" s="188" t="s">
        <v>3456</v>
      </c>
      <c r="I32" s="189"/>
      <c r="K32" s="212">
        <f>일일data!A16</f>
        <v>45548</v>
      </c>
      <c r="L32" s="213">
        <f>일일data!F16</f>
        <v>1256</v>
      </c>
      <c r="M32" s="213">
        <f>일일data!L16</f>
        <v>1463</v>
      </c>
      <c r="N32" s="213" t="e">
        <f>VLOOKUP(K32,'기사 리스트'!$A:$B,2,FALSE)</f>
        <v>#N/A</v>
      </c>
    </row>
    <row r="33" spans="2:14" ht="30" customHeight="1">
      <c r="B33" s="97" t="s">
        <v>885</v>
      </c>
      <c r="C33" s="188"/>
      <c r="D33" s="188"/>
      <c r="E33" s="188" t="s">
        <v>4662</v>
      </c>
      <c r="F33" s="188"/>
      <c r="G33" s="188"/>
      <c r="H33" s="188"/>
      <c r="I33" s="189"/>
      <c r="K33" s="212">
        <f>일일data!A17</f>
        <v>45549</v>
      </c>
      <c r="L33" s="213">
        <f>일일data!F17</f>
        <v>571</v>
      </c>
      <c r="M33" s="213">
        <f>일일data!L17</f>
        <v>653</v>
      </c>
      <c r="N33" s="213" t="e">
        <f>VLOOKUP(K33,'기사 리스트'!$A:$B,2,FALSE)</f>
        <v>#N/A</v>
      </c>
    </row>
    <row r="34" spans="2:14" ht="30" customHeight="1">
      <c r="B34" s="98" t="s">
        <v>893</v>
      </c>
      <c r="C34" s="178">
        <f>I31+1</f>
        <v>8</v>
      </c>
      <c r="D34" s="103">
        <f>C34+1</f>
        <v>9</v>
      </c>
      <c r="E34" s="103">
        <f t="shared" ref="E34:I34" si="30">D34+1</f>
        <v>10</v>
      </c>
      <c r="F34" s="103">
        <f t="shared" si="30"/>
        <v>11</v>
      </c>
      <c r="G34" s="103">
        <f t="shared" si="30"/>
        <v>12</v>
      </c>
      <c r="H34" s="103">
        <f t="shared" si="30"/>
        <v>13</v>
      </c>
      <c r="I34" s="104">
        <f t="shared" si="30"/>
        <v>14</v>
      </c>
      <c r="K34" s="212">
        <f>일일data!A18</f>
        <v>45550</v>
      </c>
      <c r="L34" s="213">
        <f>일일data!F18</f>
        <v>559</v>
      </c>
      <c r="M34" s="213">
        <f>일일data!L18</f>
        <v>612</v>
      </c>
      <c r="N34" s="213" t="e">
        <f>VLOOKUP(K34,'기사 리스트'!$A:$B,2,FALSE)</f>
        <v>#N/A</v>
      </c>
    </row>
    <row r="35" spans="2:14" ht="30" customHeight="1">
      <c r="B35" s="97" t="s">
        <v>885</v>
      </c>
      <c r="C35" s="188" t="s">
        <v>3458</v>
      </c>
      <c r="D35" s="209"/>
      <c r="E35" s="209" t="s">
        <v>3460</v>
      </c>
      <c r="F35" s="211" t="s">
        <v>3462</v>
      </c>
      <c r="G35" s="188"/>
      <c r="H35" s="211"/>
      <c r="I35" s="190"/>
      <c r="K35" s="212">
        <f>일일data!A19</f>
        <v>45551</v>
      </c>
      <c r="L35" s="213">
        <f>일일data!F19</f>
        <v>534</v>
      </c>
      <c r="M35" s="213">
        <f>일일data!L19</f>
        <v>593</v>
      </c>
      <c r="N35" s="213" t="e">
        <f>VLOOKUP(K35,'기사 리스트'!$A:$B,2,FALSE)</f>
        <v>#N/A</v>
      </c>
    </row>
    <row r="36" spans="2:14" ht="30" customHeight="1">
      <c r="B36" s="97" t="s">
        <v>885</v>
      </c>
      <c r="C36" s="188"/>
      <c r="D36" s="188"/>
      <c r="E36" s="188"/>
      <c r="F36" s="188" t="s">
        <v>3464</v>
      </c>
      <c r="G36" s="188"/>
      <c r="H36" s="188"/>
      <c r="I36" s="190"/>
      <c r="K36" s="212">
        <f>일일data!A20</f>
        <v>45552</v>
      </c>
      <c r="L36" s="213">
        <f>일일data!F20</f>
        <v>490</v>
      </c>
      <c r="M36" s="213">
        <f>일일data!L20</f>
        <v>561</v>
      </c>
      <c r="N36" s="213" t="e">
        <f>VLOOKUP(K36,'기사 리스트'!$A:$B,2,FALSE)</f>
        <v>#N/A</v>
      </c>
    </row>
    <row r="37" spans="2:14" ht="30" customHeight="1">
      <c r="B37" s="98" t="s">
        <v>894</v>
      </c>
      <c r="C37" s="178">
        <f>I34+1</f>
        <v>15</v>
      </c>
      <c r="D37" s="103">
        <f>C37+1</f>
        <v>16</v>
      </c>
      <c r="E37" s="103">
        <f t="shared" ref="E37:I37" si="31">D37+1</f>
        <v>17</v>
      </c>
      <c r="F37" s="103">
        <f t="shared" si="31"/>
        <v>18</v>
      </c>
      <c r="G37" s="103">
        <f t="shared" si="31"/>
        <v>19</v>
      </c>
      <c r="H37" s="103">
        <f t="shared" si="31"/>
        <v>20</v>
      </c>
      <c r="I37" s="104">
        <f t="shared" si="31"/>
        <v>21</v>
      </c>
      <c r="K37" s="212">
        <f>일일data!A21</f>
        <v>45553</v>
      </c>
      <c r="L37" s="213">
        <f>일일data!F21</f>
        <v>622</v>
      </c>
      <c r="M37" s="213">
        <f>일일data!L21</f>
        <v>686</v>
      </c>
      <c r="N37" s="213" t="str">
        <f>VLOOKUP(K37,'기사 리스트'!$A:$B,2,FALSE)</f>
        <v>최태원式 사회문제 해결 플랫폼 ‘울산포럼’ 25일 열린다</v>
      </c>
    </row>
    <row r="38" spans="2:14" ht="30" customHeight="1">
      <c r="B38" s="97" t="s">
        <v>885</v>
      </c>
      <c r="C38" s="188"/>
      <c r="D38" s="188"/>
      <c r="E38" s="188"/>
      <c r="F38" s="188" t="s">
        <v>3468</v>
      </c>
      <c r="G38" s="188" t="s">
        <v>3470</v>
      </c>
      <c r="H38" s="188"/>
      <c r="I38" s="190"/>
      <c r="K38" s="212">
        <f>일일data!A22</f>
        <v>45554</v>
      </c>
      <c r="L38" s="213">
        <f>일일data!F22</f>
        <v>1509</v>
      </c>
      <c r="M38" s="213">
        <f>일일data!L22</f>
        <v>1773</v>
      </c>
      <c r="N38" s="213" t="str">
        <f>VLOOKUP(K38,'기사 리스트'!$A:$B,2,FALSE)</f>
        <v>SK엔무브, 에코바디스 ESG 평가 ‘골드 등급’ 획득</v>
      </c>
    </row>
    <row r="39" spans="2:14" ht="30" customHeight="1">
      <c r="B39" s="97" t="s">
        <v>885</v>
      </c>
      <c r="C39" s="188"/>
      <c r="D39" s="188"/>
      <c r="E39" s="188"/>
      <c r="F39" s="188"/>
      <c r="G39" s="188"/>
      <c r="H39" s="188"/>
      <c r="I39" s="190"/>
      <c r="K39" s="212">
        <f>일일data!A23</f>
        <v>45555</v>
      </c>
      <c r="L39" s="213">
        <f>일일data!F23</f>
        <v>1378</v>
      </c>
      <c r="M39" s="213">
        <f>일일data!L23</f>
        <v>1565</v>
      </c>
      <c r="N39" s="213" t="e">
        <f>VLOOKUP(K39,'기사 리스트'!$A:$B,2,FALSE)</f>
        <v>#N/A</v>
      </c>
    </row>
    <row r="40" spans="2:14" ht="30" customHeight="1">
      <c r="B40" s="98" t="s">
        <v>895</v>
      </c>
      <c r="C40" s="178">
        <f>I37+1</f>
        <v>22</v>
      </c>
      <c r="D40" s="103">
        <f>C40+1</f>
        <v>23</v>
      </c>
      <c r="E40" s="103">
        <f t="shared" ref="E40:I40" si="32">D40+1</f>
        <v>24</v>
      </c>
      <c r="F40" s="103">
        <f t="shared" si="32"/>
        <v>25</v>
      </c>
      <c r="G40" s="103">
        <f t="shared" si="32"/>
        <v>26</v>
      </c>
      <c r="H40" s="103">
        <f t="shared" si="32"/>
        <v>27</v>
      </c>
      <c r="I40" s="104">
        <f t="shared" si="32"/>
        <v>28</v>
      </c>
      <c r="K40" s="212">
        <f>일일data!A24</f>
        <v>45556</v>
      </c>
      <c r="L40" s="213">
        <f>일일data!F24</f>
        <v>704</v>
      </c>
      <c r="M40" s="213">
        <f>일일data!L24</f>
        <v>840</v>
      </c>
      <c r="N40" s="213" t="e">
        <f>VLOOKUP(K40,'기사 리스트'!$A:$B,2,FALSE)</f>
        <v>#N/A</v>
      </c>
    </row>
    <row r="41" spans="2:14" ht="30" customHeight="1">
      <c r="B41" s="97" t="s">
        <v>885</v>
      </c>
      <c r="C41" s="211"/>
      <c r="D41" s="210"/>
      <c r="E41" s="211" t="s">
        <v>3472</v>
      </c>
      <c r="F41" s="194"/>
      <c r="G41" s="211" t="s">
        <v>3474</v>
      </c>
      <c r="H41" s="188"/>
      <c r="I41" s="190"/>
      <c r="K41" s="212">
        <f>일일data!A25</f>
        <v>45557</v>
      </c>
      <c r="L41" s="213">
        <f>일일data!F25</f>
        <v>780</v>
      </c>
      <c r="M41" s="213">
        <f>일일data!L25</f>
        <v>911</v>
      </c>
      <c r="N41" s="213" t="e">
        <f>VLOOKUP(K41,'기사 리스트'!$A:$B,2,FALSE)</f>
        <v>#N/A</v>
      </c>
    </row>
    <row r="42" spans="2:14" ht="30" customHeight="1">
      <c r="B42" s="97" t="s">
        <v>885</v>
      </c>
      <c r="C42" s="210"/>
      <c r="D42" s="188"/>
      <c r="E42" s="188"/>
      <c r="F42" s="188"/>
      <c r="G42" s="188" t="s">
        <v>3476</v>
      </c>
      <c r="H42" s="188"/>
      <c r="I42" s="190"/>
      <c r="K42" s="212">
        <f>일일data!A26</f>
        <v>45558</v>
      </c>
      <c r="L42" s="213">
        <f>일일data!F26</f>
        <v>1496</v>
      </c>
      <c r="M42" s="213">
        <f>일일data!L26</f>
        <v>1773</v>
      </c>
      <c r="N42" s="213" t="e">
        <f>VLOOKUP(K42,'기사 리스트'!$A:$B,2,FALSE)</f>
        <v>#N/A</v>
      </c>
    </row>
    <row r="43" spans="2:14" ht="30" customHeight="1">
      <c r="B43" s="98" t="s">
        <v>896</v>
      </c>
      <c r="C43" s="178">
        <f>IF(DAY(EOMONTH(DATE(YEAR('모바일 및 PC'!$A$4),$B$30,1),0))=I40,"",I40+1)</f>
        <v>29</v>
      </c>
      <c r="D43" s="103">
        <f>IF(C43="","",IF(DAY(EOMONTH(DATE(YEAR('모바일 및 PC'!$A$4),$B$30,1),0))=C43,"",C43+1))</f>
        <v>30</v>
      </c>
      <c r="E43" s="103" t="str">
        <f>IF(D43="","",IF(DAY(EOMONTH(DATE(YEAR('모바일 및 PC'!$A$4),$B$30,1),0))=D43,"",D43+1))</f>
        <v/>
      </c>
      <c r="F43" s="103" t="str">
        <f>IF(E43="","",IF(DAY(EOMONTH(DATE(YEAR('모바일 및 PC'!$A$4),$B$30,1),0))=E43,"",E43+1))</f>
        <v/>
      </c>
      <c r="G43" s="103" t="str">
        <f>IF(F43="","",IF(DAY(EOMONTH(DATE(YEAR('모바일 및 PC'!$A$4),$B$30,1),0))=F43,"",F43+1))</f>
        <v/>
      </c>
      <c r="H43" s="103" t="str">
        <f>IF(G43="","",IF(DAY(EOMONTH(DATE(YEAR('모바일 및 PC'!$A$4),$B$30,1),0))=G43,"",G43+1))</f>
        <v/>
      </c>
      <c r="I43" s="104" t="str">
        <f>IF(H43="","",IF(DAY(EOMONTH(DATE(YEAR('모바일 및 PC'!$A$4),$B$30,1),0))=H43,"",H43+1))</f>
        <v/>
      </c>
      <c r="K43" s="212">
        <f>일일data!A27</f>
        <v>45559</v>
      </c>
      <c r="L43" s="213">
        <f>일일data!F27</f>
        <v>1573</v>
      </c>
      <c r="M43" s="213">
        <f>일일data!L27</f>
        <v>1925</v>
      </c>
      <c r="N43" s="213" t="str">
        <f>VLOOKUP(K43,'기사 리스트'!$A:$B,2,FALSE)</f>
        <v>[SKinno Tech] 더 안전하고 편리한 주행을 책임지는 주인공! 아스팔트(Asphalt)</v>
      </c>
    </row>
    <row r="44" spans="2:14" ht="30" customHeight="1">
      <c r="B44" s="97" t="s">
        <v>885</v>
      </c>
      <c r="C44" s="188" t="s">
        <v>3478</v>
      </c>
      <c r="D44" s="188"/>
      <c r="E44" s="188"/>
      <c r="F44" s="188"/>
      <c r="G44" s="188"/>
      <c r="H44" s="188"/>
      <c r="I44" s="190"/>
      <c r="K44" s="212">
        <f>일일data!A28</f>
        <v>45560</v>
      </c>
      <c r="L44" s="213">
        <f>일일data!F28</f>
        <v>1389</v>
      </c>
      <c r="M44" s="213">
        <f>일일data!L28</f>
        <v>1560</v>
      </c>
      <c r="N44" s="213" t="e">
        <f>VLOOKUP(K44,'기사 리스트'!$A:$B,2,FALSE)</f>
        <v>#N/A</v>
      </c>
    </row>
    <row r="45" spans="2:14" ht="30" customHeight="1">
      <c r="B45" s="97" t="s">
        <v>885</v>
      </c>
      <c r="C45" s="188"/>
      <c r="D45" s="188"/>
      <c r="E45" s="188"/>
      <c r="F45" s="188"/>
      <c r="G45" s="188"/>
      <c r="H45" s="188"/>
      <c r="I45" s="190"/>
      <c r="K45" s="212">
        <f>일일data!A29</f>
        <v>45561</v>
      </c>
      <c r="L45" s="213">
        <f>일일data!F29</f>
        <v>1496</v>
      </c>
      <c r="M45" s="213">
        <f>일일data!L29</f>
        <v>1770</v>
      </c>
      <c r="N45" s="213" t="str">
        <f>VLOOKUP(K45,'기사 리스트'!$A:$B,2,FALSE)</f>
        <v>최태원 회장, “AI는 개별 기업 아닌 산업 인프라로 구축해야 효율적“</v>
      </c>
    </row>
    <row r="46" spans="2:14" ht="30" customHeight="1">
      <c r="B46" s="98" t="s">
        <v>897</v>
      </c>
      <c r="C46" s="178" t="str">
        <f>IF(I43="","",IF(DAY(EOMONTH(DATE(YEAR('모바일 및 PC'!$A$4),$B$30,1),0))=I43,"",I43+1))</f>
        <v/>
      </c>
      <c r="D46" s="103" t="str">
        <f>IF(C46="","",IF(DAY(EOMONTH(DATE(YEAR('모바일 및 PC'!$A$4),$B$30,1),0))=C46,"",C46+1))</f>
        <v/>
      </c>
      <c r="E46" s="103" t="str">
        <f>IF(D46="","",IF(DAY(EOMONTH(DATE(YEAR('모바일 및 PC'!$A$4),$B$30,1),0))=D46,"",D46+1))</f>
        <v/>
      </c>
      <c r="F46" s="103" t="str">
        <f>IF(E46="","",IF(DAY(EOMONTH(DATE(YEAR('모바일 및 PC'!$A$4),$B$30,1),0))=E46,"",E46+1))</f>
        <v/>
      </c>
      <c r="G46" s="103" t="str">
        <f>IF(F46="","",IF(DAY(EOMONTH(DATE(YEAR('모바일 및 PC'!$A$4),$B$30,1),0))=F46,"",F46+1))</f>
        <v/>
      </c>
      <c r="H46" s="103" t="str">
        <f>IF(G46="","",IF(DAY(EOMONTH(DATE(YEAR('모바일 및 PC'!$A$4),$B$30,1),0))=G46,"",G46+1))</f>
        <v/>
      </c>
      <c r="I46" s="104" t="str">
        <f>IF(H46="","",IF(DAY(EOMONTH(DATE(YEAR('모바일 및 PC'!$A$4),$B$30,1),0))=H46,"",H46+1))</f>
        <v/>
      </c>
      <c r="K46" s="212">
        <f>일일data!A30</f>
        <v>45562</v>
      </c>
      <c r="L46" s="213">
        <f>일일data!F30</f>
        <v>1341</v>
      </c>
      <c r="M46" s="213">
        <f>일일data!L30</f>
        <v>1559</v>
      </c>
      <c r="N46" s="213" t="e">
        <f>VLOOKUP(K46,'기사 리스트'!$A:$B,2,FALSE)</f>
        <v>#N/A</v>
      </c>
    </row>
    <row r="47" spans="2:14" ht="30" customHeight="1">
      <c r="B47" s="97" t="s">
        <v>885</v>
      </c>
      <c r="C47" s="188"/>
      <c r="D47" s="188"/>
      <c r="E47" s="188"/>
      <c r="F47" s="188"/>
      <c r="G47" s="188"/>
      <c r="H47" s="188"/>
      <c r="I47" s="190"/>
      <c r="K47" s="212">
        <f>일일data!A31</f>
        <v>45563</v>
      </c>
      <c r="L47" s="213">
        <f>일일data!F31</f>
        <v>686</v>
      </c>
      <c r="M47" s="213">
        <f>일일data!L31</f>
        <v>775</v>
      </c>
      <c r="N47" s="213" t="e">
        <f>VLOOKUP(K47,'기사 리스트'!$A:$B,2,FALSE)</f>
        <v>#N/A</v>
      </c>
    </row>
    <row r="48" spans="2:14" ht="30" customHeight="1" thickBot="1">
      <c r="B48" s="100" t="s">
        <v>885</v>
      </c>
      <c r="C48" s="191"/>
      <c r="D48" s="191"/>
      <c r="E48" s="191"/>
      <c r="F48" s="191"/>
      <c r="G48" s="191"/>
      <c r="H48" s="191"/>
      <c r="I48" s="192"/>
      <c r="K48" s="212">
        <f>일일data!A32</f>
        <v>45564</v>
      </c>
      <c r="L48" s="213">
        <f>일일data!F32</f>
        <v>824</v>
      </c>
      <c r="M48" s="213">
        <f>일일data!L32</f>
        <v>938</v>
      </c>
      <c r="N48" s="213" t="str">
        <f>VLOOKUP(K48,'기사 리스트'!$A:$B,2,FALSE)</f>
        <v>SK이노베이션, AI∙DT 적용 설루션으로 미래 먹거리 확장한다</v>
      </c>
    </row>
    <row r="49" spans="3:14">
      <c r="K49" s="212">
        <f>일일data!A33</f>
        <v>45565</v>
      </c>
      <c r="L49" s="213">
        <f>일일data!F33</f>
        <v>1349</v>
      </c>
      <c r="M49" s="213">
        <f>일일data!L33</f>
        <v>1542</v>
      </c>
      <c r="N49" s="213" t="e">
        <f>VLOOKUP(K49,'기사 리스트'!$A:$B,2,FALSE)</f>
        <v>#N/A</v>
      </c>
    </row>
    <row r="50" spans="3:14">
      <c r="K50" s="212">
        <f>일일data!A34</f>
        <v>0</v>
      </c>
      <c r="L50" s="213">
        <f>일일data!F34</f>
        <v>0</v>
      </c>
      <c r="M50" s="213">
        <f>일일data!L34</f>
        <v>0</v>
      </c>
      <c r="N50" s="213" t="e">
        <f>VLOOKUP(K50,'기사 리스트'!$A:$B,2,FALSE)</f>
        <v>#N/A</v>
      </c>
    </row>
    <row r="51" spans="3:14">
      <c r="C51" s="24">
        <f t="shared" ref="C51:I51" si="33">COUNTA(C32:C33,C35:C36,C38:C39,C41:C42,C44:C45,C47:C48)</f>
        <v>2</v>
      </c>
      <c r="D51" s="24">
        <f t="shared" si="33"/>
        <v>0</v>
      </c>
      <c r="E51" s="24">
        <f t="shared" si="33"/>
        <v>4</v>
      </c>
      <c r="F51" s="24">
        <f t="shared" si="33"/>
        <v>4</v>
      </c>
      <c r="G51" s="24">
        <f t="shared" si="33"/>
        <v>3</v>
      </c>
      <c r="H51" s="24">
        <f t="shared" si="33"/>
        <v>1</v>
      </c>
      <c r="I51" s="24">
        <f t="shared" si="33"/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M34"/>
  <sheetViews>
    <sheetView zoomScaleNormal="100" workbookViewId="0">
      <selection activeCell="I48" sqref="I48"/>
    </sheetView>
  </sheetViews>
  <sheetFormatPr defaultRowHeight="16.5"/>
  <sheetData>
    <row r="1" spans="1:4">
      <c r="A1" s="25" t="s">
        <v>48</v>
      </c>
      <c r="B1" s="26" t="s">
        <v>28</v>
      </c>
      <c r="C1" s="26" t="s">
        <v>27</v>
      </c>
      <c r="D1" s="27" t="s">
        <v>49</v>
      </c>
    </row>
    <row r="2" spans="1:4">
      <c r="A2" s="10" t="str">
        <f>TEXT(일일data!A4,"d")&amp;CHAR(10)&amp;TEXT(일일data!A4,"aaa")</f>
        <v>1
일</v>
      </c>
      <c r="B2" s="83">
        <f>일일data!F4</f>
        <v>695</v>
      </c>
      <c r="C2" s="83">
        <f>일일data!L4</f>
        <v>789</v>
      </c>
      <c r="D2" s="24" t="str">
        <f>IF(COUNTIF('기사 리스트'!A:A,일일data!A4)=0," ",COUNTIF('기사 리스트'!A:A,일일data!A4)-COUNTIFS('기사 리스트'!A:A,일일data!A4,'기사 리스트'!D:D,"자료실"))</f>
        <v xml:space="preserve"> </v>
      </c>
    </row>
    <row r="3" spans="1:4">
      <c r="A3" s="10" t="str">
        <f>TEXT(일일data!A5,"d")&amp;CHAR(10)&amp;TEXT(일일data!A5,"aaa")</f>
        <v>2
월</v>
      </c>
      <c r="B3" s="83">
        <f>일일data!F5</f>
        <v>1710</v>
      </c>
      <c r="C3" s="83">
        <f>일일data!L5</f>
        <v>1996</v>
      </c>
      <c r="D3" s="24" t="str">
        <f>IF(COUNTIF('기사 리스트'!A:A,일일data!A5)=0," ",COUNTIF('기사 리스트'!A:A,일일data!A5)-COUNTIFS('기사 리스트'!A:A,일일data!A5,'기사 리스트'!D:D,"자료실"))</f>
        <v xml:space="preserve"> </v>
      </c>
    </row>
    <row r="4" spans="1:4">
      <c r="A4" s="10" t="str">
        <f>TEXT(일일data!A6,"d")&amp;CHAR(10)&amp;TEXT(일일data!A6,"aaa")</f>
        <v>3
화</v>
      </c>
      <c r="B4" s="83">
        <f>일일data!F6</f>
        <v>1648</v>
      </c>
      <c r="C4" s="83">
        <f>일일data!L6</f>
        <v>1969</v>
      </c>
      <c r="D4" s="24">
        <f>IF(COUNTIF('기사 리스트'!A:A,일일data!A6)=0," ",COUNTIF('기사 리스트'!A:A,일일data!A6)-COUNTIFS('기사 리스트'!A:A,일일data!A6,'기사 리스트'!D:D,"자료실"))</f>
        <v>2</v>
      </c>
    </row>
    <row r="5" spans="1:4">
      <c r="A5" s="10" t="str">
        <f>TEXT(일일data!A7,"d")&amp;CHAR(10)&amp;TEXT(일일data!A7,"aaa")</f>
        <v>4
수</v>
      </c>
      <c r="B5" s="83">
        <f>일일data!F7</f>
        <v>1766</v>
      </c>
      <c r="C5" s="83">
        <f>일일data!L7</f>
        <v>2027</v>
      </c>
      <c r="D5" s="24">
        <f>IF(COUNTIF('기사 리스트'!A:A,일일data!A7)=0," ",COUNTIF('기사 리스트'!A:A,일일data!A7)-COUNTIFS('기사 리스트'!A:A,일일data!A7,'기사 리스트'!D:D,"자료실"))</f>
        <v>1</v>
      </c>
    </row>
    <row r="6" spans="1:4">
      <c r="A6" s="10" t="str">
        <f>TEXT(일일data!A8,"d")&amp;CHAR(10)&amp;TEXT(일일data!A8,"aaa")</f>
        <v>5
목</v>
      </c>
      <c r="B6" s="83">
        <f>일일data!F8</f>
        <v>1667</v>
      </c>
      <c r="C6" s="83">
        <f>일일data!L8</f>
        <v>1910</v>
      </c>
      <c r="D6" s="24" t="str">
        <f>IF(COUNTIF('기사 리스트'!A:A,일일data!A8)=0," ",COUNTIF('기사 리스트'!A:A,일일data!A8)-COUNTIFS('기사 리스트'!A:A,일일data!A8,'기사 리스트'!D:D,"자료실"))</f>
        <v xml:space="preserve"> </v>
      </c>
    </row>
    <row r="7" spans="1:4">
      <c r="A7" s="10" t="str">
        <f>TEXT(일일data!A9,"d")&amp;CHAR(10)&amp;TEXT(일일data!A9,"aaa")</f>
        <v>6
금</v>
      </c>
      <c r="B7" s="83">
        <f>일일data!F9</f>
        <v>1697</v>
      </c>
      <c r="C7" s="83">
        <f>일일data!L9</f>
        <v>1952</v>
      </c>
      <c r="D7" s="24">
        <f>IF(COUNTIF('기사 리스트'!A:A,일일data!A9)=0," ",COUNTIF('기사 리스트'!A:A,일일data!A9)-COUNTIFS('기사 리스트'!A:A,일일data!A9,'기사 리스트'!D:D,"자료실"))</f>
        <v>1</v>
      </c>
    </row>
    <row r="8" spans="1:4">
      <c r="A8" s="10" t="str">
        <f>TEXT(일일data!A10,"d")&amp;CHAR(10)&amp;TEXT(일일data!A10,"aaa")</f>
        <v>7
토</v>
      </c>
      <c r="B8" s="83">
        <f>일일data!F10</f>
        <v>929</v>
      </c>
      <c r="C8" s="83">
        <f>일일data!L10</f>
        <v>1032</v>
      </c>
      <c r="D8" s="24" t="str">
        <f>IF(COUNTIF('기사 리스트'!A:A,일일data!A10)=0," ",COUNTIF('기사 리스트'!A:A,일일data!A10)-COUNTIFS('기사 리스트'!A:A,일일data!A10,'기사 리스트'!D:D,"자료실"))</f>
        <v xml:space="preserve"> </v>
      </c>
    </row>
    <row r="9" spans="1:4">
      <c r="A9" s="10" t="str">
        <f>TEXT(일일data!A11,"d")&amp;CHAR(10)&amp;TEXT(일일data!A11,"aaa")</f>
        <v>8
일</v>
      </c>
      <c r="B9" s="83">
        <f>일일data!F11</f>
        <v>767</v>
      </c>
      <c r="C9" s="83">
        <f>일일data!L11</f>
        <v>863</v>
      </c>
      <c r="D9" s="24">
        <f>IF(COUNTIF('기사 리스트'!A:A,일일data!A11)=0," ",COUNTIF('기사 리스트'!A:A,일일data!A11)-COUNTIFS('기사 리스트'!A:A,일일data!A11,'기사 리스트'!D:D,"자료실"))</f>
        <v>1</v>
      </c>
    </row>
    <row r="10" spans="1:4">
      <c r="A10" s="10" t="str">
        <f>TEXT(일일data!A12,"d")&amp;CHAR(10)&amp;TEXT(일일data!A12,"aaa")</f>
        <v>9
월</v>
      </c>
      <c r="B10" s="83">
        <f>일일data!F12</f>
        <v>1751</v>
      </c>
      <c r="C10" s="83">
        <f>일일data!L12</f>
        <v>2038</v>
      </c>
      <c r="D10" s="24" t="str">
        <f>IF(COUNTIF('기사 리스트'!A:A,일일data!A12)=0," ",COUNTIF('기사 리스트'!A:A,일일data!A12)-COUNTIFS('기사 리스트'!A:A,일일data!A12,'기사 리스트'!D:D,"자료실"))</f>
        <v xml:space="preserve"> </v>
      </c>
    </row>
    <row r="11" spans="1:4">
      <c r="A11" s="10" t="str">
        <f>TEXT(일일data!A13,"d")&amp;CHAR(10)&amp;TEXT(일일data!A13,"aaa")</f>
        <v>10
화</v>
      </c>
      <c r="B11" s="83">
        <f>일일data!F13</f>
        <v>1650</v>
      </c>
      <c r="C11" s="83">
        <f>일일data!L13</f>
        <v>1883</v>
      </c>
      <c r="D11" s="24">
        <f>IF(COUNTIF('기사 리스트'!A:A,일일data!A13)=0," ",COUNTIF('기사 리스트'!A:A,일일data!A13)-COUNTIFS('기사 리스트'!A:A,일일data!A13,'기사 리스트'!D:D,"자료실"))</f>
        <v>1</v>
      </c>
    </row>
    <row r="12" spans="1:4">
      <c r="A12" s="10" t="str">
        <f>TEXT(일일data!A14,"d")&amp;CHAR(10)&amp;TEXT(일일data!A14,"aaa")</f>
        <v>11
수</v>
      </c>
      <c r="B12" s="83">
        <f>일일data!F14</f>
        <v>1667</v>
      </c>
      <c r="C12" s="83">
        <f>일일data!L14</f>
        <v>1974</v>
      </c>
      <c r="D12" s="24">
        <f>IF(COUNTIF('기사 리스트'!A:A,일일data!A14)=0," ",COUNTIF('기사 리스트'!A:A,일일data!A14)-COUNTIFS('기사 리스트'!A:A,일일data!A14,'기사 리스트'!D:D,"자료실"))</f>
        <v>2</v>
      </c>
    </row>
    <row r="13" spans="1:4">
      <c r="A13" s="10" t="str">
        <f>TEXT(일일data!A15,"d")&amp;CHAR(10)&amp;TEXT(일일data!A15,"aaa")</f>
        <v>12
목</v>
      </c>
      <c r="B13" s="83">
        <f>일일data!F15</f>
        <v>1579</v>
      </c>
      <c r="C13" s="83">
        <f>일일data!L15</f>
        <v>1911</v>
      </c>
      <c r="D13" s="24" t="str">
        <f>IF(COUNTIF('기사 리스트'!A:A,일일data!A15)=0," ",COUNTIF('기사 리스트'!A:A,일일data!A15)-COUNTIFS('기사 리스트'!A:A,일일data!A15,'기사 리스트'!D:D,"자료실"))</f>
        <v xml:space="preserve"> </v>
      </c>
    </row>
    <row r="14" spans="1:4">
      <c r="A14" s="10" t="str">
        <f>TEXT(일일data!A16,"d")&amp;CHAR(10)&amp;TEXT(일일data!A16,"aaa")</f>
        <v>13
금</v>
      </c>
      <c r="B14" s="83">
        <f>일일data!F16</f>
        <v>1256</v>
      </c>
      <c r="C14" s="83">
        <f>일일data!L16</f>
        <v>1463</v>
      </c>
      <c r="D14" s="24" t="str">
        <f>IF(COUNTIF('기사 리스트'!A:A,일일data!A16)=0," ",COUNTIF('기사 리스트'!A:A,일일data!A16)-COUNTIFS('기사 리스트'!A:A,일일data!A16,'기사 리스트'!D:D,"자료실"))</f>
        <v xml:space="preserve"> </v>
      </c>
    </row>
    <row r="15" spans="1:4">
      <c r="A15" s="10" t="str">
        <f>TEXT(일일data!A17,"d")&amp;CHAR(10)&amp;TEXT(일일data!A17,"aaa")</f>
        <v>14
토</v>
      </c>
      <c r="B15" s="83">
        <f>일일data!F17</f>
        <v>571</v>
      </c>
      <c r="C15" s="83">
        <f>일일data!L17</f>
        <v>653</v>
      </c>
      <c r="D15" s="24" t="str">
        <f>IF(COUNTIF('기사 리스트'!A:A,일일data!A17)=0," ",COUNTIF('기사 리스트'!A:A,일일data!A17)-COUNTIFS('기사 리스트'!A:A,일일data!A17,'기사 리스트'!D:D,"자료실"))</f>
        <v xml:space="preserve"> </v>
      </c>
    </row>
    <row r="16" spans="1:4">
      <c r="A16" s="10" t="str">
        <f>TEXT(일일data!A18,"d")&amp;CHAR(10)&amp;TEXT(일일data!A18,"aaa")</f>
        <v>15
일</v>
      </c>
      <c r="B16" s="83">
        <f>일일data!F18</f>
        <v>559</v>
      </c>
      <c r="C16" s="83">
        <f>일일data!L18</f>
        <v>612</v>
      </c>
      <c r="D16" s="24" t="str">
        <f>IF(COUNTIF('기사 리스트'!A:A,일일data!A18)=0," ",COUNTIF('기사 리스트'!A:A,일일data!A18)-COUNTIFS('기사 리스트'!A:A,일일data!A18,'기사 리스트'!D:D,"자료실"))</f>
        <v xml:space="preserve"> </v>
      </c>
    </row>
    <row r="17" spans="1:13">
      <c r="A17" s="10" t="str">
        <f>TEXT(일일data!A19,"d")&amp;CHAR(10)&amp;TEXT(일일data!A19,"aaa")</f>
        <v>16
월</v>
      </c>
      <c r="B17" s="83">
        <f>일일data!F19</f>
        <v>534</v>
      </c>
      <c r="C17" s="83">
        <f>일일data!L19</f>
        <v>593</v>
      </c>
      <c r="D17" s="24" t="str">
        <f>IF(COUNTIF('기사 리스트'!A:A,일일data!A19)=0," ",COUNTIF('기사 리스트'!A:A,일일data!A19)-COUNTIFS('기사 리스트'!A:A,일일data!A19,'기사 리스트'!D:D,"자료실"))</f>
        <v xml:space="preserve"> </v>
      </c>
    </row>
    <row r="18" spans="1:13">
      <c r="A18" s="10" t="str">
        <f>TEXT(일일data!A20,"d")&amp;CHAR(10)&amp;TEXT(일일data!A20,"aaa")</f>
        <v>17
화</v>
      </c>
      <c r="B18" s="83">
        <f>일일data!F20</f>
        <v>490</v>
      </c>
      <c r="C18" s="83">
        <f>일일data!L20</f>
        <v>561</v>
      </c>
      <c r="D18" s="24" t="str">
        <f>IF(COUNTIF('기사 리스트'!A:A,일일data!A20)=0," ",COUNTIF('기사 리스트'!A:A,일일data!A20)-COUNTIFS('기사 리스트'!A:A,일일data!A20,'기사 리스트'!D:D,"자료실"))</f>
        <v xml:space="preserve"> </v>
      </c>
      <c r="F18" s="77"/>
      <c r="G18" s="78"/>
      <c r="H18" s="78"/>
      <c r="I18" s="78"/>
      <c r="J18" s="78"/>
      <c r="K18" s="78"/>
      <c r="L18" s="78"/>
      <c r="M18" s="77"/>
    </row>
    <row r="19" spans="1:13">
      <c r="A19" s="10" t="str">
        <f>TEXT(일일data!A21,"d")&amp;CHAR(10)&amp;TEXT(일일data!A21,"aaa")</f>
        <v>18
수</v>
      </c>
      <c r="B19" s="83">
        <f>일일data!F21</f>
        <v>622</v>
      </c>
      <c r="C19" s="83">
        <f>일일data!L21</f>
        <v>686</v>
      </c>
      <c r="D19" s="24">
        <f>IF(COUNTIF('기사 리스트'!A:A,일일data!A21)=0," ",COUNTIF('기사 리스트'!A:A,일일data!A21)-COUNTIFS('기사 리스트'!A:A,일일data!A21,'기사 리스트'!D:D,"자료실"))</f>
        <v>1</v>
      </c>
      <c r="F19" s="77"/>
      <c r="G19" s="78"/>
      <c r="H19" s="78"/>
      <c r="I19" s="78"/>
      <c r="J19" s="78"/>
      <c r="K19" s="78"/>
      <c r="L19" s="78"/>
      <c r="M19" s="78"/>
    </row>
    <row r="20" spans="1:13">
      <c r="A20" s="10" t="str">
        <f>TEXT(일일data!A22,"d")&amp;CHAR(10)&amp;TEXT(일일data!A22,"aaa")</f>
        <v>19
목</v>
      </c>
      <c r="B20" s="83">
        <f>일일data!F22</f>
        <v>1509</v>
      </c>
      <c r="C20" s="83">
        <f>일일data!L22</f>
        <v>1773</v>
      </c>
      <c r="D20" s="24">
        <f>IF(COUNTIF('기사 리스트'!A:A,일일data!A22)=0," ",COUNTIF('기사 리스트'!A:A,일일data!A22)-COUNTIFS('기사 리스트'!A:A,일일data!A22,'기사 리스트'!D:D,"자료실"))</f>
        <v>1</v>
      </c>
      <c r="F20" s="77"/>
      <c r="G20" s="79"/>
      <c r="H20" s="79"/>
      <c r="I20" s="79"/>
      <c r="J20" s="78"/>
      <c r="K20" s="79"/>
      <c r="L20" s="79"/>
      <c r="M20" s="79"/>
    </row>
    <row r="21" spans="1:13">
      <c r="A21" s="10" t="str">
        <f>TEXT(일일data!A23,"d")&amp;CHAR(10)&amp;TEXT(일일data!A23,"aaa")</f>
        <v>20
금</v>
      </c>
      <c r="B21" s="83">
        <f>일일data!F23</f>
        <v>1378</v>
      </c>
      <c r="C21" s="83">
        <f>일일data!L23</f>
        <v>1565</v>
      </c>
      <c r="D21" s="24" t="str">
        <f>IF(COUNTIF('기사 리스트'!A:A,일일data!A23)=0," ",COUNTIF('기사 리스트'!A:A,일일data!A23)-COUNTIFS('기사 리스트'!A:A,일일data!A23,'기사 리스트'!D:D,"자료실"))</f>
        <v xml:space="preserve"> </v>
      </c>
      <c r="J21" s="78"/>
    </row>
    <row r="22" spans="1:13">
      <c r="A22" s="10" t="str">
        <f>TEXT(일일data!A24,"d")&amp;CHAR(10)&amp;TEXT(일일data!A24,"aaa")</f>
        <v>21
토</v>
      </c>
      <c r="B22" s="83">
        <f>일일data!F24</f>
        <v>704</v>
      </c>
      <c r="C22" s="83">
        <f>일일data!L24</f>
        <v>840</v>
      </c>
      <c r="D22" s="24" t="str">
        <f>IF(COUNTIF('기사 리스트'!A:A,일일data!A24)=0," ",COUNTIF('기사 리스트'!A:A,일일data!A24)-COUNTIFS('기사 리스트'!A:A,일일data!A24,'기사 리스트'!D:D,"자료실"))</f>
        <v xml:space="preserve"> </v>
      </c>
      <c r="J22" s="78"/>
    </row>
    <row r="23" spans="1:13">
      <c r="A23" s="10" t="str">
        <f>TEXT(일일data!A25,"d")&amp;CHAR(10)&amp;TEXT(일일data!A25,"aaa")</f>
        <v>22
일</v>
      </c>
      <c r="B23" s="83">
        <f>일일data!F25</f>
        <v>780</v>
      </c>
      <c r="C23" s="83">
        <f>일일data!L25</f>
        <v>911</v>
      </c>
      <c r="D23" s="24" t="str">
        <f>IF(COUNTIF('기사 리스트'!A:A,일일data!A25)=0," ",COUNTIF('기사 리스트'!A:A,일일data!A25)-COUNTIFS('기사 리스트'!A:A,일일data!A25,'기사 리스트'!D:D,"자료실"))</f>
        <v xml:space="preserve"> </v>
      </c>
      <c r="J23" s="78"/>
    </row>
    <row r="24" spans="1:13">
      <c r="A24" s="10" t="str">
        <f>TEXT(일일data!A26,"d")&amp;CHAR(10)&amp;TEXT(일일data!A26,"aaa")</f>
        <v>23
월</v>
      </c>
      <c r="B24" s="83">
        <f>일일data!F26</f>
        <v>1496</v>
      </c>
      <c r="C24" s="83">
        <f>일일data!L26</f>
        <v>1773</v>
      </c>
      <c r="D24" s="24" t="str">
        <f>IF(COUNTIF('기사 리스트'!A:A,일일data!A26)=0," ",COUNTIF('기사 리스트'!A:A,일일data!A26)-COUNTIFS('기사 리스트'!A:A,일일data!A26,'기사 리스트'!D:D,"자료실"))</f>
        <v xml:space="preserve"> </v>
      </c>
    </row>
    <row r="25" spans="1:13">
      <c r="A25" s="10" t="str">
        <f>TEXT(일일data!A27,"d")&amp;CHAR(10)&amp;TEXT(일일data!A27,"aaa")</f>
        <v>24
화</v>
      </c>
      <c r="B25" s="83">
        <f>일일data!F27</f>
        <v>1573</v>
      </c>
      <c r="C25" s="83">
        <f>일일data!L27</f>
        <v>1925</v>
      </c>
      <c r="D25" s="24">
        <f>IF(COUNTIF('기사 리스트'!A:A,일일data!A27)=0," ",COUNTIF('기사 리스트'!A:A,일일data!A27)-COUNTIFS('기사 리스트'!A:A,일일data!A27,'기사 리스트'!D:D,"자료실"))</f>
        <v>1</v>
      </c>
    </row>
    <row r="26" spans="1:13">
      <c r="A26" s="10" t="str">
        <f>TEXT(일일data!A28,"d")&amp;CHAR(10)&amp;TEXT(일일data!A28,"aaa")</f>
        <v>25
수</v>
      </c>
      <c r="B26" s="83">
        <f>일일data!F28</f>
        <v>1389</v>
      </c>
      <c r="C26" s="83">
        <f>일일data!L28</f>
        <v>1560</v>
      </c>
      <c r="D26" s="24" t="str">
        <f>IF(COUNTIF('기사 리스트'!A:A,일일data!A28)=0," ",COUNTIF('기사 리스트'!A:A,일일data!A28)-COUNTIFS('기사 리스트'!A:A,일일data!A28,'기사 리스트'!D:D,"자료실"))</f>
        <v xml:space="preserve"> </v>
      </c>
    </row>
    <row r="27" spans="1:13">
      <c r="A27" s="10" t="str">
        <f>TEXT(일일data!A29,"d")&amp;CHAR(10)&amp;TEXT(일일data!A29,"aaa")</f>
        <v>26
목</v>
      </c>
      <c r="B27" s="83">
        <f>일일data!F29</f>
        <v>1496</v>
      </c>
      <c r="C27" s="83">
        <f>일일data!L29</f>
        <v>1770</v>
      </c>
      <c r="D27" s="24">
        <f>IF(COUNTIF('기사 리스트'!A:A,일일data!A29)=0," ",COUNTIF('기사 리스트'!A:A,일일data!A29)-COUNTIFS('기사 리스트'!A:A,일일data!A29,'기사 리스트'!D:D,"자료실"))</f>
        <v>2</v>
      </c>
    </row>
    <row r="28" spans="1:13">
      <c r="A28" s="10" t="str">
        <f>TEXT(일일data!A30,"d")&amp;CHAR(10)&amp;TEXT(일일data!A30,"aaa")</f>
        <v>27
금</v>
      </c>
      <c r="B28" s="83">
        <f>일일data!F30</f>
        <v>1341</v>
      </c>
      <c r="C28" s="83">
        <f>일일data!L30</f>
        <v>1559</v>
      </c>
      <c r="D28" s="24" t="str">
        <f>IF(COUNTIF('기사 리스트'!A:A,일일data!A30)=0," ",COUNTIF('기사 리스트'!A:A,일일data!A30)-COUNTIFS('기사 리스트'!A:A,일일data!A30,'기사 리스트'!D:D,"자료실"))</f>
        <v xml:space="preserve"> </v>
      </c>
    </row>
    <row r="29" spans="1:13">
      <c r="A29" s="10" t="str">
        <f>TEXT(일일data!A31,"d")&amp;CHAR(10)&amp;TEXT(일일data!A31,"aaa")</f>
        <v>28
토</v>
      </c>
      <c r="B29" s="83">
        <f>일일data!F31</f>
        <v>686</v>
      </c>
      <c r="C29" s="83">
        <f>일일data!L31</f>
        <v>775</v>
      </c>
      <c r="D29" s="24" t="str">
        <f>IF(COUNTIF('기사 리스트'!A:A,일일data!A31)=0," ",COUNTIF('기사 리스트'!A:A,일일data!A31)-COUNTIFS('기사 리스트'!A:A,일일data!A31,'기사 리스트'!D:D,"자료실"))</f>
        <v xml:space="preserve"> </v>
      </c>
    </row>
    <row r="30" spans="1:13">
      <c r="A30" s="10" t="str">
        <f>IF(일일data!A32="","",TEXT(일일data!A32,"d")&amp;CHAR(10)&amp;TEXT(일일data!A32,"aaa"))</f>
        <v>29
일</v>
      </c>
      <c r="B30" s="83">
        <f>IF(일일data!F32="",NA(),일일data!F32)</f>
        <v>824</v>
      </c>
      <c r="C30" s="83">
        <f>IF(일일data!L32="",NA(),일일data!L32)</f>
        <v>938</v>
      </c>
      <c r="D30" s="24">
        <f>IF(COUNTIF('기사 리스트'!A:A,일일data!A32)=0," ",COUNTIF('기사 리스트'!A:A,일일data!A32)-COUNTIFS('기사 리스트'!A:A,일일data!A32,'기사 리스트'!D:D,"자료실"))</f>
        <v>1</v>
      </c>
    </row>
    <row r="31" spans="1:13">
      <c r="A31" s="10" t="str">
        <f>IF(일일data!A33="","",TEXT(일일data!A33,"d")&amp;CHAR(10)&amp;TEXT(일일data!A33,"aaa"))</f>
        <v>30
월</v>
      </c>
      <c r="B31" s="83">
        <f>IF(일일data!F33="",NA(),일일data!F33)</f>
        <v>1349</v>
      </c>
      <c r="C31" s="83">
        <f>IF(일일data!L33="",NA(),일일data!L33)</f>
        <v>1542</v>
      </c>
      <c r="D31" s="24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/>
      </c>
      <c r="B32" s="83" t="e">
        <f>IF(일일data!F34="",NA(),일일data!F34)</f>
        <v>#N/A</v>
      </c>
      <c r="C32" s="83" t="e">
        <f>IF(일일data!L34="",NA(),일일data!L34)</f>
        <v>#N/A</v>
      </c>
      <c r="D32" s="24" t="str">
        <f>IF(COUNTIF('기사 리스트'!A:A,일일data!A34)=0," ",COUNTIF('기사 리스트'!A:A,일일data!A34)-COUNTIFS('기사 리스트'!A:A,일일data!A34,'기사 리스트'!D:D,"자료실"))</f>
        <v xml:space="preserve"> </v>
      </c>
    </row>
    <row r="33" spans="1:3">
      <c r="A33" s="90"/>
    </row>
    <row r="34" spans="1:3">
      <c r="A34" s="90"/>
      <c r="B34" s="86"/>
      <c r="C34" s="86"/>
    </row>
  </sheetData>
  <phoneticPr fontId="1" type="noConversion"/>
  <conditionalFormatting sqref="A2:D32">
    <cfRule type="expression" dxfId="101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6.5"/>
  <cols>
    <col min="1" max="1" width="11.625" bestFit="1" customWidth="1"/>
    <col min="8" max="8" width="10" bestFit="1" customWidth="1"/>
    <col min="9" max="9" width="50.125" customWidth="1"/>
    <col min="17" max="17" width="11.625" bestFit="1" customWidth="1"/>
    <col min="18" max="18" width="34.375" customWidth="1"/>
  </cols>
  <sheetData>
    <row r="1" spans="1:8" ht="17.25" thickBot="1">
      <c r="A1" t="s">
        <v>192</v>
      </c>
      <c r="H1" s="47" t="s">
        <v>193</v>
      </c>
    </row>
    <row r="2" spans="1:8">
      <c r="A2" s="53"/>
      <c r="B2" s="54" t="s">
        <v>203</v>
      </c>
      <c r="C2" s="55" t="s">
        <v>200</v>
      </c>
      <c r="D2" s="54" t="s">
        <v>201</v>
      </c>
      <c r="E2" s="56" t="s">
        <v>202</v>
      </c>
      <c r="F2" t="s">
        <v>199</v>
      </c>
    </row>
    <row r="3" spans="1:8" ht="17.25" thickBot="1">
      <c r="A3" s="57" t="str">
        <f>일일data!A3</f>
        <v>날짜</v>
      </c>
      <c r="B3" s="58" t="str">
        <f>일일data!D3</f>
        <v>PC</v>
      </c>
      <c r="C3" s="58" t="str">
        <f>일일data!E3</f>
        <v>MO</v>
      </c>
      <c r="D3" s="58" t="str">
        <f>일일data!J3</f>
        <v>PC</v>
      </c>
      <c r="E3" s="59" t="str">
        <f>일일data!K3</f>
        <v>MO</v>
      </c>
      <c r="F3" t="e">
        <f t="shared" ref="F3:F32" si="0">IF(COUNTIF($H$28:$H$36,A4)&gt;0,100,NA())</f>
        <v>#N/A</v>
      </c>
    </row>
    <row r="4" spans="1:8">
      <c r="A4" s="50">
        <f>IF(일일data!A4="",NA(),일일data!A4)</f>
        <v>45536</v>
      </c>
      <c r="B4" s="51">
        <f>일일data!D4</f>
        <v>378</v>
      </c>
      <c r="C4" s="51">
        <f>일일data!E4</f>
        <v>317</v>
      </c>
      <c r="D4" s="51">
        <f>일일data!J4</f>
        <v>431</v>
      </c>
      <c r="E4" s="52">
        <f>일일data!K4</f>
        <v>358</v>
      </c>
      <c r="F4" t="e">
        <f t="shared" si="0"/>
        <v>#N/A</v>
      </c>
    </row>
    <row r="5" spans="1:8">
      <c r="A5" s="50">
        <f>IF(일일data!A5="",NA(),일일data!A5)</f>
        <v>45537</v>
      </c>
      <c r="B5" s="9">
        <f>일일data!D5</f>
        <v>1229</v>
      </c>
      <c r="C5" s="9">
        <f>일일data!E5</f>
        <v>481</v>
      </c>
      <c r="D5" s="9">
        <f>일일data!J5</f>
        <v>1435</v>
      </c>
      <c r="E5" s="42">
        <f>일일data!K5</f>
        <v>561</v>
      </c>
      <c r="F5" t="e">
        <f t="shared" si="0"/>
        <v>#N/A</v>
      </c>
    </row>
    <row r="6" spans="1:8">
      <c r="A6" s="50">
        <f>IF(일일data!A6="",NA(),일일data!A6)</f>
        <v>45538</v>
      </c>
      <c r="B6" s="9">
        <f>일일data!D6</f>
        <v>1109</v>
      </c>
      <c r="C6" s="9">
        <f>일일data!E6</f>
        <v>539</v>
      </c>
      <c r="D6" s="9">
        <f>일일data!J6</f>
        <v>1362</v>
      </c>
      <c r="E6" s="42">
        <f>일일data!K6</f>
        <v>607</v>
      </c>
      <c r="F6" t="e">
        <f t="shared" si="0"/>
        <v>#N/A</v>
      </c>
    </row>
    <row r="7" spans="1:8">
      <c r="A7" s="50">
        <f>IF(일일data!A7="",NA(),일일data!A7)</f>
        <v>45539</v>
      </c>
      <c r="B7" s="9">
        <f>일일data!D7</f>
        <v>1134</v>
      </c>
      <c r="C7" s="9">
        <f>일일data!E7</f>
        <v>632</v>
      </c>
      <c r="D7" s="9">
        <f>일일data!J7</f>
        <v>1324</v>
      </c>
      <c r="E7" s="42">
        <f>일일data!K7</f>
        <v>703</v>
      </c>
      <c r="F7" t="e">
        <f t="shared" si="0"/>
        <v>#N/A</v>
      </c>
    </row>
    <row r="8" spans="1:8">
      <c r="A8" s="50">
        <f>IF(일일data!A8="",NA(),일일data!A8)</f>
        <v>45540</v>
      </c>
      <c r="B8" s="9">
        <f>일일data!D8</f>
        <v>1014</v>
      </c>
      <c r="C8" s="9">
        <f>일일data!E8</f>
        <v>653</v>
      </c>
      <c r="D8" s="9">
        <f>일일data!J8</f>
        <v>1185</v>
      </c>
      <c r="E8" s="42">
        <f>일일data!K8</f>
        <v>725</v>
      </c>
      <c r="F8" t="e">
        <f t="shared" si="0"/>
        <v>#N/A</v>
      </c>
    </row>
    <row r="9" spans="1:8">
      <c r="A9" s="50">
        <f>IF(일일data!A9="",NA(),일일data!A9)</f>
        <v>45541</v>
      </c>
      <c r="B9" s="9">
        <f>일일data!D9</f>
        <v>1063</v>
      </c>
      <c r="C9" s="9">
        <f>일일data!E9</f>
        <v>634</v>
      </c>
      <c r="D9" s="9">
        <f>일일data!J9</f>
        <v>1237</v>
      </c>
      <c r="E9" s="42">
        <f>일일data!K9</f>
        <v>715</v>
      </c>
      <c r="F9" t="e">
        <f t="shared" si="0"/>
        <v>#N/A</v>
      </c>
    </row>
    <row r="10" spans="1:8">
      <c r="A10" s="50">
        <f>IF(일일data!A10="",NA(),일일data!A10)</f>
        <v>45542</v>
      </c>
      <c r="B10" s="9">
        <f>일일data!D10</f>
        <v>382</v>
      </c>
      <c r="C10" s="9">
        <f>일일data!E10</f>
        <v>547</v>
      </c>
      <c r="D10" s="9">
        <f>일일data!J10</f>
        <v>430</v>
      </c>
      <c r="E10" s="42">
        <f>일일data!K10</f>
        <v>602</v>
      </c>
      <c r="F10" t="e">
        <f t="shared" si="0"/>
        <v>#N/A</v>
      </c>
    </row>
    <row r="11" spans="1:8">
      <c r="A11" s="50">
        <f>IF(일일data!A11="",NA(),일일data!A11)</f>
        <v>45543</v>
      </c>
      <c r="B11" s="9">
        <f>일일data!D11</f>
        <v>437</v>
      </c>
      <c r="C11" s="9">
        <f>일일data!E11</f>
        <v>330</v>
      </c>
      <c r="D11" s="9">
        <f>일일data!J11</f>
        <v>483</v>
      </c>
      <c r="E11" s="42">
        <f>일일data!K11</f>
        <v>380</v>
      </c>
      <c r="F11" t="e">
        <f t="shared" si="0"/>
        <v>#N/A</v>
      </c>
    </row>
    <row r="12" spans="1:8">
      <c r="A12" s="50">
        <f>IF(일일data!A12="",NA(),일일data!A12)</f>
        <v>45544</v>
      </c>
      <c r="B12" s="9">
        <f>일일data!D12</f>
        <v>1319</v>
      </c>
      <c r="C12" s="9">
        <f>일일data!E12</f>
        <v>432</v>
      </c>
      <c r="D12" s="9">
        <f>일일data!J12</f>
        <v>1534</v>
      </c>
      <c r="E12" s="42">
        <f>일일data!K12</f>
        <v>504</v>
      </c>
      <c r="F12" t="e">
        <f t="shared" si="0"/>
        <v>#N/A</v>
      </c>
    </row>
    <row r="13" spans="1:8">
      <c r="A13" s="50">
        <f>IF(일일data!A13="",NA(),일일data!A13)</f>
        <v>45545</v>
      </c>
      <c r="B13" s="9">
        <f>일일data!D13</f>
        <v>1201</v>
      </c>
      <c r="C13" s="9">
        <f>일일data!E13</f>
        <v>449</v>
      </c>
      <c r="D13" s="9">
        <f>일일data!J13</f>
        <v>1351</v>
      </c>
      <c r="E13" s="42">
        <f>일일data!K13</f>
        <v>532</v>
      </c>
      <c r="F13" t="e">
        <f t="shared" si="0"/>
        <v>#N/A</v>
      </c>
      <c r="H13" s="47" t="s">
        <v>194</v>
      </c>
    </row>
    <row r="14" spans="1:8">
      <c r="A14" s="50">
        <f>IF(일일data!A14="",NA(),일일data!A14)</f>
        <v>45546</v>
      </c>
      <c r="B14" s="9">
        <f>일일data!D14</f>
        <v>1153</v>
      </c>
      <c r="C14" s="9">
        <f>일일data!E14</f>
        <v>514</v>
      </c>
      <c r="D14" s="9">
        <f>일일data!J14</f>
        <v>1340</v>
      </c>
      <c r="E14" s="42">
        <f>일일data!K14</f>
        <v>634</v>
      </c>
      <c r="F14" t="e">
        <f t="shared" si="0"/>
        <v>#N/A</v>
      </c>
    </row>
    <row r="15" spans="1:8">
      <c r="A15" s="50">
        <f>IF(일일data!A15="",NA(),일일data!A15)</f>
        <v>45547</v>
      </c>
      <c r="B15" s="9">
        <f>일일data!D15</f>
        <v>1073</v>
      </c>
      <c r="C15" s="9">
        <f>일일data!E15</f>
        <v>506</v>
      </c>
      <c r="D15" s="9">
        <f>일일data!J15</f>
        <v>1274</v>
      </c>
      <c r="E15" s="42">
        <f>일일data!K15</f>
        <v>637</v>
      </c>
      <c r="F15" t="e">
        <f t="shared" si="0"/>
        <v>#N/A</v>
      </c>
    </row>
    <row r="16" spans="1:8">
      <c r="A16" s="50">
        <f>IF(일일data!A16="",NA(),일일data!A16)</f>
        <v>45548</v>
      </c>
      <c r="B16" s="9">
        <f>일일data!D16</f>
        <v>873</v>
      </c>
      <c r="C16" s="9">
        <f>일일data!E16</f>
        <v>383</v>
      </c>
      <c r="D16" s="9">
        <f>일일data!J16</f>
        <v>1031</v>
      </c>
      <c r="E16" s="42">
        <f>일일data!K16</f>
        <v>432</v>
      </c>
      <c r="F16" t="e">
        <f t="shared" si="0"/>
        <v>#N/A</v>
      </c>
    </row>
    <row r="17" spans="1:20">
      <c r="A17" s="50">
        <f>IF(일일data!A17="",NA(),일일data!A17)</f>
        <v>45549</v>
      </c>
      <c r="B17" s="9">
        <f>일일data!D17</f>
        <v>291</v>
      </c>
      <c r="C17" s="9">
        <f>일일data!E17</f>
        <v>280</v>
      </c>
      <c r="D17" s="9">
        <f>일일data!J17</f>
        <v>337</v>
      </c>
      <c r="E17" s="42">
        <f>일일data!K17</f>
        <v>316</v>
      </c>
      <c r="F17" t="e">
        <f t="shared" si="0"/>
        <v>#N/A</v>
      </c>
    </row>
    <row r="18" spans="1:20">
      <c r="A18" s="50">
        <f>IF(일일data!A18="",NA(),일일data!A18)</f>
        <v>45550</v>
      </c>
      <c r="B18" s="9">
        <f>일일data!D18</f>
        <v>277</v>
      </c>
      <c r="C18" s="9">
        <f>일일data!E18</f>
        <v>282</v>
      </c>
      <c r="D18" s="9">
        <f>일일data!J18</f>
        <v>302</v>
      </c>
      <c r="E18" s="42">
        <f>일일data!K18</f>
        <v>310</v>
      </c>
      <c r="F18" t="e">
        <f t="shared" si="0"/>
        <v>#N/A</v>
      </c>
    </row>
    <row r="19" spans="1:20">
      <c r="A19" s="50">
        <f>IF(일일data!A19="",NA(),일일data!A19)</f>
        <v>45551</v>
      </c>
      <c r="B19" s="9">
        <f>일일data!D19</f>
        <v>262</v>
      </c>
      <c r="C19" s="9">
        <f>일일data!E19</f>
        <v>272</v>
      </c>
      <c r="D19" s="9">
        <f>일일data!J19</f>
        <v>289</v>
      </c>
      <c r="E19" s="42">
        <f>일일data!K19</f>
        <v>304</v>
      </c>
      <c r="F19" t="e">
        <f t="shared" si="0"/>
        <v>#N/A</v>
      </c>
    </row>
    <row r="20" spans="1:20">
      <c r="A20" s="50">
        <f>IF(일일data!A20="",NA(),일일data!A20)</f>
        <v>45552</v>
      </c>
      <c r="B20" s="9">
        <f>일일data!D20</f>
        <v>232</v>
      </c>
      <c r="C20" s="9">
        <f>일일data!E20</f>
        <v>258</v>
      </c>
      <c r="D20" s="9">
        <f>일일data!J20</f>
        <v>260</v>
      </c>
      <c r="E20" s="42">
        <f>일일data!K20</f>
        <v>301</v>
      </c>
      <c r="F20" t="e">
        <f t="shared" si="0"/>
        <v>#N/A</v>
      </c>
    </row>
    <row r="21" spans="1:20">
      <c r="A21" s="50">
        <f>IF(일일data!A21="",NA(),일일data!A21)</f>
        <v>45553</v>
      </c>
      <c r="B21" s="9">
        <f>일일data!D21</f>
        <v>363</v>
      </c>
      <c r="C21" s="9">
        <f>일일data!E21</f>
        <v>259</v>
      </c>
      <c r="D21" s="9">
        <f>일일data!J21</f>
        <v>404</v>
      </c>
      <c r="E21" s="42">
        <f>일일data!K21</f>
        <v>282</v>
      </c>
      <c r="F21" t="e">
        <f t="shared" si="0"/>
        <v>#N/A</v>
      </c>
    </row>
    <row r="22" spans="1:20">
      <c r="A22" s="50">
        <f>IF(일일data!A22="",NA(),일일data!A22)</f>
        <v>45554</v>
      </c>
      <c r="B22" s="9">
        <f>일일data!D22</f>
        <v>1112</v>
      </c>
      <c r="C22" s="9">
        <f>일일data!E22</f>
        <v>397</v>
      </c>
      <c r="D22" s="9">
        <f>일일data!J22</f>
        <v>1301</v>
      </c>
      <c r="E22" s="42">
        <f>일일data!K22</f>
        <v>472</v>
      </c>
      <c r="F22" t="e">
        <f t="shared" si="0"/>
        <v>#N/A</v>
      </c>
    </row>
    <row r="23" spans="1:20">
      <c r="A23" s="50">
        <f>IF(일일data!A23="",NA(),일일data!A23)</f>
        <v>45555</v>
      </c>
      <c r="B23" s="9">
        <f>일일data!D23</f>
        <v>1000</v>
      </c>
      <c r="C23" s="9">
        <f>일일data!E23</f>
        <v>378</v>
      </c>
      <c r="D23" s="9">
        <f>일일data!J23</f>
        <v>1131</v>
      </c>
      <c r="E23" s="42">
        <f>일일data!K23</f>
        <v>434</v>
      </c>
      <c r="F23" t="e">
        <f t="shared" si="0"/>
        <v>#N/A</v>
      </c>
    </row>
    <row r="24" spans="1:20">
      <c r="A24" s="50">
        <f>IF(일일data!A24="",NA(),일일data!A24)</f>
        <v>45556</v>
      </c>
      <c r="B24" s="9">
        <f>일일data!D24</f>
        <v>426</v>
      </c>
      <c r="C24" s="9">
        <f>일일data!E24</f>
        <v>278</v>
      </c>
      <c r="D24" s="9">
        <f>일일data!J24</f>
        <v>520</v>
      </c>
      <c r="E24" s="42">
        <f>일일data!K24</f>
        <v>320</v>
      </c>
      <c r="F24" t="e">
        <f t="shared" si="0"/>
        <v>#N/A</v>
      </c>
    </row>
    <row r="25" spans="1:20">
      <c r="A25" s="50">
        <f>IF(일일data!A25="",NA(),일일data!A25)</f>
        <v>45557</v>
      </c>
      <c r="B25" s="9">
        <f>일일data!D25</f>
        <v>450</v>
      </c>
      <c r="C25" s="9">
        <f>일일data!E25</f>
        <v>330</v>
      </c>
      <c r="D25" s="9">
        <f>일일data!J25</f>
        <v>517</v>
      </c>
      <c r="E25" s="42">
        <f>일일data!K25</f>
        <v>394</v>
      </c>
      <c r="F25" t="e">
        <f t="shared" si="0"/>
        <v>#N/A</v>
      </c>
    </row>
    <row r="26" spans="1:20" ht="17.25" thickBot="1">
      <c r="A26" s="50">
        <f>IF(일일data!A26="",NA(),일일data!A26)</f>
        <v>45558</v>
      </c>
      <c r="B26" s="9">
        <f>일일data!D26</f>
        <v>1119</v>
      </c>
      <c r="C26" s="9">
        <f>일일data!E26</f>
        <v>377</v>
      </c>
      <c r="D26" s="9">
        <f>일일data!J26</f>
        <v>1320</v>
      </c>
      <c r="E26" s="42">
        <f>일일data!K26</f>
        <v>453</v>
      </c>
      <c r="F26" t="e">
        <f t="shared" si="0"/>
        <v>#N/A</v>
      </c>
    </row>
    <row r="27" spans="1:20">
      <c r="A27" s="50">
        <f>IF(일일data!A27="",NA(),일일data!A27)</f>
        <v>45559</v>
      </c>
      <c r="B27" s="9">
        <f>일일data!D27</f>
        <v>1143</v>
      </c>
      <c r="C27" s="9">
        <f>일일data!E27</f>
        <v>430</v>
      </c>
      <c r="D27" s="9">
        <f>일일data!J27</f>
        <v>1390</v>
      </c>
      <c r="E27" s="42">
        <f>일일data!K27</f>
        <v>535</v>
      </c>
      <c r="F27" t="e">
        <f t="shared" si="0"/>
        <v>#N/A</v>
      </c>
      <c r="H27" s="60" t="s">
        <v>195</v>
      </c>
      <c r="I27" s="61" t="s">
        <v>196</v>
      </c>
      <c r="J27" s="61" t="s">
        <v>197</v>
      </c>
      <c r="K27" s="61" t="s">
        <v>198</v>
      </c>
      <c r="L27" s="61" t="s">
        <v>204</v>
      </c>
      <c r="M27" s="62" t="s">
        <v>205</v>
      </c>
      <c r="Q27" s="68" t="s">
        <v>206</v>
      </c>
      <c r="R27" s="69" t="s">
        <v>207</v>
      </c>
      <c r="S27" s="69" t="s">
        <v>208</v>
      </c>
      <c r="T27" s="70" t="s">
        <v>198</v>
      </c>
    </row>
    <row r="28" spans="1:20">
      <c r="A28" s="50">
        <f>IF(일일data!A28="",NA(),일일data!A28)</f>
        <v>45560</v>
      </c>
      <c r="B28" s="9">
        <f>일일data!D28</f>
        <v>978</v>
      </c>
      <c r="C28" s="9">
        <f>일일data!E28</f>
        <v>411</v>
      </c>
      <c r="D28" s="9">
        <f>일일data!J28</f>
        <v>1085</v>
      </c>
      <c r="E28" s="42">
        <f>일일data!K28</f>
        <v>475</v>
      </c>
      <c r="F28" t="e">
        <f t="shared" si="0"/>
        <v>#N/A</v>
      </c>
      <c r="H28" s="48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3</v>
      </c>
      <c r="K28" s="9">
        <f>VLOOKUP(INDEX(R:R,MATCH(MAX($T$28:$T$37),T:T,0)),R:V,3,FALSE)</f>
        <v>4</v>
      </c>
      <c r="L28" s="9"/>
      <c r="M28" s="42"/>
      <c r="P28">
        <v>0</v>
      </c>
      <c r="Q28" s="45">
        <f>$H$28</f>
        <v>45212</v>
      </c>
      <c r="R28" s="71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71">
        <f>IFERROR(IF(R28=FALSE,"",VLOOKUP(MID($R28,23,200),기사별유입!$A:$C,3,FALSE)),0)</f>
        <v>3</v>
      </c>
      <c r="T28" s="74">
        <f>IFERROR(IF(R28=FALSE,"",VLOOKUP(MID($R28,23,200),기사별유입!$A:$C,2,FALSE)),0)</f>
        <v>4</v>
      </c>
    </row>
    <row r="29" spans="1:20">
      <c r="A29" s="50">
        <f>IF(일일data!A29="",NA(),일일data!A29)</f>
        <v>45561</v>
      </c>
      <c r="B29" s="9">
        <f>일일data!D29</f>
        <v>1032</v>
      </c>
      <c r="C29" s="9">
        <f>일일data!E29</f>
        <v>464</v>
      </c>
      <c r="D29" s="9">
        <f>일일data!J29</f>
        <v>1241</v>
      </c>
      <c r="E29" s="42">
        <f>일일data!K29</f>
        <v>529</v>
      </c>
      <c r="F29" t="e">
        <f t="shared" si="0"/>
        <v>#N/A</v>
      </c>
      <c r="H29" s="48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2</v>
      </c>
      <c r="K29" s="9">
        <f>VLOOKUP(INDEX(R:R,MATCH(MAX($T$38:$T$47),T:T,0)),R:V,3,FALSE)</f>
        <v>2</v>
      </c>
      <c r="L29" s="9"/>
      <c r="M29" s="42"/>
      <c r="P29">
        <v>1</v>
      </c>
      <c r="Q29" s="45">
        <f t="shared" ref="Q29:Q37" si="1">$H$28</f>
        <v>45212</v>
      </c>
      <c r="R29" s="71" t="b">
        <f>IF(INDEX('기사 리스트'!A:A,MATCH('모바일 및 PC'!Q29,'기사 리스트'!A:A)-P29)&lt;&gt;Q29,FALSE,INDEX('기사 리스트'!C:C,MATCH('모바일 및 PC'!Q29,'기사 리스트'!A:A)-P29))</f>
        <v>0</v>
      </c>
      <c r="S29" s="71" t="str">
        <f>IFERROR(IF(R29=FALSE,"",VLOOKUP(MID($R29,23,200),기사별유입!$A:$C,3,FALSE)),0)</f>
        <v/>
      </c>
      <c r="T29" s="74" t="str">
        <f>IFERROR(IF(R29=FALSE,"",VLOOKUP(MID($R29,23,200),기사별유입!$A:$C,2,FALSE)),0)</f>
        <v/>
      </c>
    </row>
    <row r="30" spans="1:20">
      <c r="A30" s="50">
        <f>IF(일일data!A30="",NA(),일일data!A30)</f>
        <v>45562</v>
      </c>
      <c r="B30" s="9">
        <f>일일data!D30</f>
        <v>869</v>
      </c>
      <c r="C30" s="9">
        <f>일일data!E30</f>
        <v>472</v>
      </c>
      <c r="D30" s="9">
        <f>일일data!J30</f>
        <v>1019</v>
      </c>
      <c r="E30" s="42">
        <f>일일data!K30</f>
        <v>540</v>
      </c>
      <c r="F30" t="e">
        <f t="shared" si="0"/>
        <v>#N/A</v>
      </c>
      <c r="H30" s="48">
        <v>45229</v>
      </c>
      <c r="I30" s="9" t="str">
        <f>INDEX('기사 리스트'!B:B,MATCH(INDEX(R:R,MATCH(MAX($T$48:$T$57),T:T,0)),'기사 리스트'!C:C,0))</f>
        <v>SK인천석유화학, 제주도와 손잡고 제주지역 유기성 폐자원 에너지화 사업 본격 시동</v>
      </c>
      <c r="J30" s="9">
        <f>VLOOKUP(INDEX(R:R,MATCH(MAX($T$48:$T$57),T:T,0)),R:V,2,FALSE)</f>
        <v>10</v>
      </c>
      <c r="K30" s="9">
        <f>VLOOKUP(INDEX(R:R,MATCH(MAX($T$48:$T$57),T:T,0)),R:V,3,FALSE)</f>
        <v>11</v>
      </c>
      <c r="L30" s="9"/>
      <c r="M30" s="42"/>
      <c r="P30">
        <v>2</v>
      </c>
      <c r="Q30" s="45">
        <f t="shared" si="1"/>
        <v>45212</v>
      </c>
      <c r="R30" s="71" t="b">
        <f>IF(INDEX('기사 리스트'!A:A,MATCH('모바일 및 PC'!Q30,'기사 리스트'!A:A)-P30)&lt;&gt;Q30,FALSE,INDEX('기사 리스트'!C:C,MATCH('모바일 및 PC'!Q30,'기사 리스트'!A:A)-P30))</f>
        <v>0</v>
      </c>
      <c r="S30" s="71" t="str">
        <f>IFERROR(IF(R30=FALSE,"",VLOOKUP(MID($R30,23,200),기사별유입!$A:$C,3,FALSE)),0)</f>
        <v/>
      </c>
      <c r="T30" s="74" t="str">
        <f>IFERROR(IF(R30=FALSE,"",VLOOKUP(MID($R30,23,200),기사별유입!$A:$C,2,FALSE)),0)</f>
        <v/>
      </c>
    </row>
    <row r="31" spans="1:20" ht="17.25" thickBot="1">
      <c r="A31" s="50">
        <f>IF(일일data!A31="",NA(),일일data!A31)</f>
        <v>45563</v>
      </c>
      <c r="B31" s="9">
        <f>일일data!D31</f>
        <v>321</v>
      </c>
      <c r="C31" s="9">
        <f>일일data!E31</f>
        <v>365</v>
      </c>
      <c r="D31" s="9">
        <f>일일data!J31</f>
        <v>368</v>
      </c>
      <c r="E31" s="42">
        <f>일일data!K31</f>
        <v>407</v>
      </c>
      <c r="F31" t="e">
        <f t="shared" si="0"/>
        <v>#N/A</v>
      </c>
      <c r="H31" s="49">
        <v>45230</v>
      </c>
      <c r="I31" s="43" t="str">
        <f>INDEX('기사 리스트'!B:B,MATCH(INDEX(R:R,MATCH(MAX($T$58:$T$67),T:T,0)),'기사 리스트'!C:C,0))</f>
        <v>SK지오센트릭, 英 플라스틱 에너지와 ‘열분해 2공장’ 건립 추진</v>
      </c>
      <c r="J31" s="43">
        <f>VLOOKUP(INDEX(R:R,MATCH(MAX($T$58:$T$67),T:T,0)),R:V,2,FALSE)</f>
        <v>29</v>
      </c>
      <c r="K31" s="43">
        <f>VLOOKUP(INDEX(R:R,MATCH(MAX($T$58:$T$67),T:T,0)),R:V,3,FALSE)</f>
        <v>37</v>
      </c>
      <c r="L31" s="43"/>
      <c r="M31" s="44"/>
      <c r="P31">
        <v>3</v>
      </c>
      <c r="Q31" s="45">
        <f t="shared" si="1"/>
        <v>45212</v>
      </c>
      <c r="R31" s="71" t="b">
        <f>IF(INDEX('기사 리스트'!A:A,MATCH('모바일 및 PC'!Q31,'기사 리스트'!A:A)-P31)&lt;&gt;Q31,FALSE,INDEX('기사 리스트'!C:C,MATCH('모바일 및 PC'!Q31,'기사 리스트'!A:A)-P31))</f>
        <v>0</v>
      </c>
      <c r="S31" s="71" t="str">
        <f>IFERROR(IF(R31=FALSE,"",VLOOKUP(MID($R31,23,200),기사별유입!$A:$C,3,FALSE)),0)</f>
        <v/>
      </c>
      <c r="T31" s="74" t="str">
        <f>IFERROR(IF(R31=FALSE,"",VLOOKUP(MID($R31,23,200),기사별유입!$A:$C,2,FALSE)),0)</f>
        <v/>
      </c>
    </row>
    <row r="32" spans="1:20">
      <c r="A32" s="50">
        <f>IF(일일data!A32="",NA(),일일data!A32)</f>
        <v>45564</v>
      </c>
      <c r="B32" s="9">
        <f>일일data!D32</f>
        <v>456</v>
      </c>
      <c r="C32" s="9">
        <f>일일data!E32</f>
        <v>368</v>
      </c>
      <c r="D32" s="9">
        <f>일일data!J32</f>
        <v>535</v>
      </c>
      <c r="E32" s="42">
        <f>일일data!K32</f>
        <v>403</v>
      </c>
      <c r="F32" t="e">
        <f t="shared" si="0"/>
        <v>#N/A</v>
      </c>
      <c r="P32">
        <v>4</v>
      </c>
      <c r="Q32" s="45">
        <f t="shared" si="1"/>
        <v>45212</v>
      </c>
      <c r="R32" s="71" t="b">
        <f>IF(INDEX('기사 리스트'!A:A,MATCH('모바일 및 PC'!Q32,'기사 리스트'!A:A)-P32)&lt;&gt;Q32,FALSE,INDEX('기사 리스트'!C:C,MATCH('모바일 및 PC'!Q32,'기사 리스트'!A:A)-P32))</f>
        <v>0</v>
      </c>
      <c r="S32" s="71" t="str">
        <f>IFERROR(IF(R32=FALSE,"",VLOOKUP(MID($R32,23,200),기사별유입!$A:$C,3,FALSE)),0)</f>
        <v/>
      </c>
      <c r="T32" s="74" t="str">
        <f>IFERROR(IF(R32=FALSE,"",VLOOKUP(MID($R32,23,200),기사별유입!$A:$C,2,FALSE)),0)</f>
        <v/>
      </c>
    </row>
    <row r="33" spans="1:20">
      <c r="A33" s="50">
        <f>IF(일일data!A33="",NA(),일일data!A33)</f>
        <v>45565</v>
      </c>
      <c r="B33" s="9">
        <f>일일data!D33</f>
        <v>939</v>
      </c>
      <c r="C33" s="9">
        <f>일일data!E33</f>
        <v>410</v>
      </c>
      <c r="D33" s="9">
        <f>일일data!J33</f>
        <v>1080</v>
      </c>
      <c r="E33" s="42">
        <f>일일data!K33</f>
        <v>462</v>
      </c>
      <c r="F33" t="e">
        <f>IF(COUNTIF($H$28:$H$36,#REF!)&gt;0,100,NA())</f>
        <v>#N/A</v>
      </c>
      <c r="P33">
        <v>5</v>
      </c>
      <c r="Q33" s="45">
        <f t="shared" si="1"/>
        <v>45212</v>
      </c>
      <c r="R33" s="71" t="b">
        <f>IF(INDEX('기사 리스트'!A:A,MATCH('모바일 및 PC'!Q33,'기사 리스트'!A:A)-P33)&lt;&gt;Q33,FALSE,INDEX('기사 리스트'!C:C,MATCH('모바일 및 PC'!Q33,'기사 리스트'!A:A)-P33))</f>
        <v>0</v>
      </c>
      <c r="S33" s="71" t="str">
        <f>IFERROR(IF(R33=FALSE,"",VLOOKUP(MID($R33,23,200),기사별유입!$A:$C,3,FALSE)),0)</f>
        <v/>
      </c>
      <c r="T33" s="74" t="str">
        <f>IFERROR(IF(R33=FALSE,"",VLOOKUP(MID($R33,23,200),기사별유입!$A:$C,2,FALSE)),0)</f>
        <v/>
      </c>
    </row>
    <row r="34" spans="1:20">
      <c r="B34" s="87">
        <f>SUM(B4:B33)</f>
        <v>23635</v>
      </c>
      <c r="C34" s="87">
        <f>SUM(C4:C33)</f>
        <v>12448</v>
      </c>
      <c r="D34" s="87">
        <f>SUM(D4:D33)</f>
        <v>27516</v>
      </c>
      <c r="E34" s="87">
        <f>SUM(E4:E33)</f>
        <v>14327</v>
      </c>
      <c r="P34">
        <v>6</v>
      </c>
      <c r="Q34" s="45">
        <f t="shared" si="1"/>
        <v>45212</v>
      </c>
      <c r="R34" s="71" t="b">
        <f>IF(INDEX('기사 리스트'!A:A,MATCH('모바일 및 PC'!Q34,'기사 리스트'!A:A)-P34)&lt;&gt;Q34,FALSE,INDEX('기사 리스트'!C:C,MATCH('모바일 및 PC'!Q34,'기사 리스트'!A:A)-P34))</f>
        <v>0</v>
      </c>
      <c r="S34" s="71" t="str">
        <f>IFERROR(IF(R34=FALSE,"",VLOOKUP(MID($R34,23,200),기사별유입!$A:$C,3,FALSE)),0)</f>
        <v/>
      </c>
      <c r="T34" s="74" t="str">
        <f>IFERROR(IF(R34=FALSE,"",VLOOKUP(MID($R34,23,200),기사별유입!$A:$C,2,FALSE)),0)</f>
        <v/>
      </c>
    </row>
    <row r="35" spans="1:20">
      <c r="P35">
        <v>7</v>
      </c>
      <c r="Q35" s="45">
        <f t="shared" si="1"/>
        <v>45212</v>
      </c>
      <c r="R35" s="71" t="b">
        <f>IF(INDEX('기사 리스트'!A:A,MATCH('모바일 및 PC'!Q35,'기사 리스트'!A:A)-P35)&lt;&gt;Q35,FALSE,INDEX('기사 리스트'!C:C,MATCH('모바일 및 PC'!Q35,'기사 리스트'!A:A)-P35))</f>
        <v>0</v>
      </c>
      <c r="S35" s="71" t="str">
        <f>IFERROR(IF(R35=FALSE,"",VLOOKUP(MID($R35,23,200),기사별유입!$A:$C,3,FALSE)),0)</f>
        <v/>
      </c>
      <c r="T35" s="74" t="str">
        <f>IFERROR(IF(R35=FALSE,"",VLOOKUP(MID($R35,23,200),기사별유입!$A:$C,2,FALSE)),0)</f>
        <v/>
      </c>
    </row>
    <row r="36" spans="1:20">
      <c r="P36">
        <v>8</v>
      </c>
      <c r="Q36" s="45">
        <f t="shared" si="1"/>
        <v>45212</v>
      </c>
      <c r="R36" s="71" t="b">
        <f>IF(INDEX('기사 리스트'!A:A,MATCH('모바일 및 PC'!Q36,'기사 리스트'!A:A)-P36)&lt;&gt;Q36,FALSE,INDEX('기사 리스트'!C:C,MATCH('모바일 및 PC'!Q36,'기사 리스트'!A:A)-P36))</f>
        <v>0</v>
      </c>
      <c r="S36" s="71" t="str">
        <f>IFERROR(IF(R36=FALSE,"",VLOOKUP(MID($R36,23,200),기사별유입!$A:$C,3,FALSE)),0)</f>
        <v/>
      </c>
      <c r="T36" s="74" t="str">
        <f>IFERROR(IF(R36=FALSE,"",VLOOKUP(MID($R36,23,200),기사별유입!$A:$C,2,FALSE)),0)</f>
        <v/>
      </c>
    </row>
    <row r="37" spans="1:20">
      <c r="P37">
        <v>9</v>
      </c>
      <c r="Q37" s="45">
        <f t="shared" si="1"/>
        <v>45212</v>
      </c>
      <c r="R37" s="71" t="b">
        <f>IF(INDEX('기사 리스트'!A:A,MATCH('모바일 및 PC'!Q37,'기사 리스트'!A:A)-P37)&lt;&gt;Q37,FALSE,INDEX('기사 리스트'!C:C,MATCH('모바일 및 PC'!Q37,'기사 리스트'!A:A)-P37))</f>
        <v>0</v>
      </c>
      <c r="S37" s="71" t="str">
        <f>IFERROR(IF(R37=FALSE,"",VLOOKUP(MID($R37,23,200),기사별유입!$A:$C,3,FALSE)),0)</f>
        <v/>
      </c>
      <c r="T37" s="74" t="str">
        <f>IFERROR(IF(R37=FALSE,"",VLOOKUP(MID($R37,23,200),기사별유입!$A:$C,2,FALSE)),0)</f>
        <v/>
      </c>
    </row>
    <row r="38" spans="1:20">
      <c r="P38">
        <v>0</v>
      </c>
      <c r="Q38" s="45">
        <f>$H$29</f>
        <v>45222</v>
      </c>
      <c r="R38" s="71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71">
        <f>IFERROR(IF(R38=FALSE,"",VLOOKUP(MID($R38,23,200),기사별유입!$A:$C,3,FALSE)),0)</f>
        <v>2</v>
      </c>
      <c r="T38" s="74">
        <f>IFERROR(IF(R38=FALSE,"",VLOOKUP(MID($R38,23,200),기사별유입!$A:$C,2,FALSE)),0)</f>
        <v>2</v>
      </c>
    </row>
    <row r="39" spans="1:20">
      <c r="P39">
        <v>1</v>
      </c>
      <c r="Q39" s="45">
        <f t="shared" ref="Q39:Q47" si="2">$H$29</f>
        <v>45222</v>
      </c>
      <c r="R39" s="71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71">
        <f>IFERROR(IF(R39=FALSE,"",VLOOKUP(MID($R39,23,200),기사별유입!$A:$C,3,FALSE)),0)</f>
        <v>2</v>
      </c>
      <c r="T39" s="74">
        <f>IFERROR(IF(R39=FALSE,"",VLOOKUP(MID($R39,23,200),기사별유입!$A:$C,2,FALSE)),0)</f>
        <v>2</v>
      </c>
    </row>
    <row r="40" spans="1:20">
      <c r="P40">
        <v>2</v>
      </c>
      <c r="Q40" s="45">
        <f t="shared" si="2"/>
        <v>45222</v>
      </c>
      <c r="R40" s="71" t="b">
        <f>IF(INDEX('기사 리스트'!A:A,MATCH('모바일 및 PC'!Q40,'기사 리스트'!A:A)-P40)&lt;&gt;Q40,FALSE,INDEX('기사 리스트'!C:C,MATCH('모바일 및 PC'!Q40,'기사 리스트'!A:A)-P40))</f>
        <v>0</v>
      </c>
      <c r="S40" s="71" t="str">
        <f>IFERROR(IF(R40=FALSE,"",VLOOKUP(MID($R40,23,200),기사별유입!$A:$C,3,FALSE)),0)</f>
        <v/>
      </c>
      <c r="T40" s="74" t="str">
        <f>IFERROR(IF(R40=FALSE,"",VLOOKUP(MID($R40,23,200),기사별유입!$A:$C,2,FALSE)),0)</f>
        <v/>
      </c>
    </row>
    <row r="41" spans="1:20">
      <c r="P41">
        <v>3</v>
      </c>
      <c r="Q41" s="45">
        <f t="shared" si="2"/>
        <v>45222</v>
      </c>
      <c r="R41" s="71" t="b">
        <f>IF(INDEX('기사 리스트'!A:A,MATCH('모바일 및 PC'!Q41,'기사 리스트'!A:A)-P41)&lt;&gt;Q41,FALSE,INDEX('기사 리스트'!C:C,MATCH('모바일 및 PC'!Q41,'기사 리스트'!A:A)-P41))</f>
        <v>0</v>
      </c>
      <c r="S41" s="71" t="str">
        <f>IFERROR(IF(R41=FALSE,"",VLOOKUP(MID($R41,23,200),기사별유입!$A:$C,3,FALSE)),0)</f>
        <v/>
      </c>
      <c r="T41" s="74" t="str">
        <f>IFERROR(IF(R41=FALSE,"",VLOOKUP(MID($R41,23,200),기사별유입!$A:$C,2,FALSE)),0)</f>
        <v/>
      </c>
    </row>
    <row r="42" spans="1:20">
      <c r="P42">
        <v>4</v>
      </c>
      <c r="Q42" s="45">
        <f t="shared" si="2"/>
        <v>45222</v>
      </c>
      <c r="R42" s="71" t="b">
        <f>IF(INDEX('기사 리스트'!A:A,MATCH('모바일 및 PC'!Q42,'기사 리스트'!A:A)-P42)&lt;&gt;Q42,FALSE,INDEX('기사 리스트'!C:C,MATCH('모바일 및 PC'!Q42,'기사 리스트'!A:A)-P42))</f>
        <v>0</v>
      </c>
      <c r="S42" s="71" t="str">
        <f>IFERROR(IF(R42=FALSE,"",VLOOKUP(MID($R42,23,200),기사별유입!$A:$C,3,FALSE)),0)</f>
        <v/>
      </c>
      <c r="T42" s="74" t="str">
        <f>IFERROR(IF(R42=FALSE,"",VLOOKUP(MID($R42,23,200),기사별유입!$A:$C,2,FALSE)),0)</f>
        <v/>
      </c>
    </row>
    <row r="43" spans="1:20">
      <c r="P43">
        <v>5</v>
      </c>
      <c r="Q43" s="45">
        <f t="shared" si="2"/>
        <v>45222</v>
      </c>
      <c r="R43" s="71" t="b">
        <f>IF(INDEX('기사 리스트'!A:A,MATCH('모바일 및 PC'!Q43,'기사 리스트'!A:A)-P43)&lt;&gt;Q43,FALSE,INDEX('기사 리스트'!C:C,MATCH('모바일 및 PC'!Q43,'기사 리스트'!A:A)-P43))</f>
        <v>0</v>
      </c>
      <c r="S43" s="71" t="str">
        <f>IFERROR(IF(R43=FALSE,"",VLOOKUP(MID($R43,23,200),기사별유입!$A:$C,3,FALSE)),0)</f>
        <v/>
      </c>
      <c r="T43" s="74" t="str">
        <f>IFERROR(IF(R43=FALSE,"",VLOOKUP(MID($R43,23,200),기사별유입!$A:$C,2,FALSE)),0)</f>
        <v/>
      </c>
    </row>
    <row r="44" spans="1:20">
      <c r="P44">
        <v>6</v>
      </c>
      <c r="Q44" s="45">
        <f t="shared" si="2"/>
        <v>45222</v>
      </c>
      <c r="R44" s="71" t="b">
        <f>IF(INDEX('기사 리스트'!A:A,MATCH('모바일 및 PC'!Q44,'기사 리스트'!A:A)-P44)&lt;&gt;Q44,FALSE,INDEX('기사 리스트'!C:C,MATCH('모바일 및 PC'!Q44,'기사 리스트'!A:A)-P44))</f>
        <v>0</v>
      </c>
      <c r="S44" s="71" t="str">
        <f>IFERROR(IF(R44=FALSE,"",VLOOKUP(MID($R44,23,200),기사별유입!$A:$C,3,FALSE)),0)</f>
        <v/>
      </c>
      <c r="T44" s="74" t="str">
        <f>IFERROR(IF(R44=FALSE,"",VLOOKUP(MID($R44,23,200),기사별유입!$A:$C,2,FALSE)),0)</f>
        <v/>
      </c>
    </row>
    <row r="45" spans="1:20">
      <c r="P45">
        <v>7</v>
      </c>
      <c r="Q45" s="45">
        <f t="shared" si="2"/>
        <v>45222</v>
      </c>
      <c r="R45" s="71" t="b">
        <f>IF(INDEX('기사 리스트'!A:A,MATCH('모바일 및 PC'!Q45,'기사 리스트'!A:A)-P45)&lt;&gt;Q45,FALSE,INDEX('기사 리스트'!C:C,MATCH('모바일 및 PC'!Q45,'기사 리스트'!A:A)-P45))</f>
        <v>0</v>
      </c>
      <c r="S45" s="71" t="str">
        <f>IFERROR(IF(R45=FALSE,"",VLOOKUP(MID($R45,23,200),기사별유입!$A:$C,3,FALSE)),0)</f>
        <v/>
      </c>
      <c r="T45" s="74" t="str">
        <f>IFERROR(IF(R45=FALSE,"",VLOOKUP(MID($R45,23,200),기사별유입!$A:$C,2,FALSE)),0)</f>
        <v/>
      </c>
    </row>
    <row r="46" spans="1:20">
      <c r="P46">
        <v>8</v>
      </c>
      <c r="Q46" s="45">
        <f t="shared" si="2"/>
        <v>45222</v>
      </c>
      <c r="R46" s="71" t="b">
        <f>IF(INDEX('기사 리스트'!A:A,MATCH('모바일 및 PC'!Q46,'기사 리스트'!A:A)-P46)&lt;&gt;Q46,FALSE,INDEX('기사 리스트'!C:C,MATCH('모바일 및 PC'!Q46,'기사 리스트'!A:A)-P46))</f>
        <v>0</v>
      </c>
      <c r="S46" s="71" t="str">
        <f>IFERROR(IF(R46=FALSE,"",VLOOKUP(MID($R46,23,200),기사별유입!$A:$C,3,FALSE)),0)</f>
        <v/>
      </c>
      <c r="T46" s="74" t="str">
        <f>IFERROR(IF(R46=FALSE,"",VLOOKUP(MID($R46,23,200),기사별유입!$A:$C,2,FALSE)),0)</f>
        <v/>
      </c>
    </row>
    <row r="47" spans="1:20">
      <c r="P47">
        <v>9</v>
      </c>
      <c r="Q47" s="45">
        <f t="shared" si="2"/>
        <v>45222</v>
      </c>
      <c r="R47" s="71" t="b">
        <f>IF(INDEX('기사 리스트'!A:A,MATCH('모바일 및 PC'!Q47,'기사 리스트'!A:A)-P47)&lt;&gt;Q47,FALSE,INDEX('기사 리스트'!C:C,MATCH('모바일 및 PC'!Q47,'기사 리스트'!A:A)-P47))</f>
        <v>0</v>
      </c>
      <c r="S47" s="71" t="str">
        <f>IFERROR(IF(R47=FALSE,"",VLOOKUP(MID($R47,23,200),기사별유입!$A:$C,3,FALSE)),0)</f>
        <v/>
      </c>
      <c r="T47" s="74" t="str">
        <f>IFERROR(IF(R47=FALSE,"",VLOOKUP(MID($R47,23,200),기사별유입!$A:$C,2,FALSE)),0)</f>
        <v/>
      </c>
    </row>
    <row r="48" spans="1:20">
      <c r="P48">
        <v>0</v>
      </c>
      <c r="Q48" s="45">
        <f>$H$30</f>
        <v>45229</v>
      </c>
      <c r="R48" s="71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71">
        <f>IFERROR(IF(R48=FALSE,"",VLOOKUP(MID($R48,23,200),기사별유입!$A:$C,3,FALSE)),0)</f>
        <v>10</v>
      </c>
      <c r="T48" s="74">
        <f>IFERROR(IF(R48=FALSE,"",VLOOKUP(MID($R48,23,200),기사별유입!$A:$C,2,FALSE)),0)</f>
        <v>11</v>
      </c>
    </row>
    <row r="49" spans="16:20">
      <c r="P49">
        <v>1</v>
      </c>
      <c r="Q49" s="45">
        <f t="shared" ref="Q49:Q57" si="3">$H$30</f>
        <v>45229</v>
      </c>
      <c r="R49" s="71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71">
        <f>IFERROR(IF(R49=FALSE,"",VLOOKUP(MID($R49,23,200),기사별유입!$A:$C,3,FALSE)),0)</f>
        <v>6</v>
      </c>
      <c r="T49" s="74">
        <f>IFERROR(IF(R49=FALSE,"",VLOOKUP(MID($R49,23,200),기사별유입!$A:$C,2,FALSE)),0)</f>
        <v>10</v>
      </c>
    </row>
    <row r="50" spans="16:20">
      <c r="P50">
        <v>2</v>
      </c>
      <c r="Q50" s="45">
        <f t="shared" si="3"/>
        <v>45229</v>
      </c>
      <c r="R50" s="71" t="b">
        <f>IF(INDEX('기사 리스트'!A:A,MATCH('모바일 및 PC'!Q50,'기사 리스트'!A:A)-P50)&lt;&gt;Q50,FALSE,INDEX('기사 리스트'!C:C,MATCH('모바일 및 PC'!Q50,'기사 리스트'!A:A)-P50))</f>
        <v>0</v>
      </c>
      <c r="S50" s="71" t="str">
        <f>IFERROR(IF(R50=FALSE,"",VLOOKUP(MID($R50,23,200),기사별유입!$A:$C,3,FALSE)),0)</f>
        <v/>
      </c>
      <c r="T50" s="74" t="str">
        <f>IFERROR(IF(R50=FALSE,"",VLOOKUP(MID($R50,23,200),기사별유입!$A:$C,2,FALSE)),0)</f>
        <v/>
      </c>
    </row>
    <row r="51" spans="16:20">
      <c r="P51">
        <v>3</v>
      </c>
      <c r="Q51" s="45">
        <f t="shared" si="3"/>
        <v>45229</v>
      </c>
      <c r="R51" s="71" t="b">
        <f>IF(INDEX('기사 리스트'!A:A,MATCH('모바일 및 PC'!Q51,'기사 리스트'!A:A)-P51)&lt;&gt;Q51,FALSE,INDEX('기사 리스트'!C:C,MATCH('모바일 및 PC'!Q51,'기사 리스트'!A:A)-P51))</f>
        <v>0</v>
      </c>
      <c r="S51" s="71" t="str">
        <f>IFERROR(IF(R51=FALSE,"",VLOOKUP(MID($R51,23,200),기사별유입!$A:$C,3,FALSE)),0)</f>
        <v/>
      </c>
      <c r="T51" s="74" t="str">
        <f>IFERROR(IF(R51=FALSE,"",VLOOKUP(MID($R51,23,200),기사별유입!$A:$C,2,FALSE)),0)</f>
        <v/>
      </c>
    </row>
    <row r="52" spans="16:20">
      <c r="P52">
        <v>4</v>
      </c>
      <c r="Q52" s="45">
        <f t="shared" si="3"/>
        <v>45229</v>
      </c>
      <c r="R52" s="71" t="b">
        <f>IF(INDEX('기사 리스트'!A:A,MATCH('모바일 및 PC'!Q52,'기사 리스트'!A:A)-P52)&lt;&gt;Q52,FALSE,INDEX('기사 리스트'!C:C,MATCH('모바일 및 PC'!Q52,'기사 리스트'!A:A)-P52))</f>
        <v>0</v>
      </c>
      <c r="S52" s="71" t="str">
        <f>IFERROR(IF(R52=FALSE,"",VLOOKUP(MID($R52,23,200),기사별유입!$A:$C,3,FALSE)),0)</f>
        <v/>
      </c>
      <c r="T52" s="74" t="str">
        <f>IFERROR(IF(R52=FALSE,"",VLOOKUP(MID($R52,23,200),기사별유입!$A:$C,2,FALSE)),0)</f>
        <v/>
      </c>
    </row>
    <row r="53" spans="16:20">
      <c r="P53">
        <v>5</v>
      </c>
      <c r="Q53" s="45">
        <f t="shared" si="3"/>
        <v>45229</v>
      </c>
      <c r="R53" s="71" t="b">
        <f>IF(INDEX('기사 리스트'!A:A,MATCH('모바일 및 PC'!Q53,'기사 리스트'!A:A)-P53)&lt;&gt;Q53,FALSE,INDEX('기사 리스트'!C:C,MATCH('모바일 및 PC'!Q53,'기사 리스트'!A:A)-P53))</f>
        <v>0</v>
      </c>
      <c r="S53" s="71" t="str">
        <f>IFERROR(IF(R53=FALSE,"",VLOOKUP(MID($R53,23,200),기사별유입!$A:$C,3,FALSE)),0)</f>
        <v/>
      </c>
      <c r="T53" s="74" t="str">
        <f>IFERROR(IF(R53=FALSE,"",VLOOKUP(MID($R53,23,200),기사별유입!$A:$C,2,FALSE)),0)</f>
        <v/>
      </c>
    </row>
    <row r="54" spans="16:20">
      <c r="P54">
        <v>6</v>
      </c>
      <c r="Q54" s="45">
        <f t="shared" si="3"/>
        <v>45229</v>
      </c>
      <c r="R54" s="71" t="b">
        <f>IF(INDEX('기사 리스트'!A:A,MATCH('모바일 및 PC'!Q54,'기사 리스트'!A:A)-P54)&lt;&gt;Q54,FALSE,INDEX('기사 리스트'!C:C,MATCH('모바일 및 PC'!Q54,'기사 리스트'!A:A)-P54))</f>
        <v>0</v>
      </c>
      <c r="S54" s="71" t="str">
        <f>IFERROR(IF(R54=FALSE,"",VLOOKUP(MID($R54,23,200),기사별유입!$A:$C,3,FALSE)),0)</f>
        <v/>
      </c>
      <c r="T54" s="74" t="str">
        <f>IFERROR(IF(R54=FALSE,"",VLOOKUP(MID($R54,23,200),기사별유입!$A:$C,2,FALSE)),0)</f>
        <v/>
      </c>
    </row>
    <row r="55" spans="16:20">
      <c r="P55">
        <v>7</v>
      </c>
      <c r="Q55" s="45">
        <f t="shared" si="3"/>
        <v>45229</v>
      </c>
      <c r="R55" s="71" t="b">
        <f>IF(INDEX('기사 리스트'!A:A,MATCH('모바일 및 PC'!Q55,'기사 리스트'!A:A)-P55)&lt;&gt;Q55,FALSE,INDEX('기사 리스트'!C:C,MATCH('모바일 및 PC'!Q55,'기사 리스트'!A:A)-P55))</f>
        <v>0</v>
      </c>
      <c r="S55" s="71" t="str">
        <f>IFERROR(IF(R55=FALSE,"",VLOOKUP(MID($R55,23,200),기사별유입!$A:$C,3,FALSE)),0)</f>
        <v/>
      </c>
      <c r="T55" s="74" t="str">
        <f>IFERROR(IF(R55=FALSE,"",VLOOKUP(MID($R55,23,200),기사별유입!$A:$C,2,FALSE)),0)</f>
        <v/>
      </c>
    </row>
    <row r="56" spans="16:20">
      <c r="P56">
        <v>8</v>
      </c>
      <c r="Q56" s="45">
        <f t="shared" si="3"/>
        <v>45229</v>
      </c>
      <c r="R56" s="71" t="b">
        <f>IF(INDEX('기사 리스트'!A:A,MATCH('모바일 및 PC'!Q56,'기사 리스트'!A:A)-P56)&lt;&gt;Q56,FALSE,INDEX('기사 리스트'!C:C,MATCH('모바일 및 PC'!Q56,'기사 리스트'!A:A)-P56))</f>
        <v>0</v>
      </c>
      <c r="S56" s="71" t="str">
        <f>IFERROR(IF(R56=FALSE,"",VLOOKUP(MID($R56,23,200),기사별유입!$A:$C,3,FALSE)),0)</f>
        <v/>
      </c>
      <c r="T56" s="74" t="str">
        <f>IFERROR(IF(R56=FALSE,"",VLOOKUP(MID($R56,23,200),기사별유입!$A:$C,2,FALSE)),0)</f>
        <v/>
      </c>
    </row>
    <row r="57" spans="16:20">
      <c r="P57">
        <v>9</v>
      </c>
      <c r="Q57" s="45">
        <f t="shared" si="3"/>
        <v>45229</v>
      </c>
      <c r="R57" s="71" t="b">
        <f>IF(INDEX('기사 리스트'!A:A,MATCH('모바일 및 PC'!Q57,'기사 리스트'!A:A)-P57)&lt;&gt;Q57,FALSE,INDEX('기사 리스트'!C:C,MATCH('모바일 및 PC'!Q57,'기사 리스트'!A:A)-P57))</f>
        <v>0</v>
      </c>
      <c r="S57" s="71" t="str">
        <f>IFERROR(IF(R57=FALSE,"",VLOOKUP(MID($R57,23,200),기사별유입!$A:$C,3,FALSE)),0)</f>
        <v/>
      </c>
      <c r="T57" s="74" t="str">
        <f>IFERROR(IF(R57=FALSE,"",VLOOKUP(MID($R57,23,200),기사별유입!$A:$C,2,FALSE)),0)</f>
        <v/>
      </c>
    </row>
    <row r="58" spans="16:20">
      <c r="P58">
        <v>0</v>
      </c>
      <c r="Q58" s="45">
        <f>$H$31</f>
        <v>45230</v>
      </c>
      <c r="R58" s="71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71">
        <f>IFERROR(IF(R58=FALSE,"",VLOOKUP(MID($R58,23,200),기사별유입!$A:$C,3,FALSE)),0)</f>
        <v>29</v>
      </c>
      <c r="T58" s="74">
        <f>IFERROR(IF(R58=FALSE,"",VLOOKUP(MID($R58,23,200),기사별유입!$A:$C,2,FALSE)),0)</f>
        <v>37</v>
      </c>
    </row>
    <row r="59" spans="16:20">
      <c r="P59">
        <v>1</v>
      </c>
      <c r="Q59" s="45">
        <f t="shared" ref="Q59:Q67" si="4">$H$31</f>
        <v>45230</v>
      </c>
      <c r="R59" s="71" t="b">
        <f>IF(INDEX('기사 리스트'!A:A,MATCH('모바일 및 PC'!Q59,'기사 리스트'!A:A)-P59)&lt;&gt;Q59,FALSE,INDEX('기사 리스트'!C:C,MATCH('모바일 및 PC'!Q59,'기사 리스트'!A:A)-P59))</f>
        <v>0</v>
      </c>
      <c r="S59" s="71" t="str">
        <f>IFERROR(IF(R59=FALSE,"",VLOOKUP(MID($R59,23,200),기사별유입!$A:$C,3,FALSE)),0)</f>
        <v/>
      </c>
      <c r="T59" s="74" t="str">
        <f>IFERROR(IF(R59=FALSE,"",VLOOKUP(MID($R59,23,200),기사별유입!$A:$C,2,FALSE)),0)</f>
        <v/>
      </c>
    </row>
    <row r="60" spans="16:20">
      <c r="P60">
        <v>2</v>
      </c>
      <c r="Q60" s="45">
        <f t="shared" si="4"/>
        <v>45230</v>
      </c>
      <c r="R60" s="71" t="b">
        <f>IF(INDEX('기사 리스트'!A:A,MATCH('모바일 및 PC'!Q60,'기사 리스트'!A:A)-P60)&lt;&gt;Q60,FALSE,INDEX('기사 리스트'!C:C,MATCH('모바일 및 PC'!Q60,'기사 리스트'!A:A)-P60))</f>
        <v>0</v>
      </c>
      <c r="S60" s="71" t="str">
        <f>IFERROR(IF(R60=FALSE,"",VLOOKUP(MID($R60,23,200),기사별유입!$A:$C,3,FALSE)),0)</f>
        <v/>
      </c>
      <c r="T60" s="74" t="str">
        <f>IFERROR(IF(R60=FALSE,"",VLOOKUP(MID($R60,23,200),기사별유입!$A:$C,2,FALSE)),0)</f>
        <v/>
      </c>
    </row>
    <row r="61" spans="16:20">
      <c r="P61">
        <v>3</v>
      </c>
      <c r="Q61" s="45">
        <f t="shared" si="4"/>
        <v>45230</v>
      </c>
      <c r="R61" s="71" t="b">
        <f>IF(INDEX('기사 리스트'!A:A,MATCH('모바일 및 PC'!Q61,'기사 리스트'!A:A)-P61)&lt;&gt;Q61,FALSE,INDEX('기사 리스트'!C:C,MATCH('모바일 및 PC'!Q61,'기사 리스트'!A:A)-P61))</f>
        <v>0</v>
      </c>
      <c r="S61" s="71" t="str">
        <f>IFERROR(IF(R61=FALSE,"",VLOOKUP(MID($R61,23,200),기사별유입!$A:$C,3,FALSE)),0)</f>
        <v/>
      </c>
      <c r="T61" s="74" t="str">
        <f>IFERROR(IF(R61=FALSE,"",VLOOKUP(MID($R61,23,200),기사별유입!$A:$C,2,FALSE)),0)</f>
        <v/>
      </c>
    </row>
    <row r="62" spans="16:20">
      <c r="P62">
        <v>4</v>
      </c>
      <c r="Q62" s="45">
        <f t="shared" si="4"/>
        <v>45230</v>
      </c>
      <c r="R62" s="71" t="b">
        <f>IF(INDEX('기사 리스트'!A:A,MATCH('모바일 및 PC'!Q62,'기사 리스트'!A:A)-P62)&lt;&gt;Q62,FALSE,INDEX('기사 리스트'!C:C,MATCH('모바일 및 PC'!Q62,'기사 리스트'!A:A)-P62))</f>
        <v>0</v>
      </c>
      <c r="S62" s="71" t="str">
        <f>IFERROR(IF(R62=FALSE,"",VLOOKUP(MID($R62,23,200),기사별유입!$A:$C,3,FALSE)),0)</f>
        <v/>
      </c>
      <c r="T62" s="74" t="str">
        <f>IFERROR(IF(R62=FALSE,"",VLOOKUP(MID($R62,23,200),기사별유입!$A:$C,2,FALSE)),0)</f>
        <v/>
      </c>
    </row>
    <row r="63" spans="16:20">
      <c r="P63">
        <v>5</v>
      </c>
      <c r="Q63" s="45">
        <f t="shared" si="4"/>
        <v>45230</v>
      </c>
      <c r="R63" s="71" t="b">
        <f>IF(INDEX('기사 리스트'!A:A,MATCH('모바일 및 PC'!Q63,'기사 리스트'!A:A)-P63)&lt;&gt;Q63,FALSE,INDEX('기사 리스트'!C:C,MATCH('모바일 및 PC'!Q63,'기사 리스트'!A:A)-P63))</f>
        <v>0</v>
      </c>
      <c r="S63" s="71" t="str">
        <f>IFERROR(IF(R63=FALSE,"",VLOOKUP(MID($R63,23,200),기사별유입!$A:$C,3,FALSE)),0)</f>
        <v/>
      </c>
      <c r="T63" s="74" t="str">
        <f>IFERROR(IF(R63=FALSE,"",VLOOKUP(MID($R63,23,200),기사별유입!$A:$C,2,FALSE)),0)</f>
        <v/>
      </c>
    </row>
    <row r="64" spans="16:20">
      <c r="P64">
        <v>6</v>
      </c>
      <c r="Q64" s="45">
        <f t="shared" si="4"/>
        <v>45230</v>
      </c>
      <c r="R64" s="71" t="b">
        <f>IF(INDEX('기사 리스트'!A:A,MATCH('모바일 및 PC'!Q64,'기사 리스트'!A:A)-P64)&lt;&gt;Q64,FALSE,INDEX('기사 리스트'!C:C,MATCH('모바일 및 PC'!Q64,'기사 리스트'!A:A)-P64))</f>
        <v>0</v>
      </c>
      <c r="S64" s="71" t="str">
        <f>IFERROR(IF(R64=FALSE,"",VLOOKUP(MID($R64,23,200),기사별유입!$A:$C,3,FALSE)),0)</f>
        <v/>
      </c>
      <c r="T64" s="74" t="str">
        <f>IFERROR(IF(R64=FALSE,"",VLOOKUP(MID($R64,23,200),기사별유입!$A:$C,2,FALSE)),0)</f>
        <v/>
      </c>
    </row>
    <row r="65" spans="16:20">
      <c r="P65">
        <v>7</v>
      </c>
      <c r="Q65" s="45">
        <f t="shared" si="4"/>
        <v>45230</v>
      </c>
      <c r="R65" s="71" t="b">
        <f>IF(INDEX('기사 리스트'!A:A,MATCH('모바일 및 PC'!Q65,'기사 리스트'!A:A)-P65)&lt;&gt;Q65,FALSE,INDEX('기사 리스트'!C:C,MATCH('모바일 및 PC'!Q65,'기사 리스트'!A:A)-P65))</f>
        <v>0</v>
      </c>
      <c r="S65" s="71" t="str">
        <f>IFERROR(IF(R65=FALSE,"",VLOOKUP(MID($R65,23,200),기사별유입!$A:$C,3,FALSE)),0)</f>
        <v/>
      </c>
      <c r="T65" s="74" t="str">
        <f>IFERROR(IF(R65=FALSE,"",VLOOKUP(MID($R65,23,200),기사별유입!$A:$C,2,FALSE)),0)</f>
        <v/>
      </c>
    </row>
    <row r="66" spans="16:20">
      <c r="P66">
        <v>8</v>
      </c>
      <c r="Q66" s="45">
        <f t="shared" si="4"/>
        <v>45230</v>
      </c>
      <c r="R66" s="71" t="b">
        <f>IF(INDEX('기사 리스트'!A:A,MATCH('모바일 및 PC'!Q66,'기사 리스트'!A:A)-P66)&lt;&gt;Q66,FALSE,INDEX('기사 리스트'!C:C,MATCH('모바일 및 PC'!Q66,'기사 리스트'!A:A)-P66))</f>
        <v>0</v>
      </c>
      <c r="S66" s="71" t="str">
        <f>IFERROR(IF(R66=FALSE,"",VLOOKUP(MID($R66,23,200),기사별유입!$A:$C,3,FALSE)),0)</f>
        <v/>
      </c>
      <c r="T66" s="74" t="str">
        <f>IFERROR(IF(R66=FALSE,"",VLOOKUP(MID($R66,23,200),기사별유입!$A:$C,2,FALSE)),0)</f>
        <v/>
      </c>
    </row>
    <row r="67" spans="16:20" ht="17.25" thickBot="1">
      <c r="P67">
        <v>9</v>
      </c>
      <c r="Q67" s="46">
        <f t="shared" si="4"/>
        <v>45230</v>
      </c>
      <c r="R67" s="75" t="b">
        <f>IF(INDEX('기사 리스트'!A:A,MATCH('모바일 및 PC'!Q67,'기사 리스트'!A:A)-P67)&lt;&gt;Q67,FALSE,INDEX('기사 리스트'!C:C,MATCH('모바일 및 PC'!Q67,'기사 리스트'!A:A)-P67))</f>
        <v>0</v>
      </c>
      <c r="S67" s="75" t="str">
        <f>IFERROR(IF(R67=FALSE,"",VLOOKUP(MID($R67,23,200),기사별유입!$A:$C,3,FALSE)),0)</f>
        <v/>
      </c>
      <c r="T67" s="76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100" priority="3">
      <formula>_xlfn.ISFORMULA(Q28)=FALSE</formula>
    </cfRule>
  </conditionalFormatting>
  <conditionalFormatting sqref="I28:K31">
    <cfRule type="expression" dxfId="99" priority="2">
      <formula>_xlfn.ISFORMULA(I28)=FALSE</formula>
    </cfRule>
  </conditionalFormatting>
  <conditionalFormatting sqref="A4:E33">
    <cfRule type="expression" dxfId="98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461" activePane="bottomLeft" state="frozen"/>
      <selection pane="bottomLeft" activeCell="B496" sqref="B496"/>
    </sheetView>
  </sheetViews>
  <sheetFormatPr defaultRowHeight="16.5"/>
  <cols>
    <col min="1" max="1" width="16.625" customWidth="1"/>
    <col min="2" max="2" width="147.375" bestFit="1" customWidth="1"/>
    <col min="3" max="3" width="50.625" customWidth="1"/>
    <col min="4" max="5" width="15.125" customWidth="1"/>
  </cols>
  <sheetData>
    <row r="1" spans="1:18" ht="17.25" thickBot="1">
      <c r="A1" s="18" t="s">
        <v>31</v>
      </c>
      <c r="B1" s="19" t="s">
        <v>32</v>
      </c>
      <c r="C1" s="19" t="s">
        <v>33</v>
      </c>
      <c r="D1" s="19" t="s">
        <v>34</v>
      </c>
      <c r="E1" s="20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1">
        <v>41508</v>
      </c>
      <c r="B2" s="8" t="s">
        <v>1132</v>
      </c>
      <c r="C2" s="22" t="s">
        <v>1133</v>
      </c>
      <c r="D2" s="111"/>
      <c r="E2" s="89"/>
      <c r="F2" s="29" t="str">
        <f>IF(YEAR(A2)&amp;MONTH(A2)=체크리스트!$A$11&amp;체크리스트!$A$15,RANK(A2,A$2:A$1080,1),"")</f>
        <v/>
      </c>
      <c r="G2" s="29" t="str">
        <f t="shared" ref="G2:G65" si="0">IFERROR(IF(D2="기획자료",RANK(F2,F:F,1),""),"")</f>
        <v/>
      </c>
      <c r="H2" s="29" t="str">
        <f>IFERROR(RANK(G2,G:G,1)+COUNTIF($G$1:G1,G2),"")</f>
        <v/>
      </c>
      <c r="I2" s="29" t="str">
        <f t="shared" ref="I2:I65" si="1">IFERROR(IF(D2="보도자료",RANK(F2,F:F,1),""),"")</f>
        <v/>
      </c>
      <c r="J2" s="29" t="str">
        <f>IFERROR(RANK(I2,I:I,1)+COUNTIF(I$1:I1,I2),"")</f>
        <v/>
      </c>
      <c r="K2" s="29" t="str">
        <f t="shared" ref="K2:K65" si="2">IFERROR(IF(D2="자료실",RANK(F2,F:F,1),""),"")</f>
        <v/>
      </c>
      <c r="L2" s="29" t="str">
        <f>IFERROR(RANK(K2,K:K,1)+COUNTIF(K$1:K1,K2),"")</f>
        <v/>
      </c>
      <c r="M2" s="29" t="str">
        <f t="shared" ref="M2:M65" si="3">IFERROR(IF(D2="리포트",RANK(F2,F:F,1),""),"")</f>
        <v/>
      </c>
      <c r="N2" s="29" t="str">
        <f>IFERROR(RANK(M2,M:M,1)+COUNTIF(M$1:M1,M2),"")</f>
        <v/>
      </c>
      <c r="P2" s="144" t="s">
        <v>289</v>
      </c>
      <c r="Q2" s="73"/>
      <c r="R2" s="148"/>
    </row>
    <row r="3" spans="1:18">
      <c r="A3" s="21">
        <v>42346</v>
      </c>
      <c r="B3" s="8" t="s">
        <v>846</v>
      </c>
      <c r="C3" s="22" t="s">
        <v>845</v>
      </c>
      <c r="D3" s="151" t="s">
        <v>763</v>
      </c>
      <c r="E3" s="89"/>
      <c r="F3" s="29" t="str">
        <f>IF(YEAR(A3)&amp;MONTH(A3)=체크리스트!$A$11&amp;체크리스트!$A$15,RANK(A3,A$2:A$1080,1),"")</f>
        <v/>
      </c>
      <c r="G3" s="29" t="str">
        <f t="shared" si="0"/>
        <v/>
      </c>
      <c r="H3" s="29" t="str">
        <f>IFERROR(RANK(G3,G:G,1)+COUNTIF($G$1:G2,G3),"")</f>
        <v/>
      </c>
      <c r="I3" s="29" t="str">
        <f t="shared" si="1"/>
        <v/>
      </c>
      <c r="J3" s="29" t="str">
        <f>IFERROR(RANK(I3,I:I,1)+COUNTIF(I$1:I2,I3),"")</f>
        <v/>
      </c>
      <c r="K3" s="29" t="str">
        <f t="shared" si="2"/>
        <v/>
      </c>
      <c r="L3" s="29" t="str">
        <f>IFERROR(RANK(K3,K:K,1)+COUNTIF(K$1:K2,K3),"")</f>
        <v/>
      </c>
      <c r="M3" s="29" t="str">
        <f t="shared" si="3"/>
        <v/>
      </c>
      <c r="N3" s="29" t="str">
        <f>IFERROR(RANK(M3,M:M,1)+COUNTIF(M$1:M2,M3),"")</f>
        <v/>
      </c>
      <c r="P3" s="145" t="s">
        <v>85</v>
      </c>
      <c r="Q3" s="73" t="s">
        <v>903</v>
      </c>
      <c r="R3" s="149" t="s">
        <v>940</v>
      </c>
    </row>
    <row r="4" spans="1:18" ht="17.25">
      <c r="A4" s="21">
        <v>42360</v>
      </c>
      <c r="B4" s="8" t="s">
        <v>698</v>
      </c>
      <c r="C4" s="22" t="s">
        <v>697</v>
      </c>
      <c r="D4" s="152" t="s">
        <v>753</v>
      </c>
      <c r="E4" s="23"/>
      <c r="F4" s="29" t="str">
        <f>IF(YEAR(A4)&amp;MONTH(A4)=체크리스트!$A$11&amp;체크리스트!$A$15,RANK(A4,A$2:A$1080,1),"")</f>
        <v/>
      </c>
      <c r="G4" s="29" t="str">
        <f t="shared" si="0"/>
        <v/>
      </c>
      <c r="H4" s="29" t="str">
        <f>IFERROR(RANK(G4,G:G,1)+COUNTIF($G$1:G3,G4),"")</f>
        <v/>
      </c>
      <c r="I4" s="29" t="str">
        <f t="shared" si="1"/>
        <v/>
      </c>
      <c r="J4" s="29" t="str">
        <f>IFERROR(RANK(I4,I:I,1)+COUNTIF(I$1:I3,I4),"")</f>
        <v/>
      </c>
      <c r="K4" s="29" t="str">
        <f t="shared" si="2"/>
        <v/>
      </c>
      <c r="L4" s="29" t="str">
        <f>IFERROR(RANK(K4,K:K,1)+COUNTIF(K$1:K3,K4),"")</f>
        <v/>
      </c>
      <c r="M4" s="29" t="str">
        <f t="shared" si="3"/>
        <v/>
      </c>
      <c r="N4" s="29" t="str">
        <f>IFERROR(RANK(M4,M:M,1)+COUNTIF(M$1:M3,M4),"")</f>
        <v/>
      </c>
      <c r="P4" s="146" t="s">
        <v>62</v>
      </c>
      <c r="Q4" s="73" t="s">
        <v>901</v>
      </c>
      <c r="R4" s="149" t="s">
        <v>941</v>
      </c>
    </row>
    <row r="5" spans="1:18" ht="17.25">
      <c r="A5" s="21">
        <v>42396</v>
      </c>
      <c r="B5" s="8" t="s">
        <v>833</v>
      </c>
      <c r="C5" s="22" t="s">
        <v>801</v>
      </c>
      <c r="D5" s="152" t="s">
        <v>61</v>
      </c>
      <c r="E5" s="23"/>
      <c r="F5" s="29" t="str">
        <f>IF(YEAR(A5)&amp;MONTH(A5)=체크리스트!$A$11&amp;체크리스트!$A$15,RANK(A5,A$2:A$1080,1),"")</f>
        <v/>
      </c>
      <c r="G5" s="29" t="str">
        <f t="shared" si="0"/>
        <v/>
      </c>
      <c r="H5" s="29" t="str">
        <f>IFERROR(RANK(G5,G:G,1)+COUNTIF($G$1:G4,G5),"")</f>
        <v/>
      </c>
      <c r="I5" s="29" t="str">
        <f t="shared" si="1"/>
        <v/>
      </c>
      <c r="J5" s="29" t="str">
        <f>IFERROR(RANK(I5,I:I,1)+COUNTIF(I$1:I4,I5),"")</f>
        <v/>
      </c>
      <c r="K5" s="29" t="str">
        <f t="shared" si="2"/>
        <v/>
      </c>
      <c r="L5" s="29" t="str">
        <f>IFERROR(RANK(K5,K:K,1)+COUNTIF(K$1:K4,K5),"")</f>
        <v/>
      </c>
      <c r="M5" s="29" t="str">
        <f t="shared" si="3"/>
        <v/>
      </c>
      <c r="N5" s="29" t="str">
        <f>IFERROR(RANK(M5,M:M,1)+COUNTIF(M$1:M4,M5),"")</f>
        <v/>
      </c>
      <c r="P5" s="146" t="s">
        <v>287</v>
      </c>
      <c r="Q5" s="73" t="s">
        <v>899</v>
      </c>
      <c r="R5" s="149" t="s">
        <v>942</v>
      </c>
    </row>
    <row r="6" spans="1:18" ht="18" thickBot="1">
      <c r="A6" s="21">
        <v>42769</v>
      </c>
      <c r="B6" s="8" t="s">
        <v>931</v>
      </c>
      <c r="C6" s="22" t="s">
        <v>932</v>
      </c>
      <c r="D6" s="151" t="s">
        <v>265</v>
      </c>
      <c r="E6" s="23"/>
      <c r="F6" s="29" t="str">
        <f>IF(YEAR(A6)&amp;MONTH(A6)=체크리스트!$A$11&amp;체크리스트!$A$15,RANK(A6,A$2:A$1080,1),"")</f>
        <v/>
      </c>
      <c r="G6" s="29" t="str">
        <f t="shared" si="0"/>
        <v/>
      </c>
      <c r="H6" s="29" t="str">
        <f>IFERROR(RANK(G6,G:G,1)+COUNTIF($G$1:G5,G6),"")</f>
        <v/>
      </c>
      <c r="I6" s="29" t="str">
        <f t="shared" si="1"/>
        <v/>
      </c>
      <c r="J6" s="29" t="str">
        <f>IFERROR(RANK(I6,I:I,1)+COUNTIF(I$1:I5,I6),"")</f>
        <v/>
      </c>
      <c r="K6" s="29" t="str">
        <f t="shared" si="2"/>
        <v/>
      </c>
      <c r="L6" s="29" t="str">
        <f>IFERROR(RANK(K6,K:K,1)+COUNTIF(K$1:K5,K6),"")</f>
        <v/>
      </c>
      <c r="M6" s="29" t="str">
        <f t="shared" si="3"/>
        <v/>
      </c>
      <c r="N6" s="29" t="str">
        <f>IFERROR(RANK(M6,M:M,1)+COUNTIF(M$1:M5,M6),"")</f>
        <v/>
      </c>
      <c r="P6" s="147" t="s">
        <v>288</v>
      </c>
      <c r="Q6" s="73" t="s">
        <v>905</v>
      </c>
      <c r="R6" s="150" t="s">
        <v>983</v>
      </c>
    </row>
    <row r="7" spans="1:18" ht="17.25">
      <c r="A7" s="21">
        <v>43075</v>
      </c>
      <c r="B7" s="8" t="s">
        <v>691</v>
      </c>
      <c r="C7" s="22" t="s">
        <v>690</v>
      </c>
      <c r="D7" s="152" t="s">
        <v>61</v>
      </c>
      <c r="E7" s="23"/>
      <c r="F7" s="29" t="str">
        <f>IF(YEAR(A7)&amp;MONTH(A7)=체크리스트!$A$11&amp;체크리스트!$A$15,RANK(A7,A$2:A$1080,1),"")</f>
        <v/>
      </c>
      <c r="G7" s="29" t="str">
        <f t="shared" si="0"/>
        <v/>
      </c>
      <c r="H7" s="29" t="str">
        <f>IFERROR(RANK(G7,G:G,1)+COUNTIF($G$1:G6,G7),"")</f>
        <v/>
      </c>
      <c r="I7" s="29" t="str">
        <f t="shared" si="1"/>
        <v/>
      </c>
      <c r="J7" s="29" t="str">
        <f>IFERROR(RANK(I7,I:I,1)+COUNTIF(I$1:I6,I7),"")</f>
        <v/>
      </c>
      <c r="K7" s="29" t="str">
        <f t="shared" si="2"/>
        <v/>
      </c>
      <c r="L7" s="29" t="str">
        <f>IFERROR(RANK(K7,K:K,1)+COUNTIF(K$1:K6,K7),"")</f>
        <v/>
      </c>
      <c r="M7" s="29" t="str">
        <f t="shared" si="3"/>
        <v/>
      </c>
      <c r="N7" s="29" t="str">
        <f>IFERROR(RANK(M7,M:M,1)+COUNTIF(M$1:M6,M7),"")</f>
        <v/>
      </c>
      <c r="Q7" s="73" t="s">
        <v>907</v>
      </c>
      <c r="R7" s="150"/>
    </row>
    <row r="8" spans="1:18">
      <c r="A8" s="21">
        <v>43236</v>
      </c>
      <c r="B8" s="8" t="s">
        <v>35</v>
      </c>
      <c r="C8" s="22" t="s">
        <v>36</v>
      </c>
      <c r="D8" s="152" t="s">
        <v>587</v>
      </c>
      <c r="E8" s="89"/>
      <c r="F8" s="29" t="str">
        <f>IF(YEAR(A8)&amp;MONTH(A8)=체크리스트!$A$11&amp;체크리스트!$A$15,RANK(A8,A$2:A$1080,1),"")</f>
        <v/>
      </c>
      <c r="G8" s="29" t="str">
        <f t="shared" si="0"/>
        <v/>
      </c>
      <c r="H8" s="29" t="str">
        <f>IFERROR(RANK(G8,G:G,1)+COUNTIF($G$1:G7,G8),"")</f>
        <v/>
      </c>
      <c r="I8" s="29" t="str">
        <f t="shared" si="1"/>
        <v/>
      </c>
      <c r="J8" s="29" t="str">
        <f>IFERROR(RANK(I8,I:I,1)+COUNTIF(I$1:I7,I8),"")</f>
        <v/>
      </c>
      <c r="K8" s="29" t="str">
        <f t="shared" si="2"/>
        <v/>
      </c>
      <c r="L8" s="29" t="str">
        <f>IFERROR(RANK(K8,K:K,1)+COUNTIF(K$1:K7,K8),"")</f>
        <v/>
      </c>
      <c r="M8" s="29" t="str">
        <f t="shared" si="3"/>
        <v/>
      </c>
      <c r="N8" s="29" t="str">
        <f>IFERROR(RANK(M8,M:M,1)+COUNTIF(M$1:M7,M8),"")</f>
        <v/>
      </c>
      <c r="Q8" s="73" t="s">
        <v>909</v>
      </c>
      <c r="R8" s="150"/>
    </row>
    <row r="9" spans="1:18" ht="17.25">
      <c r="A9" s="21">
        <v>43342</v>
      </c>
      <c r="B9" s="8" t="s">
        <v>850</v>
      </c>
      <c r="C9" s="22" t="s">
        <v>849</v>
      </c>
      <c r="D9" s="151" t="s">
        <v>763</v>
      </c>
      <c r="E9" s="23"/>
      <c r="F9" s="29" t="str">
        <f>IF(YEAR(A9)&amp;MONTH(A9)=체크리스트!$A$11&amp;체크리스트!$A$15,RANK(A9,A$2:A$1080,1),"")</f>
        <v/>
      </c>
      <c r="G9" s="29" t="str">
        <f t="shared" si="0"/>
        <v/>
      </c>
      <c r="H9" s="29" t="str">
        <f>IFERROR(RANK(G9,G:G,1)+COUNTIF($G$1:G8,G9),"")</f>
        <v/>
      </c>
      <c r="I9" s="29" t="str">
        <f t="shared" si="1"/>
        <v/>
      </c>
      <c r="J9" s="29" t="str">
        <f>IFERROR(RANK(I9,I:I,1)+COUNTIF(I$1:I8,I9),"")</f>
        <v/>
      </c>
      <c r="K9" s="29" t="str">
        <f t="shared" si="2"/>
        <v/>
      </c>
      <c r="L9" s="29" t="str">
        <f>IFERROR(RANK(K9,K:K,1)+COUNTIF(K$1:K8,K9),"")</f>
        <v/>
      </c>
      <c r="M9" s="29" t="str">
        <f t="shared" si="3"/>
        <v/>
      </c>
      <c r="N9" s="29" t="str">
        <f>IFERROR(RANK(M9,M:M,1)+COUNTIF(M$1:M8,M9),"")</f>
        <v/>
      </c>
      <c r="Q9" s="73" t="s">
        <v>911</v>
      </c>
      <c r="R9" s="150"/>
    </row>
    <row r="10" spans="1:18" ht="17.25">
      <c r="A10" s="21">
        <v>43510</v>
      </c>
      <c r="B10" s="8" t="s">
        <v>693</v>
      </c>
      <c r="C10" s="22" t="s">
        <v>694</v>
      </c>
      <c r="D10" s="152" t="s">
        <v>61</v>
      </c>
      <c r="E10" s="23"/>
      <c r="F10" s="29" t="str">
        <f>IF(YEAR(A10)&amp;MONTH(A10)=체크리스트!$A$11&amp;체크리스트!$A$15,RANK(A10,A$2:A$1080,1),"")</f>
        <v/>
      </c>
      <c r="G10" s="29" t="str">
        <f t="shared" si="0"/>
        <v/>
      </c>
      <c r="H10" s="29" t="str">
        <f>IFERROR(RANK(G10,G:G,1)+COUNTIF($G$1:G9,G10),"")</f>
        <v/>
      </c>
      <c r="I10" s="29" t="str">
        <f t="shared" si="1"/>
        <v/>
      </c>
      <c r="J10" s="29" t="str">
        <f>IFERROR(RANK(I10,I:I,1)+COUNTIF(I$1:I9,I10),"")</f>
        <v/>
      </c>
      <c r="K10" s="29" t="str">
        <f t="shared" si="2"/>
        <v/>
      </c>
      <c r="L10" s="29" t="str">
        <f>IFERROR(RANK(K10,K:K,1)+COUNTIF(K$1:K9,K10),"")</f>
        <v/>
      </c>
      <c r="M10" s="29" t="str">
        <f t="shared" si="3"/>
        <v/>
      </c>
      <c r="N10" s="29" t="str">
        <f>IFERROR(RANK(M10,M:M,1)+COUNTIF(M$1:M9,M10),"")</f>
        <v/>
      </c>
      <c r="Q10" s="73" t="s">
        <v>913</v>
      </c>
      <c r="R10" s="150"/>
    </row>
    <row r="11" spans="1:18" ht="17.25">
      <c r="A11" s="21">
        <v>43516</v>
      </c>
      <c r="B11" s="8" t="s">
        <v>699</v>
      </c>
      <c r="C11" s="22" t="s">
        <v>700</v>
      </c>
      <c r="D11" s="152" t="s">
        <v>753</v>
      </c>
      <c r="E11" s="23"/>
      <c r="F11" s="29" t="str">
        <f>IF(YEAR(A11)&amp;MONTH(A11)=체크리스트!$A$11&amp;체크리스트!$A$15,RANK(A11,A$2:A$1080,1),"")</f>
        <v/>
      </c>
      <c r="G11" s="29" t="str">
        <f t="shared" si="0"/>
        <v/>
      </c>
      <c r="H11" s="29" t="str">
        <f>IFERROR(RANK(G11,G:G,1)+COUNTIF($G$1:G10,G11),"")</f>
        <v/>
      </c>
      <c r="I11" s="29" t="str">
        <f t="shared" si="1"/>
        <v/>
      </c>
      <c r="J11" s="29" t="str">
        <f>IFERROR(RANK(I11,I:I,1)+COUNTIF(I$1:I10,I11),"")</f>
        <v/>
      </c>
      <c r="K11" s="29" t="str">
        <f t="shared" si="2"/>
        <v/>
      </c>
      <c r="L11" s="29" t="str">
        <f>IFERROR(RANK(K11,K:K,1)+COUNTIF(K$1:K10,K11),"")</f>
        <v/>
      </c>
      <c r="M11" s="29" t="str">
        <f t="shared" si="3"/>
        <v/>
      </c>
      <c r="N11" s="29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73" t="s">
        <v>915</v>
      </c>
      <c r="R11" s="150"/>
    </row>
    <row r="12" spans="1:18">
      <c r="A12" s="21">
        <v>43536</v>
      </c>
      <c r="B12" s="8" t="s">
        <v>3466</v>
      </c>
      <c r="C12" s="22" t="s">
        <v>3467</v>
      </c>
      <c r="D12" s="111" t="s">
        <v>265</v>
      </c>
      <c r="E12" s="89"/>
      <c r="F12" s="29" t="str">
        <f>IF(YEAR(A12)&amp;MONTH(A12)=체크리스트!$A$11&amp;체크리스트!$A$15,RANK(A12,A$2:A$1080,1),"")</f>
        <v/>
      </c>
      <c r="G12" s="29" t="str">
        <f t="shared" si="0"/>
        <v/>
      </c>
      <c r="H12" s="29" t="str">
        <f>IFERROR(RANK(G12,G:G,1)+COUNTIF($G$1:G11,G12),"")</f>
        <v/>
      </c>
      <c r="I12" s="29" t="str">
        <f t="shared" si="1"/>
        <v/>
      </c>
      <c r="J12" s="29" t="str">
        <f>IFERROR(RANK(I12,I:I,1)+COUNTIF(I$1:I11,I12),"")</f>
        <v/>
      </c>
      <c r="K12" s="29" t="str">
        <f t="shared" si="2"/>
        <v/>
      </c>
      <c r="L12" s="29" t="str">
        <f>IFERROR(RANK(K12,K:K,1)+COUNTIF(K$1:K11,K12),"")</f>
        <v/>
      </c>
      <c r="M12" s="29" t="str">
        <f t="shared" si="3"/>
        <v/>
      </c>
      <c r="N12" s="29" t="str">
        <f>IFERROR(RANK(M12,M:M,1)+COUNTIF(M$1:M11,M12),"")</f>
        <v/>
      </c>
      <c r="O12" t="str">
        <f t="shared" si="4"/>
        <v/>
      </c>
      <c r="Q12" s="73" t="s">
        <v>917</v>
      </c>
      <c r="R12" s="150"/>
    </row>
    <row r="13" spans="1:18" ht="17.25">
      <c r="A13" s="21">
        <v>43544</v>
      </c>
      <c r="B13" s="8" t="s">
        <v>86</v>
      </c>
      <c r="C13" s="22" t="s">
        <v>82</v>
      </c>
      <c r="D13" s="152" t="s">
        <v>61</v>
      </c>
      <c r="E13" s="23"/>
      <c r="F13" s="29" t="str">
        <f>IF(YEAR(A13)&amp;MONTH(A13)=체크리스트!$A$11&amp;체크리스트!$A$15,RANK(A13,A$2:A$1080,1),"")</f>
        <v/>
      </c>
      <c r="G13" s="29" t="str">
        <f t="shared" si="0"/>
        <v/>
      </c>
      <c r="H13" s="29" t="str">
        <f>IFERROR(RANK(G13,G:G,1)+COUNTIF($G$1:G12,G13),"")</f>
        <v/>
      </c>
      <c r="I13" s="29" t="str">
        <f t="shared" si="1"/>
        <v/>
      </c>
      <c r="J13" s="29" t="str">
        <f>IFERROR(RANK(I13,I:I,1)+COUNTIF(I$1:I12,I13),"")</f>
        <v/>
      </c>
      <c r="K13" s="29" t="str">
        <f t="shared" si="2"/>
        <v/>
      </c>
      <c r="L13" s="29" t="str">
        <f>IFERROR(RANK(K13,K:K,1)+COUNTIF(K$1:K12,K13),"")</f>
        <v/>
      </c>
      <c r="M13" s="29" t="str">
        <f t="shared" si="3"/>
        <v/>
      </c>
      <c r="N13" s="29" t="str">
        <f>IFERROR(RANK(M13,M:M,1)+COUNTIF(M$1:M12,M13),"")</f>
        <v/>
      </c>
      <c r="O13" t="str">
        <f t="shared" si="4"/>
        <v/>
      </c>
    </row>
    <row r="14" spans="1:18">
      <c r="A14" s="21">
        <v>43746</v>
      </c>
      <c r="B14" s="8" t="s">
        <v>1128</v>
      </c>
      <c r="C14" s="22" t="s">
        <v>1129</v>
      </c>
      <c r="D14" s="111" t="s">
        <v>265</v>
      </c>
      <c r="E14" s="89"/>
      <c r="F14" s="29" t="str">
        <f>IF(YEAR(A14)&amp;MONTH(A14)=체크리스트!$A$11&amp;체크리스트!$A$15,RANK(A14,A$2:A$1080,1),"")</f>
        <v/>
      </c>
      <c r="G14" s="29" t="str">
        <f t="shared" si="0"/>
        <v/>
      </c>
      <c r="H14" s="29" t="str">
        <f>IFERROR(RANK(G14,G:G,1)+COUNTIF($G$1:G13,G14),"")</f>
        <v/>
      </c>
      <c r="I14" s="29" t="str">
        <f t="shared" si="1"/>
        <v/>
      </c>
      <c r="J14" s="29" t="str">
        <f>IFERROR(RANK(I14,I:I,1)+COUNTIF(I$1:I13,I14),"")</f>
        <v/>
      </c>
      <c r="K14" s="29" t="str">
        <f t="shared" si="2"/>
        <v/>
      </c>
      <c r="L14" s="29" t="str">
        <f>IFERROR(RANK(K14,K:K,1)+COUNTIF(K$1:K13,K14),"")</f>
        <v/>
      </c>
      <c r="M14" s="29" t="str">
        <f t="shared" si="3"/>
        <v/>
      </c>
      <c r="N14" s="29" t="str">
        <f>IFERROR(RANK(M14,M:M,1)+COUNTIF(M$1:M13,M14),"")</f>
        <v/>
      </c>
      <c r="O14" t="str">
        <f t="shared" si="4"/>
        <v/>
      </c>
    </row>
    <row r="15" spans="1:18">
      <c r="A15" s="21">
        <v>43790</v>
      </c>
      <c r="B15" s="8" t="s">
        <v>1130</v>
      </c>
      <c r="C15" s="22" t="s">
        <v>1131</v>
      </c>
      <c r="D15" s="111" t="s">
        <v>265</v>
      </c>
      <c r="E15" s="89"/>
      <c r="F15" s="29" t="str">
        <f>IF(YEAR(A15)&amp;MONTH(A15)=체크리스트!$A$11&amp;체크리스트!$A$15,RANK(A15,A$2:A$1080,1),"")</f>
        <v/>
      </c>
      <c r="G15" s="29" t="str">
        <f t="shared" si="0"/>
        <v/>
      </c>
      <c r="H15" s="29" t="str">
        <f>IFERROR(RANK(G15,G:G,1)+COUNTIF($G$1:G14,G15),"")</f>
        <v/>
      </c>
      <c r="I15" s="29" t="str">
        <f t="shared" si="1"/>
        <v/>
      </c>
      <c r="J15" s="29" t="str">
        <f>IFERROR(RANK(I15,I:I,1)+COUNTIF(I$1:I14,I15),"")</f>
        <v/>
      </c>
      <c r="K15" s="29" t="str">
        <f t="shared" si="2"/>
        <v/>
      </c>
      <c r="L15" s="29" t="str">
        <f>IFERROR(RANK(K15,K:K,1)+COUNTIF(K$1:K14,K15),"")</f>
        <v/>
      </c>
      <c r="M15" s="29" t="str">
        <f t="shared" si="3"/>
        <v/>
      </c>
      <c r="N15" s="29" t="str">
        <f>IFERROR(RANK(M15,M:M,1)+COUNTIF(M$1:M14,M15),"")</f>
        <v/>
      </c>
      <c r="O15" t="str">
        <f t="shared" si="4"/>
        <v/>
      </c>
    </row>
    <row r="16" spans="1:18" ht="17.25">
      <c r="A16" s="21">
        <v>44103</v>
      </c>
      <c r="B16" s="8" t="s">
        <v>612</v>
      </c>
      <c r="C16" s="22" t="s">
        <v>611</v>
      </c>
      <c r="D16" s="152" t="s">
        <v>62</v>
      </c>
      <c r="E16" s="23"/>
      <c r="F16" s="29" t="str">
        <f>IF(YEAR(A16)&amp;MONTH(A16)=체크리스트!$A$11&amp;체크리스트!$A$15,RANK(A16,A$2:A$1080,1),"")</f>
        <v/>
      </c>
      <c r="G16" s="29" t="str">
        <f t="shared" si="0"/>
        <v/>
      </c>
      <c r="H16" s="29" t="str">
        <f>IFERROR(RANK(G16,G:G,1)+COUNTIF($G$1:G15,G16),"")</f>
        <v/>
      </c>
      <c r="I16" s="29" t="str">
        <f t="shared" si="1"/>
        <v/>
      </c>
      <c r="J16" s="29" t="str">
        <f>IFERROR(RANK(I16,I:I,1)+COUNTIF(I$1:I15,I16),"")</f>
        <v/>
      </c>
      <c r="K16" s="29" t="str">
        <f t="shared" si="2"/>
        <v/>
      </c>
      <c r="L16" s="29" t="str">
        <f>IFERROR(RANK(K16,K:K,1)+COUNTIF(K$1:K15,K16),"")</f>
        <v/>
      </c>
      <c r="M16" s="29" t="str">
        <f t="shared" si="3"/>
        <v/>
      </c>
      <c r="N16" s="29" t="str">
        <f>IFERROR(RANK(M16,M:M,1)+COUNTIF(M$1:M15,M16),"")</f>
        <v/>
      </c>
      <c r="O16" t="str">
        <f t="shared" si="4"/>
        <v/>
      </c>
    </row>
    <row r="17" spans="1:15" ht="17.25">
      <c r="A17" s="21">
        <v>44301</v>
      </c>
      <c r="B17" s="8" t="s">
        <v>609</v>
      </c>
      <c r="C17" s="22" t="s">
        <v>610</v>
      </c>
      <c r="D17" s="152" t="s">
        <v>62</v>
      </c>
      <c r="E17" s="23"/>
      <c r="F17" s="29" t="str">
        <f>IF(YEAR(A17)&amp;MONTH(A17)=체크리스트!$A$11&amp;체크리스트!$A$15,RANK(A17,A$2:A$1080,1),"")</f>
        <v/>
      </c>
      <c r="G17" s="29" t="str">
        <f t="shared" si="0"/>
        <v/>
      </c>
      <c r="H17" s="29" t="str">
        <f>IFERROR(RANK(G17,G:G,1)+COUNTIF($G$1:G16,G17),"")</f>
        <v/>
      </c>
      <c r="I17" s="29" t="str">
        <f t="shared" si="1"/>
        <v/>
      </c>
      <c r="J17" s="29" t="str">
        <f>IFERROR(RANK(I17,I:I,1)+COUNTIF(I$1:I16,I17),"")</f>
        <v/>
      </c>
      <c r="K17" s="29" t="str">
        <f t="shared" si="2"/>
        <v/>
      </c>
      <c r="L17" s="29" t="str">
        <f>IFERROR(RANK(K17,K:K,1)+COUNTIF(K$1:K16,K17),"")</f>
        <v/>
      </c>
      <c r="M17" s="29" t="str">
        <f t="shared" si="3"/>
        <v/>
      </c>
      <c r="N17" s="29" t="str">
        <f>IFERROR(RANK(M17,M:M,1)+COUNTIF(M$1:M16,M17),"")</f>
        <v/>
      </c>
      <c r="O17" t="str">
        <f t="shared" si="4"/>
        <v/>
      </c>
    </row>
    <row r="18" spans="1:15" ht="17.25">
      <c r="A18" s="21">
        <v>44322</v>
      </c>
      <c r="B18" s="8" t="s">
        <v>607</v>
      </c>
      <c r="C18" s="22" t="s">
        <v>608</v>
      </c>
      <c r="D18" s="152" t="s">
        <v>62</v>
      </c>
      <c r="E18" s="23"/>
      <c r="F18" s="29" t="str">
        <f>IF(YEAR(A18)&amp;MONTH(A18)=체크리스트!$A$11&amp;체크리스트!$A$15,RANK(A18,A$2:A$1080,1),"")</f>
        <v/>
      </c>
      <c r="G18" s="29" t="str">
        <f t="shared" si="0"/>
        <v/>
      </c>
      <c r="H18" s="29" t="str">
        <f>IFERROR(RANK(G18,G:G,1)+COUNTIF($G$1:G17,G18),"")</f>
        <v/>
      </c>
      <c r="I18" s="29" t="str">
        <f t="shared" si="1"/>
        <v/>
      </c>
      <c r="J18" s="29" t="str">
        <f>IFERROR(RANK(I18,I:I,1)+COUNTIF(I$1:I17,I18),"")</f>
        <v/>
      </c>
      <c r="K18" s="29" t="str">
        <f t="shared" si="2"/>
        <v/>
      </c>
      <c r="L18" s="29" t="str">
        <f>IFERROR(RANK(K18,K:K,1)+COUNTIF(K$1:K17,K18),"")</f>
        <v/>
      </c>
      <c r="M18" s="29" t="str">
        <f t="shared" si="3"/>
        <v/>
      </c>
      <c r="N18" s="29" t="str">
        <f>IFERROR(RANK(M18,M:M,1)+COUNTIF(M$1:M17,M18),"")</f>
        <v/>
      </c>
      <c r="O18" t="str">
        <f t="shared" si="4"/>
        <v/>
      </c>
    </row>
    <row r="19" spans="1:15" ht="17.25">
      <c r="A19" s="21">
        <v>44361</v>
      </c>
      <c r="B19" s="8" t="s">
        <v>41</v>
      </c>
      <c r="C19" s="22" t="s">
        <v>42</v>
      </c>
      <c r="D19" s="152" t="s">
        <v>587</v>
      </c>
      <c r="E19" s="23"/>
      <c r="F19" s="29" t="str">
        <f>IF(YEAR(A19)&amp;MONTH(A19)=체크리스트!$A$11&amp;체크리스트!$A$15,RANK(A19,A$2:A$1080,1),"")</f>
        <v/>
      </c>
      <c r="G19" s="29" t="str">
        <f t="shared" si="0"/>
        <v/>
      </c>
      <c r="H19" s="29" t="str">
        <f>IFERROR(RANK(G19,G:G,1)+COUNTIF($G$1:G18,G19),"")</f>
        <v/>
      </c>
      <c r="I19" s="29" t="str">
        <f t="shared" si="1"/>
        <v/>
      </c>
      <c r="J19" s="29" t="str">
        <f>IFERROR(RANK(I19,I:I,1)+COUNTIF(I$1:I18,I19),"")</f>
        <v/>
      </c>
      <c r="K19" s="29" t="str">
        <f t="shared" si="2"/>
        <v/>
      </c>
      <c r="L19" s="29" t="str">
        <f>IFERROR(RANK(K19,K:K,1)+COUNTIF(K$1:K18,K19),"")</f>
        <v/>
      </c>
      <c r="M19" s="29" t="str">
        <f t="shared" si="3"/>
        <v/>
      </c>
      <c r="N19" s="29" t="str">
        <f>IFERROR(RANK(M19,M:M,1)+COUNTIF(M$1:M18,M19),"")</f>
        <v/>
      </c>
      <c r="O19" t="str">
        <f t="shared" si="4"/>
        <v/>
      </c>
    </row>
    <row r="20" spans="1:15" ht="17.25">
      <c r="A20" s="21">
        <v>44364</v>
      </c>
      <c r="B20" s="8" t="s">
        <v>37</v>
      </c>
      <c r="C20" s="22" t="s">
        <v>38</v>
      </c>
      <c r="D20" s="152" t="s">
        <v>613</v>
      </c>
      <c r="E20" s="23"/>
      <c r="F20" s="29" t="str">
        <f>IF(YEAR(A20)&amp;MONTH(A20)=체크리스트!$A$11&amp;체크리스트!$A$15,RANK(A20,A$2:A$1080,1),"")</f>
        <v/>
      </c>
      <c r="G20" s="29" t="str">
        <f t="shared" si="0"/>
        <v/>
      </c>
      <c r="H20" s="29" t="str">
        <f>IFERROR(RANK(G20,G:G,1)+COUNTIF($G$1:G19,G20),"")</f>
        <v/>
      </c>
      <c r="I20" s="29" t="str">
        <f t="shared" si="1"/>
        <v/>
      </c>
      <c r="J20" s="29" t="str">
        <f>IFERROR(RANK(I20,I:I,1)+COUNTIF(I$1:I19,I20),"")</f>
        <v/>
      </c>
      <c r="K20" s="29" t="str">
        <f t="shared" si="2"/>
        <v/>
      </c>
      <c r="L20" s="29" t="str">
        <f>IFERROR(RANK(K20,K:K,1)+COUNTIF(K$1:K19,K20),"")</f>
        <v/>
      </c>
      <c r="M20" s="29" t="str">
        <f t="shared" si="3"/>
        <v/>
      </c>
      <c r="N20" s="29" t="str">
        <f>IFERROR(RANK(M20,M:M,1)+COUNTIF(M$1:M19,M20),"")</f>
        <v/>
      </c>
    </row>
    <row r="21" spans="1:15" ht="17.25">
      <c r="A21" s="21">
        <v>44370</v>
      </c>
      <c r="B21" s="8" t="s">
        <v>990</v>
      </c>
      <c r="C21" s="22" t="s">
        <v>991</v>
      </c>
      <c r="D21" s="111" t="s">
        <v>265</v>
      </c>
      <c r="E21" s="23"/>
      <c r="F21" s="29" t="str">
        <f>IF(YEAR(A21)&amp;MONTH(A21)=체크리스트!$A$11&amp;체크리스트!$A$15,RANK(A21,A$2:A$1080,1),"")</f>
        <v/>
      </c>
      <c r="G21" s="29" t="str">
        <f t="shared" si="0"/>
        <v/>
      </c>
      <c r="H21" s="29" t="str">
        <f>IFERROR(RANK(G21,G:G,1)+COUNTIF($G$1:G20,G21),"")</f>
        <v/>
      </c>
      <c r="I21" s="29" t="str">
        <f t="shared" si="1"/>
        <v/>
      </c>
      <c r="J21" s="29" t="str">
        <f>IFERROR(RANK(I21,I:I,1)+COUNTIF(I$1:I20,I21),"")</f>
        <v/>
      </c>
      <c r="K21" s="29" t="str">
        <f t="shared" si="2"/>
        <v/>
      </c>
      <c r="L21" s="29" t="str">
        <f>IFERROR(RANK(K21,K:K,1)+COUNTIF(K$1:K20,K21),"")</f>
        <v/>
      </c>
      <c r="M21" s="29" t="str">
        <f t="shared" si="3"/>
        <v/>
      </c>
      <c r="N21" s="29" t="str">
        <f>IFERROR(RANK(M21,M:M,1)+COUNTIF(M$1:M20,M21),"")</f>
        <v/>
      </c>
    </row>
    <row r="22" spans="1:15" ht="17.25">
      <c r="A22" s="21">
        <v>44831</v>
      </c>
      <c r="B22" s="8" t="s">
        <v>45</v>
      </c>
      <c r="C22" s="22" t="s">
        <v>46</v>
      </c>
      <c r="D22" s="152" t="s">
        <v>597</v>
      </c>
      <c r="E22" s="23"/>
      <c r="F22" s="29" t="str">
        <f>IF(YEAR(A22)&amp;MONTH(A22)=체크리스트!$A$11&amp;체크리스트!$A$15,RANK(A22,A$2:A$1080,1),"")</f>
        <v/>
      </c>
      <c r="G22" s="29" t="str">
        <f t="shared" si="0"/>
        <v/>
      </c>
      <c r="H22" s="29" t="str">
        <f>IFERROR(RANK(G22,G:G,1)+COUNTIF($G$1:G21,G22),"")</f>
        <v/>
      </c>
      <c r="I22" s="29" t="str">
        <f t="shared" si="1"/>
        <v/>
      </c>
      <c r="J22" s="29" t="str">
        <f>IFERROR(RANK(I22,I:I,1)+COUNTIF(I$1:I21,I22),"")</f>
        <v/>
      </c>
      <c r="K22" s="29" t="str">
        <f t="shared" si="2"/>
        <v/>
      </c>
      <c r="L22" s="29" t="str">
        <f>IFERROR(RANK(K22,K:K,1)+COUNTIF(K$1:K21,K22),"")</f>
        <v/>
      </c>
      <c r="M22" s="29" t="str">
        <f t="shared" si="3"/>
        <v/>
      </c>
      <c r="N22" s="29" t="str">
        <f>IFERROR(RANK(M22,M:M,1)+COUNTIF(M$1:M21,M22),"")</f>
        <v/>
      </c>
    </row>
    <row r="23" spans="1:15">
      <c r="A23" s="21">
        <v>44846</v>
      </c>
      <c r="B23" s="8" t="s">
        <v>689</v>
      </c>
      <c r="C23" s="22" t="s">
        <v>688</v>
      </c>
      <c r="D23" s="152" t="s">
        <v>753</v>
      </c>
      <c r="E23" s="89"/>
      <c r="F23" s="29" t="str">
        <f>IF(YEAR(A23)&amp;MONTH(A23)=체크리스트!$A$11&amp;체크리스트!$A$15,RANK(A23,A$2:A$1080,1),"")</f>
        <v/>
      </c>
      <c r="G23" s="29" t="str">
        <f t="shared" si="0"/>
        <v/>
      </c>
      <c r="H23" s="29" t="str">
        <f>IFERROR(RANK(G23,G:G,1)+COUNTIF($G$1:G22,G23),"")</f>
        <v/>
      </c>
      <c r="I23" s="29" t="str">
        <f t="shared" si="1"/>
        <v/>
      </c>
      <c r="J23" s="29" t="str">
        <f>IFERROR(RANK(I23,I:I,1)+COUNTIF(I$1:I22,I23),"")</f>
        <v/>
      </c>
      <c r="K23" s="29" t="str">
        <f t="shared" si="2"/>
        <v/>
      </c>
      <c r="L23" s="29" t="str">
        <f>IFERROR(RANK(K23,K:K,1)+COUNTIF(K$1:K22,K23),"")</f>
        <v/>
      </c>
      <c r="M23" s="29" t="str">
        <f t="shared" si="3"/>
        <v/>
      </c>
      <c r="N23" s="29" t="str">
        <f>IFERROR(RANK(M23,M:M,1)+COUNTIF(M$1:M22,M23),"")</f>
        <v/>
      </c>
    </row>
    <row r="24" spans="1:15" ht="17.25">
      <c r="A24" s="21">
        <v>44867</v>
      </c>
      <c r="B24" s="8" t="s">
        <v>695</v>
      </c>
      <c r="C24" s="22" t="s">
        <v>696</v>
      </c>
      <c r="D24" s="152" t="s">
        <v>61</v>
      </c>
      <c r="E24" s="23"/>
      <c r="F24" s="29" t="str">
        <f>IF(YEAR(A24)&amp;MONTH(A24)=체크리스트!$A$11&amp;체크리스트!$A$15,RANK(A24,A$2:A$1080,1),"")</f>
        <v/>
      </c>
      <c r="G24" s="29" t="str">
        <f t="shared" si="0"/>
        <v/>
      </c>
      <c r="H24" s="29" t="str">
        <f>IFERROR(RANK(G24,G:G,1)+COUNTIF($G$1:G23,G24),"")</f>
        <v/>
      </c>
      <c r="I24" s="29" t="str">
        <f t="shared" si="1"/>
        <v/>
      </c>
      <c r="J24" s="29" t="str">
        <f>IFERROR(RANK(I24,I:I,1)+COUNTIF(I$1:I23,I24),"")</f>
        <v/>
      </c>
      <c r="K24" s="29" t="str">
        <f t="shared" si="2"/>
        <v/>
      </c>
      <c r="L24" s="29" t="str">
        <f>IFERROR(RANK(K24,K:K,1)+COUNTIF(K$1:K23,K24),"")</f>
        <v/>
      </c>
      <c r="M24" s="29" t="str">
        <f t="shared" si="3"/>
        <v/>
      </c>
      <c r="N24" s="29" t="str">
        <f>IFERROR(RANK(M24,M:M,1)+COUNTIF(M$1:M23,M24),"")</f>
        <v/>
      </c>
    </row>
    <row r="25" spans="1:15" ht="17.25">
      <c r="A25" s="21">
        <v>44896</v>
      </c>
      <c r="B25" s="8" t="s">
        <v>851</v>
      </c>
      <c r="C25" s="22" t="s">
        <v>852</v>
      </c>
      <c r="D25" s="151" t="s">
        <v>761</v>
      </c>
      <c r="E25" s="23"/>
      <c r="F25" s="29" t="str">
        <f>IF(YEAR(A25)&amp;MONTH(A25)=체크리스트!$A$11&amp;체크리스트!$A$15,RANK(A25,A$2:A$1080,1),"")</f>
        <v/>
      </c>
      <c r="G25" s="29" t="str">
        <f t="shared" si="0"/>
        <v/>
      </c>
      <c r="H25" s="29" t="str">
        <f>IFERROR(RANK(G25,G:G,1)+COUNTIF($G$1:G24,G25),"")</f>
        <v/>
      </c>
      <c r="I25" s="29" t="str">
        <f t="shared" si="1"/>
        <v/>
      </c>
      <c r="J25" s="29" t="str">
        <f>IFERROR(RANK(I25,I:I,1)+COUNTIF(I$1:I24,I25),"")</f>
        <v/>
      </c>
      <c r="K25" s="29" t="str">
        <f t="shared" si="2"/>
        <v/>
      </c>
      <c r="L25" s="29" t="str">
        <f>IFERROR(RANK(K25,K:K,1)+COUNTIF(K$1:K24,K25),"")</f>
        <v/>
      </c>
      <c r="M25" s="29" t="str">
        <f t="shared" si="3"/>
        <v/>
      </c>
      <c r="N25" s="29" t="str">
        <f>IFERROR(RANK(M25,M:M,1)+COUNTIF(M$1:M24,M25),"")</f>
        <v/>
      </c>
    </row>
    <row r="26" spans="1:15">
      <c r="A26" s="21">
        <v>44901</v>
      </c>
      <c r="B26" s="8" t="s">
        <v>88</v>
      </c>
      <c r="C26" s="22" t="s">
        <v>87</v>
      </c>
      <c r="D26" s="152" t="s">
        <v>89</v>
      </c>
      <c r="E26" s="89"/>
      <c r="F26" s="29" t="str">
        <f>IF(YEAR(A26)&amp;MONTH(A26)=체크리스트!$A$11&amp;체크리스트!$A$15,RANK(A26,A$2:A$1080,1),"")</f>
        <v/>
      </c>
      <c r="G26" s="29" t="str">
        <f t="shared" si="0"/>
        <v/>
      </c>
      <c r="H26" s="29" t="str">
        <f>IFERROR(RANK(G26,G:G,1)+COUNTIF($G$1:G25,G26),"")</f>
        <v/>
      </c>
      <c r="I26" s="29" t="str">
        <f t="shared" si="1"/>
        <v/>
      </c>
      <c r="J26" s="29" t="str">
        <f>IFERROR(RANK(I26,I:I,1)+COUNTIF(I$1:I25,I26),"")</f>
        <v/>
      </c>
      <c r="K26" s="29" t="str">
        <f t="shared" si="2"/>
        <v/>
      </c>
      <c r="L26" s="29" t="str">
        <f>IFERROR(RANK(K26,K:K,1)+COUNTIF(K$1:K25,K26),"")</f>
        <v/>
      </c>
      <c r="M26" s="29" t="str">
        <f t="shared" si="3"/>
        <v/>
      </c>
      <c r="N26" s="29" t="str">
        <f>IFERROR(RANK(M26,M:M,1)+COUNTIF(M$1:M25,M26),"")</f>
        <v/>
      </c>
    </row>
    <row r="27" spans="1:15" ht="17.25">
      <c r="A27" s="21">
        <v>44905</v>
      </c>
      <c r="B27" s="8" t="s">
        <v>400</v>
      </c>
      <c r="C27" s="22" t="s">
        <v>399</v>
      </c>
      <c r="D27" s="152" t="s">
        <v>401</v>
      </c>
      <c r="E27" s="23"/>
      <c r="F27" s="29" t="str">
        <f>IF(YEAR(A27)&amp;MONTH(A27)=체크리스트!$A$11&amp;체크리스트!$A$15,RANK(A27,A$2:A$1080,1),"")</f>
        <v/>
      </c>
      <c r="G27" s="29" t="str">
        <f t="shared" si="0"/>
        <v/>
      </c>
      <c r="H27" s="29" t="str">
        <f>IFERROR(RANK(G27,G:G,1)+COUNTIF($G$1:G26,G27),"")</f>
        <v/>
      </c>
      <c r="I27" s="29" t="str">
        <f t="shared" si="1"/>
        <v/>
      </c>
      <c r="J27" s="29" t="str">
        <f>IFERROR(RANK(I27,I:I,1)+COUNTIF(I$1:I26,I27),"")</f>
        <v/>
      </c>
      <c r="K27" s="29" t="str">
        <f t="shared" si="2"/>
        <v/>
      </c>
      <c r="L27" s="29" t="str">
        <f>IFERROR(RANK(K27,K:K,1)+COUNTIF(K$1:K26,K27),"")</f>
        <v/>
      </c>
      <c r="M27" s="29" t="str">
        <f t="shared" si="3"/>
        <v/>
      </c>
      <c r="N27" s="29" t="str">
        <f>IFERROR(RANK(M27,M:M,1)+COUNTIF(M$1:M26,M27),"")</f>
        <v/>
      </c>
    </row>
    <row r="28" spans="1:15" ht="17.25">
      <c r="A28" s="21">
        <v>44928</v>
      </c>
      <c r="B28" s="8" t="s">
        <v>847</v>
      </c>
      <c r="C28" s="22" t="s">
        <v>848</v>
      </c>
      <c r="D28" s="151" t="s">
        <v>761</v>
      </c>
      <c r="E28" s="23"/>
      <c r="F28" s="29" t="str">
        <f>IF(YEAR(A28)&amp;MONTH(A28)=체크리스트!$A$11&amp;체크리스트!$A$15,RANK(A28,A$2:A$1080,1),"")</f>
        <v/>
      </c>
      <c r="G28" s="29" t="str">
        <f t="shared" si="0"/>
        <v/>
      </c>
      <c r="H28" s="29" t="str">
        <f>IFERROR(RANK(G28,G:G,1)+COUNTIF($G$1:G27,G28),"")</f>
        <v/>
      </c>
      <c r="I28" s="29" t="str">
        <f t="shared" si="1"/>
        <v/>
      </c>
      <c r="J28" s="29" t="str">
        <f>IFERROR(RANK(I28,I:I,1)+COUNTIF(I$1:I27,I28),"")</f>
        <v/>
      </c>
      <c r="K28" s="29" t="str">
        <f t="shared" si="2"/>
        <v/>
      </c>
      <c r="L28" s="29" t="str">
        <f>IFERROR(RANK(K28,K:K,1)+COUNTIF(K$1:K27,K28),"")</f>
        <v/>
      </c>
      <c r="M28" s="29" t="str">
        <f t="shared" si="3"/>
        <v/>
      </c>
      <c r="N28" s="29" t="str">
        <f>IFERROR(RANK(M28,M:M,1)+COUNTIF(M$1:M27,M28),"")</f>
        <v/>
      </c>
    </row>
    <row r="29" spans="1:15" ht="17.25">
      <c r="A29" s="21">
        <v>44999</v>
      </c>
      <c r="B29" s="8" t="s">
        <v>39</v>
      </c>
      <c r="C29" s="22" t="s">
        <v>40</v>
      </c>
      <c r="D29" s="152" t="s">
        <v>587</v>
      </c>
      <c r="E29" s="23"/>
      <c r="F29" s="29" t="str">
        <f>IF(YEAR(A29)&amp;MONTH(A29)=체크리스트!$A$11&amp;체크리스트!$A$15,RANK(A29,A$2:A$1080,1),"")</f>
        <v/>
      </c>
      <c r="G29" s="29" t="str">
        <f t="shared" si="0"/>
        <v/>
      </c>
      <c r="H29" s="29" t="str">
        <f>IFERROR(RANK(G29,G:G,1)+COUNTIF($G$1:G28,G29),"")</f>
        <v/>
      </c>
      <c r="I29" s="29" t="str">
        <f t="shared" si="1"/>
        <v/>
      </c>
      <c r="J29" s="29" t="str">
        <f>IFERROR(RANK(I29,I:I,1)+COUNTIF(I$1:I28,I29),"")</f>
        <v/>
      </c>
      <c r="K29" s="29" t="str">
        <f t="shared" si="2"/>
        <v/>
      </c>
      <c r="L29" s="29" t="str">
        <f>IFERROR(RANK(K29,K:K,1)+COUNTIF(K$1:K28,K29),"")</f>
        <v/>
      </c>
      <c r="M29" s="29" t="str">
        <f t="shared" si="3"/>
        <v/>
      </c>
      <c r="N29" s="29" t="str">
        <f>IFERROR(RANK(M29,M:M,1)+COUNTIF(M$1:M28,M29),"")</f>
        <v/>
      </c>
    </row>
    <row r="30" spans="1:15" ht="17.25">
      <c r="A30" s="21">
        <v>45027</v>
      </c>
      <c r="B30" s="8" t="s">
        <v>84</v>
      </c>
      <c r="C30" s="22" t="s">
        <v>83</v>
      </c>
      <c r="D30" s="152" t="s">
        <v>85</v>
      </c>
      <c r="E30" s="23"/>
      <c r="F30" s="29" t="str">
        <f>IF(YEAR(A30)&amp;MONTH(A30)=체크리스트!$A$11&amp;체크리스트!$A$15,RANK(A30,A$2:A$1080,1),"")</f>
        <v/>
      </c>
      <c r="G30" s="29" t="str">
        <f t="shared" si="0"/>
        <v/>
      </c>
      <c r="H30" s="29" t="str">
        <f>IFERROR(RANK(G30,G:G,1)+COUNTIF($G$1:G29,G30),"")</f>
        <v/>
      </c>
      <c r="I30" s="29" t="str">
        <f t="shared" si="1"/>
        <v/>
      </c>
      <c r="J30" s="29" t="str">
        <f>IFERROR(RANK(I30,I:I,1)+COUNTIF(I$1:I29,I30),"")</f>
        <v/>
      </c>
      <c r="K30" s="29" t="str">
        <f t="shared" si="2"/>
        <v/>
      </c>
      <c r="L30" s="29" t="str">
        <f>IFERROR(RANK(K30,K:K,1)+COUNTIF(K$1:K29,K30),"")</f>
        <v/>
      </c>
      <c r="M30" s="29" t="str">
        <f t="shared" si="3"/>
        <v/>
      </c>
      <c r="N30" s="29" t="str">
        <f>IFERROR(RANK(M30,M:M,1)+COUNTIF(M$1:M29,M30),"")</f>
        <v/>
      </c>
    </row>
    <row r="31" spans="1:15" ht="17.25">
      <c r="A31" s="21">
        <v>45071</v>
      </c>
      <c r="B31" s="8" t="s">
        <v>43</v>
      </c>
      <c r="C31" s="22" t="s">
        <v>44</v>
      </c>
      <c r="D31" s="152" t="s">
        <v>596</v>
      </c>
      <c r="E31" s="23"/>
      <c r="F31" s="29" t="str">
        <f>IF(YEAR(A31)&amp;MONTH(A31)=체크리스트!$A$11&amp;체크리스트!$A$15,RANK(A31,A$2:A$1080,1),"")</f>
        <v/>
      </c>
      <c r="G31" s="29" t="str">
        <f t="shared" si="0"/>
        <v/>
      </c>
      <c r="H31" s="29" t="str">
        <f>IFERROR(RANK(G31,G:G,1)+COUNTIF($G$1:G30,G31),"")</f>
        <v/>
      </c>
      <c r="I31" s="29" t="str">
        <f t="shared" si="1"/>
        <v/>
      </c>
      <c r="J31" s="29" t="str">
        <f>IFERROR(RANK(I31,I:I,1)+COUNTIF(I$1:I30,I31),"")</f>
        <v/>
      </c>
      <c r="K31" s="29" t="str">
        <f t="shared" si="2"/>
        <v/>
      </c>
      <c r="L31" s="29" t="str">
        <f>IFERROR(RANK(K31,K:K,1)+COUNTIF(K$1:K30,K31),"")</f>
        <v/>
      </c>
      <c r="M31" s="29" t="str">
        <f t="shared" si="3"/>
        <v/>
      </c>
      <c r="N31" s="29" t="str">
        <f>IFERROR(RANK(M31,M:M,1)+COUNTIF(M$1:M30,M31),"")</f>
        <v/>
      </c>
    </row>
    <row r="32" spans="1:15" ht="17.25">
      <c r="A32" s="21">
        <v>45071</v>
      </c>
      <c r="B32" s="8" t="s">
        <v>312</v>
      </c>
      <c r="C32" s="22" t="s">
        <v>311</v>
      </c>
      <c r="D32" s="152" t="s">
        <v>313</v>
      </c>
      <c r="E32" s="23"/>
      <c r="F32" s="29" t="str">
        <f>IF(YEAR(A32)&amp;MONTH(A32)=체크리스트!$A$11&amp;체크리스트!$A$15,RANK(A32,A$2:A$1080,1),"")</f>
        <v/>
      </c>
      <c r="G32" s="29" t="str">
        <f t="shared" si="0"/>
        <v/>
      </c>
      <c r="H32" s="29" t="str">
        <f>IFERROR(RANK(G32,G:G,1)+COUNTIF($G$1:G31,G32),"")</f>
        <v/>
      </c>
      <c r="I32" s="29" t="str">
        <f t="shared" si="1"/>
        <v/>
      </c>
      <c r="J32" s="29" t="str">
        <f>IFERROR(RANK(I32,I:I,1)+COUNTIF(I$1:I31,I32),"")</f>
        <v/>
      </c>
      <c r="K32" s="29" t="str">
        <f t="shared" si="2"/>
        <v/>
      </c>
      <c r="L32" s="29" t="str">
        <f>IFERROR(RANK(K32,K:K,1)+COUNTIF(K$1:K31,K32),"")</f>
        <v/>
      </c>
      <c r="M32" s="29" t="str">
        <f t="shared" si="3"/>
        <v/>
      </c>
      <c r="N32" s="29" t="str">
        <f>IFERROR(RANK(M32,M:M,1)+COUNTIF(M$1:M31,M32),"")</f>
        <v/>
      </c>
    </row>
    <row r="33" spans="1:14" ht="17.25">
      <c r="A33" s="21">
        <v>45078</v>
      </c>
      <c r="B33" s="8" t="s">
        <v>97</v>
      </c>
      <c r="C33" s="22" t="s">
        <v>262</v>
      </c>
      <c r="D33" s="152" t="s">
        <v>263</v>
      </c>
      <c r="E33" s="23"/>
      <c r="F33" s="29" t="str">
        <f>IF(YEAR(A33)&amp;MONTH(A33)=체크리스트!$A$11&amp;체크리스트!$A$15,RANK(A33,A$2:A$1080,1),"")</f>
        <v/>
      </c>
      <c r="G33" s="29" t="str">
        <f t="shared" si="0"/>
        <v/>
      </c>
      <c r="H33" s="29" t="str">
        <f>IFERROR(RANK(G33,G:G,1)+COUNTIF($G$1:G32,G33),"")</f>
        <v/>
      </c>
      <c r="I33" s="29" t="str">
        <f t="shared" si="1"/>
        <v/>
      </c>
      <c r="J33" s="29" t="str">
        <f>IFERROR(RANK(I33,I:I,1)+COUNTIF(I$1:I32,I33),"")</f>
        <v/>
      </c>
      <c r="K33" s="29" t="str">
        <f t="shared" si="2"/>
        <v/>
      </c>
      <c r="L33" s="29" t="str">
        <f>IFERROR(RANK(K33,K:K,1)+COUNTIF(K$1:K32,K33),"")</f>
        <v/>
      </c>
      <c r="M33" s="29" t="str">
        <f t="shared" si="3"/>
        <v/>
      </c>
      <c r="N33" s="29" t="str">
        <f>IFERROR(RANK(M33,M:M,1)+COUNTIF(M$1:M32,M33),"")</f>
        <v/>
      </c>
    </row>
    <row r="34" spans="1:14" ht="17.25">
      <c r="A34" s="21">
        <v>45078</v>
      </c>
      <c r="B34" s="8" t="s">
        <v>98</v>
      </c>
      <c r="C34" s="22" t="s">
        <v>264</v>
      </c>
      <c r="D34" s="152" t="s">
        <v>265</v>
      </c>
      <c r="E34" s="23"/>
      <c r="F34" s="29" t="str">
        <f>IF(YEAR(A34)&amp;MONTH(A34)=체크리스트!$A$11&amp;체크리스트!$A$15,RANK(A34,A$2:A$1080,1),"")</f>
        <v/>
      </c>
      <c r="G34" s="29" t="str">
        <f t="shared" si="0"/>
        <v/>
      </c>
      <c r="H34" s="29" t="str">
        <f>IFERROR(RANK(G34,G:G,1)+COUNTIF($G$1:G33,G34),"")</f>
        <v/>
      </c>
      <c r="I34" s="29" t="str">
        <f t="shared" si="1"/>
        <v/>
      </c>
      <c r="J34" s="29" t="str">
        <f>IFERROR(RANK(I34,I:I,1)+COUNTIF(I$1:I33,I34),"")</f>
        <v/>
      </c>
      <c r="K34" s="29" t="str">
        <f t="shared" si="2"/>
        <v/>
      </c>
      <c r="L34" s="29" t="str">
        <f>IFERROR(RANK(K34,K:K,1)+COUNTIF(K$1:K33,K34),"")</f>
        <v/>
      </c>
      <c r="M34" s="29" t="str">
        <f t="shared" si="3"/>
        <v/>
      </c>
      <c r="N34" s="29" t="str">
        <f>IFERROR(RANK(M34,M:M,1)+COUNTIF(M$1:M33,M34),"")</f>
        <v/>
      </c>
    </row>
    <row r="35" spans="1:14" ht="17.25">
      <c r="A35" s="21">
        <v>45078</v>
      </c>
      <c r="B35" s="8" t="s">
        <v>99</v>
      </c>
      <c r="C35" s="22" t="s">
        <v>100</v>
      </c>
      <c r="D35" s="152" t="s">
        <v>290</v>
      </c>
      <c r="E35" s="23"/>
      <c r="F35" s="29" t="str">
        <f>IF(YEAR(A35)&amp;MONTH(A35)=체크리스트!$A$11&amp;체크리스트!$A$15,RANK(A35,A$2:A$1080,1),"")</f>
        <v/>
      </c>
      <c r="G35" s="29" t="str">
        <f t="shared" si="0"/>
        <v/>
      </c>
      <c r="H35" s="29" t="str">
        <f>IFERROR(RANK(G35,G:G,1)+COUNTIF($G$1:G34,G35),"")</f>
        <v/>
      </c>
      <c r="I35" s="29" t="str">
        <f t="shared" si="1"/>
        <v/>
      </c>
      <c r="J35" s="29" t="str">
        <f>IFERROR(RANK(I35,I:I,1)+COUNTIF(I$1:I34,I35),"")</f>
        <v/>
      </c>
      <c r="K35" s="29" t="str">
        <f t="shared" si="2"/>
        <v/>
      </c>
      <c r="L35" s="29" t="str">
        <f>IFERROR(RANK(K35,K:K,1)+COUNTIF(K$1:K34,K35),"")</f>
        <v/>
      </c>
      <c r="M35" s="29" t="str">
        <f t="shared" si="3"/>
        <v/>
      </c>
      <c r="N35" s="29" t="str">
        <f>IFERROR(RANK(M35,M:M,1)+COUNTIF(M$1:M34,M35),"")</f>
        <v/>
      </c>
    </row>
    <row r="36" spans="1:14" ht="17.25">
      <c r="A36" s="21">
        <v>45082</v>
      </c>
      <c r="B36" s="8" t="s">
        <v>102</v>
      </c>
      <c r="C36" s="22" t="s">
        <v>103</v>
      </c>
      <c r="D36" s="152" t="s">
        <v>85</v>
      </c>
      <c r="E36" s="23"/>
      <c r="F36" s="29" t="str">
        <f>IF(YEAR(A36)&amp;MONTH(A36)=체크리스트!$A$11&amp;체크리스트!$A$15,RANK(A36,A$2:A$1080,1),"")</f>
        <v/>
      </c>
      <c r="G36" s="29" t="str">
        <f t="shared" si="0"/>
        <v/>
      </c>
      <c r="H36" s="29" t="str">
        <f>IFERROR(RANK(G36,G:G,1)+COUNTIF($G$1:G35,G36),"")</f>
        <v/>
      </c>
      <c r="I36" s="29" t="str">
        <f t="shared" si="1"/>
        <v/>
      </c>
      <c r="J36" s="29" t="str">
        <f>IFERROR(RANK(I36,I:I,1)+COUNTIF(I$1:I35,I36),"")</f>
        <v/>
      </c>
      <c r="K36" s="29" t="str">
        <f t="shared" si="2"/>
        <v/>
      </c>
      <c r="L36" s="29" t="str">
        <f>IFERROR(RANK(K36,K:K,1)+COUNTIF(K$1:K35,K36),"")</f>
        <v/>
      </c>
      <c r="M36" s="29" t="str">
        <f t="shared" si="3"/>
        <v/>
      </c>
      <c r="N36" s="29" t="str">
        <f>IFERROR(RANK(M36,M:M,1)+COUNTIF(M$1:M35,M36),"")</f>
        <v/>
      </c>
    </row>
    <row r="37" spans="1:14" ht="17.25">
      <c r="A37" s="21">
        <v>45084</v>
      </c>
      <c r="B37" s="8" t="s">
        <v>104</v>
      </c>
      <c r="C37" s="22" t="s">
        <v>105</v>
      </c>
      <c r="D37" s="152" t="s">
        <v>291</v>
      </c>
      <c r="E37" s="23"/>
      <c r="F37" s="29" t="str">
        <f>IF(YEAR(A37)&amp;MONTH(A37)=체크리스트!$A$11&amp;체크리스트!$A$15,RANK(A37,A$2:A$1080,1),"")</f>
        <v/>
      </c>
      <c r="G37" s="29" t="str">
        <f t="shared" si="0"/>
        <v/>
      </c>
      <c r="H37" s="29" t="str">
        <f>IFERROR(RANK(G37,G:G,1)+COUNTIF($G$1:G36,G37),"")</f>
        <v/>
      </c>
      <c r="I37" s="29" t="str">
        <f t="shared" si="1"/>
        <v/>
      </c>
      <c r="J37" s="29" t="str">
        <f>IFERROR(RANK(I37,I:I,1)+COUNTIF(I$1:I36,I37),"")</f>
        <v/>
      </c>
      <c r="K37" s="29" t="str">
        <f t="shared" si="2"/>
        <v/>
      </c>
      <c r="L37" s="29" t="str">
        <f>IFERROR(RANK(K37,K:K,1)+COUNTIF(K$1:K36,K37),"")</f>
        <v/>
      </c>
      <c r="M37" s="29" t="str">
        <f t="shared" si="3"/>
        <v/>
      </c>
      <c r="N37" s="29" t="str">
        <f>IFERROR(RANK(M37,M:M,1)+COUNTIF(M$1:M36,M37),"")</f>
        <v/>
      </c>
    </row>
    <row r="38" spans="1:14" ht="17.25">
      <c r="A38" s="21">
        <v>45084</v>
      </c>
      <c r="B38" s="8" t="s">
        <v>266</v>
      </c>
      <c r="C38" s="22" t="s">
        <v>106</v>
      </c>
      <c r="D38" s="152" t="s">
        <v>292</v>
      </c>
      <c r="E38" s="23"/>
      <c r="F38" s="29" t="str">
        <f>IF(YEAR(A38)&amp;MONTH(A38)=체크리스트!$A$11&amp;체크리스트!$A$15,RANK(A38,A$2:A$1080,1),"")</f>
        <v/>
      </c>
      <c r="G38" s="29" t="str">
        <f t="shared" si="0"/>
        <v/>
      </c>
      <c r="H38" s="29" t="str">
        <f>IFERROR(RANK(G38,G:G,1)+COUNTIF($G$1:G37,G38),"")</f>
        <v/>
      </c>
      <c r="I38" s="29" t="str">
        <f t="shared" si="1"/>
        <v/>
      </c>
      <c r="J38" s="29" t="str">
        <f>IFERROR(RANK(I38,I:I,1)+COUNTIF(I$1:I37,I38),"")</f>
        <v/>
      </c>
      <c r="K38" s="29" t="str">
        <f t="shared" si="2"/>
        <v/>
      </c>
      <c r="L38" s="29" t="str">
        <f>IFERROR(RANK(K38,K:K,1)+COUNTIF(K$1:K37,K38),"")</f>
        <v/>
      </c>
      <c r="M38" s="29" t="str">
        <f t="shared" si="3"/>
        <v/>
      </c>
      <c r="N38" s="29" t="str">
        <f>IFERROR(RANK(M38,M:M,1)+COUNTIF(M$1:M37,M38),"")</f>
        <v/>
      </c>
    </row>
    <row r="39" spans="1:14" ht="17.25">
      <c r="A39" s="21">
        <v>45085</v>
      </c>
      <c r="B39" s="8" t="s">
        <v>107</v>
      </c>
      <c r="C39" s="22" t="s">
        <v>108</v>
      </c>
      <c r="D39" s="152" t="s">
        <v>62</v>
      </c>
      <c r="E39" s="23"/>
      <c r="F39" s="29" t="str">
        <f>IF(YEAR(A39)&amp;MONTH(A39)=체크리스트!$A$11&amp;체크리스트!$A$15,RANK(A39,A$2:A$1080,1),"")</f>
        <v/>
      </c>
      <c r="G39" s="29" t="str">
        <f t="shared" si="0"/>
        <v/>
      </c>
      <c r="H39" s="29" t="str">
        <f>IFERROR(RANK(G39,G:G,1)+COUNTIF($G$1:G38,G39),"")</f>
        <v/>
      </c>
      <c r="I39" s="29" t="str">
        <f t="shared" si="1"/>
        <v/>
      </c>
      <c r="J39" s="29" t="str">
        <f>IFERROR(RANK(I39,I:I,1)+COUNTIF(I$1:I38,I39),"")</f>
        <v/>
      </c>
      <c r="K39" s="29" t="str">
        <f t="shared" si="2"/>
        <v/>
      </c>
      <c r="L39" s="29" t="str">
        <f>IFERROR(RANK(K39,K:K,1)+COUNTIF(K$1:K38,K39),"")</f>
        <v/>
      </c>
      <c r="M39" s="29" t="str">
        <f t="shared" si="3"/>
        <v/>
      </c>
      <c r="N39" s="29" t="str">
        <f>IFERROR(RANK(M39,M:M,1)+COUNTIF(M$1:M38,M39),"")</f>
        <v/>
      </c>
    </row>
    <row r="40" spans="1:14" ht="17.25">
      <c r="A40" s="21">
        <v>45086</v>
      </c>
      <c r="B40" s="8" t="s">
        <v>109</v>
      </c>
      <c r="C40" s="22" t="s">
        <v>110</v>
      </c>
      <c r="D40" s="152" t="s">
        <v>85</v>
      </c>
      <c r="E40" s="23"/>
      <c r="F40" s="29" t="str">
        <f>IF(YEAR(A40)&amp;MONTH(A40)=체크리스트!$A$11&amp;체크리스트!$A$15,RANK(A40,A$2:A$1080,1),"")</f>
        <v/>
      </c>
      <c r="G40" s="29" t="str">
        <f t="shared" si="0"/>
        <v/>
      </c>
      <c r="H40" s="29" t="str">
        <f>IFERROR(RANK(G40,G:G,1)+COUNTIF($G$1:G39,G40),"")</f>
        <v/>
      </c>
      <c r="I40" s="29" t="str">
        <f t="shared" si="1"/>
        <v/>
      </c>
      <c r="J40" s="29" t="str">
        <f>IFERROR(RANK(I40,I:I,1)+COUNTIF(I$1:I39,I40),"")</f>
        <v/>
      </c>
      <c r="K40" s="29" t="str">
        <f t="shared" si="2"/>
        <v/>
      </c>
      <c r="L40" s="29" t="str">
        <f>IFERROR(RANK(K40,K:K,1)+COUNTIF(K$1:K39,K40),"")</f>
        <v/>
      </c>
      <c r="M40" s="29" t="str">
        <f t="shared" si="3"/>
        <v/>
      </c>
      <c r="N40" s="29" t="str">
        <f>IFERROR(RANK(M40,M:M,1)+COUNTIF(M$1:M39,M40),"")</f>
        <v/>
      </c>
    </row>
    <row r="41" spans="1:14" ht="17.25">
      <c r="A41" s="21">
        <v>45086</v>
      </c>
      <c r="B41" s="8" t="s">
        <v>111</v>
      </c>
      <c r="C41" s="22" t="s">
        <v>112</v>
      </c>
      <c r="D41" s="152" t="s">
        <v>293</v>
      </c>
      <c r="E41" s="23"/>
      <c r="F41" s="29" t="str">
        <f>IF(YEAR(A41)&amp;MONTH(A41)=체크리스트!$A$11&amp;체크리스트!$A$15,RANK(A41,A$2:A$1080,1),"")</f>
        <v/>
      </c>
      <c r="G41" s="29" t="str">
        <f t="shared" si="0"/>
        <v/>
      </c>
      <c r="H41" s="29" t="str">
        <f>IFERROR(RANK(G41,G:G,1)+COUNTIF($G$1:G40,G41),"")</f>
        <v/>
      </c>
      <c r="I41" s="29" t="str">
        <f t="shared" si="1"/>
        <v/>
      </c>
      <c r="J41" s="29" t="str">
        <f>IFERROR(RANK(I41,I:I,1)+COUNTIF(I$1:I40,I41),"")</f>
        <v/>
      </c>
      <c r="K41" s="29" t="str">
        <f t="shared" si="2"/>
        <v/>
      </c>
      <c r="L41" s="29" t="str">
        <f>IFERROR(RANK(K41,K:K,1)+COUNTIF(K$1:K40,K41),"")</f>
        <v/>
      </c>
      <c r="M41" s="29" t="str">
        <f t="shared" si="3"/>
        <v/>
      </c>
      <c r="N41" s="29" t="str">
        <f>IFERROR(RANK(M41,M:M,1)+COUNTIF(M$1:M40,M41),"")</f>
        <v/>
      </c>
    </row>
    <row r="42" spans="1:14" ht="17.25">
      <c r="A42" s="21">
        <v>45088</v>
      </c>
      <c r="B42" s="8" t="s">
        <v>113</v>
      </c>
      <c r="C42" s="22" t="s">
        <v>114</v>
      </c>
      <c r="D42" s="152" t="s">
        <v>294</v>
      </c>
      <c r="E42" s="23"/>
      <c r="F42" s="29" t="str">
        <f>IF(YEAR(A42)&amp;MONTH(A42)=체크리스트!$A$11&amp;체크리스트!$A$15,RANK(A42,A$2:A$1080,1),"")</f>
        <v/>
      </c>
      <c r="G42" s="29" t="str">
        <f t="shared" si="0"/>
        <v/>
      </c>
      <c r="H42" s="29" t="str">
        <f>IFERROR(RANK(G42,G:G,1)+COUNTIF($G$1:G41,G42),"")</f>
        <v/>
      </c>
      <c r="I42" s="29" t="str">
        <f t="shared" si="1"/>
        <v/>
      </c>
      <c r="J42" s="29" t="str">
        <f>IFERROR(RANK(I42,I:I,1)+COUNTIF(I$1:I41,I42),"")</f>
        <v/>
      </c>
      <c r="K42" s="29" t="str">
        <f t="shared" si="2"/>
        <v/>
      </c>
      <c r="L42" s="29" t="str">
        <f>IFERROR(RANK(K42,K:K,1)+COUNTIF(K$1:K41,K42),"")</f>
        <v/>
      </c>
      <c r="M42" s="29" t="str">
        <f t="shared" si="3"/>
        <v/>
      </c>
      <c r="N42" s="29" t="str">
        <f>IFERROR(RANK(M42,M:M,1)+COUNTIF(M$1:M41,M42),"")</f>
        <v/>
      </c>
    </row>
    <row r="43" spans="1:14" ht="17.25">
      <c r="A43" s="21">
        <v>45089</v>
      </c>
      <c r="B43" s="8" t="s">
        <v>115</v>
      </c>
      <c r="C43" s="22" t="s">
        <v>116</v>
      </c>
      <c r="D43" s="152" t="s">
        <v>85</v>
      </c>
      <c r="E43" s="23"/>
      <c r="F43" s="29" t="str">
        <f>IF(YEAR(A43)&amp;MONTH(A43)=체크리스트!$A$11&amp;체크리스트!$A$15,RANK(A43,A$2:A$1080,1),"")</f>
        <v/>
      </c>
      <c r="G43" s="29" t="str">
        <f t="shared" si="0"/>
        <v/>
      </c>
      <c r="H43" s="29" t="str">
        <f>IFERROR(RANK(G43,G:G,1)+COUNTIF($G$1:G42,G43),"")</f>
        <v/>
      </c>
      <c r="I43" s="29" t="str">
        <f t="shared" si="1"/>
        <v/>
      </c>
      <c r="J43" s="29" t="str">
        <f>IFERROR(RANK(I43,I:I,1)+COUNTIF(I$1:I42,I43),"")</f>
        <v/>
      </c>
      <c r="K43" s="29" t="str">
        <f t="shared" si="2"/>
        <v/>
      </c>
      <c r="L43" s="29" t="str">
        <f>IFERROR(RANK(K43,K:K,1)+COUNTIF(K$1:K42,K43),"")</f>
        <v/>
      </c>
      <c r="M43" s="29" t="str">
        <f t="shared" si="3"/>
        <v/>
      </c>
      <c r="N43" s="29" t="str">
        <f>IFERROR(RANK(M43,M:M,1)+COUNTIF(M$1:M42,M43),"")</f>
        <v/>
      </c>
    </row>
    <row r="44" spans="1:14" ht="17.25">
      <c r="A44" s="21">
        <v>45090</v>
      </c>
      <c r="B44" s="8" t="s">
        <v>267</v>
      </c>
      <c r="C44" s="22" t="s">
        <v>117</v>
      </c>
      <c r="D44" s="152" t="s">
        <v>295</v>
      </c>
      <c r="E44" s="23"/>
      <c r="F44" s="29" t="str">
        <f>IF(YEAR(A44)&amp;MONTH(A44)=체크리스트!$A$11&amp;체크리스트!$A$15,RANK(A44,A$2:A$1080,1),"")</f>
        <v/>
      </c>
      <c r="G44" s="29" t="str">
        <f t="shared" si="0"/>
        <v/>
      </c>
      <c r="H44" s="29" t="str">
        <f>IFERROR(RANK(G44,G:G,1)+COUNTIF($G$1:G43,G44),"")</f>
        <v/>
      </c>
      <c r="I44" s="29" t="str">
        <f t="shared" si="1"/>
        <v/>
      </c>
      <c r="J44" s="29" t="str">
        <f>IFERROR(RANK(I44,I:I,1)+COUNTIF(I$1:I43,I44),"")</f>
        <v/>
      </c>
      <c r="K44" s="29" t="str">
        <f t="shared" si="2"/>
        <v/>
      </c>
      <c r="L44" s="29" t="str">
        <f>IFERROR(RANK(K44,K:K,1)+COUNTIF(K$1:K43,K44),"")</f>
        <v/>
      </c>
      <c r="M44" s="29" t="str">
        <f t="shared" si="3"/>
        <v/>
      </c>
      <c r="N44" s="29" t="str">
        <f>IFERROR(RANK(M44,M:M,1)+COUNTIF(M$1:M43,M44),"")</f>
        <v/>
      </c>
    </row>
    <row r="45" spans="1:14" ht="17.25">
      <c r="A45" s="21">
        <v>45090</v>
      </c>
      <c r="B45" s="8" t="s">
        <v>118</v>
      </c>
      <c r="C45" s="22" t="s">
        <v>119</v>
      </c>
      <c r="D45" s="152" t="s">
        <v>290</v>
      </c>
      <c r="E45" s="23"/>
      <c r="F45" s="29" t="str">
        <f>IF(YEAR(A45)&amp;MONTH(A45)=체크리스트!$A$11&amp;체크리스트!$A$15,RANK(A45,A$2:A$1080,1),"")</f>
        <v/>
      </c>
      <c r="G45" s="29" t="str">
        <f t="shared" si="0"/>
        <v/>
      </c>
      <c r="H45" s="29" t="str">
        <f>IFERROR(RANK(G45,G:G,1)+COUNTIF($G$1:G44,G45),"")</f>
        <v/>
      </c>
      <c r="I45" s="29" t="str">
        <f t="shared" si="1"/>
        <v/>
      </c>
      <c r="J45" s="29" t="str">
        <f>IFERROR(RANK(I45,I:I,1)+COUNTIF(I$1:I44,I45),"")</f>
        <v/>
      </c>
      <c r="K45" s="29" t="str">
        <f t="shared" si="2"/>
        <v/>
      </c>
      <c r="L45" s="29" t="str">
        <f>IFERROR(RANK(K45,K:K,1)+COUNTIF(K$1:K44,K45),"")</f>
        <v/>
      </c>
      <c r="M45" s="29" t="str">
        <f t="shared" si="3"/>
        <v/>
      </c>
      <c r="N45" s="29" t="str">
        <f>IFERROR(RANK(M45,M:M,1)+COUNTIF(M$1:M44,M45),"")</f>
        <v/>
      </c>
    </row>
    <row r="46" spans="1:14" ht="17.25">
      <c r="A46" s="21">
        <v>45090</v>
      </c>
      <c r="B46" s="8" t="s">
        <v>120</v>
      </c>
      <c r="C46" s="22" t="s">
        <v>121</v>
      </c>
      <c r="D46" s="152" t="s">
        <v>296</v>
      </c>
      <c r="E46" s="23"/>
      <c r="F46" s="29" t="str">
        <f>IF(YEAR(A46)&amp;MONTH(A46)=체크리스트!$A$11&amp;체크리스트!$A$15,RANK(A46,A$2:A$1080,1),"")</f>
        <v/>
      </c>
      <c r="G46" s="29" t="str">
        <f t="shared" si="0"/>
        <v/>
      </c>
      <c r="H46" s="29" t="str">
        <f>IFERROR(RANK(G46,G:G,1)+COUNTIF($G$1:G45,G46),"")</f>
        <v/>
      </c>
      <c r="I46" s="29" t="str">
        <f t="shared" si="1"/>
        <v/>
      </c>
      <c r="J46" s="29" t="str">
        <f>IFERROR(RANK(I46,I:I,1)+COUNTIF(I$1:I45,I46),"")</f>
        <v/>
      </c>
      <c r="K46" s="29" t="str">
        <f t="shared" si="2"/>
        <v/>
      </c>
      <c r="L46" s="29" t="str">
        <f>IFERROR(RANK(K46,K:K,1)+COUNTIF(K$1:K45,K46),"")</f>
        <v/>
      </c>
      <c r="M46" s="29" t="str">
        <f t="shared" si="3"/>
        <v/>
      </c>
      <c r="N46" s="29" t="str">
        <f>IFERROR(RANK(M46,M:M,1)+COUNTIF(M$1:M45,M46),"")</f>
        <v/>
      </c>
    </row>
    <row r="47" spans="1:14" ht="17.25">
      <c r="A47" s="21">
        <v>45090</v>
      </c>
      <c r="B47" s="8" t="s">
        <v>268</v>
      </c>
      <c r="C47" s="22" t="s">
        <v>122</v>
      </c>
      <c r="D47" s="152" t="s">
        <v>101</v>
      </c>
      <c r="E47" s="23"/>
      <c r="F47" s="29" t="str">
        <f>IF(YEAR(A47)&amp;MONTH(A47)=체크리스트!$A$11&amp;체크리스트!$A$15,RANK(A47,A$2:A$1080,1),"")</f>
        <v/>
      </c>
      <c r="G47" s="29" t="str">
        <f t="shared" si="0"/>
        <v/>
      </c>
      <c r="H47" s="29" t="str">
        <f>IFERROR(RANK(G47,G:G,1)+COUNTIF($G$1:G46,G47),"")</f>
        <v/>
      </c>
      <c r="I47" s="29" t="str">
        <f t="shared" si="1"/>
        <v/>
      </c>
      <c r="J47" s="29" t="str">
        <f>IFERROR(RANK(I47,I:I,1)+COUNTIF(I$1:I46,I47),"")</f>
        <v/>
      </c>
      <c r="K47" s="29" t="str">
        <f t="shared" si="2"/>
        <v/>
      </c>
      <c r="L47" s="29" t="str">
        <f>IFERROR(RANK(K47,K:K,1)+COUNTIF(K$1:K46,K47),"")</f>
        <v/>
      </c>
      <c r="M47" s="29" t="str">
        <f t="shared" si="3"/>
        <v/>
      </c>
      <c r="N47" s="29" t="str">
        <f>IFERROR(RANK(M47,M:M,1)+COUNTIF(M$1:M46,M47),"")</f>
        <v/>
      </c>
    </row>
    <row r="48" spans="1:14" ht="17.25">
      <c r="A48" s="21">
        <v>45091</v>
      </c>
      <c r="B48" s="8" t="s">
        <v>123</v>
      </c>
      <c r="C48" s="22" t="s">
        <v>124</v>
      </c>
      <c r="D48" s="152" t="s">
        <v>294</v>
      </c>
      <c r="E48" s="23"/>
      <c r="F48" s="29" t="str">
        <f>IF(YEAR(A48)&amp;MONTH(A48)=체크리스트!$A$11&amp;체크리스트!$A$15,RANK(A48,A$2:A$1080,1),"")</f>
        <v/>
      </c>
      <c r="G48" s="29" t="str">
        <f t="shared" si="0"/>
        <v/>
      </c>
      <c r="H48" s="29" t="str">
        <f>IFERROR(RANK(G48,G:G,1)+COUNTIF($G$1:G47,G48),"")</f>
        <v/>
      </c>
      <c r="I48" s="29" t="str">
        <f t="shared" si="1"/>
        <v/>
      </c>
      <c r="J48" s="29" t="str">
        <f>IFERROR(RANK(I48,I:I,1)+COUNTIF(I$1:I47,I48),"")</f>
        <v/>
      </c>
      <c r="K48" s="29" t="str">
        <f t="shared" si="2"/>
        <v/>
      </c>
      <c r="L48" s="29" t="str">
        <f>IFERROR(RANK(K48,K:K,1)+COUNTIF(K$1:K47,K48),"")</f>
        <v/>
      </c>
      <c r="M48" s="29" t="str">
        <f t="shared" si="3"/>
        <v/>
      </c>
      <c r="N48" s="29" t="str">
        <f>IFERROR(RANK(M48,M:M,1)+COUNTIF(M$1:M47,M48),"")</f>
        <v/>
      </c>
    </row>
    <row r="49" spans="1:14" ht="17.25">
      <c r="A49" s="21">
        <v>45091</v>
      </c>
      <c r="B49" s="8" t="s">
        <v>269</v>
      </c>
      <c r="C49" s="22" t="s">
        <v>125</v>
      </c>
      <c r="D49" s="152" t="s">
        <v>297</v>
      </c>
      <c r="E49" s="23"/>
      <c r="F49" s="29" t="str">
        <f>IF(YEAR(A49)&amp;MONTH(A49)=체크리스트!$A$11&amp;체크리스트!$A$15,RANK(A49,A$2:A$1080,1),"")</f>
        <v/>
      </c>
      <c r="G49" s="29" t="str">
        <f t="shared" si="0"/>
        <v/>
      </c>
      <c r="H49" s="29" t="str">
        <f>IFERROR(RANK(G49,G:G,1)+COUNTIF($G$1:G48,G49),"")</f>
        <v/>
      </c>
      <c r="I49" s="29" t="str">
        <f t="shared" si="1"/>
        <v/>
      </c>
      <c r="J49" s="29" t="str">
        <f>IFERROR(RANK(I49,I:I,1)+COUNTIF(I$1:I48,I49),"")</f>
        <v/>
      </c>
      <c r="K49" s="29" t="str">
        <f t="shared" si="2"/>
        <v/>
      </c>
      <c r="L49" s="29" t="str">
        <f>IFERROR(RANK(K49,K:K,1)+COUNTIF(K$1:K48,K49),"")</f>
        <v/>
      </c>
      <c r="M49" s="29" t="str">
        <f t="shared" si="3"/>
        <v/>
      </c>
      <c r="N49" s="29" t="str">
        <f>IFERROR(RANK(M49,M:M,1)+COUNTIF(M$1:M48,M49),"")</f>
        <v/>
      </c>
    </row>
    <row r="50" spans="1:14" ht="17.25">
      <c r="A50" s="21">
        <v>45091</v>
      </c>
      <c r="B50" s="8" t="s">
        <v>126</v>
      </c>
      <c r="C50" s="22" t="s">
        <v>127</v>
      </c>
      <c r="D50" s="152" t="s">
        <v>298</v>
      </c>
      <c r="E50" s="23"/>
      <c r="F50" s="29" t="str">
        <f>IF(YEAR(A50)&amp;MONTH(A50)=체크리스트!$A$11&amp;체크리스트!$A$15,RANK(A50,A$2:A$1080,1),"")</f>
        <v/>
      </c>
      <c r="G50" s="29" t="str">
        <f t="shared" si="0"/>
        <v/>
      </c>
      <c r="H50" s="29" t="str">
        <f>IFERROR(RANK(G50,G:G,1)+COUNTIF($G$1:G49,G50),"")</f>
        <v/>
      </c>
      <c r="I50" s="29" t="str">
        <f t="shared" si="1"/>
        <v/>
      </c>
      <c r="J50" s="29" t="str">
        <f>IFERROR(RANK(I50,I:I,1)+COUNTIF(I$1:I49,I50),"")</f>
        <v/>
      </c>
      <c r="K50" s="29" t="str">
        <f t="shared" si="2"/>
        <v/>
      </c>
      <c r="L50" s="29" t="str">
        <f>IFERROR(RANK(K50,K:K,1)+COUNTIF(K$1:K49,K50),"")</f>
        <v/>
      </c>
      <c r="M50" s="29" t="str">
        <f t="shared" si="3"/>
        <v/>
      </c>
      <c r="N50" s="29" t="str">
        <f>IFERROR(RANK(M50,M:M,1)+COUNTIF(M$1:M49,M50),"")</f>
        <v/>
      </c>
    </row>
    <row r="51" spans="1:14" ht="17.25">
      <c r="A51" s="21">
        <v>45092</v>
      </c>
      <c r="B51" s="8" t="s">
        <v>128</v>
      </c>
      <c r="C51" s="22" t="s">
        <v>129</v>
      </c>
      <c r="D51" s="152" t="s">
        <v>85</v>
      </c>
      <c r="E51" s="23"/>
      <c r="F51" s="29" t="str">
        <f>IF(YEAR(A51)&amp;MONTH(A51)=체크리스트!$A$11&amp;체크리스트!$A$15,RANK(A51,A$2:A$1080,1),"")</f>
        <v/>
      </c>
      <c r="G51" s="29" t="str">
        <f t="shared" si="0"/>
        <v/>
      </c>
      <c r="H51" s="29" t="str">
        <f>IFERROR(RANK(G51,G:G,1)+COUNTIF($G$1:G50,G51),"")</f>
        <v/>
      </c>
      <c r="I51" s="29" t="str">
        <f t="shared" si="1"/>
        <v/>
      </c>
      <c r="J51" s="29" t="str">
        <f>IFERROR(RANK(I51,I:I,1)+COUNTIF(I$1:I50,I51),"")</f>
        <v/>
      </c>
      <c r="K51" s="29" t="str">
        <f t="shared" si="2"/>
        <v/>
      </c>
      <c r="L51" s="29" t="str">
        <f>IFERROR(RANK(K51,K:K,1)+COUNTIF(K$1:K50,K51),"")</f>
        <v/>
      </c>
      <c r="M51" s="29" t="str">
        <f t="shared" si="3"/>
        <v/>
      </c>
      <c r="N51" s="29" t="str">
        <f>IFERROR(RANK(M51,M:M,1)+COUNTIF(M$1:M50,M51),"")</f>
        <v/>
      </c>
    </row>
    <row r="52" spans="1:14" ht="17.25">
      <c r="A52" s="21">
        <v>45093</v>
      </c>
      <c r="B52" s="8" t="s">
        <v>130</v>
      </c>
      <c r="C52" s="22" t="s">
        <v>131</v>
      </c>
      <c r="D52" s="152" t="s">
        <v>85</v>
      </c>
      <c r="E52" s="23"/>
      <c r="F52" s="29" t="str">
        <f>IF(YEAR(A52)&amp;MONTH(A52)=체크리스트!$A$11&amp;체크리스트!$A$15,RANK(A52,A$2:A$1080,1),"")</f>
        <v/>
      </c>
      <c r="G52" s="29" t="str">
        <f t="shared" si="0"/>
        <v/>
      </c>
      <c r="H52" s="29" t="str">
        <f>IFERROR(RANK(G52,G:G,1)+COUNTIF($G$1:G51,G52),"")</f>
        <v/>
      </c>
      <c r="I52" s="29" t="str">
        <f t="shared" si="1"/>
        <v/>
      </c>
      <c r="J52" s="29" t="str">
        <f>IFERROR(RANK(I52,I:I,1)+COUNTIF(I$1:I51,I52),"")</f>
        <v/>
      </c>
      <c r="K52" s="29" t="str">
        <f t="shared" si="2"/>
        <v/>
      </c>
      <c r="L52" s="29" t="str">
        <f>IFERROR(RANK(K52,K:K,1)+COUNTIF(K$1:K51,K52),"")</f>
        <v/>
      </c>
      <c r="M52" s="29" t="str">
        <f t="shared" si="3"/>
        <v/>
      </c>
      <c r="N52" s="29" t="str">
        <f>IFERROR(RANK(M52,M:M,1)+COUNTIF(M$1:M51,M52),"")</f>
        <v/>
      </c>
    </row>
    <row r="53" spans="1:14" ht="17.25">
      <c r="A53" s="21">
        <v>45093</v>
      </c>
      <c r="B53" s="8" t="s">
        <v>132</v>
      </c>
      <c r="C53" s="22" t="s">
        <v>133</v>
      </c>
      <c r="D53" s="152" t="s">
        <v>62</v>
      </c>
      <c r="E53" s="23"/>
      <c r="F53" s="29" t="str">
        <f>IF(YEAR(A53)&amp;MONTH(A53)=체크리스트!$A$11&amp;체크리스트!$A$15,RANK(A53,A$2:A$1080,1),"")</f>
        <v/>
      </c>
      <c r="G53" s="29" t="str">
        <f t="shared" si="0"/>
        <v/>
      </c>
      <c r="H53" s="29" t="str">
        <f>IFERROR(RANK(G53,G:G,1)+COUNTIF($G$1:G52,G53),"")</f>
        <v/>
      </c>
      <c r="I53" s="29" t="str">
        <f t="shared" si="1"/>
        <v/>
      </c>
      <c r="J53" s="29" t="str">
        <f>IFERROR(RANK(I53,I:I,1)+COUNTIF(I$1:I52,I53),"")</f>
        <v/>
      </c>
      <c r="K53" s="29" t="str">
        <f t="shared" si="2"/>
        <v/>
      </c>
      <c r="L53" s="29" t="str">
        <f>IFERROR(RANK(K53,K:K,1)+COUNTIF(K$1:K52,K53),"")</f>
        <v/>
      </c>
      <c r="M53" s="29" t="str">
        <f t="shared" si="3"/>
        <v/>
      </c>
      <c r="N53" s="29" t="str">
        <f>IFERROR(RANK(M53,M:M,1)+COUNTIF(M$1:M52,M53),"")</f>
        <v/>
      </c>
    </row>
    <row r="54" spans="1:14" ht="17.25">
      <c r="A54" s="21">
        <v>45093</v>
      </c>
      <c r="B54" s="8" t="s">
        <v>270</v>
      </c>
      <c r="C54" s="22" t="s">
        <v>134</v>
      </c>
      <c r="D54" s="152" t="s">
        <v>101</v>
      </c>
      <c r="E54" s="23"/>
      <c r="F54" s="29" t="str">
        <f>IF(YEAR(A54)&amp;MONTH(A54)=체크리스트!$A$11&amp;체크리스트!$A$15,RANK(A54,A$2:A$1080,1),"")</f>
        <v/>
      </c>
      <c r="G54" s="29" t="str">
        <f t="shared" si="0"/>
        <v/>
      </c>
      <c r="H54" s="29" t="str">
        <f>IFERROR(RANK(G54,G:G,1)+COUNTIF($G$1:G53,G54),"")</f>
        <v/>
      </c>
      <c r="I54" s="29" t="str">
        <f t="shared" si="1"/>
        <v/>
      </c>
      <c r="J54" s="29" t="str">
        <f>IFERROR(RANK(I54,I:I,1)+COUNTIF(I$1:I53,I54),"")</f>
        <v/>
      </c>
      <c r="K54" s="29" t="str">
        <f t="shared" si="2"/>
        <v/>
      </c>
      <c r="L54" s="29" t="str">
        <f>IFERROR(RANK(K54,K:K,1)+COUNTIF(K$1:K53,K54),"")</f>
        <v/>
      </c>
      <c r="M54" s="29" t="str">
        <f t="shared" si="3"/>
        <v/>
      </c>
      <c r="N54" s="29" t="str">
        <f>IFERROR(RANK(M54,M:M,1)+COUNTIF(M$1:M53,M54),"")</f>
        <v/>
      </c>
    </row>
    <row r="55" spans="1:14" ht="17.25">
      <c r="A55" s="21">
        <v>45096</v>
      </c>
      <c r="B55" s="8" t="s">
        <v>135</v>
      </c>
      <c r="C55" s="22" t="s">
        <v>136</v>
      </c>
      <c r="D55" s="152" t="s">
        <v>62</v>
      </c>
      <c r="E55" s="23"/>
      <c r="F55" s="29" t="str">
        <f>IF(YEAR(A55)&amp;MONTH(A55)=체크리스트!$A$11&amp;체크리스트!$A$15,RANK(A55,A$2:A$1080,1),"")</f>
        <v/>
      </c>
      <c r="G55" s="29" t="str">
        <f t="shared" si="0"/>
        <v/>
      </c>
      <c r="H55" s="29" t="str">
        <f>IFERROR(RANK(G55,G:G,1)+COUNTIF($G$1:G54,G55),"")</f>
        <v/>
      </c>
      <c r="I55" s="29" t="str">
        <f t="shared" si="1"/>
        <v/>
      </c>
      <c r="J55" s="29" t="str">
        <f>IFERROR(RANK(I55,I:I,1)+COUNTIF(I$1:I54,I55),"")</f>
        <v/>
      </c>
      <c r="K55" s="29" t="str">
        <f t="shared" si="2"/>
        <v/>
      </c>
      <c r="L55" s="29" t="str">
        <f>IFERROR(RANK(K55,K:K,1)+COUNTIF(K$1:K54,K55),"")</f>
        <v/>
      </c>
      <c r="M55" s="29" t="str">
        <f t="shared" si="3"/>
        <v/>
      </c>
      <c r="N55" s="29" t="str">
        <f>IFERROR(RANK(M55,M:M,1)+COUNTIF(M$1:M54,M55),"")</f>
        <v/>
      </c>
    </row>
    <row r="56" spans="1:14" ht="17.25">
      <c r="A56" s="21">
        <v>45096</v>
      </c>
      <c r="B56" s="8" t="s">
        <v>271</v>
      </c>
      <c r="C56" s="22" t="s">
        <v>137</v>
      </c>
      <c r="D56" s="152" t="s">
        <v>101</v>
      </c>
      <c r="E56" s="23"/>
      <c r="F56" s="29" t="str">
        <f>IF(YEAR(A56)&amp;MONTH(A56)=체크리스트!$A$11&amp;체크리스트!$A$15,RANK(A56,A$2:A$1080,1),"")</f>
        <v/>
      </c>
      <c r="G56" s="29" t="str">
        <f t="shared" si="0"/>
        <v/>
      </c>
      <c r="H56" s="29" t="str">
        <f>IFERROR(RANK(G56,G:G,1)+COUNTIF($G$1:G55,G56),"")</f>
        <v/>
      </c>
      <c r="I56" s="29" t="str">
        <f t="shared" si="1"/>
        <v/>
      </c>
      <c r="J56" s="29" t="str">
        <f>IFERROR(RANK(I56,I:I,1)+COUNTIF(I$1:I55,I56),"")</f>
        <v/>
      </c>
      <c r="K56" s="29" t="str">
        <f t="shared" si="2"/>
        <v/>
      </c>
      <c r="L56" s="29" t="str">
        <f>IFERROR(RANK(K56,K:K,1)+COUNTIF(K$1:K55,K56),"")</f>
        <v/>
      </c>
      <c r="M56" s="29" t="str">
        <f t="shared" si="3"/>
        <v/>
      </c>
      <c r="N56" s="29" t="str">
        <f>IFERROR(RANK(M56,M:M,1)+COUNTIF(M$1:M55,M56),"")</f>
        <v/>
      </c>
    </row>
    <row r="57" spans="1:14" ht="17.25">
      <c r="A57" s="21">
        <v>45097</v>
      </c>
      <c r="B57" s="8" t="s">
        <v>138</v>
      </c>
      <c r="C57" s="22" t="s">
        <v>139</v>
      </c>
      <c r="D57" s="152" t="s">
        <v>299</v>
      </c>
      <c r="E57" s="23"/>
      <c r="F57" s="29" t="str">
        <f>IF(YEAR(A57)&amp;MONTH(A57)=체크리스트!$A$11&amp;체크리스트!$A$15,RANK(A57,A$2:A$1080,1),"")</f>
        <v/>
      </c>
      <c r="G57" s="29" t="str">
        <f t="shared" si="0"/>
        <v/>
      </c>
      <c r="H57" s="29" t="str">
        <f>IFERROR(RANK(G57,G:G,1)+COUNTIF($G$1:G56,G57),"")</f>
        <v/>
      </c>
      <c r="I57" s="29" t="str">
        <f t="shared" si="1"/>
        <v/>
      </c>
      <c r="J57" s="29" t="str">
        <f>IFERROR(RANK(I57,I:I,1)+COUNTIF(I$1:I56,I57),"")</f>
        <v/>
      </c>
      <c r="K57" s="29" t="str">
        <f t="shared" si="2"/>
        <v/>
      </c>
      <c r="L57" s="29" t="str">
        <f>IFERROR(RANK(K57,K:K,1)+COUNTIF(K$1:K56,K57),"")</f>
        <v/>
      </c>
      <c r="M57" s="29" t="str">
        <f t="shared" si="3"/>
        <v/>
      </c>
      <c r="N57" s="29" t="str">
        <f>IFERROR(RANK(M57,M:M,1)+COUNTIF(M$1:M56,M57),"")</f>
        <v/>
      </c>
    </row>
    <row r="58" spans="1:14" ht="17.25">
      <c r="A58" s="21">
        <v>45097</v>
      </c>
      <c r="B58" s="8" t="s">
        <v>272</v>
      </c>
      <c r="C58" s="22" t="s">
        <v>140</v>
      </c>
      <c r="D58" s="152" t="s">
        <v>101</v>
      </c>
      <c r="E58" s="23"/>
      <c r="F58" s="29" t="str">
        <f>IF(YEAR(A58)&amp;MONTH(A58)=체크리스트!$A$11&amp;체크리스트!$A$15,RANK(A58,A$2:A$1080,1),"")</f>
        <v/>
      </c>
      <c r="G58" s="29" t="str">
        <f t="shared" si="0"/>
        <v/>
      </c>
      <c r="H58" s="29" t="str">
        <f>IFERROR(RANK(G58,G:G,1)+COUNTIF($G$1:G57,G58),"")</f>
        <v/>
      </c>
      <c r="I58" s="29" t="str">
        <f t="shared" si="1"/>
        <v/>
      </c>
      <c r="J58" s="29" t="str">
        <f>IFERROR(RANK(I58,I:I,1)+COUNTIF(I$1:I57,I58),"")</f>
        <v/>
      </c>
      <c r="K58" s="29" t="str">
        <f t="shared" si="2"/>
        <v/>
      </c>
      <c r="L58" s="29" t="str">
        <f>IFERROR(RANK(K58,K:K,1)+COUNTIF(K$1:K57,K58),"")</f>
        <v/>
      </c>
      <c r="M58" s="29" t="str">
        <f t="shared" si="3"/>
        <v/>
      </c>
      <c r="N58" s="29" t="str">
        <f>IFERROR(RANK(M58,M:M,1)+COUNTIF(M$1:M57,M58),"")</f>
        <v/>
      </c>
    </row>
    <row r="59" spans="1:14" ht="17.25">
      <c r="A59" s="21">
        <v>45097</v>
      </c>
      <c r="B59" s="8" t="s">
        <v>141</v>
      </c>
      <c r="C59" s="22" t="s">
        <v>142</v>
      </c>
      <c r="D59" s="152" t="s">
        <v>300</v>
      </c>
      <c r="E59" s="23"/>
      <c r="F59" s="29" t="str">
        <f>IF(YEAR(A59)&amp;MONTH(A59)=체크리스트!$A$11&amp;체크리스트!$A$15,RANK(A59,A$2:A$1080,1),"")</f>
        <v/>
      </c>
      <c r="G59" s="29" t="str">
        <f t="shared" si="0"/>
        <v/>
      </c>
      <c r="H59" s="29" t="str">
        <f>IFERROR(RANK(G59,G:G,1)+COUNTIF($G$1:G58,G59),"")</f>
        <v/>
      </c>
      <c r="I59" s="29" t="str">
        <f t="shared" si="1"/>
        <v/>
      </c>
      <c r="J59" s="29" t="str">
        <f>IFERROR(RANK(I59,I:I,1)+COUNTIF(I$1:I58,I59),"")</f>
        <v/>
      </c>
      <c r="K59" s="29" t="str">
        <f t="shared" si="2"/>
        <v/>
      </c>
      <c r="L59" s="29" t="str">
        <f>IFERROR(RANK(K59,K:K,1)+COUNTIF(K$1:K58,K59),"")</f>
        <v/>
      </c>
      <c r="M59" s="29" t="str">
        <f t="shared" si="3"/>
        <v/>
      </c>
      <c r="N59" s="29" t="str">
        <f>IFERROR(RANK(M59,M:M,1)+COUNTIF(M$1:M58,M59),"")</f>
        <v/>
      </c>
    </row>
    <row r="60" spans="1:14" ht="17.25">
      <c r="A60" s="21">
        <v>45098</v>
      </c>
      <c r="B60" s="8" t="s">
        <v>143</v>
      </c>
      <c r="C60" s="22" t="s">
        <v>144</v>
      </c>
      <c r="D60" s="152" t="s">
        <v>291</v>
      </c>
      <c r="E60" s="23"/>
      <c r="F60" s="29" t="str">
        <f>IF(YEAR(A60)&amp;MONTH(A60)=체크리스트!$A$11&amp;체크리스트!$A$15,RANK(A60,A$2:A$1080,1),"")</f>
        <v/>
      </c>
      <c r="G60" s="29" t="str">
        <f t="shared" si="0"/>
        <v/>
      </c>
      <c r="H60" s="29" t="str">
        <f>IFERROR(RANK(G60,G:G,1)+COUNTIF($G$1:G59,G60),"")</f>
        <v/>
      </c>
      <c r="I60" s="29" t="str">
        <f t="shared" si="1"/>
        <v/>
      </c>
      <c r="J60" s="29" t="str">
        <f>IFERROR(RANK(I60,I:I,1)+COUNTIF(I$1:I59,I60),"")</f>
        <v/>
      </c>
      <c r="K60" s="29" t="str">
        <f t="shared" si="2"/>
        <v/>
      </c>
      <c r="L60" s="29" t="str">
        <f>IFERROR(RANK(K60,K:K,1)+COUNTIF(K$1:K59,K60),"")</f>
        <v/>
      </c>
      <c r="M60" s="29" t="str">
        <f t="shared" si="3"/>
        <v/>
      </c>
      <c r="N60" s="29" t="str">
        <f>IFERROR(RANK(M60,M:M,1)+COUNTIF(M$1:M59,M60),"")</f>
        <v/>
      </c>
    </row>
    <row r="61" spans="1:14" ht="17.25">
      <c r="A61" s="21">
        <v>45098</v>
      </c>
      <c r="B61" s="8" t="s">
        <v>273</v>
      </c>
      <c r="C61" s="22" t="s">
        <v>145</v>
      </c>
      <c r="D61" s="152" t="s">
        <v>301</v>
      </c>
      <c r="E61" s="23"/>
      <c r="F61" s="29" t="str">
        <f>IF(YEAR(A61)&amp;MONTH(A61)=체크리스트!$A$11&amp;체크리스트!$A$15,RANK(A61,A$2:A$1080,1),"")</f>
        <v/>
      </c>
      <c r="G61" s="29" t="str">
        <f t="shared" si="0"/>
        <v/>
      </c>
      <c r="H61" s="29" t="str">
        <f>IFERROR(RANK(G61,G:G,1)+COUNTIF($G$1:G60,G61),"")</f>
        <v/>
      </c>
      <c r="I61" s="29" t="str">
        <f t="shared" si="1"/>
        <v/>
      </c>
      <c r="J61" s="29" t="str">
        <f>IFERROR(RANK(I61,I:I,1)+COUNTIF(I$1:I60,I61),"")</f>
        <v/>
      </c>
      <c r="K61" s="29" t="str">
        <f t="shared" si="2"/>
        <v/>
      </c>
      <c r="L61" s="29" t="str">
        <f>IFERROR(RANK(K61,K:K,1)+COUNTIF(K$1:K60,K61),"")</f>
        <v/>
      </c>
      <c r="M61" s="29" t="str">
        <f t="shared" si="3"/>
        <v/>
      </c>
      <c r="N61" s="29" t="str">
        <f>IFERROR(RANK(M61,M:M,1)+COUNTIF(M$1:M60,M61),"")</f>
        <v/>
      </c>
    </row>
    <row r="62" spans="1:14" ht="17.25">
      <c r="A62" s="21">
        <v>45098</v>
      </c>
      <c r="B62" s="8" t="s">
        <v>146</v>
      </c>
      <c r="C62" s="22" t="s">
        <v>147</v>
      </c>
      <c r="D62" s="152" t="s">
        <v>300</v>
      </c>
      <c r="E62" s="23"/>
      <c r="F62" s="29" t="str">
        <f>IF(YEAR(A62)&amp;MONTH(A62)=체크리스트!$A$11&amp;체크리스트!$A$15,RANK(A62,A$2:A$1080,1),"")</f>
        <v/>
      </c>
      <c r="G62" s="29" t="str">
        <f t="shared" si="0"/>
        <v/>
      </c>
      <c r="H62" s="29" t="str">
        <f>IFERROR(RANK(G62,G:G,1)+COUNTIF($G$1:G61,G62),"")</f>
        <v/>
      </c>
      <c r="I62" s="29" t="str">
        <f t="shared" si="1"/>
        <v/>
      </c>
      <c r="J62" s="29" t="str">
        <f>IFERROR(RANK(I62,I:I,1)+COUNTIF(I$1:I61,I62),"")</f>
        <v/>
      </c>
      <c r="K62" s="29" t="str">
        <f t="shared" si="2"/>
        <v/>
      </c>
      <c r="L62" s="29" t="str">
        <f>IFERROR(RANK(K62,K:K,1)+COUNTIF(K$1:K61,K62),"")</f>
        <v/>
      </c>
      <c r="M62" s="29" t="str">
        <f t="shared" si="3"/>
        <v/>
      </c>
      <c r="N62" s="29" t="str">
        <f>IFERROR(RANK(M62,M:M,1)+COUNTIF(M$1:M61,M62),"")</f>
        <v/>
      </c>
    </row>
    <row r="63" spans="1:14" ht="17.25">
      <c r="A63" s="21">
        <v>45098</v>
      </c>
      <c r="B63" s="8" t="s">
        <v>274</v>
      </c>
      <c r="C63" s="22" t="s">
        <v>148</v>
      </c>
      <c r="D63" s="152" t="s">
        <v>302</v>
      </c>
      <c r="E63" s="23"/>
      <c r="F63" s="29" t="str">
        <f>IF(YEAR(A63)&amp;MONTH(A63)=체크리스트!$A$11&amp;체크리스트!$A$15,RANK(A63,A$2:A$1080,1),"")</f>
        <v/>
      </c>
      <c r="G63" s="29" t="str">
        <f t="shared" si="0"/>
        <v/>
      </c>
      <c r="H63" s="29" t="str">
        <f>IFERROR(RANK(G63,G:G,1)+COUNTIF($G$1:G62,G63),"")</f>
        <v/>
      </c>
      <c r="I63" s="29" t="str">
        <f t="shared" si="1"/>
        <v/>
      </c>
      <c r="J63" s="29" t="str">
        <f>IFERROR(RANK(I63,I:I,1)+COUNTIF(I$1:I62,I63),"")</f>
        <v/>
      </c>
      <c r="K63" s="29" t="str">
        <f t="shared" si="2"/>
        <v/>
      </c>
      <c r="L63" s="29" t="str">
        <f>IFERROR(RANK(K63,K:K,1)+COUNTIF(K$1:K62,K63),"")</f>
        <v/>
      </c>
      <c r="M63" s="29" t="str">
        <f t="shared" si="3"/>
        <v/>
      </c>
      <c r="N63" s="29" t="str">
        <f>IFERROR(RANK(M63,M:M,1)+COUNTIF(M$1:M62,M63),"")</f>
        <v/>
      </c>
    </row>
    <row r="64" spans="1:14" ht="17.25">
      <c r="A64" s="21">
        <v>45098</v>
      </c>
      <c r="B64" s="8" t="s">
        <v>149</v>
      </c>
      <c r="C64" s="22" t="s">
        <v>150</v>
      </c>
      <c r="D64" s="152" t="s">
        <v>265</v>
      </c>
      <c r="E64" s="23"/>
      <c r="F64" s="29" t="str">
        <f>IF(YEAR(A64)&amp;MONTH(A64)=체크리스트!$A$11&amp;체크리스트!$A$15,RANK(A64,A$2:A$1080,1),"")</f>
        <v/>
      </c>
      <c r="G64" s="29" t="str">
        <f t="shared" si="0"/>
        <v/>
      </c>
      <c r="H64" s="29" t="str">
        <f>IFERROR(RANK(G64,G:G,1)+COUNTIF($G$1:G63,G64),"")</f>
        <v/>
      </c>
      <c r="I64" s="29" t="str">
        <f t="shared" si="1"/>
        <v/>
      </c>
      <c r="J64" s="29" t="str">
        <f>IFERROR(RANK(I64,I:I,1)+COUNTIF(I$1:I63,I64),"")</f>
        <v/>
      </c>
      <c r="K64" s="29" t="str">
        <f t="shared" si="2"/>
        <v/>
      </c>
      <c r="L64" s="29" t="str">
        <f>IFERROR(RANK(K64,K:K,1)+COUNTIF(K$1:K63,K64),"")</f>
        <v/>
      </c>
      <c r="M64" s="29" t="str">
        <f t="shared" si="3"/>
        <v/>
      </c>
      <c r="N64" s="29" t="str">
        <f>IFERROR(RANK(M64,M:M,1)+COUNTIF(M$1:M63,M64),"")</f>
        <v/>
      </c>
    </row>
    <row r="65" spans="1:14" ht="17.25">
      <c r="A65" s="21">
        <v>45098</v>
      </c>
      <c r="B65" s="8" t="s">
        <v>275</v>
      </c>
      <c r="C65" s="22" t="s">
        <v>151</v>
      </c>
      <c r="D65" s="152" t="s">
        <v>303</v>
      </c>
      <c r="E65" s="23"/>
      <c r="F65" s="29" t="str">
        <f>IF(YEAR(A65)&amp;MONTH(A65)=체크리스트!$A$11&amp;체크리스트!$A$15,RANK(A65,A$2:A$1080,1),"")</f>
        <v/>
      </c>
      <c r="G65" s="29" t="str">
        <f t="shared" si="0"/>
        <v/>
      </c>
      <c r="H65" s="29" t="str">
        <f>IFERROR(RANK(G65,G:G,1)+COUNTIF($G$1:G64,G65),"")</f>
        <v/>
      </c>
      <c r="I65" s="29" t="str">
        <f t="shared" si="1"/>
        <v/>
      </c>
      <c r="J65" s="29" t="str">
        <f>IFERROR(RANK(I65,I:I,1)+COUNTIF(I$1:I64,I65),"")</f>
        <v/>
      </c>
      <c r="K65" s="29" t="str">
        <f t="shared" si="2"/>
        <v/>
      </c>
      <c r="L65" s="29" t="str">
        <f>IFERROR(RANK(K65,K:K,1)+COUNTIF(K$1:K64,K65),"")</f>
        <v/>
      </c>
      <c r="M65" s="29" t="str">
        <f t="shared" si="3"/>
        <v/>
      </c>
      <c r="N65" s="29" t="str">
        <f>IFERROR(RANK(M65,M:M,1)+COUNTIF(M$1:M64,M65),"")</f>
        <v/>
      </c>
    </row>
    <row r="66" spans="1:14" ht="17.25">
      <c r="A66" s="21">
        <v>45099</v>
      </c>
      <c r="B66" s="8" t="s">
        <v>276</v>
      </c>
      <c r="C66" s="22" t="s">
        <v>152</v>
      </c>
      <c r="D66" s="152" t="s">
        <v>294</v>
      </c>
      <c r="E66" s="23"/>
      <c r="F66" s="29" t="str">
        <f>IF(YEAR(A66)&amp;MONTH(A66)=체크리스트!$A$11&amp;체크리스트!$A$15,RANK(A66,A$2:A$1080,1),"")</f>
        <v/>
      </c>
      <c r="G66" s="29" t="str">
        <f t="shared" ref="G66:G129" si="5">IFERROR(IF(D66="기획자료",RANK(F66,F:F,1),""),"")</f>
        <v/>
      </c>
      <c r="H66" s="29" t="str">
        <f>IFERROR(RANK(G66,G:G,1)+COUNTIF($G$1:G65,G66),"")</f>
        <v/>
      </c>
      <c r="I66" s="29" t="str">
        <f t="shared" ref="I66:I129" si="6">IFERROR(IF(D66="보도자료",RANK(F66,F:F,1),""),"")</f>
        <v/>
      </c>
      <c r="J66" s="29" t="str">
        <f>IFERROR(RANK(I66,I:I,1)+COUNTIF(I$1:I65,I66),"")</f>
        <v/>
      </c>
      <c r="K66" s="29" t="str">
        <f t="shared" ref="K66:K129" si="7">IFERROR(IF(D66="자료실",RANK(F66,F:F,1),""),"")</f>
        <v/>
      </c>
      <c r="L66" s="29" t="str">
        <f>IFERROR(RANK(K66,K:K,1)+COUNTIF(K$1:K65,K66),"")</f>
        <v/>
      </c>
      <c r="M66" s="29" t="str">
        <f t="shared" ref="M66:M129" si="8">IFERROR(IF(D66="리포트",RANK(F66,F:F,1),""),"")</f>
        <v/>
      </c>
      <c r="N66" s="29" t="str">
        <f>IFERROR(RANK(M66,M:M,1)+COUNTIF(M$1:M65,M66),"")</f>
        <v/>
      </c>
    </row>
    <row r="67" spans="1:14" ht="17.25">
      <c r="A67" s="21">
        <v>45099</v>
      </c>
      <c r="B67" s="8" t="s">
        <v>153</v>
      </c>
      <c r="C67" s="22" t="s">
        <v>154</v>
      </c>
      <c r="D67" s="152" t="s">
        <v>101</v>
      </c>
      <c r="E67" s="23"/>
      <c r="F67" s="29" t="str">
        <f>IF(YEAR(A67)&amp;MONTH(A67)=체크리스트!$A$11&amp;체크리스트!$A$15,RANK(A67,A$2:A$1080,1),"")</f>
        <v/>
      </c>
      <c r="G67" s="29" t="str">
        <f t="shared" si="5"/>
        <v/>
      </c>
      <c r="H67" s="29" t="str">
        <f>IFERROR(RANK(G67,G:G,1)+COUNTIF($G$1:G66,G67),"")</f>
        <v/>
      </c>
      <c r="I67" s="29" t="str">
        <f t="shared" si="6"/>
        <v/>
      </c>
      <c r="J67" s="29" t="str">
        <f>IFERROR(RANK(I67,I:I,1)+COUNTIF(I$1:I66,I67),"")</f>
        <v/>
      </c>
      <c r="K67" s="29" t="str">
        <f t="shared" si="7"/>
        <v/>
      </c>
      <c r="L67" s="29" t="str">
        <f>IFERROR(RANK(K67,K:K,1)+COUNTIF(K$1:K66,K67),"")</f>
        <v/>
      </c>
      <c r="M67" s="29" t="str">
        <f t="shared" si="8"/>
        <v/>
      </c>
      <c r="N67" s="29" t="str">
        <f>IFERROR(RANK(M67,M:M,1)+COUNTIF(M$1:M66,M67),"")</f>
        <v/>
      </c>
    </row>
    <row r="68" spans="1:14" ht="17.25">
      <c r="A68" s="21">
        <v>45099</v>
      </c>
      <c r="B68" s="8" t="s">
        <v>155</v>
      </c>
      <c r="C68" s="22" t="s">
        <v>156</v>
      </c>
      <c r="D68" s="152" t="s">
        <v>62</v>
      </c>
      <c r="E68" s="23"/>
      <c r="F68" s="29" t="str">
        <f>IF(YEAR(A68)&amp;MONTH(A68)=체크리스트!$A$11&amp;체크리스트!$A$15,RANK(A68,A$2:A$1080,1),"")</f>
        <v/>
      </c>
      <c r="G68" s="29" t="str">
        <f t="shared" si="5"/>
        <v/>
      </c>
      <c r="H68" s="29" t="str">
        <f>IFERROR(RANK(G68,G:G,1)+COUNTIF($G$1:G67,G68),"")</f>
        <v/>
      </c>
      <c r="I68" s="29" t="str">
        <f t="shared" si="6"/>
        <v/>
      </c>
      <c r="J68" s="29" t="str">
        <f>IFERROR(RANK(I68,I:I,1)+COUNTIF(I$1:I67,I68),"")</f>
        <v/>
      </c>
      <c r="K68" s="29" t="str">
        <f t="shared" si="7"/>
        <v/>
      </c>
      <c r="L68" s="29" t="str">
        <f>IFERROR(RANK(K68,K:K,1)+COUNTIF(K$1:K67,K68),"")</f>
        <v/>
      </c>
      <c r="M68" s="29" t="str">
        <f t="shared" si="8"/>
        <v/>
      </c>
      <c r="N68" s="29" t="str">
        <f>IFERROR(RANK(M68,M:M,1)+COUNTIF(M$1:M67,M68),"")</f>
        <v/>
      </c>
    </row>
    <row r="69" spans="1:14" ht="17.25">
      <c r="A69" s="21">
        <v>45099</v>
      </c>
      <c r="B69" s="8" t="s">
        <v>157</v>
      </c>
      <c r="C69" s="22" t="s">
        <v>158</v>
      </c>
      <c r="D69" s="152" t="s">
        <v>85</v>
      </c>
      <c r="E69" s="23"/>
      <c r="F69" s="29" t="str">
        <f>IF(YEAR(A69)&amp;MONTH(A69)=체크리스트!$A$11&amp;체크리스트!$A$15,RANK(A69,A$2:A$1080,1),"")</f>
        <v/>
      </c>
      <c r="G69" s="29" t="str">
        <f t="shared" si="5"/>
        <v/>
      </c>
      <c r="H69" s="29" t="str">
        <f>IFERROR(RANK(G69,G:G,1)+COUNTIF($G$1:G68,G69),"")</f>
        <v/>
      </c>
      <c r="I69" s="29" t="str">
        <f t="shared" si="6"/>
        <v/>
      </c>
      <c r="J69" s="29" t="str">
        <f>IFERROR(RANK(I69,I:I,1)+COUNTIF(I$1:I68,I69),"")</f>
        <v/>
      </c>
      <c r="K69" s="29" t="str">
        <f t="shared" si="7"/>
        <v/>
      </c>
      <c r="L69" s="29" t="str">
        <f>IFERROR(RANK(K69,K:K,1)+COUNTIF(K$1:K68,K69),"")</f>
        <v/>
      </c>
      <c r="M69" s="29" t="str">
        <f t="shared" si="8"/>
        <v/>
      </c>
      <c r="N69" s="29" t="str">
        <f>IFERROR(RANK(M69,M:M,1)+COUNTIF(M$1:M68,M69),"")</f>
        <v/>
      </c>
    </row>
    <row r="70" spans="1:14" ht="17.25">
      <c r="A70" s="21">
        <v>45099</v>
      </c>
      <c r="B70" s="8" t="s">
        <v>159</v>
      </c>
      <c r="C70" s="22" t="s">
        <v>160</v>
      </c>
      <c r="D70" s="152" t="s">
        <v>62</v>
      </c>
      <c r="E70" s="23"/>
      <c r="F70" s="29" t="str">
        <f>IF(YEAR(A70)&amp;MONTH(A70)=체크리스트!$A$11&amp;체크리스트!$A$15,RANK(A70,A$2:A$1080,1),"")</f>
        <v/>
      </c>
      <c r="G70" s="29" t="str">
        <f t="shared" si="5"/>
        <v/>
      </c>
      <c r="H70" s="29" t="str">
        <f>IFERROR(RANK(G70,G:G,1)+COUNTIF($G$1:G69,G70),"")</f>
        <v/>
      </c>
      <c r="I70" s="29" t="str">
        <f t="shared" si="6"/>
        <v/>
      </c>
      <c r="J70" s="29" t="str">
        <f>IFERROR(RANK(I70,I:I,1)+COUNTIF(I$1:I69,I70),"")</f>
        <v/>
      </c>
      <c r="K70" s="29" t="str">
        <f t="shared" si="7"/>
        <v/>
      </c>
      <c r="L70" s="29" t="str">
        <f>IFERROR(RANK(K70,K:K,1)+COUNTIF(K$1:K69,K70),"")</f>
        <v/>
      </c>
      <c r="M70" s="29" t="str">
        <f t="shared" si="8"/>
        <v/>
      </c>
      <c r="N70" s="29" t="str">
        <f>IFERROR(RANK(M70,M:M,1)+COUNTIF(M$1:M69,M70),"")</f>
        <v/>
      </c>
    </row>
    <row r="71" spans="1:14" ht="17.25">
      <c r="A71" s="21">
        <v>45099</v>
      </c>
      <c r="B71" s="8" t="s">
        <v>277</v>
      </c>
      <c r="C71" s="22" t="s">
        <v>161</v>
      </c>
      <c r="D71" s="152" t="s">
        <v>302</v>
      </c>
      <c r="E71" s="23"/>
      <c r="F71" s="29" t="str">
        <f>IF(YEAR(A71)&amp;MONTH(A71)=체크리스트!$A$11&amp;체크리스트!$A$15,RANK(A71,A$2:A$1080,1),"")</f>
        <v/>
      </c>
      <c r="G71" s="29" t="str">
        <f t="shared" si="5"/>
        <v/>
      </c>
      <c r="H71" s="29" t="str">
        <f>IFERROR(RANK(G71,G:G,1)+COUNTIF($G$1:G70,G71),"")</f>
        <v/>
      </c>
      <c r="I71" s="29" t="str">
        <f t="shared" si="6"/>
        <v/>
      </c>
      <c r="J71" s="29" t="str">
        <f>IFERROR(RANK(I71,I:I,1)+COUNTIF(I$1:I70,I71),"")</f>
        <v/>
      </c>
      <c r="K71" s="29" t="str">
        <f t="shared" si="7"/>
        <v/>
      </c>
      <c r="L71" s="29" t="str">
        <f>IFERROR(RANK(K71,K:K,1)+COUNTIF(K$1:K70,K71),"")</f>
        <v/>
      </c>
      <c r="M71" s="29" t="str">
        <f t="shared" si="8"/>
        <v/>
      </c>
      <c r="N71" s="29" t="str">
        <f>IFERROR(RANK(M71,M:M,1)+COUNTIF(M$1:M70,M71),"")</f>
        <v/>
      </c>
    </row>
    <row r="72" spans="1:14" ht="17.25">
      <c r="A72" s="21">
        <v>45100</v>
      </c>
      <c r="B72" s="8" t="s">
        <v>162</v>
      </c>
      <c r="C72" s="22" t="s">
        <v>163</v>
      </c>
      <c r="D72" s="152" t="s">
        <v>304</v>
      </c>
      <c r="E72" s="23"/>
      <c r="F72" s="29" t="str">
        <f>IF(YEAR(A72)&amp;MONTH(A72)=체크리스트!$A$11&amp;체크리스트!$A$15,RANK(A72,A$2:A$1080,1),"")</f>
        <v/>
      </c>
      <c r="G72" s="29" t="str">
        <f t="shared" si="5"/>
        <v/>
      </c>
      <c r="H72" s="29" t="str">
        <f>IFERROR(RANK(G72,G:G,1)+COUNTIF($G$1:G71,G72),"")</f>
        <v/>
      </c>
      <c r="I72" s="29" t="str">
        <f t="shared" si="6"/>
        <v/>
      </c>
      <c r="J72" s="29" t="str">
        <f>IFERROR(RANK(I72,I:I,1)+COUNTIF(I$1:I71,I72),"")</f>
        <v/>
      </c>
      <c r="K72" s="29" t="str">
        <f t="shared" si="7"/>
        <v/>
      </c>
      <c r="L72" s="29" t="str">
        <f>IFERROR(RANK(K72,K:K,1)+COUNTIF(K$1:K71,K72),"")</f>
        <v/>
      </c>
      <c r="M72" s="29" t="str">
        <f t="shared" si="8"/>
        <v/>
      </c>
      <c r="N72" s="29" t="str">
        <f>IFERROR(RANK(M72,M:M,1)+COUNTIF(M$1:M71,M72),"")</f>
        <v/>
      </c>
    </row>
    <row r="73" spans="1:14" ht="17.25">
      <c r="A73" s="21">
        <v>45100</v>
      </c>
      <c r="B73" s="8" t="s">
        <v>278</v>
      </c>
      <c r="C73" s="22" t="s">
        <v>164</v>
      </c>
      <c r="D73" s="152" t="s">
        <v>302</v>
      </c>
      <c r="E73" s="23"/>
      <c r="F73" s="29" t="str">
        <f>IF(YEAR(A73)&amp;MONTH(A73)=체크리스트!$A$11&amp;체크리스트!$A$15,RANK(A73,A$2:A$1080,1),"")</f>
        <v/>
      </c>
      <c r="G73" s="29" t="str">
        <f t="shared" si="5"/>
        <v/>
      </c>
      <c r="H73" s="29" t="str">
        <f>IFERROR(RANK(G73,G:G,1)+COUNTIF($G$1:G72,G73),"")</f>
        <v/>
      </c>
      <c r="I73" s="29" t="str">
        <f t="shared" si="6"/>
        <v/>
      </c>
      <c r="J73" s="29" t="str">
        <f>IFERROR(RANK(I73,I:I,1)+COUNTIF(I$1:I72,I73),"")</f>
        <v/>
      </c>
      <c r="K73" s="29" t="str">
        <f t="shared" si="7"/>
        <v/>
      </c>
      <c r="L73" s="29" t="str">
        <f>IFERROR(RANK(K73,K:K,1)+COUNTIF(K$1:K72,K73),"")</f>
        <v/>
      </c>
      <c r="M73" s="29" t="str">
        <f t="shared" si="8"/>
        <v/>
      </c>
      <c r="N73" s="29" t="str">
        <f>IFERROR(RANK(M73,M:M,1)+COUNTIF(M$1:M72,M73),"")</f>
        <v/>
      </c>
    </row>
    <row r="74" spans="1:14" ht="17.25">
      <c r="A74" s="21">
        <v>45100</v>
      </c>
      <c r="B74" s="8" t="s">
        <v>165</v>
      </c>
      <c r="C74" s="22" t="s">
        <v>166</v>
      </c>
      <c r="D74" s="152" t="s">
        <v>305</v>
      </c>
      <c r="E74" s="23"/>
      <c r="F74" s="29" t="str">
        <f>IF(YEAR(A74)&amp;MONTH(A74)=체크리스트!$A$11&amp;체크리스트!$A$15,RANK(A74,A$2:A$1080,1),"")</f>
        <v/>
      </c>
      <c r="G74" s="29" t="str">
        <f t="shared" si="5"/>
        <v/>
      </c>
      <c r="H74" s="29" t="str">
        <f>IFERROR(RANK(G74,G:G,1)+COUNTIF($G$1:G73,G74),"")</f>
        <v/>
      </c>
      <c r="I74" s="29" t="str">
        <f t="shared" si="6"/>
        <v/>
      </c>
      <c r="J74" s="29" t="str">
        <f>IFERROR(RANK(I74,I:I,1)+COUNTIF(I$1:I73,I74),"")</f>
        <v/>
      </c>
      <c r="K74" s="29" t="str">
        <f t="shared" si="7"/>
        <v/>
      </c>
      <c r="L74" s="29" t="str">
        <f>IFERROR(RANK(K74,K:K,1)+COUNTIF(K$1:K73,K74),"")</f>
        <v/>
      </c>
      <c r="M74" s="29" t="str">
        <f t="shared" si="8"/>
        <v/>
      </c>
      <c r="N74" s="29" t="str">
        <f>IFERROR(RANK(M74,M:M,1)+COUNTIF(M$1:M73,M74),"")</f>
        <v/>
      </c>
    </row>
    <row r="75" spans="1:14" ht="17.25">
      <c r="A75" s="21">
        <v>45103</v>
      </c>
      <c r="B75" s="8" t="s">
        <v>167</v>
      </c>
      <c r="C75" s="22" t="s">
        <v>168</v>
      </c>
      <c r="D75" s="152" t="s">
        <v>306</v>
      </c>
      <c r="E75" s="23"/>
      <c r="F75" s="29" t="str">
        <f>IF(YEAR(A75)&amp;MONTH(A75)=체크리스트!$A$11&amp;체크리스트!$A$15,RANK(A75,A$2:A$1080,1),"")</f>
        <v/>
      </c>
      <c r="G75" s="29" t="str">
        <f t="shared" si="5"/>
        <v/>
      </c>
      <c r="H75" s="29" t="str">
        <f>IFERROR(RANK(G75,G:G,1)+COUNTIF($G$1:G74,G75),"")</f>
        <v/>
      </c>
      <c r="I75" s="29" t="str">
        <f t="shared" si="6"/>
        <v/>
      </c>
      <c r="J75" s="29" t="str">
        <f>IFERROR(RANK(I75,I:I,1)+COUNTIF(I$1:I74,I75),"")</f>
        <v/>
      </c>
      <c r="K75" s="29" t="str">
        <f t="shared" si="7"/>
        <v/>
      </c>
      <c r="L75" s="29" t="str">
        <f>IFERROR(RANK(K75,K:K,1)+COUNTIF(K$1:K74,K75),"")</f>
        <v/>
      </c>
      <c r="M75" s="29" t="str">
        <f t="shared" si="8"/>
        <v/>
      </c>
      <c r="N75" s="29" t="str">
        <f>IFERROR(RANK(M75,M:M,1)+COUNTIF(M$1:M74,M75),"")</f>
        <v/>
      </c>
    </row>
    <row r="76" spans="1:14" ht="17.25">
      <c r="A76" s="21">
        <v>45103</v>
      </c>
      <c r="B76" s="8" t="s">
        <v>279</v>
      </c>
      <c r="C76" s="22" t="s">
        <v>169</v>
      </c>
      <c r="D76" s="152" t="s">
        <v>307</v>
      </c>
      <c r="E76" s="23"/>
      <c r="F76" s="29" t="str">
        <f>IF(YEAR(A76)&amp;MONTH(A76)=체크리스트!$A$11&amp;체크리스트!$A$15,RANK(A76,A$2:A$1080,1),"")</f>
        <v/>
      </c>
      <c r="G76" s="29" t="str">
        <f t="shared" si="5"/>
        <v/>
      </c>
      <c r="H76" s="29" t="str">
        <f>IFERROR(RANK(G76,G:G,1)+COUNTIF($G$1:G75,G76),"")</f>
        <v/>
      </c>
      <c r="I76" s="29" t="str">
        <f t="shared" si="6"/>
        <v/>
      </c>
      <c r="J76" s="29" t="str">
        <f>IFERROR(RANK(I76,I:I,1)+COUNTIF(I$1:I75,I76),"")</f>
        <v/>
      </c>
      <c r="K76" s="29" t="str">
        <f t="shared" si="7"/>
        <v/>
      </c>
      <c r="L76" s="29" t="str">
        <f>IFERROR(RANK(K76,K:K,1)+COUNTIF(K$1:K75,K76),"")</f>
        <v/>
      </c>
      <c r="M76" s="29" t="str">
        <f t="shared" si="8"/>
        <v/>
      </c>
      <c r="N76" s="29" t="str">
        <f>IFERROR(RANK(M76,M:M,1)+COUNTIF(M$1:M75,M76),"")</f>
        <v/>
      </c>
    </row>
    <row r="77" spans="1:14" ht="17.25">
      <c r="A77" s="21">
        <v>45103</v>
      </c>
      <c r="B77" s="8" t="s">
        <v>170</v>
      </c>
      <c r="C77" s="22" t="s">
        <v>171</v>
      </c>
      <c r="D77" s="152" t="s">
        <v>85</v>
      </c>
      <c r="E77" s="23"/>
      <c r="F77" s="29" t="str">
        <f>IF(YEAR(A77)&amp;MONTH(A77)=체크리스트!$A$11&amp;체크리스트!$A$15,RANK(A77,A$2:A$1080,1),"")</f>
        <v/>
      </c>
      <c r="G77" s="29" t="str">
        <f t="shared" si="5"/>
        <v/>
      </c>
      <c r="H77" s="29" t="str">
        <f>IFERROR(RANK(G77,G:G,1)+COUNTIF($G$1:G76,G77),"")</f>
        <v/>
      </c>
      <c r="I77" s="29" t="str">
        <f t="shared" si="6"/>
        <v/>
      </c>
      <c r="J77" s="29" t="str">
        <f>IFERROR(RANK(I77,I:I,1)+COUNTIF(I$1:I76,I77),"")</f>
        <v/>
      </c>
      <c r="K77" s="29" t="str">
        <f t="shared" si="7"/>
        <v/>
      </c>
      <c r="L77" s="29" t="str">
        <f>IFERROR(RANK(K77,K:K,1)+COUNTIF(K$1:K76,K77),"")</f>
        <v/>
      </c>
      <c r="M77" s="29" t="str">
        <f t="shared" si="8"/>
        <v/>
      </c>
      <c r="N77" s="29" t="str">
        <f>IFERROR(RANK(M77,M:M,1)+COUNTIF(M$1:M76,M77),"")</f>
        <v/>
      </c>
    </row>
    <row r="78" spans="1:14" ht="17.25">
      <c r="A78" s="21">
        <v>45103</v>
      </c>
      <c r="B78" s="8" t="s">
        <v>172</v>
      </c>
      <c r="C78" s="22" t="s">
        <v>173</v>
      </c>
      <c r="D78" s="152" t="s">
        <v>308</v>
      </c>
      <c r="E78" s="23"/>
      <c r="F78" s="29" t="str">
        <f>IF(YEAR(A78)&amp;MONTH(A78)=체크리스트!$A$11&amp;체크리스트!$A$15,RANK(A78,A$2:A$1080,1),"")</f>
        <v/>
      </c>
      <c r="G78" s="29" t="str">
        <f t="shared" si="5"/>
        <v/>
      </c>
      <c r="H78" s="29" t="str">
        <f>IFERROR(RANK(G78,G:G,1)+COUNTIF($G$1:G77,G78),"")</f>
        <v/>
      </c>
      <c r="I78" s="29" t="str">
        <f t="shared" si="6"/>
        <v/>
      </c>
      <c r="J78" s="29" t="str">
        <f>IFERROR(RANK(I78,I:I,1)+COUNTIF(I$1:I77,I78),"")</f>
        <v/>
      </c>
      <c r="K78" s="29" t="str">
        <f t="shared" si="7"/>
        <v/>
      </c>
      <c r="L78" s="29" t="str">
        <f>IFERROR(RANK(K78,K:K,1)+COUNTIF(K$1:K77,K78),"")</f>
        <v/>
      </c>
      <c r="M78" s="29" t="str">
        <f t="shared" si="8"/>
        <v/>
      </c>
      <c r="N78" s="29" t="str">
        <f>IFERROR(RANK(M78,M:M,1)+COUNTIF(M$1:M77,M78),"")</f>
        <v/>
      </c>
    </row>
    <row r="79" spans="1:14" ht="17.25">
      <c r="A79" s="21">
        <v>45104</v>
      </c>
      <c r="B79" s="8" t="s">
        <v>280</v>
      </c>
      <c r="C79" s="22" t="s">
        <v>281</v>
      </c>
      <c r="D79" s="152" t="s">
        <v>298</v>
      </c>
      <c r="E79" s="23"/>
      <c r="F79" s="29" t="str">
        <f>IF(YEAR(A79)&amp;MONTH(A79)=체크리스트!$A$11&amp;체크리스트!$A$15,RANK(A79,A$2:A$1080,1),"")</f>
        <v/>
      </c>
      <c r="G79" s="29" t="str">
        <f t="shared" si="5"/>
        <v/>
      </c>
      <c r="H79" s="29" t="str">
        <f>IFERROR(RANK(G79,G:G,1)+COUNTIF($G$1:G78,G79),"")</f>
        <v/>
      </c>
      <c r="I79" s="29" t="str">
        <f t="shared" si="6"/>
        <v/>
      </c>
      <c r="J79" s="29" t="str">
        <f>IFERROR(RANK(I79,I:I,1)+COUNTIF(I$1:I78,I79),"")</f>
        <v/>
      </c>
      <c r="K79" s="29" t="str">
        <f t="shared" si="7"/>
        <v/>
      </c>
      <c r="L79" s="29" t="str">
        <f>IFERROR(RANK(K79,K:K,1)+COUNTIF(K$1:K78,K79),"")</f>
        <v/>
      </c>
      <c r="M79" s="29" t="str">
        <f t="shared" si="8"/>
        <v/>
      </c>
      <c r="N79" s="29" t="str">
        <f>IFERROR(RANK(M79,M:M,1)+COUNTIF(M$1:M78,M79),"")</f>
        <v/>
      </c>
    </row>
    <row r="80" spans="1:14" ht="17.25">
      <c r="A80" s="21">
        <v>45105</v>
      </c>
      <c r="B80" s="8" t="s">
        <v>174</v>
      </c>
      <c r="C80" s="22" t="s">
        <v>175</v>
      </c>
      <c r="D80" s="152" t="s">
        <v>309</v>
      </c>
      <c r="E80" s="23"/>
      <c r="F80" s="29" t="str">
        <f>IF(YEAR(A80)&amp;MONTH(A80)=체크리스트!$A$11&amp;체크리스트!$A$15,RANK(A80,A$2:A$1080,1),"")</f>
        <v/>
      </c>
      <c r="G80" s="29" t="str">
        <f t="shared" si="5"/>
        <v/>
      </c>
      <c r="H80" s="29" t="str">
        <f>IFERROR(RANK(G80,G:G,1)+COUNTIF($G$1:G79,G80),"")</f>
        <v/>
      </c>
      <c r="I80" s="29" t="str">
        <f t="shared" si="6"/>
        <v/>
      </c>
      <c r="J80" s="29" t="str">
        <f>IFERROR(RANK(I80,I:I,1)+COUNTIF(I$1:I79,I80),"")</f>
        <v/>
      </c>
      <c r="K80" s="29" t="str">
        <f t="shared" si="7"/>
        <v/>
      </c>
      <c r="L80" s="29" t="str">
        <f>IFERROR(RANK(K80,K:K,1)+COUNTIF(K$1:K79,K80),"")</f>
        <v/>
      </c>
      <c r="M80" s="29" t="str">
        <f t="shared" si="8"/>
        <v/>
      </c>
      <c r="N80" s="29" t="str">
        <f>IFERROR(RANK(M80,M:M,1)+COUNTIF(M$1:M79,M80),"")</f>
        <v/>
      </c>
    </row>
    <row r="81" spans="1:14" ht="17.25">
      <c r="A81" s="21">
        <v>45105</v>
      </c>
      <c r="B81" s="8" t="s">
        <v>282</v>
      </c>
      <c r="C81" s="22" t="s">
        <v>176</v>
      </c>
      <c r="D81" s="152" t="s">
        <v>290</v>
      </c>
      <c r="E81" s="23"/>
      <c r="F81" s="29" t="str">
        <f>IF(YEAR(A81)&amp;MONTH(A81)=체크리스트!$A$11&amp;체크리스트!$A$15,RANK(A81,A$2:A$1080,1),"")</f>
        <v/>
      </c>
      <c r="G81" s="29" t="str">
        <f t="shared" si="5"/>
        <v/>
      </c>
      <c r="H81" s="29" t="str">
        <f>IFERROR(RANK(G81,G:G,1)+COUNTIF($G$1:G80,G81),"")</f>
        <v/>
      </c>
      <c r="I81" s="29" t="str">
        <f t="shared" si="6"/>
        <v/>
      </c>
      <c r="J81" s="29" t="str">
        <f>IFERROR(RANK(I81,I:I,1)+COUNTIF(I$1:I80,I81),"")</f>
        <v/>
      </c>
      <c r="K81" s="29" t="str">
        <f t="shared" si="7"/>
        <v/>
      </c>
      <c r="L81" s="29" t="str">
        <f>IFERROR(RANK(K81,K:K,1)+COUNTIF(K$1:K80,K81),"")</f>
        <v/>
      </c>
      <c r="M81" s="29" t="str">
        <f t="shared" si="8"/>
        <v/>
      </c>
      <c r="N81" s="29" t="str">
        <f>IFERROR(RANK(M81,M:M,1)+COUNTIF(M$1:M80,M81),"")</f>
        <v/>
      </c>
    </row>
    <row r="82" spans="1:14" ht="17.25">
      <c r="A82" s="21">
        <v>45106</v>
      </c>
      <c r="B82" s="8" t="s">
        <v>177</v>
      </c>
      <c r="C82" s="22" t="s">
        <v>178</v>
      </c>
      <c r="D82" s="152" t="s">
        <v>62</v>
      </c>
      <c r="E82" s="23"/>
      <c r="F82" s="29" t="str">
        <f>IF(YEAR(A82)&amp;MONTH(A82)=체크리스트!$A$11&amp;체크리스트!$A$15,RANK(A82,A$2:A$1080,1),"")</f>
        <v/>
      </c>
      <c r="G82" s="29" t="str">
        <f t="shared" si="5"/>
        <v/>
      </c>
      <c r="H82" s="29" t="str">
        <f>IFERROR(RANK(G82,G:G,1)+COUNTIF($G$1:G81,G82),"")</f>
        <v/>
      </c>
      <c r="I82" s="29" t="str">
        <f t="shared" si="6"/>
        <v/>
      </c>
      <c r="J82" s="29" t="str">
        <f>IFERROR(RANK(I82,I:I,1)+COUNTIF(I$1:I81,I82),"")</f>
        <v/>
      </c>
      <c r="K82" s="29" t="str">
        <f t="shared" si="7"/>
        <v/>
      </c>
      <c r="L82" s="29" t="str">
        <f>IFERROR(RANK(K82,K:K,1)+COUNTIF(K$1:K81,K82),"")</f>
        <v/>
      </c>
      <c r="M82" s="29" t="str">
        <f t="shared" si="8"/>
        <v/>
      </c>
      <c r="N82" s="29" t="str">
        <f>IFERROR(RANK(M82,M:M,1)+COUNTIF(M$1:M81,M82),"")</f>
        <v/>
      </c>
    </row>
    <row r="83" spans="1:14" ht="17.25">
      <c r="A83" s="21">
        <v>45106</v>
      </c>
      <c r="B83" s="8" t="s">
        <v>283</v>
      </c>
      <c r="C83" s="22" t="s">
        <v>179</v>
      </c>
      <c r="D83" s="152" t="s">
        <v>101</v>
      </c>
      <c r="E83" s="23"/>
      <c r="F83" s="29" t="str">
        <f>IF(YEAR(A83)&amp;MONTH(A83)=체크리스트!$A$11&amp;체크리스트!$A$15,RANK(A83,A$2:A$1080,1),"")</f>
        <v/>
      </c>
      <c r="G83" s="29" t="str">
        <f t="shared" si="5"/>
        <v/>
      </c>
      <c r="H83" s="29" t="str">
        <f>IFERROR(RANK(G83,G:G,1)+COUNTIF($G$1:G82,G83),"")</f>
        <v/>
      </c>
      <c r="I83" s="29" t="str">
        <f t="shared" si="6"/>
        <v/>
      </c>
      <c r="J83" s="29" t="str">
        <f>IFERROR(RANK(I83,I:I,1)+COUNTIF(I$1:I82,I83),"")</f>
        <v/>
      </c>
      <c r="K83" s="29" t="str">
        <f t="shared" si="7"/>
        <v/>
      </c>
      <c r="L83" s="29" t="str">
        <f>IFERROR(RANK(K83,K:K,1)+COUNTIF(K$1:K82,K83),"")</f>
        <v/>
      </c>
      <c r="M83" s="29" t="str">
        <f t="shared" si="8"/>
        <v/>
      </c>
      <c r="N83" s="29" t="str">
        <f>IFERROR(RANK(M83,M:M,1)+COUNTIF(M$1:M82,M83),"")</f>
        <v/>
      </c>
    </row>
    <row r="84" spans="1:14" ht="17.25">
      <c r="A84" s="21">
        <v>45106</v>
      </c>
      <c r="B84" s="8" t="s">
        <v>180</v>
      </c>
      <c r="C84" s="22" t="s">
        <v>181</v>
      </c>
      <c r="D84" s="152" t="s">
        <v>85</v>
      </c>
      <c r="E84" s="23"/>
      <c r="F84" s="29" t="str">
        <f>IF(YEAR(A84)&amp;MONTH(A84)=체크리스트!$A$11&amp;체크리스트!$A$15,RANK(A84,A$2:A$1080,1),"")</f>
        <v/>
      </c>
      <c r="G84" s="29" t="str">
        <f t="shared" si="5"/>
        <v/>
      </c>
      <c r="H84" s="29" t="str">
        <f>IFERROR(RANK(G84,G:G,1)+COUNTIF($G$1:G83,G84),"")</f>
        <v/>
      </c>
      <c r="I84" s="29" t="str">
        <f t="shared" si="6"/>
        <v/>
      </c>
      <c r="J84" s="29" t="str">
        <f>IFERROR(RANK(I84,I:I,1)+COUNTIF(I$1:I83,I84),"")</f>
        <v/>
      </c>
      <c r="K84" s="29" t="str">
        <f t="shared" si="7"/>
        <v/>
      </c>
      <c r="L84" s="29" t="str">
        <f>IFERROR(RANK(K84,K:K,1)+COUNTIF(K$1:K83,K84),"")</f>
        <v/>
      </c>
      <c r="M84" s="29" t="str">
        <f t="shared" si="8"/>
        <v/>
      </c>
      <c r="N84" s="29" t="str">
        <f>IFERROR(RANK(M84,M:M,1)+COUNTIF(M$1:M83,M84),"")</f>
        <v/>
      </c>
    </row>
    <row r="85" spans="1:14" ht="17.25">
      <c r="A85" s="21">
        <v>45106</v>
      </c>
      <c r="B85" s="8" t="s">
        <v>182</v>
      </c>
      <c r="C85" s="22" t="s">
        <v>183</v>
      </c>
      <c r="D85" s="152" t="s">
        <v>85</v>
      </c>
      <c r="E85" s="23"/>
      <c r="F85" s="29" t="str">
        <f>IF(YEAR(A85)&amp;MONTH(A85)=체크리스트!$A$11&amp;체크리스트!$A$15,RANK(A85,A$2:A$1080,1),"")</f>
        <v/>
      </c>
      <c r="G85" s="29" t="str">
        <f t="shared" si="5"/>
        <v/>
      </c>
      <c r="H85" s="29" t="str">
        <f>IFERROR(RANK(G85,G:G,1)+COUNTIF($G$1:G84,G85),"")</f>
        <v/>
      </c>
      <c r="I85" s="29" t="str">
        <f t="shared" si="6"/>
        <v/>
      </c>
      <c r="J85" s="29" t="str">
        <f>IFERROR(RANK(I85,I:I,1)+COUNTIF(I$1:I84,I85),"")</f>
        <v/>
      </c>
      <c r="K85" s="29" t="str">
        <f t="shared" si="7"/>
        <v/>
      </c>
      <c r="L85" s="29" t="str">
        <f>IFERROR(RANK(K85,K:K,1)+COUNTIF(K$1:K84,K85),"")</f>
        <v/>
      </c>
      <c r="M85" s="29" t="str">
        <f t="shared" si="8"/>
        <v/>
      </c>
      <c r="N85" s="29" t="str">
        <f>IFERROR(RANK(M85,M:M,1)+COUNTIF(M$1:M84,M85),"")</f>
        <v/>
      </c>
    </row>
    <row r="86" spans="1:14" ht="17.25">
      <c r="A86" s="21">
        <v>45106</v>
      </c>
      <c r="B86" s="8" t="s">
        <v>284</v>
      </c>
      <c r="C86" s="22" t="s">
        <v>184</v>
      </c>
      <c r="D86" s="152" t="s">
        <v>310</v>
      </c>
      <c r="E86" s="23"/>
      <c r="F86" s="29" t="str">
        <f>IF(YEAR(A86)&amp;MONTH(A86)=체크리스트!$A$11&amp;체크리스트!$A$15,RANK(A86,A$2:A$1080,1),"")</f>
        <v/>
      </c>
      <c r="G86" s="29" t="str">
        <f t="shared" si="5"/>
        <v/>
      </c>
      <c r="H86" s="29" t="str">
        <f>IFERROR(RANK(G86,G:G,1)+COUNTIF($G$1:G85,G86),"")</f>
        <v/>
      </c>
      <c r="I86" s="29" t="str">
        <f t="shared" si="6"/>
        <v/>
      </c>
      <c r="J86" s="29" t="str">
        <f>IFERROR(RANK(I86,I:I,1)+COUNTIF(I$1:I85,I86),"")</f>
        <v/>
      </c>
      <c r="K86" s="29" t="str">
        <f t="shared" si="7"/>
        <v/>
      </c>
      <c r="L86" s="29" t="str">
        <f>IFERROR(RANK(K86,K:K,1)+COUNTIF(K$1:K85,K86),"")</f>
        <v/>
      </c>
      <c r="M86" s="29" t="str">
        <f t="shared" si="8"/>
        <v/>
      </c>
      <c r="N86" s="29" t="str">
        <f>IFERROR(RANK(M86,M:M,1)+COUNTIF(M$1:M85,M86),"")</f>
        <v/>
      </c>
    </row>
    <row r="87" spans="1:14" ht="17.25">
      <c r="A87" s="21">
        <v>45107</v>
      </c>
      <c r="B87" s="8" t="s">
        <v>185</v>
      </c>
      <c r="C87" s="22" t="s">
        <v>186</v>
      </c>
      <c r="D87" s="152" t="s">
        <v>85</v>
      </c>
      <c r="E87" s="23"/>
      <c r="F87" s="29" t="str">
        <f>IF(YEAR(A87)&amp;MONTH(A87)=체크리스트!$A$11&amp;체크리스트!$A$15,RANK(A87,A$2:A$1080,1),"")</f>
        <v/>
      </c>
      <c r="G87" s="29" t="str">
        <f t="shared" si="5"/>
        <v/>
      </c>
      <c r="H87" s="29" t="str">
        <f>IFERROR(RANK(G87,G:G,1)+COUNTIF($G$1:G86,G87),"")</f>
        <v/>
      </c>
      <c r="I87" s="29" t="str">
        <f t="shared" si="6"/>
        <v/>
      </c>
      <c r="J87" s="29" t="str">
        <f>IFERROR(RANK(I87,I:I,1)+COUNTIF(I$1:I86,I87),"")</f>
        <v/>
      </c>
      <c r="K87" s="29" t="str">
        <f t="shared" si="7"/>
        <v/>
      </c>
      <c r="L87" s="29" t="str">
        <f>IFERROR(RANK(K87,K:K,1)+COUNTIF(K$1:K86,K87),"")</f>
        <v/>
      </c>
      <c r="M87" s="29" t="str">
        <f t="shared" si="8"/>
        <v/>
      </c>
      <c r="N87" s="29" t="str">
        <f>IFERROR(RANK(M87,M:M,1)+COUNTIF(M$1:M86,M87),"")</f>
        <v/>
      </c>
    </row>
    <row r="88" spans="1:14" ht="17.25">
      <c r="A88" s="21">
        <v>45112</v>
      </c>
      <c r="B88" s="8" t="s">
        <v>316</v>
      </c>
      <c r="C88" s="22" t="s">
        <v>317</v>
      </c>
      <c r="D88" s="152" t="s">
        <v>263</v>
      </c>
      <c r="E88" s="23"/>
      <c r="F88" s="29" t="str">
        <f>IF(YEAR(A88)&amp;MONTH(A88)=체크리스트!$A$11&amp;체크리스트!$A$15,RANK(A88,A$2:A$1080,1),"")</f>
        <v/>
      </c>
      <c r="G88" s="29" t="str">
        <f t="shared" si="5"/>
        <v/>
      </c>
      <c r="H88" s="29" t="str">
        <f>IFERROR(RANK(G88,G:G,1)+COUNTIF($G$1:G87,G88),"")</f>
        <v/>
      </c>
      <c r="I88" s="29" t="str">
        <f t="shared" si="6"/>
        <v/>
      </c>
      <c r="J88" s="29" t="str">
        <f>IFERROR(RANK(I88,I:I,1)+COUNTIF(I$1:I87,I88),"")</f>
        <v/>
      </c>
      <c r="K88" s="29" t="str">
        <f t="shared" si="7"/>
        <v/>
      </c>
      <c r="L88" s="29" t="str">
        <f>IFERROR(RANK(K88,K:K,1)+COUNTIF(K$1:K87,K88),"")</f>
        <v/>
      </c>
      <c r="M88" s="29" t="str">
        <f t="shared" si="8"/>
        <v/>
      </c>
      <c r="N88" s="29" t="str">
        <f>IFERROR(RANK(M88,M:M,1)+COUNTIF(M$1:M87,M88),"")</f>
        <v/>
      </c>
    </row>
    <row r="89" spans="1:14" ht="17.25">
      <c r="A89" s="21">
        <v>45112</v>
      </c>
      <c r="B89" s="8" t="s">
        <v>318</v>
      </c>
      <c r="C89" s="22" t="s">
        <v>319</v>
      </c>
      <c r="D89" s="152" t="s">
        <v>320</v>
      </c>
      <c r="E89" s="23"/>
      <c r="F89" s="29" t="str">
        <f>IF(YEAR(A89)&amp;MONTH(A89)=체크리스트!$A$11&amp;체크리스트!$A$15,RANK(A89,A$2:A$1080,1),"")</f>
        <v/>
      </c>
      <c r="G89" s="29" t="str">
        <f t="shared" si="5"/>
        <v/>
      </c>
      <c r="H89" s="29" t="str">
        <f>IFERROR(RANK(G89,G:G,1)+COUNTIF($G$1:G88,G89),"")</f>
        <v/>
      </c>
      <c r="I89" s="29" t="str">
        <f t="shared" si="6"/>
        <v/>
      </c>
      <c r="J89" s="29" t="str">
        <f>IFERROR(RANK(I89,I:I,1)+COUNTIF(I$1:I88,I89),"")</f>
        <v/>
      </c>
      <c r="K89" s="29" t="str">
        <f t="shared" si="7"/>
        <v/>
      </c>
      <c r="L89" s="29" t="str">
        <f>IFERROR(RANK(K89,K:K,1)+COUNTIF(K$1:K88,K89),"")</f>
        <v/>
      </c>
      <c r="M89" s="29" t="str">
        <f t="shared" si="8"/>
        <v/>
      </c>
      <c r="N89" s="29" t="str">
        <f>IFERROR(RANK(M89,M:M,1)+COUNTIF(M$1:M88,M89),"")</f>
        <v/>
      </c>
    </row>
    <row r="90" spans="1:14" ht="17.25">
      <c r="A90" s="21">
        <v>45113</v>
      </c>
      <c r="B90" s="8" t="s">
        <v>321</v>
      </c>
      <c r="C90" s="22" t="s">
        <v>322</v>
      </c>
      <c r="D90" s="152" t="s">
        <v>320</v>
      </c>
      <c r="E90" s="23"/>
      <c r="F90" s="29" t="str">
        <f>IF(YEAR(A90)&amp;MONTH(A90)=체크리스트!$A$11&amp;체크리스트!$A$15,RANK(A90,A$2:A$1080,1),"")</f>
        <v/>
      </c>
      <c r="G90" s="29" t="str">
        <f t="shared" si="5"/>
        <v/>
      </c>
      <c r="H90" s="29" t="str">
        <f>IFERROR(RANK(G90,G:G,1)+COUNTIF($G$1:G89,G90),"")</f>
        <v/>
      </c>
      <c r="I90" s="29" t="str">
        <f t="shared" si="6"/>
        <v/>
      </c>
      <c r="J90" s="29" t="str">
        <f>IFERROR(RANK(I90,I:I,1)+COUNTIF(I$1:I89,I90),"")</f>
        <v/>
      </c>
      <c r="K90" s="29" t="str">
        <f t="shared" si="7"/>
        <v/>
      </c>
      <c r="L90" s="29" t="str">
        <f>IFERROR(RANK(K90,K:K,1)+COUNTIF(K$1:K89,K90),"")</f>
        <v/>
      </c>
      <c r="M90" s="29" t="str">
        <f t="shared" si="8"/>
        <v/>
      </c>
      <c r="N90" s="29" t="str">
        <f>IFERROR(RANK(M90,M:M,1)+COUNTIF(M$1:M89,M90),"")</f>
        <v/>
      </c>
    </row>
    <row r="91" spans="1:14" ht="17.25">
      <c r="A91" s="21">
        <v>45113</v>
      </c>
      <c r="B91" s="8" t="s">
        <v>323</v>
      </c>
      <c r="C91" s="22" t="s">
        <v>324</v>
      </c>
      <c r="D91" s="152" t="s">
        <v>263</v>
      </c>
      <c r="E91" s="23"/>
      <c r="F91" s="29" t="str">
        <f>IF(YEAR(A91)&amp;MONTH(A91)=체크리스트!$A$11&amp;체크리스트!$A$15,RANK(A91,A$2:A$1080,1),"")</f>
        <v/>
      </c>
      <c r="G91" s="29" t="str">
        <f t="shared" si="5"/>
        <v/>
      </c>
      <c r="H91" s="29" t="str">
        <f>IFERROR(RANK(G91,G:G,1)+COUNTIF($G$1:G90,G91),"")</f>
        <v/>
      </c>
      <c r="I91" s="29" t="str">
        <f t="shared" si="6"/>
        <v/>
      </c>
      <c r="J91" s="29" t="str">
        <f>IFERROR(RANK(I91,I:I,1)+COUNTIF(I$1:I90,I91),"")</f>
        <v/>
      </c>
      <c r="K91" s="29" t="str">
        <f t="shared" si="7"/>
        <v/>
      </c>
      <c r="L91" s="29" t="str">
        <f>IFERROR(RANK(K91,K:K,1)+COUNTIF(K$1:K90,K91),"")</f>
        <v/>
      </c>
      <c r="M91" s="29" t="str">
        <f t="shared" si="8"/>
        <v/>
      </c>
      <c r="N91" s="29" t="str">
        <f>IFERROR(RANK(M91,M:M,1)+COUNTIF(M$1:M90,M91),"")</f>
        <v/>
      </c>
    </row>
    <row r="92" spans="1:14" ht="17.25">
      <c r="A92" s="21">
        <v>45113</v>
      </c>
      <c r="B92" s="8" t="s">
        <v>325</v>
      </c>
      <c r="C92" s="22" t="s">
        <v>326</v>
      </c>
      <c r="D92" s="152" t="s">
        <v>265</v>
      </c>
      <c r="E92" s="23"/>
      <c r="F92" s="29" t="str">
        <f>IF(YEAR(A92)&amp;MONTH(A92)=체크리스트!$A$11&amp;체크리스트!$A$15,RANK(A92,A$2:A$1080,1),"")</f>
        <v/>
      </c>
      <c r="G92" s="29" t="str">
        <f t="shared" si="5"/>
        <v/>
      </c>
      <c r="H92" s="29" t="str">
        <f>IFERROR(RANK(G92,G:G,1)+COUNTIF($G$1:G91,G92),"")</f>
        <v/>
      </c>
      <c r="I92" s="29" t="str">
        <f t="shared" si="6"/>
        <v/>
      </c>
      <c r="J92" s="29" t="str">
        <f>IFERROR(RANK(I92,I:I,1)+COUNTIF(I$1:I91,I92),"")</f>
        <v/>
      </c>
      <c r="K92" s="29" t="str">
        <f t="shared" si="7"/>
        <v/>
      </c>
      <c r="L92" s="29" t="str">
        <f>IFERROR(RANK(K92,K:K,1)+COUNTIF(K$1:K91,K92),"")</f>
        <v/>
      </c>
      <c r="M92" s="29" t="str">
        <f t="shared" si="8"/>
        <v/>
      </c>
      <c r="N92" s="29" t="str">
        <f>IFERROR(RANK(M92,M:M,1)+COUNTIF(M$1:M91,M92),"")</f>
        <v/>
      </c>
    </row>
    <row r="93" spans="1:14" ht="17.25">
      <c r="A93" s="21">
        <v>45114</v>
      </c>
      <c r="B93" s="8" t="s">
        <v>327</v>
      </c>
      <c r="C93" s="22" t="s">
        <v>328</v>
      </c>
      <c r="D93" s="152" t="s">
        <v>265</v>
      </c>
      <c r="E93" s="23"/>
      <c r="F93" s="29" t="str">
        <f>IF(YEAR(A93)&amp;MONTH(A93)=체크리스트!$A$11&amp;체크리스트!$A$15,RANK(A93,A$2:A$1080,1),"")</f>
        <v/>
      </c>
      <c r="G93" s="29" t="str">
        <f t="shared" si="5"/>
        <v/>
      </c>
      <c r="H93" s="29" t="str">
        <f>IFERROR(RANK(G93,G:G,1)+COUNTIF($G$1:G92,G93),"")</f>
        <v/>
      </c>
      <c r="I93" s="29" t="str">
        <f t="shared" si="6"/>
        <v/>
      </c>
      <c r="J93" s="29" t="str">
        <f>IFERROR(RANK(I93,I:I,1)+COUNTIF(I$1:I92,I93),"")</f>
        <v/>
      </c>
      <c r="K93" s="29" t="str">
        <f t="shared" si="7"/>
        <v/>
      </c>
      <c r="L93" s="29" t="str">
        <f>IFERROR(RANK(K93,K:K,1)+COUNTIF(K$1:K92,K93),"")</f>
        <v/>
      </c>
      <c r="M93" s="29" t="str">
        <f t="shared" si="8"/>
        <v/>
      </c>
      <c r="N93" s="29" t="str">
        <f>IFERROR(RANK(M93,M:M,1)+COUNTIF(M$1:M92,M93),"")</f>
        <v/>
      </c>
    </row>
    <row r="94" spans="1:14" ht="17.25">
      <c r="A94" s="21">
        <v>45116</v>
      </c>
      <c r="B94" s="8" t="s">
        <v>329</v>
      </c>
      <c r="C94" s="22" t="s">
        <v>330</v>
      </c>
      <c r="D94" s="152" t="s">
        <v>263</v>
      </c>
      <c r="E94" s="23"/>
      <c r="F94" s="29" t="str">
        <f>IF(YEAR(A94)&amp;MONTH(A94)=체크리스트!$A$11&amp;체크리스트!$A$15,RANK(A94,A$2:A$1080,1),"")</f>
        <v/>
      </c>
      <c r="G94" s="29" t="str">
        <f t="shared" si="5"/>
        <v/>
      </c>
      <c r="H94" s="29" t="str">
        <f>IFERROR(RANK(G94,G:G,1)+COUNTIF($G$1:G93,G94),"")</f>
        <v/>
      </c>
      <c r="I94" s="29" t="str">
        <f t="shared" si="6"/>
        <v/>
      </c>
      <c r="J94" s="29" t="str">
        <f>IFERROR(RANK(I94,I:I,1)+COUNTIF(I$1:I93,I94),"")</f>
        <v/>
      </c>
      <c r="K94" s="29" t="str">
        <f t="shared" si="7"/>
        <v/>
      </c>
      <c r="L94" s="29" t="str">
        <f>IFERROR(RANK(K94,K:K,1)+COUNTIF(K$1:K93,K94),"")</f>
        <v/>
      </c>
      <c r="M94" s="29" t="str">
        <f t="shared" si="8"/>
        <v/>
      </c>
      <c r="N94" s="29" t="str">
        <f>IFERROR(RANK(M94,M:M,1)+COUNTIF(M$1:M93,M94),"")</f>
        <v/>
      </c>
    </row>
    <row r="95" spans="1:14" ht="17.25">
      <c r="A95" s="21">
        <v>45118</v>
      </c>
      <c r="B95" s="8" t="s">
        <v>331</v>
      </c>
      <c r="C95" s="22" t="s">
        <v>332</v>
      </c>
      <c r="D95" s="152" t="s">
        <v>263</v>
      </c>
      <c r="E95" s="23"/>
      <c r="F95" s="29" t="str">
        <f>IF(YEAR(A95)&amp;MONTH(A95)=체크리스트!$A$11&amp;체크리스트!$A$15,RANK(A95,A$2:A$1080,1),"")</f>
        <v/>
      </c>
      <c r="G95" s="29" t="str">
        <f t="shared" si="5"/>
        <v/>
      </c>
      <c r="H95" s="29" t="str">
        <f>IFERROR(RANK(G95,G:G,1)+COUNTIF($G$1:G94,G95),"")</f>
        <v/>
      </c>
      <c r="I95" s="29" t="str">
        <f t="shared" si="6"/>
        <v/>
      </c>
      <c r="J95" s="29" t="str">
        <f>IFERROR(RANK(I95,I:I,1)+COUNTIF(I$1:I94,I95),"")</f>
        <v/>
      </c>
      <c r="K95" s="29" t="str">
        <f t="shared" si="7"/>
        <v/>
      </c>
      <c r="L95" s="29" t="str">
        <f>IFERROR(RANK(K95,K:K,1)+COUNTIF(K$1:K94,K95),"")</f>
        <v/>
      </c>
      <c r="M95" s="29" t="str">
        <f t="shared" si="8"/>
        <v/>
      </c>
      <c r="N95" s="29" t="str">
        <f>IFERROR(RANK(M95,M:M,1)+COUNTIF(M$1:M94,M95),"")</f>
        <v/>
      </c>
    </row>
    <row r="96" spans="1:14" ht="17.25">
      <c r="A96" s="21">
        <v>45118</v>
      </c>
      <c r="B96" s="8" t="s">
        <v>333</v>
      </c>
      <c r="C96" s="22" t="s">
        <v>334</v>
      </c>
      <c r="D96" s="152" t="s">
        <v>265</v>
      </c>
      <c r="E96" s="23"/>
      <c r="F96" s="29" t="str">
        <f>IF(YEAR(A96)&amp;MONTH(A96)=체크리스트!$A$11&amp;체크리스트!$A$15,RANK(A96,A$2:A$1080,1),"")</f>
        <v/>
      </c>
      <c r="G96" s="29" t="str">
        <f t="shared" si="5"/>
        <v/>
      </c>
      <c r="H96" s="29" t="str">
        <f>IFERROR(RANK(G96,G:G,1)+COUNTIF($G$1:G95,G96),"")</f>
        <v/>
      </c>
      <c r="I96" s="29" t="str">
        <f t="shared" si="6"/>
        <v/>
      </c>
      <c r="J96" s="29" t="str">
        <f>IFERROR(RANK(I96,I:I,1)+COUNTIF(I$1:I95,I96),"")</f>
        <v/>
      </c>
      <c r="K96" s="29" t="str">
        <f t="shared" si="7"/>
        <v/>
      </c>
      <c r="L96" s="29" t="str">
        <f>IFERROR(RANK(K96,K:K,1)+COUNTIF(K$1:K95,K96),"")</f>
        <v/>
      </c>
      <c r="M96" s="29" t="str">
        <f t="shared" si="8"/>
        <v/>
      </c>
      <c r="N96" s="29" t="str">
        <f>IFERROR(RANK(M96,M:M,1)+COUNTIF(M$1:M95,M96),"")</f>
        <v/>
      </c>
    </row>
    <row r="97" spans="1:14" ht="17.25">
      <c r="A97" s="21">
        <v>45118</v>
      </c>
      <c r="B97" s="8" t="s">
        <v>335</v>
      </c>
      <c r="C97" s="22" t="s">
        <v>336</v>
      </c>
      <c r="D97" s="152" t="s">
        <v>265</v>
      </c>
      <c r="E97" s="23"/>
      <c r="F97" s="29" t="str">
        <f>IF(YEAR(A97)&amp;MONTH(A97)=체크리스트!$A$11&amp;체크리스트!$A$15,RANK(A97,A$2:A$1080,1),"")</f>
        <v/>
      </c>
      <c r="G97" s="29" t="str">
        <f t="shared" si="5"/>
        <v/>
      </c>
      <c r="H97" s="29" t="str">
        <f>IFERROR(RANK(G97,G:G,1)+COUNTIF($G$1:G96,G97),"")</f>
        <v/>
      </c>
      <c r="I97" s="29" t="str">
        <f t="shared" si="6"/>
        <v/>
      </c>
      <c r="J97" s="29" t="str">
        <f>IFERROR(RANK(I97,I:I,1)+COUNTIF(I$1:I96,I97),"")</f>
        <v/>
      </c>
      <c r="K97" s="29" t="str">
        <f t="shared" si="7"/>
        <v/>
      </c>
      <c r="L97" s="29" t="str">
        <f>IFERROR(RANK(K97,K:K,1)+COUNTIF(K$1:K96,K97),"")</f>
        <v/>
      </c>
      <c r="M97" s="29" t="str">
        <f t="shared" si="8"/>
        <v/>
      </c>
      <c r="N97" s="29" t="str">
        <f>IFERROR(RANK(M97,M:M,1)+COUNTIF(M$1:M96,M97),"")</f>
        <v/>
      </c>
    </row>
    <row r="98" spans="1:14" ht="17.25">
      <c r="A98" s="21">
        <v>45119</v>
      </c>
      <c r="B98" s="8" t="s">
        <v>337</v>
      </c>
      <c r="C98" s="22" t="s">
        <v>338</v>
      </c>
      <c r="D98" s="152" t="s">
        <v>265</v>
      </c>
      <c r="E98" s="23"/>
      <c r="F98" s="29" t="str">
        <f>IF(YEAR(A98)&amp;MONTH(A98)=체크리스트!$A$11&amp;체크리스트!$A$15,RANK(A98,A$2:A$1080,1),"")</f>
        <v/>
      </c>
      <c r="G98" s="29" t="str">
        <f t="shared" si="5"/>
        <v/>
      </c>
      <c r="H98" s="29" t="str">
        <f>IFERROR(RANK(G98,G:G,1)+COUNTIF($G$1:G97,G98),"")</f>
        <v/>
      </c>
      <c r="I98" s="29" t="str">
        <f t="shared" si="6"/>
        <v/>
      </c>
      <c r="J98" s="29" t="str">
        <f>IFERROR(RANK(I98,I:I,1)+COUNTIF(I$1:I97,I98),"")</f>
        <v/>
      </c>
      <c r="K98" s="29" t="str">
        <f t="shared" si="7"/>
        <v/>
      </c>
      <c r="L98" s="29" t="str">
        <f>IFERROR(RANK(K98,K:K,1)+COUNTIF(K$1:K97,K98),"")</f>
        <v/>
      </c>
      <c r="M98" s="29" t="str">
        <f t="shared" si="8"/>
        <v/>
      </c>
      <c r="N98" s="29" t="str">
        <f>IFERROR(RANK(M98,M:M,1)+COUNTIF(M$1:M97,M98),"")</f>
        <v/>
      </c>
    </row>
    <row r="99" spans="1:14" ht="17.25">
      <c r="A99" s="21">
        <v>45119</v>
      </c>
      <c r="B99" s="8" t="s">
        <v>339</v>
      </c>
      <c r="C99" s="22" t="s">
        <v>340</v>
      </c>
      <c r="D99" s="152" t="s">
        <v>263</v>
      </c>
      <c r="E99" s="23"/>
      <c r="F99" s="29" t="str">
        <f>IF(YEAR(A99)&amp;MONTH(A99)=체크리스트!$A$11&amp;체크리스트!$A$15,RANK(A99,A$2:A$1080,1),"")</f>
        <v/>
      </c>
      <c r="G99" s="29" t="str">
        <f t="shared" si="5"/>
        <v/>
      </c>
      <c r="H99" s="29" t="str">
        <f>IFERROR(RANK(G99,G:G,1)+COUNTIF($G$1:G98,G99),"")</f>
        <v/>
      </c>
      <c r="I99" s="29" t="str">
        <f t="shared" si="6"/>
        <v/>
      </c>
      <c r="J99" s="29" t="str">
        <f>IFERROR(RANK(I99,I:I,1)+COUNTIF(I$1:I98,I99),"")</f>
        <v/>
      </c>
      <c r="K99" s="29" t="str">
        <f t="shared" si="7"/>
        <v/>
      </c>
      <c r="L99" s="29" t="str">
        <f>IFERROR(RANK(K99,K:K,1)+COUNTIF(K$1:K98,K99),"")</f>
        <v/>
      </c>
      <c r="M99" s="29" t="str">
        <f t="shared" si="8"/>
        <v/>
      </c>
      <c r="N99" s="29" t="str">
        <f>IFERROR(RANK(M99,M:M,1)+COUNTIF(M$1:M98,M99),"")</f>
        <v/>
      </c>
    </row>
    <row r="100" spans="1:14" ht="17.25">
      <c r="A100" s="21">
        <v>45119</v>
      </c>
      <c r="B100" s="8" t="s">
        <v>341</v>
      </c>
      <c r="C100" s="22" t="s">
        <v>342</v>
      </c>
      <c r="D100" s="152" t="s">
        <v>265</v>
      </c>
      <c r="E100" s="23"/>
      <c r="F100" s="29" t="str">
        <f>IF(YEAR(A100)&amp;MONTH(A100)=체크리스트!$A$11&amp;체크리스트!$A$15,RANK(A100,A$2:A$1080,1),"")</f>
        <v/>
      </c>
      <c r="G100" s="29" t="str">
        <f t="shared" si="5"/>
        <v/>
      </c>
      <c r="H100" s="29" t="str">
        <f>IFERROR(RANK(G100,G:G,1)+COUNTIF($G$1:G99,G100),"")</f>
        <v/>
      </c>
      <c r="I100" s="29" t="str">
        <f t="shared" si="6"/>
        <v/>
      </c>
      <c r="J100" s="29" t="str">
        <f>IFERROR(RANK(I100,I:I,1)+COUNTIF(I$1:I99,I100),"")</f>
        <v/>
      </c>
      <c r="K100" s="29" t="str">
        <f t="shared" si="7"/>
        <v/>
      </c>
      <c r="L100" s="29" t="str">
        <f>IFERROR(RANK(K100,K:K,1)+COUNTIF(K$1:K99,K100),"")</f>
        <v/>
      </c>
      <c r="M100" s="29" t="str">
        <f t="shared" si="8"/>
        <v/>
      </c>
      <c r="N100" s="29" t="str">
        <f>IFERROR(RANK(M100,M:M,1)+COUNTIF(M$1:M99,M100),"")</f>
        <v/>
      </c>
    </row>
    <row r="101" spans="1:14" ht="17.25">
      <c r="A101" s="21">
        <v>45121</v>
      </c>
      <c r="B101" s="8" t="s">
        <v>343</v>
      </c>
      <c r="C101" s="22" t="s">
        <v>344</v>
      </c>
      <c r="D101" s="152" t="s">
        <v>265</v>
      </c>
      <c r="E101" s="23"/>
      <c r="F101" s="29" t="str">
        <f>IF(YEAR(A101)&amp;MONTH(A101)=체크리스트!$A$11&amp;체크리스트!$A$15,RANK(A101,A$2:A$1080,1),"")</f>
        <v/>
      </c>
      <c r="G101" s="29" t="str">
        <f t="shared" si="5"/>
        <v/>
      </c>
      <c r="H101" s="29" t="str">
        <f>IFERROR(RANK(G101,G:G,1)+COUNTIF($G$1:G100,G101),"")</f>
        <v/>
      </c>
      <c r="I101" s="29" t="str">
        <f t="shared" si="6"/>
        <v/>
      </c>
      <c r="J101" s="29" t="str">
        <f>IFERROR(RANK(I101,I:I,1)+COUNTIF(I$1:I100,I101),"")</f>
        <v/>
      </c>
      <c r="K101" s="29" t="str">
        <f t="shared" si="7"/>
        <v/>
      </c>
      <c r="L101" s="29" t="str">
        <f>IFERROR(RANK(K101,K:K,1)+COUNTIF(K$1:K100,K101),"")</f>
        <v/>
      </c>
      <c r="M101" s="29" t="str">
        <f t="shared" si="8"/>
        <v/>
      </c>
      <c r="N101" s="29" t="str">
        <f>IFERROR(RANK(M101,M:M,1)+COUNTIF(M$1:M100,M101),"")</f>
        <v/>
      </c>
    </row>
    <row r="102" spans="1:14" ht="17.25">
      <c r="A102" s="21">
        <v>45123</v>
      </c>
      <c r="B102" s="8" t="s">
        <v>345</v>
      </c>
      <c r="C102" s="22" t="s">
        <v>346</v>
      </c>
      <c r="D102" s="152" t="s">
        <v>263</v>
      </c>
      <c r="E102" s="23"/>
      <c r="F102" s="29" t="str">
        <f>IF(YEAR(A102)&amp;MONTH(A102)=체크리스트!$A$11&amp;체크리스트!$A$15,RANK(A102,A$2:A$1080,1),"")</f>
        <v/>
      </c>
      <c r="G102" s="29" t="str">
        <f t="shared" si="5"/>
        <v/>
      </c>
      <c r="H102" s="29" t="str">
        <f>IFERROR(RANK(G102,G:G,1)+COUNTIF($G$1:G101,G102),"")</f>
        <v/>
      </c>
      <c r="I102" s="29" t="str">
        <f t="shared" si="6"/>
        <v/>
      </c>
      <c r="J102" s="29" t="str">
        <f>IFERROR(RANK(I102,I:I,1)+COUNTIF(I$1:I101,I102),"")</f>
        <v/>
      </c>
      <c r="K102" s="29" t="str">
        <f t="shared" si="7"/>
        <v/>
      </c>
      <c r="L102" s="29" t="str">
        <f>IFERROR(RANK(K102,K:K,1)+COUNTIF(K$1:K101,K102),"")</f>
        <v/>
      </c>
      <c r="M102" s="29" t="str">
        <f t="shared" si="8"/>
        <v/>
      </c>
      <c r="N102" s="29" t="str">
        <f>IFERROR(RANK(M102,M:M,1)+COUNTIF(M$1:M101,M102),"")</f>
        <v/>
      </c>
    </row>
    <row r="103" spans="1:14" ht="17.25">
      <c r="A103" s="21">
        <v>45123</v>
      </c>
      <c r="B103" s="8" t="s">
        <v>347</v>
      </c>
      <c r="C103" s="22" t="s">
        <v>348</v>
      </c>
      <c r="D103" s="152" t="s">
        <v>263</v>
      </c>
      <c r="E103" s="23"/>
      <c r="F103" s="29" t="str">
        <f>IF(YEAR(A103)&amp;MONTH(A103)=체크리스트!$A$11&amp;체크리스트!$A$15,RANK(A103,A$2:A$1080,1),"")</f>
        <v/>
      </c>
      <c r="G103" s="29" t="str">
        <f t="shared" si="5"/>
        <v/>
      </c>
      <c r="H103" s="29" t="str">
        <f>IFERROR(RANK(G103,G:G,1)+COUNTIF($G$1:G102,G103),"")</f>
        <v/>
      </c>
      <c r="I103" s="29" t="str">
        <f t="shared" si="6"/>
        <v/>
      </c>
      <c r="J103" s="29" t="str">
        <f>IFERROR(RANK(I103,I:I,1)+COUNTIF(I$1:I102,I103),"")</f>
        <v/>
      </c>
      <c r="K103" s="29" t="str">
        <f t="shared" si="7"/>
        <v/>
      </c>
      <c r="L103" s="29" t="str">
        <f>IFERROR(RANK(K103,K:K,1)+COUNTIF(K$1:K102,K103),"")</f>
        <v/>
      </c>
      <c r="M103" s="29" t="str">
        <f t="shared" si="8"/>
        <v/>
      </c>
      <c r="N103" s="29" t="str">
        <f>IFERROR(RANK(M103,M:M,1)+COUNTIF(M$1:M102,M103),"")</f>
        <v/>
      </c>
    </row>
    <row r="104" spans="1:14" ht="17.25">
      <c r="A104" s="21">
        <v>45123</v>
      </c>
      <c r="B104" s="8" t="s">
        <v>349</v>
      </c>
      <c r="C104" s="22" t="s">
        <v>350</v>
      </c>
      <c r="D104" s="152" t="s">
        <v>320</v>
      </c>
      <c r="E104" s="23"/>
      <c r="F104" s="29" t="str">
        <f>IF(YEAR(A104)&amp;MONTH(A104)=체크리스트!$A$11&amp;체크리스트!$A$15,RANK(A104,A$2:A$1080,1),"")</f>
        <v/>
      </c>
      <c r="G104" s="29" t="str">
        <f t="shared" si="5"/>
        <v/>
      </c>
      <c r="H104" s="29" t="str">
        <f>IFERROR(RANK(G104,G:G,1)+COUNTIF($G$1:G103,G104),"")</f>
        <v/>
      </c>
      <c r="I104" s="29" t="str">
        <f t="shared" si="6"/>
        <v/>
      </c>
      <c r="J104" s="29" t="str">
        <f>IFERROR(RANK(I104,I:I,1)+COUNTIF(I$1:I103,I104),"")</f>
        <v/>
      </c>
      <c r="K104" s="29" t="str">
        <f t="shared" si="7"/>
        <v/>
      </c>
      <c r="L104" s="29" t="str">
        <f>IFERROR(RANK(K104,K:K,1)+COUNTIF(K$1:K103,K104),"")</f>
        <v/>
      </c>
      <c r="M104" s="29" t="str">
        <f t="shared" si="8"/>
        <v/>
      </c>
      <c r="N104" s="29" t="str">
        <f>IFERROR(RANK(M104,M:M,1)+COUNTIF(M$1:M103,M104),"")</f>
        <v/>
      </c>
    </row>
    <row r="105" spans="1:14" ht="17.25">
      <c r="A105" s="21">
        <v>45124</v>
      </c>
      <c r="B105" s="8" t="s">
        <v>351</v>
      </c>
      <c r="C105" s="22" t="s">
        <v>352</v>
      </c>
      <c r="D105" s="152" t="s">
        <v>265</v>
      </c>
      <c r="E105" s="23"/>
      <c r="F105" s="29" t="str">
        <f>IF(YEAR(A105)&amp;MONTH(A105)=체크리스트!$A$11&amp;체크리스트!$A$15,RANK(A105,A$2:A$1080,1),"")</f>
        <v/>
      </c>
      <c r="G105" s="29" t="str">
        <f t="shared" si="5"/>
        <v/>
      </c>
      <c r="H105" s="29" t="str">
        <f>IFERROR(RANK(G105,G:G,1)+COUNTIF($G$1:G104,G105),"")</f>
        <v/>
      </c>
      <c r="I105" s="29" t="str">
        <f t="shared" si="6"/>
        <v/>
      </c>
      <c r="J105" s="29" t="str">
        <f>IFERROR(RANK(I105,I:I,1)+COUNTIF(I$1:I104,I105),"")</f>
        <v/>
      </c>
      <c r="K105" s="29" t="str">
        <f t="shared" si="7"/>
        <v/>
      </c>
      <c r="L105" s="29" t="str">
        <f>IFERROR(RANK(K105,K:K,1)+COUNTIF(K$1:K104,K105),"")</f>
        <v/>
      </c>
      <c r="M105" s="29" t="str">
        <f t="shared" si="8"/>
        <v/>
      </c>
      <c r="N105" s="29" t="str">
        <f>IFERROR(RANK(M105,M:M,1)+COUNTIF(M$1:M104,M105),"")</f>
        <v/>
      </c>
    </row>
    <row r="106" spans="1:14" ht="17.25">
      <c r="A106" s="21">
        <v>45124</v>
      </c>
      <c r="B106" s="8" t="s">
        <v>353</v>
      </c>
      <c r="C106" s="22" t="s">
        <v>354</v>
      </c>
      <c r="D106" s="152" t="s">
        <v>320</v>
      </c>
      <c r="E106" s="23"/>
      <c r="F106" s="29" t="str">
        <f>IF(YEAR(A106)&amp;MONTH(A106)=체크리스트!$A$11&amp;체크리스트!$A$15,RANK(A106,A$2:A$1080,1),"")</f>
        <v/>
      </c>
      <c r="G106" s="29" t="str">
        <f t="shared" si="5"/>
        <v/>
      </c>
      <c r="H106" s="29" t="str">
        <f>IFERROR(RANK(G106,G:G,1)+COUNTIF($G$1:G105,G106),"")</f>
        <v/>
      </c>
      <c r="I106" s="29" t="str">
        <f t="shared" si="6"/>
        <v/>
      </c>
      <c r="J106" s="29" t="str">
        <f>IFERROR(RANK(I106,I:I,1)+COUNTIF(I$1:I105,I106),"")</f>
        <v/>
      </c>
      <c r="K106" s="29" t="str">
        <f t="shared" si="7"/>
        <v/>
      </c>
      <c r="L106" s="29" t="str">
        <f>IFERROR(RANK(K106,K:K,1)+COUNTIF(K$1:K105,K106),"")</f>
        <v/>
      </c>
      <c r="M106" s="29" t="str">
        <f t="shared" si="8"/>
        <v/>
      </c>
      <c r="N106" s="29" t="str">
        <f>IFERROR(RANK(M106,M:M,1)+COUNTIF(M$1:M105,M106),"")</f>
        <v/>
      </c>
    </row>
    <row r="107" spans="1:14" ht="17.25">
      <c r="A107" s="21">
        <v>45124</v>
      </c>
      <c r="B107" s="8" t="s">
        <v>355</v>
      </c>
      <c r="C107" s="22" t="s">
        <v>356</v>
      </c>
      <c r="D107" s="152" t="s">
        <v>263</v>
      </c>
      <c r="E107" s="23"/>
      <c r="F107" s="29" t="str">
        <f>IF(YEAR(A107)&amp;MONTH(A107)=체크리스트!$A$11&amp;체크리스트!$A$15,RANK(A107,A$2:A$1080,1),"")</f>
        <v/>
      </c>
      <c r="G107" s="29" t="str">
        <f t="shared" si="5"/>
        <v/>
      </c>
      <c r="H107" s="29" t="str">
        <f>IFERROR(RANK(G107,G:G,1)+COUNTIF($G$1:G106,G107),"")</f>
        <v/>
      </c>
      <c r="I107" s="29" t="str">
        <f t="shared" si="6"/>
        <v/>
      </c>
      <c r="J107" s="29" t="str">
        <f>IFERROR(RANK(I107,I:I,1)+COUNTIF(I$1:I106,I107),"")</f>
        <v/>
      </c>
      <c r="K107" s="29" t="str">
        <f t="shared" si="7"/>
        <v/>
      </c>
      <c r="L107" s="29" t="str">
        <f>IFERROR(RANK(K107,K:K,1)+COUNTIF(K$1:K106,K107),"")</f>
        <v/>
      </c>
      <c r="M107" s="29" t="str">
        <f t="shared" si="8"/>
        <v/>
      </c>
      <c r="N107" s="29" t="str">
        <f>IFERROR(RANK(M107,M:M,1)+COUNTIF(M$1:M106,M107),"")</f>
        <v/>
      </c>
    </row>
    <row r="108" spans="1:14" ht="17.25">
      <c r="A108" s="21">
        <v>45125</v>
      </c>
      <c r="B108" s="8" t="s">
        <v>357</v>
      </c>
      <c r="C108" s="22" t="s">
        <v>358</v>
      </c>
      <c r="D108" s="152" t="s">
        <v>265</v>
      </c>
      <c r="E108" s="23"/>
      <c r="F108" s="29" t="str">
        <f>IF(YEAR(A108)&amp;MONTH(A108)=체크리스트!$A$11&amp;체크리스트!$A$15,RANK(A108,A$2:A$1080,1),"")</f>
        <v/>
      </c>
      <c r="G108" s="29" t="str">
        <f t="shared" si="5"/>
        <v/>
      </c>
      <c r="H108" s="29" t="str">
        <f>IFERROR(RANK(G108,G:G,1)+COUNTIF($G$1:G107,G108),"")</f>
        <v/>
      </c>
      <c r="I108" s="29" t="str">
        <f t="shared" si="6"/>
        <v/>
      </c>
      <c r="J108" s="29" t="str">
        <f>IFERROR(RANK(I108,I:I,1)+COUNTIF(I$1:I107,I108),"")</f>
        <v/>
      </c>
      <c r="K108" s="29" t="str">
        <f t="shared" si="7"/>
        <v/>
      </c>
      <c r="L108" s="29" t="str">
        <f>IFERROR(RANK(K108,K:K,1)+COUNTIF(K$1:K107,K108),"")</f>
        <v/>
      </c>
      <c r="M108" s="29" t="str">
        <f t="shared" si="8"/>
        <v/>
      </c>
      <c r="N108" s="29" t="str">
        <f>IFERROR(RANK(M108,M:M,1)+COUNTIF(M$1:M107,M108),"")</f>
        <v/>
      </c>
    </row>
    <row r="109" spans="1:14" ht="17.25">
      <c r="A109" s="21">
        <v>45126</v>
      </c>
      <c r="B109" s="8" t="s">
        <v>359</v>
      </c>
      <c r="C109" s="22" t="s">
        <v>360</v>
      </c>
      <c r="D109" s="152" t="s">
        <v>265</v>
      </c>
      <c r="E109" s="23"/>
      <c r="F109" s="29" t="str">
        <f>IF(YEAR(A109)&amp;MONTH(A109)=체크리스트!$A$11&amp;체크리스트!$A$15,RANK(A109,A$2:A$1080,1),"")</f>
        <v/>
      </c>
      <c r="G109" s="29" t="str">
        <f t="shared" si="5"/>
        <v/>
      </c>
      <c r="H109" s="29" t="str">
        <f>IFERROR(RANK(G109,G:G,1)+COUNTIF($G$1:G108,G109),"")</f>
        <v/>
      </c>
      <c r="I109" s="29" t="str">
        <f t="shared" si="6"/>
        <v/>
      </c>
      <c r="J109" s="29" t="str">
        <f>IFERROR(RANK(I109,I:I,1)+COUNTIF(I$1:I108,I109),"")</f>
        <v/>
      </c>
      <c r="K109" s="29" t="str">
        <f t="shared" si="7"/>
        <v/>
      </c>
      <c r="L109" s="29" t="str">
        <f>IFERROR(RANK(K109,K:K,1)+COUNTIF(K$1:K108,K109),"")</f>
        <v/>
      </c>
      <c r="M109" s="29" t="str">
        <f t="shared" si="8"/>
        <v/>
      </c>
      <c r="N109" s="29" t="str">
        <f>IFERROR(RANK(M109,M:M,1)+COUNTIF(M$1:M108,M109),"")</f>
        <v/>
      </c>
    </row>
    <row r="110" spans="1:14" ht="17.25">
      <c r="A110" s="21">
        <v>45127</v>
      </c>
      <c r="B110" s="8" t="s">
        <v>361</v>
      </c>
      <c r="C110" s="22" t="s">
        <v>362</v>
      </c>
      <c r="D110" s="152" t="s">
        <v>263</v>
      </c>
      <c r="E110" s="23"/>
      <c r="F110" s="29" t="str">
        <f>IF(YEAR(A110)&amp;MONTH(A110)=체크리스트!$A$11&amp;체크리스트!$A$15,RANK(A110,A$2:A$1080,1),"")</f>
        <v/>
      </c>
      <c r="G110" s="29" t="str">
        <f t="shared" si="5"/>
        <v/>
      </c>
      <c r="H110" s="29" t="str">
        <f>IFERROR(RANK(G110,G:G,1)+COUNTIF($G$1:G109,G110),"")</f>
        <v/>
      </c>
      <c r="I110" s="29" t="str">
        <f t="shared" si="6"/>
        <v/>
      </c>
      <c r="J110" s="29" t="str">
        <f>IFERROR(RANK(I110,I:I,1)+COUNTIF(I$1:I109,I110),"")</f>
        <v/>
      </c>
      <c r="K110" s="29" t="str">
        <f t="shared" si="7"/>
        <v/>
      </c>
      <c r="L110" s="29" t="str">
        <f>IFERROR(RANK(K110,K:K,1)+COUNTIF(K$1:K109,K110),"")</f>
        <v/>
      </c>
      <c r="M110" s="29" t="str">
        <f t="shared" si="8"/>
        <v/>
      </c>
      <c r="N110" s="29" t="str">
        <f>IFERROR(RANK(M110,M:M,1)+COUNTIF(M$1:M109,M110),"")</f>
        <v/>
      </c>
    </row>
    <row r="111" spans="1:14" ht="17.25">
      <c r="A111" s="21">
        <v>45127</v>
      </c>
      <c r="B111" s="8" t="s">
        <v>363</v>
      </c>
      <c r="C111" s="22" t="s">
        <v>364</v>
      </c>
      <c r="D111" s="152" t="s">
        <v>263</v>
      </c>
      <c r="E111" s="23"/>
      <c r="F111" s="29" t="str">
        <f>IF(YEAR(A111)&amp;MONTH(A111)=체크리스트!$A$11&amp;체크리스트!$A$15,RANK(A111,A$2:A$1080,1),"")</f>
        <v/>
      </c>
      <c r="G111" s="29" t="str">
        <f t="shared" si="5"/>
        <v/>
      </c>
      <c r="H111" s="29" t="str">
        <f>IFERROR(RANK(G111,G:G,1)+COUNTIF($G$1:G110,G111),"")</f>
        <v/>
      </c>
      <c r="I111" s="29" t="str">
        <f t="shared" si="6"/>
        <v/>
      </c>
      <c r="J111" s="29" t="str">
        <f>IFERROR(RANK(I111,I:I,1)+COUNTIF(I$1:I110,I111),"")</f>
        <v/>
      </c>
      <c r="K111" s="29" t="str">
        <f t="shared" si="7"/>
        <v/>
      </c>
      <c r="L111" s="29" t="str">
        <f>IFERROR(RANK(K111,K:K,1)+COUNTIF(K$1:K110,K111),"")</f>
        <v/>
      </c>
      <c r="M111" s="29" t="str">
        <f t="shared" si="8"/>
        <v/>
      </c>
      <c r="N111" s="29" t="str">
        <f>IFERROR(RANK(M111,M:M,1)+COUNTIF(M$1:M110,M111),"")</f>
        <v/>
      </c>
    </row>
    <row r="112" spans="1:14" ht="17.25">
      <c r="A112" s="21">
        <v>45127</v>
      </c>
      <c r="B112" s="8" t="s">
        <v>365</v>
      </c>
      <c r="C112" s="22" t="s">
        <v>366</v>
      </c>
      <c r="D112" s="152" t="s">
        <v>320</v>
      </c>
      <c r="E112" s="23"/>
      <c r="F112" s="29" t="str">
        <f>IF(YEAR(A112)&amp;MONTH(A112)=체크리스트!$A$11&amp;체크리스트!$A$15,RANK(A112,A$2:A$1080,1),"")</f>
        <v/>
      </c>
      <c r="G112" s="29" t="str">
        <f t="shared" si="5"/>
        <v/>
      </c>
      <c r="H112" s="29" t="str">
        <f>IFERROR(RANK(G112,G:G,1)+COUNTIF($G$1:G111,G112),"")</f>
        <v/>
      </c>
      <c r="I112" s="29" t="str">
        <f t="shared" si="6"/>
        <v/>
      </c>
      <c r="J112" s="29" t="str">
        <f>IFERROR(RANK(I112,I:I,1)+COUNTIF(I$1:I111,I112),"")</f>
        <v/>
      </c>
      <c r="K112" s="29" t="str">
        <f t="shared" si="7"/>
        <v/>
      </c>
      <c r="L112" s="29" t="str">
        <f>IFERROR(RANK(K112,K:K,1)+COUNTIF(K$1:K111,K112),"")</f>
        <v/>
      </c>
      <c r="M112" s="29" t="str">
        <f t="shared" si="8"/>
        <v/>
      </c>
      <c r="N112" s="29" t="str">
        <f>IFERROR(RANK(M112,M:M,1)+COUNTIF(M$1:M111,M112),"")</f>
        <v/>
      </c>
    </row>
    <row r="113" spans="1:14" ht="17.25">
      <c r="A113" s="21">
        <v>45128</v>
      </c>
      <c r="B113" s="8" t="s">
        <v>367</v>
      </c>
      <c r="C113" s="22" t="s">
        <v>368</v>
      </c>
      <c r="D113" s="152" t="s">
        <v>263</v>
      </c>
      <c r="E113" s="23"/>
      <c r="F113" s="29" t="str">
        <f>IF(YEAR(A113)&amp;MONTH(A113)=체크리스트!$A$11&amp;체크리스트!$A$15,RANK(A113,A$2:A$1080,1),"")</f>
        <v/>
      </c>
      <c r="G113" s="29" t="str">
        <f t="shared" si="5"/>
        <v/>
      </c>
      <c r="H113" s="29" t="str">
        <f>IFERROR(RANK(G113,G:G,1)+COUNTIF($G$1:G112,G113),"")</f>
        <v/>
      </c>
      <c r="I113" s="29" t="str">
        <f t="shared" si="6"/>
        <v/>
      </c>
      <c r="J113" s="29" t="str">
        <f>IFERROR(RANK(I113,I:I,1)+COUNTIF(I$1:I112,I113),"")</f>
        <v/>
      </c>
      <c r="K113" s="29" t="str">
        <f t="shared" si="7"/>
        <v/>
      </c>
      <c r="L113" s="29" t="str">
        <f>IFERROR(RANK(K113,K:K,1)+COUNTIF(K$1:K112,K113),"")</f>
        <v/>
      </c>
      <c r="M113" s="29" t="str">
        <f t="shared" si="8"/>
        <v/>
      </c>
      <c r="N113" s="29" t="str">
        <f>IFERROR(RANK(M113,M:M,1)+COUNTIF(M$1:M112,M113),"")</f>
        <v/>
      </c>
    </row>
    <row r="114" spans="1:14" ht="17.25">
      <c r="A114" s="21">
        <v>45128</v>
      </c>
      <c r="B114" s="8" t="s">
        <v>369</v>
      </c>
      <c r="C114" s="22" t="s">
        <v>370</v>
      </c>
      <c r="D114" s="152" t="s">
        <v>320</v>
      </c>
      <c r="E114" s="23"/>
      <c r="F114" s="29" t="str">
        <f>IF(YEAR(A114)&amp;MONTH(A114)=체크리스트!$A$11&amp;체크리스트!$A$15,RANK(A114,A$2:A$1080,1),"")</f>
        <v/>
      </c>
      <c r="G114" s="29" t="str">
        <f t="shared" si="5"/>
        <v/>
      </c>
      <c r="H114" s="29" t="str">
        <f>IFERROR(RANK(G114,G:G,1)+COUNTIF($G$1:G113,G114),"")</f>
        <v/>
      </c>
      <c r="I114" s="29" t="str">
        <f t="shared" si="6"/>
        <v/>
      </c>
      <c r="J114" s="29" t="str">
        <f>IFERROR(RANK(I114,I:I,1)+COUNTIF(I$1:I113,I114),"")</f>
        <v/>
      </c>
      <c r="K114" s="29" t="str">
        <f t="shared" si="7"/>
        <v/>
      </c>
      <c r="L114" s="29" t="str">
        <f>IFERROR(RANK(K114,K:K,1)+COUNTIF(K$1:K113,K114),"")</f>
        <v/>
      </c>
      <c r="M114" s="29" t="str">
        <f t="shared" si="8"/>
        <v/>
      </c>
      <c r="N114" s="29" t="str">
        <f>IFERROR(RANK(M114,M:M,1)+COUNTIF(M$1:M113,M114),"")</f>
        <v/>
      </c>
    </row>
    <row r="115" spans="1:14" ht="17.25">
      <c r="A115" s="21">
        <v>45131</v>
      </c>
      <c r="B115" s="8" t="s">
        <v>371</v>
      </c>
      <c r="C115" s="22" t="s">
        <v>372</v>
      </c>
      <c r="D115" s="152" t="s">
        <v>320</v>
      </c>
      <c r="E115" s="23"/>
      <c r="F115" s="29" t="str">
        <f>IF(YEAR(A115)&amp;MONTH(A115)=체크리스트!$A$11&amp;체크리스트!$A$15,RANK(A115,A$2:A$1080,1),"")</f>
        <v/>
      </c>
      <c r="G115" s="29" t="str">
        <f t="shared" si="5"/>
        <v/>
      </c>
      <c r="H115" s="29" t="str">
        <f>IFERROR(RANK(G115,G:G,1)+COUNTIF($G$1:G114,G115),"")</f>
        <v/>
      </c>
      <c r="I115" s="29" t="str">
        <f t="shared" si="6"/>
        <v/>
      </c>
      <c r="J115" s="29" t="str">
        <f>IFERROR(RANK(I115,I:I,1)+COUNTIF(I$1:I114,I115),"")</f>
        <v/>
      </c>
      <c r="K115" s="29" t="str">
        <f t="shared" si="7"/>
        <v/>
      </c>
      <c r="L115" s="29" t="str">
        <f>IFERROR(RANK(K115,K:K,1)+COUNTIF(K$1:K114,K115),"")</f>
        <v/>
      </c>
      <c r="M115" s="29" t="str">
        <f t="shared" si="8"/>
        <v/>
      </c>
      <c r="N115" s="29" t="str">
        <f>IFERROR(RANK(M115,M:M,1)+COUNTIF(M$1:M114,M115),"")</f>
        <v/>
      </c>
    </row>
    <row r="116" spans="1:14" ht="17.25">
      <c r="A116" s="21">
        <v>45131</v>
      </c>
      <c r="B116" s="8" t="s">
        <v>373</v>
      </c>
      <c r="C116" s="22" t="s">
        <v>374</v>
      </c>
      <c r="D116" s="152" t="s">
        <v>263</v>
      </c>
      <c r="E116" s="23"/>
      <c r="F116" s="29" t="str">
        <f>IF(YEAR(A116)&amp;MONTH(A116)=체크리스트!$A$11&amp;체크리스트!$A$15,RANK(A116,A$2:A$1080,1),"")</f>
        <v/>
      </c>
      <c r="G116" s="29" t="str">
        <f t="shared" si="5"/>
        <v/>
      </c>
      <c r="H116" s="29" t="str">
        <f>IFERROR(RANK(G116,G:G,1)+COUNTIF($G$1:G115,G116),"")</f>
        <v/>
      </c>
      <c r="I116" s="29" t="str">
        <f t="shared" si="6"/>
        <v/>
      </c>
      <c r="J116" s="29" t="str">
        <f>IFERROR(RANK(I116,I:I,1)+COUNTIF(I$1:I115,I116),"")</f>
        <v/>
      </c>
      <c r="K116" s="29" t="str">
        <f t="shared" si="7"/>
        <v/>
      </c>
      <c r="L116" s="29" t="str">
        <f>IFERROR(RANK(K116,K:K,1)+COUNTIF(K$1:K115,K116),"")</f>
        <v/>
      </c>
      <c r="M116" s="29" t="str">
        <f t="shared" si="8"/>
        <v/>
      </c>
      <c r="N116" s="29" t="str">
        <f>IFERROR(RANK(M116,M:M,1)+COUNTIF(M$1:M115,M116),"")</f>
        <v/>
      </c>
    </row>
    <row r="117" spans="1:14" ht="17.25">
      <c r="A117" s="21">
        <v>45132</v>
      </c>
      <c r="B117" s="8" t="s">
        <v>375</v>
      </c>
      <c r="C117" s="22" t="s">
        <v>376</v>
      </c>
      <c r="D117" s="152" t="s">
        <v>265</v>
      </c>
      <c r="E117" s="23"/>
      <c r="F117" s="29" t="str">
        <f>IF(YEAR(A117)&amp;MONTH(A117)=체크리스트!$A$11&amp;체크리스트!$A$15,RANK(A117,A$2:A$1080,1),"")</f>
        <v/>
      </c>
      <c r="G117" s="29" t="str">
        <f t="shared" si="5"/>
        <v/>
      </c>
      <c r="H117" s="29" t="str">
        <f>IFERROR(RANK(G117,G:G,1)+COUNTIF($G$1:G116,G117),"")</f>
        <v/>
      </c>
      <c r="I117" s="29" t="str">
        <f t="shared" si="6"/>
        <v/>
      </c>
      <c r="J117" s="29" t="str">
        <f>IFERROR(RANK(I117,I:I,1)+COUNTIF(I$1:I116,I117),"")</f>
        <v/>
      </c>
      <c r="K117" s="29" t="str">
        <f t="shared" si="7"/>
        <v/>
      </c>
      <c r="L117" s="29" t="str">
        <f>IFERROR(RANK(K117,K:K,1)+COUNTIF(K$1:K116,K117),"")</f>
        <v/>
      </c>
      <c r="M117" s="29" t="str">
        <f t="shared" si="8"/>
        <v/>
      </c>
      <c r="N117" s="29" t="str">
        <f>IFERROR(RANK(M117,M:M,1)+COUNTIF(M$1:M116,M117),"")</f>
        <v/>
      </c>
    </row>
    <row r="118" spans="1:14" ht="17.25">
      <c r="A118" s="21">
        <v>45133</v>
      </c>
      <c r="B118" s="8" t="s">
        <v>377</v>
      </c>
      <c r="C118" s="22" t="s">
        <v>378</v>
      </c>
      <c r="D118" s="152" t="s">
        <v>263</v>
      </c>
      <c r="E118" s="23"/>
      <c r="F118" s="29" t="str">
        <f>IF(YEAR(A118)&amp;MONTH(A118)=체크리스트!$A$11&amp;체크리스트!$A$15,RANK(A118,A$2:A$1080,1),"")</f>
        <v/>
      </c>
      <c r="G118" s="29" t="str">
        <f t="shared" si="5"/>
        <v/>
      </c>
      <c r="H118" s="29" t="str">
        <f>IFERROR(RANK(G118,G:G,1)+COUNTIF($G$1:G117,G118),"")</f>
        <v/>
      </c>
      <c r="I118" s="29" t="str">
        <f t="shared" si="6"/>
        <v/>
      </c>
      <c r="J118" s="29" t="str">
        <f>IFERROR(RANK(I118,I:I,1)+COUNTIF(I$1:I117,I118),"")</f>
        <v/>
      </c>
      <c r="K118" s="29" t="str">
        <f t="shared" si="7"/>
        <v/>
      </c>
      <c r="L118" s="29" t="str">
        <f>IFERROR(RANK(K118,K:K,1)+COUNTIF(K$1:K117,K118),"")</f>
        <v/>
      </c>
      <c r="M118" s="29" t="str">
        <f t="shared" si="8"/>
        <v/>
      </c>
      <c r="N118" s="29" t="str">
        <f>IFERROR(RANK(M118,M:M,1)+COUNTIF(M$1:M117,M118),"")</f>
        <v/>
      </c>
    </row>
    <row r="119" spans="1:14" ht="17.25">
      <c r="A119" s="21">
        <v>45133</v>
      </c>
      <c r="B119" s="8" t="s">
        <v>379</v>
      </c>
      <c r="C119" s="22" t="s">
        <v>380</v>
      </c>
      <c r="D119" s="152" t="s">
        <v>263</v>
      </c>
      <c r="E119" s="23"/>
      <c r="F119" s="29" t="str">
        <f>IF(YEAR(A119)&amp;MONTH(A119)=체크리스트!$A$11&amp;체크리스트!$A$15,RANK(A119,A$2:A$1080,1),"")</f>
        <v/>
      </c>
      <c r="G119" s="29" t="str">
        <f t="shared" si="5"/>
        <v/>
      </c>
      <c r="H119" s="29" t="str">
        <f>IFERROR(RANK(G119,G:G,1)+COUNTIF($G$1:G118,G119),"")</f>
        <v/>
      </c>
      <c r="I119" s="29" t="str">
        <f t="shared" si="6"/>
        <v/>
      </c>
      <c r="J119" s="29" t="str">
        <f>IFERROR(RANK(I119,I:I,1)+COUNTIF(I$1:I118,I119),"")</f>
        <v/>
      </c>
      <c r="K119" s="29" t="str">
        <f t="shared" si="7"/>
        <v/>
      </c>
      <c r="L119" s="29" t="str">
        <f>IFERROR(RANK(K119,K:K,1)+COUNTIF(K$1:K118,K119),"")</f>
        <v/>
      </c>
      <c r="M119" s="29" t="str">
        <f t="shared" si="8"/>
        <v/>
      </c>
      <c r="N119" s="29" t="str">
        <f>IFERROR(RANK(M119,M:M,1)+COUNTIF(M$1:M118,M119),"")</f>
        <v/>
      </c>
    </row>
    <row r="120" spans="1:14" ht="17.25">
      <c r="A120" s="21">
        <v>45133</v>
      </c>
      <c r="B120" s="8" t="s">
        <v>381</v>
      </c>
      <c r="C120" s="22" t="s">
        <v>382</v>
      </c>
      <c r="D120" s="152" t="s">
        <v>263</v>
      </c>
      <c r="E120" s="23"/>
      <c r="F120" s="29" t="str">
        <f>IF(YEAR(A120)&amp;MONTH(A120)=체크리스트!$A$11&amp;체크리스트!$A$15,RANK(A120,A$2:A$1080,1),"")</f>
        <v/>
      </c>
      <c r="G120" s="29" t="str">
        <f t="shared" si="5"/>
        <v/>
      </c>
      <c r="H120" s="29" t="str">
        <f>IFERROR(RANK(G120,G:G,1)+COUNTIF($G$1:G119,G120),"")</f>
        <v/>
      </c>
      <c r="I120" s="29" t="str">
        <f t="shared" si="6"/>
        <v/>
      </c>
      <c r="J120" s="29" t="str">
        <f>IFERROR(RANK(I120,I:I,1)+COUNTIF(I$1:I119,I120),"")</f>
        <v/>
      </c>
      <c r="K120" s="29" t="str">
        <f t="shared" si="7"/>
        <v/>
      </c>
      <c r="L120" s="29" t="str">
        <f>IFERROR(RANK(K120,K:K,1)+COUNTIF(K$1:K119,K120),"")</f>
        <v/>
      </c>
      <c r="M120" s="29" t="str">
        <f t="shared" si="8"/>
        <v/>
      </c>
      <c r="N120" s="29" t="str">
        <f>IFERROR(RANK(M120,M:M,1)+COUNTIF(M$1:M119,M120),"")</f>
        <v/>
      </c>
    </row>
    <row r="121" spans="1:14" ht="17.25">
      <c r="A121" s="21">
        <v>45133</v>
      </c>
      <c r="B121" s="8" t="s">
        <v>383</v>
      </c>
      <c r="C121" s="22" t="s">
        <v>384</v>
      </c>
      <c r="D121" s="152" t="s">
        <v>265</v>
      </c>
      <c r="E121" s="23"/>
      <c r="F121" s="29" t="str">
        <f>IF(YEAR(A121)&amp;MONTH(A121)=체크리스트!$A$11&amp;체크리스트!$A$15,RANK(A121,A$2:A$1080,1),"")</f>
        <v/>
      </c>
      <c r="G121" s="29" t="str">
        <f t="shared" si="5"/>
        <v/>
      </c>
      <c r="H121" s="29" t="str">
        <f>IFERROR(RANK(G121,G:G,1)+COUNTIF($G$1:G120,G121),"")</f>
        <v/>
      </c>
      <c r="I121" s="29" t="str">
        <f t="shared" si="6"/>
        <v/>
      </c>
      <c r="J121" s="29" t="str">
        <f>IFERROR(RANK(I121,I:I,1)+COUNTIF(I$1:I120,I121),"")</f>
        <v/>
      </c>
      <c r="K121" s="29" t="str">
        <f t="shared" si="7"/>
        <v/>
      </c>
      <c r="L121" s="29" t="str">
        <f>IFERROR(RANK(K121,K:K,1)+COUNTIF(K$1:K120,K121),"")</f>
        <v/>
      </c>
      <c r="M121" s="29" t="str">
        <f t="shared" si="8"/>
        <v/>
      </c>
      <c r="N121" s="29" t="str">
        <f>IFERROR(RANK(M121,M:M,1)+COUNTIF(M$1:M120,M121),"")</f>
        <v/>
      </c>
    </row>
    <row r="122" spans="1:14" ht="17.25">
      <c r="A122" s="21">
        <v>45134</v>
      </c>
      <c r="B122" s="8" t="s">
        <v>385</v>
      </c>
      <c r="C122" s="22" t="s">
        <v>386</v>
      </c>
      <c r="D122" s="152" t="s">
        <v>263</v>
      </c>
      <c r="E122" s="23"/>
      <c r="F122" s="29" t="str">
        <f>IF(YEAR(A122)&amp;MONTH(A122)=체크리스트!$A$11&amp;체크리스트!$A$15,RANK(A122,A$2:A$1080,1),"")</f>
        <v/>
      </c>
      <c r="G122" s="29" t="str">
        <f t="shared" si="5"/>
        <v/>
      </c>
      <c r="H122" s="29" t="str">
        <f>IFERROR(RANK(G122,G:G,1)+COUNTIF($G$1:G121,G122),"")</f>
        <v/>
      </c>
      <c r="I122" s="29" t="str">
        <f t="shared" si="6"/>
        <v/>
      </c>
      <c r="J122" s="29" t="str">
        <f>IFERROR(RANK(I122,I:I,1)+COUNTIF(I$1:I121,I122),"")</f>
        <v/>
      </c>
      <c r="K122" s="29" t="str">
        <f t="shared" si="7"/>
        <v/>
      </c>
      <c r="L122" s="29" t="str">
        <f>IFERROR(RANK(K122,K:K,1)+COUNTIF(K$1:K121,K122),"")</f>
        <v/>
      </c>
      <c r="M122" s="29" t="str">
        <f t="shared" si="8"/>
        <v/>
      </c>
      <c r="N122" s="29" t="str">
        <f>IFERROR(RANK(M122,M:M,1)+COUNTIF(M$1:M121,M122),"")</f>
        <v/>
      </c>
    </row>
    <row r="123" spans="1:14" ht="17.25">
      <c r="A123" s="21">
        <v>45134</v>
      </c>
      <c r="B123" s="8" t="s">
        <v>387</v>
      </c>
      <c r="C123" s="22" t="s">
        <v>388</v>
      </c>
      <c r="D123" s="152" t="s">
        <v>320</v>
      </c>
      <c r="E123" s="23"/>
      <c r="F123" s="29" t="str">
        <f>IF(YEAR(A123)&amp;MONTH(A123)=체크리스트!$A$11&amp;체크리스트!$A$15,RANK(A123,A$2:A$1080,1),"")</f>
        <v/>
      </c>
      <c r="G123" s="29" t="str">
        <f t="shared" si="5"/>
        <v/>
      </c>
      <c r="H123" s="29" t="str">
        <f>IFERROR(RANK(G123,G:G,1)+COUNTIF($G$1:G122,G123),"")</f>
        <v/>
      </c>
      <c r="I123" s="29" t="str">
        <f t="shared" si="6"/>
        <v/>
      </c>
      <c r="J123" s="29" t="str">
        <f>IFERROR(RANK(I123,I:I,1)+COUNTIF(I$1:I122,I123),"")</f>
        <v/>
      </c>
      <c r="K123" s="29" t="str">
        <f t="shared" si="7"/>
        <v/>
      </c>
      <c r="L123" s="29" t="str">
        <f>IFERROR(RANK(K123,K:K,1)+COUNTIF(K$1:K122,K123),"")</f>
        <v/>
      </c>
      <c r="M123" s="29" t="str">
        <f t="shared" si="8"/>
        <v/>
      </c>
      <c r="N123" s="29" t="str">
        <f>IFERROR(RANK(M123,M:M,1)+COUNTIF(M$1:M122,M123),"")</f>
        <v/>
      </c>
    </row>
    <row r="124" spans="1:14" ht="17.25">
      <c r="A124" s="21">
        <v>45134</v>
      </c>
      <c r="B124" s="8" t="s">
        <v>389</v>
      </c>
      <c r="C124" s="22" t="s">
        <v>390</v>
      </c>
      <c r="D124" s="152" t="s">
        <v>265</v>
      </c>
      <c r="E124" s="23"/>
      <c r="F124" s="29" t="str">
        <f>IF(YEAR(A124)&amp;MONTH(A124)=체크리스트!$A$11&amp;체크리스트!$A$15,RANK(A124,A$2:A$1080,1),"")</f>
        <v/>
      </c>
      <c r="G124" s="29" t="str">
        <f t="shared" si="5"/>
        <v/>
      </c>
      <c r="H124" s="29" t="str">
        <f>IFERROR(RANK(G124,G:G,1)+COUNTIF($G$1:G123,G124),"")</f>
        <v/>
      </c>
      <c r="I124" s="29" t="str">
        <f t="shared" si="6"/>
        <v/>
      </c>
      <c r="J124" s="29" t="str">
        <f>IFERROR(RANK(I124,I:I,1)+COUNTIF(I$1:I123,I124),"")</f>
        <v/>
      </c>
      <c r="K124" s="29" t="str">
        <f t="shared" si="7"/>
        <v/>
      </c>
      <c r="L124" s="29" t="str">
        <f>IFERROR(RANK(K124,K:K,1)+COUNTIF(K$1:K123,K124),"")</f>
        <v/>
      </c>
      <c r="M124" s="29" t="str">
        <f t="shared" si="8"/>
        <v/>
      </c>
      <c r="N124" s="29" t="str">
        <f>IFERROR(RANK(M124,M:M,1)+COUNTIF(M$1:M123,M124),"")</f>
        <v/>
      </c>
    </row>
    <row r="125" spans="1:14" ht="17.25">
      <c r="A125" s="21">
        <v>45134</v>
      </c>
      <c r="B125" s="8" t="s">
        <v>391</v>
      </c>
      <c r="C125" s="22" t="s">
        <v>392</v>
      </c>
      <c r="D125" s="152" t="s">
        <v>320</v>
      </c>
      <c r="E125" s="23"/>
      <c r="F125" s="29" t="str">
        <f>IF(YEAR(A125)&amp;MONTH(A125)=체크리스트!$A$11&amp;체크리스트!$A$15,RANK(A125,A$2:A$1080,1),"")</f>
        <v/>
      </c>
      <c r="G125" s="29" t="str">
        <f t="shared" si="5"/>
        <v/>
      </c>
      <c r="H125" s="29" t="str">
        <f>IFERROR(RANK(G125,G:G,1)+COUNTIF($G$1:G124,G125),"")</f>
        <v/>
      </c>
      <c r="I125" s="29" t="str">
        <f t="shared" si="6"/>
        <v/>
      </c>
      <c r="J125" s="29" t="str">
        <f>IFERROR(RANK(I125,I:I,1)+COUNTIF(I$1:I124,I125),"")</f>
        <v/>
      </c>
      <c r="K125" s="29" t="str">
        <f t="shared" si="7"/>
        <v/>
      </c>
      <c r="L125" s="29" t="str">
        <f>IFERROR(RANK(K125,K:K,1)+COUNTIF(K$1:K124,K125),"")</f>
        <v/>
      </c>
      <c r="M125" s="29" t="str">
        <f t="shared" si="8"/>
        <v/>
      </c>
      <c r="N125" s="29" t="str">
        <f>IFERROR(RANK(M125,M:M,1)+COUNTIF(M$1:M124,M125),"")</f>
        <v/>
      </c>
    </row>
    <row r="126" spans="1:14" ht="17.25">
      <c r="A126" s="21">
        <v>45134</v>
      </c>
      <c r="B126" s="8" t="s">
        <v>393</v>
      </c>
      <c r="C126" s="22" t="s">
        <v>394</v>
      </c>
      <c r="D126" s="152" t="s">
        <v>265</v>
      </c>
      <c r="E126" s="23"/>
      <c r="F126" s="29" t="str">
        <f>IF(YEAR(A126)&amp;MONTH(A126)=체크리스트!$A$11&amp;체크리스트!$A$15,RANK(A126,A$2:A$1080,1),"")</f>
        <v/>
      </c>
      <c r="G126" s="29" t="str">
        <f t="shared" si="5"/>
        <v/>
      </c>
      <c r="H126" s="29" t="str">
        <f>IFERROR(RANK(G126,G:G,1)+COUNTIF($G$1:G125,G126),"")</f>
        <v/>
      </c>
      <c r="I126" s="29" t="str">
        <f t="shared" si="6"/>
        <v/>
      </c>
      <c r="J126" s="29" t="str">
        <f>IFERROR(RANK(I126,I:I,1)+COUNTIF(I$1:I125,I126),"")</f>
        <v/>
      </c>
      <c r="K126" s="29" t="str">
        <f t="shared" si="7"/>
        <v/>
      </c>
      <c r="L126" s="29" t="str">
        <f>IFERROR(RANK(K126,K:K,1)+COUNTIF(K$1:K125,K126),"")</f>
        <v/>
      </c>
      <c r="M126" s="29" t="str">
        <f t="shared" si="8"/>
        <v/>
      </c>
      <c r="N126" s="29" t="str">
        <f>IFERROR(RANK(M126,M:M,1)+COUNTIF(M$1:M125,M126),"")</f>
        <v/>
      </c>
    </row>
    <row r="127" spans="1:14" ht="17.25">
      <c r="A127" s="21">
        <v>45135</v>
      </c>
      <c r="B127" s="8" t="s">
        <v>395</v>
      </c>
      <c r="C127" s="22" t="s">
        <v>396</v>
      </c>
      <c r="D127" s="152" t="s">
        <v>263</v>
      </c>
      <c r="E127" s="23"/>
      <c r="F127" s="29" t="str">
        <f>IF(YEAR(A127)&amp;MONTH(A127)=체크리스트!$A$11&amp;체크리스트!$A$15,RANK(A127,A$2:A$1080,1),"")</f>
        <v/>
      </c>
      <c r="G127" s="29" t="str">
        <f t="shared" si="5"/>
        <v/>
      </c>
      <c r="H127" s="29" t="str">
        <f>IFERROR(RANK(G127,G:G,1)+COUNTIF($G$1:G126,G127),"")</f>
        <v/>
      </c>
      <c r="I127" s="29" t="str">
        <f t="shared" si="6"/>
        <v/>
      </c>
      <c r="J127" s="29" t="str">
        <f>IFERROR(RANK(I127,I:I,1)+COUNTIF(I$1:I126,I127),"")</f>
        <v/>
      </c>
      <c r="K127" s="29" t="str">
        <f t="shared" si="7"/>
        <v/>
      </c>
      <c r="L127" s="29" t="str">
        <f>IFERROR(RANK(K127,K:K,1)+COUNTIF(K$1:K126,K127),"")</f>
        <v/>
      </c>
      <c r="M127" s="29" t="str">
        <f t="shared" si="8"/>
        <v/>
      </c>
      <c r="N127" s="29" t="str">
        <f>IFERROR(RANK(M127,M:M,1)+COUNTIF(M$1:M126,M127),"")</f>
        <v/>
      </c>
    </row>
    <row r="128" spans="1:14" ht="17.25">
      <c r="A128" s="21">
        <v>45138</v>
      </c>
      <c r="B128" s="8" t="s">
        <v>397</v>
      </c>
      <c r="C128" s="22" t="s">
        <v>398</v>
      </c>
      <c r="D128" s="152" t="s">
        <v>263</v>
      </c>
      <c r="E128" s="23"/>
      <c r="F128" s="29" t="str">
        <f>IF(YEAR(A128)&amp;MONTH(A128)=체크리스트!$A$11&amp;체크리스트!$A$15,RANK(A128,A$2:A$1080,1),"")</f>
        <v/>
      </c>
      <c r="G128" s="29" t="str">
        <f t="shared" si="5"/>
        <v/>
      </c>
      <c r="H128" s="29" t="str">
        <f>IFERROR(RANK(G128,G:G,1)+COUNTIF($G$1:G127,G128),"")</f>
        <v/>
      </c>
      <c r="I128" s="29" t="str">
        <f t="shared" si="6"/>
        <v/>
      </c>
      <c r="J128" s="29" t="str">
        <f>IFERROR(RANK(I128,I:I,1)+COUNTIF(I$1:I127,I128),"")</f>
        <v/>
      </c>
      <c r="K128" s="29" t="str">
        <f t="shared" si="7"/>
        <v/>
      </c>
      <c r="L128" s="29" t="str">
        <f>IFERROR(RANK(K128,K:K,1)+COUNTIF(K$1:K127,K128),"")</f>
        <v/>
      </c>
      <c r="M128" s="29" t="str">
        <f t="shared" si="8"/>
        <v/>
      </c>
      <c r="N128" s="29" t="str">
        <f>IFERROR(RANK(M128,M:M,1)+COUNTIF(M$1:M127,M128),"")</f>
        <v/>
      </c>
    </row>
    <row r="129" spans="1:14" ht="17.25">
      <c r="A129" s="21">
        <v>45138</v>
      </c>
      <c r="B129" s="8" t="s">
        <v>406</v>
      </c>
      <c r="C129" s="22" t="s">
        <v>466</v>
      </c>
      <c r="D129" s="152" t="s">
        <v>583</v>
      </c>
      <c r="E129" s="23"/>
      <c r="F129" s="29" t="str">
        <f>IF(YEAR(A129)&amp;MONTH(A129)=체크리스트!$A$11&amp;체크리스트!$A$15,RANK(A129,A$2:A$1080,1),"")</f>
        <v/>
      </c>
      <c r="G129" s="29" t="str">
        <f t="shared" si="5"/>
        <v/>
      </c>
      <c r="H129" s="29" t="str">
        <f>IFERROR(RANK(G129,G:G,1)+COUNTIF($G$1:G128,G129),"")</f>
        <v/>
      </c>
      <c r="I129" s="29" t="str">
        <f t="shared" si="6"/>
        <v/>
      </c>
      <c r="J129" s="29" t="str">
        <f>IFERROR(RANK(I129,I:I,1)+COUNTIF(I$1:I128,I129),"")</f>
        <v/>
      </c>
      <c r="K129" s="29" t="str">
        <f t="shared" si="7"/>
        <v/>
      </c>
      <c r="L129" s="29" t="str">
        <f>IFERROR(RANK(K129,K:K,1)+COUNTIF(K$1:K128,K129),"")</f>
        <v/>
      </c>
      <c r="M129" s="29" t="str">
        <f t="shared" si="8"/>
        <v/>
      </c>
      <c r="N129" s="29" t="str">
        <f>IFERROR(RANK(M129,M:M,1)+COUNTIF(M$1:M128,M129),"")</f>
        <v/>
      </c>
    </row>
    <row r="130" spans="1:14" ht="17.25">
      <c r="A130" s="21">
        <v>45139</v>
      </c>
      <c r="B130" s="8" t="s">
        <v>407</v>
      </c>
      <c r="C130" s="22" t="s">
        <v>464</v>
      </c>
      <c r="D130" s="152" t="s">
        <v>263</v>
      </c>
      <c r="E130" s="23"/>
      <c r="F130" s="29" t="str">
        <f>IF(YEAR(A130)&amp;MONTH(A130)=체크리스트!$A$11&amp;체크리스트!$A$15,RANK(A130,A$2:A$1080,1),"")</f>
        <v/>
      </c>
      <c r="G130" s="29" t="str">
        <f t="shared" ref="G130:G193" si="9">IFERROR(IF(D130="기획자료",RANK(F130,F:F,1),""),"")</f>
        <v/>
      </c>
      <c r="H130" s="29" t="str">
        <f>IFERROR(RANK(G130,G:G,1)+COUNTIF($G$1:G129,G130),"")</f>
        <v/>
      </c>
      <c r="I130" s="29" t="str">
        <f t="shared" ref="I130:I193" si="10">IFERROR(IF(D130="보도자료",RANK(F130,F:F,1),""),"")</f>
        <v/>
      </c>
      <c r="J130" s="29" t="str">
        <f>IFERROR(RANK(I130,I:I,1)+COUNTIF(I$1:I129,I130),"")</f>
        <v/>
      </c>
      <c r="K130" s="29" t="str">
        <f t="shared" ref="K130:K193" si="11">IFERROR(IF(D130="자료실",RANK(F130,F:F,1),""),"")</f>
        <v/>
      </c>
      <c r="L130" s="29" t="str">
        <f>IFERROR(RANK(K130,K:K,1)+COUNTIF(K$1:K129,K130),"")</f>
        <v/>
      </c>
      <c r="M130" s="29" t="str">
        <f t="shared" ref="M130:M193" si="12">IFERROR(IF(D130="리포트",RANK(F130,F:F,1),""),"")</f>
        <v/>
      </c>
      <c r="N130" s="29" t="str">
        <f>IFERROR(RANK(M130,M:M,1)+COUNTIF(M$1:M129,M130),"")</f>
        <v/>
      </c>
    </row>
    <row r="131" spans="1:14" ht="17.25">
      <c r="A131" s="21">
        <v>45142</v>
      </c>
      <c r="B131" s="8" t="s">
        <v>408</v>
      </c>
      <c r="C131" s="22" t="s">
        <v>438</v>
      </c>
      <c r="D131" s="152" t="s">
        <v>265</v>
      </c>
      <c r="E131" s="23"/>
      <c r="F131" s="29" t="str">
        <f>IF(YEAR(A131)&amp;MONTH(A131)=체크리스트!$A$11&amp;체크리스트!$A$15,RANK(A131,A$2:A$1080,1),"")</f>
        <v/>
      </c>
      <c r="G131" s="29" t="str">
        <f t="shared" si="9"/>
        <v/>
      </c>
      <c r="H131" s="29" t="str">
        <f>IFERROR(RANK(G131,G:G,1)+COUNTIF($G$1:G130,G131),"")</f>
        <v/>
      </c>
      <c r="I131" s="29" t="str">
        <f t="shared" si="10"/>
        <v/>
      </c>
      <c r="J131" s="29" t="str">
        <f>IFERROR(RANK(I131,I:I,1)+COUNTIF(I$1:I130,I131),"")</f>
        <v/>
      </c>
      <c r="K131" s="29" t="str">
        <f t="shared" si="11"/>
        <v/>
      </c>
      <c r="L131" s="29" t="str">
        <f>IFERROR(RANK(K131,K:K,1)+COUNTIF(K$1:K130,K131),"")</f>
        <v/>
      </c>
      <c r="M131" s="29" t="str">
        <f t="shared" si="12"/>
        <v/>
      </c>
      <c r="N131" s="29" t="str">
        <f>IFERROR(RANK(M131,M:M,1)+COUNTIF(M$1:M130,M131),"")</f>
        <v/>
      </c>
    </row>
    <row r="132" spans="1:14" ht="17.25">
      <c r="A132" s="21">
        <v>45144</v>
      </c>
      <c r="B132" s="8" t="s">
        <v>468</v>
      </c>
      <c r="C132" s="22" t="s">
        <v>484</v>
      </c>
      <c r="D132" s="152" t="s">
        <v>500</v>
      </c>
      <c r="E132" s="23"/>
      <c r="F132" s="29" t="str">
        <f>IF(YEAR(A132)&amp;MONTH(A132)=체크리스트!$A$11&amp;체크리스트!$A$15,RANK(A132,A$2:A$1080,1),"")</f>
        <v/>
      </c>
      <c r="G132" s="29" t="str">
        <f t="shared" si="9"/>
        <v/>
      </c>
      <c r="H132" s="29" t="str">
        <f>IFERROR(RANK(G132,G:G,1)+COUNTIF($G$1:G131,G132),"")</f>
        <v/>
      </c>
      <c r="I132" s="29" t="str">
        <f t="shared" si="10"/>
        <v/>
      </c>
      <c r="J132" s="29" t="str">
        <f>IFERROR(RANK(I132,I:I,1)+COUNTIF(I$1:I131,I132),"")</f>
        <v/>
      </c>
      <c r="K132" s="29" t="str">
        <f t="shared" si="11"/>
        <v/>
      </c>
      <c r="L132" s="29" t="str">
        <f>IFERROR(RANK(K132,K:K,1)+COUNTIF(K$1:K131,K132),"")</f>
        <v/>
      </c>
      <c r="M132" s="29" t="str">
        <f t="shared" si="12"/>
        <v/>
      </c>
      <c r="N132" s="29" t="str">
        <f>IFERROR(RANK(M132,M:M,1)+COUNTIF(M$1:M131,M132),"")</f>
        <v/>
      </c>
    </row>
    <row r="133" spans="1:14" ht="17.25">
      <c r="A133" s="21">
        <v>45145</v>
      </c>
      <c r="B133" s="8" t="s">
        <v>405</v>
      </c>
      <c r="C133" s="22" t="s">
        <v>439</v>
      </c>
      <c r="D133" s="152" t="s">
        <v>263</v>
      </c>
      <c r="E133" s="23"/>
      <c r="F133" s="29" t="str">
        <f>IF(YEAR(A133)&amp;MONTH(A133)=체크리스트!$A$11&amp;체크리스트!$A$15,RANK(A133,A$2:A$1080,1),"")</f>
        <v/>
      </c>
      <c r="G133" s="29" t="str">
        <f t="shared" si="9"/>
        <v/>
      </c>
      <c r="H133" s="29" t="str">
        <f>IFERROR(RANK(G133,G:G,1)+COUNTIF($G$1:G132,G133),"")</f>
        <v/>
      </c>
      <c r="I133" s="29" t="str">
        <f t="shared" si="10"/>
        <v/>
      </c>
      <c r="J133" s="29" t="str">
        <f>IFERROR(RANK(I133,I:I,1)+COUNTIF(I$1:I132,I133),"")</f>
        <v/>
      </c>
      <c r="K133" s="29" t="str">
        <f t="shared" si="11"/>
        <v/>
      </c>
      <c r="L133" s="29" t="str">
        <f>IFERROR(RANK(K133,K:K,1)+COUNTIF(K$1:K132,K133),"")</f>
        <v/>
      </c>
      <c r="M133" s="29" t="str">
        <f t="shared" si="12"/>
        <v/>
      </c>
      <c r="N133" s="29" t="str">
        <f>IFERROR(RANK(M133,M:M,1)+COUNTIF(M$1:M132,M133),"")</f>
        <v/>
      </c>
    </row>
    <row r="134" spans="1:14" ht="17.25">
      <c r="A134" s="21">
        <v>45145</v>
      </c>
      <c r="B134" s="8" t="s">
        <v>409</v>
      </c>
      <c r="C134" s="22" t="s">
        <v>440</v>
      </c>
      <c r="D134" s="152" t="s">
        <v>263</v>
      </c>
      <c r="E134" s="23"/>
      <c r="F134" s="29" t="str">
        <f>IF(YEAR(A134)&amp;MONTH(A134)=체크리스트!$A$11&amp;체크리스트!$A$15,RANK(A134,A$2:A$1080,1),"")</f>
        <v/>
      </c>
      <c r="G134" s="29" t="str">
        <f t="shared" si="9"/>
        <v/>
      </c>
      <c r="H134" s="29" t="str">
        <f>IFERROR(RANK(G134,G:G,1)+COUNTIF($G$1:G133,G134),"")</f>
        <v/>
      </c>
      <c r="I134" s="29" t="str">
        <f t="shared" si="10"/>
        <v/>
      </c>
      <c r="J134" s="29" t="str">
        <f>IFERROR(RANK(I134,I:I,1)+COUNTIF(I$1:I133,I134),"")</f>
        <v/>
      </c>
      <c r="K134" s="29" t="str">
        <f t="shared" si="11"/>
        <v/>
      </c>
      <c r="L134" s="29" t="str">
        <f>IFERROR(RANK(K134,K:K,1)+COUNTIF(K$1:K133,K134),"")</f>
        <v/>
      </c>
      <c r="M134" s="29" t="str">
        <f t="shared" si="12"/>
        <v/>
      </c>
      <c r="N134" s="29" t="str">
        <f>IFERROR(RANK(M134,M:M,1)+COUNTIF(M$1:M133,M134),"")</f>
        <v/>
      </c>
    </row>
    <row r="135" spans="1:14" ht="17.25">
      <c r="A135" s="21">
        <v>45146</v>
      </c>
      <c r="B135" s="8" t="s">
        <v>429</v>
      </c>
      <c r="C135" s="22" t="s">
        <v>441</v>
      </c>
      <c r="D135" s="152" t="s">
        <v>263</v>
      </c>
      <c r="E135" s="23"/>
      <c r="F135" s="29" t="str">
        <f>IF(YEAR(A135)&amp;MONTH(A135)=체크리스트!$A$11&amp;체크리스트!$A$15,RANK(A135,A$2:A$1080,1),"")</f>
        <v/>
      </c>
      <c r="G135" s="29" t="str">
        <f t="shared" si="9"/>
        <v/>
      </c>
      <c r="H135" s="29" t="str">
        <f>IFERROR(RANK(G135,G:G,1)+COUNTIF($G$1:G134,G135),"")</f>
        <v/>
      </c>
      <c r="I135" s="29" t="str">
        <f t="shared" si="10"/>
        <v/>
      </c>
      <c r="J135" s="29" t="str">
        <f>IFERROR(RANK(I135,I:I,1)+COUNTIF(I$1:I134,I135),"")</f>
        <v/>
      </c>
      <c r="K135" s="29" t="str">
        <f t="shared" si="11"/>
        <v/>
      </c>
      <c r="L135" s="29" t="str">
        <f>IFERROR(RANK(K135,K:K,1)+COUNTIF(K$1:K134,K135),"")</f>
        <v/>
      </c>
      <c r="M135" s="29" t="str">
        <f t="shared" si="12"/>
        <v/>
      </c>
      <c r="N135" s="29" t="str">
        <f>IFERROR(RANK(M135,M:M,1)+COUNTIF(M$1:M134,M135),"")</f>
        <v/>
      </c>
    </row>
    <row r="136" spans="1:14" ht="17.25">
      <c r="A136" s="21">
        <v>45147</v>
      </c>
      <c r="B136" s="8" t="s">
        <v>410</v>
      </c>
      <c r="C136" s="22" t="s">
        <v>437</v>
      </c>
      <c r="D136" s="152" t="s">
        <v>263</v>
      </c>
      <c r="E136" s="23"/>
      <c r="F136" s="29" t="str">
        <f>IF(YEAR(A136)&amp;MONTH(A136)=체크리스트!$A$11&amp;체크리스트!$A$15,RANK(A136,A$2:A$1080,1),"")</f>
        <v/>
      </c>
      <c r="G136" s="29" t="str">
        <f t="shared" si="9"/>
        <v/>
      </c>
      <c r="H136" s="29" t="str">
        <f>IFERROR(RANK(G136,G:G,1)+COUNTIF($G$1:G135,G136),"")</f>
        <v/>
      </c>
      <c r="I136" s="29" t="str">
        <f t="shared" si="10"/>
        <v/>
      </c>
      <c r="J136" s="29" t="str">
        <f>IFERROR(RANK(I136,I:I,1)+COUNTIF(I$1:I135,I136),"")</f>
        <v/>
      </c>
      <c r="K136" s="29" t="str">
        <f t="shared" si="11"/>
        <v/>
      </c>
      <c r="L136" s="29" t="str">
        <f>IFERROR(RANK(K136,K:K,1)+COUNTIF(K$1:K135,K136),"")</f>
        <v/>
      </c>
      <c r="M136" s="29" t="str">
        <f t="shared" si="12"/>
        <v/>
      </c>
      <c r="N136" s="29" t="str">
        <f>IFERROR(RANK(M136,M:M,1)+COUNTIF(M$1:M135,M136),"")</f>
        <v/>
      </c>
    </row>
    <row r="137" spans="1:14" ht="17.25">
      <c r="A137" s="21">
        <v>45147</v>
      </c>
      <c r="B137" s="8" t="s">
        <v>469</v>
      </c>
      <c r="C137" s="22" t="s">
        <v>485</v>
      </c>
      <c r="D137" s="152" t="s">
        <v>500</v>
      </c>
      <c r="E137" s="23"/>
      <c r="F137" s="29" t="str">
        <f>IF(YEAR(A137)&amp;MONTH(A137)=체크리스트!$A$11&amp;체크리스트!$A$15,RANK(A137,A$2:A$1080,1),"")</f>
        <v/>
      </c>
      <c r="G137" s="29" t="str">
        <f t="shared" si="9"/>
        <v/>
      </c>
      <c r="H137" s="29" t="str">
        <f>IFERROR(RANK(G137,G:G,1)+COUNTIF($G$1:G136,G137),"")</f>
        <v/>
      </c>
      <c r="I137" s="29" t="str">
        <f t="shared" si="10"/>
        <v/>
      </c>
      <c r="J137" s="29" t="str">
        <f>IFERROR(RANK(I137,I:I,1)+COUNTIF(I$1:I136,I137),"")</f>
        <v/>
      </c>
      <c r="K137" s="29" t="str">
        <f t="shared" si="11"/>
        <v/>
      </c>
      <c r="L137" s="29" t="str">
        <f>IFERROR(RANK(K137,K:K,1)+COUNTIF(K$1:K136,K137),"")</f>
        <v/>
      </c>
      <c r="M137" s="29" t="str">
        <f t="shared" si="12"/>
        <v/>
      </c>
      <c r="N137" s="29" t="str">
        <f>IFERROR(RANK(M137,M:M,1)+COUNTIF(M$1:M136,M137),"")</f>
        <v/>
      </c>
    </row>
    <row r="138" spans="1:14" ht="17.25">
      <c r="A138" s="21">
        <v>45148</v>
      </c>
      <c r="B138" s="8" t="s">
        <v>411</v>
      </c>
      <c r="C138" s="22" t="s">
        <v>442</v>
      </c>
      <c r="D138" s="152" t="s">
        <v>265</v>
      </c>
      <c r="E138" s="23"/>
      <c r="F138" s="29" t="str">
        <f>IF(YEAR(A138)&amp;MONTH(A138)=체크리스트!$A$11&amp;체크리스트!$A$15,RANK(A138,A$2:A$1080,1),"")</f>
        <v/>
      </c>
      <c r="G138" s="29" t="str">
        <f t="shared" si="9"/>
        <v/>
      </c>
      <c r="H138" s="29" t="str">
        <f>IFERROR(RANK(G138,G:G,1)+COUNTIF($G$1:G137,G138),"")</f>
        <v/>
      </c>
      <c r="I138" s="29" t="str">
        <f t="shared" si="10"/>
        <v/>
      </c>
      <c r="J138" s="29" t="str">
        <f>IFERROR(RANK(I138,I:I,1)+COUNTIF(I$1:I137,I138),"")</f>
        <v/>
      </c>
      <c r="K138" s="29" t="str">
        <f t="shared" si="11"/>
        <v/>
      </c>
      <c r="L138" s="29" t="str">
        <f>IFERROR(RANK(K138,K:K,1)+COUNTIF(K$1:K137,K138),"")</f>
        <v/>
      </c>
      <c r="M138" s="29" t="str">
        <f t="shared" si="12"/>
        <v/>
      </c>
      <c r="N138" s="29" t="str">
        <f>IFERROR(RANK(M138,M:M,1)+COUNTIF(M$1:M137,M138),"")</f>
        <v/>
      </c>
    </row>
    <row r="139" spans="1:14" ht="17.25">
      <c r="A139" s="21">
        <v>45149</v>
      </c>
      <c r="B139" s="8" t="s">
        <v>413</v>
      </c>
      <c r="C139" s="22" t="s">
        <v>443</v>
      </c>
      <c r="D139" s="152" t="s">
        <v>263</v>
      </c>
      <c r="E139" s="23"/>
      <c r="F139" s="29" t="str">
        <f>IF(YEAR(A139)&amp;MONTH(A139)=체크리스트!$A$11&amp;체크리스트!$A$15,RANK(A139,A$2:A$1080,1),"")</f>
        <v/>
      </c>
      <c r="G139" s="29" t="str">
        <f t="shared" si="9"/>
        <v/>
      </c>
      <c r="H139" s="29" t="str">
        <f>IFERROR(RANK(G139,G:G,1)+COUNTIF($G$1:G138,G139),"")</f>
        <v/>
      </c>
      <c r="I139" s="29" t="str">
        <f t="shared" si="10"/>
        <v/>
      </c>
      <c r="J139" s="29" t="str">
        <f>IFERROR(RANK(I139,I:I,1)+COUNTIF(I$1:I138,I139),"")</f>
        <v/>
      </c>
      <c r="K139" s="29" t="str">
        <f t="shared" si="11"/>
        <v/>
      </c>
      <c r="L139" s="29" t="str">
        <f>IFERROR(RANK(K139,K:K,1)+COUNTIF(K$1:K138,K139),"")</f>
        <v/>
      </c>
      <c r="M139" s="29" t="str">
        <f t="shared" si="12"/>
        <v/>
      </c>
      <c r="N139" s="29" t="str">
        <f>IFERROR(RANK(M139,M:M,1)+COUNTIF(M$1:M138,M139),"")</f>
        <v/>
      </c>
    </row>
    <row r="140" spans="1:14" ht="17.25">
      <c r="A140" s="21">
        <v>45149</v>
      </c>
      <c r="B140" s="8" t="s">
        <v>412</v>
      </c>
      <c r="C140" s="22" t="s">
        <v>444</v>
      </c>
      <c r="D140" s="152" t="s">
        <v>263</v>
      </c>
      <c r="E140" s="23"/>
      <c r="F140" s="29" t="str">
        <f>IF(YEAR(A140)&amp;MONTH(A140)=체크리스트!$A$11&amp;체크리스트!$A$15,RANK(A140,A$2:A$1080,1),"")</f>
        <v/>
      </c>
      <c r="G140" s="29" t="str">
        <f t="shared" si="9"/>
        <v/>
      </c>
      <c r="H140" s="29" t="str">
        <f>IFERROR(RANK(G140,G:G,1)+COUNTIF($G$1:G139,G140),"")</f>
        <v/>
      </c>
      <c r="I140" s="29" t="str">
        <f t="shared" si="10"/>
        <v/>
      </c>
      <c r="J140" s="29" t="str">
        <f>IFERROR(RANK(I140,I:I,1)+COUNTIF(I$1:I139,I140),"")</f>
        <v/>
      </c>
      <c r="K140" s="29" t="str">
        <f t="shared" si="11"/>
        <v/>
      </c>
      <c r="L140" s="29" t="str">
        <f>IFERROR(RANK(K140,K:K,1)+COUNTIF(K$1:K139,K140),"")</f>
        <v/>
      </c>
      <c r="M140" s="29" t="str">
        <f t="shared" si="12"/>
        <v/>
      </c>
      <c r="N140" s="29" t="str">
        <f>IFERROR(RANK(M140,M:M,1)+COUNTIF(M$1:M139,M140),"")</f>
        <v/>
      </c>
    </row>
    <row r="141" spans="1:14" ht="17.25">
      <c r="A141" s="21">
        <v>45149</v>
      </c>
      <c r="B141" s="8" t="s">
        <v>414</v>
      </c>
      <c r="C141" s="22" t="s">
        <v>445</v>
      </c>
      <c r="D141" s="152" t="s">
        <v>263</v>
      </c>
      <c r="E141" s="23"/>
      <c r="F141" s="29" t="str">
        <f>IF(YEAR(A141)&amp;MONTH(A141)=체크리스트!$A$11&amp;체크리스트!$A$15,RANK(A141,A$2:A$1080,1),"")</f>
        <v/>
      </c>
      <c r="G141" s="29" t="str">
        <f t="shared" si="9"/>
        <v/>
      </c>
      <c r="H141" s="29" t="str">
        <f>IFERROR(RANK(G141,G:G,1)+COUNTIF($G$1:G140,G141),"")</f>
        <v/>
      </c>
      <c r="I141" s="29" t="str">
        <f t="shared" si="10"/>
        <v/>
      </c>
      <c r="J141" s="29" t="str">
        <f>IFERROR(RANK(I141,I:I,1)+COUNTIF(I$1:I140,I141),"")</f>
        <v/>
      </c>
      <c r="K141" s="29" t="str">
        <f t="shared" si="11"/>
        <v/>
      </c>
      <c r="L141" s="29" t="str">
        <f>IFERROR(RANK(K141,K:K,1)+COUNTIF(K$1:K140,K141),"")</f>
        <v/>
      </c>
      <c r="M141" s="29" t="str">
        <f t="shared" si="12"/>
        <v/>
      </c>
      <c r="N141" s="29" t="str">
        <f>IFERROR(RANK(M141,M:M,1)+COUNTIF(M$1:M140,M141),"")</f>
        <v/>
      </c>
    </row>
    <row r="142" spans="1:14" ht="17.25">
      <c r="A142" s="21">
        <v>45149</v>
      </c>
      <c r="B142" s="8" t="s">
        <v>415</v>
      </c>
      <c r="C142" s="22" t="s">
        <v>446</v>
      </c>
      <c r="D142" s="152" t="s">
        <v>265</v>
      </c>
      <c r="E142" s="23"/>
      <c r="F142" s="29" t="str">
        <f>IF(YEAR(A142)&amp;MONTH(A142)=체크리스트!$A$11&amp;체크리스트!$A$15,RANK(A142,A$2:A$1080,1),"")</f>
        <v/>
      </c>
      <c r="G142" s="29" t="str">
        <f t="shared" si="9"/>
        <v/>
      </c>
      <c r="H142" s="29" t="str">
        <f>IFERROR(RANK(G142,G:G,1)+COUNTIF($G$1:G141,G142),"")</f>
        <v/>
      </c>
      <c r="I142" s="29" t="str">
        <f t="shared" si="10"/>
        <v/>
      </c>
      <c r="J142" s="29" t="str">
        <f>IFERROR(RANK(I142,I:I,1)+COUNTIF(I$1:I141,I142),"")</f>
        <v/>
      </c>
      <c r="K142" s="29" t="str">
        <f t="shared" si="11"/>
        <v/>
      </c>
      <c r="L142" s="29" t="str">
        <f>IFERROR(RANK(K142,K:K,1)+COUNTIF(K$1:K141,K142),"")</f>
        <v/>
      </c>
      <c r="M142" s="29" t="str">
        <f t="shared" si="12"/>
        <v/>
      </c>
      <c r="N142" s="29" t="str">
        <f>IFERROR(RANK(M142,M:M,1)+COUNTIF(M$1:M141,M142),"")</f>
        <v/>
      </c>
    </row>
    <row r="143" spans="1:14" ht="17.25">
      <c r="A143" s="21">
        <v>45149</v>
      </c>
      <c r="B143" s="8" t="s">
        <v>470</v>
      </c>
      <c r="C143" s="22" t="s">
        <v>486</v>
      </c>
      <c r="D143" s="152" t="s">
        <v>500</v>
      </c>
      <c r="E143" s="23"/>
      <c r="F143" s="29" t="str">
        <f>IF(YEAR(A143)&amp;MONTH(A143)=체크리스트!$A$11&amp;체크리스트!$A$15,RANK(A143,A$2:A$1080,1),"")</f>
        <v/>
      </c>
      <c r="G143" s="29" t="str">
        <f t="shared" si="9"/>
        <v/>
      </c>
      <c r="H143" s="29" t="str">
        <f>IFERROR(RANK(G143,G:G,1)+COUNTIF($G$1:G142,G143),"")</f>
        <v/>
      </c>
      <c r="I143" s="29" t="str">
        <f t="shared" si="10"/>
        <v/>
      </c>
      <c r="J143" s="29" t="str">
        <f>IFERROR(RANK(I143,I:I,1)+COUNTIF(I$1:I142,I143),"")</f>
        <v/>
      </c>
      <c r="K143" s="29" t="str">
        <f t="shared" si="11"/>
        <v/>
      </c>
      <c r="L143" s="29" t="str">
        <f>IFERROR(RANK(K143,K:K,1)+COUNTIF(K$1:K142,K143),"")</f>
        <v/>
      </c>
      <c r="M143" s="29" t="str">
        <f t="shared" si="12"/>
        <v/>
      </c>
      <c r="N143" s="29" t="str">
        <f>IFERROR(RANK(M143,M:M,1)+COUNTIF(M$1:M142,M143),"")</f>
        <v/>
      </c>
    </row>
    <row r="144" spans="1:14" ht="17.25">
      <c r="A144" s="21">
        <v>45149</v>
      </c>
      <c r="B144" s="8" t="s">
        <v>471</v>
      </c>
      <c r="C144" s="22" t="s">
        <v>487</v>
      </c>
      <c r="D144" s="152" t="s">
        <v>500</v>
      </c>
      <c r="E144" s="23"/>
      <c r="F144" s="29" t="str">
        <f>IF(YEAR(A144)&amp;MONTH(A144)=체크리스트!$A$11&amp;체크리스트!$A$15,RANK(A144,A$2:A$1080,1),"")</f>
        <v/>
      </c>
      <c r="G144" s="29" t="str">
        <f t="shared" si="9"/>
        <v/>
      </c>
      <c r="H144" s="29" t="str">
        <f>IFERROR(RANK(G144,G:G,1)+COUNTIF($G$1:G143,G144),"")</f>
        <v/>
      </c>
      <c r="I144" s="29" t="str">
        <f t="shared" si="10"/>
        <v/>
      </c>
      <c r="J144" s="29" t="str">
        <f>IFERROR(RANK(I144,I:I,1)+COUNTIF(I$1:I143,I144),"")</f>
        <v/>
      </c>
      <c r="K144" s="29" t="str">
        <f t="shared" si="11"/>
        <v/>
      </c>
      <c r="L144" s="29" t="str">
        <f>IFERROR(RANK(K144,K:K,1)+COUNTIF(K$1:K143,K144),"")</f>
        <v/>
      </c>
      <c r="M144" s="29" t="str">
        <f t="shared" si="12"/>
        <v/>
      </c>
      <c r="N144" s="29" t="str">
        <f>IFERROR(RANK(M144,M:M,1)+COUNTIF(M$1:M143,M144),"")</f>
        <v/>
      </c>
    </row>
    <row r="145" spans="1:14" ht="17.25">
      <c r="A145" s="21">
        <v>45151</v>
      </c>
      <c r="B145" s="8" t="s">
        <v>472</v>
      </c>
      <c r="C145" s="22" t="s">
        <v>488</v>
      </c>
      <c r="D145" s="152" t="s">
        <v>500</v>
      </c>
      <c r="E145" s="23"/>
      <c r="F145" s="29" t="str">
        <f>IF(YEAR(A145)&amp;MONTH(A145)=체크리스트!$A$11&amp;체크리스트!$A$15,RANK(A145,A$2:A$1080,1),"")</f>
        <v/>
      </c>
      <c r="G145" s="29" t="str">
        <f t="shared" si="9"/>
        <v/>
      </c>
      <c r="H145" s="29" t="str">
        <f>IFERROR(RANK(G145,G:G,1)+COUNTIF($G$1:G144,G145),"")</f>
        <v/>
      </c>
      <c r="I145" s="29" t="str">
        <f t="shared" si="10"/>
        <v/>
      </c>
      <c r="J145" s="29" t="str">
        <f>IFERROR(RANK(I145,I:I,1)+COUNTIF(I$1:I144,I145),"")</f>
        <v/>
      </c>
      <c r="K145" s="29" t="str">
        <f t="shared" si="11"/>
        <v/>
      </c>
      <c r="L145" s="29" t="str">
        <f>IFERROR(RANK(K145,K:K,1)+COUNTIF(K$1:K144,K145),"")</f>
        <v/>
      </c>
      <c r="M145" s="29" t="str">
        <f t="shared" si="12"/>
        <v/>
      </c>
      <c r="N145" s="29" t="str">
        <f>IFERROR(RANK(M145,M:M,1)+COUNTIF(M$1:M144,M145),"")</f>
        <v/>
      </c>
    </row>
    <row r="146" spans="1:14" ht="17.25">
      <c r="A146" s="21">
        <v>45152</v>
      </c>
      <c r="B146" s="8" t="s">
        <v>416</v>
      </c>
      <c r="C146" s="22" t="s">
        <v>447</v>
      </c>
      <c r="D146" s="152" t="s">
        <v>263</v>
      </c>
      <c r="E146" s="23"/>
      <c r="F146" s="29" t="str">
        <f>IF(YEAR(A146)&amp;MONTH(A146)=체크리스트!$A$11&amp;체크리스트!$A$15,RANK(A146,A$2:A$1080,1),"")</f>
        <v/>
      </c>
      <c r="G146" s="29" t="str">
        <f t="shared" si="9"/>
        <v/>
      </c>
      <c r="H146" s="29" t="str">
        <f>IFERROR(RANK(G146,G:G,1)+COUNTIF($G$1:G145,G146),"")</f>
        <v/>
      </c>
      <c r="I146" s="29" t="str">
        <f t="shared" si="10"/>
        <v/>
      </c>
      <c r="J146" s="29" t="str">
        <f>IFERROR(RANK(I146,I:I,1)+COUNTIF(I$1:I145,I146),"")</f>
        <v/>
      </c>
      <c r="K146" s="29" t="str">
        <f t="shared" si="11"/>
        <v/>
      </c>
      <c r="L146" s="29" t="str">
        <f>IFERROR(RANK(K146,K:K,1)+COUNTIF(K$1:K145,K146),"")</f>
        <v/>
      </c>
      <c r="M146" s="29" t="str">
        <f t="shared" si="12"/>
        <v/>
      </c>
      <c r="N146" s="29" t="str">
        <f>IFERROR(RANK(M146,M:M,1)+COUNTIF(M$1:M145,M146),"")</f>
        <v/>
      </c>
    </row>
    <row r="147" spans="1:14" ht="17.25">
      <c r="A147" s="21">
        <v>45154</v>
      </c>
      <c r="B147" s="8" t="s">
        <v>417</v>
      </c>
      <c r="C147" s="22" t="s">
        <v>448</v>
      </c>
      <c r="D147" s="152" t="s">
        <v>263</v>
      </c>
      <c r="E147" s="23"/>
      <c r="F147" s="29" t="str">
        <f>IF(YEAR(A147)&amp;MONTH(A147)=체크리스트!$A$11&amp;체크리스트!$A$15,RANK(A147,A$2:A$1080,1),"")</f>
        <v/>
      </c>
      <c r="G147" s="29" t="str">
        <f t="shared" si="9"/>
        <v/>
      </c>
      <c r="H147" s="29" t="str">
        <f>IFERROR(RANK(G147,G:G,1)+COUNTIF($G$1:G146,G147),"")</f>
        <v/>
      </c>
      <c r="I147" s="29" t="str">
        <f t="shared" si="10"/>
        <v/>
      </c>
      <c r="J147" s="29" t="str">
        <f>IFERROR(RANK(I147,I:I,1)+COUNTIF(I$1:I146,I147),"")</f>
        <v/>
      </c>
      <c r="K147" s="29" t="str">
        <f t="shared" si="11"/>
        <v/>
      </c>
      <c r="L147" s="29" t="str">
        <f>IFERROR(RANK(K147,K:K,1)+COUNTIF(K$1:K146,K147),"")</f>
        <v/>
      </c>
      <c r="M147" s="29" t="str">
        <f t="shared" si="12"/>
        <v/>
      </c>
      <c r="N147" s="29" t="str">
        <f>IFERROR(RANK(M147,M:M,1)+COUNTIF(M$1:M146,M147),"")</f>
        <v/>
      </c>
    </row>
    <row r="148" spans="1:14" ht="17.25">
      <c r="A148" s="21">
        <v>45154</v>
      </c>
      <c r="B148" s="8" t="s">
        <v>418</v>
      </c>
      <c r="C148" s="22" t="s">
        <v>449</v>
      </c>
      <c r="D148" s="152" t="s">
        <v>265</v>
      </c>
      <c r="E148" s="23"/>
      <c r="F148" s="29" t="str">
        <f>IF(YEAR(A148)&amp;MONTH(A148)=체크리스트!$A$11&amp;체크리스트!$A$15,RANK(A148,A$2:A$1080,1),"")</f>
        <v/>
      </c>
      <c r="G148" s="29" t="str">
        <f t="shared" si="9"/>
        <v/>
      </c>
      <c r="H148" s="29" t="str">
        <f>IFERROR(RANK(G148,G:G,1)+COUNTIF($G$1:G147,G148),"")</f>
        <v/>
      </c>
      <c r="I148" s="29" t="str">
        <f t="shared" si="10"/>
        <v/>
      </c>
      <c r="J148" s="29" t="str">
        <f>IFERROR(RANK(I148,I:I,1)+COUNTIF(I$1:I147,I148),"")</f>
        <v/>
      </c>
      <c r="K148" s="29" t="str">
        <f t="shared" si="11"/>
        <v/>
      </c>
      <c r="L148" s="29" t="str">
        <f>IFERROR(RANK(K148,K:K,1)+COUNTIF(K$1:K147,K148),"")</f>
        <v/>
      </c>
      <c r="M148" s="29" t="str">
        <f t="shared" si="12"/>
        <v/>
      </c>
      <c r="N148" s="29" t="str">
        <f>IFERROR(RANK(M148,M:M,1)+COUNTIF(M$1:M147,M148),"")</f>
        <v/>
      </c>
    </row>
    <row r="149" spans="1:14" ht="17.25">
      <c r="A149" s="21">
        <v>45154</v>
      </c>
      <c r="B149" s="8" t="s">
        <v>473</v>
      </c>
      <c r="C149" s="22" t="s">
        <v>489</v>
      </c>
      <c r="D149" s="152" t="s">
        <v>500</v>
      </c>
      <c r="E149" s="23"/>
      <c r="F149" s="29" t="str">
        <f>IF(YEAR(A149)&amp;MONTH(A149)=체크리스트!$A$11&amp;체크리스트!$A$15,RANK(A149,A$2:A$1080,1),"")</f>
        <v/>
      </c>
      <c r="G149" s="29" t="str">
        <f t="shared" si="9"/>
        <v/>
      </c>
      <c r="H149" s="29" t="str">
        <f>IFERROR(RANK(G149,G:G,1)+COUNTIF($G$1:G148,G149),"")</f>
        <v/>
      </c>
      <c r="I149" s="29" t="str">
        <f t="shared" si="10"/>
        <v/>
      </c>
      <c r="J149" s="29" t="str">
        <f>IFERROR(RANK(I149,I:I,1)+COUNTIF(I$1:I148,I149),"")</f>
        <v/>
      </c>
      <c r="K149" s="29" t="str">
        <f t="shared" si="11"/>
        <v/>
      </c>
      <c r="L149" s="29" t="str">
        <f>IFERROR(RANK(K149,K:K,1)+COUNTIF(K$1:K148,K149),"")</f>
        <v/>
      </c>
      <c r="M149" s="29" t="str">
        <f t="shared" si="12"/>
        <v/>
      </c>
      <c r="N149" s="29" t="str">
        <f>IFERROR(RANK(M149,M:M,1)+COUNTIF(M$1:M148,M149),"")</f>
        <v/>
      </c>
    </row>
    <row r="150" spans="1:14" ht="17.25">
      <c r="A150" s="21">
        <v>45156</v>
      </c>
      <c r="B150" s="8" t="s">
        <v>419</v>
      </c>
      <c r="C150" s="22" t="s">
        <v>450</v>
      </c>
      <c r="D150" s="152" t="s">
        <v>263</v>
      </c>
      <c r="E150" s="23"/>
      <c r="F150" s="29" t="str">
        <f>IF(YEAR(A150)&amp;MONTH(A150)=체크리스트!$A$11&amp;체크리스트!$A$15,RANK(A150,A$2:A$1080,1),"")</f>
        <v/>
      </c>
      <c r="G150" s="29" t="str">
        <f t="shared" si="9"/>
        <v/>
      </c>
      <c r="H150" s="29" t="str">
        <f>IFERROR(RANK(G150,G:G,1)+COUNTIF($G$1:G149,G150),"")</f>
        <v/>
      </c>
      <c r="I150" s="29" t="str">
        <f t="shared" si="10"/>
        <v/>
      </c>
      <c r="J150" s="29" t="str">
        <f>IFERROR(RANK(I150,I:I,1)+COUNTIF(I$1:I149,I150),"")</f>
        <v/>
      </c>
      <c r="K150" s="29" t="str">
        <f t="shared" si="11"/>
        <v/>
      </c>
      <c r="L150" s="29" t="str">
        <f>IFERROR(RANK(K150,K:K,1)+COUNTIF(K$1:K149,K150),"")</f>
        <v/>
      </c>
      <c r="M150" s="29" t="str">
        <f t="shared" si="12"/>
        <v/>
      </c>
      <c r="N150" s="29" t="str">
        <f>IFERROR(RANK(M150,M:M,1)+COUNTIF(M$1:M149,M150),"")</f>
        <v/>
      </c>
    </row>
    <row r="151" spans="1:14" ht="17.25">
      <c r="A151" s="21">
        <v>45156</v>
      </c>
      <c r="B151" s="8" t="s">
        <v>420</v>
      </c>
      <c r="C151" s="22" t="s">
        <v>451</v>
      </c>
      <c r="D151" s="152" t="s">
        <v>265</v>
      </c>
      <c r="E151" s="23"/>
      <c r="F151" s="29" t="str">
        <f>IF(YEAR(A151)&amp;MONTH(A151)=체크리스트!$A$11&amp;체크리스트!$A$15,RANK(A151,A$2:A$1080,1),"")</f>
        <v/>
      </c>
      <c r="G151" s="29" t="str">
        <f t="shared" si="9"/>
        <v/>
      </c>
      <c r="H151" s="29" t="str">
        <f>IFERROR(RANK(G151,G:G,1)+COUNTIF($G$1:G150,G151),"")</f>
        <v/>
      </c>
      <c r="I151" s="29" t="str">
        <f t="shared" si="10"/>
        <v/>
      </c>
      <c r="J151" s="29" t="str">
        <f>IFERROR(RANK(I151,I:I,1)+COUNTIF(I$1:I150,I151),"")</f>
        <v/>
      </c>
      <c r="K151" s="29" t="str">
        <f t="shared" si="11"/>
        <v/>
      </c>
      <c r="L151" s="29" t="str">
        <f>IFERROR(RANK(K151,K:K,1)+COUNTIF(K$1:K150,K151),"")</f>
        <v/>
      </c>
      <c r="M151" s="29" t="str">
        <f t="shared" si="12"/>
        <v/>
      </c>
      <c r="N151" s="29" t="str">
        <f>IFERROR(RANK(M151,M:M,1)+COUNTIF(M$1:M150,M151),"")</f>
        <v/>
      </c>
    </row>
    <row r="152" spans="1:14" ht="17.25">
      <c r="A152" s="21">
        <v>45156</v>
      </c>
      <c r="B152" s="8" t="s">
        <v>474</v>
      </c>
      <c r="C152" s="22" t="s">
        <v>490</v>
      </c>
      <c r="D152" s="152" t="s">
        <v>500</v>
      </c>
      <c r="E152" s="23"/>
      <c r="F152" s="29" t="str">
        <f>IF(YEAR(A152)&amp;MONTH(A152)=체크리스트!$A$11&amp;체크리스트!$A$15,RANK(A152,A$2:A$1080,1),"")</f>
        <v/>
      </c>
      <c r="G152" s="29" t="str">
        <f t="shared" si="9"/>
        <v/>
      </c>
      <c r="H152" s="29" t="str">
        <f>IFERROR(RANK(G152,G:G,1)+COUNTIF($G$1:G151,G152),"")</f>
        <v/>
      </c>
      <c r="I152" s="29" t="str">
        <f t="shared" si="10"/>
        <v/>
      </c>
      <c r="J152" s="29" t="str">
        <f>IFERROR(RANK(I152,I:I,1)+COUNTIF(I$1:I151,I152),"")</f>
        <v/>
      </c>
      <c r="K152" s="29" t="str">
        <f t="shared" si="11"/>
        <v/>
      </c>
      <c r="L152" s="29" t="str">
        <f>IFERROR(RANK(K152,K:K,1)+COUNTIF(K$1:K151,K152),"")</f>
        <v/>
      </c>
      <c r="M152" s="29" t="str">
        <f t="shared" si="12"/>
        <v/>
      </c>
      <c r="N152" s="29" t="str">
        <f>IFERROR(RANK(M152,M:M,1)+COUNTIF(M$1:M151,M152),"")</f>
        <v/>
      </c>
    </row>
    <row r="153" spans="1:14" ht="17.25">
      <c r="A153" s="21">
        <v>45159</v>
      </c>
      <c r="B153" s="8" t="s">
        <v>421</v>
      </c>
      <c r="C153" s="22" t="s">
        <v>452</v>
      </c>
      <c r="D153" s="152" t="s">
        <v>263</v>
      </c>
      <c r="E153" s="23"/>
      <c r="F153" s="29" t="str">
        <f>IF(YEAR(A153)&amp;MONTH(A153)=체크리스트!$A$11&amp;체크리스트!$A$15,RANK(A153,A$2:A$1080,1),"")</f>
        <v/>
      </c>
      <c r="G153" s="29" t="str">
        <f t="shared" si="9"/>
        <v/>
      </c>
      <c r="H153" s="29" t="str">
        <f>IFERROR(RANK(G153,G:G,1)+COUNTIF($G$1:G152,G153),"")</f>
        <v/>
      </c>
      <c r="I153" s="29" t="str">
        <f t="shared" si="10"/>
        <v/>
      </c>
      <c r="J153" s="29" t="str">
        <f>IFERROR(RANK(I153,I:I,1)+COUNTIF(I$1:I152,I153),"")</f>
        <v/>
      </c>
      <c r="K153" s="29" t="str">
        <f t="shared" si="11"/>
        <v/>
      </c>
      <c r="L153" s="29" t="str">
        <f>IFERROR(RANK(K153,K:K,1)+COUNTIF(K$1:K152,K153),"")</f>
        <v/>
      </c>
      <c r="M153" s="29" t="str">
        <f t="shared" si="12"/>
        <v/>
      </c>
      <c r="N153" s="29" t="str">
        <f>IFERROR(RANK(M153,M:M,1)+COUNTIF(M$1:M152,M153),"")</f>
        <v/>
      </c>
    </row>
    <row r="154" spans="1:14" ht="17.25">
      <c r="A154" s="21">
        <v>45159</v>
      </c>
      <c r="B154" s="8" t="s">
        <v>422</v>
      </c>
      <c r="C154" s="22" t="s">
        <v>453</v>
      </c>
      <c r="D154" s="152" t="s">
        <v>265</v>
      </c>
      <c r="E154" s="23"/>
      <c r="F154" s="29" t="str">
        <f>IF(YEAR(A154)&amp;MONTH(A154)=체크리스트!$A$11&amp;체크리스트!$A$15,RANK(A154,A$2:A$1080,1),"")</f>
        <v/>
      </c>
      <c r="G154" s="29" t="str">
        <f t="shared" si="9"/>
        <v/>
      </c>
      <c r="H154" s="29" t="str">
        <f>IFERROR(RANK(G154,G:G,1)+COUNTIF($G$1:G153,G154),"")</f>
        <v/>
      </c>
      <c r="I154" s="29" t="str">
        <f t="shared" si="10"/>
        <v/>
      </c>
      <c r="J154" s="29" t="str">
        <f>IFERROR(RANK(I154,I:I,1)+COUNTIF(I$1:I153,I154),"")</f>
        <v/>
      </c>
      <c r="K154" s="29" t="str">
        <f t="shared" si="11"/>
        <v/>
      </c>
      <c r="L154" s="29" t="str">
        <f>IFERROR(RANK(K154,K:K,1)+COUNTIF(K$1:K153,K154),"")</f>
        <v/>
      </c>
      <c r="M154" s="29" t="str">
        <f t="shared" si="12"/>
        <v/>
      </c>
      <c r="N154" s="29" t="str">
        <f>IFERROR(RANK(M154,M:M,1)+COUNTIF(M$1:M153,M154),"")</f>
        <v/>
      </c>
    </row>
    <row r="155" spans="1:14" ht="17.25">
      <c r="A155" s="21">
        <v>45159</v>
      </c>
      <c r="B155" s="8" t="s">
        <v>475</v>
      </c>
      <c r="C155" s="22" t="s">
        <v>491</v>
      </c>
      <c r="D155" s="152" t="s">
        <v>500</v>
      </c>
      <c r="E155" s="23"/>
      <c r="F155" s="29" t="str">
        <f>IF(YEAR(A155)&amp;MONTH(A155)=체크리스트!$A$11&amp;체크리스트!$A$15,RANK(A155,A$2:A$1080,1),"")</f>
        <v/>
      </c>
      <c r="G155" s="29" t="str">
        <f t="shared" si="9"/>
        <v/>
      </c>
      <c r="H155" s="29" t="str">
        <f>IFERROR(RANK(G155,G:G,1)+COUNTIF($G$1:G154,G155),"")</f>
        <v/>
      </c>
      <c r="I155" s="29" t="str">
        <f t="shared" si="10"/>
        <v/>
      </c>
      <c r="J155" s="29" t="str">
        <f>IFERROR(RANK(I155,I:I,1)+COUNTIF(I$1:I154,I155),"")</f>
        <v/>
      </c>
      <c r="K155" s="29" t="str">
        <f t="shared" si="11"/>
        <v/>
      </c>
      <c r="L155" s="29" t="str">
        <f>IFERROR(RANK(K155,K:K,1)+COUNTIF(K$1:K154,K155),"")</f>
        <v/>
      </c>
      <c r="M155" s="29" t="str">
        <f t="shared" si="12"/>
        <v/>
      </c>
      <c r="N155" s="29" t="str">
        <f>IFERROR(RANK(M155,M:M,1)+COUNTIF(M$1:M154,M155),"")</f>
        <v/>
      </c>
    </row>
    <row r="156" spans="1:14" ht="17.25">
      <c r="A156" s="21">
        <v>45161</v>
      </c>
      <c r="B156" s="8" t="s">
        <v>423</v>
      </c>
      <c r="C156" s="22" t="s">
        <v>454</v>
      </c>
      <c r="D156" s="152" t="s">
        <v>263</v>
      </c>
      <c r="E156" s="23"/>
      <c r="F156" s="29" t="str">
        <f>IF(YEAR(A156)&amp;MONTH(A156)=체크리스트!$A$11&amp;체크리스트!$A$15,RANK(A156,A$2:A$1080,1),"")</f>
        <v/>
      </c>
      <c r="G156" s="29" t="str">
        <f t="shared" si="9"/>
        <v/>
      </c>
      <c r="H156" s="29" t="str">
        <f>IFERROR(RANK(G156,G:G,1)+COUNTIF($G$1:G155,G156),"")</f>
        <v/>
      </c>
      <c r="I156" s="29" t="str">
        <f t="shared" si="10"/>
        <v/>
      </c>
      <c r="J156" s="29" t="str">
        <f>IFERROR(RANK(I156,I:I,1)+COUNTIF(I$1:I155,I156),"")</f>
        <v/>
      </c>
      <c r="K156" s="29" t="str">
        <f t="shared" si="11"/>
        <v/>
      </c>
      <c r="L156" s="29" t="str">
        <f>IFERROR(RANK(K156,K:K,1)+COUNTIF(K$1:K155,K156),"")</f>
        <v/>
      </c>
      <c r="M156" s="29" t="str">
        <f t="shared" si="12"/>
        <v/>
      </c>
      <c r="N156" s="29" t="str">
        <f>IFERROR(RANK(M156,M:M,1)+COUNTIF(M$1:M155,M156),"")</f>
        <v/>
      </c>
    </row>
    <row r="157" spans="1:14" ht="17.25">
      <c r="A157" s="21">
        <v>45161</v>
      </c>
      <c r="B157" s="8" t="s">
        <v>476</v>
      </c>
      <c r="C157" s="22" t="s">
        <v>492</v>
      </c>
      <c r="D157" s="152" t="s">
        <v>500</v>
      </c>
      <c r="E157" s="23"/>
      <c r="F157" s="29" t="str">
        <f>IF(YEAR(A157)&amp;MONTH(A157)=체크리스트!$A$11&amp;체크리스트!$A$15,RANK(A157,A$2:A$1080,1),"")</f>
        <v/>
      </c>
      <c r="G157" s="29" t="str">
        <f t="shared" si="9"/>
        <v/>
      </c>
      <c r="H157" s="29" t="str">
        <f>IFERROR(RANK(G157,G:G,1)+COUNTIF($G$1:G156,G157),"")</f>
        <v/>
      </c>
      <c r="I157" s="29" t="str">
        <f t="shared" si="10"/>
        <v/>
      </c>
      <c r="J157" s="29" t="str">
        <f>IFERROR(RANK(I157,I:I,1)+COUNTIF(I$1:I156,I157),"")</f>
        <v/>
      </c>
      <c r="K157" s="29" t="str">
        <f t="shared" si="11"/>
        <v/>
      </c>
      <c r="L157" s="29" t="str">
        <f>IFERROR(RANK(K157,K:K,1)+COUNTIF(K$1:K156,K157),"")</f>
        <v/>
      </c>
      <c r="M157" s="29" t="str">
        <f t="shared" si="12"/>
        <v/>
      </c>
      <c r="N157" s="29" t="str">
        <f>IFERROR(RANK(M157,M:M,1)+COUNTIF(M$1:M156,M157),"")</f>
        <v/>
      </c>
    </row>
    <row r="158" spans="1:14" ht="17.25">
      <c r="A158" s="21">
        <v>45163</v>
      </c>
      <c r="B158" s="8" t="s">
        <v>467</v>
      </c>
      <c r="C158" s="22" t="s">
        <v>465</v>
      </c>
      <c r="D158" s="152" t="s">
        <v>265</v>
      </c>
      <c r="E158" s="23"/>
      <c r="F158" s="29" t="str">
        <f>IF(YEAR(A158)&amp;MONTH(A158)=체크리스트!$A$11&amp;체크리스트!$A$15,RANK(A158,A$2:A$1080,1),"")</f>
        <v/>
      </c>
      <c r="G158" s="29" t="str">
        <f t="shared" si="9"/>
        <v/>
      </c>
      <c r="H158" s="29" t="str">
        <f>IFERROR(RANK(G158,G:G,1)+COUNTIF($G$1:G157,G158),"")</f>
        <v/>
      </c>
      <c r="I158" s="29" t="str">
        <f t="shared" si="10"/>
        <v/>
      </c>
      <c r="J158" s="29" t="str">
        <f>IFERROR(RANK(I158,I:I,1)+COUNTIF(I$1:I157,I158),"")</f>
        <v/>
      </c>
      <c r="K158" s="29" t="str">
        <f t="shared" si="11"/>
        <v/>
      </c>
      <c r="L158" s="29" t="str">
        <f>IFERROR(RANK(K158,K:K,1)+COUNTIF(K$1:K157,K158),"")</f>
        <v/>
      </c>
      <c r="M158" s="29" t="str">
        <f t="shared" si="12"/>
        <v/>
      </c>
      <c r="N158" s="29" t="str">
        <f>IFERROR(RANK(M158,M:M,1)+COUNTIF(M$1:M157,M158),"")</f>
        <v/>
      </c>
    </row>
    <row r="159" spans="1:14" ht="17.25">
      <c r="A159" s="21">
        <v>45163</v>
      </c>
      <c r="B159" s="8" t="s">
        <v>424</v>
      </c>
      <c r="C159" s="22" t="s">
        <v>455</v>
      </c>
      <c r="D159" s="152" t="s">
        <v>265</v>
      </c>
      <c r="E159" s="23"/>
      <c r="F159" s="29" t="str">
        <f>IF(YEAR(A159)&amp;MONTH(A159)=체크리스트!$A$11&amp;체크리스트!$A$15,RANK(A159,A$2:A$1080,1),"")</f>
        <v/>
      </c>
      <c r="G159" s="29" t="str">
        <f t="shared" si="9"/>
        <v/>
      </c>
      <c r="H159" s="29" t="str">
        <f>IFERROR(RANK(G159,G:G,1)+COUNTIF($G$1:G158,G159),"")</f>
        <v/>
      </c>
      <c r="I159" s="29" t="str">
        <f t="shared" si="10"/>
        <v/>
      </c>
      <c r="J159" s="29" t="str">
        <f>IFERROR(RANK(I159,I:I,1)+COUNTIF(I$1:I158,I159),"")</f>
        <v/>
      </c>
      <c r="K159" s="29" t="str">
        <f t="shared" si="11"/>
        <v/>
      </c>
      <c r="L159" s="29" t="str">
        <f>IFERROR(RANK(K159,K:K,1)+COUNTIF(K$1:K158,K159),"")</f>
        <v/>
      </c>
      <c r="M159" s="29" t="str">
        <f t="shared" si="12"/>
        <v/>
      </c>
      <c r="N159" s="29" t="str">
        <f>IFERROR(RANK(M159,M:M,1)+COUNTIF(M$1:M158,M159),"")</f>
        <v/>
      </c>
    </row>
    <row r="160" spans="1:14" ht="17.25">
      <c r="A160" s="21">
        <v>45166</v>
      </c>
      <c r="B160" s="8" t="s">
        <v>425</v>
      </c>
      <c r="C160" s="22" t="s">
        <v>456</v>
      </c>
      <c r="D160" s="152" t="s">
        <v>263</v>
      </c>
      <c r="E160" s="23"/>
      <c r="F160" s="29" t="str">
        <f>IF(YEAR(A160)&amp;MONTH(A160)=체크리스트!$A$11&amp;체크리스트!$A$15,RANK(A160,A$2:A$1080,1),"")</f>
        <v/>
      </c>
      <c r="G160" s="29" t="str">
        <f t="shared" si="9"/>
        <v/>
      </c>
      <c r="H160" s="29" t="str">
        <f>IFERROR(RANK(G160,G:G,1)+COUNTIF($G$1:G159,G160),"")</f>
        <v/>
      </c>
      <c r="I160" s="29" t="str">
        <f t="shared" si="10"/>
        <v/>
      </c>
      <c r="J160" s="29" t="str">
        <f>IFERROR(RANK(I160,I:I,1)+COUNTIF(I$1:I159,I160),"")</f>
        <v/>
      </c>
      <c r="K160" s="29" t="str">
        <f t="shared" si="11"/>
        <v/>
      </c>
      <c r="L160" s="29" t="str">
        <f>IFERROR(RANK(K160,K:K,1)+COUNTIF(K$1:K159,K160),"")</f>
        <v/>
      </c>
      <c r="M160" s="29" t="str">
        <f t="shared" si="12"/>
        <v/>
      </c>
      <c r="N160" s="29" t="str">
        <f>IFERROR(RANK(M160,M:M,1)+COUNTIF(M$1:M159,M160),"")</f>
        <v/>
      </c>
    </row>
    <row r="161" spans="1:14" ht="17.25">
      <c r="A161" s="21">
        <v>45166</v>
      </c>
      <c r="B161" s="8" t="s">
        <v>430</v>
      </c>
      <c r="C161" s="22" t="s">
        <v>457</v>
      </c>
      <c r="D161" s="152" t="s">
        <v>263</v>
      </c>
      <c r="E161" s="23"/>
      <c r="F161" s="29" t="str">
        <f>IF(YEAR(A161)&amp;MONTH(A161)=체크리스트!$A$11&amp;체크리스트!$A$15,RANK(A161,A$2:A$1080,1),"")</f>
        <v/>
      </c>
      <c r="G161" s="29" t="str">
        <f t="shared" si="9"/>
        <v/>
      </c>
      <c r="H161" s="29" t="str">
        <f>IFERROR(RANK(G161,G:G,1)+COUNTIF($G$1:G160,G161),"")</f>
        <v/>
      </c>
      <c r="I161" s="29" t="str">
        <f t="shared" si="10"/>
        <v/>
      </c>
      <c r="J161" s="29" t="str">
        <f>IFERROR(RANK(I161,I:I,1)+COUNTIF(I$1:I160,I161),"")</f>
        <v/>
      </c>
      <c r="K161" s="29" t="str">
        <f t="shared" si="11"/>
        <v/>
      </c>
      <c r="L161" s="29" t="str">
        <f>IFERROR(RANK(K161,K:K,1)+COUNTIF(K$1:K160,K161),"")</f>
        <v/>
      </c>
      <c r="M161" s="29" t="str">
        <f t="shared" si="12"/>
        <v/>
      </c>
      <c r="N161" s="29" t="str">
        <f>IFERROR(RANK(M161,M:M,1)+COUNTIF(M$1:M160,M161),"")</f>
        <v/>
      </c>
    </row>
    <row r="162" spans="1:14" ht="17.25">
      <c r="A162" s="21">
        <v>45166</v>
      </c>
      <c r="B162" s="8" t="s">
        <v>477</v>
      </c>
      <c r="C162" s="22" t="s">
        <v>493</v>
      </c>
      <c r="D162" s="152" t="s">
        <v>500</v>
      </c>
      <c r="E162" s="23"/>
      <c r="F162" s="29" t="str">
        <f>IF(YEAR(A162)&amp;MONTH(A162)=체크리스트!$A$11&amp;체크리스트!$A$15,RANK(A162,A$2:A$1080,1),"")</f>
        <v/>
      </c>
      <c r="G162" s="29" t="str">
        <f t="shared" si="9"/>
        <v/>
      </c>
      <c r="H162" s="29" t="str">
        <f>IFERROR(RANK(G162,G:G,1)+COUNTIF($G$1:G161,G162),"")</f>
        <v/>
      </c>
      <c r="I162" s="29" t="str">
        <f t="shared" si="10"/>
        <v/>
      </c>
      <c r="J162" s="29" t="str">
        <f>IFERROR(RANK(I162,I:I,1)+COUNTIF(I$1:I161,I162),"")</f>
        <v/>
      </c>
      <c r="K162" s="29" t="str">
        <f t="shared" si="11"/>
        <v/>
      </c>
      <c r="L162" s="29" t="str">
        <f>IFERROR(RANK(K162,K:K,1)+COUNTIF(K$1:K161,K162),"")</f>
        <v/>
      </c>
      <c r="M162" s="29" t="str">
        <f t="shared" si="12"/>
        <v/>
      </c>
      <c r="N162" s="29" t="str">
        <f>IFERROR(RANK(M162,M:M,1)+COUNTIF(M$1:M161,M162),"")</f>
        <v/>
      </c>
    </row>
    <row r="163" spans="1:14" ht="17.25">
      <c r="A163" s="21">
        <v>45167</v>
      </c>
      <c r="B163" s="8" t="s">
        <v>431</v>
      </c>
      <c r="C163" s="22" t="s">
        <v>458</v>
      </c>
      <c r="D163" s="152" t="s">
        <v>263</v>
      </c>
      <c r="E163" s="23"/>
      <c r="F163" s="29" t="str">
        <f>IF(YEAR(A163)&amp;MONTH(A163)=체크리스트!$A$11&amp;체크리스트!$A$15,RANK(A163,A$2:A$1080,1),"")</f>
        <v/>
      </c>
      <c r="G163" s="29" t="str">
        <f t="shared" si="9"/>
        <v/>
      </c>
      <c r="H163" s="29" t="str">
        <f>IFERROR(RANK(G163,G:G,1)+COUNTIF($G$1:G162,G163),"")</f>
        <v/>
      </c>
      <c r="I163" s="29" t="str">
        <f t="shared" si="10"/>
        <v/>
      </c>
      <c r="J163" s="29" t="str">
        <f>IFERROR(RANK(I163,I:I,1)+COUNTIF(I$1:I162,I163),"")</f>
        <v/>
      </c>
      <c r="K163" s="29" t="str">
        <f t="shared" si="11"/>
        <v/>
      </c>
      <c r="L163" s="29" t="str">
        <f>IFERROR(RANK(K163,K:K,1)+COUNTIF(K$1:K162,K163),"")</f>
        <v/>
      </c>
      <c r="M163" s="29" t="str">
        <f t="shared" si="12"/>
        <v/>
      </c>
      <c r="N163" s="29" t="str">
        <f>IFERROR(RANK(M163,M:M,1)+COUNTIF(M$1:M162,M163),"")</f>
        <v/>
      </c>
    </row>
    <row r="164" spans="1:14" ht="17.25">
      <c r="A164" s="21">
        <v>45167</v>
      </c>
      <c r="B164" s="8" t="s">
        <v>478</v>
      </c>
      <c r="C164" s="22" t="s">
        <v>494</v>
      </c>
      <c r="D164" s="152" t="s">
        <v>500</v>
      </c>
      <c r="E164" s="23"/>
      <c r="F164" s="29" t="str">
        <f>IF(YEAR(A164)&amp;MONTH(A164)=체크리스트!$A$11&amp;체크리스트!$A$15,RANK(A164,A$2:A$1080,1),"")</f>
        <v/>
      </c>
      <c r="G164" s="29" t="str">
        <f t="shared" si="9"/>
        <v/>
      </c>
      <c r="H164" s="29" t="str">
        <f>IFERROR(RANK(G164,G:G,1)+COUNTIF($G$1:G163,G164),"")</f>
        <v/>
      </c>
      <c r="I164" s="29" t="str">
        <f t="shared" si="10"/>
        <v/>
      </c>
      <c r="J164" s="29" t="str">
        <f>IFERROR(RANK(I164,I:I,1)+COUNTIF(I$1:I163,I164),"")</f>
        <v/>
      </c>
      <c r="K164" s="29" t="str">
        <f t="shared" si="11"/>
        <v/>
      </c>
      <c r="L164" s="29" t="str">
        <f>IFERROR(RANK(K164,K:K,1)+COUNTIF(K$1:K163,K164),"")</f>
        <v/>
      </c>
      <c r="M164" s="29" t="str">
        <f t="shared" si="12"/>
        <v/>
      </c>
      <c r="N164" s="29" t="str">
        <f>IFERROR(RANK(M164,M:M,1)+COUNTIF(M$1:M163,M164),"")</f>
        <v/>
      </c>
    </row>
    <row r="165" spans="1:14" ht="17.25">
      <c r="A165" s="21">
        <v>45168</v>
      </c>
      <c r="B165" s="8" t="s">
        <v>432</v>
      </c>
      <c r="C165" s="22" t="s">
        <v>459</v>
      </c>
      <c r="D165" s="152" t="s">
        <v>263</v>
      </c>
      <c r="E165" s="23"/>
      <c r="F165" s="29" t="str">
        <f>IF(YEAR(A165)&amp;MONTH(A165)=체크리스트!$A$11&amp;체크리스트!$A$15,RANK(A165,A$2:A$1080,1),"")</f>
        <v/>
      </c>
      <c r="G165" s="29" t="str">
        <f t="shared" si="9"/>
        <v/>
      </c>
      <c r="H165" s="29" t="str">
        <f>IFERROR(RANK(G165,G:G,1)+COUNTIF($G$1:G164,G165),"")</f>
        <v/>
      </c>
      <c r="I165" s="29" t="str">
        <f t="shared" si="10"/>
        <v/>
      </c>
      <c r="J165" s="29" t="str">
        <f>IFERROR(RANK(I165,I:I,1)+COUNTIF(I$1:I164,I165),"")</f>
        <v/>
      </c>
      <c r="K165" s="29" t="str">
        <f t="shared" si="11"/>
        <v/>
      </c>
      <c r="L165" s="29" t="str">
        <f>IFERROR(RANK(K165,K:K,1)+COUNTIF(K$1:K164,K165),"")</f>
        <v/>
      </c>
      <c r="M165" s="29" t="str">
        <f t="shared" si="12"/>
        <v/>
      </c>
      <c r="N165" s="29" t="str">
        <f>IFERROR(RANK(M165,M:M,1)+COUNTIF(M$1:M164,M165),"")</f>
        <v/>
      </c>
    </row>
    <row r="166" spans="1:14" ht="17.25">
      <c r="A166" s="21">
        <v>45168</v>
      </c>
      <c r="B166" s="8" t="s">
        <v>433</v>
      </c>
      <c r="C166" s="22" t="s">
        <v>460</v>
      </c>
      <c r="D166" s="152" t="s">
        <v>265</v>
      </c>
      <c r="E166" s="23"/>
      <c r="F166" s="29" t="str">
        <f>IF(YEAR(A166)&amp;MONTH(A166)=체크리스트!$A$11&amp;체크리스트!$A$15,RANK(A166,A$2:A$1080,1),"")</f>
        <v/>
      </c>
      <c r="G166" s="29" t="str">
        <f t="shared" si="9"/>
        <v/>
      </c>
      <c r="H166" s="29" t="str">
        <f>IFERROR(RANK(G166,G:G,1)+COUNTIF($G$1:G165,G166),"")</f>
        <v/>
      </c>
      <c r="I166" s="29" t="str">
        <f t="shared" si="10"/>
        <v/>
      </c>
      <c r="J166" s="29" t="str">
        <f>IFERROR(RANK(I166,I:I,1)+COUNTIF(I$1:I165,I166),"")</f>
        <v/>
      </c>
      <c r="K166" s="29" t="str">
        <f t="shared" si="11"/>
        <v/>
      </c>
      <c r="L166" s="29" t="str">
        <f>IFERROR(RANK(K166,K:K,1)+COUNTIF(K$1:K165,K166),"")</f>
        <v/>
      </c>
      <c r="M166" s="29" t="str">
        <f t="shared" si="12"/>
        <v/>
      </c>
      <c r="N166" s="29" t="str">
        <f>IFERROR(RANK(M166,M:M,1)+COUNTIF(M$1:M165,M166),"")</f>
        <v/>
      </c>
    </row>
    <row r="167" spans="1:14" ht="17.25">
      <c r="A167" s="21">
        <v>45168</v>
      </c>
      <c r="B167" s="8" t="s">
        <v>479</v>
      </c>
      <c r="C167" s="22" t="s">
        <v>495</v>
      </c>
      <c r="D167" s="152" t="s">
        <v>500</v>
      </c>
      <c r="E167" s="23"/>
      <c r="F167" s="29" t="str">
        <f>IF(YEAR(A167)&amp;MONTH(A167)=체크리스트!$A$11&amp;체크리스트!$A$15,RANK(A167,A$2:A$1080,1),"")</f>
        <v/>
      </c>
      <c r="G167" s="29" t="str">
        <f t="shared" si="9"/>
        <v/>
      </c>
      <c r="H167" s="29" t="str">
        <f>IFERROR(RANK(G167,G:G,1)+COUNTIF($G$1:G166,G167),"")</f>
        <v/>
      </c>
      <c r="I167" s="29" t="str">
        <f t="shared" si="10"/>
        <v/>
      </c>
      <c r="J167" s="29" t="str">
        <f>IFERROR(RANK(I167,I:I,1)+COUNTIF(I$1:I166,I167),"")</f>
        <v/>
      </c>
      <c r="K167" s="29" t="str">
        <f t="shared" si="11"/>
        <v/>
      </c>
      <c r="L167" s="29" t="str">
        <f>IFERROR(RANK(K167,K:K,1)+COUNTIF(K$1:K166,K167),"")</f>
        <v/>
      </c>
      <c r="M167" s="29" t="str">
        <f t="shared" si="12"/>
        <v/>
      </c>
      <c r="N167" s="29" t="str">
        <f>IFERROR(RANK(M167,M:M,1)+COUNTIF(M$1:M166,M167),"")</f>
        <v/>
      </c>
    </row>
    <row r="168" spans="1:14" ht="17.25">
      <c r="A168" s="21">
        <v>45168</v>
      </c>
      <c r="B168" s="8" t="s">
        <v>480</v>
      </c>
      <c r="C168" s="22" t="s">
        <v>496</v>
      </c>
      <c r="D168" s="152" t="s">
        <v>500</v>
      </c>
      <c r="E168" s="23"/>
      <c r="F168" s="29" t="str">
        <f>IF(YEAR(A168)&amp;MONTH(A168)=체크리스트!$A$11&amp;체크리스트!$A$15,RANK(A168,A$2:A$1080,1),"")</f>
        <v/>
      </c>
      <c r="G168" s="29" t="str">
        <f t="shared" si="9"/>
        <v/>
      </c>
      <c r="H168" s="29" t="str">
        <f>IFERROR(RANK(G168,G:G,1)+COUNTIF($G$1:G167,G168),"")</f>
        <v/>
      </c>
      <c r="I168" s="29" t="str">
        <f t="shared" si="10"/>
        <v/>
      </c>
      <c r="J168" s="29" t="str">
        <f>IFERROR(RANK(I168,I:I,1)+COUNTIF(I$1:I167,I168),"")</f>
        <v/>
      </c>
      <c r="K168" s="29" t="str">
        <f t="shared" si="11"/>
        <v/>
      </c>
      <c r="L168" s="29" t="str">
        <f>IFERROR(RANK(K168,K:K,1)+COUNTIF(K$1:K167,K168),"")</f>
        <v/>
      </c>
      <c r="M168" s="29" t="str">
        <f t="shared" si="12"/>
        <v/>
      </c>
      <c r="N168" s="29" t="str">
        <f>IFERROR(RANK(M168,M:M,1)+COUNTIF(M$1:M167,M168),"")</f>
        <v/>
      </c>
    </row>
    <row r="169" spans="1:14" ht="17.25">
      <c r="A169" s="21">
        <v>45169</v>
      </c>
      <c r="B169" s="8" t="s">
        <v>434</v>
      </c>
      <c r="C169" s="22" t="s">
        <v>461</v>
      </c>
      <c r="D169" s="152" t="s">
        <v>263</v>
      </c>
      <c r="E169" s="23"/>
      <c r="F169" s="29" t="str">
        <f>IF(YEAR(A169)&amp;MONTH(A169)=체크리스트!$A$11&amp;체크리스트!$A$15,RANK(A169,A$2:A$1080,1),"")</f>
        <v/>
      </c>
      <c r="G169" s="29" t="str">
        <f t="shared" si="9"/>
        <v/>
      </c>
      <c r="H169" s="29" t="str">
        <f>IFERROR(RANK(G169,G:G,1)+COUNTIF($G$1:G168,G169),"")</f>
        <v/>
      </c>
      <c r="I169" s="29" t="str">
        <f t="shared" si="10"/>
        <v/>
      </c>
      <c r="J169" s="29" t="str">
        <f>IFERROR(RANK(I169,I:I,1)+COUNTIF(I$1:I168,I169),"")</f>
        <v/>
      </c>
      <c r="K169" s="29" t="str">
        <f t="shared" si="11"/>
        <v/>
      </c>
      <c r="L169" s="29" t="str">
        <f>IFERROR(RANK(K169,K:K,1)+COUNTIF(K$1:K168,K169),"")</f>
        <v/>
      </c>
      <c r="M169" s="29" t="str">
        <f t="shared" si="12"/>
        <v/>
      </c>
      <c r="N169" s="29" t="str">
        <f>IFERROR(RANK(M169,M:M,1)+COUNTIF(M$1:M168,M169),"")</f>
        <v/>
      </c>
    </row>
    <row r="170" spans="1:14" ht="17.25">
      <c r="A170" s="21">
        <v>45169</v>
      </c>
      <c r="B170" s="8" t="s">
        <v>435</v>
      </c>
      <c r="C170" s="22" t="s">
        <v>462</v>
      </c>
      <c r="D170" s="152" t="s">
        <v>263</v>
      </c>
      <c r="E170" s="23"/>
      <c r="F170" s="29" t="str">
        <f>IF(YEAR(A170)&amp;MONTH(A170)=체크리스트!$A$11&amp;체크리스트!$A$15,RANK(A170,A$2:A$1080,1),"")</f>
        <v/>
      </c>
      <c r="G170" s="29" t="str">
        <f t="shared" si="9"/>
        <v/>
      </c>
      <c r="H170" s="29" t="str">
        <f>IFERROR(RANK(G170,G:G,1)+COUNTIF($G$1:G169,G170),"")</f>
        <v/>
      </c>
      <c r="I170" s="29" t="str">
        <f t="shared" si="10"/>
        <v/>
      </c>
      <c r="J170" s="29" t="str">
        <f>IFERROR(RANK(I170,I:I,1)+COUNTIF(I$1:I169,I170),"")</f>
        <v/>
      </c>
      <c r="K170" s="29" t="str">
        <f t="shared" si="11"/>
        <v/>
      </c>
      <c r="L170" s="29" t="str">
        <f>IFERROR(RANK(K170,K:K,1)+COUNTIF(K$1:K169,K170),"")</f>
        <v/>
      </c>
      <c r="M170" s="29" t="str">
        <f t="shared" si="12"/>
        <v/>
      </c>
      <c r="N170" s="29" t="str">
        <f>IFERROR(RANK(M170,M:M,1)+COUNTIF(M$1:M169,M170),"")</f>
        <v/>
      </c>
    </row>
    <row r="171" spans="1:14" ht="17.25">
      <c r="A171" s="21">
        <v>45169</v>
      </c>
      <c r="B171" s="8" t="s">
        <v>436</v>
      </c>
      <c r="C171" s="22" t="s">
        <v>463</v>
      </c>
      <c r="D171" s="152" t="s">
        <v>265</v>
      </c>
      <c r="E171" s="23"/>
      <c r="F171" s="29" t="str">
        <f>IF(YEAR(A171)&amp;MONTH(A171)=체크리스트!$A$11&amp;체크리스트!$A$15,RANK(A171,A$2:A$1080,1),"")</f>
        <v/>
      </c>
      <c r="G171" s="29" t="str">
        <f t="shared" si="9"/>
        <v/>
      </c>
      <c r="H171" s="29" t="str">
        <f>IFERROR(RANK(G171,G:G,1)+COUNTIF($G$1:G170,G171),"")</f>
        <v/>
      </c>
      <c r="I171" s="29" t="str">
        <f t="shared" si="10"/>
        <v/>
      </c>
      <c r="J171" s="29" t="str">
        <f>IFERROR(RANK(I171,I:I,1)+COUNTIF(I$1:I170,I171),"")</f>
        <v/>
      </c>
      <c r="K171" s="29" t="str">
        <f t="shared" si="11"/>
        <v/>
      </c>
      <c r="L171" s="29" t="str">
        <f>IFERROR(RANK(K171,K:K,1)+COUNTIF(K$1:K170,K171),"")</f>
        <v/>
      </c>
      <c r="M171" s="29" t="str">
        <f t="shared" si="12"/>
        <v/>
      </c>
      <c r="N171" s="29" t="str">
        <f>IFERROR(RANK(M171,M:M,1)+COUNTIF(M$1:M170,M171),"")</f>
        <v/>
      </c>
    </row>
    <row r="172" spans="1:14" ht="17.25">
      <c r="A172" s="21">
        <v>45169</v>
      </c>
      <c r="B172" s="8" t="s">
        <v>481</v>
      </c>
      <c r="C172" s="22" t="s">
        <v>497</v>
      </c>
      <c r="D172" s="152" t="s">
        <v>500</v>
      </c>
      <c r="E172" s="23"/>
      <c r="F172" s="29" t="str">
        <f>IF(YEAR(A172)&amp;MONTH(A172)=체크리스트!$A$11&amp;체크리스트!$A$15,RANK(A172,A$2:A$1080,1),"")</f>
        <v/>
      </c>
      <c r="G172" s="29" t="str">
        <f t="shared" si="9"/>
        <v/>
      </c>
      <c r="H172" s="29" t="str">
        <f>IFERROR(RANK(G172,G:G,1)+COUNTIF($G$1:G171,G172),"")</f>
        <v/>
      </c>
      <c r="I172" s="29" t="str">
        <f t="shared" si="10"/>
        <v/>
      </c>
      <c r="J172" s="29" t="str">
        <f>IFERROR(RANK(I172,I:I,1)+COUNTIF(I$1:I171,I172),"")</f>
        <v/>
      </c>
      <c r="K172" s="29" t="str">
        <f t="shared" si="11"/>
        <v/>
      </c>
      <c r="L172" s="29" t="str">
        <f>IFERROR(RANK(K172,K:K,1)+COUNTIF(K$1:K171,K172),"")</f>
        <v/>
      </c>
      <c r="M172" s="29" t="str">
        <f t="shared" si="12"/>
        <v/>
      </c>
      <c r="N172" s="29" t="str">
        <f>IFERROR(RANK(M172,M:M,1)+COUNTIF(M$1:M171,M172),"")</f>
        <v/>
      </c>
    </row>
    <row r="173" spans="1:14" ht="17.25">
      <c r="A173" s="21">
        <v>45169</v>
      </c>
      <c r="B173" s="8" t="s">
        <v>482</v>
      </c>
      <c r="C173" s="22" t="s">
        <v>498</v>
      </c>
      <c r="D173" s="152" t="s">
        <v>500</v>
      </c>
      <c r="E173" s="23"/>
      <c r="F173" s="29" t="str">
        <f>IF(YEAR(A173)&amp;MONTH(A173)=체크리스트!$A$11&amp;체크리스트!$A$15,RANK(A173,A$2:A$1080,1),"")</f>
        <v/>
      </c>
      <c r="G173" s="29" t="str">
        <f t="shared" si="9"/>
        <v/>
      </c>
      <c r="H173" s="29" t="str">
        <f>IFERROR(RANK(G173,G:G,1)+COUNTIF($G$1:G172,G173),"")</f>
        <v/>
      </c>
      <c r="I173" s="29" t="str">
        <f t="shared" si="10"/>
        <v/>
      </c>
      <c r="J173" s="29" t="str">
        <f>IFERROR(RANK(I173,I:I,1)+COUNTIF(I$1:I172,I173),"")</f>
        <v/>
      </c>
      <c r="K173" s="29" t="str">
        <f t="shared" si="11"/>
        <v/>
      </c>
      <c r="L173" s="29" t="str">
        <f>IFERROR(RANK(K173,K:K,1)+COUNTIF(K$1:K172,K173),"")</f>
        <v/>
      </c>
      <c r="M173" s="29" t="str">
        <f t="shared" si="12"/>
        <v/>
      </c>
      <c r="N173" s="29" t="str">
        <f>IFERROR(RANK(M173,M:M,1)+COUNTIF(M$1:M172,M173),"")</f>
        <v/>
      </c>
    </row>
    <row r="174" spans="1:14" ht="17.25">
      <c r="A174" s="21">
        <v>45169</v>
      </c>
      <c r="B174" s="8" t="s">
        <v>483</v>
      </c>
      <c r="C174" s="22" t="s">
        <v>499</v>
      </c>
      <c r="D174" s="152" t="s">
        <v>500</v>
      </c>
      <c r="E174" s="23"/>
      <c r="F174" s="29" t="str">
        <f>IF(YEAR(A174)&amp;MONTH(A174)=체크리스트!$A$11&amp;체크리스트!$A$15,RANK(A174,A$2:A$1080,1),"")</f>
        <v/>
      </c>
      <c r="G174" s="29" t="str">
        <f t="shared" si="9"/>
        <v/>
      </c>
      <c r="H174" s="29" t="str">
        <f>IFERROR(RANK(G174,G:G,1)+COUNTIF($G$1:G173,G174),"")</f>
        <v/>
      </c>
      <c r="I174" s="29" t="str">
        <f t="shared" si="10"/>
        <v/>
      </c>
      <c r="J174" s="29" t="str">
        <f>IFERROR(RANK(I174,I:I,1)+COUNTIF(I$1:I173,I174),"")</f>
        <v/>
      </c>
      <c r="K174" s="29" t="str">
        <f t="shared" si="11"/>
        <v/>
      </c>
      <c r="L174" s="29" t="str">
        <f>IFERROR(RANK(K174,K:K,1)+COUNTIF(K$1:K173,K174),"")</f>
        <v/>
      </c>
      <c r="M174" s="29" t="str">
        <f t="shared" si="12"/>
        <v/>
      </c>
      <c r="N174" s="29" t="str">
        <f>IFERROR(RANK(M174,M:M,1)+COUNTIF(M$1:M173,M174),"")</f>
        <v/>
      </c>
    </row>
    <row r="175" spans="1:14" ht="17.25">
      <c r="A175" s="21">
        <v>45170</v>
      </c>
      <c r="B175" s="8" t="s">
        <v>501</v>
      </c>
      <c r="C175" s="22" t="s">
        <v>542</v>
      </c>
      <c r="D175" s="152" t="s">
        <v>583</v>
      </c>
      <c r="E175" s="23"/>
      <c r="F175" s="29" t="str">
        <f>IF(YEAR(A175)&amp;MONTH(A175)=체크리스트!$A$11&amp;체크리스트!$A$15,RANK(A175,A$2:A$1080,1),"")</f>
        <v/>
      </c>
      <c r="G175" s="29" t="str">
        <f t="shared" si="9"/>
        <v/>
      </c>
      <c r="H175" s="29" t="str">
        <f>IFERROR(RANK(G175,G:G,1)+COUNTIF($G$1:G174,G175),"")</f>
        <v/>
      </c>
      <c r="I175" s="29" t="str">
        <f t="shared" si="10"/>
        <v/>
      </c>
      <c r="J175" s="29" t="str">
        <f>IFERROR(RANK(I175,I:I,1)+COUNTIF(I$1:I174,I175),"")</f>
        <v/>
      </c>
      <c r="K175" s="29" t="str">
        <f t="shared" si="11"/>
        <v/>
      </c>
      <c r="L175" s="29" t="str">
        <f>IFERROR(RANK(K175,K:K,1)+COUNTIF(K$1:K174,K175),"")</f>
        <v/>
      </c>
      <c r="M175" s="29" t="str">
        <f t="shared" si="12"/>
        <v/>
      </c>
      <c r="N175" s="29" t="str">
        <f>IFERROR(RANK(M175,M:M,1)+COUNTIF(M$1:M174,M175),"")</f>
        <v/>
      </c>
    </row>
    <row r="176" spans="1:14" ht="17.25">
      <c r="A176" s="21">
        <v>45170</v>
      </c>
      <c r="B176" s="8" t="s">
        <v>502</v>
      </c>
      <c r="C176" s="22" t="s">
        <v>543</v>
      </c>
      <c r="D176" s="152" t="s">
        <v>584</v>
      </c>
      <c r="E176" s="23"/>
      <c r="F176" s="29" t="str">
        <f>IF(YEAR(A176)&amp;MONTH(A176)=체크리스트!$A$11&amp;체크리스트!$A$15,RANK(A176,A$2:A$1080,1),"")</f>
        <v/>
      </c>
      <c r="G176" s="29" t="str">
        <f t="shared" si="9"/>
        <v/>
      </c>
      <c r="H176" s="29" t="str">
        <f>IFERROR(RANK(G176,G:G,1)+COUNTIF($G$1:G175,G176),"")</f>
        <v/>
      </c>
      <c r="I176" s="29" t="str">
        <f t="shared" si="10"/>
        <v/>
      </c>
      <c r="J176" s="29" t="str">
        <f>IFERROR(RANK(I176,I:I,1)+COUNTIF(I$1:I175,I176),"")</f>
        <v/>
      </c>
      <c r="K176" s="29" t="str">
        <f t="shared" si="11"/>
        <v/>
      </c>
      <c r="L176" s="29" t="str">
        <f>IFERROR(RANK(K176,K:K,1)+COUNTIF(K$1:K175,K176),"")</f>
        <v/>
      </c>
      <c r="M176" s="29" t="str">
        <f t="shared" si="12"/>
        <v/>
      </c>
      <c r="N176" s="29" t="str">
        <f>IFERROR(RANK(M176,M:M,1)+COUNTIF(M$1:M175,M176),"")</f>
        <v/>
      </c>
    </row>
    <row r="177" spans="1:14" ht="17.25">
      <c r="A177" s="21">
        <v>45173</v>
      </c>
      <c r="B177" s="8" t="s">
        <v>503</v>
      </c>
      <c r="C177" s="22" t="s">
        <v>544</v>
      </c>
      <c r="D177" s="152" t="s">
        <v>585</v>
      </c>
      <c r="E177" s="23"/>
      <c r="F177" s="29" t="str">
        <f>IF(YEAR(A177)&amp;MONTH(A177)=체크리스트!$A$11&amp;체크리스트!$A$15,RANK(A177,A$2:A$1080,1),"")</f>
        <v/>
      </c>
      <c r="G177" s="29" t="str">
        <f t="shared" si="9"/>
        <v/>
      </c>
      <c r="H177" s="29" t="str">
        <f>IFERROR(RANK(G177,G:G,1)+COUNTIF($G$1:G176,G177),"")</f>
        <v/>
      </c>
      <c r="I177" s="29" t="str">
        <f t="shared" si="10"/>
        <v/>
      </c>
      <c r="J177" s="29" t="str">
        <f>IFERROR(RANK(I177,I:I,1)+COUNTIF(I$1:I176,I177),"")</f>
        <v/>
      </c>
      <c r="K177" s="29" t="str">
        <f t="shared" si="11"/>
        <v/>
      </c>
      <c r="L177" s="29" t="str">
        <f>IFERROR(RANK(K177,K:K,1)+COUNTIF(K$1:K176,K177),"")</f>
        <v/>
      </c>
      <c r="M177" s="29" t="str">
        <f t="shared" si="12"/>
        <v/>
      </c>
      <c r="N177" s="29" t="str">
        <f>IFERROR(RANK(M177,M:M,1)+COUNTIF(M$1:M176,M177),"")</f>
        <v/>
      </c>
    </row>
    <row r="178" spans="1:14" ht="17.25">
      <c r="A178" s="21">
        <v>45173</v>
      </c>
      <c r="B178" s="8" t="s">
        <v>504</v>
      </c>
      <c r="C178" s="22" t="s">
        <v>545</v>
      </c>
      <c r="D178" s="152" t="s">
        <v>586</v>
      </c>
      <c r="E178" s="23"/>
      <c r="F178" s="29" t="str">
        <f>IF(YEAR(A178)&amp;MONTH(A178)=체크리스트!$A$11&amp;체크리스트!$A$15,RANK(A178,A$2:A$1080,1),"")</f>
        <v/>
      </c>
      <c r="G178" s="29" t="str">
        <f t="shared" si="9"/>
        <v/>
      </c>
      <c r="H178" s="29" t="str">
        <f>IFERROR(RANK(G178,G:G,1)+COUNTIF($G$1:G177,G178),"")</f>
        <v/>
      </c>
      <c r="I178" s="29" t="str">
        <f t="shared" si="10"/>
        <v/>
      </c>
      <c r="J178" s="29" t="str">
        <f>IFERROR(RANK(I178,I:I,1)+COUNTIF(I$1:I177,I178),"")</f>
        <v/>
      </c>
      <c r="K178" s="29" t="str">
        <f t="shared" si="11"/>
        <v/>
      </c>
      <c r="L178" s="29" t="str">
        <f>IFERROR(RANK(K178,K:K,1)+COUNTIF(K$1:K177,K178),"")</f>
        <v/>
      </c>
      <c r="M178" s="29" t="str">
        <f t="shared" si="12"/>
        <v/>
      </c>
      <c r="N178" s="29" t="str">
        <f>IFERROR(RANK(M178,M:M,1)+COUNTIF(M$1:M177,M178),"")</f>
        <v/>
      </c>
    </row>
    <row r="179" spans="1:14" ht="17.25">
      <c r="A179" s="21">
        <v>45174</v>
      </c>
      <c r="B179" s="8" t="s">
        <v>505</v>
      </c>
      <c r="C179" s="22" t="s">
        <v>546</v>
      </c>
      <c r="D179" s="152" t="s">
        <v>587</v>
      </c>
      <c r="E179" s="23"/>
      <c r="F179" s="29" t="str">
        <f>IF(YEAR(A179)&amp;MONTH(A179)=체크리스트!$A$11&amp;체크리스트!$A$15,RANK(A179,A$2:A$1080,1),"")</f>
        <v/>
      </c>
      <c r="G179" s="29" t="str">
        <f t="shared" si="9"/>
        <v/>
      </c>
      <c r="H179" s="29" t="str">
        <f>IFERROR(RANK(G179,G:G,1)+COUNTIF($G$1:G178,G179),"")</f>
        <v/>
      </c>
      <c r="I179" s="29" t="str">
        <f t="shared" si="10"/>
        <v/>
      </c>
      <c r="J179" s="29" t="str">
        <f>IFERROR(RANK(I179,I:I,1)+COUNTIF(I$1:I178,I179),"")</f>
        <v/>
      </c>
      <c r="K179" s="29" t="str">
        <f t="shared" si="11"/>
        <v/>
      </c>
      <c r="L179" s="29" t="str">
        <f>IFERROR(RANK(K179,K:K,1)+COUNTIF(K$1:K178,K179),"")</f>
        <v/>
      </c>
      <c r="M179" s="29" t="str">
        <f t="shared" si="12"/>
        <v/>
      </c>
      <c r="N179" s="29" t="str">
        <f>IFERROR(RANK(M179,M:M,1)+COUNTIF(M$1:M178,M179),"")</f>
        <v/>
      </c>
    </row>
    <row r="180" spans="1:14" ht="17.25">
      <c r="A180" s="21">
        <v>45174</v>
      </c>
      <c r="B180" s="8" t="s">
        <v>506</v>
      </c>
      <c r="C180" s="22" t="s">
        <v>547</v>
      </c>
      <c r="D180" s="152" t="s">
        <v>588</v>
      </c>
      <c r="E180" s="23"/>
      <c r="F180" s="29" t="str">
        <f>IF(YEAR(A180)&amp;MONTH(A180)=체크리스트!$A$11&amp;체크리스트!$A$15,RANK(A180,A$2:A$1080,1),"")</f>
        <v/>
      </c>
      <c r="G180" s="29" t="str">
        <f t="shared" si="9"/>
        <v/>
      </c>
      <c r="H180" s="29" t="str">
        <f>IFERROR(RANK(G180,G:G,1)+COUNTIF($G$1:G179,G180),"")</f>
        <v/>
      </c>
      <c r="I180" s="29" t="str">
        <f t="shared" si="10"/>
        <v/>
      </c>
      <c r="J180" s="29" t="str">
        <f>IFERROR(RANK(I180,I:I,1)+COUNTIF(I$1:I179,I180),"")</f>
        <v/>
      </c>
      <c r="K180" s="29" t="str">
        <f t="shared" si="11"/>
        <v/>
      </c>
      <c r="L180" s="29" t="str">
        <f>IFERROR(RANK(K180,K:K,1)+COUNTIF(K$1:K179,K180),"")</f>
        <v/>
      </c>
      <c r="M180" s="29" t="str">
        <f t="shared" si="12"/>
        <v/>
      </c>
      <c r="N180" s="29" t="str">
        <f>IFERROR(RANK(M180,M:M,1)+COUNTIF(M$1:M179,M180),"")</f>
        <v/>
      </c>
    </row>
    <row r="181" spans="1:14" ht="17.25">
      <c r="A181" s="21">
        <v>45174</v>
      </c>
      <c r="B181" s="8" t="s">
        <v>507</v>
      </c>
      <c r="C181" s="22" t="s">
        <v>548</v>
      </c>
      <c r="D181" s="152" t="s">
        <v>589</v>
      </c>
      <c r="E181" s="23"/>
      <c r="F181" s="29" t="str">
        <f>IF(YEAR(A181)&amp;MONTH(A181)=체크리스트!$A$11&amp;체크리스트!$A$15,RANK(A181,A$2:A$1080,1),"")</f>
        <v/>
      </c>
      <c r="G181" s="29" t="str">
        <f t="shared" si="9"/>
        <v/>
      </c>
      <c r="H181" s="29" t="str">
        <f>IFERROR(RANK(G181,G:G,1)+COUNTIF($G$1:G180,G181),"")</f>
        <v/>
      </c>
      <c r="I181" s="29" t="str">
        <f t="shared" si="10"/>
        <v/>
      </c>
      <c r="J181" s="29" t="str">
        <f>IFERROR(RANK(I181,I:I,1)+COUNTIF(I$1:I180,I181),"")</f>
        <v/>
      </c>
      <c r="K181" s="29" t="str">
        <f t="shared" si="11"/>
        <v/>
      </c>
      <c r="L181" s="29" t="str">
        <f>IFERROR(RANK(K181,K:K,1)+COUNTIF(K$1:K180,K181),"")</f>
        <v/>
      </c>
      <c r="M181" s="29" t="str">
        <f t="shared" si="12"/>
        <v/>
      </c>
      <c r="N181" s="29" t="str">
        <f>IFERROR(RANK(M181,M:M,1)+COUNTIF(M$1:M180,M181),"")</f>
        <v/>
      </c>
    </row>
    <row r="182" spans="1:14" ht="17.25">
      <c r="A182" s="21">
        <v>45175</v>
      </c>
      <c r="B182" s="8" t="s">
        <v>508</v>
      </c>
      <c r="C182" s="22" t="s">
        <v>549</v>
      </c>
      <c r="D182" s="152" t="s">
        <v>590</v>
      </c>
      <c r="E182" s="23"/>
      <c r="F182" s="29" t="str">
        <f>IF(YEAR(A182)&amp;MONTH(A182)=체크리스트!$A$11&amp;체크리스트!$A$15,RANK(A182,A$2:A$1080,1),"")</f>
        <v/>
      </c>
      <c r="G182" s="29" t="str">
        <f t="shared" si="9"/>
        <v/>
      </c>
      <c r="H182" s="29" t="str">
        <f>IFERROR(RANK(G182,G:G,1)+COUNTIF($G$1:G181,G182),"")</f>
        <v/>
      </c>
      <c r="I182" s="29" t="str">
        <f t="shared" si="10"/>
        <v/>
      </c>
      <c r="J182" s="29" t="str">
        <f>IFERROR(RANK(I182,I:I,1)+COUNTIF(I$1:I181,I182),"")</f>
        <v/>
      </c>
      <c r="K182" s="29" t="str">
        <f t="shared" si="11"/>
        <v/>
      </c>
      <c r="L182" s="29" t="str">
        <f>IFERROR(RANK(K182,K:K,1)+COUNTIF(K$1:K181,K182),"")</f>
        <v/>
      </c>
      <c r="M182" s="29" t="str">
        <f t="shared" si="12"/>
        <v/>
      </c>
      <c r="N182" s="29" t="str">
        <f>IFERROR(RANK(M182,M:M,1)+COUNTIF(M$1:M181,M182),"")</f>
        <v/>
      </c>
    </row>
    <row r="183" spans="1:14" ht="17.25">
      <c r="A183" s="21">
        <v>45176</v>
      </c>
      <c r="B183" s="8" t="s">
        <v>509</v>
      </c>
      <c r="C183" s="22" t="s">
        <v>550</v>
      </c>
      <c r="D183" s="152" t="s">
        <v>583</v>
      </c>
      <c r="E183" s="23"/>
      <c r="F183" s="29" t="str">
        <f>IF(YEAR(A183)&amp;MONTH(A183)=체크리스트!$A$11&amp;체크리스트!$A$15,RANK(A183,A$2:A$1080,1),"")</f>
        <v/>
      </c>
      <c r="G183" s="29" t="str">
        <f t="shared" si="9"/>
        <v/>
      </c>
      <c r="H183" s="29" t="str">
        <f>IFERROR(RANK(G183,G:G,1)+COUNTIF($G$1:G182,G183),"")</f>
        <v/>
      </c>
      <c r="I183" s="29" t="str">
        <f t="shared" si="10"/>
        <v/>
      </c>
      <c r="J183" s="29" t="str">
        <f>IFERROR(RANK(I183,I:I,1)+COUNTIF(I$1:I182,I183),"")</f>
        <v/>
      </c>
      <c r="K183" s="29" t="str">
        <f t="shared" si="11"/>
        <v/>
      </c>
      <c r="L183" s="29" t="str">
        <f>IFERROR(RANK(K183,K:K,1)+COUNTIF(K$1:K182,K183),"")</f>
        <v/>
      </c>
      <c r="M183" s="29" t="str">
        <f t="shared" si="12"/>
        <v/>
      </c>
      <c r="N183" s="29" t="str">
        <f>IFERROR(RANK(M183,M:M,1)+COUNTIF(M$1:M182,M183),"")</f>
        <v/>
      </c>
    </row>
    <row r="184" spans="1:14" ht="17.25">
      <c r="A184" s="21">
        <v>45176</v>
      </c>
      <c r="B184" s="8" t="s">
        <v>510</v>
      </c>
      <c r="C184" s="22" t="s">
        <v>551</v>
      </c>
      <c r="D184" s="152" t="s">
        <v>591</v>
      </c>
      <c r="E184" s="23"/>
      <c r="F184" s="29" t="str">
        <f>IF(YEAR(A184)&amp;MONTH(A184)=체크리스트!$A$11&amp;체크리스트!$A$15,RANK(A184,A$2:A$1080,1),"")</f>
        <v/>
      </c>
      <c r="G184" s="29" t="str">
        <f t="shared" si="9"/>
        <v/>
      </c>
      <c r="H184" s="29" t="str">
        <f>IFERROR(RANK(G184,G:G,1)+COUNTIF($G$1:G183,G184),"")</f>
        <v/>
      </c>
      <c r="I184" s="29" t="str">
        <f t="shared" si="10"/>
        <v/>
      </c>
      <c r="J184" s="29" t="str">
        <f>IFERROR(RANK(I184,I:I,1)+COUNTIF(I$1:I183,I184),"")</f>
        <v/>
      </c>
      <c r="K184" s="29" t="str">
        <f t="shared" si="11"/>
        <v/>
      </c>
      <c r="L184" s="29" t="str">
        <f>IFERROR(RANK(K184,K:K,1)+COUNTIF(K$1:K183,K184),"")</f>
        <v/>
      </c>
      <c r="M184" s="29" t="str">
        <f t="shared" si="12"/>
        <v/>
      </c>
      <c r="N184" s="29" t="str">
        <f>IFERROR(RANK(M184,M:M,1)+COUNTIF(M$1:M183,M184),"")</f>
        <v/>
      </c>
    </row>
    <row r="185" spans="1:14" ht="17.25">
      <c r="A185" s="21">
        <v>45176</v>
      </c>
      <c r="B185" s="8" t="s">
        <v>511</v>
      </c>
      <c r="C185" s="22" t="s">
        <v>552</v>
      </c>
      <c r="D185" s="152" t="s">
        <v>592</v>
      </c>
      <c r="E185" s="23"/>
      <c r="F185" s="29" t="str">
        <f>IF(YEAR(A185)&amp;MONTH(A185)=체크리스트!$A$11&amp;체크리스트!$A$15,RANK(A185,A$2:A$1080,1),"")</f>
        <v/>
      </c>
      <c r="G185" s="29" t="str">
        <f t="shared" si="9"/>
        <v/>
      </c>
      <c r="H185" s="29" t="str">
        <f>IFERROR(RANK(G185,G:G,1)+COUNTIF($G$1:G184,G185),"")</f>
        <v/>
      </c>
      <c r="I185" s="29" t="str">
        <f t="shared" si="10"/>
        <v/>
      </c>
      <c r="J185" s="29" t="str">
        <f>IFERROR(RANK(I185,I:I,1)+COUNTIF(I$1:I184,I185),"")</f>
        <v/>
      </c>
      <c r="K185" s="29" t="str">
        <f t="shared" si="11"/>
        <v/>
      </c>
      <c r="L185" s="29" t="str">
        <f>IFERROR(RANK(K185,K:K,1)+COUNTIF(K$1:K184,K185),"")</f>
        <v/>
      </c>
      <c r="M185" s="29" t="str">
        <f t="shared" si="12"/>
        <v/>
      </c>
      <c r="N185" s="29" t="str">
        <f>IFERROR(RANK(M185,M:M,1)+COUNTIF(M$1:M184,M185),"")</f>
        <v/>
      </c>
    </row>
    <row r="186" spans="1:14" ht="17.25">
      <c r="A186" s="21">
        <v>45176</v>
      </c>
      <c r="B186" s="8" t="s">
        <v>512</v>
      </c>
      <c r="C186" s="22" t="s">
        <v>553</v>
      </c>
      <c r="D186" s="152" t="s">
        <v>593</v>
      </c>
      <c r="E186" s="23"/>
      <c r="F186" s="29" t="str">
        <f>IF(YEAR(A186)&amp;MONTH(A186)=체크리스트!$A$11&amp;체크리스트!$A$15,RANK(A186,A$2:A$1080,1),"")</f>
        <v/>
      </c>
      <c r="G186" s="29" t="str">
        <f t="shared" si="9"/>
        <v/>
      </c>
      <c r="H186" s="29" t="str">
        <f>IFERROR(RANK(G186,G:G,1)+COUNTIF($G$1:G185,G186),"")</f>
        <v/>
      </c>
      <c r="I186" s="29" t="str">
        <f t="shared" si="10"/>
        <v/>
      </c>
      <c r="J186" s="29" t="str">
        <f>IFERROR(RANK(I186,I:I,1)+COUNTIF(I$1:I185,I186),"")</f>
        <v/>
      </c>
      <c r="K186" s="29" t="str">
        <f t="shared" si="11"/>
        <v/>
      </c>
      <c r="L186" s="29" t="str">
        <f>IFERROR(RANK(K186,K:K,1)+COUNTIF(K$1:K185,K186),"")</f>
        <v/>
      </c>
      <c r="M186" s="29" t="str">
        <f t="shared" si="12"/>
        <v/>
      </c>
      <c r="N186" s="29" t="str">
        <f>IFERROR(RANK(M186,M:M,1)+COUNTIF(M$1:M185,M186),"")</f>
        <v/>
      </c>
    </row>
    <row r="187" spans="1:14" ht="17.25">
      <c r="A187" s="21">
        <v>45177</v>
      </c>
      <c r="B187" s="8" t="s">
        <v>513</v>
      </c>
      <c r="C187" s="22" t="s">
        <v>554</v>
      </c>
      <c r="D187" s="152" t="s">
        <v>594</v>
      </c>
      <c r="E187" s="23"/>
      <c r="F187" s="29" t="str">
        <f>IF(YEAR(A187)&amp;MONTH(A187)=체크리스트!$A$11&amp;체크리스트!$A$15,RANK(A187,A$2:A$1080,1),"")</f>
        <v/>
      </c>
      <c r="G187" s="29" t="str">
        <f t="shared" si="9"/>
        <v/>
      </c>
      <c r="H187" s="29" t="str">
        <f>IFERROR(RANK(G187,G:G,1)+COUNTIF($G$1:G186,G187),"")</f>
        <v/>
      </c>
      <c r="I187" s="29" t="str">
        <f t="shared" si="10"/>
        <v/>
      </c>
      <c r="J187" s="29" t="str">
        <f>IFERROR(RANK(I187,I:I,1)+COUNTIF(I$1:I186,I187),"")</f>
        <v/>
      </c>
      <c r="K187" s="29" t="str">
        <f t="shared" si="11"/>
        <v/>
      </c>
      <c r="L187" s="29" t="str">
        <f>IFERROR(RANK(K187,K:K,1)+COUNTIF(K$1:K186,K187),"")</f>
        <v/>
      </c>
      <c r="M187" s="29" t="str">
        <f t="shared" si="12"/>
        <v/>
      </c>
      <c r="N187" s="29" t="str">
        <f>IFERROR(RANK(M187,M:M,1)+COUNTIF(M$1:M186,M187),"")</f>
        <v/>
      </c>
    </row>
    <row r="188" spans="1:14" ht="17.25">
      <c r="A188" s="21">
        <v>45177</v>
      </c>
      <c r="B188" s="8" t="s">
        <v>514</v>
      </c>
      <c r="C188" s="22" t="s">
        <v>555</v>
      </c>
      <c r="D188" s="152" t="s">
        <v>595</v>
      </c>
      <c r="E188" s="23"/>
      <c r="F188" s="29" t="str">
        <f>IF(YEAR(A188)&amp;MONTH(A188)=체크리스트!$A$11&amp;체크리스트!$A$15,RANK(A188,A$2:A$1080,1),"")</f>
        <v/>
      </c>
      <c r="G188" s="29" t="str">
        <f t="shared" si="9"/>
        <v/>
      </c>
      <c r="H188" s="29" t="str">
        <f>IFERROR(RANK(G188,G:G,1)+COUNTIF($G$1:G187,G188),"")</f>
        <v/>
      </c>
      <c r="I188" s="29" t="str">
        <f t="shared" si="10"/>
        <v/>
      </c>
      <c r="J188" s="29" t="str">
        <f>IFERROR(RANK(I188,I:I,1)+COUNTIF(I$1:I187,I188),"")</f>
        <v/>
      </c>
      <c r="K188" s="29" t="str">
        <f t="shared" si="11"/>
        <v/>
      </c>
      <c r="L188" s="29" t="str">
        <f>IFERROR(RANK(K188,K:K,1)+COUNTIF(K$1:K187,K188),"")</f>
        <v/>
      </c>
      <c r="M188" s="29" t="str">
        <f t="shared" si="12"/>
        <v/>
      </c>
      <c r="N188" s="29" t="str">
        <f>IFERROR(RANK(M188,M:M,1)+COUNTIF(M$1:M187,M188),"")</f>
        <v/>
      </c>
    </row>
    <row r="189" spans="1:14" ht="17.25">
      <c r="A189" s="21">
        <v>45180</v>
      </c>
      <c r="B189" s="8" t="s">
        <v>515</v>
      </c>
      <c r="C189" s="22" t="s">
        <v>556</v>
      </c>
      <c r="D189" s="152" t="s">
        <v>596</v>
      </c>
      <c r="E189" s="23"/>
      <c r="F189" s="29" t="str">
        <f>IF(YEAR(A189)&amp;MONTH(A189)=체크리스트!$A$11&amp;체크리스트!$A$15,RANK(A189,A$2:A$1080,1),"")</f>
        <v/>
      </c>
      <c r="G189" s="29" t="str">
        <f t="shared" si="9"/>
        <v/>
      </c>
      <c r="H189" s="29" t="str">
        <f>IFERROR(RANK(G189,G:G,1)+COUNTIF($G$1:G188,G189),"")</f>
        <v/>
      </c>
      <c r="I189" s="29" t="str">
        <f t="shared" si="10"/>
        <v/>
      </c>
      <c r="J189" s="29" t="str">
        <f>IFERROR(RANK(I189,I:I,1)+COUNTIF(I$1:I188,I189),"")</f>
        <v/>
      </c>
      <c r="K189" s="29" t="str">
        <f t="shared" si="11"/>
        <v/>
      </c>
      <c r="L189" s="29" t="str">
        <f>IFERROR(RANK(K189,K:K,1)+COUNTIF(K$1:K188,K189),"")</f>
        <v/>
      </c>
      <c r="M189" s="29" t="str">
        <f t="shared" si="12"/>
        <v/>
      </c>
      <c r="N189" s="29" t="str">
        <f>IFERROR(RANK(M189,M:M,1)+COUNTIF(M$1:M188,M189),"")</f>
        <v/>
      </c>
    </row>
    <row r="190" spans="1:14" ht="17.25">
      <c r="A190" s="21">
        <v>45181</v>
      </c>
      <c r="B190" s="8" t="s">
        <v>516</v>
      </c>
      <c r="C190" s="22" t="s">
        <v>557</v>
      </c>
      <c r="D190" s="152" t="s">
        <v>597</v>
      </c>
      <c r="E190" s="23"/>
      <c r="F190" s="29" t="str">
        <f>IF(YEAR(A190)&amp;MONTH(A190)=체크리스트!$A$11&amp;체크리스트!$A$15,RANK(A190,A$2:A$1080,1),"")</f>
        <v/>
      </c>
      <c r="G190" s="29" t="str">
        <f t="shared" si="9"/>
        <v/>
      </c>
      <c r="H190" s="29" t="str">
        <f>IFERROR(RANK(G190,G:G,1)+COUNTIF($G$1:G189,G190),"")</f>
        <v/>
      </c>
      <c r="I190" s="29" t="str">
        <f t="shared" si="10"/>
        <v/>
      </c>
      <c r="J190" s="29" t="str">
        <f>IFERROR(RANK(I190,I:I,1)+COUNTIF(I$1:I189,I190),"")</f>
        <v/>
      </c>
      <c r="K190" s="29" t="str">
        <f t="shared" si="11"/>
        <v/>
      </c>
      <c r="L190" s="29" t="str">
        <f>IFERROR(RANK(K190,K:K,1)+COUNTIF(K$1:K189,K190),"")</f>
        <v/>
      </c>
      <c r="M190" s="29" t="str">
        <f t="shared" si="12"/>
        <v/>
      </c>
      <c r="N190" s="29" t="str">
        <f>IFERROR(RANK(M190,M:M,1)+COUNTIF(M$1:M189,M190),"")</f>
        <v/>
      </c>
    </row>
    <row r="191" spans="1:14" ht="17.25">
      <c r="A191" s="21">
        <v>45181</v>
      </c>
      <c r="B191" s="8" t="s">
        <v>517</v>
      </c>
      <c r="C191" s="22" t="s">
        <v>558</v>
      </c>
      <c r="D191" s="152" t="s">
        <v>598</v>
      </c>
      <c r="E191" s="23"/>
      <c r="F191" s="29" t="str">
        <f>IF(YEAR(A191)&amp;MONTH(A191)=체크리스트!$A$11&amp;체크리스트!$A$15,RANK(A191,A$2:A$1080,1),"")</f>
        <v/>
      </c>
      <c r="G191" s="29" t="str">
        <f t="shared" si="9"/>
        <v/>
      </c>
      <c r="H191" s="29" t="str">
        <f>IFERROR(RANK(G191,G:G,1)+COUNTIF($G$1:G190,G191),"")</f>
        <v/>
      </c>
      <c r="I191" s="29" t="str">
        <f t="shared" si="10"/>
        <v/>
      </c>
      <c r="J191" s="29" t="str">
        <f>IFERROR(RANK(I191,I:I,1)+COUNTIF(I$1:I190,I191),"")</f>
        <v/>
      </c>
      <c r="K191" s="29" t="str">
        <f t="shared" si="11"/>
        <v/>
      </c>
      <c r="L191" s="29" t="str">
        <f>IFERROR(RANK(K191,K:K,1)+COUNTIF(K$1:K190,K191),"")</f>
        <v/>
      </c>
      <c r="M191" s="29" t="str">
        <f t="shared" si="12"/>
        <v/>
      </c>
      <c r="N191" s="29" t="str">
        <f>IFERROR(RANK(M191,M:M,1)+COUNTIF(M$1:M190,M191),"")</f>
        <v/>
      </c>
    </row>
    <row r="192" spans="1:14" ht="17.25">
      <c r="A192" s="21">
        <v>45182</v>
      </c>
      <c r="B192" s="8" t="s">
        <v>518</v>
      </c>
      <c r="C192" s="22" t="s">
        <v>559</v>
      </c>
      <c r="D192" s="152" t="s">
        <v>597</v>
      </c>
      <c r="E192" s="23"/>
      <c r="F192" s="29" t="str">
        <f>IF(YEAR(A192)&amp;MONTH(A192)=체크리스트!$A$11&amp;체크리스트!$A$15,RANK(A192,A$2:A$1080,1),"")</f>
        <v/>
      </c>
      <c r="G192" s="29" t="str">
        <f t="shared" si="9"/>
        <v/>
      </c>
      <c r="H192" s="29" t="str">
        <f>IFERROR(RANK(G192,G:G,1)+COUNTIF($G$1:G191,G192),"")</f>
        <v/>
      </c>
      <c r="I192" s="29" t="str">
        <f t="shared" si="10"/>
        <v/>
      </c>
      <c r="J192" s="29" t="str">
        <f>IFERROR(RANK(I192,I:I,1)+COUNTIF(I$1:I191,I192),"")</f>
        <v/>
      </c>
      <c r="K192" s="29" t="str">
        <f t="shared" si="11"/>
        <v/>
      </c>
      <c r="L192" s="29" t="str">
        <f>IFERROR(RANK(K192,K:K,1)+COUNTIF(K$1:K191,K192),"")</f>
        <v/>
      </c>
      <c r="M192" s="29" t="str">
        <f t="shared" si="12"/>
        <v/>
      </c>
      <c r="N192" s="29" t="str">
        <f>IFERROR(RANK(M192,M:M,1)+COUNTIF(M$1:M191,M192),"")</f>
        <v/>
      </c>
    </row>
    <row r="193" spans="1:14" ht="17.25">
      <c r="A193" s="21">
        <v>45182</v>
      </c>
      <c r="B193" s="8" t="s">
        <v>519</v>
      </c>
      <c r="C193" s="22" t="s">
        <v>560</v>
      </c>
      <c r="D193" s="152" t="s">
        <v>587</v>
      </c>
      <c r="E193" s="23"/>
      <c r="F193" s="29" t="str">
        <f>IF(YEAR(A193)&amp;MONTH(A193)=체크리스트!$A$11&amp;체크리스트!$A$15,RANK(A193,A$2:A$1080,1),"")</f>
        <v/>
      </c>
      <c r="G193" s="29" t="str">
        <f t="shared" si="9"/>
        <v/>
      </c>
      <c r="H193" s="29" t="str">
        <f>IFERROR(RANK(G193,G:G,1)+COUNTIF($G$1:G192,G193),"")</f>
        <v/>
      </c>
      <c r="I193" s="29" t="str">
        <f t="shared" si="10"/>
        <v/>
      </c>
      <c r="J193" s="29" t="str">
        <f>IFERROR(RANK(I193,I:I,1)+COUNTIF(I$1:I192,I193),"")</f>
        <v/>
      </c>
      <c r="K193" s="29" t="str">
        <f t="shared" si="11"/>
        <v/>
      </c>
      <c r="L193" s="29" t="str">
        <f>IFERROR(RANK(K193,K:K,1)+COUNTIF(K$1:K192,K193),"")</f>
        <v/>
      </c>
      <c r="M193" s="29" t="str">
        <f t="shared" si="12"/>
        <v/>
      </c>
      <c r="N193" s="29" t="str">
        <f>IFERROR(RANK(M193,M:M,1)+COUNTIF(M$1:M192,M193),"")</f>
        <v/>
      </c>
    </row>
    <row r="194" spans="1:14" ht="17.25">
      <c r="A194" s="21">
        <v>45182</v>
      </c>
      <c r="B194" s="8" t="s">
        <v>520</v>
      </c>
      <c r="C194" s="22" t="s">
        <v>561</v>
      </c>
      <c r="D194" s="152" t="s">
        <v>587</v>
      </c>
      <c r="E194" s="23"/>
      <c r="F194" s="29" t="str">
        <f>IF(YEAR(A194)&amp;MONTH(A194)=체크리스트!$A$11&amp;체크리스트!$A$15,RANK(A194,A$2:A$1080,1),"")</f>
        <v/>
      </c>
      <c r="G194" s="29" t="str">
        <f t="shared" ref="G194:G257" si="13">IFERROR(IF(D194="기획자료",RANK(F194,F:F,1),""),"")</f>
        <v/>
      </c>
      <c r="H194" s="29" t="str">
        <f>IFERROR(RANK(G194,G:G,1)+COUNTIF($G$1:G193,G194),"")</f>
        <v/>
      </c>
      <c r="I194" s="29" t="str">
        <f t="shared" ref="I194:I257" si="14">IFERROR(IF(D194="보도자료",RANK(F194,F:F,1),""),"")</f>
        <v/>
      </c>
      <c r="J194" s="29" t="str">
        <f>IFERROR(RANK(I194,I:I,1)+COUNTIF(I$1:I193,I194),"")</f>
        <v/>
      </c>
      <c r="K194" s="29" t="str">
        <f t="shared" ref="K194:K257" si="15">IFERROR(IF(D194="자료실",RANK(F194,F:F,1),""),"")</f>
        <v/>
      </c>
      <c r="L194" s="29" t="str">
        <f>IFERROR(RANK(K194,K:K,1)+COUNTIF(K$1:K193,K194),"")</f>
        <v/>
      </c>
      <c r="M194" s="29" t="str">
        <f t="shared" ref="M194:M257" si="16">IFERROR(IF(D194="리포트",RANK(F194,F:F,1),""),"")</f>
        <v/>
      </c>
      <c r="N194" s="29" t="str">
        <f>IFERROR(RANK(M194,M:M,1)+COUNTIF(M$1:M193,M194),"")</f>
        <v/>
      </c>
    </row>
    <row r="195" spans="1:14" ht="17.25">
      <c r="A195" s="21">
        <v>45183</v>
      </c>
      <c r="B195" s="8" t="s">
        <v>521</v>
      </c>
      <c r="C195" s="22" t="s">
        <v>562</v>
      </c>
      <c r="D195" s="152" t="s">
        <v>597</v>
      </c>
      <c r="E195" s="23"/>
      <c r="F195" s="29" t="str">
        <f>IF(YEAR(A195)&amp;MONTH(A195)=체크리스트!$A$11&amp;체크리스트!$A$15,RANK(A195,A$2:A$1080,1),"")</f>
        <v/>
      </c>
      <c r="G195" s="29" t="str">
        <f t="shared" si="13"/>
        <v/>
      </c>
      <c r="H195" s="29" t="str">
        <f>IFERROR(RANK(G195,G:G,1)+COUNTIF($G$1:G194,G195),"")</f>
        <v/>
      </c>
      <c r="I195" s="29" t="str">
        <f t="shared" si="14"/>
        <v/>
      </c>
      <c r="J195" s="29" t="str">
        <f>IFERROR(RANK(I195,I:I,1)+COUNTIF(I$1:I194,I195),"")</f>
        <v/>
      </c>
      <c r="K195" s="29" t="str">
        <f t="shared" si="15"/>
        <v/>
      </c>
      <c r="L195" s="29" t="str">
        <f>IFERROR(RANK(K195,K:K,1)+COUNTIF(K$1:K194,K195),"")</f>
        <v/>
      </c>
      <c r="M195" s="29" t="str">
        <f t="shared" si="16"/>
        <v/>
      </c>
      <c r="N195" s="29" t="str">
        <f>IFERROR(RANK(M195,M:M,1)+COUNTIF(M$1:M194,M195),"")</f>
        <v/>
      </c>
    </row>
    <row r="196" spans="1:14" ht="17.25">
      <c r="A196" s="21">
        <v>45183</v>
      </c>
      <c r="B196" s="8" t="s">
        <v>522</v>
      </c>
      <c r="C196" s="22" t="s">
        <v>563</v>
      </c>
      <c r="D196" s="152" t="s">
        <v>599</v>
      </c>
      <c r="E196" s="23"/>
      <c r="F196" s="29" t="str">
        <f>IF(YEAR(A196)&amp;MONTH(A196)=체크리스트!$A$11&amp;체크리스트!$A$15,RANK(A196,A$2:A$1080,1),"")</f>
        <v/>
      </c>
      <c r="G196" s="29" t="str">
        <f t="shared" si="13"/>
        <v/>
      </c>
      <c r="H196" s="29" t="str">
        <f>IFERROR(RANK(G196,G:G,1)+COUNTIF($G$1:G195,G196),"")</f>
        <v/>
      </c>
      <c r="I196" s="29" t="str">
        <f t="shared" si="14"/>
        <v/>
      </c>
      <c r="J196" s="29" t="str">
        <f>IFERROR(RANK(I196,I:I,1)+COUNTIF(I$1:I195,I196),"")</f>
        <v/>
      </c>
      <c r="K196" s="29" t="str">
        <f t="shared" si="15"/>
        <v/>
      </c>
      <c r="L196" s="29" t="str">
        <f>IFERROR(RANK(K196,K:K,1)+COUNTIF(K$1:K195,K196),"")</f>
        <v/>
      </c>
      <c r="M196" s="29" t="str">
        <f t="shared" si="16"/>
        <v/>
      </c>
      <c r="N196" s="29" t="str">
        <f>IFERROR(RANK(M196,M:M,1)+COUNTIF(M$1:M195,M196),"")</f>
        <v/>
      </c>
    </row>
    <row r="197" spans="1:14" ht="17.25">
      <c r="A197" s="21">
        <v>45184</v>
      </c>
      <c r="B197" s="8" t="s">
        <v>523</v>
      </c>
      <c r="C197" s="22" t="s">
        <v>564</v>
      </c>
      <c r="D197" s="152" t="s">
        <v>596</v>
      </c>
      <c r="E197" s="23"/>
      <c r="F197" s="29" t="str">
        <f>IF(YEAR(A197)&amp;MONTH(A197)=체크리스트!$A$11&amp;체크리스트!$A$15,RANK(A197,A$2:A$1080,1),"")</f>
        <v/>
      </c>
      <c r="G197" s="29" t="str">
        <f t="shared" si="13"/>
        <v/>
      </c>
      <c r="H197" s="29" t="str">
        <f>IFERROR(RANK(G197,G:G,1)+COUNTIF($G$1:G196,G197),"")</f>
        <v/>
      </c>
      <c r="I197" s="29" t="str">
        <f t="shared" si="14"/>
        <v/>
      </c>
      <c r="J197" s="29" t="str">
        <f>IFERROR(RANK(I197,I:I,1)+COUNTIF(I$1:I196,I197),"")</f>
        <v/>
      </c>
      <c r="K197" s="29" t="str">
        <f t="shared" si="15"/>
        <v/>
      </c>
      <c r="L197" s="29" t="str">
        <f>IFERROR(RANK(K197,K:K,1)+COUNTIF(K$1:K196,K197),"")</f>
        <v/>
      </c>
      <c r="M197" s="29" t="str">
        <f t="shared" si="16"/>
        <v/>
      </c>
      <c r="N197" s="29" t="str">
        <f>IFERROR(RANK(M197,M:M,1)+COUNTIF(M$1:M196,M197),"")</f>
        <v/>
      </c>
    </row>
    <row r="198" spans="1:14" ht="17.25">
      <c r="A198" s="21">
        <v>45184</v>
      </c>
      <c r="B198" s="8" t="s">
        <v>524</v>
      </c>
      <c r="C198" s="22" t="s">
        <v>565</v>
      </c>
      <c r="D198" s="152" t="s">
        <v>596</v>
      </c>
      <c r="E198" s="23"/>
      <c r="F198" s="29" t="str">
        <f>IF(YEAR(A198)&amp;MONTH(A198)=체크리스트!$A$11&amp;체크리스트!$A$15,RANK(A198,A$2:A$1080,1),"")</f>
        <v/>
      </c>
      <c r="G198" s="29" t="str">
        <f t="shared" si="13"/>
        <v/>
      </c>
      <c r="H198" s="29" t="str">
        <f>IFERROR(RANK(G198,G:G,1)+COUNTIF($G$1:G197,G198),"")</f>
        <v/>
      </c>
      <c r="I198" s="29" t="str">
        <f t="shared" si="14"/>
        <v/>
      </c>
      <c r="J198" s="29" t="str">
        <f>IFERROR(RANK(I198,I:I,1)+COUNTIF(I$1:I197,I198),"")</f>
        <v/>
      </c>
      <c r="K198" s="29" t="str">
        <f t="shared" si="15"/>
        <v/>
      </c>
      <c r="L198" s="29" t="str">
        <f>IFERROR(RANK(K198,K:K,1)+COUNTIF(K$1:K197,K198),"")</f>
        <v/>
      </c>
      <c r="M198" s="29" t="str">
        <f t="shared" si="16"/>
        <v/>
      </c>
      <c r="N198" s="29" t="str">
        <f>IFERROR(RANK(M198,M:M,1)+COUNTIF(M$1:M197,M198),"")</f>
        <v/>
      </c>
    </row>
    <row r="199" spans="1:14" ht="17.25">
      <c r="A199" s="21">
        <v>45187</v>
      </c>
      <c r="B199" s="8" t="s">
        <v>525</v>
      </c>
      <c r="C199" s="22" t="s">
        <v>566</v>
      </c>
      <c r="D199" s="152" t="s">
        <v>596</v>
      </c>
      <c r="E199" s="23"/>
      <c r="F199" s="29" t="str">
        <f>IF(YEAR(A199)&amp;MONTH(A199)=체크리스트!$A$11&amp;체크리스트!$A$15,RANK(A199,A$2:A$1080,1),"")</f>
        <v/>
      </c>
      <c r="G199" s="29" t="str">
        <f t="shared" si="13"/>
        <v/>
      </c>
      <c r="H199" s="29" t="str">
        <f>IFERROR(RANK(G199,G:G,1)+COUNTIF($G$1:G198,G199),"")</f>
        <v/>
      </c>
      <c r="I199" s="29" t="str">
        <f t="shared" si="14"/>
        <v/>
      </c>
      <c r="J199" s="29" t="str">
        <f>IFERROR(RANK(I199,I:I,1)+COUNTIF(I$1:I198,I199),"")</f>
        <v/>
      </c>
      <c r="K199" s="29" t="str">
        <f t="shared" si="15"/>
        <v/>
      </c>
      <c r="L199" s="29" t="str">
        <f>IFERROR(RANK(K199,K:K,1)+COUNTIF(K$1:K198,K199),"")</f>
        <v/>
      </c>
      <c r="M199" s="29" t="str">
        <f t="shared" si="16"/>
        <v/>
      </c>
      <c r="N199" s="29" t="str">
        <f>IFERROR(RANK(M199,M:M,1)+COUNTIF(M$1:M198,M199),"")</f>
        <v/>
      </c>
    </row>
    <row r="200" spans="1:14" ht="17.25">
      <c r="A200" s="21">
        <v>45187</v>
      </c>
      <c r="B200" s="8" t="s">
        <v>526</v>
      </c>
      <c r="C200" s="22" t="s">
        <v>567</v>
      </c>
      <c r="D200" s="152" t="s">
        <v>584</v>
      </c>
      <c r="E200" s="23"/>
      <c r="F200" s="29" t="str">
        <f>IF(YEAR(A200)&amp;MONTH(A200)=체크리스트!$A$11&amp;체크리스트!$A$15,RANK(A200,A$2:A$1080,1),"")</f>
        <v/>
      </c>
      <c r="G200" s="29" t="str">
        <f t="shared" si="13"/>
        <v/>
      </c>
      <c r="H200" s="29" t="str">
        <f>IFERROR(RANK(G200,G:G,1)+COUNTIF($G$1:G199,G200),"")</f>
        <v/>
      </c>
      <c r="I200" s="29" t="str">
        <f t="shared" si="14"/>
        <v/>
      </c>
      <c r="J200" s="29" t="str">
        <f>IFERROR(RANK(I200,I:I,1)+COUNTIF(I$1:I199,I200),"")</f>
        <v/>
      </c>
      <c r="K200" s="29" t="str">
        <f t="shared" si="15"/>
        <v/>
      </c>
      <c r="L200" s="29" t="str">
        <f>IFERROR(RANK(K200,K:K,1)+COUNTIF(K$1:K199,K200),"")</f>
        <v/>
      </c>
      <c r="M200" s="29" t="str">
        <f t="shared" si="16"/>
        <v/>
      </c>
      <c r="N200" s="29" t="str">
        <f>IFERROR(RANK(M200,M:M,1)+COUNTIF(M$1:M199,M200),"")</f>
        <v/>
      </c>
    </row>
    <row r="201" spans="1:14" ht="17.25">
      <c r="A201" s="21">
        <v>45188</v>
      </c>
      <c r="B201" s="8" t="s">
        <v>527</v>
      </c>
      <c r="C201" s="22" t="s">
        <v>568</v>
      </c>
      <c r="D201" s="152" t="s">
        <v>600</v>
      </c>
      <c r="E201" s="23"/>
      <c r="F201" s="29" t="str">
        <f>IF(YEAR(A201)&amp;MONTH(A201)=체크리스트!$A$11&amp;체크리스트!$A$15,RANK(A201,A$2:A$1080,1),"")</f>
        <v/>
      </c>
      <c r="G201" s="29" t="str">
        <f t="shared" si="13"/>
        <v/>
      </c>
      <c r="H201" s="29" t="str">
        <f>IFERROR(RANK(G201,G:G,1)+COUNTIF($G$1:G200,G201),"")</f>
        <v/>
      </c>
      <c r="I201" s="29" t="str">
        <f t="shared" si="14"/>
        <v/>
      </c>
      <c r="J201" s="29" t="str">
        <f>IFERROR(RANK(I201,I:I,1)+COUNTIF(I$1:I200,I201),"")</f>
        <v/>
      </c>
      <c r="K201" s="29" t="str">
        <f t="shared" si="15"/>
        <v/>
      </c>
      <c r="L201" s="29" t="str">
        <f>IFERROR(RANK(K201,K:K,1)+COUNTIF(K$1:K200,K201),"")</f>
        <v/>
      </c>
      <c r="M201" s="29" t="str">
        <f t="shared" si="16"/>
        <v/>
      </c>
      <c r="N201" s="29" t="str">
        <f>IFERROR(RANK(M201,M:M,1)+COUNTIF(M$1:M200,M201),"")</f>
        <v/>
      </c>
    </row>
    <row r="202" spans="1:14" ht="17.25">
      <c r="A202" s="21">
        <v>45189</v>
      </c>
      <c r="B202" s="8" t="s">
        <v>528</v>
      </c>
      <c r="C202" s="22" t="s">
        <v>569</v>
      </c>
      <c r="D202" s="152" t="s">
        <v>601</v>
      </c>
      <c r="E202" s="23"/>
      <c r="F202" s="29" t="str">
        <f>IF(YEAR(A202)&amp;MONTH(A202)=체크리스트!$A$11&amp;체크리스트!$A$15,RANK(A202,A$2:A$1080,1),"")</f>
        <v/>
      </c>
      <c r="G202" s="29" t="str">
        <f t="shared" si="13"/>
        <v/>
      </c>
      <c r="H202" s="29" t="str">
        <f>IFERROR(RANK(G202,G:G,1)+COUNTIF($G$1:G201,G202),"")</f>
        <v/>
      </c>
      <c r="I202" s="29" t="str">
        <f t="shared" si="14"/>
        <v/>
      </c>
      <c r="J202" s="29" t="str">
        <f>IFERROR(RANK(I202,I:I,1)+COUNTIF(I$1:I201,I202),"")</f>
        <v/>
      </c>
      <c r="K202" s="29" t="str">
        <f t="shared" si="15"/>
        <v/>
      </c>
      <c r="L202" s="29" t="str">
        <f>IFERROR(RANK(K202,K:K,1)+COUNTIF(K$1:K201,K202),"")</f>
        <v/>
      </c>
      <c r="M202" s="29" t="str">
        <f t="shared" si="16"/>
        <v/>
      </c>
      <c r="N202" s="29" t="str">
        <f>IFERROR(RANK(M202,M:M,1)+COUNTIF(M$1:M201,M202),"")</f>
        <v/>
      </c>
    </row>
    <row r="203" spans="1:14" ht="17.25">
      <c r="A203" s="21">
        <v>45189</v>
      </c>
      <c r="B203" s="8" t="s">
        <v>529</v>
      </c>
      <c r="C203" s="22" t="s">
        <v>570</v>
      </c>
      <c r="D203" s="152" t="s">
        <v>597</v>
      </c>
      <c r="E203" s="23"/>
      <c r="F203" s="29" t="str">
        <f>IF(YEAR(A203)&amp;MONTH(A203)=체크리스트!$A$11&amp;체크리스트!$A$15,RANK(A203,A$2:A$1080,1),"")</f>
        <v/>
      </c>
      <c r="G203" s="29" t="str">
        <f t="shared" si="13"/>
        <v/>
      </c>
      <c r="H203" s="29" t="str">
        <f>IFERROR(RANK(G203,G:G,1)+COUNTIF($G$1:G202,G203),"")</f>
        <v/>
      </c>
      <c r="I203" s="29" t="str">
        <f t="shared" si="14"/>
        <v/>
      </c>
      <c r="J203" s="29" t="str">
        <f>IFERROR(RANK(I203,I:I,1)+COUNTIF(I$1:I202,I203),"")</f>
        <v/>
      </c>
      <c r="K203" s="29" t="str">
        <f t="shared" si="15"/>
        <v/>
      </c>
      <c r="L203" s="29" t="str">
        <f>IFERROR(RANK(K203,K:K,1)+COUNTIF(K$1:K202,K203),"")</f>
        <v/>
      </c>
      <c r="M203" s="29" t="str">
        <f t="shared" si="16"/>
        <v/>
      </c>
      <c r="N203" s="29" t="str">
        <f>IFERROR(RANK(M203,M:M,1)+COUNTIF(M$1:M202,M203),"")</f>
        <v/>
      </c>
    </row>
    <row r="204" spans="1:14" ht="17.25">
      <c r="A204" s="21">
        <v>45189</v>
      </c>
      <c r="B204" s="8" t="s">
        <v>530</v>
      </c>
      <c r="C204" s="22" t="s">
        <v>571</v>
      </c>
      <c r="D204" s="152" t="s">
        <v>587</v>
      </c>
      <c r="E204" s="23"/>
      <c r="F204" s="29" t="str">
        <f>IF(YEAR(A204)&amp;MONTH(A204)=체크리스트!$A$11&amp;체크리스트!$A$15,RANK(A204,A$2:A$1080,1),"")</f>
        <v/>
      </c>
      <c r="G204" s="29" t="str">
        <f t="shared" si="13"/>
        <v/>
      </c>
      <c r="H204" s="29" t="str">
        <f>IFERROR(RANK(G204,G:G,1)+COUNTIF($G$1:G203,G204),"")</f>
        <v/>
      </c>
      <c r="I204" s="29" t="str">
        <f t="shared" si="14"/>
        <v/>
      </c>
      <c r="J204" s="29" t="str">
        <f>IFERROR(RANK(I204,I:I,1)+COUNTIF(I$1:I203,I204),"")</f>
        <v/>
      </c>
      <c r="K204" s="29" t="str">
        <f t="shared" si="15"/>
        <v/>
      </c>
      <c r="L204" s="29" t="str">
        <f>IFERROR(RANK(K204,K:K,1)+COUNTIF(K$1:K203,K204),"")</f>
        <v/>
      </c>
      <c r="M204" s="29" t="str">
        <f t="shared" si="16"/>
        <v/>
      </c>
      <c r="N204" s="29" t="str">
        <f>IFERROR(RANK(M204,M:M,1)+COUNTIF(M$1:M203,M204),"")</f>
        <v/>
      </c>
    </row>
    <row r="205" spans="1:14" ht="17.25">
      <c r="A205" s="21">
        <v>45190</v>
      </c>
      <c r="B205" s="8" t="s">
        <v>531</v>
      </c>
      <c r="C205" s="22" t="s">
        <v>572</v>
      </c>
      <c r="D205" s="152" t="s">
        <v>602</v>
      </c>
      <c r="E205" s="23"/>
      <c r="F205" s="29" t="str">
        <f>IF(YEAR(A205)&amp;MONTH(A205)=체크리스트!$A$11&amp;체크리스트!$A$15,RANK(A205,A$2:A$1080,1),"")</f>
        <v/>
      </c>
      <c r="G205" s="29" t="str">
        <f t="shared" si="13"/>
        <v/>
      </c>
      <c r="H205" s="29" t="str">
        <f>IFERROR(RANK(G205,G:G,1)+COUNTIF($G$1:G204,G205),"")</f>
        <v/>
      </c>
      <c r="I205" s="29" t="str">
        <f t="shared" si="14"/>
        <v/>
      </c>
      <c r="J205" s="29" t="str">
        <f>IFERROR(RANK(I205,I:I,1)+COUNTIF(I$1:I204,I205),"")</f>
        <v/>
      </c>
      <c r="K205" s="29" t="str">
        <f t="shared" si="15"/>
        <v/>
      </c>
      <c r="L205" s="29" t="str">
        <f>IFERROR(RANK(K205,K:K,1)+COUNTIF(K$1:K204,K205),"")</f>
        <v/>
      </c>
      <c r="M205" s="29" t="str">
        <f t="shared" si="16"/>
        <v/>
      </c>
      <c r="N205" s="29" t="str">
        <f>IFERROR(RANK(M205,M:M,1)+COUNTIF(M$1:M204,M205),"")</f>
        <v/>
      </c>
    </row>
    <row r="206" spans="1:14" ht="17.25">
      <c r="A206" s="21">
        <v>45190</v>
      </c>
      <c r="B206" s="8" t="s">
        <v>532</v>
      </c>
      <c r="C206" s="22" t="s">
        <v>573</v>
      </c>
      <c r="D206" s="152" t="s">
        <v>603</v>
      </c>
      <c r="E206" s="23"/>
      <c r="F206" s="29" t="str">
        <f>IF(YEAR(A206)&amp;MONTH(A206)=체크리스트!$A$11&amp;체크리스트!$A$15,RANK(A206,A$2:A$1080,1),"")</f>
        <v/>
      </c>
      <c r="G206" s="29" t="str">
        <f t="shared" si="13"/>
        <v/>
      </c>
      <c r="H206" s="29" t="str">
        <f>IFERROR(RANK(G206,G:G,1)+COUNTIF($G$1:G205,G206),"")</f>
        <v/>
      </c>
      <c r="I206" s="29" t="str">
        <f t="shared" si="14"/>
        <v/>
      </c>
      <c r="J206" s="29" t="str">
        <f>IFERROR(RANK(I206,I:I,1)+COUNTIF(I$1:I205,I206),"")</f>
        <v/>
      </c>
      <c r="K206" s="29" t="str">
        <f t="shared" si="15"/>
        <v/>
      </c>
      <c r="L206" s="29" t="str">
        <f>IFERROR(RANK(K206,K:K,1)+COUNTIF(K$1:K205,K206),"")</f>
        <v/>
      </c>
      <c r="M206" s="29" t="str">
        <f t="shared" si="16"/>
        <v/>
      </c>
      <c r="N206" s="29" t="str">
        <f>IFERROR(RANK(M206,M:M,1)+COUNTIF(M$1:M205,M206),"")</f>
        <v/>
      </c>
    </row>
    <row r="207" spans="1:14" ht="17.25">
      <c r="A207" s="21">
        <v>45191</v>
      </c>
      <c r="B207" s="8" t="s">
        <v>533</v>
      </c>
      <c r="C207" s="22" t="s">
        <v>574</v>
      </c>
      <c r="D207" s="152" t="s">
        <v>604</v>
      </c>
      <c r="E207" s="23"/>
      <c r="F207" s="29" t="str">
        <f>IF(YEAR(A207)&amp;MONTH(A207)=체크리스트!$A$11&amp;체크리스트!$A$15,RANK(A207,A$2:A$1080,1),"")</f>
        <v/>
      </c>
      <c r="G207" s="29" t="str">
        <f t="shared" si="13"/>
        <v/>
      </c>
      <c r="H207" s="29" t="str">
        <f>IFERROR(RANK(G207,G:G,1)+COUNTIF($G$1:G206,G207),"")</f>
        <v/>
      </c>
      <c r="I207" s="29" t="str">
        <f t="shared" si="14"/>
        <v/>
      </c>
      <c r="J207" s="29" t="str">
        <f>IFERROR(RANK(I207,I:I,1)+COUNTIF(I$1:I206,I207),"")</f>
        <v/>
      </c>
      <c r="K207" s="29" t="str">
        <f t="shared" si="15"/>
        <v/>
      </c>
      <c r="L207" s="29" t="str">
        <f>IFERROR(RANK(K207,K:K,1)+COUNTIF(K$1:K206,K207),"")</f>
        <v/>
      </c>
      <c r="M207" s="29" t="str">
        <f t="shared" si="16"/>
        <v/>
      </c>
      <c r="N207" s="29" t="str">
        <f>IFERROR(RANK(M207,M:M,1)+COUNTIF(M$1:M206,M207),"")</f>
        <v/>
      </c>
    </row>
    <row r="208" spans="1:14" ht="17.25">
      <c r="A208" s="21">
        <v>45191</v>
      </c>
      <c r="B208" s="8" t="s">
        <v>534</v>
      </c>
      <c r="C208" s="22" t="s">
        <v>575</v>
      </c>
      <c r="D208" s="152" t="s">
        <v>597</v>
      </c>
      <c r="E208" s="23"/>
      <c r="F208" s="29" t="str">
        <f>IF(YEAR(A208)&amp;MONTH(A208)=체크리스트!$A$11&amp;체크리스트!$A$15,RANK(A208,A$2:A$1080,1),"")</f>
        <v/>
      </c>
      <c r="G208" s="29" t="str">
        <f t="shared" si="13"/>
        <v/>
      </c>
      <c r="H208" s="29" t="str">
        <f>IFERROR(RANK(G208,G:G,1)+COUNTIF($G$1:G207,G208),"")</f>
        <v/>
      </c>
      <c r="I208" s="29" t="str">
        <f t="shared" si="14"/>
        <v/>
      </c>
      <c r="J208" s="29" t="str">
        <f>IFERROR(RANK(I208,I:I,1)+COUNTIF(I$1:I207,I208),"")</f>
        <v/>
      </c>
      <c r="K208" s="29" t="str">
        <f t="shared" si="15"/>
        <v/>
      </c>
      <c r="L208" s="29" t="str">
        <f>IFERROR(RANK(K208,K:K,1)+COUNTIF(K$1:K207,K208),"")</f>
        <v/>
      </c>
      <c r="M208" s="29" t="str">
        <f t="shared" si="16"/>
        <v/>
      </c>
      <c r="N208" s="29" t="str">
        <f>IFERROR(RANK(M208,M:M,1)+COUNTIF(M$1:M207,M208),"")</f>
        <v/>
      </c>
    </row>
    <row r="209" spans="1:14" ht="17.25">
      <c r="A209" s="21">
        <v>45191</v>
      </c>
      <c r="B209" s="8" t="s">
        <v>535</v>
      </c>
      <c r="C209" s="22" t="s">
        <v>576</v>
      </c>
      <c r="D209" s="152" t="s">
        <v>605</v>
      </c>
      <c r="E209" s="23"/>
      <c r="F209" s="29" t="str">
        <f>IF(YEAR(A209)&amp;MONTH(A209)=체크리스트!$A$11&amp;체크리스트!$A$15,RANK(A209,A$2:A$1080,1),"")</f>
        <v/>
      </c>
      <c r="G209" s="29" t="str">
        <f t="shared" si="13"/>
        <v/>
      </c>
      <c r="H209" s="29" t="str">
        <f>IFERROR(RANK(G209,G:G,1)+COUNTIF($G$1:G208,G209),"")</f>
        <v/>
      </c>
      <c r="I209" s="29" t="str">
        <f t="shared" si="14"/>
        <v/>
      </c>
      <c r="J209" s="29" t="str">
        <f>IFERROR(RANK(I209,I:I,1)+COUNTIF(I$1:I208,I209),"")</f>
        <v/>
      </c>
      <c r="K209" s="29" t="str">
        <f t="shared" si="15"/>
        <v/>
      </c>
      <c r="L209" s="29" t="str">
        <f>IFERROR(RANK(K209,K:K,1)+COUNTIF(K$1:K208,K209),"")</f>
        <v/>
      </c>
      <c r="M209" s="29" t="str">
        <f t="shared" si="16"/>
        <v/>
      </c>
      <c r="N209" s="29" t="str">
        <f>IFERROR(RANK(M209,M:M,1)+COUNTIF(M$1:M208,M209),"")</f>
        <v/>
      </c>
    </row>
    <row r="210" spans="1:14" ht="17.25">
      <c r="A210" s="21">
        <v>45194</v>
      </c>
      <c r="B210" s="8" t="s">
        <v>536</v>
      </c>
      <c r="C210" s="22" t="s">
        <v>577</v>
      </c>
      <c r="D210" s="152" t="s">
        <v>606</v>
      </c>
      <c r="E210" s="23"/>
      <c r="F210" s="29" t="str">
        <f>IF(YEAR(A210)&amp;MONTH(A210)=체크리스트!$A$11&amp;체크리스트!$A$15,RANK(A210,A$2:A$1080,1),"")</f>
        <v/>
      </c>
      <c r="G210" s="29" t="str">
        <f t="shared" si="13"/>
        <v/>
      </c>
      <c r="H210" s="29" t="str">
        <f>IFERROR(RANK(G210,G:G,1)+COUNTIF($G$1:G209,G210),"")</f>
        <v/>
      </c>
      <c r="I210" s="29" t="str">
        <f t="shared" si="14"/>
        <v/>
      </c>
      <c r="J210" s="29" t="str">
        <f>IFERROR(RANK(I210,I:I,1)+COUNTIF(I$1:I209,I210),"")</f>
        <v/>
      </c>
      <c r="K210" s="29" t="str">
        <f t="shared" si="15"/>
        <v/>
      </c>
      <c r="L210" s="29" t="str">
        <f>IFERROR(RANK(K210,K:K,1)+COUNTIF(K$1:K209,K210),"")</f>
        <v/>
      </c>
      <c r="M210" s="29" t="str">
        <f t="shared" si="16"/>
        <v/>
      </c>
      <c r="N210" s="29" t="str">
        <f>IFERROR(RANK(M210,M:M,1)+COUNTIF(M$1:M209,M210),"")</f>
        <v/>
      </c>
    </row>
    <row r="211" spans="1:14" ht="17.25">
      <c r="A211" s="21">
        <v>45194</v>
      </c>
      <c r="B211" s="8" t="s">
        <v>537</v>
      </c>
      <c r="C211" s="22" t="s">
        <v>578</v>
      </c>
      <c r="D211" s="152" t="s">
        <v>596</v>
      </c>
      <c r="E211" s="23"/>
      <c r="F211" s="29" t="str">
        <f>IF(YEAR(A211)&amp;MONTH(A211)=체크리스트!$A$11&amp;체크리스트!$A$15,RANK(A211,A$2:A$1080,1),"")</f>
        <v/>
      </c>
      <c r="G211" s="29" t="str">
        <f t="shared" si="13"/>
        <v/>
      </c>
      <c r="H211" s="29" t="str">
        <f>IFERROR(RANK(G211,G:G,1)+COUNTIF($G$1:G210,G211),"")</f>
        <v/>
      </c>
      <c r="I211" s="29" t="str">
        <f t="shared" si="14"/>
        <v/>
      </c>
      <c r="J211" s="29" t="str">
        <f>IFERROR(RANK(I211,I:I,1)+COUNTIF(I$1:I210,I211),"")</f>
        <v/>
      </c>
      <c r="K211" s="29" t="str">
        <f t="shared" si="15"/>
        <v/>
      </c>
      <c r="L211" s="29" t="str">
        <f>IFERROR(RANK(K211,K:K,1)+COUNTIF(K$1:K210,K211),"")</f>
        <v/>
      </c>
      <c r="M211" s="29" t="str">
        <f t="shared" si="16"/>
        <v/>
      </c>
      <c r="N211" s="29" t="str">
        <f>IFERROR(RANK(M211,M:M,1)+COUNTIF(M$1:M210,M211),"")</f>
        <v/>
      </c>
    </row>
    <row r="212" spans="1:14" ht="17.25">
      <c r="A212" s="21">
        <v>45195</v>
      </c>
      <c r="B212" s="8" t="s">
        <v>538</v>
      </c>
      <c r="C212" s="22" t="s">
        <v>579</v>
      </c>
      <c r="D212" s="152" t="s">
        <v>606</v>
      </c>
      <c r="E212" s="23"/>
      <c r="F212" s="29" t="str">
        <f>IF(YEAR(A212)&amp;MONTH(A212)=체크리스트!$A$11&amp;체크리스트!$A$15,RANK(A212,A$2:A$1080,1),"")</f>
        <v/>
      </c>
      <c r="G212" s="29" t="str">
        <f t="shared" si="13"/>
        <v/>
      </c>
      <c r="H212" s="29" t="str">
        <f>IFERROR(RANK(G212,G:G,1)+COUNTIF($G$1:G211,G212),"")</f>
        <v/>
      </c>
      <c r="I212" s="29" t="str">
        <f t="shared" si="14"/>
        <v/>
      </c>
      <c r="J212" s="29" t="str">
        <f>IFERROR(RANK(I212,I:I,1)+COUNTIF(I$1:I211,I212),"")</f>
        <v/>
      </c>
      <c r="K212" s="29" t="str">
        <f t="shared" si="15"/>
        <v/>
      </c>
      <c r="L212" s="29" t="str">
        <f>IFERROR(RANK(K212,K:K,1)+COUNTIF(K$1:K211,K212),"")</f>
        <v/>
      </c>
      <c r="M212" s="29" t="str">
        <f t="shared" si="16"/>
        <v/>
      </c>
      <c r="N212" s="29" t="str">
        <f>IFERROR(RANK(M212,M:M,1)+COUNTIF(M$1:M211,M212),"")</f>
        <v/>
      </c>
    </row>
    <row r="213" spans="1:14" ht="17.25">
      <c r="A213" s="21">
        <v>45196</v>
      </c>
      <c r="B213" s="8" t="s">
        <v>539</v>
      </c>
      <c r="C213" s="22" t="s">
        <v>580</v>
      </c>
      <c r="D213" s="152" t="s">
        <v>596</v>
      </c>
      <c r="E213" s="23"/>
      <c r="F213" s="29" t="str">
        <f>IF(YEAR(A213)&amp;MONTH(A213)=체크리스트!$A$11&amp;체크리스트!$A$15,RANK(A213,A$2:A$1080,1),"")</f>
        <v/>
      </c>
      <c r="G213" s="29" t="str">
        <f t="shared" si="13"/>
        <v/>
      </c>
      <c r="H213" s="29" t="str">
        <f>IFERROR(RANK(G213,G:G,1)+COUNTIF($G$1:G212,G213),"")</f>
        <v/>
      </c>
      <c r="I213" s="29" t="str">
        <f t="shared" si="14"/>
        <v/>
      </c>
      <c r="J213" s="29" t="str">
        <f>IFERROR(RANK(I213,I:I,1)+COUNTIF(I$1:I212,I213),"")</f>
        <v/>
      </c>
      <c r="K213" s="29" t="str">
        <f t="shared" si="15"/>
        <v/>
      </c>
      <c r="L213" s="29" t="str">
        <f>IFERROR(RANK(K213,K:K,1)+COUNTIF(K$1:K212,K213),"")</f>
        <v/>
      </c>
      <c r="M213" s="29" t="str">
        <f t="shared" si="16"/>
        <v/>
      </c>
      <c r="N213" s="29" t="str">
        <f>IFERROR(RANK(M213,M:M,1)+COUNTIF(M$1:M212,M213),"")</f>
        <v/>
      </c>
    </row>
    <row r="214" spans="1:14" ht="17.25">
      <c r="A214" s="21">
        <v>45196</v>
      </c>
      <c r="B214" s="8" t="s">
        <v>540</v>
      </c>
      <c r="C214" s="22" t="s">
        <v>581</v>
      </c>
      <c r="D214" s="152" t="s">
        <v>587</v>
      </c>
      <c r="E214" s="23"/>
      <c r="F214" s="29" t="str">
        <f>IF(YEAR(A214)&amp;MONTH(A214)=체크리스트!$A$11&amp;체크리스트!$A$15,RANK(A214,A$2:A$1080,1),"")</f>
        <v/>
      </c>
      <c r="G214" s="29" t="str">
        <f t="shared" si="13"/>
        <v/>
      </c>
      <c r="H214" s="29" t="str">
        <f>IFERROR(RANK(G214,G:G,1)+COUNTIF($G$1:G213,G214),"")</f>
        <v/>
      </c>
      <c r="I214" s="29" t="str">
        <f t="shared" si="14"/>
        <v/>
      </c>
      <c r="J214" s="29" t="str">
        <f>IFERROR(RANK(I214,I:I,1)+COUNTIF(I$1:I213,I214),"")</f>
        <v/>
      </c>
      <c r="K214" s="29" t="str">
        <f t="shared" si="15"/>
        <v/>
      </c>
      <c r="L214" s="29" t="str">
        <f>IFERROR(RANK(K214,K:K,1)+COUNTIF(K$1:K213,K214),"")</f>
        <v/>
      </c>
      <c r="M214" s="29" t="str">
        <f t="shared" si="16"/>
        <v/>
      </c>
      <c r="N214" s="29" t="str">
        <f>IFERROR(RANK(M214,M:M,1)+COUNTIF(M$1:M213,M214),"")</f>
        <v/>
      </c>
    </row>
    <row r="215" spans="1:14" ht="17.25">
      <c r="A215" s="21">
        <v>45196</v>
      </c>
      <c r="B215" s="8" t="s">
        <v>541</v>
      </c>
      <c r="C215" s="22" t="s">
        <v>582</v>
      </c>
      <c r="D215" s="152" t="s">
        <v>583</v>
      </c>
      <c r="E215" s="23"/>
      <c r="F215" s="29" t="str">
        <f>IF(YEAR(A215)&amp;MONTH(A215)=체크리스트!$A$11&amp;체크리스트!$A$15,RANK(A215,A$2:A$1080,1),"")</f>
        <v/>
      </c>
      <c r="G215" s="29" t="str">
        <f t="shared" si="13"/>
        <v/>
      </c>
      <c r="H215" s="29" t="str">
        <f>IFERROR(RANK(G215,G:G,1)+COUNTIF($G$1:G214,G215),"")</f>
        <v/>
      </c>
      <c r="I215" s="29" t="str">
        <f t="shared" si="14"/>
        <v/>
      </c>
      <c r="J215" s="29" t="str">
        <f>IFERROR(RANK(I215,I:I,1)+COUNTIF(I$1:I214,I215),"")</f>
        <v/>
      </c>
      <c r="K215" s="29" t="str">
        <f t="shared" si="15"/>
        <v/>
      </c>
      <c r="L215" s="29" t="str">
        <f>IFERROR(RANK(K215,K:K,1)+COUNTIF(K$1:K214,K215),"")</f>
        <v/>
      </c>
      <c r="M215" s="29" t="str">
        <f t="shared" si="16"/>
        <v/>
      </c>
      <c r="N215" s="29" t="str">
        <f>IFERROR(RANK(M215,M:M,1)+COUNTIF(M$1:M214,M215),"")</f>
        <v/>
      </c>
    </row>
    <row r="216" spans="1:14" ht="17.25">
      <c r="A216" s="21">
        <v>45201</v>
      </c>
      <c r="B216" s="8" t="s">
        <v>614</v>
      </c>
      <c r="C216" s="22" t="s">
        <v>650</v>
      </c>
      <c r="D216" s="152" t="s">
        <v>701</v>
      </c>
      <c r="E216" s="23"/>
      <c r="F216" s="29" t="str">
        <f>IF(YEAR(A216)&amp;MONTH(A216)=체크리스트!$A$11&amp;체크리스트!$A$15,RANK(A216,A$2:A$1080,1),"")</f>
        <v/>
      </c>
      <c r="G216" s="29" t="str">
        <f t="shared" si="13"/>
        <v/>
      </c>
      <c r="H216" s="29" t="str">
        <f>IFERROR(RANK(G216,G:G,1)+COUNTIF($G$1:G215,G216),"")</f>
        <v/>
      </c>
      <c r="I216" s="29" t="str">
        <f t="shared" si="14"/>
        <v/>
      </c>
      <c r="J216" s="29" t="str">
        <f>IFERROR(RANK(I216,I:I,1)+COUNTIF(I$1:I215,I216),"")</f>
        <v/>
      </c>
      <c r="K216" s="29" t="str">
        <f t="shared" si="15"/>
        <v/>
      </c>
      <c r="L216" s="29" t="str">
        <f>IFERROR(RANK(K216,K:K,1)+COUNTIF(K$1:K215,K216),"")</f>
        <v/>
      </c>
      <c r="M216" s="29" t="str">
        <f t="shared" si="16"/>
        <v/>
      </c>
      <c r="N216" s="29" t="str">
        <f>IFERROR(RANK(M216,M:M,1)+COUNTIF(M$1:M215,M216),"")</f>
        <v/>
      </c>
    </row>
    <row r="217" spans="1:14" ht="17.25">
      <c r="A217" s="21">
        <v>45202</v>
      </c>
      <c r="B217" s="8" t="s">
        <v>615</v>
      </c>
      <c r="C217" s="22" t="s">
        <v>651</v>
      </c>
      <c r="D217" s="152" t="s">
        <v>701</v>
      </c>
      <c r="E217" s="23"/>
      <c r="F217" s="29" t="str">
        <f>IF(YEAR(A217)&amp;MONTH(A217)=체크리스트!$A$11&amp;체크리스트!$A$15,RANK(A217,A$2:A$1080,1),"")</f>
        <v/>
      </c>
      <c r="G217" s="29" t="str">
        <f t="shared" si="13"/>
        <v/>
      </c>
      <c r="H217" s="29" t="str">
        <f>IFERROR(RANK(G217,G:G,1)+COUNTIF($G$1:G216,G217),"")</f>
        <v/>
      </c>
      <c r="I217" s="29" t="str">
        <f t="shared" si="14"/>
        <v/>
      </c>
      <c r="J217" s="29" t="str">
        <f>IFERROR(RANK(I217,I:I,1)+COUNTIF(I$1:I216,I217),"")</f>
        <v/>
      </c>
      <c r="K217" s="29" t="str">
        <f t="shared" si="15"/>
        <v/>
      </c>
      <c r="L217" s="29" t="str">
        <f>IFERROR(RANK(K217,K:K,1)+COUNTIF(K$1:K216,K217),"")</f>
        <v/>
      </c>
      <c r="M217" s="29" t="str">
        <f t="shared" si="16"/>
        <v/>
      </c>
      <c r="N217" s="29" t="str">
        <f>IFERROR(RANK(M217,M:M,1)+COUNTIF(M$1:M216,M217),"")</f>
        <v/>
      </c>
    </row>
    <row r="218" spans="1:14" ht="17.25">
      <c r="A218" s="21">
        <v>45202</v>
      </c>
      <c r="B218" s="8" t="s">
        <v>616</v>
      </c>
      <c r="C218" s="22" t="s">
        <v>652</v>
      </c>
      <c r="D218" s="152" t="s">
        <v>701</v>
      </c>
      <c r="E218" s="23"/>
      <c r="F218" s="29" t="str">
        <f>IF(YEAR(A218)&amp;MONTH(A218)=체크리스트!$A$11&amp;체크리스트!$A$15,RANK(A218,A$2:A$1080,1),"")</f>
        <v/>
      </c>
      <c r="G218" s="29" t="str">
        <f t="shared" si="13"/>
        <v/>
      </c>
      <c r="H218" s="29" t="str">
        <f>IFERROR(RANK(G218,G:G,1)+COUNTIF($G$1:G217,G218),"")</f>
        <v/>
      </c>
      <c r="I218" s="29" t="str">
        <f t="shared" si="14"/>
        <v/>
      </c>
      <c r="J218" s="29" t="str">
        <f>IFERROR(RANK(I218,I:I,1)+COUNTIF(I$1:I217,I218),"")</f>
        <v/>
      </c>
      <c r="K218" s="29" t="str">
        <f t="shared" si="15"/>
        <v/>
      </c>
      <c r="L218" s="29" t="str">
        <f>IFERROR(RANK(K218,K:K,1)+COUNTIF(K$1:K217,K218),"")</f>
        <v/>
      </c>
      <c r="M218" s="29" t="str">
        <f t="shared" si="16"/>
        <v/>
      </c>
      <c r="N218" s="29" t="str">
        <f>IFERROR(RANK(M218,M:M,1)+COUNTIF(M$1:M217,M218),"")</f>
        <v/>
      </c>
    </row>
    <row r="219" spans="1:14" ht="17.25">
      <c r="A219" s="21">
        <v>45203</v>
      </c>
      <c r="B219" s="8" t="s">
        <v>617</v>
      </c>
      <c r="C219" s="22" t="s">
        <v>653</v>
      </c>
      <c r="D219" s="152" t="s">
        <v>686</v>
      </c>
      <c r="E219" s="23"/>
      <c r="F219" s="29" t="str">
        <f>IF(YEAR(A219)&amp;MONTH(A219)=체크리스트!$A$11&amp;체크리스트!$A$15,RANK(A219,A$2:A$1080,1),"")</f>
        <v/>
      </c>
      <c r="G219" s="29" t="str">
        <f t="shared" si="13"/>
        <v/>
      </c>
      <c r="H219" s="29" t="str">
        <f>IFERROR(RANK(G219,G:G,1)+COUNTIF($G$1:G218,G219),"")</f>
        <v/>
      </c>
      <c r="I219" s="29" t="str">
        <f t="shared" si="14"/>
        <v/>
      </c>
      <c r="J219" s="29" t="str">
        <f>IFERROR(RANK(I219,I:I,1)+COUNTIF(I$1:I218,I219),"")</f>
        <v/>
      </c>
      <c r="K219" s="29" t="str">
        <f t="shared" si="15"/>
        <v/>
      </c>
      <c r="L219" s="29" t="str">
        <f>IFERROR(RANK(K219,K:K,1)+COUNTIF(K$1:K218,K219),"")</f>
        <v/>
      </c>
      <c r="M219" s="29" t="str">
        <f t="shared" si="16"/>
        <v/>
      </c>
      <c r="N219" s="29" t="str">
        <f>IFERROR(RANK(M219,M:M,1)+COUNTIF(M$1:M218,M219),"")</f>
        <v/>
      </c>
    </row>
    <row r="220" spans="1:14" ht="17.25">
      <c r="A220" s="21">
        <v>45204</v>
      </c>
      <c r="B220" s="8" t="s">
        <v>618</v>
      </c>
      <c r="C220" s="22" t="s">
        <v>654</v>
      </c>
      <c r="D220" s="152" t="s">
        <v>701</v>
      </c>
      <c r="E220" s="23"/>
      <c r="F220" s="29" t="str">
        <f>IF(YEAR(A220)&amp;MONTH(A220)=체크리스트!$A$11&amp;체크리스트!$A$15,RANK(A220,A$2:A$1080,1),"")</f>
        <v/>
      </c>
      <c r="G220" s="29" t="str">
        <f t="shared" si="13"/>
        <v/>
      </c>
      <c r="H220" s="29" t="str">
        <f>IFERROR(RANK(G220,G:G,1)+COUNTIF($G$1:G219,G220),"")</f>
        <v/>
      </c>
      <c r="I220" s="29" t="str">
        <f t="shared" si="14"/>
        <v/>
      </c>
      <c r="J220" s="29" t="str">
        <f>IFERROR(RANK(I220,I:I,1)+COUNTIF(I$1:I219,I220),"")</f>
        <v/>
      </c>
      <c r="K220" s="29" t="str">
        <f t="shared" si="15"/>
        <v/>
      </c>
      <c r="L220" s="29" t="str">
        <f>IFERROR(RANK(K220,K:K,1)+COUNTIF(K$1:K219,K220),"")</f>
        <v/>
      </c>
      <c r="M220" s="29" t="str">
        <f t="shared" si="16"/>
        <v/>
      </c>
      <c r="N220" s="29" t="str">
        <f>IFERROR(RANK(M220,M:M,1)+COUNTIF(M$1:M219,M220),"")</f>
        <v/>
      </c>
    </row>
    <row r="221" spans="1:14" ht="17.25">
      <c r="A221" s="21">
        <v>45205</v>
      </c>
      <c r="B221" s="8" t="s">
        <v>619</v>
      </c>
      <c r="C221" s="22" t="s">
        <v>655</v>
      </c>
      <c r="D221" s="152" t="s">
        <v>686</v>
      </c>
      <c r="E221" s="23"/>
      <c r="F221" s="29" t="str">
        <f>IF(YEAR(A221)&amp;MONTH(A221)=체크리스트!$A$11&amp;체크리스트!$A$15,RANK(A221,A$2:A$1080,1),"")</f>
        <v/>
      </c>
      <c r="G221" s="29" t="str">
        <f t="shared" si="13"/>
        <v/>
      </c>
      <c r="H221" s="29" t="str">
        <f>IFERROR(RANK(G221,G:G,1)+COUNTIF($G$1:G220,G221),"")</f>
        <v/>
      </c>
      <c r="I221" s="29" t="str">
        <f t="shared" si="14"/>
        <v/>
      </c>
      <c r="J221" s="29" t="str">
        <f>IFERROR(RANK(I221,I:I,1)+COUNTIF(I$1:I220,I221),"")</f>
        <v/>
      </c>
      <c r="K221" s="29" t="str">
        <f t="shared" si="15"/>
        <v/>
      </c>
      <c r="L221" s="29" t="str">
        <f>IFERROR(RANK(K221,K:K,1)+COUNTIF(K$1:K220,K221),"")</f>
        <v/>
      </c>
      <c r="M221" s="29" t="str">
        <f t="shared" si="16"/>
        <v/>
      </c>
      <c r="N221" s="29" t="str">
        <f>IFERROR(RANK(M221,M:M,1)+COUNTIF(M$1:M220,M221),"")</f>
        <v/>
      </c>
    </row>
    <row r="222" spans="1:14" ht="17.25">
      <c r="A222" s="21">
        <v>45205</v>
      </c>
      <c r="B222" s="8" t="s">
        <v>620</v>
      </c>
      <c r="C222" s="22" t="s">
        <v>656</v>
      </c>
      <c r="D222" s="152" t="s">
        <v>702</v>
      </c>
      <c r="E222" s="23"/>
      <c r="F222" s="29" t="str">
        <f>IF(YEAR(A222)&amp;MONTH(A222)=체크리스트!$A$11&amp;체크리스트!$A$15,RANK(A222,A$2:A$1080,1),"")</f>
        <v/>
      </c>
      <c r="G222" s="29" t="str">
        <f t="shared" si="13"/>
        <v/>
      </c>
      <c r="H222" s="29" t="str">
        <f>IFERROR(RANK(G222,G:G,1)+COUNTIF($G$1:G221,G222),"")</f>
        <v/>
      </c>
      <c r="I222" s="29" t="str">
        <f t="shared" si="14"/>
        <v/>
      </c>
      <c r="J222" s="29" t="str">
        <f>IFERROR(RANK(I222,I:I,1)+COUNTIF(I$1:I221,I222),"")</f>
        <v/>
      </c>
      <c r="K222" s="29" t="str">
        <f t="shared" si="15"/>
        <v/>
      </c>
      <c r="L222" s="29" t="str">
        <f>IFERROR(RANK(K222,K:K,1)+COUNTIF(K$1:K221,K222),"")</f>
        <v/>
      </c>
      <c r="M222" s="29" t="str">
        <f t="shared" si="16"/>
        <v/>
      </c>
      <c r="N222" s="29" t="str">
        <f>IFERROR(RANK(M222,M:M,1)+COUNTIF(M$1:M221,M222),"")</f>
        <v/>
      </c>
    </row>
    <row r="223" spans="1:14" ht="17.25">
      <c r="A223" s="21">
        <v>45205</v>
      </c>
      <c r="B223" s="8" t="s">
        <v>621</v>
      </c>
      <c r="C223" s="22" t="s">
        <v>657</v>
      </c>
      <c r="D223" s="152" t="s">
        <v>701</v>
      </c>
      <c r="E223" s="23"/>
      <c r="F223" s="29" t="str">
        <f>IF(YEAR(A223)&amp;MONTH(A223)=체크리스트!$A$11&amp;체크리스트!$A$15,RANK(A223,A$2:A$1080,1),"")</f>
        <v/>
      </c>
      <c r="G223" s="29" t="str">
        <f t="shared" si="13"/>
        <v/>
      </c>
      <c r="H223" s="29" t="str">
        <f>IFERROR(RANK(G223,G:G,1)+COUNTIF($G$1:G222,G223),"")</f>
        <v/>
      </c>
      <c r="I223" s="29" t="str">
        <f t="shared" si="14"/>
        <v/>
      </c>
      <c r="J223" s="29" t="str">
        <f>IFERROR(RANK(I223,I:I,1)+COUNTIF(I$1:I222,I223),"")</f>
        <v/>
      </c>
      <c r="K223" s="29" t="str">
        <f t="shared" si="15"/>
        <v/>
      </c>
      <c r="L223" s="29" t="str">
        <f>IFERROR(RANK(K223,K:K,1)+COUNTIF(K$1:K222,K223),"")</f>
        <v/>
      </c>
      <c r="M223" s="29" t="str">
        <f t="shared" si="16"/>
        <v/>
      </c>
      <c r="N223" s="29" t="str">
        <f>IFERROR(RANK(M223,M:M,1)+COUNTIF(M$1:M222,M223),"")</f>
        <v/>
      </c>
    </row>
    <row r="224" spans="1:14" ht="17.25">
      <c r="A224" s="21">
        <v>45208</v>
      </c>
      <c r="B224" s="8" t="s">
        <v>622</v>
      </c>
      <c r="C224" s="22" t="s">
        <v>658</v>
      </c>
      <c r="D224" s="152" t="s">
        <v>62</v>
      </c>
      <c r="E224" s="23"/>
      <c r="F224" s="29" t="str">
        <f>IF(YEAR(A224)&amp;MONTH(A224)=체크리스트!$A$11&amp;체크리스트!$A$15,RANK(A224,A$2:A$1080,1),"")</f>
        <v/>
      </c>
      <c r="G224" s="29" t="str">
        <f t="shared" si="13"/>
        <v/>
      </c>
      <c r="H224" s="29" t="str">
        <f>IFERROR(RANK(G224,G:G,1)+COUNTIF($G$1:G223,G224),"")</f>
        <v/>
      </c>
      <c r="I224" s="29" t="str">
        <f t="shared" si="14"/>
        <v/>
      </c>
      <c r="J224" s="29" t="str">
        <f>IFERROR(RANK(I224,I:I,1)+COUNTIF(I$1:I223,I224),"")</f>
        <v/>
      </c>
      <c r="K224" s="29" t="str">
        <f t="shared" si="15"/>
        <v/>
      </c>
      <c r="L224" s="29" t="str">
        <f>IFERROR(RANK(K224,K:K,1)+COUNTIF(K$1:K223,K224),"")</f>
        <v/>
      </c>
      <c r="M224" s="29" t="str">
        <f t="shared" si="16"/>
        <v/>
      </c>
      <c r="N224" s="29" t="str">
        <f>IFERROR(RANK(M224,M:M,1)+COUNTIF(M$1:M223,M224),"")</f>
        <v/>
      </c>
    </row>
    <row r="225" spans="1:14" ht="17.25">
      <c r="A225" s="21">
        <v>45208</v>
      </c>
      <c r="B225" s="8" t="s">
        <v>623</v>
      </c>
      <c r="C225" s="22" t="s">
        <v>659</v>
      </c>
      <c r="D225" s="152" t="s">
        <v>701</v>
      </c>
      <c r="E225" s="23"/>
      <c r="F225" s="29" t="str">
        <f>IF(YEAR(A225)&amp;MONTH(A225)=체크리스트!$A$11&amp;체크리스트!$A$15,RANK(A225,A$2:A$1080,1),"")</f>
        <v/>
      </c>
      <c r="G225" s="29" t="str">
        <f t="shared" si="13"/>
        <v/>
      </c>
      <c r="H225" s="29" t="str">
        <f>IFERROR(RANK(G225,G:G,1)+COUNTIF($G$1:G224,G225),"")</f>
        <v/>
      </c>
      <c r="I225" s="29" t="str">
        <f t="shared" si="14"/>
        <v/>
      </c>
      <c r="J225" s="29" t="str">
        <f>IFERROR(RANK(I225,I:I,1)+COUNTIF(I$1:I224,I225),"")</f>
        <v/>
      </c>
      <c r="K225" s="29" t="str">
        <f t="shared" si="15"/>
        <v/>
      </c>
      <c r="L225" s="29" t="str">
        <f>IFERROR(RANK(K225,K:K,1)+COUNTIF(K$1:K224,K225),"")</f>
        <v/>
      </c>
      <c r="M225" s="29" t="str">
        <f t="shared" si="16"/>
        <v/>
      </c>
      <c r="N225" s="29" t="str">
        <f>IFERROR(RANK(M225,M:M,1)+COUNTIF(M$1:M224,M225),"")</f>
        <v/>
      </c>
    </row>
    <row r="226" spans="1:14" ht="17.25">
      <c r="A226" s="21">
        <v>45210</v>
      </c>
      <c r="B226" s="8" t="s">
        <v>624</v>
      </c>
      <c r="C226" s="22" t="s">
        <v>660</v>
      </c>
      <c r="D226" s="152" t="s">
        <v>687</v>
      </c>
      <c r="E226" s="23"/>
      <c r="F226" s="29" t="str">
        <f>IF(YEAR(A226)&amp;MONTH(A226)=체크리스트!$A$11&amp;체크리스트!$A$15,RANK(A226,A$2:A$1080,1),"")</f>
        <v/>
      </c>
      <c r="G226" s="29" t="str">
        <f t="shared" si="13"/>
        <v/>
      </c>
      <c r="H226" s="29" t="str">
        <f>IFERROR(RANK(G226,G:G,1)+COUNTIF($G$1:G225,G226),"")</f>
        <v/>
      </c>
      <c r="I226" s="29" t="str">
        <f t="shared" si="14"/>
        <v/>
      </c>
      <c r="J226" s="29" t="str">
        <f>IFERROR(RANK(I226,I:I,1)+COUNTIF(I$1:I225,I226),"")</f>
        <v/>
      </c>
      <c r="K226" s="29" t="str">
        <f t="shared" si="15"/>
        <v/>
      </c>
      <c r="L226" s="29" t="str">
        <f>IFERROR(RANK(K226,K:K,1)+COUNTIF(K$1:K225,K226),"")</f>
        <v/>
      </c>
      <c r="M226" s="29" t="str">
        <f t="shared" si="16"/>
        <v/>
      </c>
      <c r="N226" s="29" t="str">
        <f>IFERROR(RANK(M226,M:M,1)+COUNTIF(M$1:M225,M226),"")</f>
        <v/>
      </c>
    </row>
    <row r="227" spans="1:14" ht="17.25">
      <c r="A227" s="21">
        <v>45211</v>
      </c>
      <c r="B227" s="8" t="s">
        <v>625</v>
      </c>
      <c r="C227" s="22" t="s">
        <v>661</v>
      </c>
      <c r="D227" s="152" t="s">
        <v>62</v>
      </c>
      <c r="E227" s="23"/>
      <c r="F227" s="29" t="str">
        <f>IF(YEAR(A227)&amp;MONTH(A227)=체크리스트!$A$11&amp;체크리스트!$A$15,RANK(A227,A$2:A$1080,1),"")</f>
        <v/>
      </c>
      <c r="G227" s="29" t="str">
        <f t="shared" si="13"/>
        <v/>
      </c>
      <c r="H227" s="29" t="str">
        <f>IFERROR(RANK(G227,G:G,1)+COUNTIF($G$1:G226,G227),"")</f>
        <v/>
      </c>
      <c r="I227" s="29" t="str">
        <f t="shared" si="14"/>
        <v/>
      </c>
      <c r="J227" s="29" t="str">
        <f>IFERROR(RANK(I227,I:I,1)+COUNTIF(I$1:I226,I227),"")</f>
        <v/>
      </c>
      <c r="K227" s="29" t="str">
        <f t="shared" si="15"/>
        <v/>
      </c>
      <c r="L227" s="29" t="str">
        <f>IFERROR(RANK(K227,K:K,1)+COUNTIF(K$1:K226,K227),"")</f>
        <v/>
      </c>
      <c r="M227" s="29" t="str">
        <f t="shared" si="16"/>
        <v/>
      </c>
      <c r="N227" s="29" t="str">
        <f>IFERROR(RANK(M227,M:M,1)+COUNTIF(M$1:M226,M227),"")</f>
        <v/>
      </c>
    </row>
    <row r="228" spans="1:14" ht="17.25">
      <c r="A228" s="21">
        <v>45211</v>
      </c>
      <c r="B228" s="8" t="s">
        <v>626</v>
      </c>
      <c r="C228" s="22" t="s">
        <v>662</v>
      </c>
      <c r="D228" s="152" t="s">
        <v>61</v>
      </c>
      <c r="E228" s="23"/>
      <c r="F228" s="29" t="str">
        <f>IF(YEAR(A228)&amp;MONTH(A228)=체크리스트!$A$11&amp;체크리스트!$A$15,RANK(A228,A$2:A$1080,1),"")</f>
        <v/>
      </c>
      <c r="G228" s="29" t="str">
        <f t="shared" si="13"/>
        <v/>
      </c>
      <c r="H228" s="29" t="str">
        <f>IFERROR(RANK(G228,G:G,1)+COUNTIF($G$1:G227,G228),"")</f>
        <v/>
      </c>
      <c r="I228" s="29" t="str">
        <f t="shared" si="14"/>
        <v/>
      </c>
      <c r="J228" s="29" t="str">
        <f>IFERROR(RANK(I228,I:I,1)+COUNTIF(I$1:I227,I228),"")</f>
        <v/>
      </c>
      <c r="K228" s="29" t="str">
        <f t="shared" si="15"/>
        <v/>
      </c>
      <c r="L228" s="29" t="str">
        <f>IFERROR(RANK(K228,K:K,1)+COUNTIF(K$1:K227,K228),"")</f>
        <v/>
      </c>
      <c r="M228" s="29" t="str">
        <f t="shared" si="16"/>
        <v/>
      </c>
      <c r="N228" s="29" t="str">
        <f>IFERROR(RANK(M228,M:M,1)+COUNTIF(M$1:M227,M228),"")</f>
        <v/>
      </c>
    </row>
    <row r="229" spans="1:14" ht="17.25">
      <c r="A229" s="21">
        <v>45212</v>
      </c>
      <c r="B229" s="8" t="s">
        <v>627</v>
      </c>
      <c r="C229" s="22" t="s">
        <v>663</v>
      </c>
      <c r="D229" s="152" t="s">
        <v>686</v>
      </c>
      <c r="E229" s="23"/>
      <c r="F229" s="29" t="str">
        <f>IF(YEAR(A229)&amp;MONTH(A229)=체크리스트!$A$11&amp;체크리스트!$A$15,RANK(A229,A$2:A$1080,1),"")</f>
        <v/>
      </c>
      <c r="G229" s="29" t="str">
        <f t="shared" si="13"/>
        <v/>
      </c>
      <c r="H229" s="29" t="str">
        <f>IFERROR(RANK(G229,G:G,1)+COUNTIF($G$1:G228,G229),"")</f>
        <v/>
      </c>
      <c r="I229" s="29" t="str">
        <f t="shared" si="14"/>
        <v/>
      </c>
      <c r="J229" s="29" t="str">
        <f>IFERROR(RANK(I229,I:I,1)+COUNTIF(I$1:I228,I229),"")</f>
        <v/>
      </c>
      <c r="K229" s="29" t="str">
        <f t="shared" si="15"/>
        <v/>
      </c>
      <c r="L229" s="29" t="str">
        <f>IFERROR(RANK(K229,K:K,1)+COUNTIF(K$1:K228,K229),"")</f>
        <v/>
      </c>
      <c r="M229" s="29" t="str">
        <f t="shared" si="16"/>
        <v/>
      </c>
      <c r="N229" s="29" t="str">
        <f>IFERROR(RANK(M229,M:M,1)+COUNTIF(M$1:M228,M229),"")</f>
        <v/>
      </c>
    </row>
    <row r="230" spans="1:14" ht="17.25">
      <c r="A230" s="21">
        <v>45216</v>
      </c>
      <c r="B230" s="8" t="s">
        <v>628</v>
      </c>
      <c r="C230" s="22" t="s">
        <v>664</v>
      </c>
      <c r="D230" s="152" t="s">
        <v>686</v>
      </c>
      <c r="E230" s="23"/>
      <c r="F230" s="29" t="str">
        <f>IF(YEAR(A230)&amp;MONTH(A230)=체크리스트!$A$11&amp;체크리스트!$A$15,RANK(A230,A$2:A$1080,1),"")</f>
        <v/>
      </c>
      <c r="G230" s="29" t="str">
        <f t="shared" si="13"/>
        <v/>
      </c>
      <c r="H230" s="29" t="str">
        <f>IFERROR(RANK(G230,G:G,1)+COUNTIF($G$1:G229,G230),"")</f>
        <v/>
      </c>
      <c r="I230" s="29" t="str">
        <f t="shared" si="14"/>
        <v/>
      </c>
      <c r="J230" s="29" t="str">
        <f>IFERROR(RANK(I230,I:I,1)+COUNTIF(I$1:I229,I230),"")</f>
        <v/>
      </c>
      <c r="K230" s="29" t="str">
        <f t="shared" si="15"/>
        <v/>
      </c>
      <c r="L230" s="29" t="str">
        <f>IFERROR(RANK(K230,K:K,1)+COUNTIF(K$1:K229,K230),"")</f>
        <v/>
      </c>
      <c r="M230" s="29" t="str">
        <f t="shared" si="16"/>
        <v/>
      </c>
      <c r="N230" s="29" t="str">
        <f>IFERROR(RANK(M230,M:M,1)+COUNTIF(M$1:M229,M230),"")</f>
        <v/>
      </c>
    </row>
    <row r="231" spans="1:14" ht="17.25">
      <c r="A231" s="21">
        <v>45217</v>
      </c>
      <c r="B231" s="8" t="s">
        <v>629</v>
      </c>
      <c r="C231" s="22" t="s">
        <v>665</v>
      </c>
      <c r="D231" s="152" t="s">
        <v>701</v>
      </c>
      <c r="E231" s="23"/>
      <c r="F231" s="29" t="str">
        <f>IF(YEAR(A231)&amp;MONTH(A231)=체크리스트!$A$11&amp;체크리스트!$A$15,RANK(A231,A$2:A$1080,1),"")</f>
        <v/>
      </c>
      <c r="G231" s="29" t="str">
        <f t="shared" si="13"/>
        <v/>
      </c>
      <c r="H231" s="29" t="str">
        <f>IFERROR(RANK(G231,G:G,1)+COUNTIF($G$1:G230,G231),"")</f>
        <v/>
      </c>
      <c r="I231" s="29" t="str">
        <f t="shared" si="14"/>
        <v/>
      </c>
      <c r="J231" s="29" t="str">
        <f>IFERROR(RANK(I231,I:I,1)+COUNTIF(I$1:I230,I231),"")</f>
        <v/>
      </c>
      <c r="K231" s="29" t="str">
        <f t="shared" si="15"/>
        <v/>
      </c>
      <c r="L231" s="29" t="str">
        <f>IFERROR(RANK(K231,K:K,1)+COUNTIF(K$1:K230,K231),"")</f>
        <v/>
      </c>
      <c r="M231" s="29" t="str">
        <f t="shared" si="16"/>
        <v/>
      </c>
      <c r="N231" s="29" t="str">
        <f>IFERROR(RANK(M231,M:M,1)+COUNTIF(M$1:M230,M231),"")</f>
        <v/>
      </c>
    </row>
    <row r="232" spans="1:14" ht="17.25">
      <c r="A232" s="21">
        <v>45217</v>
      </c>
      <c r="B232" s="8" t="s">
        <v>630</v>
      </c>
      <c r="C232" s="22" t="s">
        <v>666</v>
      </c>
      <c r="D232" s="152" t="s">
        <v>62</v>
      </c>
      <c r="E232" s="23"/>
      <c r="F232" s="29" t="str">
        <f>IF(YEAR(A232)&amp;MONTH(A232)=체크리스트!$A$11&amp;체크리스트!$A$15,RANK(A232,A$2:A$1080,1),"")</f>
        <v/>
      </c>
      <c r="G232" s="29" t="str">
        <f t="shared" si="13"/>
        <v/>
      </c>
      <c r="H232" s="29" t="str">
        <f>IFERROR(RANK(G232,G:G,1)+COUNTIF($G$1:G231,G232),"")</f>
        <v/>
      </c>
      <c r="I232" s="29" t="str">
        <f t="shared" si="14"/>
        <v/>
      </c>
      <c r="J232" s="29" t="str">
        <f>IFERROR(RANK(I232,I:I,1)+COUNTIF(I$1:I231,I232),"")</f>
        <v/>
      </c>
      <c r="K232" s="29" t="str">
        <f t="shared" si="15"/>
        <v/>
      </c>
      <c r="L232" s="29" t="str">
        <f>IFERROR(RANK(K232,K:K,1)+COUNTIF(K$1:K231,K232),"")</f>
        <v/>
      </c>
      <c r="M232" s="29" t="str">
        <f t="shared" si="16"/>
        <v/>
      </c>
      <c r="N232" s="29" t="str">
        <f>IFERROR(RANK(M232,M:M,1)+COUNTIF(M$1:M231,M232),"")</f>
        <v/>
      </c>
    </row>
    <row r="233" spans="1:14" ht="17.25">
      <c r="A233" s="21">
        <v>45217</v>
      </c>
      <c r="B233" s="8" t="s">
        <v>631</v>
      </c>
      <c r="C233" s="22" t="s">
        <v>667</v>
      </c>
      <c r="D233" s="152" t="s">
        <v>687</v>
      </c>
      <c r="E233" s="23"/>
      <c r="F233" s="29" t="str">
        <f>IF(YEAR(A233)&amp;MONTH(A233)=체크리스트!$A$11&amp;체크리스트!$A$15,RANK(A233,A$2:A$1080,1),"")</f>
        <v/>
      </c>
      <c r="G233" s="29" t="str">
        <f t="shared" si="13"/>
        <v/>
      </c>
      <c r="H233" s="29" t="str">
        <f>IFERROR(RANK(G233,G:G,1)+COUNTIF($G$1:G232,G233),"")</f>
        <v/>
      </c>
      <c r="I233" s="29" t="str">
        <f t="shared" si="14"/>
        <v/>
      </c>
      <c r="J233" s="29" t="str">
        <f>IFERROR(RANK(I233,I:I,1)+COUNTIF(I$1:I232,I233),"")</f>
        <v/>
      </c>
      <c r="K233" s="29" t="str">
        <f t="shared" si="15"/>
        <v/>
      </c>
      <c r="L233" s="29" t="str">
        <f>IFERROR(RANK(K233,K:K,1)+COUNTIF(K$1:K232,K233),"")</f>
        <v/>
      </c>
      <c r="M233" s="29" t="str">
        <f t="shared" si="16"/>
        <v/>
      </c>
      <c r="N233" s="29" t="str">
        <f>IFERROR(RANK(M233,M:M,1)+COUNTIF(M$1:M232,M233),"")</f>
        <v/>
      </c>
    </row>
    <row r="234" spans="1:14" ht="17.25">
      <c r="A234" s="21">
        <v>45217</v>
      </c>
      <c r="B234" s="8" t="s">
        <v>632</v>
      </c>
      <c r="C234" s="22" t="s">
        <v>668</v>
      </c>
      <c r="D234" s="152" t="s">
        <v>61</v>
      </c>
      <c r="E234" s="23"/>
      <c r="F234" s="29" t="str">
        <f>IF(YEAR(A234)&amp;MONTH(A234)=체크리스트!$A$11&amp;체크리스트!$A$15,RANK(A234,A$2:A$1080,1),"")</f>
        <v/>
      </c>
      <c r="G234" s="29" t="str">
        <f t="shared" si="13"/>
        <v/>
      </c>
      <c r="H234" s="29" t="str">
        <f>IFERROR(RANK(G234,G:G,1)+COUNTIF($G$1:G233,G234),"")</f>
        <v/>
      </c>
      <c r="I234" s="29" t="str">
        <f t="shared" si="14"/>
        <v/>
      </c>
      <c r="J234" s="29" t="str">
        <f>IFERROR(RANK(I234,I:I,1)+COUNTIF(I$1:I233,I234),"")</f>
        <v/>
      </c>
      <c r="K234" s="29" t="str">
        <f t="shared" si="15"/>
        <v/>
      </c>
      <c r="L234" s="29" t="str">
        <f>IFERROR(RANK(K234,K:K,1)+COUNTIF(K$1:K233,K234),"")</f>
        <v/>
      </c>
      <c r="M234" s="29" t="str">
        <f t="shared" si="16"/>
        <v/>
      </c>
      <c r="N234" s="29" t="str">
        <f>IFERROR(RANK(M234,M:M,1)+COUNTIF(M$1:M233,M234),"")</f>
        <v/>
      </c>
    </row>
    <row r="235" spans="1:14" ht="17.25">
      <c r="A235" s="21">
        <v>45217</v>
      </c>
      <c r="B235" s="8" t="s">
        <v>633</v>
      </c>
      <c r="C235" s="22" t="s">
        <v>669</v>
      </c>
      <c r="D235" s="152" t="s">
        <v>702</v>
      </c>
      <c r="E235" s="23"/>
      <c r="F235" s="29" t="str">
        <f>IF(YEAR(A235)&amp;MONTH(A235)=체크리스트!$A$11&amp;체크리스트!$A$15,RANK(A235,A$2:A$1080,1),"")</f>
        <v/>
      </c>
      <c r="G235" s="29" t="str">
        <f t="shared" si="13"/>
        <v/>
      </c>
      <c r="H235" s="29" t="str">
        <f>IFERROR(RANK(G235,G:G,1)+COUNTIF($G$1:G234,G235),"")</f>
        <v/>
      </c>
      <c r="I235" s="29" t="str">
        <f t="shared" si="14"/>
        <v/>
      </c>
      <c r="J235" s="29" t="str">
        <f>IFERROR(RANK(I235,I:I,1)+COUNTIF(I$1:I234,I235),"")</f>
        <v/>
      </c>
      <c r="K235" s="29" t="str">
        <f t="shared" si="15"/>
        <v/>
      </c>
      <c r="L235" s="29" t="str">
        <f>IFERROR(RANK(K235,K:K,1)+COUNTIF(K$1:K234,K235),"")</f>
        <v/>
      </c>
      <c r="M235" s="29" t="str">
        <f t="shared" si="16"/>
        <v/>
      </c>
      <c r="N235" s="29" t="str">
        <f>IFERROR(RANK(M235,M:M,1)+COUNTIF(M$1:M234,M235),"")</f>
        <v/>
      </c>
    </row>
    <row r="236" spans="1:14" ht="17.25">
      <c r="A236" s="21">
        <v>45218</v>
      </c>
      <c r="B236" s="8" t="s">
        <v>634</v>
      </c>
      <c r="C236" s="22" t="s">
        <v>670</v>
      </c>
      <c r="D236" s="152" t="s">
        <v>703</v>
      </c>
      <c r="E236" s="23"/>
      <c r="F236" s="29" t="str">
        <f>IF(YEAR(A236)&amp;MONTH(A236)=체크리스트!$A$11&amp;체크리스트!$A$15,RANK(A236,A$2:A$1080,1),"")</f>
        <v/>
      </c>
      <c r="G236" s="29" t="str">
        <f t="shared" si="13"/>
        <v/>
      </c>
      <c r="H236" s="29" t="str">
        <f>IFERROR(RANK(G236,G:G,1)+COUNTIF($G$1:G235,G236),"")</f>
        <v/>
      </c>
      <c r="I236" s="29" t="str">
        <f t="shared" si="14"/>
        <v/>
      </c>
      <c r="J236" s="29" t="str">
        <f>IFERROR(RANK(I236,I:I,1)+COUNTIF(I$1:I235,I236),"")</f>
        <v/>
      </c>
      <c r="K236" s="29" t="str">
        <f t="shared" si="15"/>
        <v/>
      </c>
      <c r="L236" s="29" t="str">
        <f>IFERROR(RANK(K236,K:K,1)+COUNTIF(K$1:K235,K236),"")</f>
        <v/>
      </c>
      <c r="M236" s="29" t="str">
        <f t="shared" si="16"/>
        <v/>
      </c>
      <c r="N236" s="29" t="str">
        <f>IFERROR(RANK(M236,M:M,1)+COUNTIF(M$1:M235,M236),"")</f>
        <v/>
      </c>
    </row>
    <row r="237" spans="1:14" ht="17.25">
      <c r="A237" s="21">
        <v>45219</v>
      </c>
      <c r="B237" s="8" t="s">
        <v>635</v>
      </c>
      <c r="C237" s="22" t="s">
        <v>671</v>
      </c>
      <c r="D237" s="152" t="s">
        <v>704</v>
      </c>
      <c r="E237" s="23"/>
      <c r="F237" s="29" t="str">
        <f>IF(YEAR(A237)&amp;MONTH(A237)=체크리스트!$A$11&amp;체크리스트!$A$15,RANK(A237,A$2:A$1080,1),"")</f>
        <v/>
      </c>
      <c r="G237" s="29" t="str">
        <f t="shared" si="13"/>
        <v/>
      </c>
      <c r="H237" s="29" t="str">
        <f>IFERROR(RANK(G237,G:G,1)+COUNTIF($G$1:G236,G237),"")</f>
        <v/>
      </c>
      <c r="I237" s="29" t="str">
        <f t="shared" si="14"/>
        <v/>
      </c>
      <c r="J237" s="29" t="str">
        <f>IFERROR(RANK(I237,I:I,1)+COUNTIF(I$1:I236,I237),"")</f>
        <v/>
      </c>
      <c r="K237" s="29" t="str">
        <f t="shared" si="15"/>
        <v/>
      </c>
      <c r="L237" s="29" t="str">
        <f>IFERROR(RANK(K237,K:K,1)+COUNTIF(K$1:K236,K237),"")</f>
        <v/>
      </c>
      <c r="M237" s="29" t="str">
        <f t="shared" si="16"/>
        <v/>
      </c>
      <c r="N237" s="29" t="str">
        <f>IFERROR(RANK(M237,M:M,1)+COUNTIF(M$1:M236,M237),"")</f>
        <v/>
      </c>
    </row>
    <row r="238" spans="1:14" ht="17.25">
      <c r="A238" s="21">
        <v>45219</v>
      </c>
      <c r="B238" s="8" t="s">
        <v>636</v>
      </c>
      <c r="C238" s="22" t="s">
        <v>672</v>
      </c>
      <c r="D238" s="152" t="s">
        <v>687</v>
      </c>
      <c r="E238" s="23"/>
      <c r="F238" s="29" t="str">
        <f>IF(YEAR(A238)&amp;MONTH(A238)=체크리스트!$A$11&amp;체크리스트!$A$15,RANK(A238,A$2:A$1080,1),"")</f>
        <v/>
      </c>
      <c r="G238" s="29" t="str">
        <f t="shared" si="13"/>
        <v/>
      </c>
      <c r="H238" s="29" t="str">
        <f>IFERROR(RANK(G238,G:G,1)+COUNTIF($G$1:G237,G238),"")</f>
        <v/>
      </c>
      <c r="I238" s="29" t="str">
        <f t="shared" si="14"/>
        <v/>
      </c>
      <c r="J238" s="29" t="str">
        <f>IFERROR(RANK(I238,I:I,1)+COUNTIF(I$1:I237,I238),"")</f>
        <v/>
      </c>
      <c r="K238" s="29" t="str">
        <f t="shared" si="15"/>
        <v/>
      </c>
      <c r="L238" s="29" t="str">
        <f>IFERROR(RANK(K238,K:K,1)+COUNTIF(K$1:K237,K238),"")</f>
        <v/>
      </c>
      <c r="M238" s="29" t="str">
        <f t="shared" si="16"/>
        <v/>
      </c>
      <c r="N238" s="29" t="str">
        <f>IFERROR(RANK(M238,M:M,1)+COUNTIF(M$1:M237,M238),"")</f>
        <v/>
      </c>
    </row>
    <row r="239" spans="1:14" ht="17.25">
      <c r="A239" s="21">
        <v>45221</v>
      </c>
      <c r="B239" s="8" t="s">
        <v>637</v>
      </c>
      <c r="C239" s="22" t="s">
        <v>673</v>
      </c>
      <c r="D239" s="152" t="s">
        <v>701</v>
      </c>
      <c r="E239" s="23"/>
      <c r="F239" s="29" t="str">
        <f>IF(YEAR(A239)&amp;MONTH(A239)=체크리스트!$A$11&amp;체크리스트!$A$15,RANK(A239,A$2:A$1080,1),"")</f>
        <v/>
      </c>
      <c r="G239" s="29" t="str">
        <f t="shared" si="13"/>
        <v/>
      </c>
      <c r="H239" s="29" t="str">
        <f>IFERROR(RANK(G239,G:G,1)+COUNTIF($G$1:G238,G239),"")</f>
        <v/>
      </c>
      <c r="I239" s="29" t="str">
        <f t="shared" si="14"/>
        <v/>
      </c>
      <c r="J239" s="29" t="str">
        <f>IFERROR(RANK(I239,I:I,1)+COUNTIF(I$1:I238,I239),"")</f>
        <v/>
      </c>
      <c r="K239" s="29" t="str">
        <f t="shared" si="15"/>
        <v/>
      </c>
      <c r="L239" s="29" t="str">
        <f>IFERROR(RANK(K239,K:K,1)+COUNTIF(K$1:K238,K239),"")</f>
        <v/>
      </c>
      <c r="M239" s="29" t="str">
        <f t="shared" si="16"/>
        <v/>
      </c>
      <c r="N239" s="29" t="str">
        <f>IFERROR(RANK(M239,M:M,1)+COUNTIF(M$1:M238,M239),"")</f>
        <v/>
      </c>
    </row>
    <row r="240" spans="1:14" ht="17.25">
      <c r="A240" s="21">
        <v>45222</v>
      </c>
      <c r="B240" s="8" t="s">
        <v>638</v>
      </c>
      <c r="C240" s="22" t="s">
        <v>674</v>
      </c>
      <c r="D240" s="152" t="s">
        <v>62</v>
      </c>
      <c r="E240" s="23"/>
      <c r="F240" s="29" t="str">
        <f>IF(YEAR(A240)&amp;MONTH(A240)=체크리스트!$A$11&amp;체크리스트!$A$15,RANK(A240,A$2:A$1080,1),"")</f>
        <v/>
      </c>
      <c r="G240" s="29" t="str">
        <f t="shared" si="13"/>
        <v/>
      </c>
      <c r="H240" s="29" t="str">
        <f>IFERROR(RANK(G240,G:G,1)+COUNTIF($G$1:G239,G240),"")</f>
        <v/>
      </c>
      <c r="I240" s="29" t="str">
        <f t="shared" si="14"/>
        <v/>
      </c>
      <c r="J240" s="29" t="str">
        <f>IFERROR(RANK(I240,I:I,1)+COUNTIF(I$1:I239,I240),"")</f>
        <v/>
      </c>
      <c r="K240" s="29" t="str">
        <f t="shared" si="15"/>
        <v/>
      </c>
      <c r="L240" s="29" t="str">
        <f>IFERROR(RANK(K240,K:K,1)+COUNTIF(K$1:K239,K240),"")</f>
        <v/>
      </c>
      <c r="M240" s="29" t="str">
        <f t="shared" si="16"/>
        <v/>
      </c>
      <c r="N240" s="29" t="str">
        <f>IFERROR(RANK(M240,M:M,1)+COUNTIF(M$1:M239,M240),"")</f>
        <v/>
      </c>
    </row>
    <row r="241" spans="1:14" ht="17.25">
      <c r="A241" s="21">
        <v>45222</v>
      </c>
      <c r="B241" s="8" t="s">
        <v>639</v>
      </c>
      <c r="C241" s="22" t="s">
        <v>675</v>
      </c>
      <c r="D241" s="152" t="s">
        <v>692</v>
      </c>
      <c r="E241" s="23"/>
      <c r="F241" s="29" t="str">
        <f>IF(YEAR(A241)&amp;MONTH(A241)=체크리스트!$A$11&amp;체크리스트!$A$15,RANK(A241,A$2:A$1080,1),"")</f>
        <v/>
      </c>
      <c r="G241" s="29" t="str">
        <f t="shared" si="13"/>
        <v/>
      </c>
      <c r="H241" s="29" t="str">
        <f>IFERROR(RANK(G241,G:G,1)+COUNTIF($G$1:G240,G241),"")</f>
        <v/>
      </c>
      <c r="I241" s="29" t="str">
        <f t="shared" si="14"/>
        <v/>
      </c>
      <c r="J241" s="29" t="str">
        <f>IFERROR(RANK(I241,I:I,1)+COUNTIF(I$1:I240,I241),"")</f>
        <v/>
      </c>
      <c r="K241" s="29" t="str">
        <f t="shared" si="15"/>
        <v/>
      </c>
      <c r="L241" s="29" t="str">
        <f>IFERROR(RANK(K241,K:K,1)+COUNTIF(K$1:K240,K241),"")</f>
        <v/>
      </c>
      <c r="M241" s="29" t="str">
        <f t="shared" si="16"/>
        <v/>
      </c>
      <c r="N241" s="29" t="str">
        <f>IFERROR(RANK(M241,M:M,1)+COUNTIF(M$1:M240,M241),"")</f>
        <v/>
      </c>
    </row>
    <row r="242" spans="1:14" ht="17.25">
      <c r="A242" s="21">
        <v>45223</v>
      </c>
      <c r="B242" s="8" t="s">
        <v>640</v>
      </c>
      <c r="C242" s="22" t="s">
        <v>676</v>
      </c>
      <c r="D242" s="152" t="s">
        <v>701</v>
      </c>
      <c r="E242" s="23"/>
      <c r="F242" s="29" t="str">
        <f>IF(YEAR(A242)&amp;MONTH(A242)=체크리스트!$A$11&amp;체크리스트!$A$15,RANK(A242,A$2:A$1080,1),"")</f>
        <v/>
      </c>
      <c r="G242" s="29" t="str">
        <f t="shared" si="13"/>
        <v/>
      </c>
      <c r="H242" s="29" t="str">
        <f>IFERROR(RANK(G242,G:G,1)+COUNTIF($G$1:G241,G242),"")</f>
        <v/>
      </c>
      <c r="I242" s="29" t="str">
        <f t="shared" si="14"/>
        <v/>
      </c>
      <c r="J242" s="29" t="str">
        <f>IFERROR(RANK(I242,I:I,1)+COUNTIF(I$1:I241,I242),"")</f>
        <v/>
      </c>
      <c r="K242" s="29" t="str">
        <f t="shared" si="15"/>
        <v/>
      </c>
      <c r="L242" s="29" t="str">
        <f>IFERROR(RANK(K242,K:K,1)+COUNTIF(K$1:K241,K242),"")</f>
        <v/>
      </c>
      <c r="M242" s="29" t="str">
        <f t="shared" si="16"/>
        <v/>
      </c>
      <c r="N242" s="29" t="str">
        <f>IFERROR(RANK(M242,M:M,1)+COUNTIF(M$1:M241,M242),"")</f>
        <v/>
      </c>
    </row>
    <row r="243" spans="1:14" ht="17.25">
      <c r="A243" s="21">
        <v>45224</v>
      </c>
      <c r="B243" s="8" t="s">
        <v>641</v>
      </c>
      <c r="C243" s="22" t="s">
        <v>677</v>
      </c>
      <c r="D243" s="152" t="s">
        <v>62</v>
      </c>
      <c r="E243" s="23"/>
      <c r="F243" s="29" t="str">
        <f>IF(YEAR(A243)&amp;MONTH(A243)=체크리스트!$A$11&amp;체크리스트!$A$15,RANK(A243,A$2:A$1080,1),"")</f>
        <v/>
      </c>
      <c r="G243" s="29" t="str">
        <f t="shared" si="13"/>
        <v/>
      </c>
      <c r="H243" s="29" t="str">
        <f>IFERROR(RANK(G243,G:G,1)+COUNTIF($G$1:G242,G243),"")</f>
        <v/>
      </c>
      <c r="I243" s="29" t="str">
        <f t="shared" si="14"/>
        <v/>
      </c>
      <c r="J243" s="29" t="str">
        <f>IFERROR(RANK(I243,I:I,1)+COUNTIF(I$1:I242,I243),"")</f>
        <v/>
      </c>
      <c r="K243" s="29" t="str">
        <f t="shared" si="15"/>
        <v/>
      </c>
      <c r="L243" s="29" t="str">
        <f>IFERROR(RANK(K243,K:K,1)+COUNTIF(K$1:K242,K243),"")</f>
        <v/>
      </c>
      <c r="M243" s="29" t="str">
        <f t="shared" si="16"/>
        <v/>
      </c>
      <c r="N243" s="29" t="str">
        <f>IFERROR(RANK(M243,M:M,1)+COUNTIF(M$1:M242,M243),"")</f>
        <v/>
      </c>
    </row>
    <row r="244" spans="1:14" ht="17.25">
      <c r="A244" s="21">
        <v>45224</v>
      </c>
      <c r="B244" s="8" t="s">
        <v>642</v>
      </c>
      <c r="C244" s="22" t="s">
        <v>678</v>
      </c>
      <c r="D244" s="152" t="s">
        <v>686</v>
      </c>
      <c r="E244" s="23"/>
      <c r="F244" s="29" t="str">
        <f>IF(YEAR(A244)&amp;MONTH(A244)=체크리스트!$A$11&amp;체크리스트!$A$15,RANK(A244,A$2:A$1080,1),"")</f>
        <v/>
      </c>
      <c r="G244" s="29" t="str">
        <f t="shared" si="13"/>
        <v/>
      </c>
      <c r="H244" s="29" t="str">
        <f>IFERROR(RANK(G244,G:G,1)+COUNTIF($G$1:G243,G244),"")</f>
        <v/>
      </c>
      <c r="I244" s="29" t="str">
        <f t="shared" si="14"/>
        <v/>
      </c>
      <c r="J244" s="29" t="str">
        <f>IFERROR(RANK(I244,I:I,1)+COUNTIF(I$1:I243,I244),"")</f>
        <v/>
      </c>
      <c r="K244" s="29" t="str">
        <f t="shared" si="15"/>
        <v/>
      </c>
      <c r="L244" s="29" t="str">
        <f>IFERROR(RANK(K244,K:K,1)+COUNTIF(K$1:K243,K244),"")</f>
        <v/>
      </c>
      <c r="M244" s="29" t="str">
        <f t="shared" si="16"/>
        <v/>
      </c>
      <c r="N244" s="29" t="str">
        <f>IFERROR(RANK(M244,M:M,1)+COUNTIF(M$1:M243,M244),"")</f>
        <v/>
      </c>
    </row>
    <row r="245" spans="1:14" ht="17.25">
      <c r="A245" s="21">
        <v>45225</v>
      </c>
      <c r="B245" s="8" t="s">
        <v>643</v>
      </c>
      <c r="C245" s="22" t="s">
        <v>679</v>
      </c>
      <c r="D245" s="152" t="s">
        <v>686</v>
      </c>
      <c r="E245" s="23"/>
      <c r="F245" s="29" t="str">
        <f>IF(YEAR(A245)&amp;MONTH(A245)=체크리스트!$A$11&amp;체크리스트!$A$15,RANK(A245,A$2:A$1080,1),"")</f>
        <v/>
      </c>
      <c r="G245" s="29" t="str">
        <f t="shared" si="13"/>
        <v/>
      </c>
      <c r="H245" s="29" t="str">
        <f>IFERROR(RANK(G245,G:G,1)+COUNTIF($G$1:G244,G245),"")</f>
        <v/>
      </c>
      <c r="I245" s="29" t="str">
        <f t="shared" si="14"/>
        <v/>
      </c>
      <c r="J245" s="29" t="str">
        <f>IFERROR(RANK(I245,I:I,1)+COUNTIF(I$1:I244,I245),"")</f>
        <v/>
      </c>
      <c r="K245" s="29" t="str">
        <f t="shared" si="15"/>
        <v/>
      </c>
      <c r="L245" s="29" t="str">
        <f>IFERROR(RANK(K245,K:K,1)+COUNTIF(K$1:K244,K245),"")</f>
        <v/>
      </c>
      <c r="M245" s="29" t="str">
        <f t="shared" si="16"/>
        <v/>
      </c>
      <c r="N245" s="29" t="str">
        <f>IFERROR(RANK(M245,M:M,1)+COUNTIF(M$1:M244,M245),"")</f>
        <v/>
      </c>
    </row>
    <row r="246" spans="1:14" ht="17.25">
      <c r="A246" s="21">
        <v>45225</v>
      </c>
      <c r="B246" s="8" t="s">
        <v>644</v>
      </c>
      <c r="C246" s="22" t="s">
        <v>680</v>
      </c>
      <c r="D246" s="152" t="s">
        <v>62</v>
      </c>
      <c r="E246" s="23"/>
      <c r="F246" s="29" t="str">
        <f>IF(YEAR(A246)&amp;MONTH(A246)=체크리스트!$A$11&amp;체크리스트!$A$15,RANK(A246,A$2:A$1080,1),"")</f>
        <v/>
      </c>
      <c r="G246" s="29" t="str">
        <f t="shared" si="13"/>
        <v/>
      </c>
      <c r="H246" s="29" t="str">
        <f>IFERROR(RANK(G246,G:G,1)+COUNTIF($G$1:G245,G246),"")</f>
        <v/>
      </c>
      <c r="I246" s="29" t="str">
        <f t="shared" si="14"/>
        <v/>
      </c>
      <c r="J246" s="29" t="str">
        <f>IFERROR(RANK(I246,I:I,1)+COUNTIF(I$1:I245,I246),"")</f>
        <v/>
      </c>
      <c r="K246" s="29" t="str">
        <f t="shared" si="15"/>
        <v/>
      </c>
      <c r="L246" s="29" t="str">
        <f>IFERROR(RANK(K246,K:K,1)+COUNTIF(K$1:K245,K246),"")</f>
        <v/>
      </c>
      <c r="M246" s="29" t="str">
        <f t="shared" si="16"/>
        <v/>
      </c>
      <c r="N246" s="29" t="str">
        <f>IFERROR(RANK(M246,M:M,1)+COUNTIF(M$1:M245,M246),"")</f>
        <v/>
      </c>
    </row>
    <row r="247" spans="1:14" ht="17.25">
      <c r="A247" s="21">
        <v>45226</v>
      </c>
      <c r="B247" s="8" t="s">
        <v>645</v>
      </c>
      <c r="C247" s="22" t="s">
        <v>681</v>
      </c>
      <c r="D247" s="152" t="s">
        <v>702</v>
      </c>
      <c r="E247" s="23"/>
      <c r="F247" s="29" t="str">
        <f>IF(YEAR(A247)&amp;MONTH(A247)=체크리스트!$A$11&amp;체크리스트!$A$15,RANK(A247,A$2:A$1080,1),"")</f>
        <v/>
      </c>
      <c r="G247" s="29" t="str">
        <f t="shared" si="13"/>
        <v/>
      </c>
      <c r="H247" s="29" t="str">
        <f>IFERROR(RANK(G247,G:G,1)+COUNTIF($G$1:G246,G247),"")</f>
        <v/>
      </c>
      <c r="I247" s="29" t="str">
        <f t="shared" si="14"/>
        <v/>
      </c>
      <c r="J247" s="29" t="str">
        <f>IFERROR(RANK(I247,I:I,1)+COUNTIF(I$1:I246,I247),"")</f>
        <v/>
      </c>
      <c r="K247" s="29" t="str">
        <f t="shared" si="15"/>
        <v/>
      </c>
      <c r="L247" s="29" t="str">
        <f>IFERROR(RANK(K247,K:K,1)+COUNTIF(K$1:K246,K247),"")</f>
        <v/>
      </c>
      <c r="M247" s="29" t="str">
        <f t="shared" si="16"/>
        <v/>
      </c>
      <c r="N247" s="29" t="str">
        <f>IFERROR(RANK(M247,M:M,1)+COUNTIF(M$1:M246,M247),"")</f>
        <v/>
      </c>
    </row>
    <row r="248" spans="1:14" ht="17.25">
      <c r="A248" s="21">
        <v>45228</v>
      </c>
      <c r="B248" s="8" t="s">
        <v>646</v>
      </c>
      <c r="C248" s="22" t="s">
        <v>682</v>
      </c>
      <c r="D248" s="152" t="s">
        <v>686</v>
      </c>
      <c r="E248" s="23"/>
      <c r="F248" s="29" t="str">
        <f>IF(YEAR(A248)&amp;MONTH(A248)=체크리스트!$A$11&amp;체크리스트!$A$15,RANK(A248,A$2:A$1080,1),"")</f>
        <v/>
      </c>
      <c r="G248" s="29" t="str">
        <f t="shared" si="13"/>
        <v/>
      </c>
      <c r="H248" s="29" t="str">
        <f>IFERROR(RANK(G248,G:G,1)+COUNTIF($G$1:G247,G248),"")</f>
        <v/>
      </c>
      <c r="I248" s="29" t="str">
        <f t="shared" si="14"/>
        <v/>
      </c>
      <c r="J248" s="29" t="str">
        <f>IFERROR(RANK(I248,I:I,1)+COUNTIF(I$1:I247,I248),"")</f>
        <v/>
      </c>
      <c r="K248" s="29" t="str">
        <f t="shared" si="15"/>
        <v/>
      </c>
      <c r="L248" s="29" t="str">
        <f>IFERROR(RANK(K248,K:K,1)+COUNTIF(K$1:K247,K248),"")</f>
        <v/>
      </c>
      <c r="M248" s="29" t="str">
        <f t="shared" si="16"/>
        <v/>
      </c>
      <c r="N248" s="29" t="str">
        <f>IFERROR(RANK(M248,M:M,1)+COUNTIF(M$1:M247,M248),"")</f>
        <v/>
      </c>
    </row>
    <row r="249" spans="1:14" ht="17.25">
      <c r="A249" s="21">
        <v>45229</v>
      </c>
      <c r="B249" s="8" t="s">
        <v>647</v>
      </c>
      <c r="C249" s="22" t="s">
        <v>683</v>
      </c>
      <c r="D249" s="152" t="s">
        <v>62</v>
      </c>
      <c r="E249" s="23"/>
      <c r="F249" s="29" t="str">
        <f>IF(YEAR(A249)&amp;MONTH(A249)=체크리스트!$A$11&amp;체크리스트!$A$15,RANK(A249,A$2:A$1080,1),"")</f>
        <v/>
      </c>
      <c r="G249" s="29" t="str">
        <f t="shared" si="13"/>
        <v/>
      </c>
      <c r="H249" s="29" t="str">
        <f>IFERROR(RANK(G249,G:G,1)+COUNTIF($G$1:G248,G249),"")</f>
        <v/>
      </c>
      <c r="I249" s="29" t="str">
        <f t="shared" si="14"/>
        <v/>
      </c>
      <c r="J249" s="29" t="str">
        <f>IFERROR(RANK(I249,I:I,1)+COUNTIF(I$1:I248,I249),"")</f>
        <v/>
      </c>
      <c r="K249" s="29" t="str">
        <f t="shared" si="15"/>
        <v/>
      </c>
      <c r="L249" s="29" t="str">
        <f>IFERROR(RANK(K249,K:K,1)+COUNTIF(K$1:K248,K249),"")</f>
        <v/>
      </c>
      <c r="M249" s="29" t="str">
        <f t="shared" si="16"/>
        <v/>
      </c>
      <c r="N249" s="29" t="str">
        <f>IFERROR(RANK(M249,M:M,1)+COUNTIF(M$1:M248,M249),"")</f>
        <v/>
      </c>
    </row>
    <row r="250" spans="1:14" ht="17.25">
      <c r="A250" s="21">
        <v>45229</v>
      </c>
      <c r="B250" s="8" t="s">
        <v>648</v>
      </c>
      <c r="C250" s="22" t="s">
        <v>684</v>
      </c>
      <c r="D250" s="152" t="s">
        <v>701</v>
      </c>
      <c r="E250" s="23"/>
      <c r="F250" s="29" t="str">
        <f>IF(YEAR(A250)&amp;MONTH(A250)=체크리스트!$A$11&amp;체크리스트!$A$15,RANK(A250,A$2:A$1080,1),"")</f>
        <v/>
      </c>
      <c r="G250" s="29" t="str">
        <f t="shared" si="13"/>
        <v/>
      </c>
      <c r="H250" s="29" t="str">
        <f>IFERROR(RANK(G250,G:G,1)+COUNTIF($G$1:G249,G250),"")</f>
        <v/>
      </c>
      <c r="I250" s="29" t="str">
        <f t="shared" si="14"/>
        <v/>
      </c>
      <c r="J250" s="29" t="str">
        <f>IFERROR(RANK(I250,I:I,1)+COUNTIF(I$1:I249,I250),"")</f>
        <v/>
      </c>
      <c r="K250" s="29" t="str">
        <f t="shared" si="15"/>
        <v/>
      </c>
      <c r="L250" s="29" t="str">
        <f>IFERROR(RANK(K250,K:K,1)+COUNTIF(K$1:K249,K250),"")</f>
        <v/>
      </c>
      <c r="M250" s="29" t="str">
        <f t="shared" si="16"/>
        <v/>
      </c>
      <c r="N250" s="29" t="str">
        <f>IFERROR(RANK(M250,M:M,1)+COUNTIF(M$1:M249,M250),"")</f>
        <v/>
      </c>
    </row>
    <row r="251" spans="1:14" ht="17.25">
      <c r="A251" s="21">
        <v>45230</v>
      </c>
      <c r="B251" s="8" t="s">
        <v>649</v>
      </c>
      <c r="C251" s="22" t="s">
        <v>685</v>
      </c>
      <c r="D251" s="152" t="s">
        <v>62</v>
      </c>
      <c r="E251" s="23"/>
      <c r="F251" s="29" t="str">
        <f>IF(YEAR(A251)&amp;MONTH(A251)=체크리스트!$A$11&amp;체크리스트!$A$15,RANK(A251,A$2:A$1080,1),"")</f>
        <v/>
      </c>
      <c r="G251" s="29" t="str">
        <f t="shared" si="13"/>
        <v/>
      </c>
      <c r="H251" s="29" t="str">
        <f>IFERROR(RANK(G251,G:G,1)+COUNTIF($G$1:G250,G251),"")</f>
        <v/>
      </c>
      <c r="I251" s="29" t="str">
        <f t="shared" si="14"/>
        <v/>
      </c>
      <c r="J251" s="29" t="str">
        <f>IFERROR(RANK(I251,I:I,1)+COUNTIF(I$1:I250,I251),"")</f>
        <v/>
      </c>
      <c r="K251" s="29" t="str">
        <f t="shared" si="15"/>
        <v/>
      </c>
      <c r="L251" s="29" t="str">
        <f>IFERROR(RANK(K251,K:K,1)+COUNTIF(K$1:K250,K251),"")</f>
        <v/>
      </c>
      <c r="M251" s="29" t="str">
        <f t="shared" si="16"/>
        <v/>
      </c>
      <c r="N251" s="29" t="str">
        <f>IFERROR(RANK(M251,M:M,1)+COUNTIF(M$1:M250,M251),"")</f>
        <v/>
      </c>
    </row>
    <row r="252" spans="1:14" ht="17.25">
      <c r="A252" s="21">
        <v>45231</v>
      </c>
      <c r="B252" s="8" t="s">
        <v>709</v>
      </c>
      <c r="C252" s="22" t="s">
        <v>710</v>
      </c>
      <c r="D252" s="152" t="s">
        <v>62</v>
      </c>
      <c r="E252" s="23"/>
      <c r="F252" s="29" t="str">
        <f>IF(YEAR(A252)&amp;MONTH(A252)=체크리스트!$A$11&amp;체크리스트!$A$15,RANK(A252,A$2:A$1080,1),"")</f>
        <v/>
      </c>
      <c r="G252" s="29" t="str">
        <f t="shared" si="13"/>
        <v/>
      </c>
      <c r="H252" s="29" t="str">
        <f>IFERROR(RANK(G252,G:G,1)+COUNTIF($G$1:G251,G252),"")</f>
        <v/>
      </c>
      <c r="I252" s="29" t="str">
        <f t="shared" si="14"/>
        <v/>
      </c>
      <c r="J252" s="29" t="str">
        <f>IFERROR(RANK(I252,I:I,1)+COUNTIF(I$1:I251,I252),"")</f>
        <v/>
      </c>
      <c r="K252" s="29" t="str">
        <f t="shared" si="15"/>
        <v/>
      </c>
      <c r="L252" s="29" t="str">
        <f>IFERROR(RANK(K252,K:K,1)+COUNTIF(K$1:K251,K252),"")</f>
        <v/>
      </c>
      <c r="M252" s="29" t="str">
        <f t="shared" si="16"/>
        <v/>
      </c>
      <c r="N252" s="29" t="str">
        <f>IFERROR(RANK(M252,M:M,1)+COUNTIF(M$1:M251,M252),"")</f>
        <v/>
      </c>
    </row>
    <row r="253" spans="1:14" ht="17.25">
      <c r="A253" s="21">
        <v>45231</v>
      </c>
      <c r="B253" s="8" t="s">
        <v>711</v>
      </c>
      <c r="C253" s="22" t="s">
        <v>712</v>
      </c>
      <c r="D253" s="152" t="s">
        <v>62</v>
      </c>
      <c r="E253" s="23"/>
      <c r="F253" s="29" t="str">
        <f>IF(YEAR(A253)&amp;MONTH(A253)=체크리스트!$A$11&amp;체크리스트!$A$15,RANK(A253,A$2:A$1080,1),"")</f>
        <v/>
      </c>
      <c r="G253" s="29" t="str">
        <f t="shared" si="13"/>
        <v/>
      </c>
      <c r="H253" s="29" t="str">
        <f>IFERROR(RANK(G253,G:G,1)+COUNTIF($G$1:G252,G253),"")</f>
        <v/>
      </c>
      <c r="I253" s="29" t="str">
        <f t="shared" si="14"/>
        <v/>
      </c>
      <c r="J253" s="29" t="str">
        <f>IFERROR(RANK(I253,I:I,1)+COUNTIF(I$1:I252,I253),"")</f>
        <v/>
      </c>
      <c r="K253" s="29" t="str">
        <f t="shared" si="15"/>
        <v/>
      </c>
      <c r="L253" s="29" t="str">
        <f>IFERROR(RANK(K253,K:K,1)+COUNTIF(K$1:K252,K253),"")</f>
        <v/>
      </c>
      <c r="M253" s="29" t="str">
        <f t="shared" si="16"/>
        <v/>
      </c>
      <c r="N253" s="29" t="str">
        <f>IFERROR(RANK(M253,M:M,1)+COUNTIF(M$1:M252,M253),"")</f>
        <v/>
      </c>
    </row>
    <row r="254" spans="1:14" ht="17.25">
      <c r="A254" s="21">
        <v>45231</v>
      </c>
      <c r="B254" s="8" t="s">
        <v>713</v>
      </c>
      <c r="C254" s="22" t="s">
        <v>714</v>
      </c>
      <c r="D254" s="152" t="s">
        <v>61</v>
      </c>
      <c r="E254" s="23"/>
      <c r="F254" s="29" t="str">
        <f>IF(YEAR(A254)&amp;MONTH(A254)=체크리스트!$A$11&amp;체크리스트!$A$15,RANK(A254,A$2:A$1080,1),"")</f>
        <v/>
      </c>
      <c r="G254" s="29" t="str">
        <f t="shared" si="13"/>
        <v/>
      </c>
      <c r="H254" s="29" t="str">
        <f>IFERROR(RANK(G254,G:G,1)+COUNTIF($G$1:G253,G254),"")</f>
        <v/>
      </c>
      <c r="I254" s="29" t="str">
        <f t="shared" si="14"/>
        <v/>
      </c>
      <c r="J254" s="29" t="str">
        <f>IFERROR(RANK(I254,I:I,1)+COUNTIF(I$1:I253,I254),"")</f>
        <v/>
      </c>
      <c r="K254" s="29" t="str">
        <f t="shared" si="15"/>
        <v/>
      </c>
      <c r="L254" s="29" t="str">
        <f>IFERROR(RANK(K254,K:K,1)+COUNTIF(K$1:K253,K254),"")</f>
        <v/>
      </c>
      <c r="M254" s="29" t="str">
        <f t="shared" si="16"/>
        <v/>
      </c>
      <c r="N254" s="29" t="str">
        <f>IFERROR(RANK(M254,M:M,1)+COUNTIF(M$1:M253,M254),"")</f>
        <v/>
      </c>
    </row>
    <row r="255" spans="1:14" ht="17.25">
      <c r="A255" s="21">
        <v>45232</v>
      </c>
      <c r="B255" s="8" t="s">
        <v>715</v>
      </c>
      <c r="C255" s="22" t="s">
        <v>716</v>
      </c>
      <c r="D255" s="152" t="s">
        <v>754</v>
      </c>
      <c r="E255" s="23"/>
      <c r="F255" s="29" t="str">
        <f>IF(YEAR(A255)&amp;MONTH(A255)=체크리스트!$A$11&amp;체크리스트!$A$15,RANK(A255,A$2:A$1080,1),"")</f>
        <v/>
      </c>
      <c r="G255" s="29" t="str">
        <f t="shared" si="13"/>
        <v/>
      </c>
      <c r="H255" s="29" t="str">
        <f>IFERROR(RANK(G255,G:G,1)+COUNTIF($G$1:G254,G255),"")</f>
        <v/>
      </c>
      <c r="I255" s="29" t="str">
        <f t="shared" si="14"/>
        <v/>
      </c>
      <c r="J255" s="29" t="str">
        <f>IFERROR(RANK(I255,I:I,1)+COUNTIF(I$1:I254,I255),"")</f>
        <v/>
      </c>
      <c r="K255" s="29" t="str">
        <f t="shared" si="15"/>
        <v/>
      </c>
      <c r="L255" s="29" t="str">
        <f>IFERROR(RANK(K255,K:K,1)+COUNTIF(K$1:K254,K255),"")</f>
        <v/>
      </c>
      <c r="M255" s="29" t="str">
        <f t="shared" si="16"/>
        <v/>
      </c>
      <c r="N255" s="29" t="str">
        <f>IFERROR(RANK(M255,M:M,1)+COUNTIF(M$1:M254,M255),"")</f>
        <v/>
      </c>
    </row>
    <row r="256" spans="1:14" ht="17.25">
      <c r="A256" s="21">
        <v>45232</v>
      </c>
      <c r="B256" s="8" t="s">
        <v>717</v>
      </c>
      <c r="C256" s="22" t="s">
        <v>718</v>
      </c>
      <c r="D256" s="152" t="s">
        <v>754</v>
      </c>
      <c r="E256" s="23"/>
      <c r="F256" s="29" t="str">
        <f>IF(YEAR(A256)&amp;MONTH(A256)=체크리스트!$A$11&amp;체크리스트!$A$15,RANK(A256,A$2:A$1080,1),"")</f>
        <v/>
      </c>
      <c r="G256" s="29" t="str">
        <f t="shared" si="13"/>
        <v/>
      </c>
      <c r="H256" s="29" t="str">
        <f>IFERROR(RANK(G256,G:G,1)+COUNTIF($G$1:G255,G256),"")</f>
        <v/>
      </c>
      <c r="I256" s="29" t="str">
        <f t="shared" si="14"/>
        <v/>
      </c>
      <c r="J256" s="29" t="str">
        <f>IFERROR(RANK(I256,I:I,1)+COUNTIF(I$1:I255,I256),"")</f>
        <v/>
      </c>
      <c r="K256" s="29" t="str">
        <f t="shared" si="15"/>
        <v/>
      </c>
      <c r="L256" s="29" t="str">
        <f>IFERROR(RANK(K256,K:K,1)+COUNTIF(K$1:K255,K256),"")</f>
        <v/>
      </c>
      <c r="M256" s="29" t="str">
        <f t="shared" si="16"/>
        <v/>
      </c>
      <c r="N256" s="29" t="str">
        <f>IFERROR(RANK(M256,M:M,1)+COUNTIF(M$1:M255,M256),"")</f>
        <v/>
      </c>
    </row>
    <row r="257" spans="1:14" ht="17.25">
      <c r="A257" s="21">
        <v>45233</v>
      </c>
      <c r="B257" s="8" t="s">
        <v>719</v>
      </c>
      <c r="C257" s="22" t="s">
        <v>720</v>
      </c>
      <c r="D257" s="152" t="s">
        <v>755</v>
      </c>
      <c r="E257" s="23"/>
      <c r="F257" s="29" t="str">
        <f>IF(YEAR(A257)&amp;MONTH(A257)=체크리스트!$A$11&amp;체크리스트!$A$15,RANK(A257,A$2:A$1080,1),"")</f>
        <v/>
      </c>
      <c r="G257" s="29" t="str">
        <f t="shared" si="13"/>
        <v/>
      </c>
      <c r="H257" s="29" t="str">
        <f>IFERROR(RANK(G257,G:G,1)+COUNTIF($G$1:G256,G257),"")</f>
        <v/>
      </c>
      <c r="I257" s="29" t="str">
        <f t="shared" si="14"/>
        <v/>
      </c>
      <c r="J257" s="29" t="str">
        <f>IFERROR(RANK(I257,I:I,1)+COUNTIF(I$1:I256,I257),"")</f>
        <v/>
      </c>
      <c r="K257" s="29" t="str">
        <f t="shared" si="15"/>
        <v/>
      </c>
      <c r="L257" s="29" t="str">
        <f>IFERROR(RANK(K257,K:K,1)+COUNTIF(K$1:K256,K257),"")</f>
        <v/>
      </c>
      <c r="M257" s="29" t="str">
        <f t="shared" si="16"/>
        <v/>
      </c>
      <c r="N257" s="29" t="str">
        <f>IFERROR(RANK(M257,M:M,1)+COUNTIF(M$1:M256,M257),"")</f>
        <v/>
      </c>
    </row>
    <row r="258" spans="1:14" ht="17.25">
      <c r="A258" s="85">
        <v>45234</v>
      </c>
      <c r="B258" s="8" t="s">
        <v>721</v>
      </c>
      <c r="C258" s="22" t="s">
        <v>722</v>
      </c>
      <c r="D258" s="152" t="s">
        <v>62</v>
      </c>
      <c r="E258" s="23"/>
      <c r="F258" s="29" t="str">
        <f>IF(YEAR(A258)&amp;MONTH(A258)=체크리스트!$A$11&amp;체크리스트!$A$15,RANK(A258,A$2:A$1080,1),"")</f>
        <v/>
      </c>
      <c r="G258" s="29" t="str">
        <f t="shared" ref="G258:G321" si="17">IFERROR(IF(D258="기획자료",RANK(F258,F:F,1),""),"")</f>
        <v/>
      </c>
      <c r="H258" s="29" t="str">
        <f>IFERROR(RANK(G258,G:G,1)+COUNTIF($G$1:G257,G258),"")</f>
        <v/>
      </c>
      <c r="I258" s="29" t="str">
        <f t="shared" ref="I258:I321" si="18">IFERROR(IF(D258="보도자료",RANK(F258,F:F,1),""),"")</f>
        <v/>
      </c>
      <c r="J258" s="29" t="str">
        <f>IFERROR(RANK(I258,I:I,1)+COUNTIF(I$1:I257,I258),"")</f>
        <v/>
      </c>
      <c r="K258" s="29" t="str">
        <f t="shared" ref="K258:K321" si="19">IFERROR(IF(D258="자료실",RANK(F258,F:F,1),""),"")</f>
        <v/>
      </c>
      <c r="L258" s="29" t="str">
        <f>IFERROR(RANK(K258,K:K,1)+COUNTIF(K$1:K257,K258),"")</f>
        <v/>
      </c>
      <c r="M258" s="29" t="str">
        <f t="shared" ref="M258:M321" si="20">IFERROR(IF(D258="리포트",RANK(F258,F:F,1),""),"")</f>
        <v/>
      </c>
      <c r="N258" s="29" t="str">
        <f>IFERROR(RANK(M258,M:M,1)+COUNTIF(M$1:M257,M258),"")</f>
        <v/>
      </c>
    </row>
    <row r="259" spans="1:14" ht="17.25">
      <c r="A259" s="85">
        <v>45235</v>
      </c>
      <c r="B259" s="8" t="s">
        <v>723</v>
      </c>
      <c r="C259" s="22" t="s">
        <v>724</v>
      </c>
      <c r="D259" s="152" t="s">
        <v>62</v>
      </c>
      <c r="E259" s="23"/>
      <c r="F259" s="29" t="str">
        <f>IF(YEAR(A259)&amp;MONTH(A259)=체크리스트!$A$11&amp;체크리스트!$A$15,RANK(A259,A$2:A$1080,1),"")</f>
        <v/>
      </c>
      <c r="G259" s="29" t="str">
        <f t="shared" si="17"/>
        <v/>
      </c>
      <c r="H259" s="29" t="str">
        <f>IFERROR(RANK(G259,G:G,1)+COUNTIF($G$1:G258,G259),"")</f>
        <v/>
      </c>
      <c r="I259" s="29" t="str">
        <f t="shared" si="18"/>
        <v/>
      </c>
      <c r="J259" s="29" t="str">
        <f>IFERROR(RANK(I259,I:I,1)+COUNTIF(I$1:I258,I259),"")</f>
        <v/>
      </c>
      <c r="K259" s="29" t="str">
        <f t="shared" si="19"/>
        <v/>
      </c>
      <c r="L259" s="29" t="str">
        <f>IFERROR(RANK(K259,K:K,1)+COUNTIF(K$1:K258,K259),"")</f>
        <v/>
      </c>
      <c r="M259" s="29" t="str">
        <f t="shared" si="20"/>
        <v/>
      </c>
      <c r="N259" s="29" t="str">
        <f>IFERROR(RANK(M259,M:M,1)+COUNTIF(M$1:M258,M259),"")</f>
        <v/>
      </c>
    </row>
    <row r="260" spans="1:14" ht="17.25">
      <c r="A260" s="21">
        <v>45236</v>
      </c>
      <c r="B260" s="8" t="s">
        <v>725</v>
      </c>
      <c r="C260" s="22" t="s">
        <v>726</v>
      </c>
      <c r="D260" s="152" t="s">
        <v>62</v>
      </c>
      <c r="E260" s="23"/>
      <c r="F260" s="29" t="str">
        <f>IF(YEAR(A260)&amp;MONTH(A260)=체크리스트!$A$11&amp;체크리스트!$A$15,RANK(A260,A$2:A$1080,1),"")</f>
        <v/>
      </c>
      <c r="G260" s="29" t="str">
        <f t="shared" si="17"/>
        <v/>
      </c>
      <c r="H260" s="29" t="str">
        <f>IFERROR(RANK(G260,G:G,1)+COUNTIF($G$1:G259,G260),"")</f>
        <v/>
      </c>
      <c r="I260" s="29" t="str">
        <f t="shared" si="18"/>
        <v/>
      </c>
      <c r="J260" s="29" t="str">
        <f>IFERROR(RANK(I260,I:I,1)+COUNTIF(I$1:I259,I260),"")</f>
        <v/>
      </c>
      <c r="K260" s="29" t="str">
        <f t="shared" si="19"/>
        <v/>
      </c>
      <c r="L260" s="29" t="str">
        <f>IFERROR(RANK(K260,K:K,1)+COUNTIF(K$1:K259,K260),"")</f>
        <v/>
      </c>
      <c r="M260" s="29" t="str">
        <f t="shared" si="20"/>
        <v/>
      </c>
      <c r="N260" s="29" t="str">
        <f>IFERROR(RANK(M260,M:M,1)+COUNTIF(M$1:M259,M260),"")</f>
        <v/>
      </c>
    </row>
    <row r="261" spans="1:14" ht="17.25">
      <c r="A261" s="21">
        <v>45236</v>
      </c>
      <c r="B261" s="8" t="s">
        <v>727</v>
      </c>
      <c r="C261" s="22" t="s">
        <v>728</v>
      </c>
      <c r="D261" s="152" t="s">
        <v>753</v>
      </c>
      <c r="E261" s="23"/>
      <c r="F261" s="29" t="str">
        <f>IF(YEAR(A261)&amp;MONTH(A261)=체크리스트!$A$11&amp;체크리스트!$A$15,RANK(A261,A$2:A$1080,1),"")</f>
        <v/>
      </c>
      <c r="G261" s="29" t="str">
        <f t="shared" si="17"/>
        <v/>
      </c>
      <c r="H261" s="29" t="str">
        <f>IFERROR(RANK(G261,G:G,1)+COUNTIF($G$1:G260,G261),"")</f>
        <v/>
      </c>
      <c r="I261" s="29" t="str">
        <f t="shared" si="18"/>
        <v/>
      </c>
      <c r="J261" s="29" t="str">
        <f>IFERROR(RANK(I261,I:I,1)+COUNTIF(I$1:I260,I261),"")</f>
        <v/>
      </c>
      <c r="K261" s="29" t="str">
        <f t="shared" si="19"/>
        <v/>
      </c>
      <c r="L261" s="29" t="str">
        <f>IFERROR(RANK(K261,K:K,1)+COUNTIF(K$1:K260,K261),"")</f>
        <v/>
      </c>
      <c r="M261" s="29" t="str">
        <f t="shared" si="20"/>
        <v/>
      </c>
      <c r="N261" s="29" t="str">
        <f>IFERROR(RANK(M261,M:M,1)+COUNTIF(M$1:M260,M261),"")</f>
        <v/>
      </c>
    </row>
    <row r="262" spans="1:14" ht="17.25">
      <c r="A262" s="21">
        <v>45236</v>
      </c>
      <c r="B262" s="8" t="s">
        <v>729</v>
      </c>
      <c r="C262" s="22" t="s">
        <v>730</v>
      </c>
      <c r="D262" s="152" t="s">
        <v>754</v>
      </c>
      <c r="E262" s="23"/>
      <c r="F262" s="29" t="str">
        <f>IF(YEAR(A262)&amp;MONTH(A262)=체크리스트!$A$11&amp;체크리스트!$A$15,RANK(A262,A$2:A$1080,1),"")</f>
        <v/>
      </c>
      <c r="G262" s="29" t="str">
        <f t="shared" si="17"/>
        <v/>
      </c>
      <c r="H262" s="29" t="str">
        <f>IFERROR(RANK(G262,G:G,1)+COUNTIF($G$1:G261,G262),"")</f>
        <v/>
      </c>
      <c r="I262" s="29" t="str">
        <f t="shared" si="18"/>
        <v/>
      </c>
      <c r="J262" s="29" t="str">
        <f>IFERROR(RANK(I262,I:I,1)+COUNTIF(I$1:I261,I262),"")</f>
        <v/>
      </c>
      <c r="K262" s="29" t="str">
        <f t="shared" si="19"/>
        <v/>
      </c>
      <c r="L262" s="29" t="str">
        <f>IFERROR(RANK(K262,K:K,1)+COUNTIF(K$1:K261,K262),"")</f>
        <v/>
      </c>
      <c r="M262" s="29" t="str">
        <f t="shared" si="20"/>
        <v/>
      </c>
      <c r="N262" s="29" t="str">
        <f>IFERROR(RANK(M262,M:M,1)+COUNTIF(M$1:M261,M262),"")</f>
        <v/>
      </c>
    </row>
    <row r="263" spans="1:14" ht="17.25">
      <c r="A263" s="21">
        <v>45237</v>
      </c>
      <c r="B263" s="8" t="s">
        <v>731</v>
      </c>
      <c r="C263" s="22" t="s">
        <v>732</v>
      </c>
      <c r="D263" s="152" t="s">
        <v>61</v>
      </c>
      <c r="E263" s="23"/>
      <c r="F263" s="29" t="str">
        <f>IF(YEAR(A263)&amp;MONTH(A263)=체크리스트!$A$11&amp;체크리스트!$A$15,RANK(A263,A$2:A$1080,1),"")</f>
        <v/>
      </c>
      <c r="G263" s="29" t="str">
        <f t="shared" si="17"/>
        <v/>
      </c>
      <c r="H263" s="29" t="str">
        <f>IFERROR(RANK(G263,G:G,1)+COUNTIF($G$1:G262,G263),"")</f>
        <v/>
      </c>
      <c r="I263" s="29" t="str">
        <f t="shared" si="18"/>
        <v/>
      </c>
      <c r="J263" s="29" t="str">
        <f>IFERROR(RANK(I263,I:I,1)+COUNTIF(I$1:I262,I263),"")</f>
        <v/>
      </c>
      <c r="K263" s="29" t="str">
        <f t="shared" si="19"/>
        <v/>
      </c>
      <c r="L263" s="29" t="str">
        <f>IFERROR(RANK(K263,K:K,1)+COUNTIF(K$1:K262,K263),"")</f>
        <v/>
      </c>
      <c r="M263" s="29" t="str">
        <f t="shared" si="20"/>
        <v/>
      </c>
      <c r="N263" s="29" t="str">
        <f>IFERROR(RANK(M263,M:M,1)+COUNTIF(M$1:M262,M263),"")</f>
        <v/>
      </c>
    </row>
    <row r="264" spans="1:14" ht="17.25">
      <c r="A264" s="21">
        <v>45238</v>
      </c>
      <c r="B264" s="8" t="s">
        <v>733</v>
      </c>
      <c r="C264" s="22" t="s">
        <v>782</v>
      </c>
      <c r="D264" s="152" t="s">
        <v>756</v>
      </c>
      <c r="E264" s="23"/>
      <c r="F264" s="29" t="str">
        <f>IF(YEAR(A264)&amp;MONTH(A264)=체크리스트!$A$11&amp;체크리스트!$A$15,RANK(A264,A$2:A$1080,1),"")</f>
        <v/>
      </c>
      <c r="G264" s="29" t="str">
        <f t="shared" si="17"/>
        <v/>
      </c>
      <c r="H264" s="29" t="str">
        <f>IFERROR(RANK(G264,G:G,1)+COUNTIF($G$1:G263,G264),"")</f>
        <v/>
      </c>
      <c r="I264" s="29" t="str">
        <f t="shared" si="18"/>
        <v/>
      </c>
      <c r="J264" s="29" t="str">
        <f>IFERROR(RANK(I264,I:I,1)+COUNTIF(I$1:I263,I264),"")</f>
        <v/>
      </c>
      <c r="K264" s="29" t="str">
        <f t="shared" si="19"/>
        <v/>
      </c>
      <c r="L264" s="29" t="str">
        <f>IFERROR(RANK(K264,K:K,1)+COUNTIF(K$1:K263,K264),"")</f>
        <v/>
      </c>
      <c r="M264" s="29" t="str">
        <f t="shared" si="20"/>
        <v/>
      </c>
      <c r="N264" s="29" t="str">
        <f>IFERROR(RANK(M264,M:M,1)+COUNTIF(M$1:M263,M264),"")</f>
        <v/>
      </c>
    </row>
    <row r="265" spans="1:14" ht="17.25">
      <c r="A265" s="21">
        <v>45239</v>
      </c>
      <c r="B265" s="8" t="s">
        <v>734</v>
      </c>
      <c r="C265" s="22" t="s">
        <v>783</v>
      </c>
      <c r="D265" s="152" t="s">
        <v>755</v>
      </c>
      <c r="E265" s="23"/>
      <c r="F265" s="29" t="str">
        <f>IF(YEAR(A265)&amp;MONTH(A265)=체크리스트!$A$11&amp;체크리스트!$A$15,RANK(A265,A$2:A$1080,1),"")</f>
        <v/>
      </c>
      <c r="G265" s="29" t="str">
        <f t="shared" si="17"/>
        <v/>
      </c>
      <c r="H265" s="29" t="str">
        <f>IFERROR(RANK(G265,G:G,1)+COUNTIF($G$1:G264,G265),"")</f>
        <v/>
      </c>
      <c r="I265" s="29" t="str">
        <f t="shared" si="18"/>
        <v/>
      </c>
      <c r="J265" s="29" t="str">
        <f>IFERROR(RANK(I265,I:I,1)+COUNTIF(I$1:I264,I265),"")</f>
        <v/>
      </c>
      <c r="K265" s="29" t="str">
        <f t="shared" si="19"/>
        <v/>
      </c>
      <c r="L265" s="29" t="str">
        <f>IFERROR(RANK(K265,K:K,1)+COUNTIF(K$1:K264,K265),"")</f>
        <v/>
      </c>
      <c r="M265" s="29" t="str">
        <f t="shared" si="20"/>
        <v/>
      </c>
      <c r="N265" s="29" t="str">
        <f>IFERROR(RANK(M265,M:M,1)+COUNTIF(M$1:M264,M265),"")</f>
        <v/>
      </c>
    </row>
    <row r="266" spans="1:14" ht="17.25">
      <c r="A266" s="21">
        <v>45239</v>
      </c>
      <c r="B266" s="8" t="s">
        <v>735</v>
      </c>
      <c r="C266" s="22" t="s">
        <v>784</v>
      </c>
      <c r="D266" s="152" t="s">
        <v>755</v>
      </c>
      <c r="E266" s="23"/>
      <c r="F266" s="29" t="str">
        <f>IF(YEAR(A266)&amp;MONTH(A266)=체크리스트!$A$11&amp;체크리스트!$A$15,RANK(A266,A$2:A$1080,1),"")</f>
        <v/>
      </c>
      <c r="G266" s="29" t="str">
        <f t="shared" si="17"/>
        <v/>
      </c>
      <c r="H266" s="29" t="str">
        <f>IFERROR(RANK(G266,G:G,1)+COUNTIF($G$1:G265,G266),"")</f>
        <v/>
      </c>
      <c r="I266" s="29" t="str">
        <f t="shared" si="18"/>
        <v/>
      </c>
      <c r="J266" s="29" t="str">
        <f>IFERROR(RANK(I266,I:I,1)+COUNTIF(I$1:I265,I266),"")</f>
        <v/>
      </c>
      <c r="K266" s="29" t="str">
        <f t="shared" si="19"/>
        <v/>
      </c>
      <c r="L266" s="29" t="str">
        <f>IFERROR(RANK(K266,K:K,1)+COUNTIF(K$1:K265,K266),"")</f>
        <v/>
      </c>
      <c r="M266" s="29" t="str">
        <f t="shared" si="20"/>
        <v/>
      </c>
      <c r="N266" s="29" t="str">
        <f>IFERROR(RANK(M266,M:M,1)+COUNTIF(M$1:M265,M266),"")</f>
        <v/>
      </c>
    </row>
    <row r="267" spans="1:14" ht="17.25">
      <c r="A267" s="21">
        <v>45240</v>
      </c>
      <c r="B267" s="8" t="s">
        <v>736</v>
      </c>
      <c r="C267" s="22" t="s">
        <v>785</v>
      </c>
      <c r="D267" s="152" t="s">
        <v>756</v>
      </c>
      <c r="E267" s="23"/>
      <c r="F267" s="29" t="str">
        <f>IF(YEAR(A267)&amp;MONTH(A267)=체크리스트!$A$11&amp;체크리스트!$A$15,RANK(A267,A$2:A$1080,1),"")</f>
        <v/>
      </c>
      <c r="G267" s="29" t="str">
        <f t="shared" si="17"/>
        <v/>
      </c>
      <c r="H267" s="29" t="str">
        <f>IFERROR(RANK(G267,G:G,1)+COUNTIF($G$1:G266,G267),"")</f>
        <v/>
      </c>
      <c r="I267" s="29" t="str">
        <f t="shared" si="18"/>
        <v/>
      </c>
      <c r="J267" s="29" t="str">
        <f>IFERROR(RANK(I267,I:I,1)+COUNTIF(I$1:I266,I267),"")</f>
        <v/>
      </c>
      <c r="K267" s="29" t="str">
        <f t="shared" si="19"/>
        <v/>
      </c>
      <c r="L267" s="29" t="str">
        <f>IFERROR(RANK(K267,K:K,1)+COUNTIF(K$1:K266,K267),"")</f>
        <v/>
      </c>
      <c r="M267" s="29" t="str">
        <f t="shared" si="20"/>
        <v/>
      </c>
      <c r="N267" s="29" t="str">
        <f>IFERROR(RANK(M267,M:M,1)+COUNTIF(M$1:M266,M267),"")</f>
        <v/>
      </c>
    </row>
    <row r="268" spans="1:14" ht="17.25">
      <c r="A268" s="21">
        <v>45240</v>
      </c>
      <c r="B268" s="8" t="s">
        <v>737</v>
      </c>
      <c r="C268" s="22" t="s">
        <v>786</v>
      </c>
      <c r="D268" s="152" t="s">
        <v>756</v>
      </c>
      <c r="E268" s="23"/>
      <c r="F268" s="29" t="str">
        <f>IF(YEAR(A268)&amp;MONTH(A268)=체크리스트!$A$11&amp;체크리스트!$A$15,RANK(A268,A$2:A$1080,1),"")</f>
        <v/>
      </c>
      <c r="G268" s="29" t="str">
        <f t="shared" si="17"/>
        <v/>
      </c>
      <c r="H268" s="29" t="str">
        <f>IFERROR(RANK(G268,G:G,1)+COUNTIF($G$1:G267,G268),"")</f>
        <v/>
      </c>
      <c r="I268" s="29" t="str">
        <f t="shared" si="18"/>
        <v/>
      </c>
      <c r="J268" s="29" t="str">
        <f>IFERROR(RANK(I268,I:I,1)+COUNTIF(I$1:I267,I268),"")</f>
        <v/>
      </c>
      <c r="K268" s="29" t="str">
        <f t="shared" si="19"/>
        <v/>
      </c>
      <c r="L268" s="29" t="str">
        <f>IFERROR(RANK(K268,K:K,1)+COUNTIF(K$1:K267,K268),"")</f>
        <v/>
      </c>
      <c r="M268" s="29" t="str">
        <f t="shared" si="20"/>
        <v/>
      </c>
      <c r="N268" s="29" t="str">
        <f>IFERROR(RANK(M268,M:M,1)+COUNTIF(M$1:M267,M268),"")</f>
        <v/>
      </c>
    </row>
    <row r="269" spans="1:14" ht="17.25">
      <c r="A269" s="21">
        <v>45242</v>
      </c>
      <c r="B269" s="8" t="s">
        <v>738</v>
      </c>
      <c r="C269" s="22" t="s">
        <v>787</v>
      </c>
      <c r="D269" s="152" t="s">
        <v>755</v>
      </c>
      <c r="E269" s="23"/>
      <c r="F269" s="29" t="str">
        <f>IF(YEAR(A269)&amp;MONTH(A269)=체크리스트!$A$11&amp;체크리스트!$A$15,RANK(A269,A$2:A$1080,1),"")</f>
        <v/>
      </c>
      <c r="G269" s="29" t="str">
        <f t="shared" si="17"/>
        <v/>
      </c>
      <c r="H269" s="29" t="str">
        <f>IFERROR(RANK(G269,G:G,1)+COUNTIF($G$1:G268,G269),"")</f>
        <v/>
      </c>
      <c r="I269" s="29" t="str">
        <f t="shared" si="18"/>
        <v/>
      </c>
      <c r="J269" s="29" t="str">
        <f>IFERROR(RANK(I269,I:I,1)+COUNTIF(I$1:I268,I269),"")</f>
        <v/>
      </c>
      <c r="K269" s="29" t="str">
        <f t="shared" si="19"/>
        <v/>
      </c>
      <c r="L269" s="29" t="str">
        <f>IFERROR(RANK(K269,K:K,1)+COUNTIF(K$1:K268,K269),"")</f>
        <v/>
      </c>
      <c r="M269" s="29" t="str">
        <f t="shared" si="20"/>
        <v/>
      </c>
      <c r="N269" s="29" t="str">
        <f>IFERROR(RANK(M269,M:M,1)+COUNTIF(M$1:M268,M269),"")</f>
        <v/>
      </c>
    </row>
    <row r="270" spans="1:14" ht="17.25">
      <c r="A270" s="21">
        <v>45243</v>
      </c>
      <c r="B270" s="8" t="s">
        <v>759</v>
      </c>
      <c r="C270" s="22" t="s">
        <v>788</v>
      </c>
      <c r="D270" s="152" t="s">
        <v>755</v>
      </c>
      <c r="E270" s="23"/>
      <c r="F270" s="29" t="str">
        <f>IF(YEAR(A270)&amp;MONTH(A270)=체크리스트!$A$11&amp;체크리스트!$A$15,RANK(A270,A$2:A$1080,1),"")</f>
        <v/>
      </c>
      <c r="G270" s="29" t="str">
        <f t="shared" si="17"/>
        <v/>
      </c>
      <c r="H270" s="29" t="str">
        <f>IFERROR(RANK(G270,G:G,1)+COUNTIF($G$1:G269,G270),"")</f>
        <v/>
      </c>
      <c r="I270" s="29" t="str">
        <f t="shared" si="18"/>
        <v/>
      </c>
      <c r="J270" s="29" t="str">
        <f>IFERROR(RANK(I270,I:I,1)+COUNTIF(I$1:I269,I270),"")</f>
        <v/>
      </c>
      <c r="K270" s="29" t="str">
        <f t="shared" si="19"/>
        <v/>
      </c>
      <c r="L270" s="29" t="str">
        <f>IFERROR(RANK(K270,K:K,1)+COUNTIF(K$1:K269,K270),"")</f>
        <v/>
      </c>
      <c r="M270" s="29" t="str">
        <f t="shared" si="20"/>
        <v/>
      </c>
      <c r="N270" s="29" t="str">
        <f>IFERROR(RANK(M270,M:M,1)+COUNTIF(M$1:M269,M270),"")</f>
        <v/>
      </c>
    </row>
    <row r="271" spans="1:14" ht="17.25">
      <c r="A271" s="21">
        <v>45243</v>
      </c>
      <c r="B271" s="8" t="s">
        <v>825</v>
      </c>
      <c r="C271" s="22" t="s">
        <v>789</v>
      </c>
      <c r="D271" s="152" t="s">
        <v>753</v>
      </c>
      <c r="E271" s="23"/>
      <c r="F271" s="29" t="str">
        <f>IF(YEAR(A271)&amp;MONTH(A271)=체크리스트!$A$11&amp;체크리스트!$A$15,RANK(A271,A$2:A$1080,1),"")</f>
        <v/>
      </c>
      <c r="G271" s="29" t="str">
        <f t="shared" si="17"/>
        <v/>
      </c>
      <c r="H271" s="29" t="str">
        <f>IFERROR(RANK(G271,G:G,1)+COUNTIF($G$1:G270,G271),"")</f>
        <v/>
      </c>
      <c r="I271" s="29" t="str">
        <f t="shared" si="18"/>
        <v/>
      </c>
      <c r="J271" s="29" t="str">
        <f>IFERROR(RANK(I271,I:I,1)+COUNTIF(I$1:I270,I271),"")</f>
        <v/>
      </c>
      <c r="K271" s="29" t="str">
        <f t="shared" si="19"/>
        <v/>
      </c>
      <c r="L271" s="29" t="str">
        <f>IFERROR(RANK(K271,K:K,1)+COUNTIF(K$1:K270,K271),"")</f>
        <v/>
      </c>
      <c r="M271" s="29" t="str">
        <f t="shared" si="20"/>
        <v/>
      </c>
      <c r="N271" s="29" t="str">
        <f>IFERROR(RANK(M271,M:M,1)+COUNTIF(M$1:M270,M271),"")</f>
        <v/>
      </c>
    </row>
    <row r="272" spans="1:14" ht="17.25">
      <c r="A272" s="21">
        <v>45244</v>
      </c>
      <c r="B272" s="8" t="s">
        <v>739</v>
      </c>
      <c r="C272" s="22" t="s">
        <v>790</v>
      </c>
      <c r="D272" s="152" t="s">
        <v>754</v>
      </c>
      <c r="E272" s="23"/>
      <c r="F272" s="29" t="str">
        <f>IF(YEAR(A272)&amp;MONTH(A272)=체크리스트!$A$11&amp;체크리스트!$A$15,RANK(A272,A$2:A$1080,1),"")</f>
        <v/>
      </c>
      <c r="G272" s="29" t="str">
        <f t="shared" si="17"/>
        <v/>
      </c>
      <c r="H272" s="29" t="str">
        <f>IFERROR(RANK(G272,G:G,1)+COUNTIF($G$1:G271,G272),"")</f>
        <v/>
      </c>
      <c r="I272" s="29" t="str">
        <f t="shared" si="18"/>
        <v/>
      </c>
      <c r="J272" s="29" t="str">
        <f>IFERROR(RANK(I272,I:I,1)+COUNTIF(I$1:I271,I272),"")</f>
        <v/>
      </c>
      <c r="K272" s="29" t="str">
        <f t="shared" si="19"/>
        <v/>
      </c>
      <c r="L272" s="29" t="str">
        <f>IFERROR(RANK(K272,K:K,1)+COUNTIF(K$1:K271,K272),"")</f>
        <v/>
      </c>
      <c r="M272" s="29" t="str">
        <f t="shared" si="20"/>
        <v/>
      </c>
      <c r="N272" s="29" t="str">
        <f>IFERROR(RANK(M272,M:M,1)+COUNTIF(M$1:M271,M272),"")</f>
        <v/>
      </c>
    </row>
    <row r="273" spans="1:14" ht="17.25">
      <c r="A273" s="21">
        <v>45245</v>
      </c>
      <c r="B273" s="8" t="s">
        <v>826</v>
      </c>
      <c r="C273" s="22" t="s">
        <v>791</v>
      </c>
      <c r="D273" s="152" t="s">
        <v>757</v>
      </c>
      <c r="E273" s="23"/>
      <c r="F273" s="29" t="str">
        <f>IF(YEAR(A273)&amp;MONTH(A273)=체크리스트!$A$11&amp;체크리스트!$A$15,RANK(A273,A$2:A$1080,1),"")</f>
        <v/>
      </c>
      <c r="G273" s="29" t="str">
        <f t="shared" si="17"/>
        <v/>
      </c>
      <c r="H273" s="29" t="str">
        <f>IFERROR(RANK(G273,G:G,1)+COUNTIF($G$1:G272,G273),"")</f>
        <v/>
      </c>
      <c r="I273" s="29" t="str">
        <f t="shared" si="18"/>
        <v/>
      </c>
      <c r="J273" s="29" t="str">
        <f>IFERROR(RANK(I273,I:I,1)+COUNTIF(I$1:I272,I273),"")</f>
        <v/>
      </c>
      <c r="K273" s="29" t="str">
        <f t="shared" si="19"/>
        <v/>
      </c>
      <c r="L273" s="29" t="str">
        <f>IFERROR(RANK(K273,K:K,1)+COUNTIF(K$1:K272,K273),"")</f>
        <v/>
      </c>
      <c r="M273" s="29" t="str">
        <f t="shared" si="20"/>
        <v/>
      </c>
      <c r="N273" s="29" t="str">
        <f>IFERROR(RANK(M273,M:M,1)+COUNTIF(M$1:M272,M273),"")</f>
        <v/>
      </c>
    </row>
    <row r="274" spans="1:14" ht="17.25">
      <c r="A274" s="21">
        <v>45245</v>
      </c>
      <c r="B274" s="8" t="s">
        <v>740</v>
      </c>
      <c r="C274" s="22" t="s">
        <v>741</v>
      </c>
      <c r="D274" s="152" t="s">
        <v>754</v>
      </c>
      <c r="E274" s="23"/>
      <c r="F274" s="29" t="str">
        <f>IF(YEAR(A274)&amp;MONTH(A274)=체크리스트!$A$11&amp;체크리스트!$A$15,RANK(A274,A$2:A$1080,1),"")</f>
        <v/>
      </c>
      <c r="G274" s="29" t="str">
        <f t="shared" si="17"/>
        <v/>
      </c>
      <c r="H274" s="29" t="str">
        <f>IFERROR(RANK(G274,G:G,1)+COUNTIF($G$1:G273,G274),"")</f>
        <v/>
      </c>
      <c r="I274" s="29" t="str">
        <f t="shared" si="18"/>
        <v/>
      </c>
      <c r="J274" s="29" t="str">
        <f>IFERROR(RANK(I274,I:I,1)+COUNTIF(I$1:I273,I274),"")</f>
        <v/>
      </c>
      <c r="K274" s="29" t="str">
        <f t="shared" si="19"/>
        <v/>
      </c>
      <c r="L274" s="29" t="str">
        <f>IFERROR(RANK(K274,K:K,1)+COUNTIF(K$1:K273,K274),"")</f>
        <v/>
      </c>
      <c r="M274" s="29" t="str">
        <f t="shared" si="20"/>
        <v/>
      </c>
      <c r="N274" s="29" t="str">
        <f>IFERROR(RANK(M274,M:M,1)+COUNTIF(M$1:M273,M274),"")</f>
        <v/>
      </c>
    </row>
    <row r="275" spans="1:14" ht="17.25">
      <c r="A275" s="21">
        <v>45246</v>
      </c>
      <c r="B275" s="8" t="s">
        <v>742</v>
      </c>
      <c r="C275" s="22" t="s">
        <v>743</v>
      </c>
      <c r="D275" s="152" t="s">
        <v>754</v>
      </c>
      <c r="E275" s="23"/>
      <c r="F275" s="29" t="str">
        <f>IF(YEAR(A275)&amp;MONTH(A275)=체크리스트!$A$11&amp;체크리스트!$A$15,RANK(A275,A$2:A$1080,1),"")</f>
        <v/>
      </c>
      <c r="G275" s="29" t="str">
        <f t="shared" si="17"/>
        <v/>
      </c>
      <c r="H275" s="29" t="str">
        <f>IFERROR(RANK(G275,G:G,1)+COUNTIF($G$1:G274,G275),"")</f>
        <v/>
      </c>
      <c r="I275" s="29" t="str">
        <f t="shared" si="18"/>
        <v/>
      </c>
      <c r="J275" s="29" t="str">
        <f>IFERROR(RANK(I275,I:I,1)+COUNTIF(I$1:I274,I275),"")</f>
        <v/>
      </c>
      <c r="K275" s="29" t="str">
        <f t="shared" si="19"/>
        <v/>
      </c>
      <c r="L275" s="29" t="str">
        <f>IFERROR(RANK(K275,K:K,1)+COUNTIF(K$1:K274,K275),"")</f>
        <v/>
      </c>
      <c r="M275" s="29" t="str">
        <f t="shared" si="20"/>
        <v/>
      </c>
      <c r="N275" s="29" t="str">
        <f>IFERROR(RANK(M275,M:M,1)+COUNTIF(M$1:M274,M275),"")</f>
        <v/>
      </c>
    </row>
    <row r="276" spans="1:14" ht="17.25">
      <c r="A276" s="21">
        <v>45247</v>
      </c>
      <c r="B276" s="8" t="s">
        <v>744</v>
      </c>
      <c r="C276" s="22" t="s">
        <v>745</v>
      </c>
      <c r="D276" s="152" t="s">
        <v>753</v>
      </c>
      <c r="E276" s="23"/>
      <c r="F276" s="29" t="str">
        <f>IF(YEAR(A276)&amp;MONTH(A276)=체크리스트!$A$11&amp;체크리스트!$A$15,RANK(A276,A$2:A$1080,1),"")</f>
        <v/>
      </c>
      <c r="G276" s="29" t="str">
        <f t="shared" si="17"/>
        <v/>
      </c>
      <c r="H276" s="29" t="str">
        <f>IFERROR(RANK(G276,G:G,1)+COUNTIF($G$1:G275,G276),"")</f>
        <v/>
      </c>
      <c r="I276" s="29" t="str">
        <f t="shared" si="18"/>
        <v/>
      </c>
      <c r="J276" s="29" t="str">
        <f>IFERROR(RANK(I276,I:I,1)+COUNTIF(I$1:I275,I276),"")</f>
        <v/>
      </c>
      <c r="K276" s="29" t="str">
        <f t="shared" si="19"/>
        <v/>
      </c>
      <c r="L276" s="29" t="str">
        <f>IFERROR(RANK(K276,K:K,1)+COUNTIF(K$1:K275,K276),"")</f>
        <v/>
      </c>
      <c r="M276" s="29" t="str">
        <f t="shared" si="20"/>
        <v/>
      </c>
      <c r="N276" s="29" t="str">
        <f>IFERROR(RANK(M276,M:M,1)+COUNTIF(M$1:M275,M276),"")</f>
        <v/>
      </c>
    </row>
    <row r="277" spans="1:14" ht="17.25">
      <c r="A277" s="21">
        <v>45250</v>
      </c>
      <c r="B277" s="8" t="s">
        <v>746</v>
      </c>
      <c r="C277" s="22" t="s">
        <v>792</v>
      </c>
      <c r="D277" s="152" t="s">
        <v>754</v>
      </c>
      <c r="E277" s="23"/>
      <c r="F277" s="29" t="str">
        <f>IF(YEAR(A277)&amp;MONTH(A277)=체크리스트!$A$11&amp;체크리스트!$A$15,RANK(A277,A$2:A$1080,1),"")</f>
        <v/>
      </c>
      <c r="G277" s="29" t="str">
        <f t="shared" si="17"/>
        <v/>
      </c>
      <c r="H277" s="29" t="str">
        <f>IFERROR(RANK(G277,G:G,1)+COUNTIF($G$1:G276,G277),"")</f>
        <v/>
      </c>
      <c r="I277" s="29" t="str">
        <f t="shared" si="18"/>
        <v/>
      </c>
      <c r="J277" s="29" t="str">
        <f>IFERROR(RANK(I277,I:I,1)+COUNTIF(I$1:I276,I277),"")</f>
        <v/>
      </c>
      <c r="K277" s="29" t="str">
        <f t="shared" si="19"/>
        <v/>
      </c>
      <c r="L277" s="29" t="str">
        <f>IFERROR(RANK(K277,K:K,1)+COUNTIF(K$1:K276,K277),"")</f>
        <v/>
      </c>
      <c r="M277" s="29" t="str">
        <f t="shared" si="20"/>
        <v/>
      </c>
      <c r="N277" s="29" t="str">
        <f>IFERROR(RANK(M277,M:M,1)+COUNTIF(M$1:M276,M277),"")</f>
        <v/>
      </c>
    </row>
    <row r="278" spans="1:14" ht="17.25">
      <c r="A278" s="21">
        <v>45251</v>
      </c>
      <c r="B278" s="8" t="s">
        <v>747</v>
      </c>
      <c r="C278" s="22" t="s">
        <v>793</v>
      </c>
      <c r="D278" s="152" t="s">
        <v>753</v>
      </c>
      <c r="E278" s="23"/>
      <c r="F278" s="29" t="str">
        <f>IF(YEAR(A278)&amp;MONTH(A278)=체크리스트!$A$11&amp;체크리스트!$A$15,RANK(A278,A$2:A$1080,1),"")</f>
        <v/>
      </c>
      <c r="G278" s="29" t="str">
        <f t="shared" si="17"/>
        <v/>
      </c>
      <c r="H278" s="29" t="str">
        <f>IFERROR(RANK(G278,G:G,1)+COUNTIF($G$1:G277,G278),"")</f>
        <v/>
      </c>
      <c r="I278" s="29" t="str">
        <f t="shared" si="18"/>
        <v/>
      </c>
      <c r="J278" s="29" t="str">
        <f>IFERROR(RANK(I278,I:I,1)+COUNTIF(I$1:I277,I278),"")</f>
        <v/>
      </c>
      <c r="K278" s="29" t="str">
        <f t="shared" si="19"/>
        <v/>
      </c>
      <c r="L278" s="29" t="str">
        <f>IFERROR(RANK(K278,K:K,1)+COUNTIF(K$1:K277,K278),"")</f>
        <v/>
      </c>
      <c r="M278" s="29" t="str">
        <f t="shared" si="20"/>
        <v/>
      </c>
      <c r="N278" s="29" t="str">
        <f>IFERROR(RANK(M278,M:M,1)+COUNTIF(M$1:M277,M278),"")</f>
        <v/>
      </c>
    </row>
    <row r="279" spans="1:14" ht="17.25">
      <c r="A279" s="21">
        <v>45252</v>
      </c>
      <c r="B279" s="8" t="s">
        <v>748</v>
      </c>
      <c r="C279" s="22" t="s">
        <v>794</v>
      </c>
      <c r="D279" s="152" t="s">
        <v>754</v>
      </c>
      <c r="E279" s="23"/>
      <c r="F279" s="29" t="str">
        <f>IF(YEAR(A279)&amp;MONTH(A279)=체크리스트!$A$11&amp;체크리스트!$A$15,RANK(A279,A$2:A$1080,1),"")</f>
        <v/>
      </c>
      <c r="G279" s="29" t="str">
        <f t="shared" si="17"/>
        <v/>
      </c>
      <c r="H279" s="29" t="str">
        <f>IFERROR(RANK(G279,G:G,1)+COUNTIF($G$1:G278,G279),"")</f>
        <v/>
      </c>
      <c r="I279" s="29" t="str">
        <f t="shared" si="18"/>
        <v/>
      </c>
      <c r="J279" s="29" t="str">
        <f>IFERROR(RANK(I279,I:I,1)+COUNTIF(I$1:I278,I279),"")</f>
        <v/>
      </c>
      <c r="K279" s="29" t="str">
        <f t="shared" si="19"/>
        <v/>
      </c>
      <c r="L279" s="29" t="str">
        <f>IFERROR(RANK(K279,K:K,1)+COUNTIF(K$1:K278,K279),"")</f>
        <v/>
      </c>
      <c r="M279" s="29" t="str">
        <f t="shared" si="20"/>
        <v/>
      </c>
      <c r="N279" s="29" t="str">
        <f>IFERROR(RANK(M279,M:M,1)+COUNTIF(M$1:M278,M279),"")</f>
        <v/>
      </c>
    </row>
    <row r="280" spans="1:14" ht="17.25">
      <c r="A280" s="21">
        <v>45252</v>
      </c>
      <c r="B280" s="8" t="s">
        <v>827</v>
      </c>
      <c r="C280" s="22" t="s">
        <v>749</v>
      </c>
      <c r="D280" s="152" t="s">
        <v>753</v>
      </c>
      <c r="E280" s="23"/>
      <c r="F280" s="29" t="str">
        <f>IF(YEAR(A280)&amp;MONTH(A280)=체크리스트!$A$11&amp;체크리스트!$A$15,RANK(A280,A$2:A$1080,1),"")</f>
        <v/>
      </c>
      <c r="G280" s="29" t="str">
        <f t="shared" si="17"/>
        <v/>
      </c>
      <c r="H280" s="29" t="str">
        <f>IFERROR(RANK(G280,G:G,1)+COUNTIF($G$1:G279,G280),"")</f>
        <v/>
      </c>
      <c r="I280" s="29" t="str">
        <f t="shared" si="18"/>
        <v/>
      </c>
      <c r="J280" s="29" t="str">
        <f>IFERROR(RANK(I280,I:I,1)+COUNTIF(I$1:I279,I280),"")</f>
        <v/>
      </c>
      <c r="K280" s="29" t="str">
        <f t="shared" si="19"/>
        <v/>
      </c>
      <c r="L280" s="29" t="str">
        <f>IFERROR(RANK(K280,K:K,1)+COUNTIF(K$1:K279,K280),"")</f>
        <v/>
      </c>
      <c r="M280" s="29" t="str">
        <f t="shared" si="20"/>
        <v/>
      </c>
      <c r="N280" s="29" t="str">
        <f>IFERROR(RANK(M280,M:M,1)+COUNTIF(M$1:M279,M280),"")</f>
        <v/>
      </c>
    </row>
    <row r="281" spans="1:14" ht="17.25">
      <c r="A281" s="21">
        <v>45253</v>
      </c>
      <c r="B281" s="8" t="s">
        <v>828</v>
      </c>
      <c r="C281" s="22" t="s">
        <v>795</v>
      </c>
      <c r="D281" s="152" t="s">
        <v>758</v>
      </c>
      <c r="E281" s="23"/>
      <c r="F281" s="29" t="str">
        <f>IF(YEAR(A281)&amp;MONTH(A281)=체크리스트!$A$11&amp;체크리스트!$A$15,RANK(A281,A$2:A$1080,1),"")</f>
        <v/>
      </c>
      <c r="G281" s="29" t="str">
        <f t="shared" si="17"/>
        <v/>
      </c>
      <c r="H281" s="29" t="str">
        <f>IFERROR(RANK(G281,G:G,1)+COUNTIF($G$1:G280,G281),"")</f>
        <v/>
      </c>
      <c r="I281" s="29" t="str">
        <f t="shared" si="18"/>
        <v/>
      </c>
      <c r="J281" s="29" t="str">
        <f>IFERROR(RANK(I281,I:I,1)+COUNTIF(I$1:I280,I281),"")</f>
        <v/>
      </c>
      <c r="K281" s="29" t="str">
        <f t="shared" si="19"/>
        <v/>
      </c>
      <c r="L281" s="29" t="str">
        <f>IFERROR(RANK(K281,K:K,1)+COUNTIF(K$1:K280,K281),"")</f>
        <v/>
      </c>
      <c r="M281" s="29" t="str">
        <f t="shared" si="20"/>
        <v/>
      </c>
      <c r="N281" s="29" t="str">
        <f>IFERROR(RANK(M281,M:M,1)+COUNTIF(M$1:M280,M281),"")</f>
        <v/>
      </c>
    </row>
    <row r="282" spans="1:14" ht="17.25">
      <c r="A282" s="21">
        <v>45254</v>
      </c>
      <c r="B282" s="8" t="s">
        <v>829</v>
      </c>
      <c r="C282" s="22" t="s">
        <v>796</v>
      </c>
      <c r="D282" s="152" t="s">
        <v>753</v>
      </c>
      <c r="E282" s="23"/>
      <c r="F282" s="29" t="str">
        <f>IF(YEAR(A282)&amp;MONTH(A282)=체크리스트!$A$11&amp;체크리스트!$A$15,RANK(A282,A$2:A$1080,1),"")</f>
        <v/>
      </c>
      <c r="G282" s="29" t="str">
        <f t="shared" si="17"/>
        <v/>
      </c>
      <c r="H282" s="29" t="str">
        <f>IFERROR(RANK(G282,G:G,1)+COUNTIF($G$1:G281,G282),"")</f>
        <v/>
      </c>
      <c r="I282" s="29" t="str">
        <f t="shared" si="18"/>
        <v/>
      </c>
      <c r="J282" s="29" t="str">
        <f>IFERROR(RANK(I282,I:I,1)+COUNTIF(I$1:I281,I282),"")</f>
        <v/>
      </c>
      <c r="K282" s="29" t="str">
        <f t="shared" si="19"/>
        <v/>
      </c>
      <c r="L282" s="29" t="str">
        <f>IFERROR(RANK(K282,K:K,1)+COUNTIF(K$1:K281,K282),"")</f>
        <v/>
      </c>
      <c r="M282" s="29" t="str">
        <f t="shared" si="20"/>
        <v/>
      </c>
      <c r="N282" s="29" t="str">
        <f>IFERROR(RANK(M282,M:M,1)+COUNTIF(M$1:M281,M282),"")</f>
        <v/>
      </c>
    </row>
    <row r="283" spans="1:14" ht="17.25">
      <c r="A283" s="21">
        <v>45256</v>
      </c>
      <c r="B283" s="8" t="s">
        <v>830</v>
      </c>
      <c r="C283" s="22" t="s">
        <v>797</v>
      </c>
      <c r="D283" s="152" t="s">
        <v>754</v>
      </c>
      <c r="E283" s="23"/>
      <c r="F283" s="29" t="str">
        <f>IF(YEAR(A283)&amp;MONTH(A283)=체크리스트!$A$11&amp;체크리스트!$A$15,RANK(A283,A$2:A$1080,1),"")</f>
        <v/>
      </c>
      <c r="G283" s="29" t="str">
        <f t="shared" si="17"/>
        <v/>
      </c>
      <c r="H283" s="29" t="str">
        <f>IFERROR(RANK(G283,G:G,1)+COUNTIF($G$1:G282,G283),"")</f>
        <v/>
      </c>
      <c r="I283" s="29" t="str">
        <f t="shared" si="18"/>
        <v/>
      </c>
      <c r="J283" s="29" t="str">
        <f>IFERROR(RANK(I283,I:I,1)+COUNTIF(I$1:I282,I283),"")</f>
        <v/>
      </c>
      <c r="K283" s="29" t="str">
        <f t="shared" si="19"/>
        <v/>
      </c>
      <c r="L283" s="29" t="str">
        <f>IFERROR(RANK(K283,K:K,1)+COUNTIF(K$1:K282,K283),"")</f>
        <v/>
      </c>
      <c r="M283" s="29" t="str">
        <f t="shared" si="20"/>
        <v/>
      </c>
      <c r="N283" s="29" t="str">
        <f>IFERROR(RANK(M283,M:M,1)+COUNTIF(M$1:M282,M283),"")</f>
        <v/>
      </c>
    </row>
    <row r="284" spans="1:14" ht="17.25">
      <c r="A284" s="21">
        <v>45256</v>
      </c>
      <c r="B284" s="8" t="s">
        <v>750</v>
      </c>
      <c r="C284" s="22" t="s">
        <v>798</v>
      </c>
      <c r="D284" s="152" t="s">
        <v>757</v>
      </c>
      <c r="E284" s="23"/>
      <c r="F284" s="29" t="str">
        <f>IF(YEAR(A284)&amp;MONTH(A284)=체크리스트!$A$11&amp;체크리스트!$A$15,RANK(A284,A$2:A$1080,1),"")</f>
        <v/>
      </c>
      <c r="G284" s="29" t="str">
        <f t="shared" si="17"/>
        <v/>
      </c>
      <c r="H284" s="29" t="str">
        <f>IFERROR(RANK(G284,G:G,1)+COUNTIF($G$1:G283,G284),"")</f>
        <v/>
      </c>
      <c r="I284" s="29" t="str">
        <f t="shared" si="18"/>
        <v/>
      </c>
      <c r="J284" s="29" t="str">
        <f>IFERROR(RANK(I284,I:I,1)+COUNTIF(I$1:I283,I284),"")</f>
        <v/>
      </c>
      <c r="K284" s="29" t="str">
        <f t="shared" si="19"/>
        <v/>
      </c>
      <c r="L284" s="29" t="str">
        <f>IFERROR(RANK(K284,K:K,1)+COUNTIF(K$1:K283,K284),"")</f>
        <v/>
      </c>
      <c r="M284" s="29" t="str">
        <f t="shared" si="20"/>
        <v/>
      </c>
      <c r="N284" s="29" t="str">
        <f>IFERROR(RANK(M284,M:M,1)+COUNTIF(M$1:M283,M284),"")</f>
        <v/>
      </c>
    </row>
    <row r="285" spans="1:14" ht="17.25">
      <c r="A285" s="21">
        <v>45258</v>
      </c>
      <c r="B285" s="8" t="s">
        <v>751</v>
      </c>
      <c r="C285" s="22" t="s">
        <v>799</v>
      </c>
      <c r="D285" s="152" t="s">
        <v>753</v>
      </c>
      <c r="E285" s="23"/>
      <c r="F285" s="29" t="str">
        <f>IF(YEAR(A285)&amp;MONTH(A285)=체크리스트!$A$11&amp;체크리스트!$A$15,RANK(A285,A$2:A$1080,1),"")</f>
        <v/>
      </c>
      <c r="G285" s="29" t="str">
        <f t="shared" si="17"/>
        <v/>
      </c>
      <c r="H285" s="29" t="str">
        <f>IFERROR(RANK(G285,G:G,1)+COUNTIF($G$1:G284,G285),"")</f>
        <v/>
      </c>
      <c r="I285" s="29" t="str">
        <f t="shared" si="18"/>
        <v/>
      </c>
      <c r="J285" s="29" t="str">
        <f>IFERROR(RANK(I285,I:I,1)+COUNTIF(I$1:I284,I285),"")</f>
        <v/>
      </c>
      <c r="K285" s="29" t="str">
        <f t="shared" si="19"/>
        <v/>
      </c>
      <c r="L285" s="29" t="str">
        <f>IFERROR(RANK(K285,K:K,1)+COUNTIF(K$1:K284,K285),"")</f>
        <v/>
      </c>
      <c r="M285" s="29" t="str">
        <f t="shared" si="20"/>
        <v/>
      </c>
      <c r="N285" s="29" t="str">
        <f>IFERROR(RANK(M285,M:M,1)+COUNTIF(M$1:M284,M285),"")</f>
        <v/>
      </c>
    </row>
    <row r="286" spans="1:14">
      <c r="A286" s="21">
        <v>45260</v>
      </c>
      <c r="B286" s="8" t="s">
        <v>831</v>
      </c>
      <c r="C286" s="22" t="s">
        <v>752</v>
      </c>
      <c r="D286" s="152" t="s">
        <v>757</v>
      </c>
      <c r="E286" s="89"/>
      <c r="F286" s="29" t="str">
        <f>IF(YEAR(A286)&amp;MONTH(A286)=체크리스트!$A$11&amp;체크리스트!$A$15,RANK(A286,A$2:A$1080,1),"")</f>
        <v/>
      </c>
      <c r="G286" s="29" t="str">
        <f t="shared" si="17"/>
        <v/>
      </c>
      <c r="H286" s="29" t="str">
        <f>IFERROR(RANK(G286,G:G,1)+COUNTIF($G$1:G285,G286),"")</f>
        <v/>
      </c>
      <c r="I286" s="29" t="str">
        <f t="shared" si="18"/>
        <v/>
      </c>
      <c r="J286" s="29" t="str">
        <f>IFERROR(RANK(I286,I:I,1)+COUNTIF(I$1:I285,I286),"")</f>
        <v/>
      </c>
      <c r="K286" s="29" t="str">
        <f t="shared" si="19"/>
        <v/>
      </c>
      <c r="L286" s="29" t="str">
        <f>IFERROR(RANK(K286,K:K,1)+COUNTIF(K$1:K285,K286),"")</f>
        <v/>
      </c>
      <c r="M286" s="29" t="str">
        <f t="shared" si="20"/>
        <v/>
      </c>
      <c r="N286" s="29" t="str">
        <f>IFERROR(RANK(M286,M:M,1)+COUNTIF(M$1:M285,M286),"")</f>
        <v/>
      </c>
    </row>
    <row r="287" spans="1:14">
      <c r="A287" s="21">
        <v>45260</v>
      </c>
      <c r="B287" s="8" t="s">
        <v>832</v>
      </c>
      <c r="C287" s="22" t="s">
        <v>800</v>
      </c>
      <c r="D287" s="152" t="s">
        <v>754</v>
      </c>
      <c r="E287" s="89"/>
      <c r="F287" s="29" t="str">
        <f>IF(YEAR(A287)&amp;MONTH(A287)=체크리스트!$A$11&amp;체크리스트!$A$15,RANK(A287,A$2:A$1080,1),"")</f>
        <v/>
      </c>
      <c r="G287" s="29" t="str">
        <f t="shared" si="17"/>
        <v/>
      </c>
      <c r="H287" s="29" t="str">
        <f>IFERROR(RANK(G287,G:G,1)+COUNTIF($G$1:G286,G287),"")</f>
        <v/>
      </c>
      <c r="I287" s="29" t="str">
        <f t="shared" si="18"/>
        <v/>
      </c>
      <c r="J287" s="29" t="str">
        <f>IFERROR(RANK(I287,I:I,1)+COUNTIF(I$1:I286,I287),"")</f>
        <v/>
      </c>
      <c r="K287" s="29" t="str">
        <f t="shared" si="19"/>
        <v/>
      </c>
      <c r="L287" s="29" t="str">
        <f>IFERROR(RANK(K287,K:K,1)+COUNTIF(K$1:K286,K287),"")</f>
        <v/>
      </c>
      <c r="M287" s="29" t="str">
        <f t="shared" si="20"/>
        <v/>
      </c>
      <c r="N287" s="29" t="str">
        <f>IFERROR(RANK(M287,M:M,1)+COUNTIF(M$1:M286,M287),"")</f>
        <v/>
      </c>
    </row>
    <row r="288" spans="1:14">
      <c r="A288" s="21">
        <v>45263</v>
      </c>
      <c r="B288" s="8" t="s">
        <v>760</v>
      </c>
      <c r="C288" s="22" t="s">
        <v>802</v>
      </c>
      <c r="D288" s="151" t="s">
        <v>761</v>
      </c>
      <c r="E288" s="89"/>
      <c r="F288" s="29" t="str">
        <f>IF(YEAR(A288)&amp;MONTH(A288)=체크리스트!$A$11&amp;체크리스트!$A$15,RANK(A288,A$2:A$1080,1),"")</f>
        <v/>
      </c>
      <c r="G288" s="29" t="str">
        <f t="shared" si="17"/>
        <v/>
      </c>
      <c r="H288" s="29" t="str">
        <f>IFERROR(RANK(G288,G:G,1)+COUNTIF($G$1:G287,G288),"")</f>
        <v/>
      </c>
      <c r="I288" s="29" t="str">
        <f t="shared" si="18"/>
        <v/>
      </c>
      <c r="J288" s="29" t="str">
        <f>IFERROR(RANK(I288,I:I,1)+COUNTIF(I$1:I287,I288),"")</f>
        <v/>
      </c>
      <c r="K288" s="29" t="str">
        <f t="shared" si="19"/>
        <v/>
      </c>
      <c r="L288" s="29" t="str">
        <f>IFERROR(RANK(K288,K:K,1)+COUNTIF(K$1:K287,K288),"")</f>
        <v/>
      </c>
      <c r="M288" s="29" t="str">
        <f t="shared" si="20"/>
        <v/>
      </c>
      <c r="N288" s="29" t="str">
        <f>IFERROR(RANK(M288,M:M,1)+COUNTIF(M$1:M287,M288),"")</f>
        <v/>
      </c>
    </row>
    <row r="289" spans="1:14">
      <c r="A289" s="21">
        <v>45264</v>
      </c>
      <c r="B289" s="8" t="s">
        <v>834</v>
      </c>
      <c r="C289" s="22" t="s">
        <v>803</v>
      </c>
      <c r="D289" s="151" t="s">
        <v>762</v>
      </c>
      <c r="E289" s="89"/>
      <c r="F289" s="29" t="str">
        <f>IF(YEAR(A289)&amp;MONTH(A289)=체크리스트!$A$11&amp;체크리스트!$A$15,RANK(A289,A$2:A$1080,1),"")</f>
        <v/>
      </c>
      <c r="G289" s="29" t="str">
        <f t="shared" si="17"/>
        <v/>
      </c>
      <c r="H289" s="29" t="str">
        <f>IFERROR(RANK(G289,G:G,1)+COUNTIF($G$1:G288,G289),"")</f>
        <v/>
      </c>
      <c r="I289" s="29" t="str">
        <f t="shared" si="18"/>
        <v/>
      </c>
      <c r="J289" s="29" t="str">
        <f>IFERROR(RANK(I289,I:I,1)+COUNTIF(I$1:I288,I289),"")</f>
        <v/>
      </c>
      <c r="K289" s="29" t="str">
        <f t="shared" si="19"/>
        <v/>
      </c>
      <c r="L289" s="29" t="str">
        <f>IFERROR(RANK(K289,K:K,1)+COUNTIF(K$1:K288,K289),"")</f>
        <v/>
      </c>
      <c r="M289" s="29" t="str">
        <f t="shared" si="20"/>
        <v/>
      </c>
      <c r="N289" s="29" t="str">
        <f>IFERROR(RANK(M289,M:M,1)+COUNTIF(M$1:M288,M289),"")</f>
        <v/>
      </c>
    </row>
    <row r="290" spans="1:14">
      <c r="A290" s="21">
        <v>45264</v>
      </c>
      <c r="B290" s="8" t="s">
        <v>835</v>
      </c>
      <c r="C290" s="22" t="s">
        <v>804</v>
      </c>
      <c r="D290" s="151" t="s">
        <v>763</v>
      </c>
      <c r="E290" s="89"/>
      <c r="F290" s="29" t="str">
        <f>IF(YEAR(A290)&amp;MONTH(A290)=체크리스트!$A$11&amp;체크리스트!$A$15,RANK(A290,A$2:A$1080,1),"")</f>
        <v/>
      </c>
      <c r="G290" s="29" t="str">
        <f t="shared" si="17"/>
        <v/>
      </c>
      <c r="H290" s="29" t="str">
        <f>IFERROR(RANK(G290,G:G,1)+COUNTIF($G$1:G289,G290),"")</f>
        <v/>
      </c>
      <c r="I290" s="29" t="str">
        <f t="shared" si="18"/>
        <v/>
      </c>
      <c r="J290" s="29" t="str">
        <f>IFERROR(RANK(I290,I:I,1)+COUNTIF(I$1:I289,I290),"")</f>
        <v/>
      </c>
      <c r="K290" s="29" t="str">
        <f t="shared" si="19"/>
        <v/>
      </c>
      <c r="L290" s="29" t="str">
        <f>IFERROR(RANK(K290,K:K,1)+COUNTIF(K$1:K289,K290),"")</f>
        <v/>
      </c>
      <c r="M290" s="29" t="str">
        <f t="shared" si="20"/>
        <v/>
      </c>
      <c r="N290" s="29" t="str">
        <f>IFERROR(RANK(M290,M:M,1)+COUNTIF(M$1:M289,M290),"")</f>
        <v/>
      </c>
    </row>
    <row r="291" spans="1:14">
      <c r="A291" s="21">
        <v>45264</v>
      </c>
      <c r="B291" s="8" t="s">
        <v>764</v>
      </c>
      <c r="C291" s="22" t="s">
        <v>805</v>
      </c>
      <c r="D291" s="151" t="s">
        <v>763</v>
      </c>
      <c r="E291" s="89"/>
      <c r="F291" s="29" t="str">
        <f>IF(YEAR(A291)&amp;MONTH(A291)=체크리스트!$A$11&amp;체크리스트!$A$15,RANK(A291,A$2:A$1080,1),"")</f>
        <v/>
      </c>
      <c r="G291" s="29" t="str">
        <f t="shared" si="17"/>
        <v/>
      </c>
      <c r="H291" s="29" t="str">
        <f>IFERROR(RANK(G291,G:G,1)+COUNTIF($G$1:G290,G291),"")</f>
        <v/>
      </c>
      <c r="I291" s="29" t="str">
        <f t="shared" si="18"/>
        <v/>
      </c>
      <c r="J291" s="29" t="str">
        <f>IFERROR(RANK(I291,I:I,1)+COUNTIF(I$1:I290,I291),"")</f>
        <v/>
      </c>
      <c r="K291" s="29" t="str">
        <f t="shared" si="19"/>
        <v/>
      </c>
      <c r="L291" s="29" t="str">
        <f>IFERROR(RANK(K291,K:K,1)+COUNTIF(K$1:K290,K291),"")</f>
        <v/>
      </c>
      <c r="M291" s="29" t="str">
        <f t="shared" si="20"/>
        <v/>
      </c>
      <c r="N291" s="29" t="str">
        <f>IFERROR(RANK(M291,M:M,1)+COUNTIF(M$1:M290,M291),"")</f>
        <v/>
      </c>
    </row>
    <row r="292" spans="1:14">
      <c r="A292" s="21">
        <v>45264</v>
      </c>
      <c r="B292" s="8" t="s">
        <v>765</v>
      </c>
      <c r="C292" s="22" t="s">
        <v>806</v>
      </c>
      <c r="D292" s="151" t="s">
        <v>766</v>
      </c>
      <c r="E292" s="89"/>
      <c r="F292" s="29" t="str">
        <f>IF(YEAR(A292)&amp;MONTH(A292)=체크리스트!$A$11&amp;체크리스트!$A$15,RANK(A292,A$2:A$1080,1),"")</f>
        <v/>
      </c>
      <c r="G292" s="29" t="str">
        <f t="shared" si="17"/>
        <v/>
      </c>
      <c r="H292" s="29" t="str">
        <f>IFERROR(RANK(G292,G:G,1)+COUNTIF($G$1:G291,G292),"")</f>
        <v/>
      </c>
      <c r="I292" s="29" t="str">
        <f t="shared" si="18"/>
        <v/>
      </c>
      <c r="J292" s="29" t="str">
        <f>IFERROR(RANK(I292,I:I,1)+COUNTIF(I$1:I291,I292),"")</f>
        <v/>
      </c>
      <c r="K292" s="29" t="str">
        <f t="shared" si="19"/>
        <v/>
      </c>
      <c r="L292" s="29" t="str">
        <f>IFERROR(RANK(K292,K:K,1)+COUNTIF(K$1:K291,K292),"")</f>
        <v/>
      </c>
      <c r="M292" s="29" t="str">
        <f t="shared" si="20"/>
        <v/>
      </c>
      <c r="N292" s="29" t="str">
        <f>IFERROR(RANK(M292,M:M,1)+COUNTIF(M$1:M291,M292),"")</f>
        <v/>
      </c>
    </row>
    <row r="293" spans="1:14">
      <c r="A293" s="21">
        <v>45264</v>
      </c>
      <c r="B293" s="8" t="s">
        <v>836</v>
      </c>
      <c r="C293" s="22" t="s">
        <v>767</v>
      </c>
      <c r="D293" s="151" t="s">
        <v>766</v>
      </c>
      <c r="E293" s="89"/>
      <c r="F293" s="29" t="str">
        <f>IF(YEAR(A293)&amp;MONTH(A293)=체크리스트!$A$11&amp;체크리스트!$A$15,RANK(A293,A$2:A$1080,1),"")</f>
        <v/>
      </c>
      <c r="G293" s="29" t="str">
        <f t="shared" si="17"/>
        <v/>
      </c>
      <c r="H293" s="29" t="str">
        <f>IFERROR(RANK(G293,G:G,1)+COUNTIF($G$1:G292,G293),"")</f>
        <v/>
      </c>
      <c r="I293" s="29" t="str">
        <f t="shared" si="18"/>
        <v/>
      </c>
      <c r="J293" s="29" t="str">
        <f>IFERROR(RANK(I293,I:I,1)+COUNTIF(I$1:I292,I293),"")</f>
        <v/>
      </c>
      <c r="K293" s="29" t="str">
        <f t="shared" si="19"/>
        <v/>
      </c>
      <c r="L293" s="29" t="str">
        <f>IFERROR(RANK(K293,K:K,1)+COUNTIF(K$1:K292,K293),"")</f>
        <v/>
      </c>
      <c r="M293" s="29" t="str">
        <f t="shared" si="20"/>
        <v/>
      </c>
      <c r="N293" s="29" t="str">
        <f>IFERROR(RANK(M293,M:M,1)+COUNTIF(M$1:M292,M293),"")</f>
        <v/>
      </c>
    </row>
    <row r="294" spans="1:14">
      <c r="A294" s="21">
        <v>45264</v>
      </c>
      <c r="B294" s="8" t="s">
        <v>768</v>
      </c>
      <c r="C294" s="22" t="s">
        <v>807</v>
      </c>
      <c r="D294" s="151" t="s">
        <v>766</v>
      </c>
      <c r="E294" s="89"/>
      <c r="F294" s="29" t="str">
        <f>IF(YEAR(A294)&amp;MONTH(A294)=체크리스트!$A$11&amp;체크리스트!$A$15,RANK(A294,A$2:A$1080,1),"")</f>
        <v/>
      </c>
      <c r="G294" s="29" t="str">
        <f t="shared" si="17"/>
        <v/>
      </c>
      <c r="H294" s="29" t="str">
        <f>IFERROR(RANK(G294,G:G,1)+COUNTIF($G$1:G293,G294),"")</f>
        <v/>
      </c>
      <c r="I294" s="29" t="str">
        <f t="shared" si="18"/>
        <v/>
      </c>
      <c r="J294" s="29" t="str">
        <f>IFERROR(RANK(I294,I:I,1)+COUNTIF(I$1:I293,I294),"")</f>
        <v/>
      </c>
      <c r="K294" s="29" t="str">
        <f t="shared" si="19"/>
        <v/>
      </c>
      <c r="L294" s="29" t="str">
        <f>IFERROR(RANK(K294,K:K,1)+COUNTIF(K$1:K293,K294),"")</f>
        <v/>
      </c>
      <c r="M294" s="29" t="str">
        <f t="shared" si="20"/>
        <v/>
      </c>
      <c r="N294" s="29" t="str">
        <f>IFERROR(RANK(M294,M:M,1)+COUNTIF(M$1:M293,M294),"")</f>
        <v/>
      </c>
    </row>
    <row r="295" spans="1:14">
      <c r="A295" s="21">
        <v>45266</v>
      </c>
      <c r="B295" s="8" t="s">
        <v>769</v>
      </c>
      <c r="C295" s="22" t="s">
        <v>808</v>
      </c>
      <c r="D295" s="151" t="s">
        <v>766</v>
      </c>
      <c r="E295" s="89"/>
      <c r="F295" s="29" t="str">
        <f>IF(YEAR(A295)&amp;MONTH(A295)=체크리스트!$A$11&amp;체크리스트!$A$15,RANK(A295,A$2:A$1080,1),"")</f>
        <v/>
      </c>
      <c r="G295" s="29" t="str">
        <f t="shared" si="17"/>
        <v/>
      </c>
      <c r="H295" s="29" t="str">
        <f>IFERROR(RANK(G295,G:G,1)+COUNTIF($G$1:G294,G295),"")</f>
        <v/>
      </c>
      <c r="I295" s="29" t="str">
        <f t="shared" si="18"/>
        <v/>
      </c>
      <c r="J295" s="29" t="str">
        <f>IFERROR(RANK(I295,I:I,1)+COUNTIF(I$1:I294,I295),"")</f>
        <v/>
      </c>
      <c r="K295" s="29" t="str">
        <f t="shared" si="19"/>
        <v/>
      </c>
      <c r="L295" s="29" t="str">
        <f>IFERROR(RANK(K295,K:K,1)+COUNTIF(K$1:K294,K295),"")</f>
        <v/>
      </c>
      <c r="M295" s="29" t="str">
        <f t="shared" si="20"/>
        <v/>
      </c>
      <c r="N295" s="29" t="str">
        <f>IFERROR(RANK(M295,M:M,1)+COUNTIF(M$1:M294,M295),"")</f>
        <v/>
      </c>
    </row>
    <row r="296" spans="1:14">
      <c r="A296" s="21">
        <v>45267</v>
      </c>
      <c r="B296" s="8" t="s">
        <v>770</v>
      </c>
      <c r="C296" s="22" t="s">
        <v>809</v>
      </c>
      <c r="D296" s="151" t="s">
        <v>762</v>
      </c>
      <c r="E296" s="89"/>
      <c r="F296" s="29" t="str">
        <f>IF(YEAR(A296)&amp;MONTH(A296)=체크리스트!$A$11&amp;체크리스트!$A$15,RANK(A296,A$2:A$1080,1),"")</f>
        <v/>
      </c>
      <c r="G296" s="29" t="str">
        <f t="shared" si="17"/>
        <v/>
      </c>
      <c r="H296" s="29" t="str">
        <f>IFERROR(RANK(G296,G:G,1)+COUNTIF($G$1:G295,G296),"")</f>
        <v/>
      </c>
      <c r="I296" s="29" t="str">
        <f t="shared" si="18"/>
        <v/>
      </c>
      <c r="J296" s="29" t="str">
        <f>IFERROR(RANK(I296,I:I,1)+COUNTIF(I$1:I295,I296),"")</f>
        <v/>
      </c>
      <c r="K296" s="29" t="str">
        <f t="shared" si="19"/>
        <v/>
      </c>
      <c r="L296" s="29" t="str">
        <f>IFERROR(RANK(K296,K:K,1)+COUNTIF(K$1:K295,K296),"")</f>
        <v/>
      </c>
      <c r="M296" s="29" t="str">
        <f t="shared" si="20"/>
        <v/>
      </c>
      <c r="N296" s="29" t="str">
        <f>IFERROR(RANK(M296,M:M,1)+COUNTIF(M$1:M295,M296),"")</f>
        <v/>
      </c>
    </row>
    <row r="297" spans="1:14">
      <c r="A297" s="21">
        <v>45270</v>
      </c>
      <c r="B297" s="8" t="s">
        <v>771</v>
      </c>
      <c r="C297" s="22" t="s">
        <v>772</v>
      </c>
      <c r="D297" s="151" t="s">
        <v>762</v>
      </c>
      <c r="E297" s="89"/>
      <c r="F297" s="29" t="str">
        <f>IF(YEAR(A297)&amp;MONTH(A297)=체크리스트!$A$11&amp;체크리스트!$A$15,RANK(A297,A$2:A$1080,1),"")</f>
        <v/>
      </c>
      <c r="G297" s="29" t="str">
        <f t="shared" si="17"/>
        <v/>
      </c>
      <c r="H297" s="29" t="str">
        <f>IFERROR(RANK(G297,G:G,1)+COUNTIF($G$1:G296,G297),"")</f>
        <v/>
      </c>
      <c r="I297" s="29" t="str">
        <f t="shared" si="18"/>
        <v/>
      </c>
      <c r="J297" s="29" t="str">
        <f>IFERROR(RANK(I297,I:I,1)+COUNTIF(I$1:I296,I297),"")</f>
        <v/>
      </c>
      <c r="K297" s="29" t="str">
        <f t="shared" si="19"/>
        <v/>
      </c>
      <c r="L297" s="29" t="str">
        <f>IFERROR(RANK(K297,K:K,1)+COUNTIF(K$1:K296,K297),"")</f>
        <v/>
      </c>
      <c r="M297" s="29" t="str">
        <f t="shared" si="20"/>
        <v/>
      </c>
      <c r="N297" s="29" t="str">
        <f>IFERROR(RANK(M297,M:M,1)+COUNTIF(M$1:M296,M297),"")</f>
        <v/>
      </c>
    </row>
    <row r="298" spans="1:14">
      <c r="A298" s="21">
        <v>45271</v>
      </c>
      <c r="B298" s="8" t="s">
        <v>837</v>
      </c>
      <c r="C298" s="22" t="s">
        <v>810</v>
      </c>
      <c r="D298" s="151" t="s">
        <v>762</v>
      </c>
      <c r="E298" s="89"/>
      <c r="F298" s="29" t="str">
        <f>IF(YEAR(A298)&amp;MONTH(A298)=체크리스트!$A$11&amp;체크리스트!$A$15,RANK(A298,A$2:A$1080,1),"")</f>
        <v/>
      </c>
      <c r="G298" s="29" t="str">
        <f t="shared" si="17"/>
        <v/>
      </c>
      <c r="H298" s="29" t="str">
        <f>IFERROR(RANK(G298,G:G,1)+COUNTIF($G$1:G297,G298),"")</f>
        <v/>
      </c>
      <c r="I298" s="29" t="str">
        <f t="shared" si="18"/>
        <v/>
      </c>
      <c r="J298" s="29" t="str">
        <f>IFERROR(RANK(I298,I:I,1)+COUNTIF(I$1:I297,I298),"")</f>
        <v/>
      </c>
      <c r="K298" s="29" t="str">
        <f t="shared" si="19"/>
        <v/>
      </c>
      <c r="L298" s="29" t="str">
        <f>IFERROR(RANK(K298,K:K,1)+COUNTIF(K$1:K297,K298),"")</f>
        <v/>
      </c>
      <c r="M298" s="29" t="str">
        <f t="shared" si="20"/>
        <v/>
      </c>
      <c r="N298" s="29" t="str">
        <f>IFERROR(RANK(M298,M:M,1)+COUNTIF(M$1:M297,M298),"")</f>
        <v/>
      </c>
    </row>
    <row r="299" spans="1:14">
      <c r="A299" s="21">
        <v>45272</v>
      </c>
      <c r="B299" s="8" t="s">
        <v>773</v>
      </c>
      <c r="C299" s="22" t="s">
        <v>811</v>
      </c>
      <c r="D299" s="151" t="s">
        <v>762</v>
      </c>
      <c r="E299" s="89"/>
      <c r="F299" s="29" t="str">
        <f>IF(YEAR(A299)&amp;MONTH(A299)=체크리스트!$A$11&amp;체크리스트!$A$15,RANK(A299,A$2:A$1080,1),"")</f>
        <v/>
      </c>
      <c r="G299" s="29" t="str">
        <f t="shared" si="17"/>
        <v/>
      </c>
      <c r="H299" s="29" t="str">
        <f>IFERROR(RANK(G299,G:G,1)+COUNTIF($G$1:G298,G299),"")</f>
        <v/>
      </c>
      <c r="I299" s="29" t="str">
        <f t="shared" si="18"/>
        <v/>
      </c>
      <c r="J299" s="29" t="str">
        <f>IFERROR(RANK(I299,I:I,1)+COUNTIF(I$1:I298,I299),"")</f>
        <v/>
      </c>
      <c r="K299" s="29" t="str">
        <f t="shared" si="19"/>
        <v/>
      </c>
      <c r="L299" s="29" t="str">
        <f>IFERROR(RANK(K299,K:K,1)+COUNTIF(K$1:K298,K299),"")</f>
        <v/>
      </c>
      <c r="M299" s="29" t="str">
        <f t="shared" si="20"/>
        <v/>
      </c>
      <c r="N299" s="29" t="str">
        <f>IFERROR(RANK(M299,M:M,1)+COUNTIF(M$1:M298,M299),"")</f>
        <v/>
      </c>
    </row>
    <row r="300" spans="1:14">
      <c r="A300" s="21">
        <v>45272</v>
      </c>
      <c r="B300" s="8" t="s">
        <v>774</v>
      </c>
      <c r="C300" s="22" t="s">
        <v>812</v>
      </c>
      <c r="D300" s="151" t="s">
        <v>762</v>
      </c>
      <c r="E300" s="89"/>
      <c r="F300" s="29" t="str">
        <f>IF(YEAR(A300)&amp;MONTH(A300)=체크리스트!$A$11&amp;체크리스트!$A$15,RANK(A300,A$2:A$1080,1),"")</f>
        <v/>
      </c>
      <c r="G300" s="29" t="str">
        <f t="shared" si="17"/>
        <v/>
      </c>
      <c r="H300" s="29" t="str">
        <f>IFERROR(RANK(G300,G:G,1)+COUNTIF($G$1:G299,G300),"")</f>
        <v/>
      </c>
      <c r="I300" s="29" t="str">
        <f t="shared" si="18"/>
        <v/>
      </c>
      <c r="J300" s="29" t="str">
        <f>IFERROR(RANK(I300,I:I,1)+COUNTIF(I$1:I299,I300),"")</f>
        <v/>
      </c>
      <c r="K300" s="29" t="str">
        <f t="shared" si="19"/>
        <v/>
      </c>
      <c r="L300" s="29" t="str">
        <f>IFERROR(RANK(K300,K:K,1)+COUNTIF(K$1:K299,K300),"")</f>
        <v/>
      </c>
      <c r="M300" s="29" t="str">
        <f t="shared" si="20"/>
        <v/>
      </c>
      <c r="N300" s="29" t="str">
        <f>IFERROR(RANK(M300,M:M,1)+COUNTIF(M$1:M299,M300),"")</f>
        <v/>
      </c>
    </row>
    <row r="301" spans="1:14">
      <c r="A301" s="21">
        <v>45273</v>
      </c>
      <c r="B301" s="8" t="s">
        <v>775</v>
      </c>
      <c r="C301" s="22" t="s">
        <v>813</v>
      </c>
      <c r="D301" s="151" t="s">
        <v>762</v>
      </c>
      <c r="E301" s="89"/>
      <c r="F301" s="29" t="str">
        <f>IF(YEAR(A301)&amp;MONTH(A301)=체크리스트!$A$11&amp;체크리스트!$A$15,RANK(A301,A$2:A$1080,1),"")</f>
        <v/>
      </c>
      <c r="G301" s="29" t="str">
        <f t="shared" si="17"/>
        <v/>
      </c>
      <c r="H301" s="29" t="str">
        <f>IFERROR(RANK(G301,G:G,1)+COUNTIF($G$1:G300,G301),"")</f>
        <v/>
      </c>
      <c r="I301" s="29" t="str">
        <f t="shared" si="18"/>
        <v/>
      </c>
      <c r="J301" s="29" t="str">
        <f>IFERROR(RANK(I301,I:I,1)+COUNTIF(I$1:I300,I301),"")</f>
        <v/>
      </c>
      <c r="K301" s="29" t="str">
        <f t="shared" si="19"/>
        <v/>
      </c>
      <c r="L301" s="29" t="str">
        <f>IFERROR(RANK(K301,K:K,1)+COUNTIF(K$1:K300,K301),"")</f>
        <v/>
      </c>
      <c r="M301" s="29" t="str">
        <f t="shared" si="20"/>
        <v/>
      </c>
      <c r="N301" s="29" t="str">
        <f>IFERROR(RANK(M301,M:M,1)+COUNTIF(M$1:M300,M301),"")</f>
        <v/>
      </c>
    </row>
    <row r="302" spans="1:14">
      <c r="A302" s="21">
        <v>45274</v>
      </c>
      <c r="B302" s="8" t="s">
        <v>776</v>
      </c>
      <c r="C302" s="22" t="s">
        <v>814</v>
      </c>
      <c r="D302" s="151" t="s">
        <v>761</v>
      </c>
      <c r="E302" s="89"/>
      <c r="F302" s="29" t="str">
        <f>IF(YEAR(A302)&amp;MONTH(A302)=체크리스트!$A$11&amp;체크리스트!$A$15,RANK(A302,A$2:A$1080,1),"")</f>
        <v/>
      </c>
      <c r="G302" s="29" t="str">
        <f t="shared" si="17"/>
        <v/>
      </c>
      <c r="H302" s="29" t="str">
        <f>IFERROR(RANK(G302,G:G,1)+COUNTIF($G$1:G301,G302),"")</f>
        <v/>
      </c>
      <c r="I302" s="29" t="str">
        <f t="shared" si="18"/>
        <v/>
      </c>
      <c r="J302" s="29" t="str">
        <f>IFERROR(RANK(I302,I:I,1)+COUNTIF(I$1:I301,I302),"")</f>
        <v/>
      </c>
      <c r="K302" s="29" t="str">
        <f t="shared" si="19"/>
        <v/>
      </c>
      <c r="L302" s="29" t="str">
        <f>IFERROR(RANK(K302,K:K,1)+COUNTIF(K$1:K301,K302),"")</f>
        <v/>
      </c>
      <c r="M302" s="29" t="str">
        <f t="shared" si="20"/>
        <v/>
      </c>
      <c r="N302" s="29" t="str">
        <f>IFERROR(RANK(M302,M:M,1)+COUNTIF(M$1:M301,M302),"")</f>
        <v/>
      </c>
    </row>
    <row r="303" spans="1:14">
      <c r="A303" s="21">
        <v>45274</v>
      </c>
      <c r="B303" s="8" t="s">
        <v>838</v>
      </c>
      <c r="C303" s="22" t="s">
        <v>815</v>
      </c>
      <c r="D303" s="151" t="s">
        <v>761</v>
      </c>
      <c r="E303" s="89"/>
      <c r="F303" s="29" t="str">
        <f>IF(YEAR(A303)&amp;MONTH(A303)=체크리스트!$A$11&amp;체크리스트!$A$15,RANK(A303,A$2:A$1080,1),"")</f>
        <v/>
      </c>
      <c r="G303" s="29" t="str">
        <f t="shared" si="17"/>
        <v/>
      </c>
      <c r="H303" s="29" t="str">
        <f>IFERROR(RANK(G303,G:G,1)+COUNTIF($G$1:G302,G303),"")</f>
        <v/>
      </c>
      <c r="I303" s="29" t="str">
        <f t="shared" si="18"/>
        <v/>
      </c>
      <c r="J303" s="29" t="str">
        <f>IFERROR(RANK(I303,I:I,1)+COUNTIF(I$1:I302,I303),"")</f>
        <v/>
      </c>
      <c r="K303" s="29" t="str">
        <f t="shared" si="19"/>
        <v/>
      </c>
      <c r="L303" s="29" t="str">
        <f>IFERROR(RANK(K303,K:K,1)+COUNTIF(K$1:K302,K303),"")</f>
        <v/>
      </c>
      <c r="M303" s="29" t="str">
        <f t="shared" si="20"/>
        <v/>
      </c>
      <c r="N303" s="29" t="str">
        <f>IFERROR(RANK(M303,M:M,1)+COUNTIF(M$1:M302,M303),"")</f>
        <v/>
      </c>
    </row>
    <row r="304" spans="1:14">
      <c r="A304" s="21">
        <v>45275</v>
      </c>
      <c r="B304" s="8" t="s">
        <v>777</v>
      </c>
      <c r="C304" s="22" t="s">
        <v>816</v>
      </c>
      <c r="D304" s="151" t="s">
        <v>762</v>
      </c>
      <c r="E304" s="89"/>
      <c r="F304" s="29" t="str">
        <f>IF(YEAR(A304)&amp;MONTH(A304)=체크리스트!$A$11&amp;체크리스트!$A$15,RANK(A304,A$2:A$1080,1),"")</f>
        <v/>
      </c>
      <c r="G304" s="29" t="str">
        <f t="shared" si="17"/>
        <v/>
      </c>
      <c r="H304" s="29" t="str">
        <f>IFERROR(RANK(G304,G:G,1)+COUNTIF($G$1:G303,G304),"")</f>
        <v/>
      </c>
      <c r="I304" s="29" t="str">
        <f t="shared" si="18"/>
        <v/>
      </c>
      <c r="J304" s="29" t="str">
        <f>IFERROR(RANK(I304,I:I,1)+COUNTIF(I$1:I303,I304),"")</f>
        <v/>
      </c>
      <c r="K304" s="29" t="str">
        <f t="shared" si="19"/>
        <v/>
      </c>
      <c r="L304" s="29" t="str">
        <f>IFERROR(RANK(K304,K:K,1)+COUNTIF(K$1:K303,K304),"")</f>
        <v/>
      </c>
      <c r="M304" s="29" t="str">
        <f t="shared" si="20"/>
        <v/>
      </c>
      <c r="N304" s="29" t="str">
        <f>IFERROR(RANK(M304,M:M,1)+COUNTIF(M$1:M303,M304),"")</f>
        <v/>
      </c>
    </row>
    <row r="305" spans="1:14">
      <c r="A305" s="21">
        <v>45278</v>
      </c>
      <c r="B305" s="8" t="s">
        <v>778</v>
      </c>
      <c r="C305" s="22" t="s">
        <v>817</v>
      </c>
      <c r="D305" s="151" t="s">
        <v>766</v>
      </c>
      <c r="E305" s="89"/>
      <c r="F305" s="29" t="str">
        <f>IF(YEAR(A305)&amp;MONTH(A305)=체크리스트!$A$11&amp;체크리스트!$A$15,RANK(A305,A$2:A$1080,1),"")</f>
        <v/>
      </c>
      <c r="G305" s="29" t="str">
        <f t="shared" si="17"/>
        <v/>
      </c>
      <c r="H305" s="29" t="str">
        <f>IFERROR(RANK(G305,G:G,1)+COUNTIF($G$1:G304,G305),"")</f>
        <v/>
      </c>
      <c r="I305" s="29" t="str">
        <f t="shared" si="18"/>
        <v/>
      </c>
      <c r="J305" s="29" t="str">
        <f>IFERROR(RANK(I305,I:I,1)+COUNTIF(I$1:I304,I305),"")</f>
        <v/>
      </c>
      <c r="K305" s="29" t="str">
        <f t="shared" si="19"/>
        <v/>
      </c>
      <c r="L305" s="29" t="str">
        <f>IFERROR(RANK(K305,K:K,1)+COUNTIF(K$1:K304,K305),"")</f>
        <v/>
      </c>
      <c r="M305" s="29" t="str">
        <f t="shared" si="20"/>
        <v/>
      </c>
      <c r="N305" s="29" t="str">
        <f>IFERROR(RANK(M305,M:M,1)+COUNTIF(M$1:M304,M305),"")</f>
        <v/>
      </c>
    </row>
    <row r="306" spans="1:14">
      <c r="A306" s="21">
        <v>45279</v>
      </c>
      <c r="B306" s="8" t="s">
        <v>779</v>
      </c>
      <c r="C306" s="22" t="s">
        <v>818</v>
      </c>
      <c r="D306" s="151" t="s">
        <v>766</v>
      </c>
      <c r="E306" s="89"/>
      <c r="F306" s="29" t="str">
        <f>IF(YEAR(A306)&amp;MONTH(A306)=체크리스트!$A$11&amp;체크리스트!$A$15,RANK(A306,A$2:A$1080,1),"")</f>
        <v/>
      </c>
      <c r="G306" s="29" t="str">
        <f t="shared" si="17"/>
        <v/>
      </c>
      <c r="H306" s="29" t="str">
        <f>IFERROR(RANK(G306,G:G,1)+COUNTIF($G$1:G305,G306),"")</f>
        <v/>
      </c>
      <c r="I306" s="29" t="str">
        <f t="shared" si="18"/>
        <v/>
      </c>
      <c r="J306" s="29" t="str">
        <f>IFERROR(RANK(I306,I:I,1)+COUNTIF(I$1:I305,I306),"")</f>
        <v/>
      </c>
      <c r="K306" s="29" t="str">
        <f t="shared" si="19"/>
        <v/>
      </c>
      <c r="L306" s="29" t="str">
        <f>IFERROR(RANK(K306,K:K,1)+COUNTIF(K$1:K305,K306),"")</f>
        <v/>
      </c>
      <c r="M306" s="29" t="str">
        <f t="shared" si="20"/>
        <v/>
      </c>
      <c r="N306" s="29" t="str">
        <f>IFERROR(RANK(M306,M:M,1)+COUNTIF(M$1:M305,M306),"")</f>
        <v/>
      </c>
    </row>
    <row r="307" spans="1:14">
      <c r="A307" s="21">
        <v>45280</v>
      </c>
      <c r="B307" s="8" t="s">
        <v>780</v>
      </c>
      <c r="C307" s="22" t="s">
        <v>781</v>
      </c>
      <c r="D307" s="151" t="s">
        <v>761</v>
      </c>
      <c r="E307" s="89"/>
      <c r="F307" s="29" t="str">
        <f>IF(YEAR(A307)&amp;MONTH(A307)=체크리스트!$A$11&amp;체크리스트!$A$15,RANK(A307,A$2:A$1080,1),"")</f>
        <v/>
      </c>
      <c r="G307" s="29" t="str">
        <f t="shared" si="17"/>
        <v/>
      </c>
      <c r="H307" s="29" t="str">
        <f>IFERROR(RANK(G307,G:G,1)+COUNTIF($G$1:G306,G307),"")</f>
        <v/>
      </c>
      <c r="I307" s="29" t="str">
        <f t="shared" si="18"/>
        <v/>
      </c>
      <c r="J307" s="29" t="str">
        <f>IFERROR(RANK(I307,I:I,1)+COUNTIF(I$1:I306,I307),"")</f>
        <v/>
      </c>
      <c r="K307" s="29" t="str">
        <f t="shared" si="19"/>
        <v/>
      </c>
      <c r="L307" s="29" t="str">
        <f>IFERROR(RANK(K307,K:K,1)+COUNTIF(K$1:K306,K307),"")</f>
        <v/>
      </c>
      <c r="M307" s="29" t="str">
        <f t="shared" si="20"/>
        <v/>
      </c>
      <c r="N307" s="29" t="str">
        <f>IFERROR(RANK(M307,M:M,1)+COUNTIF(M$1:M306,M307),"")</f>
        <v/>
      </c>
    </row>
    <row r="308" spans="1:14">
      <c r="A308" s="21">
        <v>45285</v>
      </c>
      <c r="B308" s="8" t="s">
        <v>839</v>
      </c>
      <c r="C308" s="22" t="s">
        <v>819</v>
      </c>
      <c r="D308" s="151" t="s">
        <v>761</v>
      </c>
      <c r="E308" s="89"/>
      <c r="F308" s="29" t="str">
        <f>IF(YEAR(A308)&amp;MONTH(A308)=체크리스트!$A$11&amp;체크리스트!$A$15,RANK(A308,A$2:A$1080,1),"")</f>
        <v/>
      </c>
      <c r="G308" s="29" t="str">
        <f t="shared" si="17"/>
        <v/>
      </c>
      <c r="H308" s="29" t="str">
        <f>IFERROR(RANK(G308,G:G,1)+COUNTIF($G$1:G307,G308),"")</f>
        <v/>
      </c>
      <c r="I308" s="29" t="str">
        <f t="shared" si="18"/>
        <v/>
      </c>
      <c r="J308" s="29" t="str">
        <f>IFERROR(RANK(I308,I:I,1)+COUNTIF(I$1:I307,I308),"")</f>
        <v/>
      </c>
      <c r="K308" s="29" t="str">
        <f t="shared" si="19"/>
        <v/>
      </c>
      <c r="L308" s="29" t="str">
        <f>IFERROR(RANK(K308,K:K,1)+COUNTIF(K$1:K307,K308),"")</f>
        <v/>
      </c>
      <c r="M308" s="29" t="str">
        <f t="shared" si="20"/>
        <v/>
      </c>
      <c r="N308" s="29" t="str">
        <f>IFERROR(RANK(M308,M:M,1)+COUNTIF(M$1:M307,M308),"")</f>
        <v/>
      </c>
    </row>
    <row r="309" spans="1:14">
      <c r="A309" s="21">
        <v>45286</v>
      </c>
      <c r="B309" s="8" t="s">
        <v>840</v>
      </c>
      <c r="C309" s="22" t="s">
        <v>820</v>
      </c>
      <c r="D309" s="151" t="s">
        <v>761</v>
      </c>
      <c r="E309" s="89"/>
      <c r="F309" s="29" t="str">
        <f>IF(YEAR(A309)&amp;MONTH(A309)=체크리스트!$A$11&amp;체크리스트!$A$15,RANK(A309,A$2:A$1080,1),"")</f>
        <v/>
      </c>
      <c r="G309" s="29" t="str">
        <f t="shared" si="17"/>
        <v/>
      </c>
      <c r="H309" s="29" t="str">
        <f>IFERROR(RANK(G309,G:G,1)+COUNTIF($G$1:G308,G309),"")</f>
        <v/>
      </c>
      <c r="I309" s="29" t="str">
        <f t="shared" si="18"/>
        <v/>
      </c>
      <c r="J309" s="29" t="str">
        <f>IFERROR(RANK(I309,I:I,1)+COUNTIF(I$1:I308,I309),"")</f>
        <v/>
      </c>
      <c r="K309" s="29" t="str">
        <f t="shared" si="19"/>
        <v/>
      </c>
      <c r="L309" s="29" t="str">
        <f>IFERROR(RANK(K309,K:K,1)+COUNTIF(K$1:K308,K309),"")</f>
        <v/>
      </c>
      <c r="M309" s="29" t="str">
        <f t="shared" si="20"/>
        <v/>
      </c>
      <c r="N309" s="29" t="str">
        <f>IFERROR(RANK(M309,M:M,1)+COUNTIF(M$1:M308,M309),"")</f>
        <v/>
      </c>
    </row>
    <row r="310" spans="1:14">
      <c r="A310" s="21">
        <v>45286</v>
      </c>
      <c r="B310" s="8" t="s">
        <v>841</v>
      </c>
      <c r="C310" s="22" t="s">
        <v>821</v>
      </c>
      <c r="D310" s="151" t="s">
        <v>761</v>
      </c>
      <c r="E310" s="89"/>
      <c r="F310" s="29" t="str">
        <f>IF(YEAR(A310)&amp;MONTH(A310)=체크리스트!$A$11&amp;체크리스트!$A$15,RANK(A310,A$2:A$1080,1),"")</f>
        <v/>
      </c>
      <c r="G310" s="29" t="str">
        <f t="shared" si="17"/>
        <v/>
      </c>
      <c r="H310" s="29" t="str">
        <f>IFERROR(RANK(G310,G:G,1)+COUNTIF($G$1:G309,G310),"")</f>
        <v/>
      </c>
      <c r="I310" s="29" t="str">
        <f t="shared" si="18"/>
        <v/>
      </c>
      <c r="J310" s="29" t="str">
        <f>IFERROR(RANK(I310,I:I,1)+COUNTIF(I$1:I309,I310),"")</f>
        <v/>
      </c>
      <c r="K310" s="29" t="str">
        <f t="shared" si="19"/>
        <v/>
      </c>
      <c r="L310" s="29" t="str">
        <f>IFERROR(RANK(K310,K:K,1)+COUNTIF(K$1:K309,K310),"")</f>
        <v/>
      </c>
      <c r="M310" s="29" t="str">
        <f t="shared" si="20"/>
        <v/>
      </c>
      <c r="N310" s="29" t="str">
        <f>IFERROR(RANK(M310,M:M,1)+COUNTIF(M$1:M309,M310),"")</f>
        <v/>
      </c>
    </row>
    <row r="311" spans="1:14">
      <c r="A311" s="21">
        <v>45287</v>
      </c>
      <c r="B311" s="8" t="s">
        <v>842</v>
      </c>
      <c r="C311" s="22" t="s">
        <v>822</v>
      </c>
      <c r="D311" s="151" t="s">
        <v>761</v>
      </c>
      <c r="E311" s="89"/>
      <c r="F311" s="29" t="str">
        <f>IF(YEAR(A311)&amp;MONTH(A311)=체크리스트!$A$11&amp;체크리스트!$A$15,RANK(A311,A$2:A$1080,1),"")</f>
        <v/>
      </c>
      <c r="G311" s="29" t="str">
        <f t="shared" si="17"/>
        <v/>
      </c>
      <c r="H311" s="29" t="str">
        <f>IFERROR(RANK(G311,G:G,1)+COUNTIF($G$1:G310,G311),"")</f>
        <v/>
      </c>
      <c r="I311" s="29" t="str">
        <f t="shared" si="18"/>
        <v/>
      </c>
      <c r="J311" s="29" t="str">
        <f>IFERROR(RANK(I311,I:I,1)+COUNTIF(I$1:I310,I311),"")</f>
        <v/>
      </c>
      <c r="K311" s="29" t="str">
        <f t="shared" si="19"/>
        <v/>
      </c>
      <c r="L311" s="29" t="str">
        <f>IFERROR(RANK(K311,K:K,1)+COUNTIF(K$1:K310,K311),"")</f>
        <v/>
      </c>
      <c r="M311" s="29" t="str">
        <f t="shared" si="20"/>
        <v/>
      </c>
      <c r="N311" s="29" t="str">
        <f>IFERROR(RANK(M311,M:M,1)+COUNTIF(M$1:M310,M311),"")</f>
        <v/>
      </c>
    </row>
    <row r="312" spans="1:14">
      <c r="A312" s="21">
        <v>45287</v>
      </c>
      <c r="B312" s="8" t="s">
        <v>843</v>
      </c>
      <c r="C312" s="22" t="s">
        <v>823</v>
      </c>
      <c r="D312" s="151" t="s">
        <v>763</v>
      </c>
      <c r="E312" s="89" t="s">
        <v>907</v>
      </c>
      <c r="F312" s="29" t="str">
        <f>IF(YEAR(A312)&amp;MONTH(A312)=체크리스트!$A$11&amp;체크리스트!$A$15,RANK(A312,A$2:A$1080,1),"")</f>
        <v/>
      </c>
      <c r="G312" s="29" t="str">
        <f t="shared" si="17"/>
        <v/>
      </c>
      <c r="H312" s="29" t="str">
        <f>IFERROR(RANK(G312,G:G,1)+COUNTIF($G$1:G311,G312),"")</f>
        <v/>
      </c>
      <c r="I312" s="29" t="str">
        <f t="shared" si="18"/>
        <v/>
      </c>
      <c r="J312" s="29" t="str">
        <f>IFERROR(RANK(I312,I:I,1)+COUNTIF(I$1:I311,I312),"")</f>
        <v/>
      </c>
      <c r="K312" s="29" t="str">
        <f t="shared" si="19"/>
        <v/>
      </c>
      <c r="L312" s="29" t="str">
        <f>IFERROR(RANK(K312,K:K,1)+COUNTIF(K$1:K311,K312),"")</f>
        <v/>
      </c>
      <c r="M312" s="29" t="str">
        <f t="shared" si="20"/>
        <v/>
      </c>
      <c r="N312" s="29" t="str">
        <f>IFERROR(RANK(M312,M:M,1)+COUNTIF(M$1:M311,M312),"")</f>
        <v/>
      </c>
    </row>
    <row r="313" spans="1:14">
      <c r="A313" s="21">
        <v>45288</v>
      </c>
      <c r="B313" s="8" t="s">
        <v>844</v>
      </c>
      <c r="C313" s="22" t="s">
        <v>824</v>
      </c>
      <c r="D313" s="151" t="s">
        <v>761</v>
      </c>
      <c r="E313" s="89" t="s">
        <v>906</v>
      </c>
      <c r="F313" s="29" t="str">
        <f>IF(YEAR(A313)&amp;MONTH(A313)=체크리스트!$A$11&amp;체크리스트!$A$15,RANK(A313,A$2:A$1080,1),"")</f>
        <v/>
      </c>
      <c r="G313" s="29" t="str">
        <f t="shared" si="17"/>
        <v/>
      </c>
      <c r="H313" s="29" t="str">
        <f>IFERROR(RANK(G313,G:G,1)+COUNTIF($G$1:G312,G313),"")</f>
        <v/>
      </c>
      <c r="I313" s="29" t="str">
        <f t="shared" si="18"/>
        <v/>
      </c>
      <c r="J313" s="29" t="str">
        <f>IFERROR(RANK(I313,I:I,1)+COUNTIF(I$1:I312,I313),"")</f>
        <v/>
      </c>
      <c r="K313" s="29" t="str">
        <f t="shared" si="19"/>
        <v/>
      </c>
      <c r="L313" s="29" t="str">
        <f>IFERROR(RANK(K313,K:K,1)+COUNTIF(K$1:K312,K313),"")</f>
        <v/>
      </c>
      <c r="M313" s="29" t="str">
        <f t="shared" si="20"/>
        <v/>
      </c>
      <c r="N313" s="29" t="str">
        <f>IFERROR(RANK(M313,M:M,1)+COUNTIF(M$1:M312,M313),"")</f>
        <v/>
      </c>
    </row>
    <row r="314" spans="1:14">
      <c r="A314" s="21">
        <v>45293</v>
      </c>
      <c r="B314" s="8" t="s">
        <v>874</v>
      </c>
      <c r="C314" s="22" t="s">
        <v>875</v>
      </c>
      <c r="D314" s="151" t="s">
        <v>263</v>
      </c>
      <c r="E314" s="89" t="s">
        <v>906</v>
      </c>
      <c r="F314" s="29" t="str">
        <f>IF(YEAR(A314)&amp;MONTH(A314)=체크리스트!$A$11&amp;체크리스트!$A$15,RANK(A314,A$2:A$1080,1),"")</f>
        <v/>
      </c>
      <c r="G314" s="29" t="str">
        <f t="shared" si="17"/>
        <v/>
      </c>
      <c r="H314" s="29" t="str">
        <f>IFERROR(RANK(G314,G:G,1)+COUNTIF($G$1:G313,G314),"")</f>
        <v/>
      </c>
      <c r="I314" s="29" t="str">
        <f t="shared" si="18"/>
        <v/>
      </c>
      <c r="J314" s="29" t="str">
        <f>IFERROR(RANK(I314,I:I,1)+COUNTIF(I$1:I313,I314),"")</f>
        <v/>
      </c>
      <c r="K314" s="29" t="str">
        <f t="shared" si="19"/>
        <v/>
      </c>
      <c r="L314" s="29" t="str">
        <f>IFERROR(RANK(K314,K:K,1)+COUNTIF(K$1:K313,K314),"")</f>
        <v/>
      </c>
      <c r="M314" s="29" t="str">
        <f t="shared" si="20"/>
        <v/>
      </c>
      <c r="N314" s="29" t="str">
        <f>IFERROR(RANK(M314,M:M,1)+COUNTIF(M$1:M313,M314),"")</f>
        <v/>
      </c>
    </row>
    <row r="315" spans="1:14">
      <c r="A315" s="21">
        <v>45293</v>
      </c>
      <c r="B315" s="8" t="s">
        <v>876</v>
      </c>
      <c r="C315" s="22" t="s">
        <v>877</v>
      </c>
      <c r="D315" s="151" t="s">
        <v>263</v>
      </c>
      <c r="E315" s="89" t="s">
        <v>902</v>
      </c>
      <c r="F315" s="29" t="str">
        <f>IF(YEAR(A315)&amp;MONTH(A315)=체크리스트!$A$11&amp;체크리스트!$A$15,RANK(A315,A$2:A$1080,1),"")</f>
        <v/>
      </c>
      <c r="G315" s="29" t="str">
        <f t="shared" si="17"/>
        <v/>
      </c>
      <c r="H315" s="29" t="str">
        <f>IFERROR(RANK(G315,G:G,1)+COUNTIF($G$1:G314,G315),"")</f>
        <v/>
      </c>
      <c r="I315" s="29" t="str">
        <f t="shared" si="18"/>
        <v/>
      </c>
      <c r="J315" s="29" t="str">
        <f>IFERROR(RANK(I315,I:I,1)+COUNTIF(I$1:I314,I315),"")</f>
        <v/>
      </c>
      <c r="K315" s="29" t="str">
        <f t="shared" si="19"/>
        <v/>
      </c>
      <c r="L315" s="29" t="str">
        <f>IFERROR(RANK(K315,K:K,1)+COUNTIF(K$1:K314,K315),"")</f>
        <v/>
      </c>
      <c r="M315" s="29" t="str">
        <f t="shared" si="20"/>
        <v/>
      </c>
      <c r="N315" s="29" t="str">
        <f>IFERROR(RANK(M315,M:M,1)+COUNTIF(M$1:M314,M315),"")</f>
        <v/>
      </c>
    </row>
    <row r="316" spans="1:14">
      <c r="A316" s="21">
        <v>45295</v>
      </c>
      <c r="B316" s="8" t="s">
        <v>878</v>
      </c>
      <c r="C316" s="22" t="s">
        <v>948</v>
      </c>
      <c r="D316" s="151" t="s">
        <v>265</v>
      </c>
      <c r="E316" s="89" t="s">
        <v>902</v>
      </c>
      <c r="F316" s="29" t="str">
        <f>IF(YEAR(A316)&amp;MONTH(A316)=체크리스트!$A$11&amp;체크리스트!$A$15,RANK(A316,A$2:A$1080,1),"")</f>
        <v/>
      </c>
      <c r="G316" s="29" t="str">
        <f t="shared" si="17"/>
        <v/>
      </c>
      <c r="H316" s="29" t="str">
        <f>IFERROR(RANK(G316,G:G,1)+COUNTIF($G$1:G315,G316),"")</f>
        <v/>
      </c>
      <c r="I316" s="29" t="str">
        <f t="shared" si="18"/>
        <v/>
      </c>
      <c r="J316" s="29" t="str">
        <f>IFERROR(RANK(I316,I:I,1)+COUNTIF(I$1:I315,I316),"")</f>
        <v/>
      </c>
      <c r="K316" s="29" t="str">
        <f t="shared" si="19"/>
        <v/>
      </c>
      <c r="L316" s="29" t="str">
        <f>IFERROR(RANK(K316,K:K,1)+COUNTIF(K$1:K315,K316),"")</f>
        <v/>
      </c>
      <c r="M316" s="29" t="str">
        <f t="shared" si="20"/>
        <v/>
      </c>
      <c r="N316" s="29" t="str">
        <f>IFERROR(RANK(M316,M:M,1)+COUNTIF(M$1:M315,M316),"")</f>
        <v/>
      </c>
    </row>
    <row r="317" spans="1:14">
      <c r="A317" s="21">
        <v>45296</v>
      </c>
      <c r="B317" s="8" t="s">
        <v>879</v>
      </c>
      <c r="C317" s="22" t="s">
        <v>880</v>
      </c>
      <c r="D317" s="151" t="s">
        <v>265</v>
      </c>
      <c r="E317" s="89" t="s">
        <v>902</v>
      </c>
      <c r="F317" s="29" t="str">
        <f>IF(YEAR(A317)&amp;MONTH(A317)=체크리스트!$A$11&amp;체크리스트!$A$15,RANK(A317,A$2:A$1080,1),"")</f>
        <v/>
      </c>
      <c r="G317" s="29" t="str">
        <f t="shared" si="17"/>
        <v/>
      </c>
      <c r="H317" s="29" t="str">
        <f>IFERROR(RANK(G317,G:G,1)+COUNTIF($G$1:G316,G317),"")</f>
        <v/>
      </c>
      <c r="I317" s="29" t="str">
        <f t="shared" si="18"/>
        <v/>
      </c>
      <c r="J317" s="29" t="str">
        <f>IFERROR(RANK(I317,I:I,1)+COUNTIF(I$1:I316,I317),"")</f>
        <v/>
      </c>
      <c r="K317" s="29" t="str">
        <f t="shared" si="19"/>
        <v/>
      </c>
      <c r="L317" s="29" t="str">
        <f>IFERROR(RANK(K317,K:K,1)+COUNTIF(K$1:K316,K317),"")</f>
        <v/>
      </c>
      <c r="M317" s="29" t="str">
        <f t="shared" si="20"/>
        <v/>
      </c>
      <c r="N317" s="29" t="str">
        <f>IFERROR(RANK(M317,M:M,1)+COUNTIF(M$1:M316,M317),"")</f>
        <v/>
      </c>
    </row>
    <row r="318" spans="1:14">
      <c r="A318" s="21">
        <v>45299</v>
      </c>
      <c r="B318" s="8" t="s">
        <v>881</v>
      </c>
      <c r="C318" s="22" t="s">
        <v>882</v>
      </c>
      <c r="D318" s="151" t="s">
        <v>263</v>
      </c>
      <c r="E318" s="89" t="s">
        <v>902</v>
      </c>
      <c r="F318" s="29" t="str">
        <f>IF(YEAR(A318)&amp;MONTH(A318)=체크리스트!$A$11&amp;체크리스트!$A$15,RANK(A318,A$2:A$1080,1),"")</f>
        <v/>
      </c>
      <c r="G318" s="29" t="str">
        <f t="shared" si="17"/>
        <v/>
      </c>
      <c r="H318" s="29" t="str">
        <f>IFERROR(RANK(G318,G:G,1)+COUNTIF($G$1:G317,G318),"")</f>
        <v/>
      </c>
      <c r="I318" s="29" t="str">
        <f t="shared" si="18"/>
        <v/>
      </c>
      <c r="J318" s="29" t="str">
        <f>IFERROR(RANK(I318,I:I,1)+COUNTIF(I$1:I317,I318),"")</f>
        <v/>
      </c>
      <c r="K318" s="29" t="str">
        <f t="shared" si="19"/>
        <v/>
      </c>
      <c r="L318" s="29" t="str">
        <f>IFERROR(RANK(K318,K:K,1)+COUNTIF(K$1:K317,K318),"")</f>
        <v/>
      </c>
      <c r="M318" s="29" t="str">
        <f t="shared" si="20"/>
        <v/>
      </c>
      <c r="N318" s="29" t="str">
        <f>IFERROR(RANK(M318,M:M,1)+COUNTIF(M$1:M317,M318),"")</f>
        <v/>
      </c>
    </row>
    <row r="319" spans="1:14">
      <c r="A319" s="21">
        <v>45299</v>
      </c>
      <c r="B319" s="8" t="s">
        <v>883</v>
      </c>
      <c r="C319" s="22" t="s">
        <v>967</v>
      </c>
      <c r="D319" s="151" t="s">
        <v>761</v>
      </c>
      <c r="E319" s="89" t="s">
        <v>906</v>
      </c>
      <c r="F319" s="29" t="str">
        <f>IF(YEAR(A319)&amp;MONTH(A319)=체크리스트!$A$11&amp;체크리스트!$A$15,RANK(A319,A$2:A$1080,1),"")</f>
        <v/>
      </c>
      <c r="G319" s="29" t="str">
        <f t="shared" si="17"/>
        <v/>
      </c>
      <c r="H319" s="29" t="str">
        <f>IFERROR(RANK(G319,G:G,1)+COUNTIF($G$1:G318,G319),"")</f>
        <v/>
      </c>
      <c r="I319" s="29" t="str">
        <f t="shared" si="18"/>
        <v/>
      </c>
      <c r="J319" s="29" t="str">
        <f>IFERROR(RANK(I319,I:I,1)+COUNTIF(I$1:I318,I319),"")</f>
        <v/>
      </c>
      <c r="K319" s="29" t="str">
        <f t="shared" si="19"/>
        <v/>
      </c>
      <c r="L319" s="29" t="str">
        <f>IFERROR(RANK(K319,K:K,1)+COUNTIF(K$1:K318,K319),"")</f>
        <v/>
      </c>
      <c r="M319" s="29" t="str">
        <f t="shared" si="20"/>
        <v/>
      </c>
      <c r="N319" s="29" t="str">
        <f>IFERROR(RANK(M319,M:M,1)+COUNTIF(M$1:M318,M319),"")</f>
        <v/>
      </c>
    </row>
    <row r="320" spans="1:14">
      <c r="A320" s="21">
        <v>45301</v>
      </c>
      <c r="B320" s="8" t="s">
        <v>884</v>
      </c>
      <c r="C320" s="22" t="s">
        <v>968</v>
      </c>
      <c r="D320" s="151" t="s">
        <v>320</v>
      </c>
      <c r="E320" s="89" t="s">
        <v>904</v>
      </c>
      <c r="F320" s="29" t="str">
        <f>IF(YEAR(A320)&amp;MONTH(A320)=체크리스트!$A$11&amp;체크리스트!$A$15,RANK(A320,A$2:A$1080,1),"")</f>
        <v/>
      </c>
      <c r="G320" s="29" t="str">
        <f t="shared" si="17"/>
        <v/>
      </c>
      <c r="H320" s="29" t="str">
        <f>IFERROR(RANK(G320,G:G,1)+COUNTIF($G$1:G319,G320),"")</f>
        <v/>
      </c>
      <c r="I320" s="29" t="str">
        <f t="shared" si="18"/>
        <v/>
      </c>
      <c r="J320" s="29" t="str">
        <f>IFERROR(RANK(I320,I:I,1)+COUNTIF(I$1:I319,I320),"")</f>
        <v/>
      </c>
      <c r="K320" s="29" t="str">
        <f t="shared" si="19"/>
        <v/>
      </c>
      <c r="L320" s="29" t="str">
        <f>IFERROR(RANK(K320,K:K,1)+COUNTIF(K$1:K319,K320),"")</f>
        <v/>
      </c>
      <c r="M320" s="29" t="str">
        <f t="shared" si="20"/>
        <v/>
      </c>
      <c r="N320" s="29" t="str">
        <f>IFERROR(RANK(M320,M:M,1)+COUNTIF(M$1:M319,M320),"")</f>
        <v/>
      </c>
    </row>
    <row r="321" spans="1:14">
      <c r="A321" s="21">
        <v>45302</v>
      </c>
      <c r="B321" s="8" t="s">
        <v>949</v>
      </c>
      <c r="C321" s="22" t="s">
        <v>871</v>
      </c>
      <c r="D321" s="151" t="s">
        <v>263</v>
      </c>
      <c r="E321" s="89" t="s">
        <v>904</v>
      </c>
      <c r="F321" s="29" t="str">
        <f>IF(YEAR(A321)&amp;MONTH(A321)=체크리스트!$A$11&amp;체크리스트!$A$15,RANK(A321,A$2:A$1080,1),"")</f>
        <v/>
      </c>
      <c r="G321" s="29" t="str">
        <f t="shared" si="17"/>
        <v/>
      </c>
      <c r="H321" s="29" t="str">
        <f>IFERROR(RANK(G321,G:G,1)+COUNTIF($G$1:G320,G321),"")</f>
        <v/>
      </c>
      <c r="I321" s="29" t="str">
        <f t="shared" si="18"/>
        <v/>
      </c>
      <c r="J321" s="29" t="str">
        <f>IFERROR(RANK(I321,I:I,1)+COUNTIF(I$1:I320,I321),"")</f>
        <v/>
      </c>
      <c r="K321" s="29" t="str">
        <f t="shared" si="19"/>
        <v/>
      </c>
      <c r="L321" s="29" t="str">
        <f>IFERROR(RANK(K321,K:K,1)+COUNTIF(K$1:K320,K321),"")</f>
        <v/>
      </c>
      <c r="M321" s="29" t="str">
        <f t="shared" si="20"/>
        <v/>
      </c>
      <c r="N321" s="29" t="str">
        <f>IFERROR(RANK(M321,M:M,1)+COUNTIF(M$1:M320,M321),"")</f>
        <v/>
      </c>
    </row>
    <row r="322" spans="1:14">
      <c r="A322" s="21">
        <v>45302</v>
      </c>
      <c r="B322" s="8" t="s">
        <v>950</v>
      </c>
      <c r="C322" s="22" t="s">
        <v>872</v>
      </c>
      <c r="D322" s="151" t="s">
        <v>320</v>
      </c>
      <c r="E322" s="89" t="s">
        <v>908</v>
      </c>
      <c r="F322" s="29" t="str">
        <f>IF(YEAR(A322)&amp;MONTH(A322)=체크리스트!$A$11&amp;체크리스트!$A$15,RANK(A322,A$2:A$1080,1),"")</f>
        <v/>
      </c>
      <c r="G322" s="29" t="str">
        <f t="shared" ref="G322:G343" si="21">IFERROR(IF(D322="기획자료",RANK(F322,F:F,1),""),"")</f>
        <v/>
      </c>
      <c r="H322" s="29" t="str">
        <f>IFERROR(RANK(G322,G:G,1)+COUNTIF($G$1:G321,G322),"")</f>
        <v/>
      </c>
      <c r="I322" s="29" t="str">
        <f t="shared" ref="I322:I343" si="22">IFERROR(IF(D322="보도자료",RANK(F322,F:F,1),""),"")</f>
        <v/>
      </c>
      <c r="J322" s="29" t="str">
        <f>IFERROR(RANK(I322,I:I,1)+COUNTIF(I$1:I321,I322),"")</f>
        <v/>
      </c>
      <c r="K322" s="29" t="str">
        <f t="shared" ref="K322:K343" si="23">IFERROR(IF(D322="자료실",RANK(F322,F:F,1),""),"")</f>
        <v/>
      </c>
      <c r="L322" s="29" t="str">
        <f>IFERROR(RANK(K322,K:K,1)+COUNTIF(K$1:K321,K322),"")</f>
        <v/>
      </c>
      <c r="M322" s="29" t="str">
        <f t="shared" ref="M322:M343" si="24">IFERROR(IF(D322="리포트",RANK(F322,F:F,1),""),"")</f>
        <v/>
      </c>
      <c r="N322" s="29" t="str">
        <f>IFERROR(RANK(M322,M:M,1)+COUNTIF(M$1:M321,M322),"")</f>
        <v/>
      </c>
    </row>
    <row r="323" spans="1:14">
      <c r="A323" s="21">
        <v>45302</v>
      </c>
      <c r="B323" s="8" t="s">
        <v>951</v>
      </c>
      <c r="C323" s="22" t="s">
        <v>873</v>
      </c>
      <c r="D323" s="151" t="s">
        <v>265</v>
      </c>
      <c r="E323" s="89" t="s">
        <v>902</v>
      </c>
      <c r="F323" s="29" t="str">
        <f>IF(YEAR(A323)&amp;MONTH(A323)=체크리스트!$A$11&amp;체크리스트!$A$15,RANK(A323,A$2:A$1080,1),"")</f>
        <v/>
      </c>
      <c r="G323" s="29" t="str">
        <f t="shared" si="21"/>
        <v/>
      </c>
      <c r="H323" s="29" t="str">
        <f>IFERROR(RANK(G323,G:G,1)+COUNTIF($G$1:G322,G323),"")</f>
        <v/>
      </c>
      <c r="I323" s="29" t="str">
        <f t="shared" si="22"/>
        <v/>
      </c>
      <c r="J323" s="29" t="str">
        <f>IFERROR(RANK(I323,I:I,1)+COUNTIF(I$1:I322,I323),"")</f>
        <v/>
      </c>
      <c r="K323" s="29" t="str">
        <f t="shared" si="23"/>
        <v/>
      </c>
      <c r="L323" s="29" t="str">
        <f>IFERROR(RANK(K323,K:K,1)+COUNTIF(K$1:K322,K323),"")</f>
        <v/>
      </c>
      <c r="M323" s="29" t="str">
        <f t="shared" si="24"/>
        <v/>
      </c>
      <c r="N323" s="29" t="str">
        <f>IFERROR(RANK(M323,M:M,1)+COUNTIF(M$1:M322,M323),"")</f>
        <v/>
      </c>
    </row>
    <row r="324" spans="1:14">
      <c r="A324" s="21">
        <v>45303</v>
      </c>
      <c r="B324" s="8" t="s">
        <v>952</v>
      </c>
      <c r="C324" s="22" t="s">
        <v>869</v>
      </c>
      <c r="D324" s="151" t="s">
        <v>265</v>
      </c>
      <c r="E324" s="89" t="s">
        <v>902</v>
      </c>
      <c r="F324" s="29" t="str">
        <f>IF(YEAR(A324)&amp;MONTH(A324)=체크리스트!$A$11&amp;체크리스트!$A$15,RANK(A324,A$2:A$1080,1),"")</f>
        <v/>
      </c>
      <c r="G324" s="29" t="str">
        <f t="shared" si="21"/>
        <v/>
      </c>
      <c r="H324" s="29" t="str">
        <f>IFERROR(RANK(G324,G:G,1)+COUNTIF($G$1:G323,G324),"")</f>
        <v/>
      </c>
      <c r="I324" s="29" t="str">
        <f t="shared" si="22"/>
        <v/>
      </c>
      <c r="J324" s="29" t="str">
        <f>IFERROR(RANK(I324,I:I,1)+COUNTIF(I$1:I323,I324),"")</f>
        <v/>
      </c>
      <c r="K324" s="29" t="str">
        <f t="shared" si="23"/>
        <v/>
      </c>
      <c r="L324" s="29" t="str">
        <f>IFERROR(RANK(K324,K:K,1)+COUNTIF(K$1:K323,K324),"")</f>
        <v/>
      </c>
      <c r="M324" s="29" t="str">
        <f t="shared" si="24"/>
        <v/>
      </c>
      <c r="N324" s="29" t="str">
        <f>IFERROR(RANK(M324,M:M,1)+COUNTIF(M$1:M323,M324),"")</f>
        <v/>
      </c>
    </row>
    <row r="325" spans="1:14">
      <c r="A325" s="21">
        <v>45303</v>
      </c>
      <c r="B325" s="8" t="s">
        <v>953</v>
      </c>
      <c r="C325" s="22" t="s">
        <v>870</v>
      </c>
      <c r="D325" s="151" t="s">
        <v>320</v>
      </c>
      <c r="E325" s="89" t="s">
        <v>902</v>
      </c>
      <c r="F325" s="29" t="str">
        <f>IF(YEAR(A325)&amp;MONTH(A325)=체크리스트!$A$11&amp;체크리스트!$A$15,RANK(A325,A$2:A$1080,1),"")</f>
        <v/>
      </c>
      <c r="G325" s="29" t="str">
        <f t="shared" si="21"/>
        <v/>
      </c>
      <c r="H325" s="29" t="str">
        <f>IFERROR(RANK(G325,G:G,1)+COUNTIF($G$1:G324,G325),"")</f>
        <v/>
      </c>
      <c r="I325" s="29" t="str">
        <f t="shared" si="22"/>
        <v/>
      </c>
      <c r="J325" s="29" t="str">
        <f>IFERROR(RANK(I325,I:I,1)+COUNTIF(I$1:I324,I325),"")</f>
        <v/>
      </c>
      <c r="K325" s="29" t="str">
        <f t="shared" si="23"/>
        <v/>
      </c>
      <c r="L325" s="29" t="str">
        <f>IFERROR(RANK(K325,K:K,1)+COUNTIF(K$1:K324,K325),"")</f>
        <v/>
      </c>
      <c r="M325" s="29" t="str">
        <f t="shared" si="24"/>
        <v/>
      </c>
      <c r="N325" s="29" t="str">
        <f>IFERROR(RANK(M325,M:M,1)+COUNTIF(M$1:M324,M325),"")</f>
        <v/>
      </c>
    </row>
    <row r="326" spans="1:14">
      <c r="A326" s="21">
        <v>45306</v>
      </c>
      <c r="B326" s="8" t="s">
        <v>954</v>
      </c>
      <c r="C326" s="22" t="s">
        <v>867</v>
      </c>
      <c r="D326" s="151" t="s">
        <v>265</v>
      </c>
      <c r="E326" s="89" t="s">
        <v>902</v>
      </c>
      <c r="F326" s="29" t="str">
        <f>IF(YEAR(A326)&amp;MONTH(A326)=체크리스트!$A$11&amp;체크리스트!$A$15,RANK(A326,A$2:A$1080,1),"")</f>
        <v/>
      </c>
      <c r="G326" s="29" t="str">
        <f t="shared" si="21"/>
        <v/>
      </c>
      <c r="H326" s="29" t="str">
        <f>IFERROR(RANK(G326,G:G,1)+COUNTIF($G$1:G325,G326),"")</f>
        <v/>
      </c>
      <c r="I326" s="29" t="str">
        <f t="shared" si="22"/>
        <v/>
      </c>
      <c r="J326" s="29" t="str">
        <f>IFERROR(RANK(I326,I:I,1)+COUNTIF(I$1:I325,I326),"")</f>
        <v/>
      </c>
      <c r="K326" s="29" t="str">
        <f t="shared" si="23"/>
        <v/>
      </c>
      <c r="L326" s="29" t="str">
        <f>IFERROR(RANK(K326,K:K,1)+COUNTIF(K$1:K325,K326),"")</f>
        <v/>
      </c>
      <c r="M326" s="29" t="str">
        <f t="shared" si="24"/>
        <v/>
      </c>
      <c r="N326" s="29" t="str">
        <f>IFERROR(RANK(M326,M:M,1)+COUNTIF(M$1:M325,M326),"")</f>
        <v/>
      </c>
    </row>
    <row r="327" spans="1:14">
      <c r="A327" s="21">
        <v>45306</v>
      </c>
      <c r="B327" s="8" t="s">
        <v>955</v>
      </c>
      <c r="C327" s="22" t="s">
        <v>868</v>
      </c>
      <c r="D327" s="151" t="s">
        <v>320</v>
      </c>
      <c r="E327" s="89" t="s">
        <v>902</v>
      </c>
      <c r="F327" s="29" t="str">
        <f>IF(YEAR(A327)&amp;MONTH(A327)=체크리스트!$A$11&amp;체크리스트!$A$15,RANK(A327,A$2:A$1080,1),"")</f>
        <v/>
      </c>
      <c r="G327" s="29" t="str">
        <f t="shared" si="21"/>
        <v/>
      </c>
      <c r="H327" s="29" t="str">
        <f>IFERROR(RANK(G327,G:G,1)+COUNTIF($G$1:G326,G327),"")</f>
        <v/>
      </c>
      <c r="I327" s="29" t="str">
        <f t="shared" si="22"/>
        <v/>
      </c>
      <c r="J327" s="29" t="str">
        <f>IFERROR(RANK(I327,I:I,1)+COUNTIF(I$1:I326,I327),"")</f>
        <v/>
      </c>
      <c r="K327" s="29" t="str">
        <f t="shared" si="23"/>
        <v/>
      </c>
      <c r="L327" s="29" t="str">
        <f>IFERROR(RANK(K327,K:K,1)+COUNTIF(K$1:K326,K327),"")</f>
        <v/>
      </c>
      <c r="M327" s="29" t="str">
        <f t="shared" si="24"/>
        <v/>
      </c>
      <c r="N327" s="29" t="str">
        <f>IFERROR(RANK(M327,M:M,1)+COUNTIF(M$1:M326,M327),"")</f>
        <v/>
      </c>
    </row>
    <row r="328" spans="1:14">
      <c r="A328" s="21">
        <v>45307</v>
      </c>
      <c r="B328" s="8" t="s">
        <v>956</v>
      </c>
      <c r="C328" s="22" t="s">
        <v>866</v>
      </c>
      <c r="D328" s="151" t="s">
        <v>265</v>
      </c>
      <c r="E328" s="89" t="s">
        <v>902</v>
      </c>
      <c r="F328" s="29" t="str">
        <f>IF(YEAR(A328)&amp;MONTH(A328)=체크리스트!$A$11&amp;체크리스트!$A$15,RANK(A328,A$2:A$1080,1),"")</f>
        <v/>
      </c>
      <c r="G328" s="29" t="str">
        <f t="shared" si="21"/>
        <v/>
      </c>
      <c r="H328" s="29" t="str">
        <f>IFERROR(RANK(G328,G:G,1)+COUNTIF($G$1:G327,G328),"")</f>
        <v/>
      </c>
      <c r="I328" s="29" t="str">
        <f t="shared" si="22"/>
        <v/>
      </c>
      <c r="J328" s="29" t="str">
        <f>IFERROR(RANK(I328,I:I,1)+COUNTIF(I$1:I327,I328),"")</f>
        <v/>
      </c>
      <c r="K328" s="29" t="str">
        <f t="shared" si="23"/>
        <v/>
      </c>
      <c r="L328" s="29" t="str">
        <f>IFERROR(RANK(K328,K:K,1)+COUNTIF(K$1:K327,K328),"")</f>
        <v/>
      </c>
      <c r="M328" s="29" t="str">
        <f t="shared" si="24"/>
        <v/>
      </c>
      <c r="N328" s="29" t="str">
        <f>IFERROR(RANK(M328,M:M,1)+COUNTIF(M$1:M327,M328),"")</f>
        <v/>
      </c>
    </row>
    <row r="329" spans="1:14">
      <c r="A329" s="21">
        <v>45308</v>
      </c>
      <c r="B329" s="8" t="s">
        <v>957</v>
      </c>
      <c r="C329" s="22" t="s">
        <v>864</v>
      </c>
      <c r="D329" s="151" t="s">
        <v>320</v>
      </c>
      <c r="E329" s="89" t="s">
        <v>902</v>
      </c>
      <c r="F329" s="29" t="str">
        <f>IF(YEAR(A329)&amp;MONTH(A329)=체크리스트!$A$11&amp;체크리스트!$A$15,RANK(A329,A$2:A$1080,1),"")</f>
        <v/>
      </c>
      <c r="G329" s="29" t="str">
        <f t="shared" si="21"/>
        <v/>
      </c>
      <c r="H329" s="29" t="str">
        <f>IFERROR(RANK(G329,G:G,1)+COUNTIF($G$1:G328,G329),"")</f>
        <v/>
      </c>
      <c r="I329" s="29" t="str">
        <f t="shared" si="22"/>
        <v/>
      </c>
      <c r="J329" s="29" t="str">
        <f>IFERROR(RANK(I329,I:I,1)+COUNTIF(I$1:I328,I329),"")</f>
        <v/>
      </c>
      <c r="K329" s="29" t="str">
        <f t="shared" si="23"/>
        <v/>
      </c>
      <c r="L329" s="29" t="str">
        <f>IFERROR(RANK(K329,K:K,1)+COUNTIF(K$1:K328,K329),"")</f>
        <v/>
      </c>
      <c r="M329" s="29" t="str">
        <f t="shared" si="24"/>
        <v/>
      </c>
      <c r="N329" s="29" t="str">
        <f>IFERROR(RANK(M329,M:M,1)+COUNTIF(M$1:M328,M329),"")</f>
        <v/>
      </c>
    </row>
    <row r="330" spans="1:14">
      <c r="A330" s="21">
        <v>45308</v>
      </c>
      <c r="B330" s="8" t="s">
        <v>958</v>
      </c>
      <c r="C330" s="22" t="s">
        <v>865</v>
      </c>
      <c r="D330" s="151" t="s">
        <v>263</v>
      </c>
      <c r="E330" s="89" t="s">
        <v>902</v>
      </c>
      <c r="F330" s="29" t="str">
        <f>IF(YEAR(A330)&amp;MONTH(A330)=체크리스트!$A$11&amp;체크리스트!$A$15,RANK(A330,A$2:A$1080,1),"")</f>
        <v/>
      </c>
      <c r="G330" s="29" t="str">
        <f t="shared" si="21"/>
        <v/>
      </c>
      <c r="H330" s="29" t="str">
        <f>IFERROR(RANK(G330,G:G,1)+COUNTIF($G$1:G329,G330),"")</f>
        <v/>
      </c>
      <c r="I330" s="29" t="str">
        <f t="shared" si="22"/>
        <v/>
      </c>
      <c r="J330" s="29" t="str">
        <f>IFERROR(RANK(I330,I:I,1)+COUNTIF(I$1:I329,I330),"")</f>
        <v/>
      </c>
      <c r="K330" s="29" t="str">
        <f t="shared" si="23"/>
        <v/>
      </c>
      <c r="L330" s="29" t="str">
        <f>IFERROR(RANK(K330,K:K,1)+COUNTIF(K$1:K329,K330),"")</f>
        <v/>
      </c>
      <c r="M330" s="29" t="str">
        <f t="shared" si="24"/>
        <v/>
      </c>
      <c r="N330" s="29" t="str">
        <f>IFERROR(RANK(M330,M:M,1)+COUNTIF(M$1:M329,M330),"")</f>
        <v/>
      </c>
    </row>
    <row r="331" spans="1:14">
      <c r="A331" s="21">
        <v>45313</v>
      </c>
      <c r="B331" s="8" t="s">
        <v>959</v>
      </c>
      <c r="C331" s="22" t="s">
        <v>863</v>
      </c>
      <c r="D331" s="151" t="s">
        <v>265</v>
      </c>
      <c r="E331" s="89" t="s">
        <v>908</v>
      </c>
      <c r="F331" s="29" t="str">
        <f>IF(YEAR(A331)&amp;MONTH(A331)=체크리스트!$A$11&amp;체크리스트!$A$15,RANK(A331,A$2:A$1080,1),"")</f>
        <v/>
      </c>
      <c r="G331" s="29" t="str">
        <f t="shared" si="21"/>
        <v/>
      </c>
      <c r="H331" s="29" t="str">
        <f>IFERROR(RANK(G331,G:G,1)+COUNTIF($G$1:G330,G331),"")</f>
        <v/>
      </c>
      <c r="I331" s="29" t="str">
        <f t="shared" si="22"/>
        <v/>
      </c>
      <c r="J331" s="29" t="str">
        <f>IFERROR(RANK(I331,I:I,1)+COUNTIF(I$1:I330,I331),"")</f>
        <v/>
      </c>
      <c r="K331" s="29" t="str">
        <f t="shared" si="23"/>
        <v/>
      </c>
      <c r="L331" s="29" t="str">
        <f>IFERROR(RANK(K331,K:K,1)+COUNTIF(K$1:K330,K331),"")</f>
        <v/>
      </c>
      <c r="M331" s="29" t="str">
        <f t="shared" si="24"/>
        <v/>
      </c>
      <c r="N331" s="29" t="str">
        <f>IFERROR(RANK(M331,M:M,1)+COUNTIF(M$1:M330,M331),"")</f>
        <v/>
      </c>
    </row>
    <row r="332" spans="1:14">
      <c r="A332" s="21">
        <v>45315</v>
      </c>
      <c r="B332" s="8" t="s">
        <v>960</v>
      </c>
      <c r="C332" s="22" t="s">
        <v>862</v>
      </c>
      <c r="D332" s="151" t="s">
        <v>265</v>
      </c>
      <c r="E332" s="89" t="s">
        <v>902</v>
      </c>
      <c r="F332" s="29" t="str">
        <f>IF(YEAR(A332)&amp;MONTH(A332)=체크리스트!$A$11&amp;체크리스트!$A$15,RANK(A332,A$2:A$1080,1),"")</f>
        <v/>
      </c>
      <c r="G332" s="29" t="str">
        <f t="shared" si="21"/>
        <v/>
      </c>
      <c r="H332" s="29" t="str">
        <f>IFERROR(RANK(G332,G:G,1)+COUNTIF($G$1:G331,G332),"")</f>
        <v/>
      </c>
      <c r="I332" s="29" t="str">
        <f t="shared" si="22"/>
        <v/>
      </c>
      <c r="J332" s="29" t="str">
        <f>IFERROR(RANK(I332,I:I,1)+COUNTIF(I$1:I331,I332),"")</f>
        <v/>
      </c>
      <c r="K332" s="29" t="str">
        <f t="shared" si="23"/>
        <v/>
      </c>
      <c r="L332" s="29" t="str">
        <f>IFERROR(RANK(K332,K:K,1)+COUNTIF(K$1:K331,K332),"")</f>
        <v/>
      </c>
      <c r="M332" s="29" t="str">
        <f t="shared" si="24"/>
        <v/>
      </c>
      <c r="N332" s="29" t="str">
        <f>IFERROR(RANK(M332,M:M,1)+COUNTIF(M$1:M331,M332),"")</f>
        <v/>
      </c>
    </row>
    <row r="333" spans="1:14">
      <c r="A333" s="21">
        <v>45316</v>
      </c>
      <c r="B333" s="8" t="s">
        <v>961</v>
      </c>
      <c r="C333" s="22" t="s">
        <v>860</v>
      </c>
      <c r="D333" s="151" t="s">
        <v>263</v>
      </c>
      <c r="E333" s="89" t="s">
        <v>902</v>
      </c>
      <c r="F333" s="29" t="str">
        <f>IF(YEAR(A333)&amp;MONTH(A333)=체크리스트!$A$11&amp;체크리스트!$A$15,RANK(A333,A$2:A$1080,1),"")</f>
        <v/>
      </c>
      <c r="G333" s="29" t="str">
        <f t="shared" si="21"/>
        <v/>
      </c>
      <c r="H333" s="29" t="str">
        <f>IFERROR(RANK(G333,G:G,1)+COUNTIF($G$1:G332,G333),"")</f>
        <v/>
      </c>
      <c r="I333" s="29" t="str">
        <f t="shared" si="22"/>
        <v/>
      </c>
      <c r="J333" s="29" t="str">
        <f>IFERROR(RANK(I333,I:I,1)+COUNTIF(I$1:I332,I333),"")</f>
        <v/>
      </c>
      <c r="K333" s="29" t="str">
        <f t="shared" si="23"/>
        <v/>
      </c>
      <c r="L333" s="29" t="str">
        <f>IFERROR(RANK(K333,K:K,1)+COUNTIF(K$1:K332,K333),"")</f>
        <v/>
      </c>
      <c r="M333" s="29" t="str">
        <f t="shared" si="24"/>
        <v/>
      </c>
      <c r="N333" s="29" t="str">
        <f>IFERROR(RANK(M333,M:M,1)+COUNTIF(M$1:M332,M333),"")</f>
        <v/>
      </c>
    </row>
    <row r="334" spans="1:14">
      <c r="A334" s="21">
        <v>45316</v>
      </c>
      <c r="B334" s="8" t="s">
        <v>962</v>
      </c>
      <c r="C334" s="22" t="s">
        <v>861</v>
      </c>
      <c r="D334" s="151" t="s">
        <v>320</v>
      </c>
      <c r="E334" s="89"/>
      <c r="F334" s="29" t="str">
        <f>IF(YEAR(A334)&amp;MONTH(A334)=체크리스트!$A$11&amp;체크리스트!$A$15,RANK(A334,A$2:A$1080,1),"")</f>
        <v/>
      </c>
      <c r="G334" s="29" t="str">
        <f t="shared" si="21"/>
        <v/>
      </c>
      <c r="H334" s="29" t="str">
        <f>IFERROR(RANK(G334,G:G,1)+COUNTIF($G$1:G333,G334),"")</f>
        <v/>
      </c>
      <c r="I334" s="29" t="str">
        <f t="shared" si="22"/>
        <v/>
      </c>
      <c r="J334" s="29" t="str">
        <f>IFERROR(RANK(I334,I:I,1)+COUNTIF(I$1:I333,I334),"")</f>
        <v/>
      </c>
      <c r="K334" s="29" t="str">
        <f t="shared" si="23"/>
        <v/>
      </c>
      <c r="L334" s="29" t="str">
        <f>IFERROR(RANK(K334,K:K,1)+COUNTIF(K$1:K333,K334),"")</f>
        <v/>
      </c>
      <c r="M334" s="29" t="str">
        <f t="shared" si="24"/>
        <v/>
      </c>
      <c r="N334" s="29" t="str">
        <f>IFERROR(RANK(M334,M:M,1)+COUNTIF(M$1:M333,M334),"")</f>
        <v/>
      </c>
    </row>
    <row r="335" spans="1:14">
      <c r="A335" s="21">
        <v>45319</v>
      </c>
      <c r="B335" s="8" t="s">
        <v>963</v>
      </c>
      <c r="C335" s="22" t="s">
        <v>859</v>
      </c>
      <c r="D335" s="151" t="s">
        <v>263</v>
      </c>
      <c r="E335" s="89" t="s">
        <v>902</v>
      </c>
      <c r="F335" s="29" t="str">
        <f>IF(YEAR(A335)&amp;MONTH(A335)=체크리스트!$A$11&amp;체크리스트!$A$15,RANK(A335,A$2:A$1080,1),"")</f>
        <v/>
      </c>
      <c r="G335" s="29" t="str">
        <f t="shared" si="21"/>
        <v/>
      </c>
      <c r="H335" s="29" t="str">
        <f>IFERROR(RANK(G335,G:G,1)+COUNTIF($G$1:G334,G335),"")</f>
        <v/>
      </c>
      <c r="I335" s="29" t="str">
        <f t="shared" si="22"/>
        <v/>
      </c>
      <c r="J335" s="29" t="str">
        <f>IFERROR(RANK(I335,I:I,1)+COUNTIF(I$1:I334,I335),"")</f>
        <v/>
      </c>
      <c r="K335" s="29" t="str">
        <f t="shared" si="23"/>
        <v/>
      </c>
      <c r="L335" s="29" t="str">
        <f>IFERROR(RANK(K335,K:K,1)+COUNTIF(K$1:K334,K335),"")</f>
        <v/>
      </c>
      <c r="M335" s="29" t="str">
        <f t="shared" si="24"/>
        <v/>
      </c>
      <c r="N335" s="29" t="str">
        <f>IFERROR(RANK(M335,M:M,1)+COUNTIF(M$1:M334,M335),"")</f>
        <v/>
      </c>
    </row>
    <row r="336" spans="1:14">
      <c r="A336" s="21">
        <v>45322</v>
      </c>
      <c r="B336" s="8" t="s">
        <v>964</v>
      </c>
      <c r="C336" s="22" t="s">
        <v>856</v>
      </c>
      <c r="D336" s="151" t="s">
        <v>263</v>
      </c>
      <c r="E336" s="89" t="s">
        <v>902</v>
      </c>
      <c r="F336" s="29" t="str">
        <f>IF(YEAR(A336)&amp;MONTH(A336)=체크리스트!$A$11&amp;체크리스트!$A$15,RANK(A336,A$2:A$1080,1),"")</f>
        <v/>
      </c>
      <c r="G336" s="29" t="str">
        <f t="shared" si="21"/>
        <v/>
      </c>
      <c r="H336" s="29" t="str">
        <f>IFERROR(RANK(G336,G:G,1)+COUNTIF($G$1:G335,G336),"")</f>
        <v/>
      </c>
      <c r="I336" s="29" t="str">
        <f t="shared" si="22"/>
        <v/>
      </c>
      <c r="J336" s="29" t="str">
        <f>IFERROR(RANK(I336,I:I,1)+COUNTIF(I$1:I335,I336),"")</f>
        <v/>
      </c>
      <c r="K336" s="29" t="str">
        <f t="shared" si="23"/>
        <v/>
      </c>
      <c r="L336" s="29" t="str">
        <f>IFERROR(RANK(K336,K:K,1)+COUNTIF(K$1:K335,K336),"")</f>
        <v/>
      </c>
      <c r="M336" s="29" t="str">
        <f t="shared" si="24"/>
        <v/>
      </c>
      <c r="N336" s="29" t="str">
        <f>IFERROR(RANK(M336,M:M,1)+COUNTIF(M$1:M335,M336),"")</f>
        <v/>
      </c>
    </row>
    <row r="337" spans="1:14">
      <c r="A337" s="21">
        <v>45322</v>
      </c>
      <c r="B337" s="8" t="s">
        <v>965</v>
      </c>
      <c r="C337" s="22" t="s">
        <v>858</v>
      </c>
      <c r="D337" s="151" t="s">
        <v>320</v>
      </c>
      <c r="E337" s="89"/>
      <c r="F337" s="29" t="str">
        <f>IF(YEAR(A337)&amp;MONTH(A337)=체크리스트!$A$11&amp;체크리스트!$A$15,RANK(A337,A$2:A$1080,1),"")</f>
        <v/>
      </c>
      <c r="G337" s="29" t="str">
        <f t="shared" si="21"/>
        <v/>
      </c>
      <c r="H337" s="29" t="str">
        <f>IFERROR(RANK(G337,G:G,1)+COUNTIF($G$1:G336,G337),"")</f>
        <v/>
      </c>
      <c r="I337" s="29" t="str">
        <f t="shared" si="22"/>
        <v/>
      </c>
      <c r="J337" s="29" t="str">
        <f>IFERROR(RANK(I337,I:I,1)+COUNTIF(I$1:I336,I337),"")</f>
        <v/>
      </c>
      <c r="K337" s="29" t="str">
        <f t="shared" si="23"/>
        <v/>
      </c>
      <c r="L337" s="29" t="str">
        <f>IFERROR(RANK(K337,K:K,1)+COUNTIF(K$1:K336,K337),"")</f>
        <v/>
      </c>
      <c r="M337" s="29" t="str">
        <f t="shared" si="24"/>
        <v/>
      </c>
      <c r="N337" s="29" t="str">
        <f>IFERROR(RANK(M337,M:M,1)+COUNTIF(M$1:M336,M337),"")</f>
        <v/>
      </c>
    </row>
    <row r="338" spans="1:14">
      <c r="A338" s="21">
        <v>45323</v>
      </c>
      <c r="B338" s="8" t="s">
        <v>927</v>
      </c>
      <c r="C338" s="22" t="s">
        <v>969</v>
      </c>
      <c r="D338" s="151" t="s">
        <v>263</v>
      </c>
      <c r="E338" s="89" t="s">
        <v>908</v>
      </c>
      <c r="F338" s="29" t="str">
        <f>IF(YEAR(A338)&amp;MONTH(A338)=체크리스트!$A$11&amp;체크리스트!$A$15,RANK(A338,A$2:A$1080,1),"")</f>
        <v/>
      </c>
      <c r="G338" s="29" t="str">
        <f t="shared" si="21"/>
        <v/>
      </c>
      <c r="H338" s="29" t="str">
        <f>IFERROR(RANK(G338,G:G,1)+COUNTIF($G$1:G337,G338),"")</f>
        <v/>
      </c>
      <c r="I338" s="29" t="str">
        <f t="shared" si="22"/>
        <v/>
      </c>
      <c r="J338" s="29" t="str">
        <f>IFERROR(RANK(I338,I:I,1)+COUNTIF(I$1:I337,I338),"")</f>
        <v/>
      </c>
      <c r="K338" s="29" t="str">
        <f t="shared" si="23"/>
        <v/>
      </c>
      <c r="L338" s="29" t="str">
        <f>IFERROR(RANK(K338,K:K,1)+COUNTIF(K$1:K337,K338),"")</f>
        <v/>
      </c>
      <c r="M338" s="29" t="str">
        <f t="shared" si="24"/>
        <v/>
      </c>
      <c r="N338" s="29" t="str">
        <f>IFERROR(RANK(M338,M:M,1)+COUNTIF(M$1:M337,M338),"")</f>
        <v/>
      </c>
    </row>
    <row r="339" spans="1:14">
      <c r="A339" s="21">
        <v>45323</v>
      </c>
      <c r="B339" s="8" t="s">
        <v>988</v>
      </c>
      <c r="C339" s="22" t="s">
        <v>989</v>
      </c>
      <c r="D339" s="111" t="s">
        <v>320</v>
      </c>
      <c r="E339" s="89"/>
      <c r="F339" s="29" t="str">
        <f>IF(YEAR(A339)&amp;MONTH(A339)=체크리스트!$A$11&amp;체크리스트!$A$15,RANK(A339,A$2:A$1080,1),"")</f>
        <v/>
      </c>
      <c r="G339" s="29" t="str">
        <f t="shared" si="21"/>
        <v/>
      </c>
      <c r="H339" s="29" t="str">
        <f>IFERROR(RANK(G339,G:G,1)+COUNTIF($G$1:G338,G339),"")</f>
        <v/>
      </c>
      <c r="I339" s="29" t="str">
        <f t="shared" si="22"/>
        <v/>
      </c>
      <c r="J339" s="29" t="str">
        <f>IFERROR(RANK(I339,I:I,1)+COUNTIF(I$1:I338,I339),"")</f>
        <v/>
      </c>
      <c r="K339" s="29" t="str">
        <f t="shared" si="23"/>
        <v/>
      </c>
      <c r="L339" s="29" t="str">
        <f>IFERROR(RANK(K339,K:K,1)+COUNTIF(K$1:K338,K339),"")</f>
        <v/>
      </c>
      <c r="M339" s="29" t="str">
        <f t="shared" si="24"/>
        <v/>
      </c>
      <c r="N339" s="29" t="str">
        <f>IFERROR(RANK(M339,M:M,1)+COUNTIF(M$1:M338,M339),"")</f>
        <v/>
      </c>
    </row>
    <row r="340" spans="1:14">
      <c r="A340" s="21">
        <v>45324</v>
      </c>
      <c r="B340" s="8" t="s">
        <v>981</v>
      </c>
      <c r="C340" s="22" t="s">
        <v>970</v>
      </c>
      <c r="D340" s="151" t="s">
        <v>265</v>
      </c>
      <c r="E340" s="89" t="s">
        <v>928</v>
      </c>
      <c r="F340" s="29" t="str">
        <f>IF(YEAR(A340)&amp;MONTH(A340)=체크리스트!$A$11&amp;체크리스트!$A$15,RANK(A340,A$2:A$1080,1),"")</f>
        <v/>
      </c>
      <c r="G340" s="29" t="str">
        <f t="shared" si="21"/>
        <v/>
      </c>
      <c r="H340" s="29" t="str">
        <f>IFERROR(RANK(G340,G:G,1)+COUNTIF($G$1:G339,G340),"")</f>
        <v/>
      </c>
      <c r="I340" s="29" t="str">
        <f t="shared" si="22"/>
        <v/>
      </c>
      <c r="J340" s="29" t="str">
        <f>IFERROR(RANK(I340,I:I,1)+COUNTIF(I$1:I339,I340),"")</f>
        <v/>
      </c>
      <c r="K340" s="29" t="str">
        <f t="shared" si="23"/>
        <v/>
      </c>
      <c r="L340" s="29" t="str">
        <f>IFERROR(RANK(K340,K:K,1)+COUNTIF(K$1:K339,K340),"")</f>
        <v/>
      </c>
      <c r="M340" s="29" t="str">
        <f t="shared" si="24"/>
        <v/>
      </c>
      <c r="N340" s="29" t="str">
        <f>IFERROR(RANK(M340,M:M,1)+COUNTIF(M$1:M339,M340),"")</f>
        <v/>
      </c>
    </row>
    <row r="341" spans="1:14">
      <c r="A341" s="21">
        <v>45328</v>
      </c>
      <c r="B341" s="8" t="s">
        <v>929</v>
      </c>
      <c r="C341" s="22" t="s">
        <v>966</v>
      </c>
      <c r="D341" s="151" t="s">
        <v>263</v>
      </c>
      <c r="E341" s="89" t="s">
        <v>902</v>
      </c>
      <c r="F341" s="29" t="str">
        <f>IF(YEAR(A341)&amp;MONTH(A341)=체크리스트!$A$11&amp;체크리스트!$A$15,RANK(A341,A$2:A$1080,1),"")</f>
        <v/>
      </c>
      <c r="G341" s="29" t="str">
        <f t="shared" si="21"/>
        <v/>
      </c>
      <c r="H341" s="29" t="str">
        <f>IFERROR(RANK(G341,G:G,1)+COUNTIF($G$1:G340,G341),"")</f>
        <v/>
      </c>
      <c r="I341" s="29" t="str">
        <f t="shared" si="22"/>
        <v/>
      </c>
      <c r="J341" s="29" t="str">
        <f>IFERROR(RANK(I341,I:I,1)+COUNTIF(I$1:I340,I341),"")</f>
        <v/>
      </c>
      <c r="K341" s="29" t="str">
        <f t="shared" si="23"/>
        <v/>
      </c>
      <c r="L341" s="29" t="str">
        <f>IFERROR(RANK(K341,K:K,1)+COUNTIF(K$1:K340,K341),"")</f>
        <v/>
      </c>
      <c r="M341" s="29" t="str">
        <f t="shared" si="24"/>
        <v/>
      </c>
      <c r="N341" s="29" t="str">
        <f>IFERROR(RANK(M341,M:M,1)+COUNTIF(M$1:M340,M341),"")</f>
        <v/>
      </c>
    </row>
    <row r="342" spans="1:14">
      <c r="A342" s="21">
        <v>45329</v>
      </c>
      <c r="B342" s="8" t="s">
        <v>930</v>
      </c>
      <c r="C342" s="22" t="s">
        <v>971</v>
      </c>
      <c r="D342" s="151" t="s">
        <v>265</v>
      </c>
      <c r="E342" s="89" t="s">
        <v>928</v>
      </c>
      <c r="F342" s="29" t="str">
        <f>IF(YEAR(A342)&amp;MONTH(A342)=체크리스트!$A$11&amp;체크리스트!$A$15,RANK(A342,A$2:A$1080,1),"")</f>
        <v/>
      </c>
      <c r="G342" s="29" t="str">
        <f t="shared" si="21"/>
        <v/>
      </c>
      <c r="H342" s="29" t="str">
        <f>IFERROR(RANK(G342,G:G,1)+COUNTIF($G$1:G341,G342),"")</f>
        <v/>
      </c>
      <c r="I342" s="29" t="str">
        <f t="shared" si="22"/>
        <v/>
      </c>
      <c r="J342" s="29" t="str">
        <f>IFERROR(RANK(I342,I:I,1)+COUNTIF(I$1:I341,I342),"")</f>
        <v/>
      </c>
      <c r="K342" s="29" t="str">
        <f t="shared" si="23"/>
        <v/>
      </c>
      <c r="L342" s="29" t="str">
        <f>IFERROR(RANK(K342,K:K,1)+COUNTIF(K$1:K341,K342),"")</f>
        <v/>
      </c>
      <c r="M342" s="29" t="str">
        <f t="shared" si="24"/>
        <v/>
      </c>
      <c r="N342" s="29" t="str">
        <f>IFERROR(RANK(M342,M:M,1)+COUNTIF(M$1:M341,M342),"")</f>
        <v/>
      </c>
    </row>
    <row r="343" spans="1:14">
      <c r="A343" s="21">
        <v>45331</v>
      </c>
      <c r="B343" s="8" t="s">
        <v>933</v>
      </c>
      <c r="C343" s="22" t="s">
        <v>972</v>
      </c>
      <c r="D343" s="151" t="s">
        <v>265</v>
      </c>
      <c r="E343" s="89" t="s">
        <v>928</v>
      </c>
      <c r="F343" s="29" t="str">
        <f>IF(YEAR(A343)&amp;MONTH(A343)=체크리스트!$A$11&amp;체크리스트!$A$15,RANK(A343,A$2:A$1080,1),"")</f>
        <v/>
      </c>
      <c r="G343" s="29" t="str">
        <f t="shared" si="21"/>
        <v/>
      </c>
      <c r="H343" s="29" t="str">
        <f>IFERROR(RANK(G343,G:G,1)+COUNTIF($G$1:G342,G343),"")</f>
        <v/>
      </c>
      <c r="I343" s="29" t="str">
        <f t="shared" si="22"/>
        <v/>
      </c>
      <c r="J343" s="29" t="str">
        <f>IFERROR(RANK(I343,I:I,1)+COUNTIF(I$1:I342,I343),"")</f>
        <v/>
      </c>
      <c r="K343" s="29" t="str">
        <f t="shared" si="23"/>
        <v/>
      </c>
      <c r="L343" s="29" t="str">
        <f>IFERROR(RANK(K343,K:K,1)+COUNTIF(K$1:K342,K343),"")</f>
        <v/>
      </c>
      <c r="M343" s="29" t="str">
        <f t="shared" si="24"/>
        <v/>
      </c>
      <c r="N343" s="29" t="str">
        <f>IFERROR(RANK(M343,M:M,1)+COUNTIF(M$1:M342,M343),"")</f>
        <v/>
      </c>
    </row>
    <row r="344" spans="1:14">
      <c r="A344" s="21">
        <v>45334</v>
      </c>
      <c r="B344" s="8" t="s">
        <v>934</v>
      </c>
      <c r="C344" s="22" t="s">
        <v>973</v>
      </c>
      <c r="D344" s="151" t="s">
        <v>263</v>
      </c>
      <c r="E344" s="89" t="s">
        <v>904</v>
      </c>
      <c r="F344" s="29" t="str">
        <f>IF(YEAR(A344)&amp;MONTH(A344)=체크리스트!$A$11&amp;체크리스트!$A$15,RANK(A344,A$2:A$1080,1),"")</f>
        <v/>
      </c>
      <c r="G344" s="29" t="str">
        <f t="shared" ref="G344:G345" si="25">IFERROR(IF(D344="기획자료",RANK(F344,F:F,1),""),"")</f>
        <v/>
      </c>
      <c r="H344" s="29" t="str">
        <f>IFERROR(RANK(G344,G:G,1)+COUNTIF($G$1:G343,G344),"")</f>
        <v/>
      </c>
      <c r="I344" s="29" t="str">
        <f t="shared" ref="I344:I345" si="26">IFERROR(IF(D344="보도자료",RANK(F344,F:F,1),""),"")</f>
        <v/>
      </c>
      <c r="J344" s="29" t="str">
        <f>IFERROR(RANK(I344,I:I,1)+COUNTIF(I$1:I343,I344),"")</f>
        <v/>
      </c>
      <c r="K344" s="29" t="str">
        <f t="shared" ref="K344:K345" si="27">IFERROR(IF(D344="자료실",RANK(F344,F:F,1),""),"")</f>
        <v/>
      </c>
      <c r="L344" s="29" t="str">
        <f>IFERROR(RANK(K344,K:K,1)+COUNTIF(K$1:K343,K344),"")</f>
        <v/>
      </c>
      <c r="M344" s="29" t="str">
        <f t="shared" ref="M344:M345" si="28">IFERROR(IF(D344="리포트",RANK(F344,F:F,1),""),"")</f>
        <v/>
      </c>
      <c r="N344" s="29" t="str">
        <f>IFERROR(RANK(M344,M:M,1)+COUNTIF(M$1:M343,M344),"")</f>
        <v/>
      </c>
    </row>
    <row r="345" spans="1:14">
      <c r="A345" s="21">
        <v>45342</v>
      </c>
      <c r="B345" s="8" t="s">
        <v>935</v>
      </c>
      <c r="C345" s="22" t="s">
        <v>974</v>
      </c>
      <c r="D345" s="151" t="s">
        <v>263</v>
      </c>
      <c r="E345" s="89" t="s">
        <v>898</v>
      </c>
      <c r="F345" s="29" t="str">
        <f>IF(YEAR(A345)&amp;MONTH(A345)=체크리스트!$A$11&amp;체크리스트!$A$15,RANK(A345,A$2:A$1080,1),"")</f>
        <v/>
      </c>
      <c r="G345" s="29" t="str">
        <f t="shared" si="25"/>
        <v/>
      </c>
      <c r="H345" s="29" t="str">
        <f>IFERROR(RANK(G345,G:G,1)+COUNTIF($G$1:G344,G345),"")</f>
        <v/>
      </c>
      <c r="I345" s="29" t="str">
        <f t="shared" si="26"/>
        <v/>
      </c>
      <c r="J345" s="29" t="str">
        <f>IFERROR(RANK(I345,I:I,1)+COUNTIF(I$1:I344,I345),"")</f>
        <v/>
      </c>
      <c r="K345" s="29" t="str">
        <f t="shared" si="27"/>
        <v/>
      </c>
      <c r="L345" s="29" t="str">
        <f>IFERROR(RANK(K345,K:K,1)+COUNTIF(K$1:K344,K345),"")</f>
        <v/>
      </c>
      <c r="M345" s="29" t="str">
        <f t="shared" si="28"/>
        <v/>
      </c>
      <c r="N345" s="29" t="str">
        <f>IFERROR(RANK(M345,M:M,1)+COUNTIF(M$1:M344,M345),"")</f>
        <v/>
      </c>
    </row>
    <row r="346" spans="1:14">
      <c r="A346" s="21">
        <v>45343</v>
      </c>
      <c r="B346" s="8" t="s">
        <v>936</v>
      </c>
      <c r="C346" s="22" t="s">
        <v>975</v>
      </c>
      <c r="D346" s="151" t="s">
        <v>263</v>
      </c>
      <c r="E346" s="89" t="s">
        <v>900</v>
      </c>
      <c r="F346" s="29" t="str">
        <f>IF(YEAR(A346)&amp;MONTH(A346)=체크리스트!$A$11&amp;체크리스트!$A$15,RANK(A346,A$2:A$1080,1),"")</f>
        <v/>
      </c>
      <c r="G346" s="29" t="str">
        <f t="shared" ref="G346:G409" si="29">IFERROR(IF(D346="기획자료",RANK(F346,F:F,1),""),"")</f>
        <v/>
      </c>
      <c r="H346" s="29" t="str">
        <f>IFERROR(RANK(G346,G:G,1)+COUNTIF($G$1:G345,G346),"")</f>
        <v/>
      </c>
      <c r="I346" s="29" t="str">
        <f t="shared" ref="I346:I409" si="30">IFERROR(IF(D346="보도자료",RANK(F346,F:F,1),""),"")</f>
        <v/>
      </c>
      <c r="J346" s="29" t="str">
        <f>IFERROR(RANK(I346,I:I,1)+COUNTIF(I$1:I345,I346),"")</f>
        <v/>
      </c>
      <c r="K346" s="29" t="str">
        <f t="shared" ref="K346:K409" si="31">IFERROR(IF(D346="자료실",RANK(F346,F:F,1),""),"")</f>
        <v/>
      </c>
      <c r="L346" s="29" t="str">
        <f>IFERROR(RANK(K346,K:K,1)+COUNTIF(K$1:K345,K346),"")</f>
        <v/>
      </c>
      <c r="M346" s="29" t="str">
        <f t="shared" ref="M346:M409" si="32">IFERROR(IF(D346="리포트",RANK(F346,F:F,1),""),"")</f>
        <v/>
      </c>
      <c r="N346" s="29" t="str">
        <f>IFERROR(RANK(M346,M:M,1)+COUNTIF(M$1:M345,M346),"")</f>
        <v/>
      </c>
    </row>
    <row r="347" spans="1:14">
      <c r="A347" s="21">
        <v>45343</v>
      </c>
      <c r="B347" s="8" t="s">
        <v>937</v>
      </c>
      <c r="C347" s="22" t="s">
        <v>976</v>
      </c>
      <c r="D347" s="151" t="s">
        <v>265</v>
      </c>
      <c r="E347" s="89" t="s">
        <v>928</v>
      </c>
      <c r="F347" s="29" t="str">
        <f>IF(YEAR(A347)&amp;MONTH(A347)=체크리스트!$A$11&amp;체크리스트!$A$15,RANK(A347,A$2:A$1080,1),"")</f>
        <v/>
      </c>
      <c r="G347" s="29" t="str">
        <f t="shared" si="29"/>
        <v/>
      </c>
      <c r="H347" s="29" t="str">
        <f>IFERROR(RANK(G347,G:G,1)+COUNTIF($G$1:G346,G347),"")</f>
        <v/>
      </c>
      <c r="I347" s="29" t="str">
        <f t="shared" si="30"/>
        <v/>
      </c>
      <c r="J347" s="29" t="str">
        <f>IFERROR(RANK(I347,I:I,1)+COUNTIF(I$1:I346,I347),"")</f>
        <v/>
      </c>
      <c r="K347" s="29" t="str">
        <f t="shared" si="31"/>
        <v/>
      </c>
      <c r="L347" s="29" t="str">
        <f>IFERROR(RANK(K347,K:K,1)+COUNTIF(K$1:K346,K347),"")</f>
        <v/>
      </c>
      <c r="M347" s="29" t="str">
        <f t="shared" si="32"/>
        <v/>
      </c>
      <c r="N347" s="29" t="str">
        <f>IFERROR(RANK(M347,M:M,1)+COUNTIF(M$1:M346,M347),"")</f>
        <v/>
      </c>
    </row>
    <row r="348" spans="1:14">
      <c r="A348" s="21">
        <v>45343</v>
      </c>
      <c r="B348" s="8" t="s">
        <v>986</v>
      </c>
      <c r="C348" s="22" t="s">
        <v>987</v>
      </c>
      <c r="D348" s="111" t="s">
        <v>320</v>
      </c>
      <c r="E348" s="89"/>
      <c r="F348" s="29" t="str">
        <f>IF(YEAR(A348)&amp;MONTH(A348)=체크리스트!$A$11&amp;체크리스트!$A$15,RANK(A348,A$2:A$1080,1),"")</f>
        <v/>
      </c>
      <c r="G348" s="29" t="str">
        <f t="shared" si="29"/>
        <v/>
      </c>
      <c r="H348" s="29" t="str">
        <f>IFERROR(RANK(G348,G:G,1)+COUNTIF($G$1:G347,G348),"")</f>
        <v/>
      </c>
      <c r="I348" s="29" t="str">
        <f t="shared" si="30"/>
        <v/>
      </c>
      <c r="J348" s="29" t="str">
        <f>IFERROR(RANK(I348,I:I,1)+COUNTIF(I$1:I347,I348),"")</f>
        <v/>
      </c>
      <c r="K348" s="29" t="str">
        <f t="shared" si="31"/>
        <v/>
      </c>
      <c r="L348" s="29" t="str">
        <f>IFERROR(RANK(K348,K:K,1)+COUNTIF(K$1:K347,K348),"")</f>
        <v/>
      </c>
      <c r="M348" s="29" t="str">
        <f t="shared" si="32"/>
        <v/>
      </c>
      <c r="N348" s="29" t="str">
        <f>IFERROR(RANK(M348,M:M,1)+COUNTIF(M$1:M347,M348),"")</f>
        <v/>
      </c>
    </row>
    <row r="349" spans="1:14">
      <c r="A349" s="21">
        <v>45344</v>
      </c>
      <c r="B349" s="8" t="s">
        <v>938</v>
      </c>
      <c r="C349" s="22" t="s">
        <v>977</v>
      </c>
      <c r="D349" s="151" t="s">
        <v>265</v>
      </c>
      <c r="E349" s="89" t="s">
        <v>928</v>
      </c>
      <c r="F349" s="29" t="str">
        <f>IF(YEAR(A349)&amp;MONTH(A349)=체크리스트!$A$11&amp;체크리스트!$A$15,RANK(A349,A$2:A$1080,1),"")</f>
        <v/>
      </c>
      <c r="G349" s="29" t="str">
        <f t="shared" si="29"/>
        <v/>
      </c>
      <c r="H349" s="29" t="str">
        <f>IFERROR(RANK(G349,G:G,1)+COUNTIF($G$1:G348,G349),"")</f>
        <v/>
      </c>
      <c r="I349" s="29" t="str">
        <f t="shared" si="30"/>
        <v/>
      </c>
      <c r="J349" s="29" t="str">
        <f>IFERROR(RANK(I349,I:I,1)+COUNTIF(I$1:I348,I349),"")</f>
        <v/>
      </c>
      <c r="K349" s="29" t="str">
        <f t="shared" si="31"/>
        <v/>
      </c>
      <c r="L349" s="29" t="str">
        <f>IFERROR(RANK(K349,K:K,1)+COUNTIF(K$1:K348,K349),"")</f>
        <v/>
      </c>
      <c r="M349" s="29" t="str">
        <f t="shared" si="32"/>
        <v/>
      </c>
      <c r="N349" s="29" t="str">
        <f>IFERROR(RANK(M349,M:M,1)+COUNTIF(M$1:M348,M349),"")</f>
        <v/>
      </c>
    </row>
    <row r="350" spans="1:14">
      <c r="A350" s="21">
        <v>45350</v>
      </c>
      <c r="B350" s="8" t="s">
        <v>939</v>
      </c>
      <c r="C350" s="22" t="s">
        <v>978</v>
      </c>
      <c r="D350" s="151" t="s">
        <v>263</v>
      </c>
      <c r="E350" s="89" t="s">
        <v>906</v>
      </c>
      <c r="F350" s="29" t="str">
        <f>IF(YEAR(A350)&amp;MONTH(A350)=체크리스트!$A$11&amp;체크리스트!$A$15,RANK(A350,A$2:A$1080,1),"")</f>
        <v/>
      </c>
      <c r="G350" s="29" t="str">
        <f t="shared" si="29"/>
        <v/>
      </c>
      <c r="H350" s="29" t="str">
        <f>IFERROR(RANK(G350,G:G,1)+COUNTIF($G$1:G349,G350),"")</f>
        <v/>
      </c>
      <c r="I350" s="29" t="str">
        <f t="shared" si="30"/>
        <v/>
      </c>
      <c r="J350" s="29" t="str">
        <f>IFERROR(RANK(I350,I:I,1)+COUNTIF(I$1:I349,I350),"")</f>
        <v/>
      </c>
      <c r="K350" s="29" t="str">
        <f t="shared" si="31"/>
        <v/>
      </c>
      <c r="L350" s="29" t="str">
        <f>IFERROR(RANK(K350,K:K,1)+COUNTIF(K$1:K349,K350),"")</f>
        <v/>
      </c>
      <c r="M350" s="29" t="str">
        <f t="shared" si="32"/>
        <v/>
      </c>
      <c r="N350" s="29" t="str">
        <f>IFERROR(RANK(M350,M:M,1)+COUNTIF(M$1:M349,M350),"")</f>
        <v/>
      </c>
    </row>
    <row r="351" spans="1:14">
      <c r="A351" s="21">
        <v>45350</v>
      </c>
      <c r="B351" s="8" t="s">
        <v>984</v>
      </c>
      <c r="C351" s="22" t="s">
        <v>985</v>
      </c>
      <c r="D351" s="111" t="s">
        <v>320</v>
      </c>
      <c r="E351" s="89"/>
      <c r="F351" s="29" t="str">
        <f>IF(YEAR(A351)&amp;MONTH(A351)=체크리스트!$A$11&amp;체크리스트!$A$15,RANK(A351,A$2:A$1080,1),"")</f>
        <v/>
      </c>
      <c r="G351" s="29" t="str">
        <f t="shared" si="29"/>
        <v/>
      </c>
      <c r="H351" s="29" t="str">
        <f>IFERROR(RANK(G351,G:G,1)+COUNTIF($G$1:G350,G351),"")</f>
        <v/>
      </c>
      <c r="I351" s="29" t="str">
        <f t="shared" si="30"/>
        <v/>
      </c>
      <c r="J351" s="29" t="str">
        <f>IFERROR(RANK(I351,I:I,1)+COUNTIF(I$1:I350,I351),"")</f>
        <v/>
      </c>
      <c r="K351" s="29" t="str">
        <f t="shared" si="31"/>
        <v/>
      </c>
      <c r="L351" s="29" t="str">
        <f>IFERROR(RANK(K351,K:K,1)+COUNTIF(K$1:K350,K351),"")</f>
        <v/>
      </c>
      <c r="M351" s="29" t="str">
        <f t="shared" si="32"/>
        <v/>
      </c>
      <c r="N351" s="29" t="str">
        <f>IFERROR(RANK(M351,M:M,1)+COUNTIF(M$1:M350,M351),"")</f>
        <v/>
      </c>
    </row>
    <row r="352" spans="1:14">
      <c r="A352" s="202">
        <v>45354</v>
      </c>
      <c r="B352" s="203" t="s">
        <v>995</v>
      </c>
      <c r="C352" s="204" t="s">
        <v>979</v>
      </c>
      <c r="D352" s="205" t="s">
        <v>761</v>
      </c>
      <c r="E352" s="206" t="s">
        <v>904</v>
      </c>
      <c r="F352" s="29" t="str">
        <f>IF(YEAR(A352)&amp;MONTH(A352)=체크리스트!$A$11&amp;체크리스트!$A$15,RANK(A352,A$2:A$1080,1),"")</f>
        <v/>
      </c>
      <c r="G352" s="29" t="str">
        <f t="shared" si="29"/>
        <v/>
      </c>
      <c r="H352" s="29" t="str">
        <f>IFERROR(RANK(G352,G:G,1)+COUNTIF($G$1:G351,G352),"")</f>
        <v/>
      </c>
      <c r="I352" s="29" t="str">
        <f t="shared" si="30"/>
        <v/>
      </c>
      <c r="J352" s="29" t="str">
        <f>IFERROR(RANK(I352,I:I,1)+COUNTIF(I$1:I351,I352),"")</f>
        <v/>
      </c>
      <c r="K352" s="29" t="str">
        <f t="shared" si="31"/>
        <v/>
      </c>
      <c r="L352" s="29" t="str">
        <f>IFERROR(RANK(K352,K:K,1)+COUNTIF(K$1:K351,K352),"")</f>
        <v/>
      </c>
      <c r="M352" s="29" t="str">
        <f t="shared" si="32"/>
        <v/>
      </c>
      <c r="N352" s="29" t="str">
        <f>IFERROR(RANK(M352,M:M,1)+COUNTIF(M$1:M351,M352),"")</f>
        <v/>
      </c>
    </row>
    <row r="353" spans="1:14">
      <c r="A353" s="21">
        <v>45354</v>
      </c>
      <c r="B353" s="8" t="s">
        <v>1019</v>
      </c>
      <c r="C353" s="22" t="s">
        <v>1020</v>
      </c>
      <c r="D353" s="111" t="s">
        <v>320</v>
      </c>
      <c r="E353" s="89"/>
      <c r="F353" s="29" t="str">
        <f>IF(YEAR(A353)&amp;MONTH(A353)=체크리스트!$A$11&amp;체크리스트!$A$15,RANK(A353,A$2:A$1080,1),"")</f>
        <v/>
      </c>
      <c r="G353" s="29" t="str">
        <f t="shared" si="29"/>
        <v/>
      </c>
      <c r="H353" s="29" t="str">
        <f>IFERROR(RANK(G353,G:G,1)+COUNTIF($G$1:G352,G353),"")</f>
        <v/>
      </c>
      <c r="I353" s="29" t="str">
        <f t="shared" si="30"/>
        <v/>
      </c>
      <c r="J353" s="29" t="str">
        <f>IFERROR(RANK(I353,I:I,1)+COUNTIF(I$1:I352,I353),"")</f>
        <v/>
      </c>
      <c r="K353" s="29" t="str">
        <f t="shared" si="31"/>
        <v/>
      </c>
      <c r="L353" s="29" t="str">
        <f>IFERROR(RANK(K353,K:K,1)+COUNTIF(K$1:K352,K353),"")</f>
        <v/>
      </c>
      <c r="M353" s="29" t="str">
        <f t="shared" si="32"/>
        <v/>
      </c>
      <c r="N353" s="29" t="str">
        <f>IFERROR(RANK(M353,M:M,1)+COUNTIF(M$1:M352,M353),"")</f>
        <v/>
      </c>
    </row>
    <row r="354" spans="1:14">
      <c r="A354" s="202">
        <v>45356</v>
      </c>
      <c r="B354" s="203" t="s">
        <v>996</v>
      </c>
      <c r="C354" s="204" t="s">
        <v>980</v>
      </c>
      <c r="D354" s="205" t="s">
        <v>761</v>
      </c>
      <c r="E354" s="206" t="s">
        <v>904</v>
      </c>
      <c r="F354" s="29" t="str">
        <f>IF(YEAR(A354)&amp;MONTH(A354)=체크리스트!$A$11&amp;체크리스트!$A$15,RANK(A354,A$2:A$1080,1),"")</f>
        <v/>
      </c>
      <c r="G354" s="29" t="str">
        <f t="shared" si="29"/>
        <v/>
      </c>
      <c r="H354" s="29" t="str">
        <f>IFERROR(RANK(G354,G:G,1)+COUNTIF($G$1:G353,G354),"")</f>
        <v/>
      </c>
      <c r="I354" s="29" t="str">
        <f t="shared" si="30"/>
        <v/>
      </c>
      <c r="J354" s="29" t="str">
        <f>IFERROR(RANK(I354,I:I,1)+COUNTIF(I$1:I353,I354),"")</f>
        <v/>
      </c>
      <c r="K354" s="29" t="str">
        <f t="shared" si="31"/>
        <v/>
      </c>
      <c r="L354" s="29" t="str">
        <f>IFERROR(RANK(K354,K:K,1)+COUNTIF(K$1:K353,K354),"")</f>
        <v/>
      </c>
      <c r="M354" s="29" t="str">
        <f t="shared" si="32"/>
        <v/>
      </c>
      <c r="N354" s="29" t="str">
        <f>IFERROR(RANK(M354,M:M,1)+COUNTIF(M$1:M353,M354),"")</f>
        <v/>
      </c>
    </row>
    <row r="355" spans="1:14">
      <c r="A355" s="21">
        <v>45356</v>
      </c>
      <c r="B355" s="8" t="s">
        <v>1021</v>
      </c>
      <c r="C355" s="22" t="s">
        <v>1022</v>
      </c>
      <c r="D355" s="111" t="s">
        <v>320</v>
      </c>
      <c r="E355" s="89"/>
      <c r="F355" s="29" t="str">
        <f>IF(YEAR(A355)&amp;MONTH(A355)=체크리스트!$A$11&amp;체크리스트!$A$15,RANK(A355,A$2:A$1080,1),"")</f>
        <v/>
      </c>
      <c r="G355" s="29" t="str">
        <f t="shared" si="29"/>
        <v/>
      </c>
      <c r="H355" s="29" t="str">
        <f>IFERROR(RANK(G355,G:G,1)+COUNTIF($G$1:G354,G355),"")</f>
        <v/>
      </c>
      <c r="I355" s="29" t="str">
        <f t="shared" si="30"/>
        <v/>
      </c>
      <c r="J355" s="29" t="str">
        <f>IFERROR(RANK(I355,I:I,1)+COUNTIF(I$1:I354,I355),"")</f>
        <v/>
      </c>
      <c r="K355" s="29" t="str">
        <f t="shared" si="31"/>
        <v/>
      </c>
      <c r="L355" s="29" t="str">
        <f>IFERROR(RANK(K355,K:K,1)+COUNTIF(K$1:K354,K355),"")</f>
        <v/>
      </c>
      <c r="M355" s="29" t="str">
        <f t="shared" si="32"/>
        <v/>
      </c>
      <c r="N355" s="29" t="str">
        <f>IFERROR(RANK(M355,M:M,1)+COUNTIF(M$1:M354,M355),"")</f>
        <v/>
      </c>
    </row>
    <row r="356" spans="1:14">
      <c r="A356" s="21">
        <v>45357</v>
      </c>
      <c r="B356" s="8" t="s">
        <v>1023</v>
      </c>
      <c r="C356" s="22" t="s">
        <v>997</v>
      </c>
      <c r="D356" s="111" t="s">
        <v>320</v>
      </c>
      <c r="E356" s="89"/>
      <c r="F356" s="29" t="str">
        <f>IF(YEAR(A356)&amp;MONTH(A356)=체크리스트!$A$11&amp;체크리스트!$A$15,RANK(A356,A$2:A$1080,1),"")</f>
        <v/>
      </c>
      <c r="G356" s="29" t="str">
        <f t="shared" si="29"/>
        <v/>
      </c>
      <c r="H356" s="29" t="str">
        <f>IFERROR(RANK(G356,G:G,1)+COUNTIF($G$1:G355,G356),"")</f>
        <v/>
      </c>
      <c r="I356" s="29" t="str">
        <f t="shared" si="30"/>
        <v/>
      </c>
      <c r="J356" s="29" t="str">
        <f>IFERROR(RANK(I356,I:I,1)+COUNTIF(I$1:I355,I356),"")</f>
        <v/>
      </c>
      <c r="K356" s="29" t="str">
        <f t="shared" si="31"/>
        <v/>
      </c>
      <c r="L356" s="29" t="str">
        <f>IFERROR(RANK(K356,K:K,1)+COUNTIF(K$1:K355,K356),"")</f>
        <v/>
      </c>
      <c r="M356" s="29" t="str">
        <f t="shared" si="32"/>
        <v/>
      </c>
      <c r="N356" s="29" t="str">
        <f>IFERROR(RANK(M356,M:M,1)+COUNTIF(M$1:M355,M356),"")</f>
        <v/>
      </c>
    </row>
    <row r="357" spans="1:14">
      <c r="A357" s="202">
        <v>45359</v>
      </c>
      <c r="B357" s="203" t="s">
        <v>998</v>
      </c>
      <c r="C357" s="204" t="s">
        <v>999</v>
      </c>
      <c r="D357" s="205" t="s">
        <v>761</v>
      </c>
      <c r="E357" s="206" t="s">
        <v>904</v>
      </c>
      <c r="F357" s="29" t="str">
        <f>IF(YEAR(A357)&amp;MONTH(A357)=체크리스트!$A$11&amp;체크리스트!$A$15,RANK(A357,A$2:A$1080,1),"")</f>
        <v/>
      </c>
      <c r="G357" s="29" t="str">
        <f t="shared" si="29"/>
        <v/>
      </c>
      <c r="H357" s="29" t="str">
        <f>IFERROR(RANK(G357,G:G,1)+COUNTIF($G$1:G356,G357),"")</f>
        <v/>
      </c>
      <c r="I357" s="29" t="str">
        <f t="shared" si="30"/>
        <v/>
      </c>
      <c r="J357" s="29" t="str">
        <f>IFERROR(RANK(I357,I:I,1)+COUNTIF(I$1:I356,I357),"")</f>
        <v/>
      </c>
      <c r="K357" s="29" t="str">
        <f t="shared" si="31"/>
        <v/>
      </c>
      <c r="L357" s="29" t="str">
        <f>IFERROR(RANK(K357,K:K,1)+COUNTIF(K$1:K356,K357),"")</f>
        <v/>
      </c>
      <c r="M357" s="29" t="str">
        <f t="shared" si="32"/>
        <v/>
      </c>
      <c r="N357" s="29" t="str">
        <f>IFERROR(RANK(M357,M:M,1)+COUNTIF(M$1:M356,M357),"")</f>
        <v/>
      </c>
    </row>
    <row r="358" spans="1:14">
      <c r="A358" s="202">
        <v>45362</v>
      </c>
      <c r="B358" s="203" t="s">
        <v>994</v>
      </c>
      <c r="C358" s="204" t="s">
        <v>1000</v>
      </c>
      <c r="D358" s="205" t="s">
        <v>763</v>
      </c>
      <c r="E358" s="206" t="s">
        <v>928</v>
      </c>
      <c r="F358" s="29" t="str">
        <f>IF(YEAR(A358)&amp;MONTH(A358)=체크리스트!$A$11&amp;체크리스트!$A$15,RANK(A358,A$2:A$1080,1),"")</f>
        <v/>
      </c>
      <c r="G358" s="29" t="str">
        <f t="shared" si="29"/>
        <v/>
      </c>
      <c r="H358" s="29" t="str">
        <f>IFERROR(RANK(G358,G:G,1)+COUNTIF($G$1:G357,G358),"")</f>
        <v/>
      </c>
      <c r="I358" s="29" t="str">
        <f t="shared" si="30"/>
        <v/>
      </c>
      <c r="J358" s="29" t="str">
        <f>IFERROR(RANK(I358,I:I,1)+COUNTIF(I$1:I357,I358),"")</f>
        <v/>
      </c>
      <c r="K358" s="29" t="str">
        <f t="shared" si="31"/>
        <v/>
      </c>
      <c r="L358" s="29" t="str">
        <f>IFERROR(RANK(K358,K:K,1)+COUNTIF(K$1:K357,K358),"")</f>
        <v/>
      </c>
      <c r="M358" s="29" t="str">
        <f t="shared" si="32"/>
        <v/>
      </c>
      <c r="N358" s="29" t="str">
        <f>IFERROR(RANK(M358,M:M,1)+COUNTIF(M$1:M357,M358),"")</f>
        <v/>
      </c>
    </row>
    <row r="359" spans="1:14">
      <c r="A359" s="202">
        <v>45370</v>
      </c>
      <c r="B359" s="207" t="s">
        <v>1001</v>
      </c>
      <c r="C359" s="204" t="s">
        <v>1002</v>
      </c>
      <c r="D359" s="205" t="s">
        <v>763</v>
      </c>
      <c r="E359" s="206" t="s">
        <v>940</v>
      </c>
      <c r="F359" s="29" t="str">
        <f>IF(YEAR(A359)&amp;MONTH(A359)=체크리스트!$A$11&amp;체크리스트!$A$15,RANK(A359,A$2:A$1080,1),"")</f>
        <v/>
      </c>
      <c r="G359" s="29" t="str">
        <f t="shared" si="29"/>
        <v/>
      </c>
      <c r="H359" s="29" t="str">
        <f>IFERROR(RANK(G359,G:G,1)+COUNTIF($G$1:G358,G359),"")</f>
        <v/>
      </c>
      <c r="I359" s="29" t="str">
        <f t="shared" si="30"/>
        <v/>
      </c>
      <c r="J359" s="29" t="str">
        <f>IFERROR(RANK(I359,I:I,1)+COUNTIF(I$1:I358,I359),"")</f>
        <v/>
      </c>
      <c r="K359" s="29" t="str">
        <f t="shared" si="31"/>
        <v/>
      </c>
      <c r="L359" s="29" t="str">
        <f>IFERROR(RANK(K359,K:K,1)+COUNTIF(K$1:K358,K359),"")</f>
        <v/>
      </c>
      <c r="M359" s="29" t="str">
        <f t="shared" si="32"/>
        <v/>
      </c>
      <c r="N359" s="29" t="str">
        <f>IFERROR(RANK(M359,M:M,1)+COUNTIF(M$1:M358,M359),"")</f>
        <v/>
      </c>
    </row>
    <row r="360" spans="1:14">
      <c r="A360" s="202">
        <v>45372</v>
      </c>
      <c r="B360" s="203" t="s">
        <v>1003</v>
      </c>
      <c r="C360" s="204" t="s">
        <v>1004</v>
      </c>
      <c r="D360" s="205" t="s">
        <v>761</v>
      </c>
      <c r="E360" s="206" t="s">
        <v>908</v>
      </c>
      <c r="F360" s="29" t="str">
        <f>IF(YEAR(A360)&amp;MONTH(A360)=체크리스트!$A$11&amp;체크리스트!$A$15,RANK(A360,A$2:A$1080,1),"")</f>
        <v/>
      </c>
      <c r="G360" s="29" t="str">
        <f t="shared" si="29"/>
        <v/>
      </c>
      <c r="H360" s="29" t="str">
        <f>IFERROR(RANK(G360,G:G,1)+COUNTIF($G$1:G359,G360),"")</f>
        <v/>
      </c>
      <c r="I360" s="29" t="str">
        <f t="shared" si="30"/>
        <v/>
      </c>
      <c r="J360" s="29" t="str">
        <f>IFERROR(RANK(I360,I:I,1)+COUNTIF(I$1:I359,I360),"")</f>
        <v/>
      </c>
      <c r="K360" s="29" t="str">
        <f t="shared" si="31"/>
        <v/>
      </c>
      <c r="L360" s="29" t="str">
        <f>IFERROR(RANK(K360,K:K,1)+COUNTIF(K$1:K359,K360),"")</f>
        <v/>
      </c>
      <c r="M360" s="29" t="str">
        <f t="shared" si="32"/>
        <v/>
      </c>
      <c r="N360" s="29" t="str">
        <f>IFERROR(RANK(M360,M:M,1)+COUNTIF(M$1:M359,M360),"")</f>
        <v/>
      </c>
    </row>
    <row r="361" spans="1:14">
      <c r="A361" s="21">
        <v>45372</v>
      </c>
      <c r="B361" s="8" t="s">
        <v>1024</v>
      </c>
      <c r="C361" s="22" t="s">
        <v>1025</v>
      </c>
      <c r="D361" s="111" t="s">
        <v>320</v>
      </c>
      <c r="E361" s="89"/>
      <c r="F361" s="29" t="str">
        <f>IF(YEAR(A361)&amp;MONTH(A361)=체크리스트!$A$11&amp;체크리스트!$A$15,RANK(A361,A$2:A$1080,1),"")</f>
        <v/>
      </c>
      <c r="G361" s="29" t="str">
        <f t="shared" si="29"/>
        <v/>
      </c>
      <c r="H361" s="29" t="str">
        <f>IFERROR(RANK(G361,G:G,1)+COUNTIF($G$1:G360,G361),"")</f>
        <v/>
      </c>
      <c r="I361" s="29" t="str">
        <f t="shared" si="30"/>
        <v/>
      </c>
      <c r="J361" s="29" t="str">
        <f>IFERROR(RANK(I361,I:I,1)+COUNTIF(I$1:I360,I361),"")</f>
        <v/>
      </c>
      <c r="K361" s="29" t="str">
        <f t="shared" si="31"/>
        <v/>
      </c>
      <c r="L361" s="29" t="str">
        <f>IFERROR(RANK(K361,K:K,1)+COUNTIF(K$1:K360,K361),"")</f>
        <v/>
      </c>
      <c r="M361" s="29" t="str">
        <f t="shared" si="32"/>
        <v/>
      </c>
      <c r="N361" s="29" t="str">
        <f>IFERROR(RANK(M361,M:M,1)+COUNTIF(M$1:M360,M361),"")</f>
        <v/>
      </c>
    </row>
    <row r="362" spans="1:14">
      <c r="A362" s="202">
        <v>45377</v>
      </c>
      <c r="B362" s="203" t="s">
        <v>1005</v>
      </c>
      <c r="C362" s="204" t="s">
        <v>1006</v>
      </c>
      <c r="D362" s="205" t="s">
        <v>761</v>
      </c>
      <c r="E362" s="206" t="s">
        <v>906</v>
      </c>
      <c r="F362" s="29" t="str">
        <f>IF(YEAR(A362)&amp;MONTH(A362)=체크리스트!$A$11&amp;체크리스트!$A$15,RANK(A362,A$2:A$1080,1),"")</f>
        <v/>
      </c>
      <c r="G362" s="29" t="str">
        <f t="shared" si="29"/>
        <v/>
      </c>
      <c r="H362" s="29" t="str">
        <f>IFERROR(RANK(G362,G:G,1)+COUNTIF($G$1:G361,G362),"")</f>
        <v/>
      </c>
      <c r="I362" s="29" t="str">
        <f t="shared" si="30"/>
        <v/>
      </c>
      <c r="J362" s="29" t="str">
        <f>IFERROR(RANK(I362,I:I,1)+COUNTIF(I$1:I361,I362),"")</f>
        <v/>
      </c>
      <c r="K362" s="29" t="str">
        <f t="shared" si="31"/>
        <v/>
      </c>
      <c r="L362" s="29" t="str">
        <f>IFERROR(RANK(K362,K:K,1)+COUNTIF(K$1:K361,K362),"")</f>
        <v/>
      </c>
      <c r="M362" s="29" t="str">
        <f t="shared" si="32"/>
        <v/>
      </c>
      <c r="N362" s="29" t="str">
        <f>IFERROR(RANK(M362,M:M,1)+COUNTIF(M$1:M361,M362),"")</f>
        <v/>
      </c>
    </row>
    <row r="363" spans="1:14">
      <c r="A363" s="202">
        <v>45377</v>
      </c>
      <c r="B363" s="203" t="s">
        <v>1007</v>
      </c>
      <c r="C363" s="204" t="s">
        <v>1008</v>
      </c>
      <c r="D363" s="205" t="s">
        <v>761</v>
      </c>
      <c r="E363" s="206" t="s">
        <v>912</v>
      </c>
      <c r="F363" s="29" t="str">
        <f>IF(YEAR(A363)&amp;MONTH(A363)=체크리스트!$A$11&amp;체크리스트!$A$15,RANK(A363,A$2:A$1080,1),"")</f>
        <v/>
      </c>
      <c r="G363" s="29" t="str">
        <f t="shared" si="29"/>
        <v/>
      </c>
      <c r="H363" s="29" t="str">
        <f>IFERROR(RANK(G363,G:G,1)+COUNTIF($G$1:G362,G363),"")</f>
        <v/>
      </c>
      <c r="I363" s="29" t="str">
        <f t="shared" si="30"/>
        <v/>
      </c>
      <c r="J363" s="29" t="str">
        <f>IFERROR(RANK(I363,I:I,1)+COUNTIF(I$1:I362,I363),"")</f>
        <v/>
      </c>
      <c r="K363" s="29" t="str">
        <f t="shared" si="31"/>
        <v/>
      </c>
      <c r="L363" s="29" t="str">
        <f>IFERROR(RANK(K363,K:K,1)+COUNTIF(K$1:K362,K363),"")</f>
        <v/>
      </c>
      <c r="M363" s="29" t="str">
        <f t="shared" si="32"/>
        <v/>
      </c>
      <c r="N363" s="29" t="str">
        <f>IFERROR(RANK(M363,M:M,1)+COUNTIF(M$1:M362,M363),"")</f>
        <v/>
      </c>
    </row>
    <row r="364" spans="1:14">
      <c r="A364" s="21">
        <v>45377</v>
      </c>
      <c r="B364" s="8" t="s">
        <v>1026</v>
      </c>
      <c r="C364" s="22" t="s">
        <v>1027</v>
      </c>
      <c r="D364" s="111" t="s">
        <v>320</v>
      </c>
      <c r="E364" s="89"/>
      <c r="F364" s="29" t="str">
        <f>IF(YEAR(A364)&amp;MONTH(A364)=체크리스트!$A$11&amp;체크리스트!$A$15,RANK(A364,A$2:A$1080,1),"")</f>
        <v/>
      </c>
      <c r="G364" s="29" t="str">
        <f t="shared" si="29"/>
        <v/>
      </c>
      <c r="H364" s="29" t="str">
        <f>IFERROR(RANK(G364,G:G,1)+COUNTIF($G$1:G363,G364),"")</f>
        <v/>
      </c>
      <c r="I364" s="29" t="str">
        <f t="shared" si="30"/>
        <v/>
      </c>
      <c r="J364" s="29" t="str">
        <f>IFERROR(RANK(I364,I:I,1)+COUNTIF(I$1:I363,I364),"")</f>
        <v/>
      </c>
      <c r="K364" s="29" t="str">
        <f t="shared" si="31"/>
        <v/>
      </c>
      <c r="L364" s="29" t="str">
        <f>IFERROR(RANK(K364,K:K,1)+COUNTIF(K$1:K363,K364),"")</f>
        <v/>
      </c>
      <c r="M364" s="29" t="str">
        <f t="shared" si="32"/>
        <v/>
      </c>
      <c r="N364" s="29" t="str">
        <f>IFERROR(RANK(M364,M:M,1)+COUNTIF(M$1:M363,M364),"")</f>
        <v/>
      </c>
    </row>
    <row r="365" spans="1:14">
      <c r="A365" s="202">
        <v>45378</v>
      </c>
      <c r="B365" s="203" t="s">
        <v>1009</v>
      </c>
      <c r="C365" s="204" t="s">
        <v>1010</v>
      </c>
      <c r="D365" s="205" t="s">
        <v>761</v>
      </c>
      <c r="E365" s="206" t="s">
        <v>904</v>
      </c>
      <c r="F365" s="29" t="str">
        <f>IF(YEAR(A365)&amp;MONTH(A365)=체크리스트!$A$11&amp;체크리스트!$A$15,RANK(A365,A$2:A$1080,1),"")</f>
        <v/>
      </c>
      <c r="G365" s="29" t="str">
        <f t="shared" si="29"/>
        <v/>
      </c>
      <c r="H365" s="29" t="str">
        <f>IFERROR(RANK(G365,G:G,1)+COUNTIF($G$1:G364,G365),"")</f>
        <v/>
      </c>
      <c r="I365" s="29" t="str">
        <f t="shared" si="30"/>
        <v/>
      </c>
      <c r="J365" s="29" t="str">
        <f>IFERROR(RANK(I365,I:I,1)+COUNTIF(I$1:I364,I365),"")</f>
        <v/>
      </c>
      <c r="K365" s="29" t="str">
        <f t="shared" si="31"/>
        <v/>
      </c>
      <c r="L365" s="29" t="str">
        <f>IFERROR(RANK(K365,K:K,1)+COUNTIF(K$1:K364,K365),"")</f>
        <v/>
      </c>
      <c r="M365" s="29" t="str">
        <f t="shared" si="32"/>
        <v/>
      </c>
      <c r="N365" s="29" t="str">
        <f>IFERROR(RANK(M365,M:M,1)+COUNTIF(M$1:M364,M365),"")</f>
        <v/>
      </c>
    </row>
    <row r="366" spans="1:14">
      <c r="A366" s="202">
        <v>45378</v>
      </c>
      <c r="B366" s="203" t="s">
        <v>1011</v>
      </c>
      <c r="C366" s="204" t="s">
        <v>1012</v>
      </c>
      <c r="D366" s="205" t="s">
        <v>761</v>
      </c>
      <c r="E366" s="206" t="s">
        <v>902</v>
      </c>
      <c r="F366" s="29" t="str">
        <f>IF(YEAR(A366)&amp;MONTH(A366)=체크리스트!$A$11&amp;체크리스트!$A$15,RANK(A366,A$2:A$1080,1),"")</f>
        <v/>
      </c>
      <c r="G366" s="29" t="str">
        <f t="shared" si="29"/>
        <v/>
      </c>
      <c r="H366" s="29" t="str">
        <f>IFERROR(RANK(G366,G:G,1)+COUNTIF($G$1:G365,G366),"")</f>
        <v/>
      </c>
      <c r="I366" s="29" t="str">
        <f t="shared" si="30"/>
        <v/>
      </c>
      <c r="J366" s="29" t="str">
        <f>IFERROR(RANK(I366,I:I,1)+COUNTIF(I$1:I365,I366),"")</f>
        <v/>
      </c>
      <c r="K366" s="29" t="str">
        <f t="shared" si="31"/>
        <v/>
      </c>
      <c r="L366" s="29" t="str">
        <f>IFERROR(RANK(K366,K:K,1)+COUNTIF(K$1:K365,K366),"")</f>
        <v/>
      </c>
      <c r="M366" s="29" t="str">
        <f t="shared" si="32"/>
        <v/>
      </c>
      <c r="N366" s="29" t="str">
        <f>IFERROR(RANK(M366,M:M,1)+COUNTIF(M$1:M365,M366),"")</f>
        <v/>
      </c>
    </row>
    <row r="367" spans="1:14">
      <c r="A367" s="202">
        <v>45378</v>
      </c>
      <c r="B367" s="203" t="s">
        <v>1013</v>
      </c>
      <c r="C367" s="204" t="s">
        <v>1014</v>
      </c>
      <c r="D367" s="205" t="s">
        <v>761</v>
      </c>
      <c r="E367" s="206" t="s">
        <v>908</v>
      </c>
      <c r="F367" s="29" t="str">
        <f>IF(YEAR(A367)&amp;MONTH(A367)=체크리스트!$A$11&amp;체크리스트!$A$15,RANK(A367,A$2:A$1080,1),"")</f>
        <v/>
      </c>
      <c r="G367" s="29" t="str">
        <f t="shared" si="29"/>
        <v/>
      </c>
      <c r="H367" s="29" t="str">
        <f>IFERROR(RANK(G367,G:G,1)+COUNTIF($G$1:G366,G367),"")</f>
        <v/>
      </c>
      <c r="I367" s="29" t="str">
        <f t="shared" si="30"/>
        <v/>
      </c>
      <c r="J367" s="29" t="str">
        <f>IFERROR(RANK(I367,I:I,1)+COUNTIF(I$1:I366,I367),"")</f>
        <v/>
      </c>
      <c r="K367" s="29" t="str">
        <f t="shared" si="31"/>
        <v/>
      </c>
      <c r="L367" s="29" t="str">
        <f>IFERROR(RANK(K367,K:K,1)+COUNTIF(K$1:K366,K367),"")</f>
        <v/>
      </c>
      <c r="M367" s="29" t="str">
        <f t="shared" si="32"/>
        <v/>
      </c>
      <c r="N367" s="29" t="str">
        <f>IFERROR(RANK(M367,M:M,1)+COUNTIF(M$1:M366,M367),"")</f>
        <v/>
      </c>
    </row>
    <row r="368" spans="1:14">
      <c r="A368" s="202">
        <v>45378</v>
      </c>
      <c r="B368" s="203" t="s">
        <v>1015</v>
      </c>
      <c r="C368" s="204" t="s">
        <v>1016</v>
      </c>
      <c r="D368" s="205" t="s">
        <v>763</v>
      </c>
      <c r="E368" s="206" t="s">
        <v>928</v>
      </c>
      <c r="F368" s="29" t="str">
        <f>IF(YEAR(A368)&amp;MONTH(A368)=체크리스트!$A$11&amp;체크리스트!$A$15,RANK(A368,A$2:A$1080,1),"")</f>
        <v/>
      </c>
      <c r="G368" s="29" t="str">
        <f t="shared" si="29"/>
        <v/>
      </c>
      <c r="H368" s="29" t="str">
        <f>IFERROR(RANK(G368,G:G,1)+COUNTIF($G$1:G367,G368),"")</f>
        <v/>
      </c>
      <c r="I368" s="29" t="str">
        <f t="shared" si="30"/>
        <v/>
      </c>
      <c r="J368" s="29" t="str">
        <f>IFERROR(RANK(I368,I:I,1)+COUNTIF(I$1:I367,I368),"")</f>
        <v/>
      </c>
      <c r="K368" s="29" t="str">
        <f t="shared" si="31"/>
        <v/>
      </c>
      <c r="L368" s="29" t="str">
        <f>IFERROR(RANK(K368,K:K,1)+COUNTIF(K$1:K367,K368),"")</f>
        <v/>
      </c>
      <c r="M368" s="29" t="str">
        <f t="shared" si="32"/>
        <v/>
      </c>
      <c r="N368" s="29" t="str">
        <f>IFERROR(RANK(M368,M:M,1)+COUNTIF(M$1:M367,M368),"")</f>
        <v/>
      </c>
    </row>
    <row r="369" spans="1:14">
      <c r="A369" s="202">
        <v>45379</v>
      </c>
      <c r="B369" s="203" t="s">
        <v>1017</v>
      </c>
      <c r="C369" s="204" t="s">
        <v>1018</v>
      </c>
      <c r="D369" s="205" t="s">
        <v>761</v>
      </c>
      <c r="E369" s="206" t="s">
        <v>902</v>
      </c>
      <c r="F369" s="29" t="str">
        <f>IF(YEAR(A369)&amp;MONTH(A369)=체크리스트!$A$11&amp;체크리스트!$A$15,RANK(A369,A$2:A$1080,1),"")</f>
        <v/>
      </c>
      <c r="G369" s="29" t="str">
        <f t="shared" si="29"/>
        <v/>
      </c>
      <c r="H369" s="29" t="str">
        <f>IFERROR(RANK(G369,G:G,1)+COUNTIF($G$1:G368,G369),"")</f>
        <v/>
      </c>
      <c r="I369" s="29" t="str">
        <f t="shared" si="30"/>
        <v/>
      </c>
      <c r="J369" s="29" t="str">
        <f>IFERROR(RANK(I369,I:I,1)+COUNTIF(I$1:I368,I369),"")</f>
        <v/>
      </c>
      <c r="K369" s="29" t="str">
        <f t="shared" si="31"/>
        <v/>
      </c>
      <c r="L369" s="29" t="str">
        <f>IFERROR(RANK(K369,K:K,1)+COUNTIF(K$1:K368,K369),"")</f>
        <v/>
      </c>
      <c r="M369" s="29" t="str">
        <f t="shared" si="32"/>
        <v/>
      </c>
      <c r="N369" s="29" t="str">
        <f>IFERROR(RANK(M369,M:M,1)+COUNTIF(M$1:M368,M369),"")</f>
        <v/>
      </c>
    </row>
    <row r="370" spans="1:14">
      <c r="A370" s="21">
        <v>45379</v>
      </c>
      <c r="B370" s="8" t="s">
        <v>1028</v>
      </c>
      <c r="C370" s="22" t="s">
        <v>1029</v>
      </c>
      <c r="D370" s="111" t="s">
        <v>320</v>
      </c>
      <c r="E370" s="89"/>
      <c r="F370" s="29" t="str">
        <f>IF(YEAR(A370)&amp;MONTH(A370)=체크리스트!$A$11&amp;체크리스트!$A$15,RANK(A370,A$2:A$1080,1),"")</f>
        <v/>
      </c>
      <c r="G370" s="29" t="str">
        <f t="shared" si="29"/>
        <v/>
      </c>
      <c r="H370" s="29" t="str">
        <f>IFERROR(RANK(G370,G:G,1)+COUNTIF($G$1:G369,G370),"")</f>
        <v/>
      </c>
      <c r="I370" s="29" t="str">
        <f t="shared" si="30"/>
        <v/>
      </c>
      <c r="J370" s="29" t="str">
        <f>IFERROR(RANK(I370,I:I,1)+COUNTIF(I$1:I369,I370),"")</f>
        <v/>
      </c>
      <c r="K370" s="29" t="str">
        <f t="shared" si="31"/>
        <v/>
      </c>
      <c r="L370" s="29" t="str">
        <f>IFERROR(RANK(K370,K:K,1)+COUNTIF(K$1:K369,K370),"")</f>
        <v/>
      </c>
      <c r="M370" s="29" t="str">
        <f t="shared" si="32"/>
        <v/>
      </c>
      <c r="N370" s="29" t="str">
        <f>IFERROR(RANK(M370,M:M,1)+COUNTIF(M$1:M369,M370),"")</f>
        <v/>
      </c>
    </row>
    <row r="371" spans="1:14">
      <c r="A371" s="21">
        <v>45383</v>
      </c>
      <c r="B371" s="8" t="s">
        <v>992</v>
      </c>
      <c r="C371" s="22" t="s">
        <v>993</v>
      </c>
      <c r="D371" s="111" t="s">
        <v>263</v>
      </c>
      <c r="E371" s="89" t="s">
        <v>898</v>
      </c>
      <c r="F371" s="29" t="str">
        <f>IF(YEAR(A371)&amp;MONTH(A371)=체크리스트!$A$11&amp;체크리스트!$A$15,RANK(A371,A$2:A$1080,1),"")</f>
        <v/>
      </c>
      <c r="G371" s="29" t="str">
        <f t="shared" si="29"/>
        <v/>
      </c>
      <c r="H371" s="29" t="str">
        <f>IFERROR(RANK(G371,G:G,1)+COUNTIF($G$1:G370,G371),"")</f>
        <v/>
      </c>
      <c r="I371" s="29" t="str">
        <f t="shared" si="30"/>
        <v/>
      </c>
      <c r="J371" s="29" t="str">
        <f>IFERROR(RANK(I371,I:I,1)+COUNTIF(I$1:I370,I371),"")</f>
        <v/>
      </c>
      <c r="K371" s="29" t="str">
        <f t="shared" si="31"/>
        <v/>
      </c>
      <c r="L371" s="29" t="str">
        <f>IFERROR(RANK(K371,K:K,1)+COUNTIF(K$1:K370,K371),"")</f>
        <v/>
      </c>
      <c r="M371" s="29" t="str">
        <f t="shared" si="32"/>
        <v/>
      </c>
      <c r="N371" s="29" t="str">
        <f>IFERROR(RANK(M371,M:M,1)+COUNTIF(M$1:M370,M371),"")</f>
        <v/>
      </c>
    </row>
    <row r="372" spans="1:14">
      <c r="A372" s="21">
        <v>45383</v>
      </c>
      <c r="B372" s="208" t="s">
        <v>1030</v>
      </c>
      <c r="C372" s="22" t="s">
        <v>1031</v>
      </c>
      <c r="D372" s="111" t="s">
        <v>320</v>
      </c>
      <c r="E372" s="89"/>
      <c r="F372" s="29" t="str">
        <f>IF(YEAR(A372)&amp;MONTH(A372)=체크리스트!$A$11&amp;체크리스트!$A$15,RANK(A372,A$2:A$1080,1),"")</f>
        <v/>
      </c>
      <c r="G372" s="29" t="str">
        <f t="shared" si="29"/>
        <v/>
      </c>
      <c r="H372" s="29" t="str">
        <f>IFERROR(RANK(G372,G:G,1)+COUNTIF($G$1:G371,G372),"")</f>
        <v/>
      </c>
      <c r="I372" s="29" t="str">
        <f t="shared" si="30"/>
        <v/>
      </c>
      <c r="J372" s="29" t="str">
        <f>IFERROR(RANK(I372,I:I,1)+COUNTIF(I$1:I371,I372),"")</f>
        <v/>
      </c>
      <c r="K372" s="29" t="str">
        <f t="shared" si="31"/>
        <v/>
      </c>
      <c r="L372" s="29" t="str">
        <f>IFERROR(RANK(K372,K:K,1)+COUNTIF(K$1:K371,K372),"")</f>
        <v/>
      </c>
      <c r="M372" s="29" t="str">
        <f t="shared" si="32"/>
        <v/>
      </c>
      <c r="N372" s="29" t="str">
        <f>IFERROR(RANK(M372,M:M,1)+COUNTIF(M$1:M371,M372),"")</f>
        <v/>
      </c>
    </row>
    <row r="373" spans="1:14">
      <c r="A373" s="21">
        <v>45385</v>
      </c>
      <c r="B373" s="208" t="s">
        <v>1032</v>
      </c>
      <c r="C373" s="22" t="s">
        <v>1033</v>
      </c>
      <c r="D373" s="111" t="s">
        <v>265</v>
      </c>
      <c r="E373" s="89" t="s">
        <v>928</v>
      </c>
      <c r="F373" s="29" t="str">
        <f>IF(YEAR(A373)&amp;MONTH(A373)=체크리스트!$A$11&amp;체크리스트!$A$15,RANK(A373,A$2:A$1080,1),"")</f>
        <v/>
      </c>
      <c r="G373" s="29" t="str">
        <f t="shared" si="29"/>
        <v/>
      </c>
      <c r="H373" s="29" t="str">
        <f>IFERROR(RANK(G373,G:G,1)+COUNTIF($G$1:G372,G373),"")</f>
        <v/>
      </c>
      <c r="I373" s="29" t="str">
        <f t="shared" si="30"/>
        <v/>
      </c>
      <c r="J373" s="29" t="str">
        <f>IFERROR(RANK(I373,I:I,1)+COUNTIF(I$1:I372,I373),"")</f>
        <v/>
      </c>
      <c r="K373" s="29" t="str">
        <f t="shared" si="31"/>
        <v/>
      </c>
      <c r="L373" s="29" t="str">
        <f>IFERROR(RANK(K373,K:K,1)+COUNTIF(K$1:K372,K373),"")</f>
        <v/>
      </c>
      <c r="M373" s="29" t="str">
        <f t="shared" si="32"/>
        <v/>
      </c>
      <c r="N373" s="29" t="str">
        <f>IFERROR(RANK(M373,M:M,1)+COUNTIF(M$1:M372,M373),"")</f>
        <v/>
      </c>
    </row>
    <row r="374" spans="1:14">
      <c r="A374" s="21">
        <v>45386</v>
      </c>
      <c r="B374" s="8" t="s">
        <v>1034</v>
      </c>
      <c r="C374" s="22" t="s">
        <v>1035</v>
      </c>
      <c r="D374" s="111" t="s">
        <v>263</v>
      </c>
      <c r="E374" s="89" t="s">
        <v>902</v>
      </c>
      <c r="F374" s="29" t="str">
        <f>IF(YEAR(A374)&amp;MONTH(A374)=체크리스트!$A$11&amp;체크리스트!$A$15,RANK(A374,A$2:A$1080,1),"")</f>
        <v/>
      </c>
      <c r="G374" s="29" t="str">
        <f t="shared" si="29"/>
        <v/>
      </c>
      <c r="H374" s="29" t="str">
        <f>IFERROR(RANK(G374,G:G,1)+COUNTIF($G$1:G373,G374),"")</f>
        <v/>
      </c>
      <c r="I374" s="29" t="str">
        <f t="shared" si="30"/>
        <v/>
      </c>
      <c r="J374" s="29" t="str">
        <f>IFERROR(RANK(I374,I:I,1)+COUNTIF(I$1:I373,I374),"")</f>
        <v/>
      </c>
      <c r="K374" s="29" t="str">
        <f t="shared" si="31"/>
        <v/>
      </c>
      <c r="L374" s="29" t="str">
        <f>IFERROR(RANK(K374,K:K,1)+COUNTIF(K$1:K373,K374),"")</f>
        <v/>
      </c>
      <c r="M374" s="29" t="str">
        <f t="shared" si="32"/>
        <v/>
      </c>
      <c r="N374" s="29" t="str">
        <f>IFERROR(RANK(M374,M:M,1)+COUNTIF(M$1:M373,M374),"")</f>
        <v/>
      </c>
    </row>
    <row r="375" spans="1:14">
      <c r="A375" s="21">
        <v>45386</v>
      </c>
      <c r="B375" s="8" t="s">
        <v>1036</v>
      </c>
      <c r="C375" s="22" t="s">
        <v>1037</v>
      </c>
      <c r="D375" s="111" t="s">
        <v>263</v>
      </c>
      <c r="E375" s="89" t="s">
        <v>908</v>
      </c>
      <c r="F375" s="29" t="str">
        <f>IF(YEAR(A375)&amp;MONTH(A375)=체크리스트!$A$11&amp;체크리스트!$A$15,RANK(A375,A$2:A$1080,1),"")</f>
        <v/>
      </c>
      <c r="G375" s="29" t="str">
        <f t="shared" si="29"/>
        <v/>
      </c>
      <c r="H375" s="29" t="str">
        <f>IFERROR(RANK(G375,G:G,1)+COUNTIF($G$1:G374,G375),"")</f>
        <v/>
      </c>
      <c r="I375" s="29" t="str">
        <f t="shared" si="30"/>
        <v/>
      </c>
      <c r="J375" s="29" t="str">
        <f>IFERROR(RANK(I375,I:I,1)+COUNTIF(I$1:I374,I375),"")</f>
        <v/>
      </c>
      <c r="K375" s="29" t="str">
        <f t="shared" si="31"/>
        <v/>
      </c>
      <c r="L375" s="29" t="str">
        <f>IFERROR(RANK(K375,K:K,1)+COUNTIF(K$1:K374,K375),"")</f>
        <v/>
      </c>
      <c r="M375" s="29" t="str">
        <f t="shared" si="32"/>
        <v/>
      </c>
      <c r="N375" s="29" t="str">
        <f>IFERROR(RANK(M375,M:M,1)+COUNTIF(M$1:M374,M375),"")</f>
        <v/>
      </c>
    </row>
    <row r="376" spans="1:14">
      <c r="A376" s="21">
        <v>45386</v>
      </c>
      <c r="B376" s="8" t="s">
        <v>1062</v>
      </c>
      <c r="C376" s="22" t="s">
        <v>1063</v>
      </c>
      <c r="D376" s="111" t="s">
        <v>320</v>
      </c>
      <c r="E376" s="89"/>
      <c r="F376" s="29" t="str">
        <f>IF(YEAR(A376)&amp;MONTH(A376)=체크리스트!$A$11&amp;체크리스트!$A$15,RANK(A376,A$2:A$1080,1),"")</f>
        <v/>
      </c>
      <c r="G376" s="29" t="str">
        <f t="shared" si="29"/>
        <v/>
      </c>
      <c r="H376" s="29" t="str">
        <f>IFERROR(RANK(G376,G:G,1)+COUNTIF($G$1:G375,G376),"")</f>
        <v/>
      </c>
      <c r="I376" s="29" t="str">
        <f t="shared" si="30"/>
        <v/>
      </c>
      <c r="J376" s="29" t="str">
        <f>IFERROR(RANK(I376,I:I,1)+COUNTIF(I$1:I375,I376),"")</f>
        <v/>
      </c>
      <c r="K376" s="29" t="str">
        <f t="shared" si="31"/>
        <v/>
      </c>
      <c r="L376" s="29" t="str">
        <f>IFERROR(RANK(K376,K:K,1)+COUNTIF(K$1:K375,K376),"")</f>
        <v/>
      </c>
      <c r="M376" s="29" t="str">
        <f t="shared" si="32"/>
        <v/>
      </c>
      <c r="N376" s="29" t="str">
        <f>IFERROR(RANK(M376,M:M,1)+COUNTIF(M$1:M375,M376),"")</f>
        <v/>
      </c>
    </row>
    <row r="377" spans="1:14">
      <c r="A377" s="21">
        <v>45386</v>
      </c>
      <c r="B377" s="8" t="s">
        <v>1064</v>
      </c>
      <c r="C377" s="22" t="s">
        <v>1065</v>
      </c>
      <c r="D377" s="111" t="s">
        <v>320</v>
      </c>
      <c r="E377" s="89"/>
      <c r="F377" s="29" t="str">
        <f>IF(YEAR(A377)&amp;MONTH(A377)=체크리스트!$A$11&amp;체크리스트!$A$15,RANK(A377,A$2:A$1080,1),"")</f>
        <v/>
      </c>
      <c r="G377" s="29" t="str">
        <f t="shared" si="29"/>
        <v/>
      </c>
      <c r="H377" s="29" t="str">
        <f>IFERROR(RANK(G377,G:G,1)+COUNTIF($G$1:G376,G377),"")</f>
        <v/>
      </c>
      <c r="I377" s="29" t="str">
        <f t="shared" si="30"/>
        <v/>
      </c>
      <c r="J377" s="29" t="str">
        <f>IFERROR(RANK(I377,I:I,1)+COUNTIF(I$1:I376,I377),"")</f>
        <v/>
      </c>
      <c r="K377" s="29" t="str">
        <f t="shared" si="31"/>
        <v/>
      </c>
      <c r="L377" s="29" t="str">
        <f>IFERROR(RANK(K377,K:K,1)+COUNTIF(K$1:K376,K377),"")</f>
        <v/>
      </c>
      <c r="M377" s="29" t="str">
        <f t="shared" si="32"/>
        <v/>
      </c>
      <c r="N377" s="29" t="str">
        <f>IFERROR(RANK(M377,M:M,1)+COUNTIF(M$1:M376,M377),"")</f>
        <v/>
      </c>
    </row>
    <row r="378" spans="1:14">
      <c r="A378" s="21">
        <v>45387</v>
      </c>
      <c r="B378" s="8" t="s">
        <v>1038</v>
      </c>
      <c r="C378" s="22" t="s">
        <v>1039</v>
      </c>
      <c r="D378" s="111" t="s">
        <v>265</v>
      </c>
      <c r="E378" s="89" t="s">
        <v>928</v>
      </c>
      <c r="F378" s="29" t="str">
        <f>IF(YEAR(A378)&amp;MONTH(A378)=체크리스트!$A$11&amp;체크리스트!$A$15,RANK(A378,A$2:A$1080,1),"")</f>
        <v/>
      </c>
      <c r="G378" s="29" t="str">
        <f t="shared" si="29"/>
        <v/>
      </c>
      <c r="H378" s="29" t="str">
        <f>IFERROR(RANK(G378,G:G,1)+COUNTIF($G$1:G377,G378),"")</f>
        <v/>
      </c>
      <c r="I378" s="29" t="str">
        <f t="shared" si="30"/>
        <v/>
      </c>
      <c r="J378" s="29" t="str">
        <f>IFERROR(RANK(I378,I:I,1)+COUNTIF(I$1:I377,I378),"")</f>
        <v/>
      </c>
      <c r="K378" s="29" t="str">
        <f t="shared" si="31"/>
        <v/>
      </c>
      <c r="L378" s="29" t="str">
        <f>IFERROR(RANK(K378,K:K,1)+COUNTIF(K$1:K377,K378),"")</f>
        <v/>
      </c>
      <c r="M378" s="29" t="str">
        <f t="shared" si="32"/>
        <v/>
      </c>
      <c r="N378" s="29" t="str">
        <f>IFERROR(RANK(M378,M:M,1)+COUNTIF(M$1:M377,M378),"")</f>
        <v/>
      </c>
    </row>
    <row r="379" spans="1:14">
      <c r="A379" s="21">
        <v>45390</v>
      </c>
      <c r="B379" s="8" t="s">
        <v>1061</v>
      </c>
      <c r="C379" s="22" t="s">
        <v>1040</v>
      </c>
      <c r="D379" s="111" t="s">
        <v>265</v>
      </c>
      <c r="E379" s="89" t="s">
        <v>928</v>
      </c>
      <c r="F379" s="29" t="str">
        <f>IF(YEAR(A379)&amp;MONTH(A379)=체크리스트!$A$11&amp;체크리스트!$A$15,RANK(A379,A$2:A$1080,1),"")</f>
        <v/>
      </c>
      <c r="G379" s="29" t="str">
        <f t="shared" si="29"/>
        <v/>
      </c>
      <c r="H379" s="29" t="str">
        <f>IFERROR(RANK(G379,G:G,1)+COUNTIF($G$1:G378,G379),"")</f>
        <v/>
      </c>
      <c r="I379" s="29" t="str">
        <f t="shared" si="30"/>
        <v/>
      </c>
      <c r="J379" s="29" t="str">
        <f>IFERROR(RANK(I379,I:I,1)+COUNTIF(I$1:I378,I379),"")</f>
        <v/>
      </c>
      <c r="K379" s="29" t="str">
        <f t="shared" si="31"/>
        <v/>
      </c>
      <c r="L379" s="29" t="str">
        <f>IFERROR(RANK(K379,K:K,1)+COUNTIF(K$1:K378,K379),"")</f>
        <v/>
      </c>
      <c r="M379" s="29" t="str">
        <f t="shared" si="32"/>
        <v/>
      </c>
      <c r="N379" s="29" t="str">
        <f>IFERROR(RANK(M379,M:M,1)+COUNTIF(M$1:M378,M379),"")</f>
        <v/>
      </c>
    </row>
    <row r="380" spans="1:14">
      <c r="A380" s="21">
        <v>45396</v>
      </c>
      <c r="B380" s="8" t="s">
        <v>1041</v>
      </c>
      <c r="C380" s="22" t="s">
        <v>1042</v>
      </c>
      <c r="D380" s="111" t="s">
        <v>263</v>
      </c>
      <c r="E380" s="89" t="s">
        <v>904</v>
      </c>
      <c r="F380" s="29" t="str">
        <f>IF(YEAR(A380)&amp;MONTH(A380)=체크리스트!$A$11&amp;체크리스트!$A$15,RANK(A380,A$2:A$1080,1),"")</f>
        <v/>
      </c>
      <c r="G380" s="29" t="str">
        <f t="shared" si="29"/>
        <v/>
      </c>
      <c r="H380" s="29" t="str">
        <f>IFERROR(RANK(G380,G:G,1)+COUNTIF($G$1:G379,G380),"")</f>
        <v/>
      </c>
      <c r="I380" s="29" t="str">
        <f t="shared" si="30"/>
        <v/>
      </c>
      <c r="J380" s="29" t="str">
        <f>IFERROR(RANK(I380,I:I,1)+COUNTIF(I$1:I379,I380),"")</f>
        <v/>
      </c>
      <c r="K380" s="29" t="str">
        <f t="shared" si="31"/>
        <v/>
      </c>
      <c r="L380" s="29" t="str">
        <f>IFERROR(RANK(K380,K:K,1)+COUNTIF(K$1:K379,K380),"")</f>
        <v/>
      </c>
      <c r="M380" s="29" t="str">
        <f t="shared" si="32"/>
        <v/>
      </c>
      <c r="N380" s="29" t="str">
        <f>IFERROR(RANK(M380,M:M,1)+COUNTIF(M$1:M379,M380),"")</f>
        <v/>
      </c>
    </row>
    <row r="381" spans="1:14">
      <c r="A381" s="21">
        <v>45396</v>
      </c>
      <c r="B381" s="8" t="s">
        <v>1066</v>
      </c>
      <c r="C381" s="22" t="s">
        <v>1067</v>
      </c>
      <c r="D381" s="111" t="s">
        <v>320</v>
      </c>
      <c r="E381" s="89"/>
      <c r="F381" s="29" t="str">
        <f>IF(YEAR(A381)&amp;MONTH(A381)=체크리스트!$A$11&amp;체크리스트!$A$15,RANK(A381,A$2:A$1080,1),"")</f>
        <v/>
      </c>
      <c r="G381" s="29" t="str">
        <f t="shared" si="29"/>
        <v/>
      </c>
      <c r="H381" s="29" t="str">
        <f>IFERROR(RANK(G381,G:G,1)+COUNTIF($G$1:G380,G381),"")</f>
        <v/>
      </c>
      <c r="I381" s="29" t="str">
        <f t="shared" si="30"/>
        <v/>
      </c>
      <c r="J381" s="29" t="str">
        <f>IFERROR(RANK(I381,I:I,1)+COUNTIF(I$1:I380,I381),"")</f>
        <v/>
      </c>
      <c r="K381" s="29" t="str">
        <f t="shared" si="31"/>
        <v/>
      </c>
      <c r="L381" s="29" t="str">
        <f>IFERROR(RANK(K381,K:K,1)+COUNTIF(K$1:K380,K381),"")</f>
        <v/>
      </c>
      <c r="M381" s="29" t="str">
        <f t="shared" si="32"/>
        <v/>
      </c>
      <c r="N381" s="29" t="str">
        <f>IFERROR(RANK(M381,M:M,1)+COUNTIF(M$1:M380,M381),"")</f>
        <v/>
      </c>
    </row>
    <row r="382" spans="1:14">
      <c r="A382" s="21">
        <v>45397</v>
      </c>
      <c r="B382" s="8" t="s">
        <v>1043</v>
      </c>
      <c r="C382" s="22" t="s">
        <v>1044</v>
      </c>
      <c r="D382" s="111" t="s">
        <v>263</v>
      </c>
      <c r="E382" s="89" t="s">
        <v>908</v>
      </c>
      <c r="F382" s="29" t="str">
        <f>IF(YEAR(A382)&amp;MONTH(A382)=체크리스트!$A$11&amp;체크리스트!$A$15,RANK(A382,A$2:A$1080,1),"")</f>
        <v/>
      </c>
      <c r="G382" s="29" t="str">
        <f t="shared" si="29"/>
        <v/>
      </c>
      <c r="H382" s="29" t="str">
        <f>IFERROR(RANK(G382,G:G,1)+COUNTIF($G$1:G381,G382),"")</f>
        <v/>
      </c>
      <c r="I382" s="29" t="str">
        <f t="shared" si="30"/>
        <v/>
      </c>
      <c r="J382" s="29" t="str">
        <f>IFERROR(RANK(I382,I:I,1)+COUNTIF(I$1:I381,I382),"")</f>
        <v/>
      </c>
      <c r="K382" s="29" t="str">
        <f t="shared" si="31"/>
        <v/>
      </c>
      <c r="L382" s="29" t="str">
        <f>IFERROR(RANK(K382,K:K,1)+COUNTIF(K$1:K381,K382),"")</f>
        <v/>
      </c>
      <c r="M382" s="29" t="str">
        <f t="shared" si="32"/>
        <v/>
      </c>
      <c r="N382" s="29" t="str">
        <f>IFERROR(RANK(M382,M:M,1)+COUNTIF(M$1:M381,M382),"")</f>
        <v/>
      </c>
    </row>
    <row r="383" spans="1:14">
      <c r="A383" s="21">
        <v>45399</v>
      </c>
      <c r="B383" s="8" t="s">
        <v>1045</v>
      </c>
      <c r="C383" s="22" t="s">
        <v>1046</v>
      </c>
      <c r="D383" s="111" t="s">
        <v>263</v>
      </c>
      <c r="E383" s="89" t="s">
        <v>902</v>
      </c>
      <c r="F383" s="29" t="str">
        <f>IF(YEAR(A383)&amp;MONTH(A383)=체크리스트!$A$11&amp;체크리스트!$A$15,RANK(A383,A$2:A$1080,1),"")</f>
        <v/>
      </c>
      <c r="G383" s="29" t="str">
        <f t="shared" si="29"/>
        <v/>
      </c>
      <c r="H383" s="29" t="str">
        <f>IFERROR(RANK(G383,G:G,1)+COUNTIF($G$1:G382,G383),"")</f>
        <v/>
      </c>
      <c r="I383" s="29" t="str">
        <f t="shared" si="30"/>
        <v/>
      </c>
      <c r="J383" s="29" t="str">
        <f>IFERROR(RANK(I383,I:I,1)+COUNTIF(I$1:I382,I383),"")</f>
        <v/>
      </c>
      <c r="K383" s="29" t="str">
        <f t="shared" si="31"/>
        <v/>
      </c>
      <c r="L383" s="29" t="str">
        <f>IFERROR(RANK(K383,K:K,1)+COUNTIF(K$1:K382,K383),"")</f>
        <v/>
      </c>
      <c r="M383" s="29" t="str">
        <f t="shared" si="32"/>
        <v/>
      </c>
      <c r="N383" s="29" t="str">
        <f>IFERROR(RANK(M383,M:M,1)+COUNTIF(M$1:M382,M383),"")</f>
        <v/>
      </c>
    </row>
    <row r="384" spans="1:14">
      <c r="A384" s="21">
        <v>45399</v>
      </c>
      <c r="B384" s="8" t="s">
        <v>1068</v>
      </c>
      <c r="C384" s="22" t="s">
        <v>1069</v>
      </c>
      <c r="D384" s="111" t="s">
        <v>320</v>
      </c>
      <c r="E384" s="89"/>
      <c r="F384" s="29" t="str">
        <f>IF(YEAR(A384)&amp;MONTH(A384)=체크리스트!$A$11&amp;체크리스트!$A$15,RANK(A384,A$2:A$1080,1),"")</f>
        <v/>
      </c>
      <c r="G384" s="29" t="str">
        <f t="shared" si="29"/>
        <v/>
      </c>
      <c r="H384" s="29" t="str">
        <f>IFERROR(RANK(G384,G:G,1)+COUNTIF($G$1:G383,G384),"")</f>
        <v/>
      </c>
      <c r="I384" s="29" t="str">
        <f t="shared" si="30"/>
        <v/>
      </c>
      <c r="J384" s="29" t="str">
        <f>IFERROR(RANK(I384,I:I,1)+COUNTIF(I$1:I383,I384),"")</f>
        <v/>
      </c>
      <c r="K384" s="29" t="str">
        <f t="shared" si="31"/>
        <v/>
      </c>
      <c r="L384" s="29" t="str">
        <f>IFERROR(RANK(K384,K:K,1)+COUNTIF(K$1:K383,K384),"")</f>
        <v/>
      </c>
      <c r="M384" s="29" t="str">
        <f t="shared" si="32"/>
        <v/>
      </c>
      <c r="N384" s="29" t="str">
        <f>IFERROR(RANK(M384,M:M,1)+COUNTIF(M$1:M383,M384),"")</f>
        <v/>
      </c>
    </row>
    <row r="385" spans="1:14">
      <c r="A385" s="21">
        <v>45403</v>
      </c>
      <c r="B385" s="8" t="s">
        <v>1047</v>
      </c>
      <c r="C385" s="22" t="s">
        <v>1048</v>
      </c>
      <c r="D385" s="111" t="s">
        <v>263</v>
      </c>
      <c r="E385" s="89" t="s">
        <v>904</v>
      </c>
      <c r="F385" s="29" t="str">
        <f>IF(YEAR(A385)&amp;MONTH(A385)=체크리스트!$A$11&amp;체크리스트!$A$15,RANK(A385,A$2:A$1080,1),"")</f>
        <v/>
      </c>
      <c r="G385" s="29" t="str">
        <f t="shared" si="29"/>
        <v/>
      </c>
      <c r="H385" s="29" t="str">
        <f>IFERROR(RANK(G385,G:G,1)+COUNTIF($G$1:G384,G385),"")</f>
        <v/>
      </c>
      <c r="I385" s="29" t="str">
        <f t="shared" si="30"/>
        <v/>
      </c>
      <c r="J385" s="29" t="str">
        <f>IFERROR(RANK(I385,I:I,1)+COUNTIF(I$1:I384,I385),"")</f>
        <v/>
      </c>
      <c r="K385" s="29" t="str">
        <f t="shared" si="31"/>
        <v/>
      </c>
      <c r="L385" s="29" t="str">
        <f>IFERROR(RANK(K385,K:K,1)+COUNTIF(K$1:K384,K385),"")</f>
        <v/>
      </c>
      <c r="M385" s="29" t="str">
        <f t="shared" si="32"/>
        <v/>
      </c>
      <c r="N385" s="29" t="str">
        <f>IFERROR(RANK(M385,M:M,1)+COUNTIF(M$1:M384,M385),"")</f>
        <v/>
      </c>
    </row>
    <row r="386" spans="1:14">
      <c r="A386" s="21">
        <v>45403</v>
      </c>
      <c r="B386" s="8" t="s">
        <v>1049</v>
      </c>
      <c r="C386" s="22" t="s">
        <v>1050</v>
      </c>
      <c r="D386" s="111" t="s">
        <v>263</v>
      </c>
      <c r="E386" s="89" t="s">
        <v>898</v>
      </c>
      <c r="F386" s="29" t="str">
        <f>IF(YEAR(A386)&amp;MONTH(A386)=체크리스트!$A$11&amp;체크리스트!$A$15,RANK(A386,A$2:A$1080,1),"")</f>
        <v/>
      </c>
      <c r="G386" s="29" t="str">
        <f t="shared" si="29"/>
        <v/>
      </c>
      <c r="H386" s="29" t="str">
        <f>IFERROR(RANK(G386,G:G,1)+COUNTIF($G$1:G385,G386),"")</f>
        <v/>
      </c>
      <c r="I386" s="29" t="str">
        <f t="shared" si="30"/>
        <v/>
      </c>
      <c r="J386" s="29" t="str">
        <f>IFERROR(RANK(I386,I:I,1)+COUNTIF(I$1:I385,I386),"")</f>
        <v/>
      </c>
      <c r="K386" s="29" t="str">
        <f t="shared" si="31"/>
        <v/>
      </c>
      <c r="L386" s="29" t="str">
        <f>IFERROR(RANK(K386,K:K,1)+COUNTIF(K$1:K385,K386),"")</f>
        <v/>
      </c>
      <c r="M386" s="29" t="str">
        <f t="shared" si="32"/>
        <v/>
      </c>
      <c r="N386" s="29" t="str">
        <f>IFERROR(RANK(M386,M:M,1)+COUNTIF(M$1:M385,M386),"")</f>
        <v/>
      </c>
    </row>
    <row r="387" spans="1:14">
      <c r="A387" s="21">
        <v>45403</v>
      </c>
      <c r="B387" s="8" t="s">
        <v>1070</v>
      </c>
      <c r="C387" s="22" t="s">
        <v>1071</v>
      </c>
      <c r="D387" s="111" t="s">
        <v>320</v>
      </c>
      <c r="E387" s="89"/>
      <c r="F387" s="29" t="str">
        <f>IF(YEAR(A387)&amp;MONTH(A387)=체크리스트!$A$11&amp;체크리스트!$A$15,RANK(A387,A$2:A$1080,1),"")</f>
        <v/>
      </c>
      <c r="G387" s="29" t="str">
        <f t="shared" si="29"/>
        <v/>
      </c>
      <c r="H387" s="29" t="str">
        <f>IFERROR(RANK(G387,G:G,1)+COUNTIF($G$1:G386,G387),"")</f>
        <v/>
      </c>
      <c r="I387" s="29" t="str">
        <f t="shared" si="30"/>
        <v/>
      </c>
      <c r="J387" s="29" t="str">
        <f>IFERROR(RANK(I387,I:I,1)+COUNTIF(I$1:I386,I387),"")</f>
        <v/>
      </c>
      <c r="K387" s="29" t="str">
        <f t="shared" si="31"/>
        <v/>
      </c>
      <c r="L387" s="29" t="str">
        <f>IFERROR(RANK(K387,K:K,1)+COUNTIF(K$1:K386,K387),"")</f>
        <v/>
      </c>
      <c r="M387" s="29" t="str">
        <f t="shared" si="32"/>
        <v/>
      </c>
      <c r="N387" s="29" t="str">
        <f>IFERROR(RANK(M387,M:M,1)+COUNTIF(M$1:M386,M387),"")</f>
        <v/>
      </c>
    </row>
    <row r="388" spans="1:14">
      <c r="A388" s="21">
        <v>45403</v>
      </c>
      <c r="B388" s="8" t="s">
        <v>1072</v>
      </c>
      <c r="C388" s="22" t="s">
        <v>1073</v>
      </c>
      <c r="D388" s="111" t="s">
        <v>320</v>
      </c>
      <c r="E388" s="89"/>
      <c r="F388" s="29" t="str">
        <f>IF(YEAR(A388)&amp;MONTH(A388)=체크리스트!$A$11&amp;체크리스트!$A$15,RANK(A388,A$2:A$1080,1),"")</f>
        <v/>
      </c>
      <c r="G388" s="29" t="str">
        <f t="shared" si="29"/>
        <v/>
      </c>
      <c r="H388" s="29" t="str">
        <f>IFERROR(RANK(G388,G:G,1)+COUNTIF($G$1:G387,G388),"")</f>
        <v/>
      </c>
      <c r="I388" s="29" t="str">
        <f t="shared" si="30"/>
        <v/>
      </c>
      <c r="J388" s="29" t="str">
        <f>IFERROR(RANK(I388,I:I,1)+COUNTIF(I$1:I387,I388),"")</f>
        <v/>
      </c>
      <c r="K388" s="29" t="str">
        <f t="shared" si="31"/>
        <v/>
      </c>
      <c r="L388" s="29" t="str">
        <f>IFERROR(RANK(K388,K:K,1)+COUNTIF(K$1:K387,K388),"")</f>
        <v/>
      </c>
      <c r="M388" s="29" t="str">
        <f t="shared" si="32"/>
        <v/>
      </c>
      <c r="N388" s="29" t="str">
        <f>IFERROR(RANK(M388,M:M,1)+COUNTIF(M$1:M387,M388),"")</f>
        <v/>
      </c>
    </row>
    <row r="389" spans="1:14">
      <c r="A389" s="21">
        <v>45404</v>
      </c>
      <c r="B389" s="8" t="s">
        <v>1051</v>
      </c>
      <c r="C389" s="22" t="s">
        <v>1052</v>
      </c>
      <c r="D389" s="111" t="s">
        <v>263</v>
      </c>
      <c r="E389" s="89" t="s">
        <v>898</v>
      </c>
      <c r="F389" s="29" t="str">
        <f>IF(YEAR(A389)&amp;MONTH(A389)=체크리스트!$A$11&amp;체크리스트!$A$15,RANK(A389,A$2:A$1080,1),"")</f>
        <v/>
      </c>
      <c r="G389" s="29" t="str">
        <f t="shared" si="29"/>
        <v/>
      </c>
      <c r="H389" s="29" t="str">
        <f>IFERROR(RANK(G389,G:G,1)+COUNTIF($G$1:G388,G389),"")</f>
        <v/>
      </c>
      <c r="I389" s="29" t="str">
        <f t="shared" si="30"/>
        <v/>
      </c>
      <c r="J389" s="29" t="str">
        <f>IFERROR(RANK(I389,I:I,1)+COUNTIF(I$1:I388,I389),"")</f>
        <v/>
      </c>
      <c r="K389" s="29" t="str">
        <f t="shared" si="31"/>
        <v/>
      </c>
      <c r="L389" s="29" t="str">
        <f>IFERROR(RANK(K389,K:K,1)+COUNTIF(K$1:K388,K389),"")</f>
        <v/>
      </c>
      <c r="M389" s="29" t="str">
        <f t="shared" si="32"/>
        <v/>
      </c>
      <c r="N389" s="29" t="str">
        <f>IFERROR(RANK(M389,M:M,1)+COUNTIF(M$1:M388,M389),"")</f>
        <v/>
      </c>
    </row>
    <row r="390" spans="1:14">
      <c r="A390" s="21">
        <v>45404</v>
      </c>
      <c r="B390" s="8" t="s">
        <v>1053</v>
      </c>
      <c r="C390" s="22" t="s">
        <v>1054</v>
      </c>
      <c r="D390" s="111" t="s">
        <v>263</v>
      </c>
      <c r="E390" s="89" t="s">
        <v>904</v>
      </c>
      <c r="F390" s="29" t="str">
        <f>IF(YEAR(A390)&amp;MONTH(A390)=체크리스트!$A$11&amp;체크리스트!$A$15,RANK(A390,A$2:A$1080,1),"")</f>
        <v/>
      </c>
      <c r="G390" s="29" t="str">
        <f t="shared" si="29"/>
        <v/>
      </c>
      <c r="H390" s="29" t="str">
        <f>IFERROR(RANK(G390,G:G,1)+COUNTIF($G$1:G389,G390),"")</f>
        <v/>
      </c>
      <c r="I390" s="29" t="str">
        <f t="shared" si="30"/>
        <v/>
      </c>
      <c r="J390" s="29" t="str">
        <f>IFERROR(RANK(I390,I:I,1)+COUNTIF(I$1:I389,I390),"")</f>
        <v/>
      </c>
      <c r="K390" s="29" t="str">
        <f t="shared" si="31"/>
        <v/>
      </c>
      <c r="L390" s="29" t="str">
        <f>IFERROR(RANK(K390,K:K,1)+COUNTIF(K$1:K389,K390),"")</f>
        <v/>
      </c>
      <c r="M390" s="29" t="str">
        <f t="shared" si="32"/>
        <v/>
      </c>
      <c r="N390" s="29" t="str">
        <f>IFERROR(RANK(M390,M:M,1)+COUNTIF(M$1:M389,M390),"")</f>
        <v/>
      </c>
    </row>
    <row r="391" spans="1:14">
      <c r="A391" s="21">
        <v>45404</v>
      </c>
      <c r="B391" s="8" t="s">
        <v>1074</v>
      </c>
      <c r="C391" s="22" t="s">
        <v>1075</v>
      </c>
      <c r="D391" s="111" t="s">
        <v>320</v>
      </c>
      <c r="E391" s="89"/>
      <c r="F391" s="29" t="str">
        <f>IF(YEAR(A391)&amp;MONTH(A391)=체크리스트!$A$11&amp;체크리스트!$A$15,RANK(A391,A$2:A$1080,1),"")</f>
        <v/>
      </c>
      <c r="G391" s="29" t="str">
        <f t="shared" si="29"/>
        <v/>
      </c>
      <c r="H391" s="29" t="str">
        <f>IFERROR(RANK(G391,G:G,1)+COUNTIF($G$1:G390,G391),"")</f>
        <v/>
      </c>
      <c r="I391" s="29" t="str">
        <f t="shared" si="30"/>
        <v/>
      </c>
      <c r="J391" s="29" t="str">
        <f>IFERROR(RANK(I391,I:I,1)+COUNTIF(I$1:I390,I391),"")</f>
        <v/>
      </c>
      <c r="K391" s="29" t="str">
        <f t="shared" si="31"/>
        <v/>
      </c>
      <c r="L391" s="29" t="str">
        <f>IFERROR(RANK(K391,K:K,1)+COUNTIF(K$1:K390,K391),"")</f>
        <v/>
      </c>
      <c r="M391" s="29" t="str">
        <f t="shared" si="32"/>
        <v/>
      </c>
      <c r="N391" s="29" t="str">
        <f>IFERROR(RANK(M391,M:M,1)+COUNTIF(M$1:M390,M391),"")</f>
        <v/>
      </c>
    </row>
    <row r="392" spans="1:14">
      <c r="A392" s="21">
        <v>45407</v>
      </c>
      <c r="B392" s="8" t="s">
        <v>1055</v>
      </c>
      <c r="C392" s="22" t="s">
        <v>1056</v>
      </c>
      <c r="D392" s="111" t="s">
        <v>263</v>
      </c>
      <c r="E392" s="89" t="s">
        <v>904</v>
      </c>
      <c r="F392" s="29" t="str">
        <f>IF(YEAR(A392)&amp;MONTH(A392)=체크리스트!$A$11&amp;체크리스트!$A$15,RANK(A392,A$2:A$1080,1),"")</f>
        <v/>
      </c>
      <c r="G392" s="29" t="str">
        <f t="shared" si="29"/>
        <v/>
      </c>
      <c r="H392" s="29" t="str">
        <f>IFERROR(RANK(G392,G:G,1)+COUNTIF($G$1:G391,G392),"")</f>
        <v/>
      </c>
      <c r="I392" s="29" t="str">
        <f t="shared" si="30"/>
        <v/>
      </c>
      <c r="J392" s="29" t="str">
        <f>IFERROR(RANK(I392,I:I,1)+COUNTIF(I$1:I391,I392),"")</f>
        <v/>
      </c>
      <c r="K392" s="29" t="str">
        <f t="shared" si="31"/>
        <v/>
      </c>
      <c r="L392" s="29" t="str">
        <f>IFERROR(RANK(K392,K:K,1)+COUNTIF(K$1:K391,K392),"")</f>
        <v/>
      </c>
      <c r="M392" s="29" t="str">
        <f t="shared" si="32"/>
        <v/>
      </c>
      <c r="N392" s="29" t="str">
        <f>IFERROR(RANK(M392,M:M,1)+COUNTIF(M$1:M391,M392),"")</f>
        <v/>
      </c>
    </row>
    <row r="393" spans="1:14">
      <c r="A393" s="21">
        <v>45407</v>
      </c>
      <c r="B393" s="8" t="s">
        <v>1057</v>
      </c>
      <c r="C393" s="22" t="s">
        <v>1058</v>
      </c>
      <c r="D393" s="111" t="s">
        <v>265</v>
      </c>
      <c r="E393" s="89" t="s">
        <v>928</v>
      </c>
      <c r="F393" s="29" t="str">
        <f>IF(YEAR(A393)&amp;MONTH(A393)=체크리스트!$A$11&amp;체크리스트!$A$15,RANK(A393,A$2:A$1080,1),"")</f>
        <v/>
      </c>
      <c r="G393" s="29" t="str">
        <f t="shared" si="29"/>
        <v/>
      </c>
      <c r="H393" s="29" t="str">
        <f>IFERROR(RANK(G393,G:G,1)+COUNTIF($G$1:G392,G393),"")</f>
        <v/>
      </c>
      <c r="I393" s="29" t="str">
        <f t="shared" si="30"/>
        <v/>
      </c>
      <c r="J393" s="29" t="str">
        <f>IFERROR(RANK(I393,I:I,1)+COUNTIF(I$1:I392,I393),"")</f>
        <v/>
      </c>
      <c r="K393" s="29" t="str">
        <f t="shared" si="31"/>
        <v/>
      </c>
      <c r="L393" s="29" t="str">
        <f>IFERROR(RANK(K393,K:K,1)+COUNTIF(K$1:K392,K393),"")</f>
        <v/>
      </c>
      <c r="M393" s="29" t="str">
        <f t="shared" si="32"/>
        <v/>
      </c>
      <c r="N393" s="29" t="str">
        <f>IFERROR(RANK(M393,M:M,1)+COUNTIF(M$1:M392,M393),"")</f>
        <v/>
      </c>
    </row>
    <row r="394" spans="1:14">
      <c r="A394" s="21">
        <v>45407</v>
      </c>
      <c r="B394" s="8" t="s">
        <v>1076</v>
      </c>
      <c r="C394" s="22" t="s">
        <v>1077</v>
      </c>
      <c r="D394" s="111" t="s">
        <v>320</v>
      </c>
      <c r="E394" s="89"/>
      <c r="F394" s="29" t="str">
        <f>IF(YEAR(A394)&amp;MONTH(A394)=체크리스트!$A$11&amp;체크리스트!$A$15,RANK(A394,A$2:A$1080,1),"")</f>
        <v/>
      </c>
      <c r="G394" s="29" t="str">
        <f t="shared" si="29"/>
        <v/>
      </c>
      <c r="H394" s="29" t="str">
        <f>IFERROR(RANK(G394,G:G,1)+COUNTIF($G$1:G393,G394),"")</f>
        <v/>
      </c>
      <c r="I394" s="29" t="str">
        <f t="shared" si="30"/>
        <v/>
      </c>
      <c r="J394" s="29" t="str">
        <f>IFERROR(RANK(I394,I:I,1)+COUNTIF(I$1:I393,I394),"")</f>
        <v/>
      </c>
      <c r="K394" s="29" t="str">
        <f t="shared" si="31"/>
        <v/>
      </c>
      <c r="L394" s="29" t="str">
        <f>IFERROR(RANK(K394,K:K,1)+COUNTIF(K$1:K393,K394),"")</f>
        <v/>
      </c>
      <c r="M394" s="29" t="str">
        <f t="shared" si="32"/>
        <v/>
      </c>
      <c r="N394" s="29" t="str">
        <f>IFERROR(RANK(M394,M:M,1)+COUNTIF(M$1:M393,M394),"")</f>
        <v/>
      </c>
    </row>
    <row r="395" spans="1:14">
      <c r="A395" s="21">
        <v>45411</v>
      </c>
      <c r="B395" s="8" t="s">
        <v>1059</v>
      </c>
      <c r="C395" s="22" t="s">
        <v>1060</v>
      </c>
      <c r="D395" s="111" t="s">
        <v>263</v>
      </c>
      <c r="E395" s="89" t="s">
        <v>902</v>
      </c>
      <c r="F395" s="29" t="str">
        <f>IF(YEAR(A395)&amp;MONTH(A395)=체크리스트!$A$11&amp;체크리스트!$A$15,RANK(A395,A$2:A$1080,1),"")</f>
        <v/>
      </c>
      <c r="G395" s="29" t="str">
        <f t="shared" si="29"/>
        <v/>
      </c>
      <c r="H395" s="29" t="str">
        <f>IFERROR(RANK(G395,G:G,1)+COUNTIF($G$1:G394,G395),"")</f>
        <v/>
      </c>
      <c r="I395" s="29" t="str">
        <f t="shared" si="30"/>
        <v/>
      </c>
      <c r="J395" s="29" t="str">
        <f>IFERROR(RANK(I395,I:I,1)+COUNTIF(I$1:I394,I395),"")</f>
        <v/>
      </c>
      <c r="K395" s="29" t="str">
        <f t="shared" si="31"/>
        <v/>
      </c>
      <c r="L395" s="29" t="str">
        <f>IFERROR(RANK(K395,K:K,1)+COUNTIF(K$1:K394,K395),"")</f>
        <v/>
      </c>
      <c r="M395" s="29" t="str">
        <f t="shared" si="32"/>
        <v/>
      </c>
      <c r="N395" s="29" t="str">
        <f>IFERROR(RANK(M395,M:M,1)+COUNTIF(M$1:M394,M395),"")</f>
        <v/>
      </c>
    </row>
    <row r="396" spans="1:14">
      <c r="A396" s="21">
        <v>45415</v>
      </c>
      <c r="B396" s="8" t="s">
        <v>1078</v>
      </c>
      <c r="C396" s="22" t="s">
        <v>1079</v>
      </c>
      <c r="D396" s="111" t="s">
        <v>265</v>
      </c>
      <c r="E396" s="89" t="s">
        <v>928</v>
      </c>
      <c r="F396" s="29" t="str">
        <f>IF(YEAR(A396)&amp;MONTH(A396)=체크리스트!$A$11&amp;체크리스트!$A$15,RANK(A396,A$2:A$1080,1),"")</f>
        <v/>
      </c>
      <c r="G396" s="29" t="str">
        <f t="shared" si="29"/>
        <v/>
      </c>
      <c r="H396" s="29" t="str">
        <f>IFERROR(RANK(G396,G:G,1)+COUNTIF($G$1:G395,G396),"")</f>
        <v/>
      </c>
      <c r="I396" s="29" t="str">
        <f t="shared" si="30"/>
        <v/>
      </c>
      <c r="J396" s="29" t="str">
        <f>IFERROR(RANK(I396,I:I,1)+COUNTIF(I$1:I395,I396),"")</f>
        <v/>
      </c>
      <c r="K396" s="29" t="str">
        <f t="shared" si="31"/>
        <v/>
      </c>
      <c r="L396" s="29" t="str">
        <f>IFERROR(RANK(K396,K:K,1)+COUNTIF(K$1:K395,K396),"")</f>
        <v/>
      </c>
      <c r="M396" s="29" t="str">
        <f t="shared" si="32"/>
        <v/>
      </c>
      <c r="N396" s="29" t="str">
        <f>IFERROR(RANK(M396,M:M,1)+COUNTIF(M$1:M395,M396),"")</f>
        <v/>
      </c>
    </row>
    <row r="397" spans="1:14">
      <c r="A397" s="21">
        <v>45420</v>
      </c>
      <c r="B397" s="8" t="s">
        <v>1080</v>
      </c>
      <c r="C397" s="22" t="s">
        <v>1081</v>
      </c>
      <c r="D397" s="111" t="s">
        <v>263</v>
      </c>
      <c r="E397" s="89" t="s">
        <v>908</v>
      </c>
      <c r="F397" s="29" t="str">
        <f>IF(YEAR(A397)&amp;MONTH(A397)=체크리스트!$A$11&amp;체크리스트!$A$15,RANK(A397,A$2:A$1080,1),"")</f>
        <v/>
      </c>
      <c r="G397" s="29" t="str">
        <f t="shared" si="29"/>
        <v/>
      </c>
      <c r="H397" s="29" t="str">
        <f>IFERROR(RANK(G397,G:G,1)+COUNTIF($G$1:G396,G397),"")</f>
        <v/>
      </c>
      <c r="I397" s="29" t="str">
        <f t="shared" si="30"/>
        <v/>
      </c>
      <c r="J397" s="29" t="str">
        <f>IFERROR(RANK(I397,I:I,1)+COUNTIF(I$1:I396,I397),"")</f>
        <v/>
      </c>
      <c r="K397" s="29" t="str">
        <f t="shared" si="31"/>
        <v/>
      </c>
      <c r="L397" s="29" t="str">
        <f>IFERROR(RANK(K397,K:K,1)+COUNTIF(K$1:K396,K397),"")</f>
        <v/>
      </c>
      <c r="M397" s="29" t="str">
        <f t="shared" si="32"/>
        <v/>
      </c>
      <c r="N397" s="29" t="str">
        <f>IFERROR(RANK(M397,M:M,1)+COUNTIF(M$1:M396,M397),"")</f>
        <v/>
      </c>
    </row>
    <row r="398" spans="1:14">
      <c r="A398" s="21">
        <v>45420</v>
      </c>
      <c r="B398" s="8" t="s">
        <v>1102</v>
      </c>
      <c r="C398" s="22" t="s">
        <v>1103</v>
      </c>
      <c r="D398" s="111" t="s">
        <v>320</v>
      </c>
      <c r="E398" s="89"/>
      <c r="F398" s="29" t="str">
        <f>IF(YEAR(A398)&amp;MONTH(A398)=체크리스트!$A$11&amp;체크리스트!$A$15,RANK(A398,A$2:A$1080,1),"")</f>
        <v/>
      </c>
      <c r="G398" s="29" t="str">
        <f t="shared" si="29"/>
        <v/>
      </c>
      <c r="H398" s="29" t="str">
        <f>IFERROR(RANK(G398,G:G,1)+COUNTIF($G$1:G397,G398),"")</f>
        <v/>
      </c>
      <c r="I398" s="29" t="str">
        <f t="shared" si="30"/>
        <v/>
      </c>
      <c r="J398" s="29" t="str">
        <f>IFERROR(RANK(I398,I:I,1)+COUNTIF(I$1:I397,I398),"")</f>
        <v/>
      </c>
      <c r="K398" s="29" t="str">
        <f t="shared" si="31"/>
        <v/>
      </c>
      <c r="L398" s="29" t="str">
        <f>IFERROR(RANK(K398,K:K,1)+COUNTIF(K$1:K397,K398),"")</f>
        <v/>
      </c>
      <c r="M398" s="29" t="str">
        <f t="shared" si="32"/>
        <v/>
      </c>
      <c r="N398" s="29" t="str">
        <f>IFERROR(RANK(M398,M:M,1)+COUNTIF(M$1:M397,M398),"")</f>
        <v/>
      </c>
    </row>
    <row r="399" spans="1:14">
      <c r="A399" s="21">
        <v>45421</v>
      </c>
      <c r="B399" s="8" t="s">
        <v>1082</v>
      </c>
      <c r="C399" s="22" t="s">
        <v>1083</v>
      </c>
      <c r="D399" s="111" t="s">
        <v>263</v>
      </c>
      <c r="E399" s="89" t="s">
        <v>902</v>
      </c>
      <c r="F399" s="29" t="str">
        <f>IF(YEAR(A399)&amp;MONTH(A399)=체크리스트!$A$11&amp;체크리스트!$A$15,RANK(A399,A$2:A$1080,1),"")</f>
        <v/>
      </c>
      <c r="G399" s="29" t="str">
        <f t="shared" si="29"/>
        <v/>
      </c>
      <c r="H399" s="29" t="str">
        <f>IFERROR(RANK(G399,G:G,1)+COUNTIF($G$1:G398,G399),"")</f>
        <v/>
      </c>
      <c r="I399" s="29" t="str">
        <f t="shared" si="30"/>
        <v/>
      </c>
      <c r="J399" s="29" t="str">
        <f>IFERROR(RANK(I399,I:I,1)+COUNTIF(I$1:I398,I399),"")</f>
        <v/>
      </c>
      <c r="K399" s="29" t="str">
        <f t="shared" si="31"/>
        <v/>
      </c>
      <c r="L399" s="29" t="str">
        <f>IFERROR(RANK(K399,K:K,1)+COUNTIF(K$1:K398,K399),"")</f>
        <v/>
      </c>
      <c r="M399" s="29" t="str">
        <f t="shared" si="32"/>
        <v/>
      </c>
      <c r="N399" s="29" t="str">
        <f>IFERROR(RANK(M399,M:M,1)+COUNTIF(M$1:M398,M399),"")</f>
        <v/>
      </c>
    </row>
    <row r="400" spans="1:14">
      <c r="A400" s="21">
        <v>45421</v>
      </c>
      <c r="B400" s="8" t="s">
        <v>1104</v>
      </c>
      <c r="C400" s="22" t="s">
        <v>1105</v>
      </c>
      <c r="D400" s="111" t="s">
        <v>320</v>
      </c>
      <c r="E400" s="89"/>
      <c r="F400" s="29" t="str">
        <f>IF(YEAR(A400)&amp;MONTH(A400)=체크리스트!$A$11&amp;체크리스트!$A$15,RANK(A400,A$2:A$1080,1),"")</f>
        <v/>
      </c>
      <c r="G400" s="29" t="str">
        <f t="shared" si="29"/>
        <v/>
      </c>
      <c r="H400" s="29" t="str">
        <f>IFERROR(RANK(G400,G:G,1)+COUNTIF($G$1:G399,G400),"")</f>
        <v/>
      </c>
      <c r="I400" s="29" t="str">
        <f t="shared" si="30"/>
        <v/>
      </c>
      <c r="J400" s="29" t="str">
        <f>IFERROR(RANK(I400,I:I,1)+COUNTIF(I$1:I399,I400),"")</f>
        <v/>
      </c>
      <c r="K400" s="29" t="str">
        <f t="shared" si="31"/>
        <v/>
      </c>
      <c r="L400" s="29" t="str">
        <f>IFERROR(RANK(K400,K:K,1)+COUNTIF(K$1:K399,K400),"")</f>
        <v/>
      </c>
      <c r="M400" s="29" t="str">
        <f t="shared" si="32"/>
        <v/>
      </c>
      <c r="N400" s="29" t="str">
        <f>IFERROR(RANK(M400,M:M,1)+COUNTIF(M$1:M399,M400),"")</f>
        <v/>
      </c>
    </row>
    <row r="401" spans="1:14">
      <c r="A401" s="21">
        <v>45422</v>
      </c>
      <c r="B401" s="8" t="s">
        <v>1101</v>
      </c>
      <c r="C401" s="22" t="s">
        <v>1084</v>
      </c>
      <c r="D401" s="111" t="s">
        <v>265</v>
      </c>
      <c r="E401" s="89" t="s">
        <v>928</v>
      </c>
      <c r="F401" s="29" t="str">
        <f>IF(YEAR(A401)&amp;MONTH(A401)=체크리스트!$A$11&amp;체크리스트!$A$15,RANK(A401,A$2:A$1080,1),"")</f>
        <v/>
      </c>
      <c r="G401" s="29" t="str">
        <f t="shared" si="29"/>
        <v/>
      </c>
      <c r="H401" s="29" t="str">
        <f>IFERROR(RANK(G401,G:G,1)+COUNTIF($G$1:G400,G401),"")</f>
        <v/>
      </c>
      <c r="I401" s="29" t="str">
        <f t="shared" si="30"/>
        <v/>
      </c>
      <c r="J401" s="29" t="str">
        <f>IFERROR(RANK(I401,I:I,1)+COUNTIF(I$1:I400,I401),"")</f>
        <v/>
      </c>
      <c r="K401" s="29" t="str">
        <f t="shared" si="31"/>
        <v/>
      </c>
      <c r="L401" s="29" t="str">
        <f>IFERROR(RANK(K401,K:K,1)+COUNTIF(K$1:K400,K401),"")</f>
        <v/>
      </c>
      <c r="M401" s="29" t="str">
        <f t="shared" si="32"/>
        <v/>
      </c>
      <c r="N401" s="29" t="str">
        <f>IFERROR(RANK(M401,M:M,1)+COUNTIF(M$1:M400,M401),"")</f>
        <v/>
      </c>
    </row>
    <row r="402" spans="1:14">
      <c r="A402" s="21">
        <v>45425</v>
      </c>
      <c r="B402" s="8" t="s">
        <v>1085</v>
      </c>
      <c r="C402" s="22" t="s">
        <v>1086</v>
      </c>
      <c r="D402" s="111" t="s">
        <v>265</v>
      </c>
      <c r="E402" s="89" t="s">
        <v>928</v>
      </c>
      <c r="F402" s="29" t="str">
        <f>IF(YEAR(A402)&amp;MONTH(A402)=체크리스트!$A$11&amp;체크리스트!$A$15,RANK(A402,A$2:A$1080,1),"")</f>
        <v/>
      </c>
      <c r="G402" s="29" t="str">
        <f t="shared" si="29"/>
        <v/>
      </c>
      <c r="H402" s="29" t="str">
        <f>IFERROR(RANK(G402,G:G,1)+COUNTIF($G$1:G401,G402),"")</f>
        <v/>
      </c>
      <c r="I402" s="29" t="str">
        <f t="shared" si="30"/>
        <v/>
      </c>
      <c r="J402" s="29" t="str">
        <f>IFERROR(RANK(I402,I:I,1)+COUNTIF(I$1:I401,I402),"")</f>
        <v/>
      </c>
      <c r="K402" s="29" t="str">
        <f t="shared" si="31"/>
        <v/>
      </c>
      <c r="L402" s="29" t="str">
        <f>IFERROR(RANK(K402,K:K,1)+COUNTIF(K$1:K401,K402),"")</f>
        <v/>
      </c>
      <c r="M402" s="29" t="str">
        <f t="shared" si="32"/>
        <v/>
      </c>
      <c r="N402" s="29" t="str">
        <f>IFERROR(RANK(M402,M:M,1)+COUNTIF(M$1:M401,M402),"")</f>
        <v/>
      </c>
    </row>
    <row r="403" spans="1:14">
      <c r="A403" s="21">
        <v>45425</v>
      </c>
      <c r="B403" s="8" t="s">
        <v>1106</v>
      </c>
      <c r="C403" s="22" t="s">
        <v>1107</v>
      </c>
      <c r="D403" s="111" t="s">
        <v>320</v>
      </c>
      <c r="E403" s="89"/>
      <c r="F403" s="29" t="str">
        <f>IF(YEAR(A403)&amp;MONTH(A403)=체크리스트!$A$11&amp;체크리스트!$A$15,RANK(A403,A$2:A$1080,1),"")</f>
        <v/>
      </c>
      <c r="G403" s="29" t="str">
        <f t="shared" si="29"/>
        <v/>
      </c>
      <c r="H403" s="29" t="str">
        <f>IFERROR(RANK(G403,G:G,1)+COUNTIF($G$1:G402,G403),"")</f>
        <v/>
      </c>
      <c r="I403" s="29" t="str">
        <f t="shared" si="30"/>
        <v/>
      </c>
      <c r="J403" s="29" t="str">
        <f>IFERROR(RANK(I403,I:I,1)+COUNTIF(I$1:I402,I403),"")</f>
        <v/>
      </c>
      <c r="K403" s="29" t="str">
        <f t="shared" si="31"/>
        <v/>
      </c>
      <c r="L403" s="29" t="str">
        <f>IFERROR(RANK(K403,K:K,1)+COUNTIF(K$1:K402,K403),"")</f>
        <v/>
      </c>
      <c r="M403" s="29" t="str">
        <f t="shared" si="32"/>
        <v/>
      </c>
      <c r="N403" s="29" t="str">
        <f>IFERROR(RANK(M403,M:M,1)+COUNTIF(M$1:M402,M403),"")</f>
        <v/>
      </c>
    </row>
    <row r="404" spans="1:14">
      <c r="A404" s="21">
        <v>45435</v>
      </c>
      <c r="B404" s="8" t="s">
        <v>1087</v>
      </c>
      <c r="C404" s="22" t="s">
        <v>1088</v>
      </c>
      <c r="D404" s="111" t="s">
        <v>263</v>
      </c>
      <c r="E404" s="89" t="s">
        <v>902</v>
      </c>
      <c r="F404" s="29" t="str">
        <f>IF(YEAR(A404)&amp;MONTH(A404)=체크리스트!$A$11&amp;체크리스트!$A$15,RANK(A404,A$2:A$1080,1),"")</f>
        <v/>
      </c>
      <c r="G404" s="29" t="str">
        <f t="shared" si="29"/>
        <v/>
      </c>
      <c r="H404" s="29" t="str">
        <f>IFERROR(RANK(G404,G:G,1)+COUNTIF($G$1:G403,G404),"")</f>
        <v/>
      </c>
      <c r="I404" s="29" t="str">
        <f t="shared" si="30"/>
        <v/>
      </c>
      <c r="J404" s="29" t="str">
        <f>IFERROR(RANK(I404,I:I,1)+COUNTIF(I$1:I403,I404),"")</f>
        <v/>
      </c>
      <c r="K404" s="29" t="str">
        <f t="shared" si="31"/>
        <v/>
      </c>
      <c r="L404" s="29" t="str">
        <f>IFERROR(RANK(K404,K:K,1)+COUNTIF(K$1:K403,K404),"")</f>
        <v/>
      </c>
      <c r="M404" s="29" t="str">
        <f t="shared" si="32"/>
        <v/>
      </c>
      <c r="N404" s="29" t="str">
        <f>IFERROR(RANK(M404,M:M,1)+COUNTIF(M$1:M403,M404),"")</f>
        <v/>
      </c>
    </row>
    <row r="405" spans="1:14">
      <c r="A405" s="21">
        <v>45435</v>
      </c>
      <c r="B405" s="8" t="s">
        <v>1100</v>
      </c>
      <c r="C405" s="22" t="s">
        <v>1089</v>
      </c>
      <c r="D405" s="111" t="s">
        <v>265</v>
      </c>
      <c r="E405" s="89" t="s">
        <v>928</v>
      </c>
      <c r="F405" s="29" t="str">
        <f>IF(YEAR(A405)&amp;MONTH(A405)=체크리스트!$A$11&amp;체크리스트!$A$15,RANK(A405,A$2:A$1080,1),"")</f>
        <v/>
      </c>
      <c r="G405" s="29" t="str">
        <f t="shared" si="29"/>
        <v/>
      </c>
      <c r="H405" s="29" t="str">
        <f>IFERROR(RANK(G405,G:G,1)+COUNTIF($G$1:G404,G405),"")</f>
        <v/>
      </c>
      <c r="I405" s="29" t="str">
        <f t="shared" si="30"/>
        <v/>
      </c>
      <c r="J405" s="29" t="str">
        <f>IFERROR(RANK(I405,I:I,1)+COUNTIF(I$1:I404,I405),"")</f>
        <v/>
      </c>
      <c r="K405" s="29" t="str">
        <f t="shared" si="31"/>
        <v/>
      </c>
      <c r="L405" s="29" t="str">
        <f>IFERROR(RANK(K405,K:K,1)+COUNTIF(K$1:K404,K405),"")</f>
        <v/>
      </c>
      <c r="M405" s="29" t="str">
        <f t="shared" si="32"/>
        <v/>
      </c>
      <c r="N405" s="29" t="str">
        <f>IFERROR(RANK(M405,M:M,1)+COUNTIF(M$1:M404,M405),"")</f>
        <v/>
      </c>
    </row>
    <row r="406" spans="1:14">
      <c r="A406" s="21">
        <v>45435</v>
      </c>
      <c r="B406" s="8" t="s">
        <v>1108</v>
      </c>
      <c r="C406" s="22" t="s">
        <v>1109</v>
      </c>
      <c r="D406" s="111" t="s">
        <v>320</v>
      </c>
      <c r="E406" s="89"/>
      <c r="F406" s="29" t="str">
        <f>IF(YEAR(A406)&amp;MONTH(A406)=체크리스트!$A$11&amp;체크리스트!$A$15,RANK(A406,A$2:A$1080,1),"")</f>
        <v/>
      </c>
      <c r="G406" s="29" t="str">
        <f t="shared" si="29"/>
        <v/>
      </c>
      <c r="H406" s="29" t="str">
        <f>IFERROR(RANK(G406,G:G,1)+COUNTIF($G$1:G405,G406),"")</f>
        <v/>
      </c>
      <c r="I406" s="29" t="str">
        <f t="shared" si="30"/>
        <v/>
      </c>
      <c r="J406" s="29" t="str">
        <f>IFERROR(RANK(I406,I:I,1)+COUNTIF(I$1:I405,I406),"")</f>
        <v/>
      </c>
      <c r="K406" s="29" t="str">
        <f t="shared" si="31"/>
        <v/>
      </c>
      <c r="L406" s="29" t="str">
        <f>IFERROR(RANK(K406,K:K,1)+COUNTIF(K$1:K405,K406),"")</f>
        <v/>
      </c>
      <c r="M406" s="29" t="str">
        <f t="shared" si="32"/>
        <v/>
      </c>
      <c r="N406" s="29" t="str">
        <f>IFERROR(RANK(M406,M:M,1)+COUNTIF(M$1:M405,M406),"")</f>
        <v/>
      </c>
    </row>
    <row r="407" spans="1:14">
      <c r="A407" s="21">
        <v>45437</v>
      </c>
      <c r="B407" s="8" t="s">
        <v>1090</v>
      </c>
      <c r="C407" s="22" t="s">
        <v>1091</v>
      </c>
      <c r="D407" s="111" t="s">
        <v>263</v>
      </c>
      <c r="E407" s="89" t="s">
        <v>902</v>
      </c>
      <c r="F407" s="29" t="str">
        <f>IF(YEAR(A407)&amp;MONTH(A407)=체크리스트!$A$11&amp;체크리스트!$A$15,RANK(A407,A$2:A$1080,1),"")</f>
        <v/>
      </c>
      <c r="G407" s="29" t="str">
        <f t="shared" si="29"/>
        <v/>
      </c>
      <c r="H407" s="29" t="str">
        <f>IFERROR(RANK(G407,G:G,1)+COUNTIF($G$1:G406,G407),"")</f>
        <v/>
      </c>
      <c r="I407" s="29" t="str">
        <f t="shared" si="30"/>
        <v/>
      </c>
      <c r="J407" s="29" t="str">
        <f>IFERROR(RANK(I407,I:I,1)+COUNTIF(I$1:I406,I407),"")</f>
        <v/>
      </c>
      <c r="K407" s="29" t="str">
        <f t="shared" si="31"/>
        <v/>
      </c>
      <c r="L407" s="29" t="str">
        <f>IFERROR(RANK(K407,K:K,1)+COUNTIF(K$1:K406,K407),"")</f>
        <v/>
      </c>
      <c r="M407" s="29" t="str">
        <f t="shared" si="32"/>
        <v/>
      </c>
      <c r="N407" s="29" t="str">
        <f>IFERROR(RANK(M407,M:M,1)+COUNTIF(M$1:M406,M407),"")</f>
        <v/>
      </c>
    </row>
    <row r="408" spans="1:14">
      <c r="A408" s="21">
        <v>45437</v>
      </c>
      <c r="B408" s="8" t="s">
        <v>1110</v>
      </c>
      <c r="C408" s="22" t="s">
        <v>1111</v>
      </c>
      <c r="D408" s="111" t="s">
        <v>320</v>
      </c>
      <c r="E408" s="89"/>
      <c r="F408" s="29" t="str">
        <f>IF(YEAR(A408)&amp;MONTH(A408)=체크리스트!$A$11&amp;체크리스트!$A$15,RANK(A408,A$2:A$1080,1),"")</f>
        <v/>
      </c>
      <c r="G408" s="29" t="str">
        <f t="shared" si="29"/>
        <v/>
      </c>
      <c r="H408" s="29" t="str">
        <f>IFERROR(RANK(G408,G:G,1)+COUNTIF($G$1:G407,G408),"")</f>
        <v/>
      </c>
      <c r="I408" s="29" t="str">
        <f t="shared" si="30"/>
        <v/>
      </c>
      <c r="J408" s="29" t="str">
        <f>IFERROR(RANK(I408,I:I,1)+COUNTIF(I$1:I407,I408),"")</f>
        <v/>
      </c>
      <c r="K408" s="29" t="str">
        <f t="shared" si="31"/>
        <v/>
      </c>
      <c r="L408" s="29" t="str">
        <f>IFERROR(RANK(K408,K:K,1)+COUNTIF(K$1:K407,K408),"")</f>
        <v/>
      </c>
      <c r="M408" s="29" t="str">
        <f t="shared" si="32"/>
        <v/>
      </c>
      <c r="N408" s="29" t="str">
        <f>IFERROR(RANK(M408,M:M,1)+COUNTIF(M$1:M407,M408),"")</f>
        <v/>
      </c>
    </row>
    <row r="409" spans="1:14">
      <c r="A409" s="21">
        <v>45438</v>
      </c>
      <c r="B409" s="8" t="s">
        <v>1092</v>
      </c>
      <c r="C409" s="22" t="s">
        <v>1093</v>
      </c>
      <c r="D409" s="111" t="s">
        <v>263</v>
      </c>
      <c r="E409" s="89" t="s">
        <v>902</v>
      </c>
      <c r="F409" s="29" t="str">
        <f>IF(YEAR(A409)&amp;MONTH(A409)=체크리스트!$A$11&amp;체크리스트!$A$15,RANK(A409,A$2:A$1080,1),"")</f>
        <v/>
      </c>
      <c r="G409" s="29" t="str">
        <f t="shared" si="29"/>
        <v/>
      </c>
      <c r="H409" s="29" t="str">
        <f>IFERROR(RANK(G409,G:G,1)+COUNTIF($G$1:G408,G409),"")</f>
        <v/>
      </c>
      <c r="I409" s="29" t="str">
        <f t="shared" si="30"/>
        <v/>
      </c>
      <c r="J409" s="29" t="str">
        <f>IFERROR(RANK(I409,I:I,1)+COUNTIF(I$1:I408,I409),"")</f>
        <v/>
      </c>
      <c r="K409" s="29" t="str">
        <f t="shared" si="31"/>
        <v/>
      </c>
      <c r="L409" s="29" t="str">
        <f>IFERROR(RANK(K409,K:K,1)+COUNTIF(K$1:K408,K409),"")</f>
        <v/>
      </c>
      <c r="M409" s="29" t="str">
        <f t="shared" si="32"/>
        <v/>
      </c>
      <c r="N409" s="29" t="str">
        <f>IFERROR(RANK(M409,M:M,1)+COUNTIF(M$1:M408,M409),"")</f>
        <v/>
      </c>
    </row>
    <row r="410" spans="1:14">
      <c r="A410" s="21">
        <v>45438</v>
      </c>
      <c r="B410" s="8" t="s">
        <v>1112</v>
      </c>
      <c r="C410" s="22" t="s">
        <v>1113</v>
      </c>
      <c r="D410" s="111" t="s">
        <v>320</v>
      </c>
      <c r="E410" s="89"/>
      <c r="F410" s="29" t="str">
        <f>IF(YEAR(A410)&amp;MONTH(A410)=체크리스트!$A$11&amp;체크리스트!$A$15,RANK(A410,A$2:A$1080,1),"")</f>
        <v/>
      </c>
      <c r="G410" s="29" t="str">
        <f t="shared" ref="G410:G473" si="33">IFERROR(IF(D410="기획자료",RANK(F410,F:F,1),""),"")</f>
        <v/>
      </c>
      <c r="H410" s="29" t="str">
        <f>IFERROR(RANK(G410,G:G,1)+COUNTIF($G$1:G409,G410),"")</f>
        <v/>
      </c>
      <c r="I410" s="29" t="str">
        <f t="shared" ref="I410:I473" si="34">IFERROR(IF(D410="보도자료",RANK(F410,F:F,1),""),"")</f>
        <v/>
      </c>
      <c r="J410" s="29" t="str">
        <f>IFERROR(RANK(I410,I:I,1)+COUNTIF(I$1:I409,I410),"")</f>
        <v/>
      </c>
      <c r="K410" s="29" t="str">
        <f t="shared" ref="K410:K473" si="35">IFERROR(IF(D410="자료실",RANK(F410,F:F,1),""),"")</f>
        <v/>
      </c>
      <c r="L410" s="29" t="str">
        <f>IFERROR(RANK(K410,K:K,1)+COUNTIF(K$1:K409,K410),"")</f>
        <v/>
      </c>
      <c r="M410" s="29" t="str">
        <f t="shared" ref="M410:M473" si="36">IFERROR(IF(D410="리포트",RANK(F410,F:F,1),""),"")</f>
        <v/>
      </c>
      <c r="N410" s="29" t="str">
        <f>IFERROR(RANK(M410,M:M,1)+COUNTIF(M$1:M409,M410),"")</f>
        <v/>
      </c>
    </row>
    <row r="411" spans="1:14">
      <c r="A411" s="21">
        <v>45439</v>
      </c>
      <c r="B411" s="8" t="s">
        <v>1094</v>
      </c>
      <c r="C411" s="22" t="s">
        <v>1095</v>
      </c>
      <c r="D411" s="111" t="s">
        <v>265</v>
      </c>
      <c r="E411" s="89" t="s">
        <v>928</v>
      </c>
      <c r="F411" s="29" t="str">
        <f>IF(YEAR(A411)&amp;MONTH(A411)=체크리스트!$A$11&amp;체크리스트!$A$15,RANK(A411,A$2:A$1080,1),"")</f>
        <v/>
      </c>
      <c r="G411" s="29" t="str">
        <f t="shared" si="33"/>
        <v/>
      </c>
      <c r="H411" s="29" t="str">
        <f>IFERROR(RANK(G411,G:G,1)+COUNTIF($G$1:G410,G411),"")</f>
        <v/>
      </c>
      <c r="I411" s="29" t="str">
        <f t="shared" si="34"/>
        <v/>
      </c>
      <c r="J411" s="29" t="str">
        <f>IFERROR(RANK(I411,I:I,1)+COUNTIF(I$1:I410,I411),"")</f>
        <v/>
      </c>
      <c r="K411" s="29" t="str">
        <f t="shared" si="35"/>
        <v/>
      </c>
      <c r="L411" s="29" t="str">
        <f>IFERROR(RANK(K411,K:K,1)+COUNTIF(K$1:K410,K411),"")</f>
        <v/>
      </c>
      <c r="M411" s="29" t="str">
        <f t="shared" si="36"/>
        <v/>
      </c>
      <c r="N411" s="29" t="str">
        <f>IFERROR(RANK(M411,M:M,1)+COUNTIF(M$1:M410,M411),"")</f>
        <v/>
      </c>
    </row>
    <row r="412" spans="1:14">
      <c r="A412" s="21">
        <v>45440</v>
      </c>
      <c r="B412" s="8" t="s">
        <v>1096</v>
      </c>
      <c r="C412" s="22" t="s">
        <v>1097</v>
      </c>
      <c r="D412" s="111" t="s">
        <v>263</v>
      </c>
      <c r="E412" s="89" t="s">
        <v>908</v>
      </c>
      <c r="F412" s="29" t="str">
        <f>IF(YEAR(A412)&amp;MONTH(A412)=체크리스트!$A$11&amp;체크리스트!$A$15,RANK(A412,A$2:A$1080,1),"")</f>
        <v/>
      </c>
      <c r="G412" s="29" t="str">
        <f t="shared" si="33"/>
        <v/>
      </c>
      <c r="H412" s="29" t="str">
        <f>IFERROR(RANK(G412,G:G,1)+COUNTIF($G$1:G411,G412),"")</f>
        <v/>
      </c>
      <c r="I412" s="29" t="str">
        <f t="shared" si="34"/>
        <v/>
      </c>
      <c r="J412" s="29" t="str">
        <f>IFERROR(RANK(I412,I:I,1)+COUNTIF(I$1:I411,I412),"")</f>
        <v/>
      </c>
      <c r="K412" s="29" t="str">
        <f t="shared" si="35"/>
        <v/>
      </c>
      <c r="L412" s="29" t="str">
        <f>IFERROR(RANK(K412,K:K,1)+COUNTIF(K$1:K411,K412),"")</f>
        <v/>
      </c>
      <c r="M412" s="29" t="str">
        <f t="shared" si="36"/>
        <v/>
      </c>
      <c r="N412" s="29" t="str">
        <f>IFERROR(RANK(M412,M:M,1)+COUNTIF(M$1:M411,M412),"")</f>
        <v/>
      </c>
    </row>
    <row r="413" spans="1:14">
      <c r="A413" s="21">
        <v>45440</v>
      </c>
      <c r="B413" s="8" t="s">
        <v>1114</v>
      </c>
      <c r="C413" s="22" t="s">
        <v>1115</v>
      </c>
      <c r="D413" s="111" t="s">
        <v>320</v>
      </c>
      <c r="E413" s="89"/>
      <c r="F413" s="29" t="str">
        <f>IF(YEAR(A413)&amp;MONTH(A413)=체크리스트!$A$11&amp;체크리스트!$A$15,RANK(A413,A$2:A$1080,1),"")</f>
        <v/>
      </c>
      <c r="G413" s="29" t="str">
        <f t="shared" si="33"/>
        <v/>
      </c>
      <c r="H413" s="29" t="str">
        <f>IFERROR(RANK(G413,G:G,1)+COUNTIF($G$1:G412,G413),"")</f>
        <v/>
      </c>
      <c r="I413" s="29" t="str">
        <f t="shared" si="34"/>
        <v/>
      </c>
      <c r="J413" s="29" t="str">
        <f>IFERROR(RANK(I413,I:I,1)+COUNTIF(I$1:I412,I413),"")</f>
        <v/>
      </c>
      <c r="K413" s="29" t="str">
        <f t="shared" si="35"/>
        <v/>
      </c>
      <c r="L413" s="29" t="str">
        <f>IFERROR(RANK(K413,K:K,1)+COUNTIF(K$1:K412,K413),"")</f>
        <v/>
      </c>
      <c r="M413" s="29" t="str">
        <f t="shared" si="36"/>
        <v/>
      </c>
      <c r="N413" s="29" t="str">
        <f>IFERROR(RANK(M413,M:M,1)+COUNTIF(M$1:M412,M413),"")</f>
        <v/>
      </c>
    </row>
    <row r="414" spans="1:14">
      <c r="A414" s="21">
        <v>45441</v>
      </c>
      <c r="B414" s="8" t="s">
        <v>1098</v>
      </c>
      <c r="C414" s="22" t="s">
        <v>1099</v>
      </c>
      <c r="D414" s="111" t="s">
        <v>263</v>
      </c>
      <c r="E414" s="89" t="s">
        <v>902</v>
      </c>
      <c r="F414" s="29" t="str">
        <f>IF(YEAR(A414)&amp;MONTH(A414)=체크리스트!$A$11&amp;체크리스트!$A$15,RANK(A414,A$2:A$1080,1),"")</f>
        <v/>
      </c>
      <c r="G414" s="29" t="str">
        <f t="shared" si="33"/>
        <v/>
      </c>
      <c r="H414" s="29" t="str">
        <f>IFERROR(RANK(G414,G:G,1)+COUNTIF($G$1:G413,G414),"")</f>
        <v/>
      </c>
      <c r="I414" s="29" t="str">
        <f t="shared" si="34"/>
        <v/>
      </c>
      <c r="J414" s="29" t="str">
        <f>IFERROR(RANK(I414,I:I,1)+COUNTIF(I$1:I413,I414),"")</f>
        <v/>
      </c>
      <c r="K414" s="29" t="str">
        <f t="shared" si="35"/>
        <v/>
      </c>
      <c r="L414" s="29" t="str">
        <f>IFERROR(RANK(K414,K:K,1)+COUNTIF(K$1:K413,K414),"")</f>
        <v/>
      </c>
      <c r="M414" s="29" t="str">
        <f t="shared" si="36"/>
        <v/>
      </c>
      <c r="N414" s="29" t="str">
        <f>IFERROR(RANK(M414,M:M,1)+COUNTIF(M$1:M413,M414),"")</f>
        <v/>
      </c>
    </row>
    <row r="415" spans="1:14">
      <c r="A415" s="21">
        <v>45445</v>
      </c>
      <c r="B415" s="8" t="s">
        <v>1116</v>
      </c>
      <c r="C415" s="22" t="s">
        <v>1117</v>
      </c>
      <c r="D415" s="111" t="s">
        <v>263</v>
      </c>
      <c r="E415" s="89" t="s">
        <v>902</v>
      </c>
      <c r="F415" s="29" t="str">
        <f>IF(YEAR(A415)&amp;MONTH(A415)=체크리스트!$A$11&amp;체크리스트!$A$15,RANK(A415,A$2:A$1080,1),"")</f>
        <v/>
      </c>
      <c r="G415" s="29" t="str">
        <f t="shared" si="33"/>
        <v/>
      </c>
      <c r="H415" s="29" t="str">
        <f>IFERROR(RANK(G415,G:G,1)+COUNTIF($G$1:G414,G415),"")</f>
        <v/>
      </c>
      <c r="I415" s="29" t="str">
        <f t="shared" si="34"/>
        <v/>
      </c>
      <c r="J415" s="29" t="str">
        <f>IFERROR(RANK(I415,I:I,1)+COUNTIF(I$1:I414,I415),"")</f>
        <v/>
      </c>
      <c r="K415" s="29" t="str">
        <f t="shared" si="35"/>
        <v/>
      </c>
      <c r="L415" s="29" t="str">
        <f>IFERROR(RANK(K415,K:K,1)+COUNTIF(K$1:K414,K415),"")</f>
        <v/>
      </c>
      <c r="M415" s="29" t="str">
        <f t="shared" si="36"/>
        <v/>
      </c>
      <c r="N415" s="29" t="str">
        <f>IFERROR(RANK(M415,M:M,1)+COUNTIF(M$1:M414,M415),"")</f>
        <v/>
      </c>
    </row>
    <row r="416" spans="1:14">
      <c r="A416" s="21">
        <v>45445</v>
      </c>
      <c r="B416" s="8" t="s">
        <v>1166</v>
      </c>
      <c r="C416" s="22" t="s">
        <v>1167</v>
      </c>
      <c r="D416" s="111" t="s">
        <v>320</v>
      </c>
      <c r="E416" s="89"/>
      <c r="F416" s="29" t="str">
        <f>IF(YEAR(A416)&amp;MONTH(A416)=체크리스트!$A$11&amp;체크리스트!$A$15,RANK(A416,A$2:A$1080,1),"")</f>
        <v/>
      </c>
      <c r="G416" s="29" t="str">
        <f t="shared" si="33"/>
        <v/>
      </c>
      <c r="H416" s="29" t="str">
        <f>IFERROR(RANK(G416,G:G,1)+COUNTIF($G$1:G415,G416),"")</f>
        <v/>
      </c>
      <c r="I416" s="29" t="str">
        <f t="shared" si="34"/>
        <v/>
      </c>
      <c r="J416" s="29" t="str">
        <f>IFERROR(RANK(I416,I:I,1)+COUNTIF(I$1:I415,I416),"")</f>
        <v/>
      </c>
      <c r="K416" s="29" t="str">
        <f t="shared" si="35"/>
        <v/>
      </c>
      <c r="L416" s="29" t="str">
        <f>IFERROR(RANK(K416,K:K,1)+COUNTIF(K$1:K415,K416),"")</f>
        <v/>
      </c>
      <c r="M416" s="29" t="str">
        <f t="shared" si="36"/>
        <v/>
      </c>
      <c r="N416" s="29" t="str">
        <f>IFERROR(RANK(M416,M:M,1)+COUNTIF(M$1:M415,M416),"")</f>
        <v/>
      </c>
    </row>
    <row r="417" spans="1:14">
      <c r="A417" s="21">
        <v>45447</v>
      </c>
      <c r="B417" s="8" t="s">
        <v>1118</v>
      </c>
      <c r="C417" s="22" t="s">
        <v>1119</v>
      </c>
      <c r="D417" s="111" t="s">
        <v>263</v>
      </c>
      <c r="E417" s="89" t="s">
        <v>908</v>
      </c>
      <c r="F417" s="29" t="str">
        <f>IF(YEAR(A417)&amp;MONTH(A417)=체크리스트!$A$11&amp;체크리스트!$A$15,RANK(A417,A$2:A$1080,1),"")</f>
        <v/>
      </c>
      <c r="G417" s="29" t="str">
        <f t="shared" si="33"/>
        <v/>
      </c>
      <c r="H417" s="29" t="str">
        <f>IFERROR(RANK(G417,G:G,1)+COUNTIF($G$1:G416,G417),"")</f>
        <v/>
      </c>
      <c r="I417" s="29" t="str">
        <f t="shared" si="34"/>
        <v/>
      </c>
      <c r="J417" s="29" t="str">
        <f>IFERROR(RANK(I417,I:I,1)+COUNTIF(I$1:I416,I417),"")</f>
        <v/>
      </c>
      <c r="K417" s="29" t="str">
        <f t="shared" si="35"/>
        <v/>
      </c>
      <c r="L417" s="29" t="str">
        <f>IFERROR(RANK(K417,K:K,1)+COUNTIF(K$1:K416,K417),"")</f>
        <v/>
      </c>
      <c r="M417" s="29" t="str">
        <f t="shared" si="36"/>
        <v/>
      </c>
      <c r="N417" s="29" t="str">
        <f>IFERROR(RANK(M417,M:M,1)+COUNTIF(M$1:M416,M417),"")</f>
        <v/>
      </c>
    </row>
    <row r="418" spans="1:14">
      <c r="A418" s="21">
        <v>45449</v>
      </c>
      <c r="B418" s="8" t="s">
        <v>1120</v>
      </c>
      <c r="C418" s="22" t="s">
        <v>1121</v>
      </c>
      <c r="D418" s="111" t="s">
        <v>263</v>
      </c>
      <c r="E418" s="89" t="s">
        <v>906</v>
      </c>
      <c r="F418" s="29" t="str">
        <f>IF(YEAR(A418)&amp;MONTH(A418)=체크리스트!$A$11&amp;체크리스트!$A$15,RANK(A418,A$2:A$1080,1),"")</f>
        <v/>
      </c>
      <c r="G418" s="29" t="str">
        <f t="shared" si="33"/>
        <v/>
      </c>
      <c r="H418" s="29" t="str">
        <f>IFERROR(RANK(G418,G:G,1)+COUNTIF($G$1:G417,G418),"")</f>
        <v/>
      </c>
      <c r="I418" s="29" t="str">
        <f t="shared" si="34"/>
        <v/>
      </c>
      <c r="J418" s="29" t="str">
        <f>IFERROR(RANK(I418,I:I,1)+COUNTIF(I$1:I417,I418),"")</f>
        <v/>
      </c>
      <c r="K418" s="29" t="str">
        <f t="shared" si="35"/>
        <v/>
      </c>
      <c r="L418" s="29" t="str">
        <f>IFERROR(RANK(K418,K:K,1)+COUNTIF(K$1:K417,K418),"")</f>
        <v/>
      </c>
      <c r="M418" s="29" t="str">
        <f t="shared" si="36"/>
        <v/>
      </c>
      <c r="N418" s="29" t="str">
        <f>IFERROR(RANK(M418,M:M,1)+COUNTIF(M$1:M417,M418),"")</f>
        <v/>
      </c>
    </row>
    <row r="419" spans="1:14">
      <c r="A419" s="21">
        <v>45450</v>
      </c>
      <c r="B419" s="8" t="s">
        <v>1122</v>
      </c>
      <c r="C419" s="22" t="s">
        <v>1123</v>
      </c>
      <c r="D419" s="111" t="s">
        <v>263</v>
      </c>
      <c r="E419" s="89" t="s">
        <v>902</v>
      </c>
      <c r="F419" s="29" t="str">
        <f>IF(YEAR(A419)&amp;MONTH(A419)=체크리스트!$A$11&amp;체크리스트!$A$15,RANK(A419,A$2:A$1080,1),"")</f>
        <v/>
      </c>
      <c r="G419" s="29" t="str">
        <f t="shared" si="33"/>
        <v/>
      </c>
      <c r="H419" s="29" t="str">
        <f>IFERROR(RANK(G419,G:G,1)+COUNTIF($G$1:G418,G419),"")</f>
        <v/>
      </c>
      <c r="I419" s="29" t="str">
        <f t="shared" si="34"/>
        <v/>
      </c>
      <c r="J419" s="29" t="str">
        <f>IFERROR(RANK(I419,I:I,1)+COUNTIF(I$1:I418,I419),"")</f>
        <v/>
      </c>
      <c r="K419" s="29" t="str">
        <f t="shared" si="35"/>
        <v/>
      </c>
      <c r="L419" s="29" t="str">
        <f>IFERROR(RANK(K419,K:K,1)+COUNTIF(K$1:K418,K419),"")</f>
        <v/>
      </c>
      <c r="M419" s="29" t="str">
        <f t="shared" si="36"/>
        <v/>
      </c>
      <c r="N419" s="29" t="str">
        <f>IFERROR(RANK(M419,M:M,1)+COUNTIF(M$1:M418,M419),"")</f>
        <v/>
      </c>
    </row>
    <row r="420" spans="1:14">
      <c r="A420" s="21">
        <v>45452</v>
      </c>
      <c r="B420" s="8" t="s">
        <v>1124</v>
      </c>
      <c r="C420" s="22" t="s">
        <v>1125</v>
      </c>
      <c r="D420" s="111" t="s">
        <v>263</v>
      </c>
      <c r="E420" s="89" t="s">
        <v>908</v>
      </c>
      <c r="F420" s="29" t="str">
        <f>IF(YEAR(A420)&amp;MONTH(A420)=체크리스트!$A$11&amp;체크리스트!$A$15,RANK(A420,A$2:A$1080,1),"")</f>
        <v/>
      </c>
      <c r="G420" s="29" t="str">
        <f t="shared" si="33"/>
        <v/>
      </c>
      <c r="H420" s="29" t="str">
        <f>IFERROR(RANK(G420,G:G,1)+COUNTIF($G$1:G419,G420),"")</f>
        <v/>
      </c>
      <c r="I420" s="29" t="str">
        <f t="shared" si="34"/>
        <v/>
      </c>
      <c r="J420" s="29" t="str">
        <f>IFERROR(RANK(I420,I:I,1)+COUNTIF(I$1:I419,I420),"")</f>
        <v/>
      </c>
      <c r="K420" s="29" t="str">
        <f t="shared" si="35"/>
        <v/>
      </c>
      <c r="L420" s="29" t="str">
        <f>IFERROR(RANK(K420,K:K,1)+COUNTIF(K$1:K419,K420),"")</f>
        <v/>
      </c>
      <c r="M420" s="29" t="str">
        <f t="shared" si="36"/>
        <v/>
      </c>
      <c r="N420" s="29" t="str">
        <f>IFERROR(RANK(M420,M:M,1)+COUNTIF(M$1:M419,M420),"")</f>
        <v/>
      </c>
    </row>
    <row r="421" spans="1:14">
      <c r="A421" s="21">
        <v>45452</v>
      </c>
      <c r="B421" s="8" t="s">
        <v>1168</v>
      </c>
      <c r="C421" s="22" t="s">
        <v>1169</v>
      </c>
      <c r="D421" s="111" t="s">
        <v>320</v>
      </c>
      <c r="E421" s="89"/>
      <c r="F421" s="29" t="str">
        <f>IF(YEAR(A421)&amp;MONTH(A421)=체크리스트!$A$11&amp;체크리스트!$A$15,RANK(A421,A$2:A$1080,1),"")</f>
        <v/>
      </c>
      <c r="G421" s="29" t="str">
        <f t="shared" si="33"/>
        <v/>
      </c>
      <c r="H421" s="29" t="str">
        <f>IFERROR(RANK(G421,G:G,1)+COUNTIF($G$1:G420,G421),"")</f>
        <v/>
      </c>
      <c r="I421" s="29" t="str">
        <f t="shared" si="34"/>
        <v/>
      </c>
      <c r="J421" s="29" t="str">
        <f>IFERROR(RANK(I421,I:I,1)+COUNTIF(I$1:I420,I421),"")</f>
        <v/>
      </c>
      <c r="K421" s="29" t="str">
        <f t="shared" si="35"/>
        <v/>
      </c>
      <c r="L421" s="29" t="str">
        <f>IFERROR(RANK(K421,K:K,1)+COUNTIF(K$1:K420,K421),"")</f>
        <v/>
      </c>
      <c r="M421" s="29" t="str">
        <f t="shared" si="36"/>
        <v/>
      </c>
      <c r="N421" s="29" t="str">
        <f>IFERROR(RANK(M421,M:M,1)+COUNTIF(M$1:M420,M421),"")</f>
        <v/>
      </c>
    </row>
    <row r="422" spans="1:14">
      <c r="A422" s="21">
        <v>45454</v>
      </c>
      <c r="B422" s="8" t="s">
        <v>1126</v>
      </c>
      <c r="C422" s="22" t="s">
        <v>1127</v>
      </c>
      <c r="D422" s="111" t="s">
        <v>265</v>
      </c>
      <c r="E422" s="89"/>
      <c r="F422" s="29" t="str">
        <f>IF(YEAR(A422)&amp;MONTH(A422)=체크리스트!$A$11&amp;체크리스트!$A$15,RANK(A422,A$2:A$1080,1),"")</f>
        <v/>
      </c>
      <c r="G422" s="29" t="str">
        <f t="shared" si="33"/>
        <v/>
      </c>
      <c r="H422" s="29" t="str">
        <f>IFERROR(RANK(G422,G:G,1)+COUNTIF($G$1:G421,G422),"")</f>
        <v/>
      </c>
      <c r="I422" s="29" t="str">
        <f t="shared" si="34"/>
        <v/>
      </c>
      <c r="J422" s="29" t="str">
        <f>IFERROR(RANK(I422,I:I,1)+COUNTIF(I$1:I421,I422),"")</f>
        <v/>
      </c>
      <c r="K422" s="29" t="str">
        <f t="shared" si="35"/>
        <v/>
      </c>
      <c r="L422" s="29" t="str">
        <f>IFERROR(RANK(K422,K:K,1)+COUNTIF(K$1:K421,K422),"")</f>
        <v/>
      </c>
      <c r="M422" s="29" t="str">
        <f t="shared" si="36"/>
        <v/>
      </c>
      <c r="N422" s="29" t="str">
        <f>IFERROR(RANK(M422,M:M,1)+COUNTIF(M$1:M421,M422),"")</f>
        <v/>
      </c>
    </row>
    <row r="423" spans="1:14">
      <c r="A423" s="21">
        <v>45454</v>
      </c>
      <c r="B423" s="8" t="s">
        <v>1171</v>
      </c>
      <c r="C423" s="22" t="s">
        <v>1170</v>
      </c>
      <c r="D423" s="111" t="s">
        <v>320</v>
      </c>
      <c r="E423" s="89"/>
      <c r="F423" s="29" t="str">
        <f>IF(YEAR(A423)&amp;MONTH(A423)=체크리스트!$A$11&amp;체크리스트!$A$15,RANK(A423,A$2:A$1080,1),"")</f>
        <v/>
      </c>
      <c r="G423" s="29" t="str">
        <f t="shared" si="33"/>
        <v/>
      </c>
      <c r="H423" s="29" t="str">
        <f>IFERROR(RANK(G423,G:G,1)+COUNTIF($G$1:G422,G423),"")</f>
        <v/>
      </c>
      <c r="I423" s="29" t="str">
        <f t="shared" si="34"/>
        <v/>
      </c>
      <c r="J423" s="29" t="str">
        <f>IFERROR(RANK(I423,I:I,1)+COUNTIF(I$1:I422,I423),"")</f>
        <v/>
      </c>
      <c r="K423" s="29" t="str">
        <f t="shared" si="35"/>
        <v/>
      </c>
      <c r="L423" s="29" t="str">
        <f>IFERROR(RANK(K423,K:K,1)+COUNTIF(K$1:K422,K423),"")</f>
        <v/>
      </c>
      <c r="M423" s="29" t="str">
        <f t="shared" si="36"/>
        <v/>
      </c>
      <c r="N423" s="29" t="str">
        <f>IFERROR(RANK(M423,M:M,1)+COUNTIF(M$1:M422,M423),"")</f>
        <v/>
      </c>
    </row>
    <row r="424" spans="1:14">
      <c r="A424" s="21">
        <v>45455</v>
      </c>
      <c r="B424" s="8" t="s">
        <v>1134</v>
      </c>
      <c r="C424" s="22" t="s">
        <v>1135</v>
      </c>
      <c r="D424" s="111" t="s">
        <v>263</v>
      </c>
      <c r="E424" s="89" t="s">
        <v>902</v>
      </c>
      <c r="F424" s="29" t="str">
        <f>IF(YEAR(A424)&amp;MONTH(A424)=체크리스트!$A$11&amp;체크리스트!$A$15,RANK(A424,A$2:A$1080,1),"")</f>
        <v/>
      </c>
      <c r="G424" s="29" t="str">
        <f t="shared" si="33"/>
        <v/>
      </c>
      <c r="H424" s="29" t="str">
        <f>IFERROR(RANK(G424,G:G,1)+COUNTIF($G$1:G423,G424),"")</f>
        <v/>
      </c>
      <c r="I424" s="29" t="str">
        <f t="shared" si="34"/>
        <v/>
      </c>
      <c r="J424" s="29" t="str">
        <f>IFERROR(RANK(I424,I:I,1)+COUNTIF(I$1:I423,I424),"")</f>
        <v/>
      </c>
      <c r="K424" s="29" t="str">
        <f t="shared" si="35"/>
        <v/>
      </c>
      <c r="L424" s="29" t="str">
        <f>IFERROR(RANK(K424,K:K,1)+COUNTIF(K$1:K423,K424),"")</f>
        <v/>
      </c>
      <c r="M424" s="29" t="str">
        <f t="shared" si="36"/>
        <v/>
      </c>
      <c r="N424" s="29" t="str">
        <f>IFERROR(RANK(M424,M:M,1)+COUNTIF(M$1:M423,M424),"")</f>
        <v/>
      </c>
    </row>
    <row r="425" spans="1:14">
      <c r="A425" s="21">
        <v>45455</v>
      </c>
      <c r="B425" s="8" t="s">
        <v>1172</v>
      </c>
      <c r="C425" s="22" t="s">
        <v>1173</v>
      </c>
      <c r="D425" s="111" t="s">
        <v>320</v>
      </c>
      <c r="E425" s="89"/>
      <c r="F425" s="29" t="str">
        <f>IF(YEAR(A425)&amp;MONTH(A425)=체크리스트!$A$11&amp;체크리스트!$A$15,RANK(A425,A$2:A$1080,1),"")</f>
        <v/>
      </c>
      <c r="G425" s="29" t="str">
        <f t="shared" si="33"/>
        <v/>
      </c>
      <c r="H425" s="29" t="str">
        <f>IFERROR(RANK(G425,G:G,1)+COUNTIF($G$1:G424,G425),"")</f>
        <v/>
      </c>
      <c r="I425" s="29" t="str">
        <f t="shared" si="34"/>
        <v/>
      </c>
      <c r="J425" s="29" t="str">
        <f>IFERROR(RANK(I425,I:I,1)+COUNTIF(I$1:I424,I425),"")</f>
        <v/>
      </c>
      <c r="K425" s="29" t="str">
        <f t="shared" si="35"/>
        <v/>
      </c>
      <c r="L425" s="29" t="str">
        <f>IFERROR(RANK(K425,K:K,1)+COUNTIF(K$1:K424,K425),"")</f>
        <v/>
      </c>
      <c r="M425" s="29" t="str">
        <f t="shared" si="36"/>
        <v/>
      </c>
      <c r="N425" s="29" t="str">
        <f>IFERROR(RANK(M425,M:M,1)+COUNTIF(M$1:M424,M425),"")</f>
        <v/>
      </c>
    </row>
    <row r="426" spans="1:14">
      <c r="A426" s="21">
        <v>45456</v>
      </c>
      <c r="B426" s="8" t="s">
        <v>1136</v>
      </c>
      <c r="C426" s="22" t="s">
        <v>1137</v>
      </c>
      <c r="D426" s="111" t="s">
        <v>263</v>
      </c>
      <c r="E426" s="89"/>
      <c r="F426" s="29" t="str">
        <f>IF(YEAR(A426)&amp;MONTH(A426)=체크리스트!$A$11&amp;체크리스트!$A$15,RANK(A426,A$2:A$1080,1),"")</f>
        <v/>
      </c>
      <c r="G426" s="29" t="str">
        <f t="shared" si="33"/>
        <v/>
      </c>
      <c r="H426" s="29" t="str">
        <f>IFERROR(RANK(G426,G:G,1)+COUNTIF($G$1:G425,G426),"")</f>
        <v/>
      </c>
      <c r="I426" s="29" t="str">
        <f t="shared" si="34"/>
        <v/>
      </c>
      <c r="J426" s="29" t="str">
        <f>IFERROR(RANK(I426,I:I,1)+COUNTIF(I$1:I425,I426),"")</f>
        <v/>
      </c>
      <c r="K426" s="29" t="str">
        <f t="shared" si="35"/>
        <v/>
      </c>
      <c r="L426" s="29" t="str">
        <f>IFERROR(RANK(K426,K:K,1)+COUNTIF(K$1:K425,K426),"")</f>
        <v/>
      </c>
      <c r="M426" s="29" t="str">
        <f t="shared" si="36"/>
        <v/>
      </c>
      <c r="N426" s="29" t="str">
        <f>IFERROR(RANK(M426,M:M,1)+COUNTIF(M$1:M425,M426),"")</f>
        <v/>
      </c>
    </row>
    <row r="427" spans="1:14">
      <c r="A427" s="21">
        <v>45456</v>
      </c>
      <c r="B427" s="8" t="s">
        <v>1174</v>
      </c>
      <c r="C427" s="22" t="s">
        <v>1175</v>
      </c>
      <c r="D427" s="111" t="s">
        <v>320</v>
      </c>
      <c r="E427" s="89"/>
      <c r="F427" s="29" t="str">
        <f>IF(YEAR(A427)&amp;MONTH(A427)=체크리스트!$A$11&amp;체크리스트!$A$15,RANK(A427,A$2:A$1080,1),"")</f>
        <v/>
      </c>
      <c r="G427" s="29" t="str">
        <f t="shared" si="33"/>
        <v/>
      </c>
      <c r="H427" s="29" t="str">
        <f>IFERROR(RANK(G427,G:G,1)+COUNTIF($G$1:G426,G427),"")</f>
        <v/>
      </c>
      <c r="I427" s="29" t="str">
        <f t="shared" si="34"/>
        <v/>
      </c>
      <c r="J427" s="29" t="str">
        <f>IFERROR(RANK(I427,I:I,1)+COUNTIF(I$1:I426,I427),"")</f>
        <v/>
      </c>
      <c r="K427" s="29" t="str">
        <f t="shared" si="35"/>
        <v/>
      </c>
      <c r="L427" s="29" t="str">
        <f>IFERROR(RANK(K427,K:K,1)+COUNTIF(K$1:K426,K427),"")</f>
        <v/>
      </c>
      <c r="M427" s="29" t="str">
        <f t="shared" si="36"/>
        <v/>
      </c>
      <c r="N427" s="29" t="str">
        <f>IFERROR(RANK(M427,M:M,1)+COUNTIF(M$1:M426,M427),"")</f>
        <v/>
      </c>
    </row>
    <row r="428" spans="1:14">
      <c r="A428" s="21">
        <v>45459</v>
      </c>
      <c r="B428" s="8" t="s">
        <v>1138</v>
      </c>
      <c r="C428" s="22" t="s">
        <v>1139</v>
      </c>
      <c r="D428" s="111" t="s">
        <v>263</v>
      </c>
      <c r="E428" s="89" t="s">
        <v>904</v>
      </c>
      <c r="F428" s="29" t="str">
        <f>IF(YEAR(A428)&amp;MONTH(A428)=체크리스트!$A$11&amp;체크리스트!$A$15,RANK(A428,A$2:A$1080,1),"")</f>
        <v/>
      </c>
      <c r="G428" s="29" t="str">
        <f t="shared" si="33"/>
        <v/>
      </c>
      <c r="H428" s="29" t="str">
        <f>IFERROR(RANK(G428,G:G,1)+COUNTIF($G$1:G427,G428),"")</f>
        <v/>
      </c>
      <c r="I428" s="29" t="str">
        <f t="shared" si="34"/>
        <v/>
      </c>
      <c r="J428" s="29" t="str">
        <f>IFERROR(RANK(I428,I:I,1)+COUNTIF(I$1:I427,I428),"")</f>
        <v/>
      </c>
      <c r="K428" s="29" t="str">
        <f t="shared" si="35"/>
        <v/>
      </c>
      <c r="L428" s="29" t="str">
        <f>IFERROR(RANK(K428,K:K,1)+COUNTIF(K$1:K427,K428),"")</f>
        <v/>
      </c>
      <c r="M428" s="29" t="str">
        <f t="shared" si="36"/>
        <v/>
      </c>
      <c r="N428" s="29" t="str">
        <f>IFERROR(RANK(M428,M:M,1)+COUNTIF(M$1:M427,M428),"")</f>
        <v/>
      </c>
    </row>
    <row r="429" spans="1:14">
      <c r="A429" s="21">
        <v>45459</v>
      </c>
      <c r="B429" s="8" t="s">
        <v>1140</v>
      </c>
      <c r="C429" s="22" t="s">
        <v>1141</v>
      </c>
      <c r="D429" s="111" t="s">
        <v>263</v>
      </c>
      <c r="E429" s="89"/>
      <c r="F429" s="29" t="str">
        <f>IF(YEAR(A429)&amp;MONTH(A429)=체크리스트!$A$11&amp;체크리스트!$A$15,RANK(A429,A$2:A$1080,1),"")</f>
        <v/>
      </c>
      <c r="G429" s="29" t="str">
        <f t="shared" si="33"/>
        <v/>
      </c>
      <c r="H429" s="29" t="str">
        <f>IFERROR(RANK(G429,G:G,1)+COUNTIF($G$1:G428,G429),"")</f>
        <v/>
      </c>
      <c r="I429" s="29" t="str">
        <f t="shared" si="34"/>
        <v/>
      </c>
      <c r="J429" s="29" t="str">
        <f>IFERROR(RANK(I429,I:I,1)+COUNTIF(I$1:I428,I429),"")</f>
        <v/>
      </c>
      <c r="K429" s="29" t="str">
        <f t="shared" si="35"/>
        <v/>
      </c>
      <c r="L429" s="29" t="str">
        <f>IFERROR(RANK(K429,K:K,1)+COUNTIF(K$1:K428,K429),"")</f>
        <v/>
      </c>
      <c r="M429" s="29" t="str">
        <f t="shared" si="36"/>
        <v/>
      </c>
      <c r="N429" s="29" t="str">
        <f>IFERROR(RANK(M429,M:M,1)+COUNTIF(M$1:M428,M429),"")</f>
        <v/>
      </c>
    </row>
    <row r="430" spans="1:14">
      <c r="A430" s="21">
        <v>45459</v>
      </c>
      <c r="B430" s="8" t="s">
        <v>1176</v>
      </c>
      <c r="C430" s="22" t="s">
        <v>1177</v>
      </c>
      <c r="D430" s="111" t="s">
        <v>320</v>
      </c>
      <c r="E430" s="89"/>
      <c r="F430" s="29" t="str">
        <f>IF(YEAR(A430)&amp;MONTH(A430)=체크리스트!$A$11&amp;체크리스트!$A$15,RANK(A430,A$2:A$1080,1),"")</f>
        <v/>
      </c>
      <c r="G430" s="29" t="str">
        <f t="shared" si="33"/>
        <v/>
      </c>
      <c r="H430" s="29" t="str">
        <f>IFERROR(RANK(G430,G:G,1)+COUNTIF($G$1:G429,G430),"")</f>
        <v/>
      </c>
      <c r="I430" s="29" t="str">
        <f t="shared" si="34"/>
        <v/>
      </c>
      <c r="J430" s="29" t="str">
        <f>IFERROR(RANK(I430,I:I,1)+COUNTIF(I$1:I429,I430),"")</f>
        <v/>
      </c>
      <c r="K430" s="29" t="str">
        <f t="shared" si="35"/>
        <v/>
      </c>
      <c r="L430" s="29" t="str">
        <f>IFERROR(RANK(K430,K:K,1)+COUNTIF(K$1:K429,K430),"")</f>
        <v/>
      </c>
      <c r="M430" s="29" t="str">
        <f t="shared" si="36"/>
        <v/>
      </c>
      <c r="N430" s="29" t="str">
        <f>IFERROR(RANK(M430,M:M,1)+COUNTIF(M$1:M429,M430),"")</f>
        <v/>
      </c>
    </row>
    <row r="431" spans="1:14">
      <c r="A431" s="21">
        <v>45463</v>
      </c>
      <c r="B431" s="8" t="s">
        <v>1142</v>
      </c>
      <c r="C431" s="22" t="s">
        <v>1143</v>
      </c>
      <c r="D431" s="111" t="s">
        <v>265</v>
      </c>
      <c r="E431" s="89"/>
      <c r="F431" s="29" t="str">
        <f>IF(YEAR(A431)&amp;MONTH(A431)=체크리스트!$A$11&amp;체크리스트!$A$15,RANK(A431,A$2:A$1080,1),"")</f>
        <v/>
      </c>
      <c r="G431" s="29" t="str">
        <f t="shared" si="33"/>
        <v/>
      </c>
      <c r="H431" s="29" t="str">
        <f>IFERROR(RANK(G431,G:G,1)+COUNTIF($G$1:G430,G431),"")</f>
        <v/>
      </c>
      <c r="I431" s="29" t="str">
        <f t="shared" si="34"/>
        <v/>
      </c>
      <c r="J431" s="29" t="str">
        <f>IFERROR(RANK(I431,I:I,1)+COUNTIF(I$1:I430,I431),"")</f>
        <v/>
      </c>
      <c r="K431" s="29" t="str">
        <f t="shared" si="35"/>
        <v/>
      </c>
      <c r="L431" s="29" t="str">
        <f>IFERROR(RANK(K431,K:K,1)+COUNTIF(K$1:K430,K431),"")</f>
        <v/>
      </c>
      <c r="M431" s="29" t="str">
        <f t="shared" si="36"/>
        <v/>
      </c>
      <c r="N431" s="29" t="str">
        <f>IFERROR(RANK(M431,M:M,1)+COUNTIF(M$1:M430,M431),"")</f>
        <v/>
      </c>
    </row>
    <row r="432" spans="1:14">
      <c r="A432" s="21">
        <v>45464</v>
      </c>
      <c r="B432" s="8" t="s">
        <v>1144</v>
      </c>
      <c r="C432" s="22" t="s">
        <v>1145</v>
      </c>
      <c r="D432" s="111" t="s">
        <v>263</v>
      </c>
      <c r="E432" s="89" t="s">
        <v>902</v>
      </c>
      <c r="F432" s="29" t="str">
        <f>IF(YEAR(A432)&amp;MONTH(A432)=체크리스트!$A$11&amp;체크리스트!$A$15,RANK(A432,A$2:A$1080,1),"")</f>
        <v/>
      </c>
      <c r="G432" s="29" t="str">
        <f t="shared" si="33"/>
        <v/>
      </c>
      <c r="H432" s="29" t="str">
        <f>IFERROR(RANK(G432,G:G,1)+COUNTIF($G$1:G431,G432),"")</f>
        <v/>
      </c>
      <c r="I432" s="29" t="str">
        <f t="shared" si="34"/>
        <v/>
      </c>
      <c r="J432" s="29" t="str">
        <f>IFERROR(RANK(I432,I:I,1)+COUNTIF(I$1:I431,I432),"")</f>
        <v/>
      </c>
      <c r="K432" s="29" t="str">
        <f t="shared" si="35"/>
        <v/>
      </c>
      <c r="L432" s="29" t="str">
        <f>IFERROR(RANK(K432,K:K,1)+COUNTIF(K$1:K431,K432),"")</f>
        <v/>
      </c>
      <c r="M432" s="29" t="str">
        <f t="shared" si="36"/>
        <v/>
      </c>
      <c r="N432" s="29" t="str">
        <f>IFERROR(RANK(M432,M:M,1)+COUNTIF(M$1:M431,M432),"")</f>
        <v/>
      </c>
    </row>
    <row r="433" spans="1:14">
      <c r="A433" s="21">
        <v>45464</v>
      </c>
      <c r="B433" s="8" t="s">
        <v>1178</v>
      </c>
      <c r="C433" s="22" t="s">
        <v>1179</v>
      </c>
      <c r="D433" s="111" t="s">
        <v>320</v>
      </c>
      <c r="E433" s="89"/>
      <c r="F433" s="29" t="str">
        <f>IF(YEAR(A433)&amp;MONTH(A433)=체크리스트!$A$11&amp;체크리스트!$A$15,RANK(A433,A$2:A$1080,1),"")</f>
        <v/>
      </c>
      <c r="G433" s="29" t="str">
        <f t="shared" si="33"/>
        <v/>
      </c>
      <c r="H433" s="29" t="str">
        <f>IFERROR(RANK(G433,G:G,1)+COUNTIF($G$1:G432,G433),"")</f>
        <v/>
      </c>
      <c r="I433" s="29" t="str">
        <f t="shared" si="34"/>
        <v/>
      </c>
      <c r="J433" s="29" t="str">
        <f>IFERROR(RANK(I433,I:I,1)+COUNTIF(I$1:I432,I433),"")</f>
        <v/>
      </c>
      <c r="K433" s="29" t="str">
        <f t="shared" si="35"/>
        <v/>
      </c>
      <c r="L433" s="29" t="str">
        <f>IFERROR(RANK(K433,K:K,1)+COUNTIF(K$1:K432,K433),"")</f>
        <v/>
      </c>
      <c r="M433" s="29" t="str">
        <f t="shared" si="36"/>
        <v/>
      </c>
      <c r="N433" s="29" t="str">
        <f>IFERROR(RANK(M433,M:M,1)+COUNTIF(M$1:M432,M433),"")</f>
        <v/>
      </c>
    </row>
    <row r="434" spans="1:14">
      <c r="A434" s="21">
        <v>45467</v>
      </c>
      <c r="B434" s="8" t="s">
        <v>1146</v>
      </c>
      <c r="C434" s="22" t="s">
        <v>1147</v>
      </c>
      <c r="D434" s="111" t="s">
        <v>263</v>
      </c>
      <c r="E434" s="89"/>
      <c r="F434" s="29" t="str">
        <f>IF(YEAR(A434)&amp;MONTH(A434)=체크리스트!$A$11&amp;체크리스트!$A$15,RANK(A434,A$2:A$1080,1),"")</f>
        <v/>
      </c>
      <c r="G434" s="29" t="str">
        <f t="shared" si="33"/>
        <v/>
      </c>
      <c r="H434" s="29" t="str">
        <f>IFERROR(RANK(G434,G:G,1)+COUNTIF($G$1:G433,G434),"")</f>
        <v/>
      </c>
      <c r="I434" s="29" t="str">
        <f t="shared" si="34"/>
        <v/>
      </c>
      <c r="J434" s="29" t="str">
        <f>IFERROR(RANK(I434,I:I,1)+COUNTIF(I$1:I433,I434),"")</f>
        <v/>
      </c>
      <c r="K434" s="29" t="str">
        <f t="shared" si="35"/>
        <v/>
      </c>
      <c r="L434" s="29" t="str">
        <f>IFERROR(RANK(K434,K:K,1)+COUNTIF(K$1:K433,K434),"")</f>
        <v/>
      </c>
      <c r="M434" s="29" t="str">
        <f t="shared" si="36"/>
        <v/>
      </c>
      <c r="N434" s="29" t="str">
        <f>IFERROR(RANK(M434,M:M,1)+COUNTIF(M$1:M433,M434),"")</f>
        <v/>
      </c>
    </row>
    <row r="435" spans="1:14">
      <c r="A435" s="21">
        <v>45467</v>
      </c>
      <c r="B435" s="8" t="s">
        <v>1180</v>
      </c>
      <c r="C435" s="22" t="s">
        <v>1181</v>
      </c>
      <c r="D435" s="111" t="s">
        <v>320</v>
      </c>
      <c r="E435" s="89"/>
      <c r="F435" s="29" t="str">
        <f>IF(YEAR(A435)&amp;MONTH(A435)=체크리스트!$A$11&amp;체크리스트!$A$15,RANK(A435,A$2:A$1080,1),"")</f>
        <v/>
      </c>
      <c r="G435" s="29" t="str">
        <f t="shared" si="33"/>
        <v/>
      </c>
      <c r="H435" s="29" t="str">
        <f>IFERROR(RANK(G435,G:G,1)+COUNTIF($G$1:G434,G435),"")</f>
        <v/>
      </c>
      <c r="I435" s="29" t="str">
        <f t="shared" si="34"/>
        <v/>
      </c>
      <c r="J435" s="29" t="str">
        <f>IFERROR(RANK(I435,I:I,1)+COUNTIF(I$1:I434,I435),"")</f>
        <v/>
      </c>
      <c r="K435" s="29" t="str">
        <f t="shared" si="35"/>
        <v/>
      </c>
      <c r="L435" s="29" t="str">
        <f>IFERROR(RANK(K435,K:K,1)+COUNTIF(K$1:K434,K435),"")</f>
        <v/>
      </c>
      <c r="M435" s="29" t="str">
        <f t="shared" si="36"/>
        <v/>
      </c>
      <c r="N435" s="29" t="str">
        <f>IFERROR(RANK(M435,M:M,1)+COUNTIF(M$1:M434,M435),"")</f>
        <v/>
      </c>
    </row>
    <row r="436" spans="1:14">
      <c r="A436" s="21">
        <v>45468</v>
      </c>
      <c r="B436" s="8" t="s">
        <v>1148</v>
      </c>
      <c r="C436" s="22" t="s">
        <v>1149</v>
      </c>
      <c r="D436" s="111" t="s">
        <v>263</v>
      </c>
      <c r="E436" s="89" t="s">
        <v>902</v>
      </c>
      <c r="F436" s="29" t="str">
        <f>IF(YEAR(A436)&amp;MONTH(A436)=체크리스트!$A$11&amp;체크리스트!$A$15,RANK(A436,A$2:A$1080,1),"")</f>
        <v/>
      </c>
      <c r="G436" s="29" t="str">
        <f t="shared" si="33"/>
        <v/>
      </c>
      <c r="H436" s="29" t="str">
        <f>IFERROR(RANK(G436,G:G,1)+COUNTIF($G$1:G435,G436),"")</f>
        <v/>
      </c>
      <c r="I436" s="29" t="str">
        <f t="shared" si="34"/>
        <v/>
      </c>
      <c r="J436" s="29" t="str">
        <f>IFERROR(RANK(I436,I:I,1)+COUNTIF(I$1:I435,I436),"")</f>
        <v/>
      </c>
      <c r="K436" s="29" t="str">
        <f t="shared" si="35"/>
        <v/>
      </c>
      <c r="L436" s="29" t="str">
        <f>IFERROR(RANK(K436,K:K,1)+COUNTIF(K$1:K435,K436),"")</f>
        <v/>
      </c>
      <c r="M436" s="29" t="str">
        <f t="shared" si="36"/>
        <v/>
      </c>
      <c r="N436" s="29" t="str">
        <f>IFERROR(RANK(M436,M:M,1)+COUNTIF(M$1:M435,M436),"")</f>
        <v/>
      </c>
    </row>
    <row r="437" spans="1:14">
      <c r="A437" s="21">
        <v>45468</v>
      </c>
      <c r="B437" s="8" t="s">
        <v>1182</v>
      </c>
      <c r="C437" s="22" t="s">
        <v>1183</v>
      </c>
      <c r="D437" s="111" t="s">
        <v>320</v>
      </c>
      <c r="E437" s="89"/>
      <c r="F437" s="29" t="str">
        <f>IF(YEAR(A437)&amp;MONTH(A437)=체크리스트!$A$11&amp;체크리스트!$A$15,RANK(A437,A$2:A$1080,1),"")</f>
        <v/>
      </c>
      <c r="G437" s="29" t="str">
        <f t="shared" si="33"/>
        <v/>
      </c>
      <c r="H437" s="29" t="str">
        <f>IFERROR(RANK(G437,G:G,1)+COUNTIF($G$1:G436,G437),"")</f>
        <v/>
      </c>
      <c r="I437" s="29" t="str">
        <f t="shared" si="34"/>
        <v/>
      </c>
      <c r="J437" s="29" t="str">
        <f>IFERROR(RANK(I437,I:I,1)+COUNTIF(I$1:I436,I437),"")</f>
        <v/>
      </c>
      <c r="K437" s="29" t="str">
        <f t="shared" si="35"/>
        <v/>
      </c>
      <c r="L437" s="29" t="str">
        <f>IFERROR(RANK(K437,K:K,1)+COUNTIF(K$1:K436,K437),"")</f>
        <v/>
      </c>
      <c r="M437" s="29" t="str">
        <f t="shared" si="36"/>
        <v/>
      </c>
      <c r="N437" s="29" t="str">
        <f>IFERROR(RANK(M437,M:M,1)+COUNTIF(M$1:M436,M437),"")</f>
        <v/>
      </c>
    </row>
    <row r="438" spans="1:14">
      <c r="A438" s="21">
        <v>45469</v>
      </c>
      <c r="B438" s="8" t="s">
        <v>1150</v>
      </c>
      <c r="C438" s="22" t="s">
        <v>1151</v>
      </c>
      <c r="D438" s="111" t="s">
        <v>263</v>
      </c>
      <c r="E438" s="89" t="s">
        <v>904</v>
      </c>
      <c r="F438" s="29" t="str">
        <f>IF(YEAR(A438)&amp;MONTH(A438)=체크리스트!$A$11&amp;체크리스트!$A$15,RANK(A438,A$2:A$1080,1),"")</f>
        <v/>
      </c>
      <c r="G438" s="29" t="str">
        <f t="shared" si="33"/>
        <v/>
      </c>
      <c r="H438" s="29" t="str">
        <f>IFERROR(RANK(G438,G:G,1)+COUNTIF($G$1:G437,G438),"")</f>
        <v/>
      </c>
      <c r="I438" s="29" t="str">
        <f t="shared" si="34"/>
        <v/>
      </c>
      <c r="J438" s="29" t="str">
        <f>IFERROR(RANK(I438,I:I,1)+COUNTIF(I$1:I437,I438),"")</f>
        <v/>
      </c>
      <c r="K438" s="29" t="str">
        <f t="shared" si="35"/>
        <v/>
      </c>
      <c r="L438" s="29" t="str">
        <f>IFERROR(RANK(K438,K:K,1)+COUNTIF(K$1:K437,K438),"")</f>
        <v/>
      </c>
      <c r="M438" s="29" t="str">
        <f t="shared" si="36"/>
        <v/>
      </c>
      <c r="N438" s="29" t="str">
        <f>IFERROR(RANK(M438,M:M,1)+COUNTIF(M$1:M437,M438),"")</f>
        <v/>
      </c>
    </row>
    <row r="439" spans="1:14">
      <c r="A439" s="21">
        <v>45469</v>
      </c>
      <c r="B439" s="8" t="s">
        <v>1184</v>
      </c>
      <c r="C439" s="22" t="s">
        <v>1185</v>
      </c>
      <c r="D439" s="111" t="s">
        <v>320</v>
      </c>
      <c r="E439" s="89"/>
      <c r="F439" s="29" t="str">
        <f>IF(YEAR(A439)&amp;MONTH(A439)=체크리스트!$A$11&amp;체크리스트!$A$15,RANK(A439,A$2:A$1080,1),"")</f>
        <v/>
      </c>
      <c r="G439" s="29" t="str">
        <f t="shared" si="33"/>
        <v/>
      </c>
      <c r="H439" s="29" t="str">
        <f>IFERROR(RANK(G439,G:G,1)+COUNTIF($G$1:G438,G439),"")</f>
        <v/>
      </c>
      <c r="I439" s="29" t="str">
        <f t="shared" si="34"/>
        <v/>
      </c>
      <c r="J439" s="29" t="str">
        <f>IFERROR(RANK(I439,I:I,1)+COUNTIF(I$1:I438,I439),"")</f>
        <v/>
      </c>
      <c r="K439" s="29" t="str">
        <f t="shared" si="35"/>
        <v/>
      </c>
      <c r="L439" s="29" t="str">
        <f>IFERROR(RANK(K439,K:K,1)+COUNTIF(K$1:K438,K439),"")</f>
        <v/>
      </c>
      <c r="M439" s="29" t="str">
        <f t="shared" si="36"/>
        <v/>
      </c>
      <c r="N439" s="29" t="str">
        <f>IFERROR(RANK(M439,M:M,1)+COUNTIF(M$1:M438,M439),"")</f>
        <v/>
      </c>
    </row>
    <row r="440" spans="1:14">
      <c r="A440" s="21">
        <v>45470</v>
      </c>
      <c r="B440" s="8" t="s">
        <v>1152</v>
      </c>
      <c r="C440" s="22" t="s">
        <v>1153</v>
      </c>
      <c r="D440" s="111" t="s">
        <v>265</v>
      </c>
      <c r="E440" s="89"/>
      <c r="F440" s="29" t="str">
        <f>IF(YEAR(A440)&amp;MONTH(A440)=체크리스트!$A$11&amp;체크리스트!$A$15,RANK(A440,A$2:A$1080,1),"")</f>
        <v/>
      </c>
      <c r="G440" s="29" t="str">
        <f t="shared" si="33"/>
        <v/>
      </c>
      <c r="H440" s="29" t="str">
        <f>IFERROR(RANK(G440,G:G,1)+COUNTIF($G$1:G439,G440),"")</f>
        <v/>
      </c>
      <c r="I440" s="29" t="str">
        <f t="shared" si="34"/>
        <v/>
      </c>
      <c r="J440" s="29" t="str">
        <f>IFERROR(RANK(I440,I:I,1)+COUNTIF(I$1:I439,I440),"")</f>
        <v/>
      </c>
      <c r="K440" s="29" t="str">
        <f t="shared" si="35"/>
        <v/>
      </c>
      <c r="L440" s="29" t="str">
        <f>IFERROR(RANK(K440,K:K,1)+COUNTIF(K$1:K439,K440),"")</f>
        <v/>
      </c>
      <c r="M440" s="29" t="str">
        <f t="shared" si="36"/>
        <v/>
      </c>
      <c r="N440" s="29" t="str">
        <f>IFERROR(RANK(M440,M:M,1)+COUNTIF(M$1:M439,M440),"")</f>
        <v/>
      </c>
    </row>
    <row r="441" spans="1:14">
      <c r="A441" s="21">
        <v>45471</v>
      </c>
      <c r="B441" s="8" t="s">
        <v>1154</v>
      </c>
      <c r="C441" s="22" t="s">
        <v>1155</v>
      </c>
      <c r="D441" s="111" t="s">
        <v>263</v>
      </c>
      <c r="E441" s="89" t="s">
        <v>912</v>
      </c>
      <c r="F441" s="29" t="str">
        <f>IF(YEAR(A441)&amp;MONTH(A441)=체크리스트!$A$11&amp;체크리스트!$A$15,RANK(A441,A$2:A$1080,1),"")</f>
        <v/>
      </c>
      <c r="G441" s="29" t="str">
        <f t="shared" si="33"/>
        <v/>
      </c>
      <c r="H441" s="29" t="str">
        <f>IFERROR(RANK(G441,G:G,1)+COUNTIF($G$1:G440,G441),"")</f>
        <v/>
      </c>
      <c r="I441" s="29" t="str">
        <f t="shared" si="34"/>
        <v/>
      </c>
      <c r="J441" s="29" t="str">
        <f>IFERROR(RANK(I441,I:I,1)+COUNTIF(I$1:I440,I441),"")</f>
        <v/>
      </c>
      <c r="K441" s="29" t="str">
        <f t="shared" si="35"/>
        <v/>
      </c>
      <c r="L441" s="29" t="str">
        <f>IFERROR(RANK(K441,K:K,1)+COUNTIF(K$1:K440,K441),"")</f>
        <v/>
      </c>
      <c r="M441" s="29" t="str">
        <f t="shared" si="36"/>
        <v/>
      </c>
      <c r="N441" s="29" t="str">
        <f>IFERROR(RANK(M441,M:M,1)+COUNTIF(M$1:M440,M441),"")</f>
        <v/>
      </c>
    </row>
    <row r="442" spans="1:14">
      <c r="A442" s="21">
        <v>45471</v>
      </c>
      <c r="B442" s="8" t="s">
        <v>1156</v>
      </c>
      <c r="C442" s="22" t="s">
        <v>1157</v>
      </c>
      <c r="D442" s="111" t="s">
        <v>263</v>
      </c>
      <c r="E442" s="89" t="s">
        <v>904</v>
      </c>
      <c r="F442" s="29" t="str">
        <f>IF(YEAR(A442)&amp;MONTH(A442)=체크리스트!$A$11&amp;체크리스트!$A$15,RANK(A442,A$2:A$1080,1),"")</f>
        <v/>
      </c>
      <c r="G442" s="29" t="str">
        <f t="shared" si="33"/>
        <v/>
      </c>
      <c r="H442" s="29" t="str">
        <f>IFERROR(RANK(G442,G:G,1)+COUNTIF($G$1:G441,G442),"")</f>
        <v/>
      </c>
      <c r="I442" s="29" t="str">
        <f t="shared" si="34"/>
        <v/>
      </c>
      <c r="J442" s="29" t="str">
        <f>IFERROR(RANK(I442,I:I,1)+COUNTIF(I$1:I441,I442),"")</f>
        <v/>
      </c>
      <c r="K442" s="29" t="str">
        <f t="shared" si="35"/>
        <v/>
      </c>
      <c r="L442" s="29" t="str">
        <f>IFERROR(RANK(K442,K:K,1)+COUNTIF(K$1:K441,K442),"")</f>
        <v/>
      </c>
      <c r="M442" s="29" t="str">
        <f t="shared" si="36"/>
        <v/>
      </c>
      <c r="N442" s="29" t="str">
        <f>IFERROR(RANK(M442,M:M,1)+COUNTIF(M$1:M441,M442),"")</f>
        <v/>
      </c>
    </row>
    <row r="443" spans="1:14">
      <c r="A443" s="21">
        <v>45471</v>
      </c>
      <c r="B443" s="8" t="s">
        <v>1186</v>
      </c>
      <c r="C443" s="22" t="s">
        <v>1187</v>
      </c>
      <c r="D443" s="111" t="s">
        <v>320</v>
      </c>
      <c r="E443" s="89"/>
      <c r="F443" s="29" t="str">
        <f>IF(YEAR(A443)&amp;MONTH(A443)=체크리스트!$A$11&amp;체크리스트!$A$15,RANK(A443,A$2:A$1080,1),"")</f>
        <v/>
      </c>
      <c r="G443" s="29" t="str">
        <f t="shared" si="33"/>
        <v/>
      </c>
      <c r="H443" s="29" t="str">
        <f>IFERROR(RANK(G443,G:G,1)+COUNTIF($G$1:G442,G443),"")</f>
        <v/>
      </c>
      <c r="I443" s="29" t="str">
        <f t="shared" si="34"/>
        <v/>
      </c>
      <c r="J443" s="29" t="str">
        <f>IFERROR(RANK(I443,I:I,1)+COUNTIF(I$1:I442,I443),"")</f>
        <v/>
      </c>
      <c r="K443" s="29" t="str">
        <f t="shared" si="35"/>
        <v/>
      </c>
      <c r="L443" s="29" t="str">
        <f>IFERROR(RANK(K443,K:K,1)+COUNTIF(K$1:K442,K443),"")</f>
        <v/>
      </c>
      <c r="M443" s="29" t="str">
        <f t="shared" si="36"/>
        <v/>
      </c>
      <c r="N443" s="29" t="str">
        <f>IFERROR(RANK(M443,M:M,1)+COUNTIF(M$1:M442,M443),"")</f>
        <v/>
      </c>
    </row>
    <row r="444" spans="1:14">
      <c r="A444" s="21">
        <v>45471</v>
      </c>
      <c r="B444" s="8" t="s">
        <v>1188</v>
      </c>
      <c r="C444" s="22" t="s">
        <v>1189</v>
      </c>
      <c r="D444" s="111" t="s">
        <v>320</v>
      </c>
      <c r="E444" s="89"/>
      <c r="F444" s="29" t="str">
        <f>IF(YEAR(A444)&amp;MONTH(A444)=체크리스트!$A$11&amp;체크리스트!$A$15,RANK(A444,A$2:A$1080,1),"")</f>
        <v/>
      </c>
      <c r="G444" s="29" t="str">
        <f t="shared" si="33"/>
        <v/>
      </c>
      <c r="H444" s="29" t="str">
        <f>IFERROR(RANK(G444,G:G,1)+COUNTIF($G$1:G443,G444),"")</f>
        <v/>
      </c>
      <c r="I444" s="29" t="str">
        <f t="shared" si="34"/>
        <v/>
      </c>
      <c r="J444" s="29" t="str">
        <f>IFERROR(RANK(I444,I:I,1)+COUNTIF(I$1:I443,I444),"")</f>
        <v/>
      </c>
      <c r="K444" s="29" t="str">
        <f t="shared" si="35"/>
        <v/>
      </c>
      <c r="L444" s="29" t="str">
        <f>IFERROR(RANK(K444,K:K,1)+COUNTIF(K$1:K443,K444),"")</f>
        <v/>
      </c>
      <c r="M444" s="29" t="str">
        <f t="shared" si="36"/>
        <v/>
      </c>
      <c r="N444" s="29" t="str">
        <f>IFERROR(RANK(M444,M:M,1)+COUNTIF(M$1:M443,M444),"")</f>
        <v/>
      </c>
    </row>
    <row r="445" spans="1:14">
      <c r="A445" s="21">
        <v>45474</v>
      </c>
      <c r="B445" s="8" t="s">
        <v>1158</v>
      </c>
      <c r="C445" s="22" t="s">
        <v>1159</v>
      </c>
      <c r="D445" s="111" t="s">
        <v>263</v>
      </c>
      <c r="E445" s="89"/>
      <c r="F445" s="29" t="str">
        <f>IF(YEAR(A445)&amp;MONTH(A445)=체크리스트!$A$11&amp;체크리스트!$A$15,RANK(A445,A$2:A$1080,1),"")</f>
        <v/>
      </c>
      <c r="G445" s="29" t="str">
        <f t="shared" si="33"/>
        <v/>
      </c>
      <c r="H445" s="29" t="str">
        <f>IFERROR(RANK(G445,G:G,1)+COUNTIF($G$1:G444,G445),"")</f>
        <v/>
      </c>
      <c r="I445" s="29" t="str">
        <f t="shared" si="34"/>
        <v/>
      </c>
      <c r="J445" s="29" t="str">
        <f>IFERROR(RANK(I445,I:I,1)+COUNTIF(I$1:I444,I445),"")</f>
        <v/>
      </c>
      <c r="K445" s="29" t="str">
        <f t="shared" si="35"/>
        <v/>
      </c>
      <c r="L445" s="29" t="str">
        <f>IFERROR(RANK(K445,K:K,1)+COUNTIF(K$1:K444,K445),"")</f>
        <v/>
      </c>
      <c r="M445" s="29" t="str">
        <f t="shared" si="36"/>
        <v/>
      </c>
      <c r="N445" s="29" t="str">
        <f>IFERROR(RANK(M445,M:M,1)+COUNTIF(M$1:M444,M445),"")</f>
        <v/>
      </c>
    </row>
    <row r="446" spans="1:14">
      <c r="A446" s="21">
        <v>45477</v>
      </c>
      <c r="B446" s="8" t="s">
        <v>1160</v>
      </c>
      <c r="C446" s="22" t="s">
        <v>1161</v>
      </c>
      <c r="D446" s="111" t="s">
        <v>265</v>
      </c>
      <c r="E446" s="89"/>
      <c r="F446" s="29" t="str">
        <f>IF(YEAR(A446)&amp;MONTH(A446)=체크리스트!$A$11&amp;체크리스트!$A$15,RANK(A446,A$2:A$1080,1),"")</f>
        <v/>
      </c>
      <c r="G446" s="29" t="str">
        <f t="shared" si="33"/>
        <v/>
      </c>
      <c r="H446" s="29" t="str">
        <f>IFERROR(RANK(G446,G:G,1)+COUNTIF($G$1:G445,G446),"")</f>
        <v/>
      </c>
      <c r="I446" s="29" t="str">
        <f t="shared" si="34"/>
        <v/>
      </c>
      <c r="J446" s="29" t="str">
        <f>IFERROR(RANK(I446,I:I,1)+COUNTIF(I$1:I445,I446),"")</f>
        <v/>
      </c>
      <c r="K446" s="29" t="str">
        <f t="shared" si="35"/>
        <v/>
      </c>
      <c r="L446" s="29" t="str">
        <f>IFERROR(RANK(K446,K:K,1)+COUNTIF(K$1:K445,K446),"")</f>
        <v/>
      </c>
      <c r="M446" s="29" t="str">
        <f t="shared" si="36"/>
        <v/>
      </c>
      <c r="N446" s="29" t="str">
        <f>IFERROR(RANK(M446,M:M,1)+COUNTIF(M$1:M445,M446),"")</f>
        <v/>
      </c>
    </row>
    <row r="447" spans="1:14">
      <c r="A447" s="21">
        <v>45478</v>
      </c>
      <c r="B447" s="8" t="s">
        <v>1162</v>
      </c>
      <c r="C447" s="22" t="s">
        <v>1163</v>
      </c>
      <c r="D447" s="111" t="s">
        <v>263</v>
      </c>
      <c r="E447" s="89"/>
      <c r="F447" s="29" t="str">
        <f>IF(YEAR(A447)&amp;MONTH(A447)=체크리스트!$A$11&amp;체크리스트!$A$15,RANK(A447,A$2:A$1080,1),"")</f>
        <v/>
      </c>
      <c r="G447" s="29" t="str">
        <f t="shared" si="33"/>
        <v/>
      </c>
      <c r="H447" s="29" t="str">
        <f>IFERROR(RANK(G447,G:G,1)+COUNTIF($G$1:G446,G447),"")</f>
        <v/>
      </c>
      <c r="I447" s="29" t="str">
        <f t="shared" si="34"/>
        <v/>
      </c>
      <c r="J447" s="29" t="str">
        <f>IFERROR(RANK(I447,I:I,1)+COUNTIF(I$1:I446,I447),"")</f>
        <v/>
      </c>
      <c r="K447" s="29" t="str">
        <f t="shared" si="35"/>
        <v/>
      </c>
      <c r="L447" s="29" t="str">
        <f>IFERROR(RANK(K447,K:K,1)+COUNTIF(K$1:K446,K447),"")</f>
        <v/>
      </c>
      <c r="M447" s="29" t="str">
        <f t="shared" si="36"/>
        <v/>
      </c>
      <c r="N447" s="29" t="str">
        <f>IFERROR(RANK(M447,M:M,1)+COUNTIF(M$1:M446,M447),"")</f>
        <v/>
      </c>
    </row>
    <row r="448" spans="1:14">
      <c r="A448" s="21">
        <v>45478</v>
      </c>
      <c r="B448" s="8" t="s">
        <v>1164</v>
      </c>
      <c r="C448" s="22" t="s">
        <v>1165</v>
      </c>
      <c r="D448" s="111" t="s">
        <v>263</v>
      </c>
      <c r="E448" s="89"/>
      <c r="F448" s="29" t="str">
        <f>IF(YEAR(A448)&amp;MONTH(A448)=체크리스트!$A$11&amp;체크리스트!$A$15,RANK(A448,A$2:A$1080,1),"")</f>
        <v/>
      </c>
      <c r="G448" s="29" t="str">
        <f t="shared" si="33"/>
        <v/>
      </c>
      <c r="H448" s="29" t="str">
        <f>IFERROR(RANK(G448,G:G,1)+COUNTIF($G$1:G447,G448),"")</f>
        <v/>
      </c>
      <c r="I448" s="29" t="str">
        <f t="shared" si="34"/>
        <v/>
      </c>
      <c r="J448" s="29" t="str">
        <f>IFERROR(RANK(I448,I:I,1)+COUNTIF(I$1:I447,I448),"")</f>
        <v/>
      </c>
      <c r="K448" s="29" t="str">
        <f t="shared" si="35"/>
        <v/>
      </c>
      <c r="L448" s="29" t="str">
        <f>IFERROR(RANK(K448,K:K,1)+COUNTIF(K$1:K447,K448),"")</f>
        <v/>
      </c>
      <c r="M448" s="29" t="str">
        <f t="shared" si="36"/>
        <v/>
      </c>
      <c r="N448" s="29" t="str">
        <f>IFERROR(RANK(M448,M:M,1)+COUNTIF(M$1:M447,M448),"")</f>
        <v/>
      </c>
    </row>
    <row r="449" spans="1:14">
      <c r="A449" s="21">
        <v>45478</v>
      </c>
      <c r="B449" s="8" t="s">
        <v>3066</v>
      </c>
      <c r="C449" s="22" t="s">
        <v>3065</v>
      </c>
      <c r="D449" s="111" t="s">
        <v>320</v>
      </c>
      <c r="E449" s="89"/>
      <c r="F449" s="29" t="str">
        <f>IF(YEAR(A449)&amp;MONTH(A449)=체크리스트!$A$11&amp;체크리스트!$A$15,RANK(A449,A$2:A$1080,1),"")</f>
        <v/>
      </c>
      <c r="G449" s="29" t="str">
        <f t="shared" si="33"/>
        <v/>
      </c>
      <c r="H449" s="29" t="str">
        <f>IFERROR(RANK(G449,G:G,1)+COUNTIF($G$1:G448,G449),"")</f>
        <v/>
      </c>
      <c r="I449" s="29" t="str">
        <f t="shared" si="34"/>
        <v/>
      </c>
      <c r="J449" s="29" t="str">
        <f>IFERROR(RANK(I449,I:I,1)+COUNTIF(I$1:I448,I449),"")</f>
        <v/>
      </c>
      <c r="K449" s="29" t="str">
        <f t="shared" si="35"/>
        <v/>
      </c>
      <c r="L449" s="29" t="str">
        <f>IFERROR(RANK(K449,K:K,1)+COUNTIF(K$1:K448,K449),"")</f>
        <v/>
      </c>
      <c r="M449" s="29" t="str">
        <f t="shared" si="36"/>
        <v/>
      </c>
      <c r="N449" s="29" t="str">
        <f>IFERROR(RANK(M449,M:M,1)+COUNTIF(M$1:M448,M449),"")</f>
        <v/>
      </c>
    </row>
    <row r="450" spans="1:14">
      <c r="A450" s="21">
        <v>45480</v>
      </c>
      <c r="B450" s="8" t="s">
        <v>1190</v>
      </c>
      <c r="C450" s="22" t="s">
        <v>1191</v>
      </c>
      <c r="D450" s="111" t="s">
        <v>263</v>
      </c>
      <c r="E450" s="89"/>
      <c r="F450" s="29" t="str">
        <f>IF(YEAR(A450)&amp;MONTH(A450)=체크리스트!$A$11&amp;체크리스트!$A$15,RANK(A450,A$2:A$1080,1),"")</f>
        <v/>
      </c>
      <c r="G450" s="29" t="str">
        <f t="shared" si="33"/>
        <v/>
      </c>
      <c r="H450" s="29" t="str">
        <f>IFERROR(RANK(G450,G:G,1)+COUNTIF($G$1:G449,G450),"")</f>
        <v/>
      </c>
      <c r="I450" s="29" t="str">
        <f t="shared" si="34"/>
        <v/>
      </c>
      <c r="J450" s="29" t="str">
        <f>IFERROR(RANK(I450,I:I,1)+COUNTIF(I$1:I449,I450),"")</f>
        <v/>
      </c>
      <c r="K450" s="29" t="str">
        <f t="shared" si="35"/>
        <v/>
      </c>
      <c r="L450" s="29" t="str">
        <f>IFERROR(RANK(K450,K:K,1)+COUNTIF(K$1:K449,K450),"")</f>
        <v/>
      </c>
      <c r="M450" s="29" t="str">
        <f t="shared" si="36"/>
        <v/>
      </c>
      <c r="N450" s="29" t="str">
        <f>IFERROR(RANK(M450,M:M,1)+COUNTIF(M$1:M449,M450),"")</f>
        <v/>
      </c>
    </row>
    <row r="451" spans="1:14">
      <c r="A451" s="21">
        <v>45482</v>
      </c>
      <c r="B451" s="8" t="s">
        <v>1192</v>
      </c>
      <c r="C451" s="22" t="s">
        <v>1193</v>
      </c>
      <c r="D451" s="111" t="s">
        <v>265</v>
      </c>
      <c r="E451" s="89"/>
      <c r="F451" s="29" t="str">
        <f>IF(YEAR(A451)&amp;MONTH(A451)=체크리스트!$A$11&amp;체크리스트!$A$15,RANK(A451,A$2:A$1080,1),"")</f>
        <v/>
      </c>
      <c r="G451" s="29" t="str">
        <f t="shared" si="33"/>
        <v/>
      </c>
      <c r="H451" s="29" t="str">
        <f>IFERROR(RANK(G451,G:G,1)+COUNTIF($G$1:G450,G451),"")</f>
        <v/>
      </c>
      <c r="I451" s="29" t="str">
        <f t="shared" si="34"/>
        <v/>
      </c>
      <c r="J451" s="29" t="str">
        <f>IFERROR(RANK(I451,I:I,1)+COUNTIF(I$1:I450,I451),"")</f>
        <v/>
      </c>
      <c r="K451" s="29" t="str">
        <f t="shared" si="35"/>
        <v/>
      </c>
      <c r="L451" s="29" t="str">
        <f>IFERROR(RANK(K451,K:K,1)+COUNTIF(K$1:K450,K451),"")</f>
        <v/>
      </c>
      <c r="M451" s="29" t="str">
        <f t="shared" si="36"/>
        <v/>
      </c>
      <c r="N451" s="29" t="str">
        <f>IFERROR(RANK(M451,M:M,1)+COUNTIF(M$1:M450,M451),"")</f>
        <v/>
      </c>
    </row>
    <row r="452" spans="1:14">
      <c r="A452" s="21">
        <v>45483</v>
      </c>
      <c r="B452" s="8" t="s">
        <v>1194</v>
      </c>
      <c r="C452" s="22" t="s">
        <v>1195</v>
      </c>
      <c r="D452" s="111" t="s">
        <v>263</v>
      </c>
      <c r="E452" s="89"/>
      <c r="F452" s="29" t="str">
        <f>IF(YEAR(A452)&amp;MONTH(A452)=체크리스트!$A$11&amp;체크리스트!$A$15,RANK(A452,A$2:A$1080,1),"")</f>
        <v/>
      </c>
      <c r="G452" s="29" t="str">
        <f t="shared" si="33"/>
        <v/>
      </c>
      <c r="H452" s="29" t="str">
        <f>IFERROR(RANK(G452,G:G,1)+COUNTIF($G$1:G451,G452),"")</f>
        <v/>
      </c>
      <c r="I452" s="29" t="str">
        <f t="shared" si="34"/>
        <v/>
      </c>
      <c r="J452" s="29" t="str">
        <f>IFERROR(RANK(I452,I:I,1)+COUNTIF(I$1:I451,I452),"")</f>
        <v/>
      </c>
      <c r="K452" s="29" t="str">
        <f t="shared" si="35"/>
        <v/>
      </c>
      <c r="L452" s="29" t="str">
        <f>IFERROR(RANK(K452,K:K,1)+COUNTIF(K$1:K451,K452),"")</f>
        <v/>
      </c>
      <c r="M452" s="29" t="str">
        <f t="shared" si="36"/>
        <v/>
      </c>
      <c r="N452" s="29" t="str">
        <f>IFERROR(RANK(M452,M:M,1)+COUNTIF(M$1:M451,M452),"")</f>
        <v/>
      </c>
    </row>
    <row r="453" spans="1:14">
      <c r="A453" s="21">
        <v>45483</v>
      </c>
      <c r="B453" s="8" t="s">
        <v>3067</v>
      </c>
      <c r="C453" s="22" t="s">
        <v>3068</v>
      </c>
      <c r="D453" s="111" t="s">
        <v>320</v>
      </c>
      <c r="E453" s="89"/>
      <c r="F453" s="29" t="str">
        <f>IF(YEAR(A453)&amp;MONTH(A453)=체크리스트!$A$11&amp;체크리스트!$A$15,RANK(A453,A$2:A$1080,1),"")</f>
        <v/>
      </c>
      <c r="G453" s="29" t="str">
        <f t="shared" si="33"/>
        <v/>
      </c>
      <c r="H453" s="29" t="str">
        <f>IFERROR(RANK(G453,G:G,1)+COUNTIF($G$1:G452,G453),"")</f>
        <v/>
      </c>
      <c r="I453" s="29" t="str">
        <f t="shared" si="34"/>
        <v/>
      </c>
      <c r="J453" s="29" t="str">
        <f>IFERROR(RANK(I453,I:I,1)+COUNTIF(I$1:I452,I453),"")</f>
        <v/>
      </c>
      <c r="K453" s="29" t="str">
        <f t="shared" si="35"/>
        <v/>
      </c>
      <c r="L453" s="29" t="str">
        <f>IFERROR(RANK(K453,K:K,1)+COUNTIF(K$1:K452,K453),"")</f>
        <v/>
      </c>
      <c r="M453" s="29" t="str">
        <f t="shared" si="36"/>
        <v/>
      </c>
      <c r="N453" s="29" t="str">
        <f>IFERROR(RANK(M453,M:M,1)+COUNTIF(M$1:M452,M453),"")</f>
        <v/>
      </c>
    </row>
    <row r="454" spans="1:14">
      <c r="A454" s="21">
        <v>45489</v>
      </c>
      <c r="B454" s="8" t="s">
        <v>1196</v>
      </c>
      <c r="C454" s="22" t="s">
        <v>1197</v>
      </c>
      <c r="D454" s="111" t="s">
        <v>265</v>
      </c>
      <c r="E454" s="89"/>
      <c r="F454" s="29" t="str">
        <f>IF(YEAR(A454)&amp;MONTH(A454)=체크리스트!$A$11&amp;체크리스트!$A$15,RANK(A454,A$2:A$1080,1),"")</f>
        <v/>
      </c>
      <c r="G454" s="29" t="str">
        <f t="shared" si="33"/>
        <v/>
      </c>
      <c r="H454" s="29" t="str">
        <f>IFERROR(RANK(G454,G:G,1)+COUNTIF($G$1:G453,G454),"")</f>
        <v/>
      </c>
      <c r="I454" s="29" t="str">
        <f t="shared" si="34"/>
        <v/>
      </c>
      <c r="J454" s="29" t="str">
        <f>IFERROR(RANK(I454,I:I,1)+COUNTIF(I$1:I453,I454),"")</f>
        <v/>
      </c>
      <c r="K454" s="29" t="str">
        <f t="shared" si="35"/>
        <v/>
      </c>
      <c r="L454" s="29" t="str">
        <f>IFERROR(RANK(K454,K:K,1)+COUNTIF(K$1:K453,K454),"")</f>
        <v/>
      </c>
      <c r="M454" s="29" t="str">
        <f t="shared" si="36"/>
        <v/>
      </c>
      <c r="N454" s="29" t="str">
        <f>IFERROR(RANK(M454,M:M,1)+COUNTIF(M$1:M453,M454),"")</f>
        <v/>
      </c>
    </row>
    <row r="455" spans="1:14">
      <c r="A455" s="21">
        <v>45490</v>
      </c>
      <c r="B455" s="8" t="s">
        <v>1198</v>
      </c>
      <c r="C455" s="22" t="s">
        <v>1199</v>
      </c>
      <c r="D455" s="111" t="s">
        <v>263</v>
      </c>
      <c r="E455" s="89"/>
      <c r="F455" s="29" t="str">
        <f>IF(YEAR(A455)&amp;MONTH(A455)=체크리스트!$A$11&amp;체크리스트!$A$15,RANK(A455,A$2:A$1080,1),"")</f>
        <v/>
      </c>
      <c r="G455" s="29" t="str">
        <f t="shared" si="33"/>
        <v/>
      </c>
      <c r="H455" s="29" t="str">
        <f>IFERROR(RANK(G455,G:G,1)+COUNTIF($G$1:G454,G455),"")</f>
        <v/>
      </c>
      <c r="I455" s="29" t="str">
        <f t="shared" si="34"/>
        <v/>
      </c>
      <c r="J455" s="29" t="str">
        <f>IFERROR(RANK(I455,I:I,1)+COUNTIF(I$1:I454,I455),"")</f>
        <v/>
      </c>
      <c r="K455" s="29" t="str">
        <f t="shared" si="35"/>
        <v/>
      </c>
      <c r="L455" s="29" t="str">
        <f>IFERROR(RANK(K455,K:K,1)+COUNTIF(K$1:K454,K455),"")</f>
        <v/>
      </c>
      <c r="M455" s="29" t="str">
        <f t="shared" si="36"/>
        <v/>
      </c>
      <c r="N455" s="29" t="str">
        <f>IFERROR(RANK(M455,M:M,1)+COUNTIF(M$1:M454,M455),"")</f>
        <v/>
      </c>
    </row>
    <row r="456" spans="1:14">
      <c r="A456" s="21">
        <v>45494</v>
      </c>
      <c r="B456" s="8" t="s">
        <v>1200</v>
      </c>
      <c r="C456" s="22" t="s">
        <v>1201</v>
      </c>
      <c r="D456" s="111" t="s">
        <v>263</v>
      </c>
      <c r="E456" s="89"/>
      <c r="F456" s="29" t="str">
        <f>IF(YEAR(A456)&amp;MONTH(A456)=체크리스트!$A$11&amp;체크리스트!$A$15,RANK(A456,A$2:A$1080,1),"")</f>
        <v/>
      </c>
      <c r="G456" s="29" t="str">
        <f t="shared" si="33"/>
        <v/>
      </c>
      <c r="H456" s="29" t="str">
        <f>IFERROR(RANK(G456,G:G,1)+COUNTIF($G$1:G455,G456),"")</f>
        <v/>
      </c>
      <c r="I456" s="29" t="str">
        <f t="shared" si="34"/>
        <v/>
      </c>
      <c r="J456" s="29" t="str">
        <f>IFERROR(RANK(I456,I:I,1)+COUNTIF(I$1:I455,I456),"")</f>
        <v/>
      </c>
      <c r="K456" s="29" t="str">
        <f t="shared" si="35"/>
        <v/>
      </c>
      <c r="L456" s="29" t="str">
        <f>IFERROR(RANK(K456,K:K,1)+COUNTIF(K$1:K455,K456),"")</f>
        <v/>
      </c>
      <c r="M456" s="29" t="str">
        <f t="shared" si="36"/>
        <v/>
      </c>
      <c r="N456" s="29" t="str">
        <f>IFERROR(RANK(M456,M:M,1)+COUNTIF(M$1:M455,M456),"")</f>
        <v/>
      </c>
    </row>
    <row r="457" spans="1:14">
      <c r="A457" s="21">
        <v>45496</v>
      </c>
      <c r="B457" s="8" t="s">
        <v>1202</v>
      </c>
      <c r="C457" s="22" t="s">
        <v>1203</v>
      </c>
      <c r="D457" s="111" t="s">
        <v>263</v>
      </c>
      <c r="E457" s="89"/>
      <c r="F457" s="29" t="str">
        <f>IF(YEAR(A457)&amp;MONTH(A457)=체크리스트!$A$11&amp;체크리스트!$A$15,RANK(A457,A$2:A$1080,1),"")</f>
        <v/>
      </c>
      <c r="G457" s="29" t="str">
        <f t="shared" si="33"/>
        <v/>
      </c>
      <c r="H457" s="29" t="str">
        <f>IFERROR(RANK(G457,G:G,1)+COUNTIF($G$1:G456,G457),"")</f>
        <v/>
      </c>
      <c r="I457" s="29" t="str">
        <f t="shared" si="34"/>
        <v/>
      </c>
      <c r="J457" s="29" t="str">
        <f>IFERROR(RANK(I457,I:I,1)+COUNTIF(I$1:I456,I457),"")</f>
        <v/>
      </c>
      <c r="K457" s="29" t="str">
        <f t="shared" si="35"/>
        <v/>
      </c>
      <c r="L457" s="29" t="str">
        <f>IFERROR(RANK(K457,K:K,1)+COUNTIF(K$1:K456,K457),"")</f>
        <v/>
      </c>
      <c r="M457" s="29" t="str">
        <f t="shared" si="36"/>
        <v/>
      </c>
      <c r="N457" s="29" t="str">
        <f>IFERROR(RANK(M457,M:M,1)+COUNTIF(M$1:M456,M457),"")</f>
        <v/>
      </c>
    </row>
    <row r="458" spans="1:14">
      <c r="A458" s="21">
        <v>45496</v>
      </c>
      <c r="B458" s="8" t="s">
        <v>1204</v>
      </c>
      <c r="C458" s="22" t="s">
        <v>1205</v>
      </c>
      <c r="D458" s="111" t="s">
        <v>265</v>
      </c>
      <c r="E458" s="89"/>
      <c r="F458" s="29" t="str">
        <f>IF(YEAR(A458)&amp;MONTH(A458)=체크리스트!$A$11&amp;체크리스트!$A$15,RANK(A458,A$2:A$1080,1),"")</f>
        <v/>
      </c>
      <c r="G458" s="29" t="str">
        <f t="shared" si="33"/>
        <v/>
      </c>
      <c r="H458" s="29" t="str">
        <f>IFERROR(RANK(G458,G:G,1)+COUNTIF($G$1:G457,G458),"")</f>
        <v/>
      </c>
      <c r="I458" s="29" t="str">
        <f t="shared" si="34"/>
        <v/>
      </c>
      <c r="J458" s="29" t="str">
        <f>IFERROR(RANK(I458,I:I,1)+COUNTIF(I$1:I457,I458),"")</f>
        <v/>
      </c>
      <c r="K458" s="29" t="str">
        <f t="shared" si="35"/>
        <v/>
      </c>
      <c r="L458" s="29" t="str">
        <f>IFERROR(RANK(K458,K:K,1)+COUNTIF(K$1:K457,K458),"")</f>
        <v/>
      </c>
      <c r="M458" s="29" t="str">
        <f t="shared" si="36"/>
        <v/>
      </c>
      <c r="N458" s="29" t="str">
        <f>IFERROR(RANK(M458,M:M,1)+COUNTIF(M$1:M457,M458),"")</f>
        <v/>
      </c>
    </row>
    <row r="459" spans="1:14">
      <c r="A459" s="21">
        <v>45496</v>
      </c>
      <c r="B459" s="8" t="s">
        <v>3069</v>
      </c>
      <c r="C459" s="22" t="s">
        <v>3070</v>
      </c>
      <c r="D459" s="111" t="s">
        <v>320</v>
      </c>
      <c r="E459" s="89"/>
      <c r="F459" s="29" t="str">
        <f>IF(YEAR(A459)&amp;MONTH(A459)=체크리스트!$A$11&amp;체크리스트!$A$15,RANK(A459,A$2:A$1080,1),"")</f>
        <v/>
      </c>
      <c r="G459" s="29" t="str">
        <f t="shared" si="33"/>
        <v/>
      </c>
      <c r="H459" s="29" t="str">
        <f>IFERROR(RANK(G459,G:G,1)+COUNTIF($G$1:G458,G459),"")</f>
        <v/>
      </c>
      <c r="I459" s="29" t="str">
        <f t="shared" si="34"/>
        <v/>
      </c>
      <c r="J459" s="29" t="str">
        <f>IFERROR(RANK(I459,I:I,1)+COUNTIF(I$1:I458,I459),"")</f>
        <v/>
      </c>
      <c r="K459" s="29" t="str">
        <f t="shared" si="35"/>
        <v/>
      </c>
      <c r="L459" s="29" t="str">
        <f>IFERROR(RANK(K459,K:K,1)+COUNTIF(K$1:K458,K459),"")</f>
        <v/>
      </c>
      <c r="M459" s="29" t="str">
        <f t="shared" si="36"/>
        <v/>
      </c>
      <c r="N459" s="29" t="str">
        <f>IFERROR(RANK(M459,M:M,1)+COUNTIF(M$1:M458,M459),"")</f>
        <v/>
      </c>
    </row>
    <row r="460" spans="1:14">
      <c r="A460" s="21">
        <v>45497</v>
      </c>
      <c r="B460" s="8" t="s">
        <v>1206</v>
      </c>
      <c r="C460" s="22" t="s">
        <v>1207</v>
      </c>
      <c r="D460" s="111" t="s">
        <v>263</v>
      </c>
      <c r="E460" s="89"/>
      <c r="F460" s="29" t="str">
        <f>IF(YEAR(A460)&amp;MONTH(A460)=체크리스트!$A$11&amp;체크리스트!$A$15,RANK(A460,A$2:A$1080,1),"")</f>
        <v/>
      </c>
      <c r="G460" s="29" t="str">
        <f t="shared" si="33"/>
        <v/>
      </c>
      <c r="H460" s="29" t="str">
        <f>IFERROR(RANK(G460,G:G,1)+COUNTIF($G$1:G459,G460),"")</f>
        <v/>
      </c>
      <c r="I460" s="29" t="str">
        <f t="shared" si="34"/>
        <v/>
      </c>
      <c r="J460" s="29" t="str">
        <f>IFERROR(RANK(I460,I:I,1)+COUNTIF(I$1:I459,I460),"")</f>
        <v/>
      </c>
      <c r="K460" s="29" t="str">
        <f t="shared" si="35"/>
        <v/>
      </c>
      <c r="L460" s="29" t="str">
        <f>IFERROR(RANK(K460,K:K,1)+COUNTIF(K$1:K459,K460),"")</f>
        <v/>
      </c>
      <c r="M460" s="29" t="str">
        <f t="shared" si="36"/>
        <v/>
      </c>
      <c r="N460" s="29" t="str">
        <f>IFERROR(RANK(M460,M:M,1)+COUNTIF(M$1:M459,M460),"")</f>
        <v/>
      </c>
    </row>
    <row r="461" spans="1:14">
      <c r="A461" s="21">
        <v>45497</v>
      </c>
      <c r="B461" s="8" t="s">
        <v>1208</v>
      </c>
      <c r="C461" s="22" t="s">
        <v>1209</v>
      </c>
      <c r="D461" s="111" t="s">
        <v>263</v>
      </c>
      <c r="E461" s="89"/>
      <c r="F461" s="29" t="str">
        <f>IF(YEAR(A461)&amp;MONTH(A461)=체크리스트!$A$11&amp;체크리스트!$A$15,RANK(A461,A$2:A$1080,1),"")</f>
        <v/>
      </c>
      <c r="G461" s="29" t="str">
        <f t="shared" si="33"/>
        <v/>
      </c>
      <c r="H461" s="29" t="str">
        <f>IFERROR(RANK(G461,G:G,1)+COUNTIF($G$1:G460,G461),"")</f>
        <v/>
      </c>
      <c r="I461" s="29" t="str">
        <f t="shared" si="34"/>
        <v/>
      </c>
      <c r="J461" s="29" t="str">
        <f>IFERROR(RANK(I461,I:I,1)+COUNTIF(I$1:I460,I461),"")</f>
        <v/>
      </c>
      <c r="K461" s="29" t="str">
        <f t="shared" si="35"/>
        <v/>
      </c>
      <c r="L461" s="29" t="str">
        <f>IFERROR(RANK(K461,K:K,1)+COUNTIF(K$1:K460,K461),"")</f>
        <v/>
      </c>
      <c r="M461" s="29" t="str">
        <f t="shared" si="36"/>
        <v/>
      </c>
      <c r="N461" s="29" t="str">
        <f>IFERROR(RANK(M461,M:M,1)+COUNTIF(M$1:M460,M461),"")</f>
        <v/>
      </c>
    </row>
    <row r="462" spans="1:14">
      <c r="A462" s="21">
        <v>45497</v>
      </c>
      <c r="B462" s="8" t="s">
        <v>3071</v>
      </c>
      <c r="C462" s="22" t="s">
        <v>3072</v>
      </c>
      <c r="D462" s="111" t="s">
        <v>320</v>
      </c>
      <c r="E462" s="89"/>
      <c r="F462" s="29" t="str">
        <f>IF(YEAR(A462)&amp;MONTH(A462)=체크리스트!$A$11&amp;체크리스트!$A$15,RANK(A462,A$2:A$1080,1),"")</f>
        <v/>
      </c>
      <c r="G462" s="29" t="str">
        <f t="shared" si="33"/>
        <v/>
      </c>
      <c r="H462" s="29" t="str">
        <f>IFERROR(RANK(G462,G:G,1)+COUNTIF($G$1:G461,G462),"")</f>
        <v/>
      </c>
      <c r="I462" s="29" t="str">
        <f t="shared" si="34"/>
        <v/>
      </c>
      <c r="J462" s="29" t="str">
        <f>IFERROR(RANK(I462,I:I,1)+COUNTIF(I$1:I461,I462),"")</f>
        <v/>
      </c>
      <c r="K462" s="29" t="str">
        <f t="shared" si="35"/>
        <v/>
      </c>
      <c r="L462" s="29" t="str">
        <f>IFERROR(RANK(K462,K:K,1)+COUNTIF(K$1:K461,K462),"")</f>
        <v/>
      </c>
      <c r="M462" s="29" t="str">
        <f t="shared" si="36"/>
        <v/>
      </c>
      <c r="N462" s="29" t="str">
        <f>IFERROR(RANK(M462,M:M,1)+COUNTIF(M$1:M461,M462),"")</f>
        <v/>
      </c>
    </row>
    <row r="463" spans="1:14">
      <c r="A463" s="21">
        <v>45498</v>
      </c>
      <c r="B463" s="8" t="s">
        <v>1210</v>
      </c>
      <c r="C463" s="22" t="s">
        <v>1211</v>
      </c>
      <c r="D463" s="111" t="s">
        <v>265</v>
      </c>
      <c r="E463" s="89"/>
      <c r="F463" s="29" t="str">
        <f>IF(YEAR(A463)&amp;MONTH(A463)=체크리스트!$A$11&amp;체크리스트!$A$15,RANK(A463,A$2:A$1080,1),"")</f>
        <v/>
      </c>
      <c r="G463" s="29" t="str">
        <f t="shared" si="33"/>
        <v/>
      </c>
      <c r="H463" s="29" t="str">
        <f>IFERROR(RANK(G463,G:G,1)+COUNTIF($G$1:G462,G463),"")</f>
        <v/>
      </c>
      <c r="I463" s="29" t="str">
        <f t="shared" si="34"/>
        <v/>
      </c>
      <c r="J463" s="29" t="str">
        <f>IFERROR(RANK(I463,I:I,1)+COUNTIF(I$1:I462,I463),"")</f>
        <v/>
      </c>
      <c r="K463" s="29" t="str">
        <f t="shared" si="35"/>
        <v/>
      </c>
      <c r="L463" s="29" t="str">
        <f>IFERROR(RANK(K463,K:K,1)+COUNTIF(K$1:K462,K463),"")</f>
        <v/>
      </c>
      <c r="M463" s="29" t="str">
        <f t="shared" si="36"/>
        <v/>
      </c>
      <c r="N463" s="29" t="str">
        <f>IFERROR(RANK(M463,M:M,1)+COUNTIF(M$1:M462,M463),"")</f>
        <v/>
      </c>
    </row>
    <row r="464" spans="1:14">
      <c r="A464" s="21">
        <v>45502</v>
      </c>
      <c r="B464" s="8" t="s">
        <v>1212</v>
      </c>
      <c r="C464" s="22" t="s">
        <v>1213</v>
      </c>
      <c r="D464" s="111" t="s">
        <v>263</v>
      </c>
      <c r="E464" s="89"/>
      <c r="F464" s="29" t="str">
        <f>IF(YEAR(A464)&amp;MONTH(A464)=체크리스트!$A$11&amp;체크리스트!$A$15,RANK(A464,A$2:A$1080,1),"")</f>
        <v/>
      </c>
      <c r="G464" s="29" t="str">
        <f t="shared" si="33"/>
        <v/>
      </c>
      <c r="H464" s="29" t="str">
        <f>IFERROR(RANK(G464,G:G,1)+COUNTIF($G$1:G463,G464),"")</f>
        <v/>
      </c>
      <c r="I464" s="29" t="str">
        <f t="shared" si="34"/>
        <v/>
      </c>
      <c r="J464" s="29" t="str">
        <f>IFERROR(RANK(I464,I:I,1)+COUNTIF(I$1:I463,I464),"")</f>
        <v/>
      </c>
      <c r="K464" s="29" t="str">
        <f t="shared" si="35"/>
        <v/>
      </c>
      <c r="L464" s="29" t="str">
        <f>IFERROR(RANK(K464,K:K,1)+COUNTIF(K$1:K463,K464),"")</f>
        <v/>
      </c>
      <c r="M464" s="29" t="str">
        <f t="shared" si="36"/>
        <v/>
      </c>
      <c r="N464" s="29" t="str">
        <f>IFERROR(RANK(M464,M:M,1)+COUNTIF(M$1:M463,M464),"")</f>
        <v/>
      </c>
    </row>
    <row r="465" spans="1:14">
      <c r="A465" s="21">
        <v>45505</v>
      </c>
      <c r="B465" s="8" t="s">
        <v>3074</v>
      </c>
      <c r="C465" s="22" t="s">
        <v>3075</v>
      </c>
      <c r="D465" s="111" t="s">
        <v>263</v>
      </c>
      <c r="E465" s="89"/>
      <c r="F465" s="29" t="str">
        <f>IF(YEAR(A465)&amp;MONTH(A465)=체크리스트!$A$11&amp;체크리스트!$A$15,RANK(A465,A$2:A$1080,1),"")</f>
        <v/>
      </c>
      <c r="G465" s="29" t="str">
        <f t="shared" si="33"/>
        <v/>
      </c>
      <c r="H465" s="29" t="str">
        <f>IFERROR(RANK(G465,G:G,1)+COUNTIF($G$1:G464,G465),"")</f>
        <v/>
      </c>
      <c r="I465" s="29" t="str">
        <f t="shared" si="34"/>
        <v/>
      </c>
      <c r="J465" s="29" t="str">
        <f>IFERROR(RANK(I465,I:I,1)+COUNTIF(I$1:I464,I465),"")</f>
        <v/>
      </c>
      <c r="K465" s="29" t="str">
        <f t="shared" si="35"/>
        <v/>
      </c>
      <c r="L465" s="29" t="str">
        <f>IFERROR(RANK(K465,K:K,1)+COUNTIF(K$1:K464,K465),"")</f>
        <v/>
      </c>
      <c r="M465" s="29" t="str">
        <f t="shared" si="36"/>
        <v/>
      </c>
      <c r="N465" s="29" t="str">
        <f>IFERROR(RANK(M465,M:M,1)+COUNTIF(M$1:M464,M465),"")</f>
        <v/>
      </c>
    </row>
    <row r="466" spans="1:14">
      <c r="A466" s="21">
        <v>45509</v>
      </c>
      <c r="B466" s="8" t="s">
        <v>3076</v>
      </c>
      <c r="C466" s="22" t="s">
        <v>3077</v>
      </c>
      <c r="D466" s="111" t="s">
        <v>265</v>
      </c>
      <c r="E466" s="89"/>
      <c r="F466" s="29" t="str">
        <f>IF(YEAR(A466)&amp;MONTH(A466)=체크리스트!$A$11&amp;체크리스트!$A$15,RANK(A466,A$2:A$1080,1),"")</f>
        <v/>
      </c>
      <c r="G466" s="29" t="str">
        <f t="shared" si="33"/>
        <v/>
      </c>
      <c r="H466" s="29" t="str">
        <f>IFERROR(RANK(G466,G:G,1)+COUNTIF($G$1:G465,G466),"")</f>
        <v/>
      </c>
      <c r="I466" s="29" t="str">
        <f t="shared" si="34"/>
        <v/>
      </c>
      <c r="J466" s="29" t="str">
        <f>IFERROR(RANK(I466,I:I,1)+COUNTIF(I$1:I465,I466),"")</f>
        <v/>
      </c>
      <c r="K466" s="29" t="str">
        <f t="shared" si="35"/>
        <v/>
      </c>
      <c r="L466" s="29" t="str">
        <f>IFERROR(RANK(K466,K:K,1)+COUNTIF(K$1:K465,K466),"")</f>
        <v/>
      </c>
      <c r="M466" s="29" t="str">
        <f t="shared" si="36"/>
        <v/>
      </c>
      <c r="N466" s="29" t="str">
        <f>IFERROR(RANK(M466,M:M,1)+COUNTIF(M$1:M465,M466),"")</f>
        <v/>
      </c>
    </row>
    <row r="467" spans="1:14">
      <c r="A467" s="21">
        <v>45510</v>
      </c>
      <c r="B467" s="8" t="s">
        <v>3078</v>
      </c>
      <c r="C467" s="22" t="s">
        <v>3079</v>
      </c>
      <c r="D467" s="111" t="s">
        <v>263</v>
      </c>
      <c r="E467" s="89"/>
      <c r="F467" s="29" t="str">
        <f>IF(YEAR(A467)&amp;MONTH(A467)=체크리스트!$A$11&amp;체크리스트!$A$15,RANK(A467,A$2:A$1080,1),"")</f>
        <v/>
      </c>
      <c r="G467" s="29" t="str">
        <f t="shared" si="33"/>
        <v/>
      </c>
      <c r="H467" s="29" t="str">
        <f>IFERROR(RANK(G467,G:G,1)+COUNTIF($G$1:G466,G467),"")</f>
        <v/>
      </c>
      <c r="I467" s="29" t="str">
        <f t="shared" si="34"/>
        <v/>
      </c>
      <c r="J467" s="29" t="str">
        <f>IFERROR(RANK(I467,I:I,1)+COUNTIF(I$1:I466,I467),"")</f>
        <v/>
      </c>
      <c r="K467" s="29" t="str">
        <f t="shared" si="35"/>
        <v/>
      </c>
      <c r="L467" s="29" t="str">
        <f>IFERROR(RANK(K467,K:K,1)+COUNTIF(K$1:K466,K467),"")</f>
        <v/>
      </c>
      <c r="M467" s="29" t="str">
        <f t="shared" si="36"/>
        <v/>
      </c>
      <c r="N467" s="29" t="str">
        <f>IFERROR(RANK(M467,M:M,1)+COUNTIF(M$1:M466,M467),"")</f>
        <v/>
      </c>
    </row>
    <row r="468" spans="1:14">
      <c r="A468" s="21">
        <v>45510</v>
      </c>
      <c r="B468" s="8" t="s">
        <v>3080</v>
      </c>
      <c r="C468" s="22" t="s">
        <v>3081</v>
      </c>
      <c r="D468" s="111" t="s">
        <v>263</v>
      </c>
      <c r="E468" s="89"/>
      <c r="F468" s="29" t="str">
        <f>IF(YEAR(A468)&amp;MONTH(A468)=체크리스트!$A$11&amp;체크리스트!$A$15,RANK(A468,A$2:A$1080,1),"")</f>
        <v/>
      </c>
      <c r="G468" s="29" t="str">
        <f t="shared" si="33"/>
        <v/>
      </c>
      <c r="H468" s="29" t="str">
        <f>IFERROR(RANK(G468,G:G,1)+COUNTIF($G$1:G467,G468),"")</f>
        <v/>
      </c>
      <c r="I468" s="29" t="str">
        <f t="shared" si="34"/>
        <v/>
      </c>
      <c r="J468" s="29" t="str">
        <f>IFERROR(RANK(I468,I:I,1)+COUNTIF(I$1:I467,I468),"")</f>
        <v/>
      </c>
      <c r="K468" s="29" t="str">
        <f t="shared" si="35"/>
        <v/>
      </c>
      <c r="L468" s="29" t="str">
        <f>IFERROR(RANK(K468,K:K,1)+COUNTIF(K$1:K467,K468),"")</f>
        <v/>
      </c>
      <c r="M468" s="29" t="str">
        <f t="shared" si="36"/>
        <v/>
      </c>
      <c r="N468" s="29" t="str">
        <f>IFERROR(RANK(M468,M:M,1)+COUNTIF(M$1:M467,M468),"")</f>
        <v/>
      </c>
    </row>
    <row r="469" spans="1:14">
      <c r="A469" s="21">
        <v>45510</v>
      </c>
      <c r="B469" s="8" t="s">
        <v>3437</v>
      </c>
      <c r="C469" s="22" t="s">
        <v>3438</v>
      </c>
      <c r="D469" s="111" t="s">
        <v>320</v>
      </c>
      <c r="E469" s="89"/>
      <c r="F469" s="29" t="str">
        <f>IF(YEAR(A469)&amp;MONTH(A469)=체크리스트!$A$11&amp;체크리스트!$A$15,RANK(A469,A$2:A$1080,1),"")</f>
        <v/>
      </c>
      <c r="G469" s="29" t="str">
        <f t="shared" si="33"/>
        <v/>
      </c>
      <c r="H469" s="29" t="str">
        <f>IFERROR(RANK(G469,G:G,1)+COUNTIF($G$1:G468,G469),"")</f>
        <v/>
      </c>
      <c r="I469" s="29" t="str">
        <f t="shared" si="34"/>
        <v/>
      </c>
      <c r="J469" s="29" t="str">
        <f>IFERROR(RANK(I469,I:I,1)+COUNTIF(I$1:I468,I469),"")</f>
        <v/>
      </c>
      <c r="K469" s="29" t="str">
        <f t="shared" si="35"/>
        <v/>
      </c>
      <c r="L469" s="29" t="str">
        <f>IFERROR(RANK(K469,K:K,1)+COUNTIF(K$1:K468,K469),"")</f>
        <v/>
      </c>
      <c r="M469" s="29" t="str">
        <f t="shared" si="36"/>
        <v/>
      </c>
      <c r="N469" s="29" t="str">
        <f>IFERROR(RANK(M469,M:M,1)+COUNTIF(M$1:M468,M469),"")</f>
        <v/>
      </c>
    </row>
    <row r="470" spans="1:14">
      <c r="A470" s="21">
        <v>45512</v>
      </c>
      <c r="B470" s="8" t="s">
        <v>3082</v>
      </c>
      <c r="C470" s="22" t="s">
        <v>3083</v>
      </c>
      <c r="D470" s="111" t="s">
        <v>263</v>
      </c>
      <c r="E470" s="89"/>
      <c r="F470" s="29" t="str">
        <f>IF(YEAR(A470)&amp;MONTH(A470)=체크리스트!$A$11&amp;체크리스트!$A$15,RANK(A470,A$2:A$1080,1),"")</f>
        <v/>
      </c>
      <c r="G470" s="29" t="str">
        <f t="shared" si="33"/>
        <v/>
      </c>
      <c r="H470" s="29" t="str">
        <f>IFERROR(RANK(G470,G:G,1)+COUNTIF($G$1:G469,G470),"")</f>
        <v/>
      </c>
      <c r="I470" s="29" t="str">
        <f t="shared" si="34"/>
        <v/>
      </c>
      <c r="J470" s="29" t="str">
        <f>IFERROR(RANK(I470,I:I,1)+COUNTIF(I$1:I469,I470),"")</f>
        <v/>
      </c>
      <c r="K470" s="29" t="str">
        <f t="shared" si="35"/>
        <v/>
      </c>
      <c r="L470" s="29" t="str">
        <f>IFERROR(RANK(K470,K:K,1)+COUNTIF(K$1:K469,K470),"")</f>
        <v/>
      </c>
      <c r="M470" s="29" t="str">
        <f t="shared" si="36"/>
        <v/>
      </c>
      <c r="N470" s="29" t="str">
        <f>IFERROR(RANK(M470,M:M,1)+COUNTIF(M$1:M469,M470),"")</f>
        <v/>
      </c>
    </row>
    <row r="471" spans="1:14">
      <c r="A471" s="21">
        <v>45512</v>
      </c>
      <c r="B471" s="8" t="s">
        <v>3084</v>
      </c>
      <c r="C471" s="22" t="s">
        <v>3085</v>
      </c>
      <c r="D471" s="111" t="s">
        <v>265</v>
      </c>
      <c r="E471" s="89"/>
      <c r="F471" s="29" t="str">
        <f>IF(YEAR(A471)&amp;MONTH(A471)=체크리스트!$A$11&amp;체크리스트!$A$15,RANK(A471,A$2:A$1080,1),"")</f>
        <v/>
      </c>
      <c r="G471" s="29" t="str">
        <f t="shared" si="33"/>
        <v/>
      </c>
      <c r="H471" s="29" t="str">
        <f>IFERROR(RANK(G471,G:G,1)+COUNTIF($G$1:G470,G471),"")</f>
        <v/>
      </c>
      <c r="I471" s="29" t="str">
        <f t="shared" si="34"/>
        <v/>
      </c>
      <c r="J471" s="29" t="str">
        <f>IFERROR(RANK(I471,I:I,1)+COUNTIF(I$1:I470,I471),"")</f>
        <v/>
      </c>
      <c r="K471" s="29" t="str">
        <f t="shared" si="35"/>
        <v/>
      </c>
      <c r="L471" s="29" t="str">
        <f>IFERROR(RANK(K471,K:K,1)+COUNTIF(K$1:K470,K471),"")</f>
        <v/>
      </c>
      <c r="M471" s="29" t="str">
        <f t="shared" si="36"/>
        <v/>
      </c>
      <c r="N471" s="29" t="str">
        <f>IFERROR(RANK(M471,M:M,1)+COUNTIF(M$1:M470,M471),"")</f>
        <v/>
      </c>
    </row>
    <row r="472" spans="1:14">
      <c r="A472" s="21">
        <v>45517</v>
      </c>
      <c r="B472" s="8" t="s">
        <v>3086</v>
      </c>
      <c r="C472" s="22" t="s">
        <v>3087</v>
      </c>
      <c r="D472" s="111" t="s">
        <v>265</v>
      </c>
      <c r="E472" s="89"/>
      <c r="F472" s="29" t="str">
        <f>IF(YEAR(A472)&amp;MONTH(A472)=체크리스트!$A$11&amp;체크리스트!$A$15,RANK(A472,A$2:A$1080,1),"")</f>
        <v/>
      </c>
      <c r="G472" s="29" t="str">
        <f t="shared" si="33"/>
        <v/>
      </c>
      <c r="H472" s="29" t="str">
        <f>IFERROR(RANK(G472,G:G,1)+COUNTIF($G$1:G471,G472),"")</f>
        <v/>
      </c>
      <c r="I472" s="29" t="str">
        <f t="shared" si="34"/>
        <v/>
      </c>
      <c r="J472" s="29" t="str">
        <f>IFERROR(RANK(I472,I:I,1)+COUNTIF(I$1:I471,I472),"")</f>
        <v/>
      </c>
      <c r="K472" s="29" t="str">
        <f t="shared" si="35"/>
        <v/>
      </c>
      <c r="L472" s="29" t="str">
        <f>IFERROR(RANK(K472,K:K,1)+COUNTIF(K$1:K471,K472),"")</f>
        <v/>
      </c>
      <c r="M472" s="29" t="str">
        <f t="shared" si="36"/>
        <v/>
      </c>
      <c r="N472" s="29" t="str">
        <f>IFERROR(RANK(M472,M:M,1)+COUNTIF(M$1:M471,M472),"")</f>
        <v/>
      </c>
    </row>
    <row r="473" spans="1:14">
      <c r="A473" s="21">
        <v>45518</v>
      </c>
      <c r="B473" s="8" t="s">
        <v>3088</v>
      </c>
      <c r="C473" s="22" t="s">
        <v>3089</v>
      </c>
      <c r="D473" s="111" t="s">
        <v>263</v>
      </c>
      <c r="E473" s="89"/>
      <c r="F473" s="29" t="str">
        <f>IF(YEAR(A473)&amp;MONTH(A473)=체크리스트!$A$11&amp;체크리스트!$A$15,RANK(A473,A$2:A$1080,1),"")</f>
        <v/>
      </c>
      <c r="G473" s="29" t="str">
        <f t="shared" si="33"/>
        <v/>
      </c>
      <c r="H473" s="29" t="str">
        <f>IFERROR(RANK(G473,G:G,1)+COUNTIF($G$1:G472,G473),"")</f>
        <v/>
      </c>
      <c r="I473" s="29" t="str">
        <f t="shared" si="34"/>
        <v/>
      </c>
      <c r="J473" s="29" t="str">
        <f>IFERROR(RANK(I473,I:I,1)+COUNTIF(I$1:I472,I473),"")</f>
        <v/>
      </c>
      <c r="K473" s="29" t="str">
        <f t="shared" si="35"/>
        <v/>
      </c>
      <c r="L473" s="29" t="str">
        <f>IFERROR(RANK(K473,K:K,1)+COUNTIF(K$1:K472,K473),"")</f>
        <v/>
      </c>
      <c r="M473" s="29" t="str">
        <f t="shared" si="36"/>
        <v/>
      </c>
      <c r="N473" s="29" t="str">
        <f>IFERROR(RANK(M473,M:M,1)+COUNTIF(M$1:M472,M473),"")</f>
        <v/>
      </c>
    </row>
    <row r="474" spans="1:14">
      <c r="A474" s="21">
        <v>45525</v>
      </c>
      <c r="B474" s="8" t="s">
        <v>3090</v>
      </c>
      <c r="C474" s="22" t="s">
        <v>3091</v>
      </c>
      <c r="D474" s="111" t="s">
        <v>263</v>
      </c>
      <c r="E474" s="89"/>
      <c r="F474" s="29" t="str">
        <f>IF(YEAR(A474)&amp;MONTH(A474)=체크리스트!$A$11&amp;체크리스트!$A$15,RANK(A474,A$2:A$1080,1),"")</f>
        <v/>
      </c>
      <c r="G474" s="29" t="str">
        <f t="shared" ref="G474:G537" si="37">IFERROR(IF(D474="기획자료",RANK(F474,F:F,1),""),"")</f>
        <v/>
      </c>
      <c r="H474" s="29" t="str">
        <f>IFERROR(RANK(G474,G:G,1)+COUNTIF($G$1:G473,G474),"")</f>
        <v/>
      </c>
      <c r="I474" s="29" t="str">
        <f t="shared" ref="I474:I537" si="38">IFERROR(IF(D474="보도자료",RANK(F474,F:F,1),""),"")</f>
        <v/>
      </c>
      <c r="J474" s="29" t="str">
        <f>IFERROR(RANK(I474,I:I,1)+COUNTIF(I$1:I473,I474),"")</f>
        <v/>
      </c>
      <c r="K474" s="29" t="str">
        <f t="shared" ref="K474:K537" si="39">IFERROR(IF(D474="자료실",RANK(F474,F:F,1),""),"")</f>
        <v/>
      </c>
      <c r="L474" s="29" t="str">
        <f>IFERROR(RANK(K474,K:K,1)+COUNTIF(K$1:K473,K474),"")</f>
        <v/>
      </c>
      <c r="M474" s="29" t="str">
        <f t="shared" ref="M474:M537" si="40">IFERROR(IF(D474="리포트",RANK(F474,F:F,1),""),"")</f>
        <v/>
      </c>
      <c r="N474" s="29" t="str">
        <f>IFERROR(RANK(M474,M:M,1)+COUNTIF(M$1:M473,M474),"")</f>
        <v/>
      </c>
    </row>
    <row r="475" spans="1:14">
      <c r="A475" s="21">
        <v>45525</v>
      </c>
      <c r="B475" s="8" t="s">
        <v>3092</v>
      </c>
      <c r="C475" s="22" t="s">
        <v>3093</v>
      </c>
      <c r="D475" s="111" t="s">
        <v>263</v>
      </c>
      <c r="E475" s="89"/>
      <c r="F475" s="29" t="str">
        <f>IF(YEAR(A475)&amp;MONTH(A475)=체크리스트!$A$11&amp;체크리스트!$A$15,RANK(A475,A$2:A$1080,1),"")</f>
        <v/>
      </c>
      <c r="G475" s="29" t="str">
        <f t="shared" si="37"/>
        <v/>
      </c>
      <c r="H475" s="29" t="str">
        <f>IFERROR(RANK(G475,G:G,1)+COUNTIF($G$1:G474,G475),"")</f>
        <v/>
      </c>
      <c r="I475" s="29" t="str">
        <f t="shared" si="38"/>
        <v/>
      </c>
      <c r="J475" s="29" t="str">
        <f>IFERROR(RANK(I475,I:I,1)+COUNTIF(I$1:I474,I475),"")</f>
        <v/>
      </c>
      <c r="K475" s="29" t="str">
        <f t="shared" si="39"/>
        <v/>
      </c>
      <c r="L475" s="29" t="str">
        <f>IFERROR(RANK(K475,K:K,1)+COUNTIF(K$1:K474,K475),"")</f>
        <v/>
      </c>
      <c r="M475" s="29" t="str">
        <f t="shared" si="40"/>
        <v/>
      </c>
      <c r="N475" s="29" t="str">
        <f>IFERROR(RANK(M475,M:M,1)+COUNTIF(M$1:M474,M475),"")</f>
        <v/>
      </c>
    </row>
    <row r="476" spans="1:14">
      <c r="A476" s="21">
        <v>45525</v>
      </c>
      <c r="B476" s="8" t="s">
        <v>3439</v>
      </c>
      <c r="C476" s="22" t="s">
        <v>3440</v>
      </c>
      <c r="D476" s="111" t="s">
        <v>320</v>
      </c>
      <c r="E476" s="89"/>
      <c r="F476" s="29" t="str">
        <f>IF(YEAR(A476)&amp;MONTH(A476)=체크리스트!$A$11&amp;체크리스트!$A$15,RANK(A476,A$2:A$1080,1),"")</f>
        <v/>
      </c>
      <c r="G476" s="29" t="str">
        <f t="shared" si="37"/>
        <v/>
      </c>
      <c r="H476" s="29" t="str">
        <f>IFERROR(RANK(G476,G:G,1)+COUNTIF($G$1:G475,G476),"")</f>
        <v/>
      </c>
      <c r="I476" s="29" t="str">
        <f t="shared" si="38"/>
        <v/>
      </c>
      <c r="J476" s="29" t="str">
        <f>IFERROR(RANK(I476,I:I,1)+COUNTIF(I$1:I475,I476),"")</f>
        <v/>
      </c>
      <c r="K476" s="29" t="str">
        <f t="shared" si="39"/>
        <v/>
      </c>
      <c r="L476" s="29" t="str">
        <f>IFERROR(RANK(K476,K:K,1)+COUNTIF(K$1:K475,K476),"")</f>
        <v/>
      </c>
      <c r="M476" s="29" t="str">
        <f t="shared" si="40"/>
        <v/>
      </c>
      <c r="N476" s="29" t="str">
        <f>IFERROR(RANK(M476,M:M,1)+COUNTIF(M$1:M475,M476),"")</f>
        <v/>
      </c>
    </row>
    <row r="477" spans="1:14">
      <c r="A477" s="21">
        <v>45526</v>
      </c>
      <c r="B477" s="8" t="s">
        <v>3094</v>
      </c>
      <c r="C477" s="22" t="s">
        <v>3095</v>
      </c>
      <c r="D477" s="111" t="s">
        <v>263</v>
      </c>
      <c r="E477" s="89"/>
      <c r="F477" s="29" t="str">
        <f>IF(YEAR(A477)&amp;MONTH(A477)=체크리스트!$A$11&amp;체크리스트!$A$15,RANK(A477,A$2:A$1080,1),"")</f>
        <v/>
      </c>
      <c r="G477" s="29" t="str">
        <f t="shared" si="37"/>
        <v/>
      </c>
      <c r="H477" s="29" t="str">
        <f>IFERROR(RANK(G477,G:G,1)+COUNTIF($G$1:G476,G477),"")</f>
        <v/>
      </c>
      <c r="I477" s="29" t="str">
        <f t="shared" si="38"/>
        <v/>
      </c>
      <c r="J477" s="29" t="str">
        <f>IFERROR(RANK(I477,I:I,1)+COUNTIF(I$1:I476,I477),"")</f>
        <v/>
      </c>
      <c r="K477" s="29" t="str">
        <f t="shared" si="39"/>
        <v/>
      </c>
      <c r="L477" s="29" t="str">
        <f>IFERROR(RANK(K477,K:K,1)+COUNTIF(K$1:K476,K477),"")</f>
        <v/>
      </c>
      <c r="M477" s="29" t="str">
        <f t="shared" si="40"/>
        <v/>
      </c>
      <c r="N477" s="29" t="str">
        <f>IFERROR(RANK(M477,M:M,1)+COUNTIF(M$1:M476,M477),"")</f>
        <v/>
      </c>
    </row>
    <row r="478" spans="1:14">
      <c r="A478" s="21">
        <v>45526</v>
      </c>
      <c r="B478" s="8" t="s">
        <v>3096</v>
      </c>
      <c r="C478" s="22" t="s">
        <v>3097</v>
      </c>
      <c r="D478" s="111" t="s">
        <v>265</v>
      </c>
      <c r="E478" s="89"/>
      <c r="F478" s="29" t="str">
        <f>IF(YEAR(A478)&amp;MONTH(A478)=체크리스트!$A$11&amp;체크리스트!$A$15,RANK(A478,A$2:A$1080,1),"")</f>
        <v/>
      </c>
      <c r="G478" s="29" t="str">
        <f t="shared" si="37"/>
        <v/>
      </c>
      <c r="H478" s="29" t="str">
        <f>IFERROR(RANK(G478,G:G,1)+COUNTIF($G$1:G477,G478),"")</f>
        <v/>
      </c>
      <c r="I478" s="29" t="str">
        <f t="shared" si="38"/>
        <v/>
      </c>
      <c r="J478" s="29" t="str">
        <f>IFERROR(RANK(I478,I:I,1)+COUNTIF(I$1:I477,I478),"")</f>
        <v/>
      </c>
      <c r="K478" s="29" t="str">
        <f t="shared" si="39"/>
        <v/>
      </c>
      <c r="L478" s="29" t="str">
        <f>IFERROR(RANK(K478,K:K,1)+COUNTIF(K$1:K477,K478),"")</f>
        <v/>
      </c>
      <c r="M478" s="29" t="str">
        <f t="shared" si="40"/>
        <v/>
      </c>
      <c r="N478" s="29" t="str">
        <f>IFERROR(RANK(M478,M:M,1)+COUNTIF(M$1:M477,M478),"")</f>
        <v/>
      </c>
    </row>
    <row r="479" spans="1:14">
      <c r="A479" s="21">
        <v>45531</v>
      </c>
      <c r="B479" s="8" t="s">
        <v>3098</v>
      </c>
      <c r="C479" s="22" t="s">
        <v>3099</v>
      </c>
      <c r="D479" s="111" t="s">
        <v>263</v>
      </c>
      <c r="E479" s="89"/>
      <c r="F479" s="29" t="str">
        <f>IF(YEAR(A479)&amp;MONTH(A479)=체크리스트!$A$11&amp;체크리스트!$A$15,RANK(A479,A$2:A$1080,1),"")</f>
        <v/>
      </c>
      <c r="G479" s="29" t="str">
        <f t="shared" si="37"/>
        <v/>
      </c>
      <c r="H479" s="29" t="str">
        <f>IFERROR(RANK(G479,G:G,1)+COUNTIF($G$1:G478,G479),"")</f>
        <v/>
      </c>
      <c r="I479" s="29" t="str">
        <f t="shared" si="38"/>
        <v/>
      </c>
      <c r="J479" s="29" t="str">
        <f>IFERROR(RANK(I479,I:I,1)+COUNTIF(I$1:I478,I479),"")</f>
        <v/>
      </c>
      <c r="K479" s="29" t="str">
        <f t="shared" si="39"/>
        <v/>
      </c>
      <c r="L479" s="29" t="str">
        <f>IFERROR(RANK(K479,K:K,1)+COUNTIF(K$1:K478,K479),"")</f>
        <v/>
      </c>
      <c r="M479" s="29" t="str">
        <f t="shared" si="40"/>
        <v/>
      </c>
      <c r="N479" s="29" t="str">
        <f>IFERROR(RANK(M479,M:M,1)+COUNTIF(M$1:M478,M479),"")</f>
        <v/>
      </c>
    </row>
    <row r="480" spans="1:14">
      <c r="A480" s="21">
        <v>45531</v>
      </c>
      <c r="B480" s="8" t="s">
        <v>3441</v>
      </c>
      <c r="C480" s="22" t="s">
        <v>3442</v>
      </c>
      <c r="D480" s="111" t="s">
        <v>320</v>
      </c>
      <c r="E480" s="89"/>
      <c r="F480" s="29" t="str">
        <f>IF(YEAR(A480)&amp;MONTH(A480)=체크리스트!$A$11&amp;체크리스트!$A$15,RANK(A480,A$2:A$1080,1),"")</f>
        <v/>
      </c>
      <c r="G480" s="29" t="str">
        <f t="shared" si="37"/>
        <v/>
      </c>
      <c r="H480" s="29" t="str">
        <f>IFERROR(RANK(G480,G:G,1)+COUNTIF($G$1:G479,G480),"")</f>
        <v/>
      </c>
      <c r="I480" s="29" t="str">
        <f t="shared" si="38"/>
        <v/>
      </c>
      <c r="J480" s="29" t="str">
        <f>IFERROR(RANK(I480,I:I,1)+COUNTIF(I$1:I479,I480),"")</f>
        <v/>
      </c>
      <c r="K480" s="29" t="str">
        <f t="shared" si="39"/>
        <v/>
      </c>
      <c r="L480" s="29" t="str">
        <f>IFERROR(RANK(K480,K:K,1)+COUNTIF(K$1:K479,K480),"")</f>
        <v/>
      </c>
      <c r="M480" s="29" t="str">
        <f t="shared" si="40"/>
        <v/>
      </c>
      <c r="N480" s="29" t="str">
        <f>IFERROR(RANK(M480,M:M,1)+COUNTIF(M$1:M479,M480),"")</f>
        <v/>
      </c>
    </row>
    <row r="481" spans="1:14">
      <c r="A481" s="21">
        <v>45532</v>
      </c>
      <c r="B481" s="8" t="s">
        <v>3100</v>
      </c>
      <c r="C481" s="22" t="s">
        <v>3101</v>
      </c>
      <c r="D481" s="111" t="s">
        <v>263</v>
      </c>
      <c r="E481" s="89"/>
      <c r="F481" s="29" t="str">
        <f>IF(YEAR(A481)&amp;MONTH(A481)=체크리스트!$A$11&amp;체크리스트!$A$15,RANK(A481,A$2:A$1080,1),"")</f>
        <v/>
      </c>
      <c r="G481" s="29" t="str">
        <f t="shared" si="37"/>
        <v/>
      </c>
      <c r="H481" s="29" t="str">
        <f>IFERROR(RANK(G481,G:G,1)+COUNTIF($G$1:G480,G481),"")</f>
        <v/>
      </c>
      <c r="I481" s="29" t="str">
        <f t="shared" si="38"/>
        <v/>
      </c>
      <c r="J481" s="29" t="str">
        <f>IFERROR(RANK(I481,I:I,1)+COUNTIF(I$1:I480,I481),"")</f>
        <v/>
      </c>
      <c r="K481" s="29" t="str">
        <f t="shared" si="39"/>
        <v/>
      </c>
      <c r="L481" s="29" t="str">
        <f>IFERROR(RANK(K481,K:K,1)+COUNTIF(K$1:K480,K481),"")</f>
        <v/>
      </c>
      <c r="M481" s="29" t="str">
        <f t="shared" si="40"/>
        <v/>
      </c>
      <c r="N481" s="29" t="str">
        <f>IFERROR(RANK(M481,M:M,1)+COUNTIF(M$1:M480,M481),"")</f>
        <v/>
      </c>
    </row>
    <row r="482" spans="1:14">
      <c r="A482" s="21">
        <v>45533</v>
      </c>
      <c r="B482" s="8" t="s">
        <v>3102</v>
      </c>
      <c r="C482" s="22" t="s">
        <v>3103</v>
      </c>
      <c r="D482" s="111" t="s">
        <v>265</v>
      </c>
      <c r="E482" s="89"/>
      <c r="F482" s="29" t="str">
        <f>IF(YEAR(A482)&amp;MONTH(A482)=체크리스트!$A$11&amp;체크리스트!$A$15,RANK(A482,A$2:A$1080,1),"")</f>
        <v/>
      </c>
      <c r="G482" s="29" t="str">
        <f t="shared" si="37"/>
        <v/>
      </c>
      <c r="H482" s="29" t="str">
        <f>IFERROR(RANK(G482,G:G,1)+COUNTIF($G$1:G481,G482),"")</f>
        <v/>
      </c>
      <c r="I482" s="29" t="str">
        <f t="shared" si="38"/>
        <v/>
      </c>
      <c r="J482" s="29" t="str">
        <f>IFERROR(RANK(I482,I:I,1)+COUNTIF(I$1:I481,I482),"")</f>
        <v/>
      </c>
      <c r="K482" s="29" t="str">
        <f t="shared" si="39"/>
        <v/>
      </c>
      <c r="L482" s="29" t="str">
        <f>IFERROR(RANK(K482,K:K,1)+COUNTIF(K$1:K481,K482),"")</f>
        <v/>
      </c>
      <c r="M482" s="29" t="str">
        <f t="shared" si="40"/>
        <v/>
      </c>
      <c r="N482" s="29" t="str">
        <f>IFERROR(RANK(M482,M:M,1)+COUNTIF(M$1:M481,M482),"")</f>
        <v/>
      </c>
    </row>
    <row r="483" spans="1:14">
      <c r="A483" s="21">
        <v>45538</v>
      </c>
      <c r="B483" s="8" t="s">
        <v>3450</v>
      </c>
      <c r="C483" s="22" t="s">
        <v>3451</v>
      </c>
      <c r="D483" s="111" t="s">
        <v>263</v>
      </c>
      <c r="E483" s="89"/>
      <c r="F483" s="29">
        <f>IF(YEAR(A483)&amp;MONTH(A483)=체크리스트!$A$11&amp;체크리스트!$A$15,RANK(A483,A$2:A$1080,1),"")</f>
        <v>482</v>
      </c>
      <c r="G483" s="29" t="str">
        <f t="shared" si="37"/>
        <v/>
      </c>
      <c r="H483" s="29" t="str">
        <f>IFERROR(RANK(G483,G:G,1)+COUNTIF($G$1:G482,G483),"")</f>
        <v/>
      </c>
      <c r="I483" s="29">
        <f t="shared" si="38"/>
        <v>1</v>
      </c>
      <c r="J483" s="29">
        <f>IFERROR(RANK(I483,I:I,1)+COUNTIF(I$1:I482,I483),"")</f>
        <v>1</v>
      </c>
      <c r="K483" s="29" t="str">
        <f t="shared" si="39"/>
        <v/>
      </c>
      <c r="L483" s="29" t="str">
        <f>IFERROR(RANK(K483,K:K,1)+COUNTIF(K$1:K482,K483),"")</f>
        <v/>
      </c>
      <c r="M483" s="29" t="str">
        <f t="shared" si="40"/>
        <v/>
      </c>
      <c r="N483" s="29" t="str">
        <f>IFERROR(RANK(M483,M:M,1)+COUNTIF(M$1:M482,M483),"")</f>
        <v/>
      </c>
    </row>
    <row r="484" spans="1:14">
      <c r="A484" s="21">
        <v>45538</v>
      </c>
      <c r="B484" s="8" t="s">
        <v>3452</v>
      </c>
      <c r="C484" s="22" t="s">
        <v>3453</v>
      </c>
      <c r="D484" s="111" t="s">
        <v>265</v>
      </c>
      <c r="E484" s="89"/>
      <c r="F484" s="29">
        <f>IF(YEAR(A484)&amp;MONTH(A484)=체크리스트!$A$11&amp;체크리스트!$A$15,RANK(A484,A$2:A$1080,1),"")</f>
        <v>482</v>
      </c>
      <c r="G484" s="29">
        <f t="shared" si="37"/>
        <v>1</v>
      </c>
      <c r="H484" s="29">
        <f>IFERROR(RANK(G484,G:G,1)+COUNTIF($G$1:G483,G484),"")</f>
        <v>1</v>
      </c>
      <c r="I484" s="29" t="str">
        <f t="shared" si="38"/>
        <v/>
      </c>
      <c r="J484" s="29" t="str">
        <f>IFERROR(RANK(I484,I:I,1)+COUNTIF(I$1:I483,I484),"")</f>
        <v/>
      </c>
      <c r="K484" s="29" t="str">
        <f t="shared" si="39"/>
        <v/>
      </c>
      <c r="L484" s="29" t="str">
        <f>IFERROR(RANK(K484,K:K,1)+COUNTIF(K$1:K483,K484),"")</f>
        <v/>
      </c>
      <c r="M484" s="29" t="str">
        <f t="shared" si="40"/>
        <v/>
      </c>
      <c r="N484" s="29" t="str">
        <f>IFERROR(RANK(M484,M:M,1)+COUNTIF(M$1:M483,M484),"")</f>
        <v/>
      </c>
    </row>
    <row r="485" spans="1:14">
      <c r="A485" s="21">
        <v>45539</v>
      </c>
      <c r="B485" s="8" t="s">
        <v>3454</v>
      </c>
      <c r="C485" s="22" t="s">
        <v>3455</v>
      </c>
      <c r="D485" s="111" t="s">
        <v>263</v>
      </c>
      <c r="E485" s="89"/>
      <c r="F485" s="29">
        <f>IF(YEAR(A485)&amp;MONTH(A485)=체크리스트!$A$11&amp;체크리스트!$A$15,RANK(A485,A$2:A$1080,1),"")</f>
        <v>485</v>
      </c>
      <c r="G485" s="29" t="str">
        <f t="shared" si="37"/>
        <v/>
      </c>
      <c r="H485" s="29" t="str">
        <f>IFERROR(RANK(G485,G:G,1)+COUNTIF($G$1:G484,G485),"")</f>
        <v/>
      </c>
      <c r="I485" s="29">
        <f t="shared" si="38"/>
        <v>4</v>
      </c>
      <c r="J485" s="29">
        <f>IFERROR(RANK(I485,I:I,1)+COUNTIF(I$1:I484,I485),"")</f>
        <v>2</v>
      </c>
      <c r="K485" s="29" t="str">
        <f t="shared" si="39"/>
        <v/>
      </c>
      <c r="L485" s="29" t="str">
        <f>IFERROR(RANK(K485,K:K,1)+COUNTIF(K$1:K484,K485),"")</f>
        <v/>
      </c>
      <c r="M485" s="29" t="str">
        <f t="shared" si="40"/>
        <v/>
      </c>
      <c r="N485" s="29" t="str">
        <f>IFERROR(RANK(M485,M:M,1)+COUNTIF(M$1:M484,M485),"")</f>
        <v/>
      </c>
    </row>
    <row r="486" spans="1:14">
      <c r="A486" s="21">
        <v>45541</v>
      </c>
      <c r="B486" s="8" t="s">
        <v>3456</v>
      </c>
      <c r="C486" s="22" t="s">
        <v>3457</v>
      </c>
      <c r="D486" s="111" t="s">
        <v>265</v>
      </c>
      <c r="E486" s="89"/>
      <c r="F486" s="29">
        <f>IF(YEAR(A486)&amp;MONTH(A486)=체크리스트!$A$11&amp;체크리스트!$A$15,RANK(A486,A$2:A$1080,1),"")</f>
        <v>487</v>
      </c>
      <c r="G486" s="29">
        <f t="shared" si="37"/>
        <v>6</v>
      </c>
      <c r="H486" s="29">
        <f>IFERROR(RANK(G486,G:G,1)+COUNTIF($G$1:G485,G486),"")</f>
        <v>2</v>
      </c>
      <c r="I486" s="29" t="str">
        <f t="shared" si="38"/>
        <v/>
      </c>
      <c r="J486" s="29" t="str">
        <f>IFERROR(RANK(I486,I:I,1)+COUNTIF(I$1:I485,I486),"")</f>
        <v/>
      </c>
      <c r="K486" s="29" t="str">
        <f t="shared" si="39"/>
        <v/>
      </c>
      <c r="L486" s="29" t="str">
        <f>IFERROR(RANK(K486,K:K,1)+COUNTIF(K$1:K485,K486),"")</f>
        <v/>
      </c>
      <c r="M486" s="29" t="str">
        <f t="shared" si="40"/>
        <v/>
      </c>
      <c r="N486" s="29" t="str">
        <f>IFERROR(RANK(M486,M:M,1)+COUNTIF(M$1:M485,M486),"")</f>
        <v/>
      </c>
    </row>
    <row r="487" spans="1:14">
      <c r="A487" s="21">
        <v>45543</v>
      </c>
      <c r="B487" s="8" t="s">
        <v>3458</v>
      </c>
      <c r="C487" s="22" t="s">
        <v>3459</v>
      </c>
      <c r="D487" s="111" t="s">
        <v>263</v>
      </c>
      <c r="E487" s="89"/>
      <c r="F487" s="29">
        <f>IF(YEAR(A487)&amp;MONTH(A487)=체크리스트!$A$11&amp;체크리스트!$A$15,RANK(A487,A$2:A$1080,1),"")</f>
        <v>488</v>
      </c>
      <c r="G487" s="29" t="str">
        <f t="shared" si="37"/>
        <v/>
      </c>
      <c r="H487" s="29" t="str">
        <f>IFERROR(RANK(G487,G:G,1)+COUNTIF($G$1:G486,G487),"")</f>
        <v/>
      </c>
      <c r="I487" s="29">
        <f t="shared" si="38"/>
        <v>7</v>
      </c>
      <c r="J487" s="29">
        <f>IFERROR(RANK(I487,I:I,1)+COUNTIF(I$1:I486,I487),"")</f>
        <v>3</v>
      </c>
      <c r="K487" s="29" t="str">
        <f t="shared" si="39"/>
        <v/>
      </c>
      <c r="L487" s="29" t="str">
        <f>IFERROR(RANK(K487,K:K,1)+COUNTIF(K$1:K486,K487),"")</f>
        <v/>
      </c>
      <c r="M487" s="29" t="str">
        <f t="shared" si="40"/>
        <v/>
      </c>
      <c r="N487" s="29" t="str">
        <f>IFERROR(RANK(M487,M:M,1)+COUNTIF(M$1:M486,M487),"")</f>
        <v/>
      </c>
    </row>
    <row r="488" spans="1:14">
      <c r="A488" s="21">
        <v>45545</v>
      </c>
      <c r="B488" s="8" t="s">
        <v>3460</v>
      </c>
      <c r="C488" s="22" t="s">
        <v>3461</v>
      </c>
      <c r="D488" s="111" t="s">
        <v>263</v>
      </c>
      <c r="E488" s="89"/>
      <c r="F488" s="29">
        <f>IF(YEAR(A488)&amp;MONTH(A488)=체크리스트!$A$11&amp;체크리스트!$A$15,RANK(A488,A$2:A$1080,1),"")</f>
        <v>489</v>
      </c>
      <c r="G488" s="29" t="str">
        <f t="shared" si="37"/>
        <v/>
      </c>
      <c r="H488" s="29" t="str">
        <f>IFERROR(RANK(G488,G:G,1)+COUNTIF($G$1:G487,G488),"")</f>
        <v/>
      </c>
      <c r="I488" s="29">
        <f t="shared" si="38"/>
        <v>8</v>
      </c>
      <c r="J488" s="29">
        <f>IFERROR(RANK(I488,I:I,1)+COUNTIF(I$1:I487,I488),"")</f>
        <v>4</v>
      </c>
      <c r="K488" s="29" t="str">
        <f t="shared" si="39"/>
        <v/>
      </c>
      <c r="L488" s="29" t="str">
        <f>IFERROR(RANK(K488,K:K,1)+COUNTIF(K$1:K487,K488),"")</f>
        <v/>
      </c>
      <c r="M488" s="29" t="str">
        <f t="shared" si="40"/>
        <v/>
      </c>
      <c r="N488" s="29" t="str">
        <f>IFERROR(RANK(M488,M:M,1)+COUNTIF(M$1:M487,M488),"")</f>
        <v/>
      </c>
    </row>
    <row r="489" spans="1:14">
      <c r="A489" s="21">
        <v>45546</v>
      </c>
      <c r="B489" s="8" t="s">
        <v>3462</v>
      </c>
      <c r="C489" s="22" t="s">
        <v>3463</v>
      </c>
      <c r="D489" s="111" t="s">
        <v>263</v>
      </c>
      <c r="E489" s="89"/>
      <c r="F489" s="29">
        <f>IF(YEAR(A489)&amp;MONTH(A489)=체크리스트!$A$11&amp;체크리스트!$A$15,RANK(A489,A$2:A$1080,1),"")</f>
        <v>491</v>
      </c>
      <c r="G489" s="29" t="str">
        <f t="shared" si="37"/>
        <v/>
      </c>
      <c r="H489" s="29" t="str">
        <f>IFERROR(RANK(G489,G:G,1)+COUNTIF($G$1:G488,G489),"")</f>
        <v/>
      </c>
      <c r="I489" s="29">
        <f t="shared" si="38"/>
        <v>10</v>
      </c>
      <c r="J489" s="29">
        <f>IFERROR(RANK(I489,I:I,1)+COUNTIF(I$1:I488,I489),"")</f>
        <v>5</v>
      </c>
      <c r="K489" s="29" t="str">
        <f t="shared" si="39"/>
        <v/>
      </c>
      <c r="L489" s="29" t="str">
        <f>IFERROR(RANK(K489,K:K,1)+COUNTIF(K$1:K488,K489),"")</f>
        <v/>
      </c>
      <c r="M489" s="29" t="str">
        <f t="shared" si="40"/>
        <v/>
      </c>
      <c r="N489" s="29" t="str">
        <f>IFERROR(RANK(M489,M:M,1)+COUNTIF(M$1:M488,M489),"")</f>
        <v/>
      </c>
    </row>
    <row r="490" spans="1:14">
      <c r="A490" s="21">
        <v>45546</v>
      </c>
      <c r="B490" s="8" t="s">
        <v>3464</v>
      </c>
      <c r="C490" s="22" t="s">
        <v>3465</v>
      </c>
      <c r="D490" s="111" t="s">
        <v>263</v>
      </c>
      <c r="E490" s="89"/>
      <c r="F490" s="29">
        <f>IF(YEAR(A490)&amp;MONTH(A490)=체크리스트!$A$11&amp;체크리스트!$A$15,RANK(A490,A$2:A$1080,1),"")</f>
        <v>491</v>
      </c>
      <c r="G490" s="29" t="str">
        <f t="shared" si="37"/>
        <v/>
      </c>
      <c r="H490" s="29" t="str">
        <f>IFERROR(RANK(G490,G:G,1)+COUNTIF($G$1:G489,G490),"")</f>
        <v/>
      </c>
      <c r="I490" s="29">
        <f t="shared" si="38"/>
        <v>10</v>
      </c>
      <c r="J490" s="29">
        <f>IFERROR(RANK(I490,I:I,1)+COUNTIF(I$1:I489,I490),"")</f>
        <v>6</v>
      </c>
      <c r="K490" s="29" t="str">
        <f t="shared" si="39"/>
        <v/>
      </c>
      <c r="L490" s="29" t="str">
        <f>IFERROR(RANK(K490,K:K,1)+COUNTIF(K$1:K489,K490),"")</f>
        <v/>
      </c>
      <c r="M490" s="29" t="str">
        <f t="shared" si="40"/>
        <v/>
      </c>
      <c r="N490" s="29" t="str">
        <f>IFERROR(RANK(M490,M:M,1)+COUNTIF(M$1:M489,M490),"")</f>
        <v/>
      </c>
    </row>
    <row r="491" spans="1:14">
      <c r="A491" s="21">
        <v>45553</v>
      </c>
      <c r="B491" s="8" t="s">
        <v>3468</v>
      </c>
      <c r="C491" s="22" t="s">
        <v>3469</v>
      </c>
      <c r="D491" s="111" t="s">
        <v>263</v>
      </c>
      <c r="E491" s="89"/>
      <c r="F491" s="29">
        <f>IF(YEAR(A491)&amp;MONTH(A491)=체크리스트!$A$11&amp;체크리스트!$A$15,RANK(A491,A$2:A$1080,1),"")</f>
        <v>495</v>
      </c>
      <c r="G491" s="29" t="str">
        <f t="shared" si="37"/>
        <v/>
      </c>
      <c r="H491" s="29" t="str">
        <f>IFERROR(RANK(G491,G:G,1)+COUNTIF($G$1:G490,G491),"")</f>
        <v/>
      </c>
      <c r="I491" s="29">
        <f t="shared" si="38"/>
        <v>14</v>
      </c>
      <c r="J491" s="29">
        <f>IFERROR(RANK(I491,I:I,1)+COUNTIF(I$1:I490,I491),"")</f>
        <v>7</v>
      </c>
      <c r="K491" s="29" t="str">
        <f t="shared" si="39"/>
        <v/>
      </c>
      <c r="L491" s="29" t="str">
        <f>IFERROR(RANK(K491,K:K,1)+COUNTIF(K$1:K490,K491),"")</f>
        <v/>
      </c>
      <c r="M491" s="29" t="str">
        <f t="shared" si="40"/>
        <v/>
      </c>
      <c r="N491" s="29" t="str">
        <f>IFERROR(RANK(M491,M:M,1)+COUNTIF(M$1:M490,M491),"")</f>
        <v/>
      </c>
    </row>
    <row r="492" spans="1:14">
      <c r="A492" s="21">
        <v>45554</v>
      </c>
      <c r="B492" s="8" t="s">
        <v>3470</v>
      </c>
      <c r="C492" s="22" t="s">
        <v>3471</v>
      </c>
      <c r="D492" s="111" t="s">
        <v>263</v>
      </c>
      <c r="E492" s="89"/>
      <c r="F492" s="29">
        <f>IF(YEAR(A492)&amp;MONTH(A492)=체크리스트!$A$11&amp;체크리스트!$A$15,RANK(A492,A$2:A$1080,1),"")</f>
        <v>497</v>
      </c>
      <c r="G492" s="29" t="str">
        <f t="shared" si="37"/>
        <v/>
      </c>
      <c r="H492" s="29" t="str">
        <f>IFERROR(RANK(G492,G:G,1)+COUNTIF($G$1:G491,G492),"")</f>
        <v/>
      </c>
      <c r="I492" s="29">
        <f t="shared" si="38"/>
        <v>16</v>
      </c>
      <c r="J492" s="29">
        <f>IFERROR(RANK(I492,I:I,1)+COUNTIF(I$1:I491,I492),"")</f>
        <v>8</v>
      </c>
      <c r="K492" s="29" t="str">
        <f t="shared" si="39"/>
        <v/>
      </c>
      <c r="L492" s="29" t="str">
        <f>IFERROR(RANK(K492,K:K,1)+COUNTIF(K$1:K491,K492),"")</f>
        <v/>
      </c>
      <c r="M492" s="29" t="str">
        <f t="shared" si="40"/>
        <v/>
      </c>
      <c r="N492" s="29" t="str">
        <f>IFERROR(RANK(M492,M:M,1)+COUNTIF(M$1:M491,M492),"")</f>
        <v/>
      </c>
    </row>
    <row r="493" spans="1:14">
      <c r="A493" s="21">
        <v>45559</v>
      </c>
      <c r="B493" s="8" t="s">
        <v>3472</v>
      </c>
      <c r="C493" s="22" t="s">
        <v>3473</v>
      </c>
      <c r="D493" s="111" t="s">
        <v>265</v>
      </c>
      <c r="E493" s="89"/>
      <c r="F493" s="29">
        <f>IF(YEAR(A493)&amp;MONTH(A493)=체크리스트!$A$11&amp;체크리스트!$A$15,RANK(A493,A$2:A$1080,1),"")</f>
        <v>498</v>
      </c>
      <c r="G493" s="29">
        <f t="shared" si="37"/>
        <v>17</v>
      </c>
      <c r="H493" s="29">
        <f>IFERROR(RANK(G493,G:G,1)+COUNTIF($G$1:G492,G493),"")</f>
        <v>3</v>
      </c>
      <c r="I493" s="29" t="str">
        <f t="shared" si="38"/>
        <v/>
      </c>
      <c r="J493" s="29" t="str">
        <f>IFERROR(RANK(I493,I:I,1)+COUNTIF(I$1:I492,I493),"")</f>
        <v/>
      </c>
      <c r="K493" s="29" t="str">
        <f t="shared" si="39"/>
        <v/>
      </c>
      <c r="L493" s="29" t="str">
        <f>IFERROR(RANK(K493,K:K,1)+COUNTIF(K$1:K492,K493),"")</f>
        <v/>
      </c>
      <c r="M493" s="29" t="str">
        <f t="shared" si="40"/>
        <v/>
      </c>
      <c r="N493" s="29" t="str">
        <f>IFERROR(RANK(M493,M:M,1)+COUNTIF(M$1:M492,M493),"")</f>
        <v/>
      </c>
    </row>
    <row r="494" spans="1:14">
      <c r="A494" s="21">
        <v>45561</v>
      </c>
      <c r="B494" s="8" t="s">
        <v>3474</v>
      </c>
      <c r="C494" s="22" t="s">
        <v>3475</v>
      </c>
      <c r="D494" s="111" t="s">
        <v>263</v>
      </c>
      <c r="E494" s="89"/>
      <c r="F494" s="29">
        <f>IF(YEAR(A494)&amp;MONTH(A494)=체크리스트!$A$11&amp;체크리스트!$A$15,RANK(A494,A$2:A$1080,1),"")</f>
        <v>499</v>
      </c>
      <c r="G494" s="29" t="str">
        <f t="shared" si="37"/>
        <v/>
      </c>
      <c r="H494" s="29" t="str">
        <f>IFERROR(RANK(G494,G:G,1)+COUNTIF($G$1:G493,G494),"")</f>
        <v/>
      </c>
      <c r="I494" s="29">
        <f t="shared" si="38"/>
        <v>18</v>
      </c>
      <c r="J494" s="29">
        <f>IFERROR(RANK(I494,I:I,1)+COUNTIF(I$1:I493,I494),"")</f>
        <v>9</v>
      </c>
      <c r="K494" s="29" t="str">
        <f t="shared" si="39"/>
        <v/>
      </c>
      <c r="L494" s="29" t="str">
        <f>IFERROR(RANK(K494,K:K,1)+COUNTIF(K$1:K493,K494),"")</f>
        <v/>
      </c>
      <c r="M494" s="29" t="str">
        <f t="shared" si="40"/>
        <v/>
      </c>
      <c r="N494" s="29" t="str">
        <f>IFERROR(RANK(M494,M:M,1)+COUNTIF(M$1:M493,M494),"")</f>
        <v/>
      </c>
    </row>
    <row r="495" spans="1:14">
      <c r="A495" s="21">
        <v>45561</v>
      </c>
      <c r="B495" s="8" t="s">
        <v>4679</v>
      </c>
      <c r="C495" s="22" t="s">
        <v>3477</v>
      </c>
      <c r="D495" s="111" t="s">
        <v>265</v>
      </c>
      <c r="E495" s="89"/>
      <c r="F495" s="29">
        <f>IF(YEAR(A495)&amp;MONTH(A495)=체크리스트!$A$11&amp;체크리스트!$A$15,RANK(A495,A$2:A$1080,1),"")</f>
        <v>499</v>
      </c>
      <c r="G495" s="29">
        <f t="shared" si="37"/>
        <v>18</v>
      </c>
      <c r="H495" s="29">
        <f>IFERROR(RANK(G495,G:G,1)+COUNTIF($G$1:G494,G495),"")</f>
        <v>4</v>
      </c>
      <c r="I495" s="29" t="str">
        <f t="shared" si="38"/>
        <v/>
      </c>
      <c r="J495" s="29" t="str">
        <f>IFERROR(RANK(I495,I:I,1)+COUNTIF(I$1:I494,I495),"")</f>
        <v/>
      </c>
      <c r="K495" s="29" t="str">
        <f t="shared" si="39"/>
        <v/>
      </c>
      <c r="L495" s="29" t="str">
        <f>IFERROR(RANK(K495,K:K,1)+COUNTIF(K$1:K494,K495),"")</f>
        <v/>
      </c>
      <c r="M495" s="29" t="str">
        <f t="shared" si="40"/>
        <v/>
      </c>
      <c r="N495" s="29" t="str">
        <f>IFERROR(RANK(M495,M:M,1)+COUNTIF(M$1:M494,M495),"")</f>
        <v/>
      </c>
    </row>
    <row r="496" spans="1:14">
      <c r="A496" s="21">
        <v>45564</v>
      </c>
      <c r="B496" s="8" t="s">
        <v>3478</v>
      </c>
      <c r="C496" s="22" t="s">
        <v>3479</v>
      </c>
      <c r="D496" s="111" t="s">
        <v>263</v>
      </c>
      <c r="E496" s="89"/>
      <c r="F496" s="29">
        <f>IF(YEAR(A496)&amp;MONTH(A496)=체크리스트!$A$11&amp;체크리스트!$A$15,RANK(A496,A$2:A$1080,1),"")</f>
        <v>502</v>
      </c>
      <c r="G496" s="29" t="str">
        <f t="shared" si="37"/>
        <v/>
      </c>
      <c r="H496" s="29" t="str">
        <f>IFERROR(RANK(G496,G:G,1)+COUNTIF($G$1:G495,G496),"")</f>
        <v/>
      </c>
      <c r="I496" s="29">
        <f t="shared" si="38"/>
        <v>21</v>
      </c>
      <c r="J496" s="29">
        <f>IFERROR(RANK(I496,I:I,1)+COUNTIF(I$1:I495,I496),"")</f>
        <v>10</v>
      </c>
      <c r="K496" s="29" t="str">
        <f t="shared" si="39"/>
        <v/>
      </c>
      <c r="L496" s="29" t="str">
        <f>IFERROR(RANK(K496,K:K,1)+COUNTIF(K$1:K495,K496),"")</f>
        <v/>
      </c>
      <c r="M496" s="29" t="str">
        <f t="shared" si="40"/>
        <v/>
      </c>
      <c r="N496" s="29" t="str">
        <f>IFERROR(RANK(M496,M:M,1)+COUNTIF(M$1:M495,M496),"")</f>
        <v/>
      </c>
    </row>
    <row r="497" spans="1:14">
      <c r="A497" s="21">
        <v>45538</v>
      </c>
      <c r="B497" s="8" t="s">
        <v>4663</v>
      </c>
      <c r="C497" s="22" t="s">
        <v>4664</v>
      </c>
      <c r="D497" s="111" t="s">
        <v>320</v>
      </c>
      <c r="E497" s="89"/>
      <c r="F497" s="29">
        <f>IF(YEAR(A497)&amp;MONTH(A497)=체크리스트!$A$11&amp;체크리스트!$A$15,RANK(A497,A$2:A$1080,1),"")</f>
        <v>482</v>
      </c>
      <c r="G497" s="29" t="str">
        <f t="shared" si="37"/>
        <v/>
      </c>
      <c r="H497" s="29" t="str">
        <f>IFERROR(RANK(G497,G:G,1)+COUNTIF($G$1:G496,G497),"")</f>
        <v/>
      </c>
      <c r="I497" s="29" t="str">
        <f t="shared" si="38"/>
        <v/>
      </c>
      <c r="J497" s="29" t="str">
        <f>IFERROR(RANK(I497,I:I,1)+COUNTIF(I$1:I496,I497),"")</f>
        <v/>
      </c>
      <c r="K497" s="29">
        <f t="shared" si="39"/>
        <v>1</v>
      </c>
      <c r="L497" s="29">
        <f>IFERROR(RANK(K497,K:K,1)+COUNTIF(K$1:K496,K497),"")</f>
        <v>1</v>
      </c>
      <c r="M497" s="29" t="str">
        <f t="shared" si="40"/>
        <v/>
      </c>
      <c r="N497" s="29" t="str">
        <f>IFERROR(RANK(M497,M:M,1)+COUNTIF(M$1:M496,M497),"")</f>
        <v/>
      </c>
    </row>
    <row r="498" spans="1:14">
      <c r="A498" s="21">
        <v>45539</v>
      </c>
      <c r="B498" s="8" t="s">
        <v>4665</v>
      </c>
      <c r="C498" s="22" t="s">
        <v>4666</v>
      </c>
      <c r="D498" s="111" t="s">
        <v>320</v>
      </c>
      <c r="E498" s="89"/>
      <c r="F498" s="29">
        <f>IF(YEAR(A498)&amp;MONTH(A498)=체크리스트!$A$11&amp;체크리스트!$A$15,RANK(A498,A$2:A$1080,1),"")</f>
        <v>485</v>
      </c>
      <c r="G498" s="29" t="str">
        <f t="shared" si="37"/>
        <v/>
      </c>
      <c r="H498" s="29" t="str">
        <f>IFERROR(RANK(G498,G:G,1)+COUNTIF($G$1:G497,G498),"")</f>
        <v/>
      </c>
      <c r="I498" s="29" t="str">
        <f t="shared" si="38"/>
        <v/>
      </c>
      <c r="J498" s="29" t="str">
        <f>IFERROR(RANK(I498,I:I,1)+COUNTIF(I$1:I497,I498),"")</f>
        <v/>
      </c>
      <c r="K498" s="29">
        <f t="shared" si="39"/>
        <v>4</v>
      </c>
      <c r="L498" s="29">
        <f>IFERROR(RANK(K498,K:K,1)+COUNTIF(K$1:K497,K498),"")</f>
        <v>2</v>
      </c>
      <c r="M498" s="29" t="str">
        <f t="shared" si="40"/>
        <v/>
      </c>
      <c r="N498" s="29" t="str">
        <f>IFERROR(RANK(M498,M:M,1)+COUNTIF(M$1:M497,M498),"")</f>
        <v/>
      </c>
    </row>
    <row r="499" spans="1:14">
      <c r="A499" s="21">
        <v>45545</v>
      </c>
      <c r="B499" s="8" t="s">
        <v>4667</v>
      </c>
      <c r="C499" s="22" t="s">
        <v>4668</v>
      </c>
      <c r="D499" s="111" t="s">
        <v>320</v>
      </c>
      <c r="E499" s="89"/>
      <c r="F499" s="29">
        <f>IF(YEAR(A499)&amp;MONTH(A499)=체크리스트!$A$11&amp;체크리스트!$A$15,RANK(A499,A$2:A$1080,1),"")</f>
        <v>489</v>
      </c>
      <c r="G499" s="29" t="str">
        <f t="shared" si="37"/>
        <v/>
      </c>
      <c r="H499" s="29" t="str">
        <f>IFERROR(RANK(G499,G:G,1)+COUNTIF($G$1:G498,G499),"")</f>
        <v/>
      </c>
      <c r="I499" s="29" t="str">
        <f t="shared" si="38"/>
        <v/>
      </c>
      <c r="J499" s="29" t="str">
        <f>IFERROR(RANK(I499,I:I,1)+COUNTIF(I$1:I498,I499),"")</f>
        <v/>
      </c>
      <c r="K499" s="29">
        <f t="shared" si="39"/>
        <v>8</v>
      </c>
      <c r="L499" s="29">
        <f>IFERROR(RANK(K499,K:K,1)+COUNTIF(K$1:K498,K499),"")</f>
        <v>3</v>
      </c>
      <c r="M499" s="29" t="str">
        <f t="shared" si="40"/>
        <v/>
      </c>
      <c r="N499" s="29" t="str">
        <f>IFERROR(RANK(M499,M:M,1)+COUNTIF(M$1:M498,M499),"")</f>
        <v/>
      </c>
    </row>
    <row r="500" spans="1:14">
      <c r="A500" s="21">
        <v>45546</v>
      </c>
      <c r="B500" s="8" t="s">
        <v>4669</v>
      </c>
      <c r="C500" s="22" t="s">
        <v>4670</v>
      </c>
      <c r="D500" s="111" t="s">
        <v>320</v>
      </c>
      <c r="E500" s="89"/>
      <c r="F500" s="29">
        <f>IF(YEAR(A500)&amp;MONTH(A500)=체크리스트!$A$11&amp;체크리스트!$A$15,RANK(A500,A$2:A$1080,1),"")</f>
        <v>491</v>
      </c>
      <c r="G500" s="29" t="str">
        <f t="shared" si="37"/>
        <v/>
      </c>
      <c r="H500" s="29" t="str">
        <f>IFERROR(RANK(G500,G:G,1)+COUNTIF($G$1:G499,G500),"")</f>
        <v/>
      </c>
      <c r="I500" s="29" t="str">
        <f t="shared" si="38"/>
        <v/>
      </c>
      <c r="J500" s="29" t="str">
        <f>IFERROR(RANK(I500,I:I,1)+COUNTIF(I$1:I499,I500),"")</f>
        <v/>
      </c>
      <c r="K500" s="29">
        <f t="shared" si="39"/>
        <v>10</v>
      </c>
      <c r="L500" s="29">
        <f>IFERROR(RANK(K500,K:K,1)+COUNTIF(K$1:K499,K500),"")</f>
        <v>4</v>
      </c>
      <c r="M500" s="29" t="str">
        <f t="shared" si="40"/>
        <v/>
      </c>
      <c r="N500" s="29" t="str">
        <f>IFERROR(RANK(M500,M:M,1)+COUNTIF(M$1:M499,M500),"")</f>
        <v/>
      </c>
    </row>
    <row r="501" spans="1:14">
      <c r="A501" s="21">
        <v>45546</v>
      </c>
      <c r="B501" s="8" t="s">
        <v>4671</v>
      </c>
      <c r="C501" s="22" t="s">
        <v>4672</v>
      </c>
      <c r="D501" s="111" t="s">
        <v>320</v>
      </c>
      <c r="E501" s="89"/>
      <c r="F501" s="29">
        <f>IF(YEAR(A501)&amp;MONTH(A501)=체크리스트!$A$11&amp;체크리스트!$A$15,RANK(A501,A$2:A$1080,1),"")</f>
        <v>491</v>
      </c>
      <c r="G501" s="29" t="str">
        <f t="shared" si="37"/>
        <v/>
      </c>
      <c r="H501" s="29" t="str">
        <f>IFERROR(RANK(G501,G:G,1)+COUNTIF($G$1:G500,G501),"")</f>
        <v/>
      </c>
      <c r="I501" s="29" t="str">
        <f t="shared" si="38"/>
        <v/>
      </c>
      <c r="J501" s="29" t="str">
        <f>IFERROR(RANK(I501,I:I,1)+COUNTIF(I$1:I500,I501),"")</f>
        <v/>
      </c>
      <c r="K501" s="29">
        <f t="shared" si="39"/>
        <v>10</v>
      </c>
      <c r="L501" s="29">
        <f>IFERROR(RANK(K501,K:K,1)+COUNTIF(K$1:K500,K501),"")</f>
        <v>5</v>
      </c>
      <c r="M501" s="29" t="str">
        <f t="shared" si="40"/>
        <v/>
      </c>
      <c r="N501" s="29" t="str">
        <f>IFERROR(RANK(M501,M:M,1)+COUNTIF(M$1:M500,M501),"")</f>
        <v/>
      </c>
    </row>
    <row r="502" spans="1:14">
      <c r="A502" s="21">
        <v>45553</v>
      </c>
      <c r="B502" s="8" t="s">
        <v>4673</v>
      </c>
      <c r="C502" s="22" t="s">
        <v>4674</v>
      </c>
      <c r="D502" s="111" t="s">
        <v>320</v>
      </c>
      <c r="E502" s="89"/>
      <c r="F502" s="29">
        <f>IF(YEAR(A502)&amp;MONTH(A502)=체크리스트!$A$11&amp;체크리스트!$A$15,RANK(A502,A$2:A$1080,1),"")</f>
        <v>495</v>
      </c>
      <c r="G502" s="29" t="str">
        <f t="shared" si="37"/>
        <v/>
      </c>
      <c r="H502" s="29" t="str">
        <f>IFERROR(RANK(G502,G:G,1)+COUNTIF($G$1:G501,G502),"")</f>
        <v/>
      </c>
      <c r="I502" s="29" t="str">
        <f t="shared" si="38"/>
        <v/>
      </c>
      <c r="J502" s="29" t="str">
        <f>IFERROR(RANK(I502,I:I,1)+COUNTIF(I$1:I501,I502),"")</f>
        <v/>
      </c>
      <c r="K502" s="29">
        <f t="shared" si="39"/>
        <v>14</v>
      </c>
      <c r="L502" s="29">
        <f>IFERROR(RANK(K502,K:K,1)+COUNTIF(K$1:K501,K502),"")</f>
        <v>6</v>
      </c>
      <c r="M502" s="29" t="str">
        <f t="shared" si="40"/>
        <v/>
      </c>
      <c r="N502" s="29" t="str">
        <f>IFERROR(RANK(M502,M:M,1)+COUNTIF(M$1:M501,M502),"")</f>
        <v/>
      </c>
    </row>
    <row r="503" spans="1:14">
      <c r="A503" s="21">
        <v>45561</v>
      </c>
      <c r="B503" s="8" t="s">
        <v>4675</v>
      </c>
      <c r="C503" s="22" t="s">
        <v>4676</v>
      </c>
      <c r="D503" s="111" t="s">
        <v>320</v>
      </c>
      <c r="E503" s="89"/>
      <c r="F503" s="29">
        <f>IF(YEAR(A503)&amp;MONTH(A503)=체크리스트!$A$11&amp;체크리스트!$A$15,RANK(A503,A$2:A$1080,1),"")</f>
        <v>499</v>
      </c>
      <c r="G503" s="29" t="str">
        <f t="shared" si="37"/>
        <v/>
      </c>
      <c r="H503" s="29" t="str">
        <f>IFERROR(RANK(G503,G:G,1)+COUNTIF($G$1:G502,G503),"")</f>
        <v/>
      </c>
      <c r="I503" s="29" t="str">
        <f t="shared" si="38"/>
        <v/>
      </c>
      <c r="J503" s="29" t="str">
        <f>IFERROR(RANK(I503,I:I,1)+COUNTIF(I$1:I502,I503),"")</f>
        <v/>
      </c>
      <c r="K503" s="29">
        <f t="shared" si="39"/>
        <v>18</v>
      </c>
      <c r="L503" s="29">
        <f>IFERROR(RANK(K503,K:K,1)+COUNTIF(K$1:K502,K503),"")</f>
        <v>7</v>
      </c>
      <c r="M503" s="29" t="str">
        <f t="shared" si="40"/>
        <v/>
      </c>
      <c r="N503" s="29" t="str">
        <f>IFERROR(RANK(M503,M:M,1)+COUNTIF(M$1:M502,M503),"")</f>
        <v/>
      </c>
    </row>
    <row r="504" spans="1:14">
      <c r="A504" s="21">
        <v>45564</v>
      </c>
      <c r="B504" s="8" t="s">
        <v>4677</v>
      </c>
      <c r="C504" s="22" t="s">
        <v>4678</v>
      </c>
      <c r="D504" s="111" t="s">
        <v>320</v>
      </c>
      <c r="E504" s="89"/>
      <c r="F504" s="29">
        <f>IF(YEAR(A504)&amp;MONTH(A504)=체크리스트!$A$11&amp;체크리스트!$A$15,RANK(A504,A$2:A$1080,1),"")</f>
        <v>502</v>
      </c>
      <c r="G504" s="29" t="str">
        <f t="shared" si="37"/>
        <v/>
      </c>
      <c r="H504" s="29" t="str">
        <f>IFERROR(RANK(G504,G:G,1)+COUNTIF($G$1:G503,G504),"")</f>
        <v/>
      </c>
      <c r="I504" s="29" t="str">
        <f t="shared" si="38"/>
        <v/>
      </c>
      <c r="J504" s="29" t="str">
        <f>IFERROR(RANK(I504,I:I,1)+COUNTIF(I$1:I503,I504),"")</f>
        <v/>
      </c>
      <c r="K504" s="29">
        <f t="shared" si="39"/>
        <v>21</v>
      </c>
      <c r="L504" s="29">
        <f>IFERROR(RANK(K504,K:K,1)+COUNTIF(K$1:K503,K504),"")</f>
        <v>8</v>
      </c>
      <c r="M504" s="29" t="str">
        <f t="shared" si="40"/>
        <v/>
      </c>
      <c r="N504" s="29" t="str">
        <f>IFERROR(RANK(M504,M:M,1)+COUNTIF(M$1:M503,M504),"")</f>
        <v/>
      </c>
    </row>
    <row r="505" spans="1:14">
      <c r="A505" s="21"/>
      <c r="B505" s="8"/>
      <c r="C505" s="22" t="s">
        <v>857</v>
      </c>
      <c r="D505" s="111"/>
      <c r="E505" s="89"/>
      <c r="F505" s="29" t="str">
        <f>IF(YEAR(A505)&amp;MONTH(A505)=체크리스트!$A$11&amp;체크리스트!$A$15,RANK(A505,A$2:A$1080,1),"")</f>
        <v/>
      </c>
      <c r="G505" s="29" t="str">
        <f t="shared" si="37"/>
        <v/>
      </c>
      <c r="H505" s="29" t="str">
        <f>IFERROR(RANK(G505,G:G,1)+COUNTIF($G$1:G504,G505),"")</f>
        <v/>
      </c>
      <c r="I505" s="29" t="str">
        <f t="shared" si="38"/>
        <v/>
      </c>
      <c r="J505" s="29" t="str">
        <f>IFERROR(RANK(I505,I:I,1)+COUNTIF(I$1:I504,I505),"")</f>
        <v/>
      </c>
      <c r="K505" s="29" t="str">
        <f t="shared" si="39"/>
        <v/>
      </c>
      <c r="L505" s="29" t="str">
        <f>IFERROR(RANK(K505,K:K,1)+COUNTIF(K$1:K504,K505),"")</f>
        <v/>
      </c>
      <c r="M505" s="29" t="str">
        <f t="shared" si="40"/>
        <v/>
      </c>
      <c r="N505" s="29" t="str">
        <f>IFERROR(RANK(M505,M:M,1)+COUNTIF(M$1:M504,M505),"")</f>
        <v/>
      </c>
    </row>
    <row r="506" spans="1:14">
      <c r="A506" s="21"/>
      <c r="B506" s="8"/>
      <c r="C506" s="22" t="s">
        <v>857</v>
      </c>
      <c r="D506" s="111"/>
      <c r="E506" s="89"/>
      <c r="F506" s="29" t="str">
        <f>IF(YEAR(A506)&amp;MONTH(A506)=체크리스트!$A$11&amp;체크리스트!$A$15,RANK(A506,A$2:A$1080,1),"")</f>
        <v/>
      </c>
      <c r="G506" s="29" t="str">
        <f t="shared" si="37"/>
        <v/>
      </c>
      <c r="H506" s="29" t="str">
        <f>IFERROR(RANK(G506,G:G,1)+COUNTIF($G$1:G505,G506),"")</f>
        <v/>
      </c>
      <c r="I506" s="29" t="str">
        <f t="shared" si="38"/>
        <v/>
      </c>
      <c r="J506" s="29" t="str">
        <f>IFERROR(RANK(I506,I:I,1)+COUNTIF(I$1:I505,I506),"")</f>
        <v/>
      </c>
      <c r="K506" s="29" t="str">
        <f t="shared" si="39"/>
        <v/>
      </c>
      <c r="L506" s="29" t="str">
        <f>IFERROR(RANK(K506,K:K,1)+COUNTIF(K$1:K505,K506),"")</f>
        <v/>
      </c>
      <c r="M506" s="29" t="str">
        <f t="shared" si="40"/>
        <v/>
      </c>
      <c r="N506" s="29" t="str">
        <f>IFERROR(RANK(M506,M:M,1)+COUNTIF(M$1:M505,M506),"")</f>
        <v/>
      </c>
    </row>
    <row r="507" spans="1:14">
      <c r="A507" s="21"/>
      <c r="B507" s="8"/>
      <c r="C507" s="22" t="s">
        <v>857</v>
      </c>
      <c r="D507" s="111"/>
      <c r="E507" s="89"/>
      <c r="F507" s="29" t="str">
        <f>IF(YEAR(A507)&amp;MONTH(A507)=체크리스트!$A$11&amp;체크리스트!$A$15,RANK(A507,A$2:A$1080,1),"")</f>
        <v/>
      </c>
      <c r="G507" s="29" t="str">
        <f t="shared" si="37"/>
        <v/>
      </c>
      <c r="H507" s="29" t="str">
        <f>IFERROR(RANK(G507,G:G,1)+COUNTIF($G$1:G506,G507),"")</f>
        <v/>
      </c>
      <c r="I507" s="29" t="str">
        <f t="shared" si="38"/>
        <v/>
      </c>
      <c r="J507" s="29" t="str">
        <f>IFERROR(RANK(I507,I:I,1)+COUNTIF(I$1:I506,I507),"")</f>
        <v/>
      </c>
      <c r="K507" s="29" t="str">
        <f t="shared" si="39"/>
        <v/>
      </c>
      <c r="L507" s="29" t="str">
        <f>IFERROR(RANK(K507,K:K,1)+COUNTIF(K$1:K506,K507),"")</f>
        <v/>
      </c>
      <c r="M507" s="29" t="str">
        <f t="shared" si="40"/>
        <v/>
      </c>
      <c r="N507" s="29" t="str">
        <f>IFERROR(RANK(M507,M:M,1)+COUNTIF(M$1:M506,M507),"")</f>
        <v/>
      </c>
    </row>
    <row r="508" spans="1:14">
      <c r="A508" s="21"/>
      <c r="B508" s="8"/>
      <c r="C508" s="22" t="s">
        <v>857</v>
      </c>
      <c r="D508" s="111"/>
      <c r="E508" s="89"/>
      <c r="F508" s="29" t="str">
        <f>IF(YEAR(A508)&amp;MONTH(A508)=체크리스트!$A$11&amp;체크리스트!$A$15,RANK(A508,A$2:A$1080,1),"")</f>
        <v/>
      </c>
      <c r="G508" s="29" t="str">
        <f t="shared" si="37"/>
        <v/>
      </c>
      <c r="H508" s="29" t="str">
        <f>IFERROR(RANK(G508,G:G,1)+COUNTIF($G$1:G507,G508),"")</f>
        <v/>
      </c>
      <c r="I508" s="29" t="str">
        <f t="shared" si="38"/>
        <v/>
      </c>
      <c r="J508" s="29" t="str">
        <f>IFERROR(RANK(I508,I:I,1)+COUNTIF(I$1:I507,I508),"")</f>
        <v/>
      </c>
      <c r="K508" s="29" t="str">
        <f t="shared" si="39"/>
        <v/>
      </c>
      <c r="L508" s="29" t="str">
        <f>IFERROR(RANK(K508,K:K,1)+COUNTIF(K$1:K507,K508),"")</f>
        <v/>
      </c>
      <c r="M508" s="29" t="str">
        <f t="shared" si="40"/>
        <v/>
      </c>
      <c r="N508" s="29" t="str">
        <f>IFERROR(RANK(M508,M:M,1)+COUNTIF(M$1:M507,M508),"")</f>
        <v/>
      </c>
    </row>
    <row r="509" spans="1:14">
      <c r="A509" s="21"/>
      <c r="B509" s="8"/>
      <c r="C509" s="22" t="s">
        <v>857</v>
      </c>
      <c r="D509" s="111"/>
      <c r="E509" s="89"/>
      <c r="F509" s="29" t="str">
        <f>IF(YEAR(A509)&amp;MONTH(A509)=체크리스트!$A$11&amp;체크리스트!$A$15,RANK(A509,A$2:A$1080,1),"")</f>
        <v/>
      </c>
      <c r="G509" s="29" t="str">
        <f t="shared" si="37"/>
        <v/>
      </c>
      <c r="H509" s="29" t="str">
        <f>IFERROR(RANK(G509,G:G,1)+COUNTIF($G$1:G508,G509),"")</f>
        <v/>
      </c>
      <c r="I509" s="29" t="str">
        <f t="shared" si="38"/>
        <v/>
      </c>
      <c r="J509" s="29" t="str">
        <f>IFERROR(RANK(I509,I:I,1)+COUNTIF(I$1:I508,I509),"")</f>
        <v/>
      </c>
      <c r="K509" s="29" t="str">
        <f t="shared" si="39"/>
        <v/>
      </c>
      <c r="L509" s="29" t="str">
        <f>IFERROR(RANK(K509,K:K,1)+COUNTIF(K$1:K508,K509),"")</f>
        <v/>
      </c>
      <c r="M509" s="29" t="str">
        <f t="shared" si="40"/>
        <v/>
      </c>
      <c r="N509" s="29" t="str">
        <f>IFERROR(RANK(M509,M:M,1)+COUNTIF(M$1:M508,M509),"")</f>
        <v/>
      </c>
    </row>
    <row r="510" spans="1:14">
      <c r="A510" s="21"/>
      <c r="B510" s="8"/>
      <c r="C510" s="22" t="s">
        <v>857</v>
      </c>
      <c r="D510" s="111"/>
      <c r="E510" s="89"/>
      <c r="F510" s="29" t="str">
        <f>IF(YEAR(A510)&amp;MONTH(A510)=체크리스트!$A$11&amp;체크리스트!$A$15,RANK(A510,A$2:A$1080,1),"")</f>
        <v/>
      </c>
      <c r="G510" s="29" t="str">
        <f t="shared" si="37"/>
        <v/>
      </c>
      <c r="H510" s="29" t="str">
        <f>IFERROR(RANK(G510,G:G,1)+COUNTIF($G$1:G509,G510),"")</f>
        <v/>
      </c>
      <c r="I510" s="29" t="str">
        <f t="shared" si="38"/>
        <v/>
      </c>
      <c r="J510" s="29" t="str">
        <f>IFERROR(RANK(I510,I:I,1)+COUNTIF(I$1:I509,I510),"")</f>
        <v/>
      </c>
      <c r="K510" s="29" t="str">
        <f t="shared" si="39"/>
        <v/>
      </c>
      <c r="L510" s="29" t="str">
        <f>IFERROR(RANK(K510,K:K,1)+COUNTIF(K$1:K509,K510),"")</f>
        <v/>
      </c>
      <c r="M510" s="29" t="str">
        <f t="shared" si="40"/>
        <v/>
      </c>
      <c r="N510" s="29" t="str">
        <f>IFERROR(RANK(M510,M:M,1)+COUNTIF(M$1:M509,M510),"")</f>
        <v/>
      </c>
    </row>
    <row r="511" spans="1:14">
      <c r="A511" s="21"/>
      <c r="B511" s="8"/>
      <c r="C511" s="22" t="s">
        <v>857</v>
      </c>
      <c r="D511" s="111"/>
      <c r="E511" s="89"/>
      <c r="F511" s="29" t="str">
        <f>IF(YEAR(A511)&amp;MONTH(A511)=체크리스트!$A$11&amp;체크리스트!$A$15,RANK(A511,A$2:A$1080,1),"")</f>
        <v/>
      </c>
      <c r="G511" s="29" t="str">
        <f t="shared" si="37"/>
        <v/>
      </c>
      <c r="H511" s="29" t="str">
        <f>IFERROR(RANK(G511,G:G,1)+COUNTIF($G$1:G510,G511),"")</f>
        <v/>
      </c>
      <c r="I511" s="29" t="str">
        <f t="shared" si="38"/>
        <v/>
      </c>
      <c r="J511" s="29" t="str">
        <f>IFERROR(RANK(I511,I:I,1)+COUNTIF(I$1:I510,I511),"")</f>
        <v/>
      </c>
      <c r="K511" s="29" t="str">
        <f t="shared" si="39"/>
        <v/>
      </c>
      <c r="L511" s="29" t="str">
        <f>IFERROR(RANK(K511,K:K,1)+COUNTIF(K$1:K510,K511),"")</f>
        <v/>
      </c>
      <c r="M511" s="29" t="str">
        <f t="shared" si="40"/>
        <v/>
      </c>
      <c r="N511" s="29" t="str">
        <f>IFERROR(RANK(M511,M:M,1)+COUNTIF(M$1:M510,M511),"")</f>
        <v/>
      </c>
    </row>
    <row r="512" spans="1:14">
      <c r="A512" s="21"/>
      <c r="B512" s="8"/>
      <c r="C512" s="22" t="s">
        <v>857</v>
      </c>
      <c r="D512" s="111"/>
      <c r="E512" s="89"/>
      <c r="F512" s="29" t="str">
        <f>IF(YEAR(A512)&amp;MONTH(A512)=체크리스트!$A$11&amp;체크리스트!$A$15,RANK(A512,A$2:A$1080,1),"")</f>
        <v/>
      </c>
      <c r="G512" s="29" t="str">
        <f t="shared" si="37"/>
        <v/>
      </c>
      <c r="H512" s="29" t="str">
        <f>IFERROR(RANK(G512,G:G,1)+COUNTIF($G$1:G511,G512),"")</f>
        <v/>
      </c>
      <c r="I512" s="29" t="str">
        <f t="shared" si="38"/>
        <v/>
      </c>
      <c r="J512" s="29" t="str">
        <f>IFERROR(RANK(I512,I:I,1)+COUNTIF(I$1:I511,I512),"")</f>
        <v/>
      </c>
      <c r="K512" s="29" t="str">
        <f t="shared" si="39"/>
        <v/>
      </c>
      <c r="L512" s="29" t="str">
        <f>IFERROR(RANK(K512,K:K,1)+COUNTIF(K$1:K511,K512),"")</f>
        <v/>
      </c>
      <c r="M512" s="29" t="str">
        <f t="shared" si="40"/>
        <v/>
      </c>
      <c r="N512" s="29" t="str">
        <f>IFERROR(RANK(M512,M:M,1)+COUNTIF(M$1:M511,M512),"")</f>
        <v/>
      </c>
    </row>
    <row r="513" spans="1:14">
      <c r="A513" s="21"/>
      <c r="B513" s="8"/>
      <c r="C513" s="22" t="s">
        <v>857</v>
      </c>
      <c r="D513" s="111"/>
      <c r="E513" s="89"/>
      <c r="F513" s="29" t="str">
        <f>IF(YEAR(A513)&amp;MONTH(A513)=체크리스트!$A$11&amp;체크리스트!$A$15,RANK(A513,A$2:A$1080,1),"")</f>
        <v/>
      </c>
      <c r="G513" s="29" t="str">
        <f t="shared" si="37"/>
        <v/>
      </c>
      <c r="H513" s="29" t="str">
        <f>IFERROR(RANK(G513,G:G,1)+COUNTIF($G$1:G512,G513),"")</f>
        <v/>
      </c>
      <c r="I513" s="29" t="str">
        <f t="shared" si="38"/>
        <v/>
      </c>
      <c r="J513" s="29" t="str">
        <f>IFERROR(RANK(I513,I:I,1)+COUNTIF(I$1:I512,I513),"")</f>
        <v/>
      </c>
      <c r="K513" s="29" t="str">
        <f t="shared" si="39"/>
        <v/>
      </c>
      <c r="L513" s="29" t="str">
        <f>IFERROR(RANK(K513,K:K,1)+COUNTIF(K$1:K512,K513),"")</f>
        <v/>
      </c>
      <c r="M513" s="29" t="str">
        <f t="shared" si="40"/>
        <v/>
      </c>
      <c r="N513" s="29" t="str">
        <f>IFERROR(RANK(M513,M:M,1)+COUNTIF(M$1:M512,M513),"")</f>
        <v/>
      </c>
    </row>
    <row r="514" spans="1:14">
      <c r="A514" s="21"/>
      <c r="B514" s="8"/>
      <c r="C514" s="22" t="s">
        <v>857</v>
      </c>
      <c r="D514" s="111"/>
      <c r="E514" s="89"/>
      <c r="F514" s="29" t="str">
        <f>IF(YEAR(A514)&amp;MONTH(A514)=체크리스트!$A$11&amp;체크리스트!$A$15,RANK(A514,A$2:A$1080,1),"")</f>
        <v/>
      </c>
      <c r="G514" s="29" t="str">
        <f t="shared" si="37"/>
        <v/>
      </c>
      <c r="H514" s="29" t="str">
        <f>IFERROR(RANK(G514,G:G,1)+COUNTIF($G$1:G513,G514),"")</f>
        <v/>
      </c>
      <c r="I514" s="29" t="str">
        <f t="shared" si="38"/>
        <v/>
      </c>
      <c r="J514" s="29" t="str">
        <f>IFERROR(RANK(I514,I:I,1)+COUNTIF(I$1:I513,I514),"")</f>
        <v/>
      </c>
      <c r="K514" s="29" t="str">
        <f t="shared" si="39"/>
        <v/>
      </c>
      <c r="L514" s="29" t="str">
        <f>IFERROR(RANK(K514,K:K,1)+COUNTIF(K$1:K513,K514),"")</f>
        <v/>
      </c>
      <c r="M514" s="29" t="str">
        <f t="shared" si="40"/>
        <v/>
      </c>
      <c r="N514" s="29" t="str">
        <f>IFERROR(RANK(M514,M:M,1)+COUNTIF(M$1:M513,M514),"")</f>
        <v/>
      </c>
    </row>
    <row r="515" spans="1:14">
      <c r="A515" s="21"/>
      <c r="B515" s="8"/>
      <c r="C515" s="22" t="s">
        <v>857</v>
      </c>
      <c r="D515" s="111"/>
      <c r="E515" s="89"/>
      <c r="F515" s="29" t="str">
        <f>IF(YEAR(A515)&amp;MONTH(A515)=체크리스트!$A$11&amp;체크리스트!$A$15,RANK(A515,A$2:A$1080,1),"")</f>
        <v/>
      </c>
      <c r="G515" s="29" t="str">
        <f t="shared" si="37"/>
        <v/>
      </c>
      <c r="H515" s="29" t="str">
        <f>IFERROR(RANK(G515,G:G,1)+COUNTIF($G$1:G514,G515),"")</f>
        <v/>
      </c>
      <c r="I515" s="29" t="str">
        <f t="shared" si="38"/>
        <v/>
      </c>
      <c r="J515" s="29" t="str">
        <f>IFERROR(RANK(I515,I:I,1)+COUNTIF(I$1:I514,I515),"")</f>
        <v/>
      </c>
      <c r="K515" s="29" t="str">
        <f t="shared" si="39"/>
        <v/>
      </c>
      <c r="L515" s="29" t="str">
        <f>IFERROR(RANK(K515,K:K,1)+COUNTIF(K$1:K514,K515),"")</f>
        <v/>
      </c>
      <c r="M515" s="29" t="str">
        <f t="shared" si="40"/>
        <v/>
      </c>
      <c r="N515" s="29" t="str">
        <f>IFERROR(RANK(M515,M:M,1)+COUNTIF(M$1:M514,M515),"")</f>
        <v/>
      </c>
    </row>
    <row r="516" spans="1:14">
      <c r="A516" s="21"/>
      <c r="B516" s="8"/>
      <c r="C516" s="22" t="s">
        <v>857</v>
      </c>
      <c r="D516" s="111"/>
      <c r="E516" s="89"/>
      <c r="F516" s="29" t="str">
        <f>IF(YEAR(A516)&amp;MONTH(A516)=체크리스트!$A$11&amp;체크리스트!$A$15,RANK(A516,A$2:A$1080,1),"")</f>
        <v/>
      </c>
      <c r="G516" s="29" t="str">
        <f t="shared" si="37"/>
        <v/>
      </c>
      <c r="H516" s="29" t="str">
        <f>IFERROR(RANK(G516,G:G,1)+COUNTIF($G$1:G515,G516),"")</f>
        <v/>
      </c>
      <c r="I516" s="29" t="str">
        <f t="shared" si="38"/>
        <v/>
      </c>
      <c r="J516" s="29" t="str">
        <f>IFERROR(RANK(I516,I:I,1)+COUNTIF(I$1:I515,I516),"")</f>
        <v/>
      </c>
      <c r="K516" s="29" t="str">
        <f t="shared" si="39"/>
        <v/>
      </c>
      <c r="L516" s="29" t="str">
        <f>IFERROR(RANK(K516,K:K,1)+COUNTIF(K$1:K515,K516),"")</f>
        <v/>
      </c>
      <c r="M516" s="29" t="str">
        <f t="shared" si="40"/>
        <v/>
      </c>
      <c r="N516" s="29" t="str">
        <f>IFERROR(RANK(M516,M:M,1)+COUNTIF(M$1:M515,M516),"")</f>
        <v/>
      </c>
    </row>
    <row r="517" spans="1:14">
      <c r="A517" s="21"/>
      <c r="B517" s="8"/>
      <c r="C517" s="22" t="s">
        <v>857</v>
      </c>
      <c r="D517" s="111"/>
      <c r="E517" s="89"/>
      <c r="F517" s="29" t="str">
        <f>IF(YEAR(A517)&amp;MONTH(A517)=체크리스트!$A$11&amp;체크리스트!$A$15,RANK(A517,A$2:A$1080,1),"")</f>
        <v/>
      </c>
      <c r="G517" s="29" t="str">
        <f t="shared" si="37"/>
        <v/>
      </c>
      <c r="H517" s="29" t="str">
        <f>IFERROR(RANK(G517,G:G,1)+COUNTIF($G$1:G516,G517),"")</f>
        <v/>
      </c>
      <c r="I517" s="29" t="str">
        <f t="shared" si="38"/>
        <v/>
      </c>
      <c r="J517" s="29" t="str">
        <f>IFERROR(RANK(I517,I:I,1)+COUNTIF(I$1:I516,I517),"")</f>
        <v/>
      </c>
      <c r="K517" s="29" t="str">
        <f t="shared" si="39"/>
        <v/>
      </c>
      <c r="L517" s="29" t="str">
        <f>IFERROR(RANK(K517,K:K,1)+COUNTIF(K$1:K516,K517),"")</f>
        <v/>
      </c>
      <c r="M517" s="29" t="str">
        <f t="shared" si="40"/>
        <v/>
      </c>
      <c r="N517" s="29" t="str">
        <f>IFERROR(RANK(M517,M:M,1)+COUNTIF(M$1:M516,M517),"")</f>
        <v/>
      </c>
    </row>
    <row r="518" spans="1:14">
      <c r="A518" s="21"/>
      <c r="B518" s="8"/>
      <c r="C518" s="22" t="s">
        <v>857</v>
      </c>
      <c r="D518" s="111"/>
      <c r="E518" s="89"/>
      <c r="F518" s="29" t="str">
        <f>IF(YEAR(A518)&amp;MONTH(A518)=체크리스트!$A$11&amp;체크리스트!$A$15,RANK(A518,A$2:A$1080,1),"")</f>
        <v/>
      </c>
      <c r="G518" s="29" t="str">
        <f t="shared" si="37"/>
        <v/>
      </c>
      <c r="H518" s="29" t="str">
        <f>IFERROR(RANK(G518,G:G,1)+COUNTIF($G$1:G517,G518),"")</f>
        <v/>
      </c>
      <c r="I518" s="29" t="str">
        <f t="shared" si="38"/>
        <v/>
      </c>
      <c r="J518" s="29" t="str">
        <f>IFERROR(RANK(I518,I:I,1)+COUNTIF(I$1:I517,I518),"")</f>
        <v/>
      </c>
      <c r="K518" s="29" t="str">
        <f t="shared" si="39"/>
        <v/>
      </c>
      <c r="L518" s="29" t="str">
        <f>IFERROR(RANK(K518,K:K,1)+COUNTIF(K$1:K517,K518),"")</f>
        <v/>
      </c>
      <c r="M518" s="29" t="str">
        <f t="shared" si="40"/>
        <v/>
      </c>
      <c r="N518" s="29" t="str">
        <f>IFERROR(RANK(M518,M:M,1)+COUNTIF(M$1:M517,M518),"")</f>
        <v/>
      </c>
    </row>
    <row r="519" spans="1:14">
      <c r="A519" s="21"/>
      <c r="B519" s="8"/>
      <c r="C519" s="22" t="s">
        <v>857</v>
      </c>
      <c r="D519" s="111"/>
      <c r="E519" s="89"/>
      <c r="F519" s="29" t="str">
        <f>IF(YEAR(A519)&amp;MONTH(A519)=체크리스트!$A$11&amp;체크리스트!$A$15,RANK(A519,A$2:A$1080,1),"")</f>
        <v/>
      </c>
      <c r="G519" s="29" t="str">
        <f t="shared" si="37"/>
        <v/>
      </c>
      <c r="H519" s="29" t="str">
        <f>IFERROR(RANK(G519,G:G,1)+COUNTIF($G$1:G518,G519),"")</f>
        <v/>
      </c>
      <c r="I519" s="29" t="str">
        <f t="shared" si="38"/>
        <v/>
      </c>
      <c r="J519" s="29" t="str">
        <f>IFERROR(RANK(I519,I:I,1)+COUNTIF(I$1:I518,I519),"")</f>
        <v/>
      </c>
      <c r="K519" s="29" t="str">
        <f t="shared" si="39"/>
        <v/>
      </c>
      <c r="L519" s="29" t="str">
        <f>IFERROR(RANK(K519,K:K,1)+COUNTIF(K$1:K518,K519),"")</f>
        <v/>
      </c>
      <c r="M519" s="29" t="str">
        <f t="shared" si="40"/>
        <v/>
      </c>
      <c r="N519" s="29" t="str">
        <f>IFERROR(RANK(M519,M:M,1)+COUNTIF(M$1:M518,M519),"")</f>
        <v/>
      </c>
    </row>
    <row r="520" spans="1:14">
      <c r="A520" s="21"/>
      <c r="B520" s="8"/>
      <c r="C520" s="22" t="s">
        <v>857</v>
      </c>
      <c r="D520" s="111"/>
      <c r="E520" s="89"/>
      <c r="F520" s="29" t="str">
        <f>IF(YEAR(A520)&amp;MONTH(A520)=체크리스트!$A$11&amp;체크리스트!$A$15,RANK(A520,A$2:A$1080,1),"")</f>
        <v/>
      </c>
      <c r="G520" s="29" t="str">
        <f t="shared" si="37"/>
        <v/>
      </c>
      <c r="H520" s="29" t="str">
        <f>IFERROR(RANK(G520,G:G,1)+COUNTIF($G$1:G519,G520),"")</f>
        <v/>
      </c>
      <c r="I520" s="29" t="str">
        <f t="shared" si="38"/>
        <v/>
      </c>
      <c r="J520" s="29" t="str">
        <f>IFERROR(RANK(I520,I:I,1)+COUNTIF(I$1:I519,I520),"")</f>
        <v/>
      </c>
      <c r="K520" s="29" t="str">
        <f t="shared" si="39"/>
        <v/>
      </c>
      <c r="L520" s="29" t="str">
        <f>IFERROR(RANK(K520,K:K,1)+COUNTIF(K$1:K519,K520),"")</f>
        <v/>
      </c>
      <c r="M520" s="29" t="str">
        <f t="shared" si="40"/>
        <v/>
      </c>
      <c r="N520" s="29" t="str">
        <f>IFERROR(RANK(M520,M:M,1)+COUNTIF(M$1:M519,M520),"")</f>
        <v/>
      </c>
    </row>
    <row r="521" spans="1:14">
      <c r="A521" s="21"/>
      <c r="B521" s="8"/>
      <c r="C521" s="22" t="s">
        <v>857</v>
      </c>
      <c r="D521" s="111"/>
      <c r="E521" s="89"/>
      <c r="F521" s="29" t="str">
        <f>IF(YEAR(A521)&amp;MONTH(A521)=체크리스트!$A$11&amp;체크리스트!$A$15,RANK(A521,A$2:A$1080,1),"")</f>
        <v/>
      </c>
      <c r="G521" s="29" t="str">
        <f t="shared" si="37"/>
        <v/>
      </c>
      <c r="H521" s="29" t="str">
        <f>IFERROR(RANK(G521,G:G,1)+COUNTIF($G$1:G520,G521),"")</f>
        <v/>
      </c>
      <c r="I521" s="29" t="str">
        <f t="shared" si="38"/>
        <v/>
      </c>
      <c r="J521" s="29" t="str">
        <f>IFERROR(RANK(I521,I:I,1)+COUNTIF(I$1:I520,I521),"")</f>
        <v/>
      </c>
      <c r="K521" s="29" t="str">
        <f t="shared" si="39"/>
        <v/>
      </c>
      <c r="L521" s="29" t="str">
        <f>IFERROR(RANK(K521,K:K,1)+COUNTIF(K$1:K520,K521),"")</f>
        <v/>
      </c>
      <c r="M521" s="29" t="str">
        <f t="shared" si="40"/>
        <v/>
      </c>
      <c r="N521" s="29" t="str">
        <f>IFERROR(RANK(M521,M:M,1)+COUNTIF(M$1:M520,M521),"")</f>
        <v/>
      </c>
    </row>
    <row r="522" spans="1:14">
      <c r="A522" s="21"/>
      <c r="B522" s="8"/>
      <c r="C522" s="22" t="s">
        <v>857</v>
      </c>
      <c r="D522" s="111"/>
      <c r="E522" s="89"/>
      <c r="F522" s="29" t="str">
        <f>IF(YEAR(A522)&amp;MONTH(A522)=체크리스트!$A$11&amp;체크리스트!$A$15,RANK(A522,A$2:A$1080,1),"")</f>
        <v/>
      </c>
      <c r="G522" s="29" t="str">
        <f t="shared" si="37"/>
        <v/>
      </c>
      <c r="H522" s="29" t="str">
        <f>IFERROR(RANK(G522,G:G,1)+COUNTIF($G$1:G521,G522),"")</f>
        <v/>
      </c>
      <c r="I522" s="29" t="str">
        <f t="shared" si="38"/>
        <v/>
      </c>
      <c r="J522" s="29" t="str">
        <f>IFERROR(RANK(I522,I:I,1)+COUNTIF(I$1:I521,I522),"")</f>
        <v/>
      </c>
      <c r="K522" s="29" t="str">
        <f t="shared" si="39"/>
        <v/>
      </c>
      <c r="L522" s="29" t="str">
        <f>IFERROR(RANK(K522,K:K,1)+COUNTIF(K$1:K521,K522),"")</f>
        <v/>
      </c>
      <c r="M522" s="29" t="str">
        <f t="shared" si="40"/>
        <v/>
      </c>
      <c r="N522" s="29" t="str">
        <f>IFERROR(RANK(M522,M:M,1)+COUNTIF(M$1:M521,M522),"")</f>
        <v/>
      </c>
    </row>
    <row r="523" spans="1:14">
      <c r="A523" s="21"/>
      <c r="B523" s="8"/>
      <c r="C523" s="22" t="s">
        <v>857</v>
      </c>
      <c r="D523" s="111"/>
      <c r="E523" s="89"/>
      <c r="F523" s="29" t="str">
        <f>IF(YEAR(A523)&amp;MONTH(A523)=체크리스트!$A$11&amp;체크리스트!$A$15,RANK(A523,A$2:A$1080,1),"")</f>
        <v/>
      </c>
      <c r="G523" s="29" t="str">
        <f t="shared" si="37"/>
        <v/>
      </c>
      <c r="H523" s="29" t="str">
        <f>IFERROR(RANK(G523,G:G,1)+COUNTIF($G$1:G522,G523),"")</f>
        <v/>
      </c>
      <c r="I523" s="29" t="str">
        <f t="shared" si="38"/>
        <v/>
      </c>
      <c r="J523" s="29" t="str">
        <f>IFERROR(RANK(I523,I:I,1)+COUNTIF(I$1:I522,I523),"")</f>
        <v/>
      </c>
      <c r="K523" s="29" t="str">
        <f t="shared" si="39"/>
        <v/>
      </c>
      <c r="L523" s="29" t="str">
        <f>IFERROR(RANK(K523,K:K,1)+COUNTIF(K$1:K522,K523),"")</f>
        <v/>
      </c>
      <c r="M523" s="29" t="str">
        <f t="shared" si="40"/>
        <v/>
      </c>
      <c r="N523" s="29" t="str">
        <f>IFERROR(RANK(M523,M:M,1)+COUNTIF(M$1:M522,M523),"")</f>
        <v/>
      </c>
    </row>
    <row r="524" spans="1:14">
      <c r="A524" s="21"/>
      <c r="B524" s="8"/>
      <c r="C524" s="22" t="s">
        <v>857</v>
      </c>
      <c r="D524" s="111"/>
      <c r="E524" s="89"/>
      <c r="F524" s="29" t="str">
        <f>IF(YEAR(A524)&amp;MONTH(A524)=체크리스트!$A$11&amp;체크리스트!$A$15,RANK(A524,A$2:A$1080,1),"")</f>
        <v/>
      </c>
      <c r="G524" s="29" t="str">
        <f t="shared" si="37"/>
        <v/>
      </c>
      <c r="H524" s="29" t="str">
        <f>IFERROR(RANK(G524,G:G,1)+COUNTIF($G$1:G523,G524),"")</f>
        <v/>
      </c>
      <c r="I524" s="29" t="str">
        <f t="shared" si="38"/>
        <v/>
      </c>
      <c r="J524" s="29" t="str">
        <f>IFERROR(RANK(I524,I:I,1)+COUNTIF(I$1:I523,I524),"")</f>
        <v/>
      </c>
      <c r="K524" s="29" t="str">
        <f t="shared" si="39"/>
        <v/>
      </c>
      <c r="L524" s="29" t="str">
        <f>IFERROR(RANK(K524,K:K,1)+COUNTIF(K$1:K523,K524),"")</f>
        <v/>
      </c>
      <c r="M524" s="29" t="str">
        <f t="shared" si="40"/>
        <v/>
      </c>
      <c r="N524" s="29" t="str">
        <f>IFERROR(RANK(M524,M:M,1)+COUNTIF(M$1:M523,M524),"")</f>
        <v/>
      </c>
    </row>
    <row r="525" spans="1:14">
      <c r="A525" s="21"/>
      <c r="B525" s="8"/>
      <c r="C525" s="22" t="s">
        <v>857</v>
      </c>
      <c r="D525" s="111"/>
      <c r="E525" s="89"/>
      <c r="F525" s="29" t="str">
        <f>IF(YEAR(A525)&amp;MONTH(A525)=체크리스트!$A$11&amp;체크리스트!$A$15,RANK(A525,A$2:A$1080,1),"")</f>
        <v/>
      </c>
      <c r="G525" s="29" t="str">
        <f t="shared" si="37"/>
        <v/>
      </c>
      <c r="H525" s="29" t="str">
        <f>IFERROR(RANK(G525,G:G,1)+COUNTIF($G$1:G524,G525),"")</f>
        <v/>
      </c>
      <c r="I525" s="29" t="str">
        <f t="shared" si="38"/>
        <v/>
      </c>
      <c r="J525" s="29" t="str">
        <f>IFERROR(RANK(I525,I:I,1)+COUNTIF(I$1:I524,I525),"")</f>
        <v/>
      </c>
      <c r="K525" s="29" t="str">
        <f t="shared" si="39"/>
        <v/>
      </c>
      <c r="L525" s="29" t="str">
        <f>IFERROR(RANK(K525,K:K,1)+COUNTIF(K$1:K524,K525),"")</f>
        <v/>
      </c>
      <c r="M525" s="29" t="str">
        <f t="shared" si="40"/>
        <v/>
      </c>
      <c r="N525" s="29" t="str">
        <f>IFERROR(RANK(M525,M:M,1)+COUNTIF(M$1:M524,M525),"")</f>
        <v/>
      </c>
    </row>
    <row r="526" spans="1:14">
      <c r="A526" s="21"/>
      <c r="B526" s="8"/>
      <c r="C526" s="22" t="s">
        <v>857</v>
      </c>
      <c r="D526" s="111"/>
      <c r="E526" s="89"/>
      <c r="F526" s="29" t="str">
        <f>IF(YEAR(A526)&amp;MONTH(A526)=체크리스트!$A$11&amp;체크리스트!$A$15,RANK(A526,A$2:A$1080,1),"")</f>
        <v/>
      </c>
      <c r="G526" s="29" t="str">
        <f t="shared" si="37"/>
        <v/>
      </c>
      <c r="H526" s="29" t="str">
        <f>IFERROR(RANK(G526,G:G,1)+COUNTIF($G$1:G525,G526),"")</f>
        <v/>
      </c>
      <c r="I526" s="29" t="str">
        <f t="shared" si="38"/>
        <v/>
      </c>
      <c r="J526" s="29" t="str">
        <f>IFERROR(RANK(I526,I:I,1)+COUNTIF(I$1:I525,I526),"")</f>
        <v/>
      </c>
      <c r="K526" s="29" t="str">
        <f t="shared" si="39"/>
        <v/>
      </c>
      <c r="L526" s="29" t="str">
        <f>IFERROR(RANK(K526,K:K,1)+COUNTIF(K$1:K525,K526),"")</f>
        <v/>
      </c>
      <c r="M526" s="29" t="str">
        <f t="shared" si="40"/>
        <v/>
      </c>
      <c r="N526" s="29" t="str">
        <f>IFERROR(RANK(M526,M:M,1)+COUNTIF(M$1:M525,M526),"")</f>
        <v/>
      </c>
    </row>
    <row r="527" spans="1:14">
      <c r="A527" s="21"/>
      <c r="B527" s="8"/>
      <c r="C527" s="22" t="s">
        <v>857</v>
      </c>
      <c r="D527" s="111"/>
      <c r="E527" s="89"/>
      <c r="F527" s="29" t="str">
        <f>IF(YEAR(A527)&amp;MONTH(A527)=체크리스트!$A$11&amp;체크리스트!$A$15,RANK(A527,A$2:A$1080,1),"")</f>
        <v/>
      </c>
      <c r="G527" s="29" t="str">
        <f t="shared" si="37"/>
        <v/>
      </c>
      <c r="H527" s="29" t="str">
        <f>IFERROR(RANK(G527,G:G,1)+COUNTIF($G$1:G526,G527),"")</f>
        <v/>
      </c>
      <c r="I527" s="29" t="str">
        <f t="shared" si="38"/>
        <v/>
      </c>
      <c r="J527" s="29" t="str">
        <f>IFERROR(RANK(I527,I:I,1)+COUNTIF(I$1:I526,I527),"")</f>
        <v/>
      </c>
      <c r="K527" s="29" t="str">
        <f t="shared" si="39"/>
        <v/>
      </c>
      <c r="L527" s="29" t="str">
        <f>IFERROR(RANK(K527,K:K,1)+COUNTIF(K$1:K526,K527),"")</f>
        <v/>
      </c>
      <c r="M527" s="29" t="str">
        <f t="shared" si="40"/>
        <v/>
      </c>
      <c r="N527" s="29" t="str">
        <f>IFERROR(RANK(M527,M:M,1)+COUNTIF(M$1:M526,M527),"")</f>
        <v/>
      </c>
    </row>
    <row r="528" spans="1:14">
      <c r="A528" s="21"/>
      <c r="B528" s="8"/>
      <c r="C528" s="22" t="s">
        <v>857</v>
      </c>
      <c r="D528" s="111"/>
      <c r="E528" s="89"/>
      <c r="F528" s="29" t="str">
        <f>IF(YEAR(A528)&amp;MONTH(A528)=체크리스트!$A$11&amp;체크리스트!$A$15,RANK(A528,A$2:A$1080,1),"")</f>
        <v/>
      </c>
      <c r="G528" s="29" t="str">
        <f t="shared" si="37"/>
        <v/>
      </c>
      <c r="H528" s="29" t="str">
        <f>IFERROR(RANK(G528,G:G,1)+COUNTIF($G$1:G527,G528),"")</f>
        <v/>
      </c>
      <c r="I528" s="29" t="str">
        <f t="shared" si="38"/>
        <v/>
      </c>
      <c r="J528" s="29" t="str">
        <f>IFERROR(RANK(I528,I:I,1)+COUNTIF(I$1:I527,I528),"")</f>
        <v/>
      </c>
      <c r="K528" s="29" t="str">
        <f t="shared" si="39"/>
        <v/>
      </c>
      <c r="L528" s="29" t="str">
        <f>IFERROR(RANK(K528,K:K,1)+COUNTIF(K$1:K527,K528),"")</f>
        <v/>
      </c>
      <c r="M528" s="29" t="str">
        <f t="shared" si="40"/>
        <v/>
      </c>
      <c r="N528" s="29" t="str">
        <f>IFERROR(RANK(M528,M:M,1)+COUNTIF(M$1:M527,M528),"")</f>
        <v/>
      </c>
    </row>
    <row r="529" spans="1:14">
      <c r="A529" s="21"/>
      <c r="B529" s="8"/>
      <c r="C529" s="22" t="s">
        <v>857</v>
      </c>
      <c r="D529" s="111"/>
      <c r="E529" s="89"/>
      <c r="F529" s="29" t="str">
        <f>IF(YEAR(A529)&amp;MONTH(A529)=체크리스트!$A$11&amp;체크리스트!$A$15,RANK(A529,A$2:A$1080,1),"")</f>
        <v/>
      </c>
      <c r="G529" s="29" t="str">
        <f t="shared" si="37"/>
        <v/>
      </c>
      <c r="H529" s="29" t="str">
        <f>IFERROR(RANK(G529,G:G,1)+COUNTIF($G$1:G528,G529),"")</f>
        <v/>
      </c>
      <c r="I529" s="29" t="str">
        <f t="shared" si="38"/>
        <v/>
      </c>
      <c r="J529" s="29" t="str">
        <f>IFERROR(RANK(I529,I:I,1)+COUNTIF(I$1:I528,I529),"")</f>
        <v/>
      </c>
      <c r="K529" s="29" t="str">
        <f t="shared" si="39"/>
        <v/>
      </c>
      <c r="L529" s="29" t="str">
        <f>IFERROR(RANK(K529,K:K,1)+COUNTIF(K$1:K528,K529),"")</f>
        <v/>
      </c>
      <c r="M529" s="29" t="str">
        <f t="shared" si="40"/>
        <v/>
      </c>
      <c r="N529" s="29" t="str">
        <f>IFERROR(RANK(M529,M:M,1)+COUNTIF(M$1:M528,M529),"")</f>
        <v/>
      </c>
    </row>
    <row r="530" spans="1:14">
      <c r="A530" s="21"/>
      <c r="B530" s="8"/>
      <c r="C530" s="22" t="s">
        <v>857</v>
      </c>
      <c r="D530" s="111"/>
      <c r="E530" s="89"/>
      <c r="F530" s="29" t="str">
        <f>IF(YEAR(A530)&amp;MONTH(A530)=체크리스트!$A$11&amp;체크리스트!$A$15,RANK(A530,A$2:A$1080,1),"")</f>
        <v/>
      </c>
      <c r="G530" s="29" t="str">
        <f t="shared" si="37"/>
        <v/>
      </c>
      <c r="H530" s="29" t="str">
        <f>IFERROR(RANK(G530,G:G,1)+COUNTIF($G$1:G529,G530),"")</f>
        <v/>
      </c>
      <c r="I530" s="29" t="str">
        <f t="shared" si="38"/>
        <v/>
      </c>
      <c r="J530" s="29" t="str">
        <f>IFERROR(RANK(I530,I:I,1)+COUNTIF(I$1:I529,I530),"")</f>
        <v/>
      </c>
      <c r="K530" s="29" t="str">
        <f t="shared" si="39"/>
        <v/>
      </c>
      <c r="L530" s="29" t="str">
        <f>IFERROR(RANK(K530,K:K,1)+COUNTIF(K$1:K529,K530),"")</f>
        <v/>
      </c>
      <c r="M530" s="29" t="str">
        <f t="shared" si="40"/>
        <v/>
      </c>
      <c r="N530" s="29" t="str">
        <f>IFERROR(RANK(M530,M:M,1)+COUNTIF(M$1:M529,M530),"")</f>
        <v/>
      </c>
    </row>
    <row r="531" spans="1:14">
      <c r="A531" s="21"/>
      <c r="B531" s="8"/>
      <c r="C531" s="22" t="s">
        <v>857</v>
      </c>
      <c r="D531" s="111"/>
      <c r="E531" s="89"/>
      <c r="F531" s="29" t="str">
        <f>IF(YEAR(A531)&amp;MONTH(A531)=체크리스트!$A$11&amp;체크리스트!$A$15,RANK(A531,A$2:A$1080,1),"")</f>
        <v/>
      </c>
      <c r="G531" s="29" t="str">
        <f t="shared" si="37"/>
        <v/>
      </c>
      <c r="H531" s="29" t="str">
        <f>IFERROR(RANK(G531,G:G,1)+COUNTIF($G$1:G530,G531),"")</f>
        <v/>
      </c>
      <c r="I531" s="29" t="str">
        <f t="shared" si="38"/>
        <v/>
      </c>
      <c r="J531" s="29" t="str">
        <f>IFERROR(RANK(I531,I:I,1)+COUNTIF(I$1:I530,I531),"")</f>
        <v/>
      </c>
      <c r="K531" s="29" t="str">
        <f t="shared" si="39"/>
        <v/>
      </c>
      <c r="L531" s="29" t="str">
        <f>IFERROR(RANK(K531,K:K,1)+COUNTIF(K$1:K530,K531),"")</f>
        <v/>
      </c>
      <c r="M531" s="29" t="str">
        <f t="shared" si="40"/>
        <v/>
      </c>
      <c r="N531" s="29" t="str">
        <f>IFERROR(RANK(M531,M:M,1)+COUNTIF(M$1:M530,M531),"")</f>
        <v/>
      </c>
    </row>
    <row r="532" spans="1:14">
      <c r="A532" s="21"/>
      <c r="B532" s="8"/>
      <c r="C532" s="22" t="s">
        <v>857</v>
      </c>
      <c r="D532" s="111"/>
      <c r="E532" s="89"/>
      <c r="F532" s="29" t="str">
        <f>IF(YEAR(A532)&amp;MONTH(A532)=체크리스트!$A$11&amp;체크리스트!$A$15,RANK(A532,A$2:A$1080,1),"")</f>
        <v/>
      </c>
      <c r="G532" s="29" t="str">
        <f t="shared" si="37"/>
        <v/>
      </c>
      <c r="H532" s="29" t="str">
        <f>IFERROR(RANK(G532,G:G,1)+COUNTIF($G$1:G531,G532),"")</f>
        <v/>
      </c>
      <c r="I532" s="29" t="str">
        <f t="shared" si="38"/>
        <v/>
      </c>
      <c r="J532" s="29" t="str">
        <f>IFERROR(RANK(I532,I:I,1)+COUNTIF(I$1:I531,I532),"")</f>
        <v/>
      </c>
      <c r="K532" s="29" t="str">
        <f t="shared" si="39"/>
        <v/>
      </c>
      <c r="L532" s="29" t="str">
        <f>IFERROR(RANK(K532,K:K,1)+COUNTIF(K$1:K531,K532),"")</f>
        <v/>
      </c>
      <c r="M532" s="29" t="str">
        <f t="shared" si="40"/>
        <v/>
      </c>
      <c r="N532" s="29" t="str">
        <f>IFERROR(RANK(M532,M:M,1)+COUNTIF(M$1:M531,M532),"")</f>
        <v/>
      </c>
    </row>
    <row r="533" spans="1:14">
      <c r="A533" s="21"/>
      <c r="B533" s="8"/>
      <c r="C533" s="22" t="s">
        <v>857</v>
      </c>
      <c r="D533" s="111"/>
      <c r="E533" s="89"/>
      <c r="F533" s="29" t="str">
        <f>IF(YEAR(A533)&amp;MONTH(A533)=체크리스트!$A$11&amp;체크리스트!$A$15,RANK(A533,A$2:A$1080,1),"")</f>
        <v/>
      </c>
      <c r="G533" s="29" t="str">
        <f t="shared" si="37"/>
        <v/>
      </c>
      <c r="H533" s="29" t="str">
        <f>IFERROR(RANK(G533,G:G,1)+COUNTIF($G$1:G532,G533),"")</f>
        <v/>
      </c>
      <c r="I533" s="29" t="str">
        <f t="shared" si="38"/>
        <v/>
      </c>
      <c r="J533" s="29" t="str">
        <f>IFERROR(RANK(I533,I:I,1)+COUNTIF(I$1:I532,I533),"")</f>
        <v/>
      </c>
      <c r="K533" s="29" t="str">
        <f t="shared" si="39"/>
        <v/>
      </c>
      <c r="L533" s="29" t="str">
        <f>IFERROR(RANK(K533,K:K,1)+COUNTIF(K$1:K532,K533),"")</f>
        <v/>
      </c>
      <c r="M533" s="29" t="str">
        <f t="shared" si="40"/>
        <v/>
      </c>
      <c r="N533" s="29" t="str">
        <f>IFERROR(RANK(M533,M:M,1)+COUNTIF(M$1:M532,M533),"")</f>
        <v/>
      </c>
    </row>
    <row r="534" spans="1:14">
      <c r="A534" s="21"/>
      <c r="B534" s="8"/>
      <c r="C534" s="22" t="s">
        <v>857</v>
      </c>
      <c r="D534" s="111"/>
      <c r="E534" s="89"/>
      <c r="F534" s="29" t="str">
        <f>IF(YEAR(A534)&amp;MONTH(A534)=체크리스트!$A$11&amp;체크리스트!$A$15,RANK(A534,A$2:A$1080,1),"")</f>
        <v/>
      </c>
      <c r="G534" s="29" t="str">
        <f t="shared" si="37"/>
        <v/>
      </c>
      <c r="H534" s="29" t="str">
        <f>IFERROR(RANK(G534,G:G,1)+COUNTIF($G$1:G533,G534),"")</f>
        <v/>
      </c>
      <c r="I534" s="29" t="str">
        <f t="shared" si="38"/>
        <v/>
      </c>
      <c r="J534" s="29" t="str">
        <f>IFERROR(RANK(I534,I:I,1)+COUNTIF(I$1:I533,I534),"")</f>
        <v/>
      </c>
      <c r="K534" s="29" t="str">
        <f t="shared" si="39"/>
        <v/>
      </c>
      <c r="L534" s="29" t="str">
        <f>IFERROR(RANK(K534,K:K,1)+COUNTIF(K$1:K533,K534),"")</f>
        <v/>
      </c>
      <c r="M534" s="29" t="str">
        <f t="shared" si="40"/>
        <v/>
      </c>
      <c r="N534" s="29" t="str">
        <f>IFERROR(RANK(M534,M:M,1)+COUNTIF(M$1:M533,M534),"")</f>
        <v/>
      </c>
    </row>
    <row r="535" spans="1:14">
      <c r="A535" s="21"/>
      <c r="B535" s="8"/>
      <c r="C535" s="22" t="s">
        <v>857</v>
      </c>
      <c r="D535" s="111"/>
      <c r="E535" s="89"/>
      <c r="F535" s="29" t="str">
        <f>IF(YEAR(A535)&amp;MONTH(A535)=체크리스트!$A$11&amp;체크리스트!$A$15,RANK(A535,A$2:A$1080,1),"")</f>
        <v/>
      </c>
      <c r="G535" s="29" t="str">
        <f t="shared" si="37"/>
        <v/>
      </c>
      <c r="H535" s="29" t="str">
        <f>IFERROR(RANK(G535,G:G,1)+COUNTIF($G$1:G534,G535),"")</f>
        <v/>
      </c>
      <c r="I535" s="29" t="str">
        <f t="shared" si="38"/>
        <v/>
      </c>
      <c r="J535" s="29" t="str">
        <f>IFERROR(RANK(I535,I:I,1)+COUNTIF(I$1:I534,I535),"")</f>
        <v/>
      </c>
      <c r="K535" s="29" t="str">
        <f t="shared" si="39"/>
        <v/>
      </c>
      <c r="L535" s="29" t="str">
        <f>IFERROR(RANK(K535,K:K,1)+COUNTIF(K$1:K534,K535),"")</f>
        <v/>
      </c>
      <c r="M535" s="29" t="str">
        <f t="shared" si="40"/>
        <v/>
      </c>
      <c r="N535" s="29" t="str">
        <f>IFERROR(RANK(M535,M:M,1)+COUNTIF(M$1:M534,M535),"")</f>
        <v/>
      </c>
    </row>
    <row r="536" spans="1:14">
      <c r="A536" s="21"/>
      <c r="B536" s="8"/>
      <c r="C536" s="22" t="s">
        <v>857</v>
      </c>
      <c r="D536" s="111"/>
      <c r="E536" s="89"/>
      <c r="F536" s="29" t="str">
        <f>IF(YEAR(A536)&amp;MONTH(A536)=체크리스트!$A$11&amp;체크리스트!$A$15,RANK(A536,A$2:A$1080,1),"")</f>
        <v/>
      </c>
      <c r="G536" s="29" t="str">
        <f t="shared" si="37"/>
        <v/>
      </c>
      <c r="H536" s="29" t="str">
        <f>IFERROR(RANK(G536,G:G,1)+COUNTIF($G$1:G535,G536),"")</f>
        <v/>
      </c>
      <c r="I536" s="29" t="str">
        <f t="shared" si="38"/>
        <v/>
      </c>
      <c r="J536" s="29" t="str">
        <f>IFERROR(RANK(I536,I:I,1)+COUNTIF(I$1:I535,I536),"")</f>
        <v/>
      </c>
      <c r="K536" s="29" t="str">
        <f t="shared" si="39"/>
        <v/>
      </c>
      <c r="L536" s="29" t="str">
        <f>IFERROR(RANK(K536,K:K,1)+COUNTIF(K$1:K535,K536),"")</f>
        <v/>
      </c>
      <c r="M536" s="29" t="str">
        <f t="shared" si="40"/>
        <v/>
      </c>
      <c r="N536" s="29" t="str">
        <f>IFERROR(RANK(M536,M:M,1)+COUNTIF(M$1:M535,M536),"")</f>
        <v/>
      </c>
    </row>
    <row r="537" spans="1:14">
      <c r="A537" s="21"/>
      <c r="B537" s="8"/>
      <c r="C537" s="22" t="s">
        <v>857</v>
      </c>
      <c r="D537" s="111"/>
      <c r="E537" s="89"/>
      <c r="F537" s="29" t="str">
        <f>IF(YEAR(A537)&amp;MONTH(A537)=체크리스트!$A$11&amp;체크리스트!$A$15,RANK(A537,A$2:A$1080,1),"")</f>
        <v/>
      </c>
      <c r="G537" s="29" t="str">
        <f t="shared" si="37"/>
        <v/>
      </c>
      <c r="H537" s="29" t="str">
        <f>IFERROR(RANK(G537,G:G,1)+COUNTIF($G$1:G536,G537),"")</f>
        <v/>
      </c>
      <c r="I537" s="29" t="str">
        <f t="shared" si="38"/>
        <v/>
      </c>
      <c r="J537" s="29" t="str">
        <f>IFERROR(RANK(I537,I:I,1)+COUNTIF(I$1:I536,I537),"")</f>
        <v/>
      </c>
      <c r="K537" s="29" t="str">
        <f t="shared" si="39"/>
        <v/>
      </c>
      <c r="L537" s="29" t="str">
        <f>IFERROR(RANK(K537,K:K,1)+COUNTIF(K$1:K536,K537),"")</f>
        <v/>
      </c>
      <c r="M537" s="29" t="str">
        <f t="shared" si="40"/>
        <v/>
      </c>
      <c r="N537" s="29" t="str">
        <f>IFERROR(RANK(M537,M:M,1)+COUNTIF(M$1:M536,M537),"")</f>
        <v/>
      </c>
    </row>
    <row r="538" spans="1:14">
      <c r="A538" s="21"/>
      <c r="B538" s="8"/>
      <c r="C538" s="22" t="s">
        <v>857</v>
      </c>
      <c r="D538" s="111"/>
      <c r="E538" s="89"/>
      <c r="F538" s="29" t="str">
        <f>IF(YEAR(A538)&amp;MONTH(A538)=체크리스트!$A$11&amp;체크리스트!$A$15,RANK(A538,A$2:A$1080,1),"")</f>
        <v/>
      </c>
      <c r="G538" s="29" t="str">
        <f t="shared" ref="G538:G601" si="41">IFERROR(IF(D538="기획자료",RANK(F538,F:F,1),""),"")</f>
        <v/>
      </c>
      <c r="H538" s="29" t="str">
        <f>IFERROR(RANK(G538,G:G,1)+COUNTIF($G$1:G537,G538),"")</f>
        <v/>
      </c>
      <c r="I538" s="29" t="str">
        <f t="shared" ref="I538:I601" si="42">IFERROR(IF(D538="보도자료",RANK(F538,F:F,1),""),"")</f>
        <v/>
      </c>
      <c r="J538" s="29" t="str">
        <f>IFERROR(RANK(I538,I:I,1)+COUNTIF(I$1:I537,I538),"")</f>
        <v/>
      </c>
      <c r="K538" s="29" t="str">
        <f t="shared" ref="K538:K601" si="43">IFERROR(IF(D538="자료실",RANK(F538,F:F,1),""),"")</f>
        <v/>
      </c>
      <c r="L538" s="29" t="str">
        <f>IFERROR(RANK(K538,K:K,1)+COUNTIF(K$1:K537,K538),"")</f>
        <v/>
      </c>
      <c r="M538" s="29" t="str">
        <f t="shared" ref="M538:M601" si="44">IFERROR(IF(D538="리포트",RANK(F538,F:F,1),""),"")</f>
        <v/>
      </c>
      <c r="N538" s="29" t="str">
        <f>IFERROR(RANK(M538,M:M,1)+COUNTIF(M$1:M537,M538),"")</f>
        <v/>
      </c>
    </row>
    <row r="539" spans="1:14">
      <c r="A539" s="21"/>
      <c r="B539" s="8"/>
      <c r="C539" s="22" t="s">
        <v>857</v>
      </c>
      <c r="D539" s="111"/>
      <c r="E539" s="89"/>
      <c r="F539" s="29" t="str">
        <f>IF(YEAR(A539)&amp;MONTH(A539)=체크리스트!$A$11&amp;체크리스트!$A$15,RANK(A539,A$2:A$1080,1),"")</f>
        <v/>
      </c>
      <c r="G539" s="29" t="str">
        <f t="shared" si="41"/>
        <v/>
      </c>
      <c r="H539" s="29" t="str">
        <f>IFERROR(RANK(G539,G:G,1)+COUNTIF($G$1:G538,G539),"")</f>
        <v/>
      </c>
      <c r="I539" s="29" t="str">
        <f t="shared" si="42"/>
        <v/>
      </c>
      <c r="J539" s="29" t="str">
        <f>IFERROR(RANK(I539,I:I,1)+COUNTIF(I$1:I538,I539),"")</f>
        <v/>
      </c>
      <c r="K539" s="29" t="str">
        <f t="shared" si="43"/>
        <v/>
      </c>
      <c r="L539" s="29" t="str">
        <f>IFERROR(RANK(K539,K:K,1)+COUNTIF(K$1:K538,K539),"")</f>
        <v/>
      </c>
      <c r="M539" s="29" t="str">
        <f t="shared" si="44"/>
        <v/>
      </c>
      <c r="N539" s="29" t="str">
        <f>IFERROR(RANK(M539,M:M,1)+COUNTIF(M$1:M538,M539),"")</f>
        <v/>
      </c>
    </row>
    <row r="540" spans="1:14">
      <c r="A540" s="21"/>
      <c r="B540" s="8"/>
      <c r="C540" s="22" t="s">
        <v>857</v>
      </c>
      <c r="D540" s="111"/>
      <c r="E540" s="89"/>
      <c r="F540" s="29" t="str">
        <f>IF(YEAR(A540)&amp;MONTH(A540)=체크리스트!$A$11&amp;체크리스트!$A$15,RANK(A540,A$2:A$1080,1),"")</f>
        <v/>
      </c>
      <c r="G540" s="29" t="str">
        <f t="shared" si="41"/>
        <v/>
      </c>
      <c r="H540" s="29" t="str">
        <f>IFERROR(RANK(G540,G:G,1)+COUNTIF($G$1:G539,G540),"")</f>
        <v/>
      </c>
      <c r="I540" s="29" t="str">
        <f t="shared" si="42"/>
        <v/>
      </c>
      <c r="J540" s="29" t="str">
        <f>IFERROR(RANK(I540,I:I,1)+COUNTIF(I$1:I539,I540),"")</f>
        <v/>
      </c>
      <c r="K540" s="29" t="str">
        <f t="shared" si="43"/>
        <v/>
      </c>
      <c r="L540" s="29" t="str">
        <f>IFERROR(RANK(K540,K:K,1)+COUNTIF(K$1:K539,K540),"")</f>
        <v/>
      </c>
      <c r="M540" s="29" t="str">
        <f t="shared" si="44"/>
        <v/>
      </c>
      <c r="N540" s="29" t="str">
        <f>IFERROR(RANK(M540,M:M,1)+COUNTIF(M$1:M539,M540),"")</f>
        <v/>
      </c>
    </row>
    <row r="541" spans="1:14">
      <c r="A541" s="21"/>
      <c r="B541" s="8"/>
      <c r="C541" s="22" t="s">
        <v>857</v>
      </c>
      <c r="D541" s="111"/>
      <c r="E541" s="89"/>
      <c r="F541" s="29" t="str">
        <f>IF(YEAR(A541)&amp;MONTH(A541)=체크리스트!$A$11&amp;체크리스트!$A$15,RANK(A541,A$2:A$1080,1),"")</f>
        <v/>
      </c>
      <c r="G541" s="29" t="str">
        <f t="shared" si="41"/>
        <v/>
      </c>
      <c r="H541" s="29" t="str">
        <f>IFERROR(RANK(G541,G:G,1)+COUNTIF($G$1:G540,G541),"")</f>
        <v/>
      </c>
      <c r="I541" s="29" t="str">
        <f t="shared" si="42"/>
        <v/>
      </c>
      <c r="J541" s="29" t="str">
        <f>IFERROR(RANK(I541,I:I,1)+COUNTIF(I$1:I540,I541),"")</f>
        <v/>
      </c>
      <c r="K541" s="29" t="str">
        <f t="shared" si="43"/>
        <v/>
      </c>
      <c r="L541" s="29" t="str">
        <f>IFERROR(RANK(K541,K:K,1)+COUNTIF(K$1:K540,K541),"")</f>
        <v/>
      </c>
      <c r="M541" s="29" t="str">
        <f t="shared" si="44"/>
        <v/>
      </c>
      <c r="N541" s="29" t="str">
        <f>IFERROR(RANK(M541,M:M,1)+COUNTIF(M$1:M540,M541),"")</f>
        <v/>
      </c>
    </row>
    <row r="542" spans="1:14">
      <c r="A542" s="21"/>
      <c r="B542" s="8"/>
      <c r="C542" s="22" t="s">
        <v>857</v>
      </c>
      <c r="D542" s="111"/>
      <c r="E542" s="89"/>
      <c r="F542" s="29" t="str">
        <f>IF(YEAR(A542)&amp;MONTH(A542)=체크리스트!$A$11&amp;체크리스트!$A$15,RANK(A542,A$2:A$1080,1),"")</f>
        <v/>
      </c>
      <c r="G542" s="29" t="str">
        <f t="shared" si="41"/>
        <v/>
      </c>
      <c r="H542" s="29" t="str">
        <f>IFERROR(RANK(G542,G:G,1)+COUNTIF($G$1:G541,G542),"")</f>
        <v/>
      </c>
      <c r="I542" s="29" t="str">
        <f t="shared" si="42"/>
        <v/>
      </c>
      <c r="J542" s="29" t="str">
        <f>IFERROR(RANK(I542,I:I,1)+COUNTIF(I$1:I541,I542),"")</f>
        <v/>
      </c>
      <c r="K542" s="29" t="str">
        <f t="shared" si="43"/>
        <v/>
      </c>
      <c r="L542" s="29" t="str">
        <f>IFERROR(RANK(K542,K:K,1)+COUNTIF(K$1:K541,K542),"")</f>
        <v/>
      </c>
      <c r="M542" s="29" t="str">
        <f t="shared" si="44"/>
        <v/>
      </c>
      <c r="N542" s="29" t="str">
        <f>IFERROR(RANK(M542,M:M,1)+COUNTIF(M$1:M541,M542),"")</f>
        <v/>
      </c>
    </row>
    <row r="543" spans="1:14">
      <c r="A543" s="21"/>
      <c r="B543" s="8"/>
      <c r="C543" s="22" t="s">
        <v>857</v>
      </c>
      <c r="D543" s="111"/>
      <c r="E543" s="89"/>
      <c r="F543" s="29" t="str">
        <f>IF(YEAR(A543)&amp;MONTH(A543)=체크리스트!$A$11&amp;체크리스트!$A$15,RANK(A543,A$2:A$1080,1),"")</f>
        <v/>
      </c>
      <c r="G543" s="29" t="str">
        <f t="shared" si="41"/>
        <v/>
      </c>
      <c r="H543" s="29" t="str">
        <f>IFERROR(RANK(G543,G:G,1)+COUNTIF($G$1:G542,G543),"")</f>
        <v/>
      </c>
      <c r="I543" s="29" t="str">
        <f t="shared" si="42"/>
        <v/>
      </c>
      <c r="J543" s="29" t="str">
        <f>IFERROR(RANK(I543,I:I,1)+COUNTIF(I$1:I542,I543),"")</f>
        <v/>
      </c>
      <c r="K543" s="29" t="str">
        <f t="shared" si="43"/>
        <v/>
      </c>
      <c r="L543" s="29" t="str">
        <f>IFERROR(RANK(K543,K:K,1)+COUNTIF(K$1:K542,K543),"")</f>
        <v/>
      </c>
      <c r="M543" s="29" t="str">
        <f t="shared" si="44"/>
        <v/>
      </c>
      <c r="N543" s="29" t="str">
        <f>IFERROR(RANK(M543,M:M,1)+COUNTIF(M$1:M542,M543),"")</f>
        <v/>
      </c>
    </row>
    <row r="544" spans="1:14">
      <c r="A544" s="21"/>
      <c r="B544" s="8"/>
      <c r="C544" s="22" t="s">
        <v>857</v>
      </c>
      <c r="D544" s="111"/>
      <c r="E544" s="89"/>
      <c r="F544" s="29" t="str">
        <f>IF(YEAR(A544)&amp;MONTH(A544)=체크리스트!$A$11&amp;체크리스트!$A$15,RANK(A544,A$2:A$1080,1),"")</f>
        <v/>
      </c>
      <c r="G544" s="29" t="str">
        <f t="shared" si="41"/>
        <v/>
      </c>
      <c r="H544" s="29" t="str">
        <f>IFERROR(RANK(G544,G:G,1)+COUNTIF($G$1:G543,G544),"")</f>
        <v/>
      </c>
      <c r="I544" s="29" t="str">
        <f t="shared" si="42"/>
        <v/>
      </c>
      <c r="J544" s="29" t="str">
        <f>IFERROR(RANK(I544,I:I,1)+COUNTIF(I$1:I543,I544),"")</f>
        <v/>
      </c>
      <c r="K544" s="29" t="str">
        <f t="shared" si="43"/>
        <v/>
      </c>
      <c r="L544" s="29" t="str">
        <f>IFERROR(RANK(K544,K:K,1)+COUNTIF(K$1:K543,K544),"")</f>
        <v/>
      </c>
      <c r="M544" s="29" t="str">
        <f t="shared" si="44"/>
        <v/>
      </c>
      <c r="N544" s="29" t="str">
        <f>IFERROR(RANK(M544,M:M,1)+COUNTIF(M$1:M543,M544),"")</f>
        <v/>
      </c>
    </row>
    <row r="545" spans="1:14">
      <c r="A545" s="21"/>
      <c r="B545" s="8"/>
      <c r="C545" s="22" t="s">
        <v>857</v>
      </c>
      <c r="D545" s="111"/>
      <c r="E545" s="89"/>
      <c r="F545" s="29" t="str">
        <f>IF(YEAR(A545)&amp;MONTH(A545)=체크리스트!$A$11&amp;체크리스트!$A$15,RANK(A545,A$2:A$1080,1),"")</f>
        <v/>
      </c>
      <c r="G545" s="29" t="str">
        <f t="shared" si="41"/>
        <v/>
      </c>
      <c r="H545" s="29" t="str">
        <f>IFERROR(RANK(G545,G:G,1)+COUNTIF($G$1:G544,G545),"")</f>
        <v/>
      </c>
      <c r="I545" s="29" t="str">
        <f t="shared" si="42"/>
        <v/>
      </c>
      <c r="J545" s="29" t="str">
        <f>IFERROR(RANK(I545,I:I,1)+COUNTIF(I$1:I544,I545),"")</f>
        <v/>
      </c>
      <c r="K545" s="29" t="str">
        <f t="shared" si="43"/>
        <v/>
      </c>
      <c r="L545" s="29" t="str">
        <f>IFERROR(RANK(K545,K:K,1)+COUNTIF(K$1:K544,K545),"")</f>
        <v/>
      </c>
      <c r="M545" s="29" t="str">
        <f t="shared" si="44"/>
        <v/>
      </c>
      <c r="N545" s="29" t="str">
        <f>IFERROR(RANK(M545,M:M,1)+COUNTIF(M$1:M544,M545),"")</f>
        <v/>
      </c>
    </row>
    <row r="546" spans="1:14">
      <c r="A546" s="21"/>
      <c r="B546" s="8"/>
      <c r="C546" s="22" t="s">
        <v>857</v>
      </c>
      <c r="D546" s="111"/>
      <c r="E546" s="89"/>
      <c r="F546" s="29" t="str">
        <f>IF(YEAR(A546)&amp;MONTH(A546)=체크리스트!$A$11&amp;체크리스트!$A$15,RANK(A546,A$2:A$1080,1),"")</f>
        <v/>
      </c>
      <c r="G546" s="29" t="str">
        <f t="shared" si="41"/>
        <v/>
      </c>
      <c r="H546" s="29" t="str">
        <f>IFERROR(RANK(G546,G:G,1)+COUNTIF($G$1:G545,G546),"")</f>
        <v/>
      </c>
      <c r="I546" s="29" t="str">
        <f t="shared" si="42"/>
        <v/>
      </c>
      <c r="J546" s="29" t="str">
        <f>IFERROR(RANK(I546,I:I,1)+COUNTIF(I$1:I545,I546),"")</f>
        <v/>
      </c>
      <c r="K546" s="29" t="str">
        <f t="shared" si="43"/>
        <v/>
      </c>
      <c r="L546" s="29" t="str">
        <f>IFERROR(RANK(K546,K:K,1)+COUNTIF(K$1:K545,K546),"")</f>
        <v/>
      </c>
      <c r="M546" s="29" t="str">
        <f t="shared" si="44"/>
        <v/>
      </c>
      <c r="N546" s="29" t="str">
        <f>IFERROR(RANK(M546,M:M,1)+COUNTIF(M$1:M545,M546),"")</f>
        <v/>
      </c>
    </row>
    <row r="547" spans="1:14">
      <c r="A547" s="21"/>
      <c r="B547" s="8"/>
      <c r="C547" s="22" t="s">
        <v>857</v>
      </c>
      <c r="D547" s="111"/>
      <c r="E547" s="89"/>
      <c r="F547" s="29" t="str">
        <f>IF(YEAR(A547)&amp;MONTH(A547)=체크리스트!$A$11&amp;체크리스트!$A$15,RANK(A547,A$2:A$1080,1),"")</f>
        <v/>
      </c>
      <c r="G547" s="29" t="str">
        <f t="shared" si="41"/>
        <v/>
      </c>
      <c r="H547" s="29" t="str">
        <f>IFERROR(RANK(G547,G:G,1)+COUNTIF($G$1:G546,G547),"")</f>
        <v/>
      </c>
      <c r="I547" s="29" t="str">
        <f t="shared" si="42"/>
        <v/>
      </c>
      <c r="J547" s="29" t="str">
        <f>IFERROR(RANK(I547,I:I,1)+COUNTIF(I$1:I546,I547),"")</f>
        <v/>
      </c>
      <c r="K547" s="29" t="str">
        <f t="shared" si="43"/>
        <v/>
      </c>
      <c r="L547" s="29" t="str">
        <f>IFERROR(RANK(K547,K:K,1)+COUNTIF(K$1:K546,K547),"")</f>
        <v/>
      </c>
      <c r="M547" s="29" t="str">
        <f t="shared" si="44"/>
        <v/>
      </c>
      <c r="N547" s="29" t="str">
        <f>IFERROR(RANK(M547,M:M,1)+COUNTIF(M$1:M546,M547),"")</f>
        <v/>
      </c>
    </row>
    <row r="548" spans="1:14">
      <c r="A548" s="21"/>
      <c r="B548" s="8"/>
      <c r="C548" s="22" t="s">
        <v>857</v>
      </c>
      <c r="D548" s="111"/>
      <c r="E548" s="89"/>
      <c r="F548" s="29" t="str">
        <f>IF(YEAR(A548)&amp;MONTH(A548)=체크리스트!$A$11&amp;체크리스트!$A$15,RANK(A548,A$2:A$1080,1),"")</f>
        <v/>
      </c>
      <c r="G548" s="29" t="str">
        <f t="shared" si="41"/>
        <v/>
      </c>
      <c r="H548" s="29" t="str">
        <f>IFERROR(RANK(G548,G:G,1)+COUNTIF($G$1:G547,G548),"")</f>
        <v/>
      </c>
      <c r="I548" s="29" t="str">
        <f t="shared" si="42"/>
        <v/>
      </c>
      <c r="J548" s="29" t="str">
        <f>IFERROR(RANK(I548,I:I,1)+COUNTIF(I$1:I547,I548),"")</f>
        <v/>
      </c>
      <c r="K548" s="29" t="str">
        <f t="shared" si="43"/>
        <v/>
      </c>
      <c r="L548" s="29" t="str">
        <f>IFERROR(RANK(K548,K:K,1)+COUNTIF(K$1:K547,K548),"")</f>
        <v/>
      </c>
      <c r="M548" s="29" t="str">
        <f t="shared" si="44"/>
        <v/>
      </c>
      <c r="N548" s="29" t="str">
        <f>IFERROR(RANK(M548,M:M,1)+COUNTIF(M$1:M547,M548),"")</f>
        <v/>
      </c>
    </row>
    <row r="549" spans="1:14">
      <c r="A549" s="21"/>
      <c r="B549" s="8"/>
      <c r="C549" s="22" t="s">
        <v>857</v>
      </c>
      <c r="D549" s="111"/>
      <c r="E549" s="89"/>
      <c r="F549" s="29" t="str">
        <f>IF(YEAR(A549)&amp;MONTH(A549)=체크리스트!$A$11&amp;체크리스트!$A$15,RANK(A549,A$2:A$1080,1),"")</f>
        <v/>
      </c>
      <c r="G549" s="29" t="str">
        <f t="shared" si="41"/>
        <v/>
      </c>
      <c r="H549" s="29" t="str">
        <f>IFERROR(RANK(G549,G:G,1)+COUNTIF($G$1:G548,G549),"")</f>
        <v/>
      </c>
      <c r="I549" s="29" t="str">
        <f t="shared" si="42"/>
        <v/>
      </c>
      <c r="J549" s="29" t="str">
        <f>IFERROR(RANK(I549,I:I,1)+COUNTIF(I$1:I548,I549),"")</f>
        <v/>
      </c>
      <c r="K549" s="29" t="str">
        <f t="shared" si="43"/>
        <v/>
      </c>
      <c r="L549" s="29" t="str">
        <f>IFERROR(RANK(K549,K:K,1)+COUNTIF(K$1:K548,K549),"")</f>
        <v/>
      </c>
      <c r="M549" s="29" t="str">
        <f t="shared" si="44"/>
        <v/>
      </c>
      <c r="N549" s="29" t="str">
        <f>IFERROR(RANK(M549,M:M,1)+COUNTIF(M$1:M548,M549),"")</f>
        <v/>
      </c>
    </row>
    <row r="550" spans="1:14">
      <c r="A550" s="21"/>
      <c r="B550" s="8"/>
      <c r="C550" s="22" t="s">
        <v>857</v>
      </c>
      <c r="D550" s="111"/>
      <c r="E550" s="89"/>
      <c r="F550" s="29" t="str">
        <f>IF(YEAR(A550)&amp;MONTH(A550)=체크리스트!$A$11&amp;체크리스트!$A$15,RANK(A550,A$2:A$1080,1),"")</f>
        <v/>
      </c>
      <c r="G550" s="29" t="str">
        <f t="shared" si="41"/>
        <v/>
      </c>
      <c r="H550" s="29" t="str">
        <f>IFERROR(RANK(G550,G:G,1)+COUNTIF($G$1:G549,G550),"")</f>
        <v/>
      </c>
      <c r="I550" s="29" t="str">
        <f t="shared" si="42"/>
        <v/>
      </c>
      <c r="J550" s="29" t="str">
        <f>IFERROR(RANK(I550,I:I,1)+COUNTIF(I$1:I549,I550),"")</f>
        <v/>
      </c>
      <c r="K550" s="29" t="str">
        <f t="shared" si="43"/>
        <v/>
      </c>
      <c r="L550" s="29" t="str">
        <f>IFERROR(RANK(K550,K:K,1)+COUNTIF(K$1:K549,K550),"")</f>
        <v/>
      </c>
      <c r="M550" s="29" t="str">
        <f t="shared" si="44"/>
        <v/>
      </c>
      <c r="N550" s="29" t="str">
        <f>IFERROR(RANK(M550,M:M,1)+COUNTIF(M$1:M549,M550),"")</f>
        <v/>
      </c>
    </row>
    <row r="551" spans="1:14">
      <c r="A551" s="21"/>
      <c r="B551" s="8"/>
      <c r="C551" s="22" t="s">
        <v>857</v>
      </c>
      <c r="D551" s="111"/>
      <c r="E551" s="89"/>
      <c r="F551" s="29" t="str">
        <f>IF(YEAR(A551)&amp;MONTH(A551)=체크리스트!$A$11&amp;체크리스트!$A$15,RANK(A551,A$2:A$1080,1),"")</f>
        <v/>
      </c>
      <c r="G551" s="29" t="str">
        <f t="shared" si="41"/>
        <v/>
      </c>
      <c r="H551" s="29" t="str">
        <f>IFERROR(RANK(G551,G:G,1)+COUNTIF($G$1:G550,G551),"")</f>
        <v/>
      </c>
      <c r="I551" s="29" t="str">
        <f t="shared" si="42"/>
        <v/>
      </c>
      <c r="J551" s="29" t="str">
        <f>IFERROR(RANK(I551,I:I,1)+COUNTIF(I$1:I550,I551),"")</f>
        <v/>
      </c>
      <c r="K551" s="29" t="str">
        <f t="shared" si="43"/>
        <v/>
      </c>
      <c r="L551" s="29" t="str">
        <f>IFERROR(RANK(K551,K:K,1)+COUNTIF(K$1:K550,K551),"")</f>
        <v/>
      </c>
      <c r="M551" s="29" t="str">
        <f t="shared" si="44"/>
        <v/>
      </c>
      <c r="N551" s="29" t="str">
        <f>IFERROR(RANK(M551,M:M,1)+COUNTIF(M$1:M550,M551),"")</f>
        <v/>
      </c>
    </row>
    <row r="552" spans="1:14">
      <c r="A552" s="21"/>
      <c r="B552" s="8"/>
      <c r="C552" s="22" t="s">
        <v>857</v>
      </c>
      <c r="D552" s="111"/>
      <c r="E552" s="89"/>
      <c r="F552" s="29" t="str">
        <f>IF(YEAR(A552)&amp;MONTH(A552)=체크리스트!$A$11&amp;체크리스트!$A$15,RANK(A552,A$2:A$1080,1),"")</f>
        <v/>
      </c>
      <c r="G552" s="29" t="str">
        <f t="shared" si="41"/>
        <v/>
      </c>
      <c r="H552" s="29" t="str">
        <f>IFERROR(RANK(G552,G:G,1)+COUNTIF($G$1:G551,G552),"")</f>
        <v/>
      </c>
      <c r="I552" s="29" t="str">
        <f t="shared" si="42"/>
        <v/>
      </c>
      <c r="J552" s="29" t="str">
        <f>IFERROR(RANK(I552,I:I,1)+COUNTIF(I$1:I551,I552),"")</f>
        <v/>
      </c>
      <c r="K552" s="29" t="str">
        <f t="shared" si="43"/>
        <v/>
      </c>
      <c r="L552" s="29" t="str">
        <f>IFERROR(RANK(K552,K:K,1)+COUNTIF(K$1:K551,K552),"")</f>
        <v/>
      </c>
      <c r="M552" s="29" t="str">
        <f t="shared" si="44"/>
        <v/>
      </c>
      <c r="N552" s="29" t="str">
        <f>IFERROR(RANK(M552,M:M,1)+COUNTIF(M$1:M551,M552),"")</f>
        <v/>
      </c>
    </row>
    <row r="553" spans="1:14">
      <c r="A553" s="21"/>
      <c r="B553" s="8"/>
      <c r="C553" s="22" t="s">
        <v>857</v>
      </c>
      <c r="D553" s="111"/>
      <c r="E553" s="89"/>
      <c r="F553" s="29" t="str">
        <f>IF(YEAR(A553)&amp;MONTH(A553)=체크리스트!$A$11&amp;체크리스트!$A$15,RANK(A553,A$2:A$1080,1),"")</f>
        <v/>
      </c>
      <c r="G553" s="29" t="str">
        <f t="shared" si="41"/>
        <v/>
      </c>
      <c r="H553" s="29" t="str">
        <f>IFERROR(RANK(G553,G:G,1)+COUNTIF($G$1:G552,G553),"")</f>
        <v/>
      </c>
      <c r="I553" s="29" t="str">
        <f t="shared" si="42"/>
        <v/>
      </c>
      <c r="J553" s="29" t="str">
        <f>IFERROR(RANK(I553,I:I,1)+COUNTIF(I$1:I552,I553),"")</f>
        <v/>
      </c>
      <c r="K553" s="29" t="str">
        <f t="shared" si="43"/>
        <v/>
      </c>
      <c r="L553" s="29" t="str">
        <f>IFERROR(RANK(K553,K:K,1)+COUNTIF(K$1:K552,K553),"")</f>
        <v/>
      </c>
      <c r="M553" s="29" t="str">
        <f t="shared" si="44"/>
        <v/>
      </c>
      <c r="N553" s="29" t="str">
        <f>IFERROR(RANK(M553,M:M,1)+COUNTIF(M$1:M552,M553),"")</f>
        <v/>
      </c>
    </row>
    <row r="554" spans="1:14">
      <c r="A554" s="21"/>
      <c r="B554" s="8"/>
      <c r="C554" s="22" t="s">
        <v>857</v>
      </c>
      <c r="D554" s="111"/>
      <c r="E554" s="89"/>
      <c r="F554" s="29" t="str">
        <f>IF(YEAR(A554)&amp;MONTH(A554)=체크리스트!$A$11&amp;체크리스트!$A$15,RANK(A554,A$2:A$1080,1),"")</f>
        <v/>
      </c>
      <c r="G554" s="29" t="str">
        <f t="shared" si="41"/>
        <v/>
      </c>
      <c r="H554" s="29" t="str">
        <f>IFERROR(RANK(G554,G:G,1)+COUNTIF($G$1:G553,G554),"")</f>
        <v/>
      </c>
      <c r="I554" s="29" t="str">
        <f t="shared" si="42"/>
        <v/>
      </c>
      <c r="J554" s="29" t="str">
        <f>IFERROR(RANK(I554,I:I,1)+COUNTIF(I$1:I553,I554),"")</f>
        <v/>
      </c>
      <c r="K554" s="29" t="str">
        <f t="shared" si="43"/>
        <v/>
      </c>
      <c r="L554" s="29" t="str">
        <f>IFERROR(RANK(K554,K:K,1)+COUNTIF(K$1:K553,K554),"")</f>
        <v/>
      </c>
      <c r="M554" s="29" t="str">
        <f t="shared" si="44"/>
        <v/>
      </c>
      <c r="N554" s="29" t="str">
        <f>IFERROR(RANK(M554,M:M,1)+COUNTIF(M$1:M553,M554),"")</f>
        <v/>
      </c>
    </row>
    <row r="555" spans="1:14">
      <c r="A555" s="21"/>
      <c r="B555" s="8"/>
      <c r="C555" s="22" t="s">
        <v>857</v>
      </c>
      <c r="D555" s="111"/>
      <c r="E555" s="89"/>
      <c r="F555" s="29" t="str">
        <f>IF(YEAR(A555)&amp;MONTH(A555)=체크리스트!$A$11&amp;체크리스트!$A$15,RANK(A555,A$2:A$1080,1),"")</f>
        <v/>
      </c>
      <c r="G555" s="29" t="str">
        <f t="shared" si="41"/>
        <v/>
      </c>
      <c r="H555" s="29" t="str">
        <f>IFERROR(RANK(G555,G:G,1)+COUNTIF($G$1:G554,G555),"")</f>
        <v/>
      </c>
      <c r="I555" s="29" t="str">
        <f t="shared" si="42"/>
        <v/>
      </c>
      <c r="J555" s="29" t="str">
        <f>IFERROR(RANK(I555,I:I,1)+COUNTIF(I$1:I554,I555),"")</f>
        <v/>
      </c>
      <c r="K555" s="29" t="str">
        <f t="shared" si="43"/>
        <v/>
      </c>
      <c r="L555" s="29" t="str">
        <f>IFERROR(RANK(K555,K:K,1)+COUNTIF(K$1:K554,K555),"")</f>
        <v/>
      </c>
      <c r="M555" s="29" t="str">
        <f t="shared" si="44"/>
        <v/>
      </c>
      <c r="N555" s="29" t="str">
        <f>IFERROR(RANK(M555,M:M,1)+COUNTIF(M$1:M554,M555),"")</f>
        <v/>
      </c>
    </row>
    <row r="556" spans="1:14">
      <c r="A556" s="21"/>
      <c r="B556" s="8"/>
      <c r="C556" s="22" t="s">
        <v>857</v>
      </c>
      <c r="D556" s="111"/>
      <c r="E556" s="89"/>
      <c r="F556" s="29" t="str">
        <f>IF(YEAR(A556)&amp;MONTH(A556)=체크리스트!$A$11&amp;체크리스트!$A$15,RANK(A556,A$2:A$1080,1),"")</f>
        <v/>
      </c>
      <c r="G556" s="29" t="str">
        <f t="shared" si="41"/>
        <v/>
      </c>
      <c r="H556" s="29" t="str">
        <f>IFERROR(RANK(G556,G:G,1)+COUNTIF($G$1:G555,G556),"")</f>
        <v/>
      </c>
      <c r="I556" s="29" t="str">
        <f t="shared" si="42"/>
        <v/>
      </c>
      <c r="J556" s="29" t="str">
        <f>IFERROR(RANK(I556,I:I,1)+COUNTIF(I$1:I555,I556),"")</f>
        <v/>
      </c>
      <c r="K556" s="29" t="str">
        <f t="shared" si="43"/>
        <v/>
      </c>
      <c r="L556" s="29" t="str">
        <f>IFERROR(RANK(K556,K:K,1)+COUNTIF(K$1:K555,K556),"")</f>
        <v/>
      </c>
      <c r="M556" s="29" t="str">
        <f t="shared" si="44"/>
        <v/>
      </c>
      <c r="N556" s="29" t="str">
        <f>IFERROR(RANK(M556,M:M,1)+COUNTIF(M$1:M555,M556),"")</f>
        <v/>
      </c>
    </row>
    <row r="557" spans="1:14">
      <c r="A557" s="21"/>
      <c r="B557" s="8"/>
      <c r="C557" s="22" t="s">
        <v>857</v>
      </c>
      <c r="D557" s="111"/>
      <c r="E557" s="89"/>
      <c r="F557" s="29" t="str">
        <f>IF(YEAR(A557)&amp;MONTH(A557)=체크리스트!$A$11&amp;체크리스트!$A$15,RANK(A557,A$2:A$1080,1),"")</f>
        <v/>
      </c>
      <c r="G557" s="29" t="str">
        <f t="shared" si="41"/>
        <v/>
      </c>
      <c r="H557" s="29" t="str">
        <f>IFERROR(RANK(G557,G:G,1)+COUNTIF($G$1:G556,G557),"")</f>
        <v/>
      </c>
      <c r="I557" s="29" t="str">
        <f t="shared" si="42"/>
        <v/>
      </c>
      <c r="J557" s="29" t="str">
        <f>IFERROR(RANK(I557,I:I,1)+COUNTIF(I$1:I556,I557),"")</f>
        <v/>
      </c>
      <c r="K557" s="29" t="str">
        <f t="shared" si="43"/>
        <v/>
      </c>
      <c r="L557" s="29" t="str">
        <f>IFERROR(RANK(K557,K:K,1)+COUNTIF(K$1:K556,K557),"")</f>
        <v/>
      </c>
      <c r="M557" s="29" t="str">
        <f t="shared" si="44"/>
        <v/>
      </c>
      <c r="N557" s="29" t="str">
        <f>IFERROR(RANK(M557,M:M,1)+COUNTIF(M$1:M556,M557),"")</f>
        <v/>
      </c>
    </row>
    <row r="558" spans="1:14">
      <c r="A558" s="21"/>
      <c r="B558" s="8"/>
      <c r="C558" s="22" t="s">
        <v>857</v>
      </c>
      <c r="D558" s="111"/>
      <c r="E558" s="89"/>
      <c r="F558" s="29" t="str">
        <f>IF(YEAR(A558)&amp;MONTH(A558)=체크리스트!$A$11&amp;체크리스트!$A$15,RANK(A558,A$2:A$1080,1),"")</f>
        <v/>
      </c>
      <c r="G558" s="29" t="str">
        <f t="shared" si="41"/>
        <v/>
      </c>
      <c r="H558" s="29" t="str">
        <f>IFERROR(RANK(G558,G:G,1)+COUNTIF($G$1:G557,G558),"")</f>
        <v/>
      </c>
      <c r="I558" s="29" t="str">
        <f t="shared" si="42"/>
        <v/>
      </c>
      <c r="J558" s="29" t="str">
        <f>IFERROR(RANK(I558,I:I,1)+COUNTIF(I$1:I557,I558),"")</f>
        <v/>
      </c>
      <c r="K558" s="29" t="str">
        <f t="shared" si="43"/>
        <v/>
      </c>
      <c r="L558" s="29" t="str">
        <f>IFERROR(RANK(K558,K:K,1)+COUNTIF(K$1:K557,K558),"")</f>
        <v/>
      </c>
      <c r="M558" s="29" t="str">
        <f t="shared" si="44"/>
        <v/>
      </c>
      <c r="N558" s="29" t="str">
        <f>IFERROR(RANK(M558,M:M,1)+COUNTIF(M$1:M557,M558),"")</f>
        <v/>
      </c>
    </row>
    <row r="559" spans="1:14">
      <c r="A559" s="21"/>
      <c r="B559" s="8"/>
      <c r="C559" s="22" t="s">
        <v>857</v>
      </c>
      <c r="D559" s="111"/>
      <c r="E559" s="89"/>
      <c r="F559" s="29" t="str">
        <f>IF(YEAR(A559)&amp;MONTH(A559)=체크리스트!$A$11&amp;체크리스트!$A$15,RANK(A559,A$2:A$1080,1),"")</f>
        <v/>
      </c>
      <c r="G559" s="29" t="str">
        <f t="shared" si="41"/>
        <v/>
      </c>
      <c r="H559" s="29" t="str">
        <f>IFERROR(RANK(G559,G:G,1)+COUNTIF($G$1:G558,G559),"")</f>
        <v/>
      </c>
      <c r="I559" s="29" t="str">
        <f t="shared" si="42"/>
        <v/>
      </c>
      <c r="J559" s="29" t="str">
        <f>IFERROR(RANK(I559,I:I,1)+COUNTIF(I$1:I558,I559),"")</f>
        <v/>
      </c>
      <c r="K559" s="29" t="str">
        <f t="shared" si="43"/>
        <v/>
      </c>
      <c r="L559" s="29" t="str">
        <f>IFERROR(RANK(K559,K:K,1)+COUNTIF(K$1:K558,K559),"")</f>
        <v/>
      </c>
      <c r="M559" s="29" t="str">
        <f t="shared" si="44"/>
        <v/>
      </c>
      <c r="N559" s="29" t="str">
        <f>IFERROR(RANK(M559,M:M,1)+COUNTIF(M$1:M558,M559),"")</f>
        <v/>
      </c>
    </row>
    <row r="560" spans="1:14">
      <c r="A560" s="21"/>
      <c r="B560" s="8"/>
      <c r="C560" s="22" t="s">
        <v>857</v>
      </c>
      <c r="D560" s="111"/>
      <c r="E560" s="89"/>
      <c r="F560" s="29" t="str">
        <f>IF(YEAR(A560)&amp;MONTH(A560)=체크리스트!$A$11&amp;체크리스트!$A$15,RANK(A560,A$2:A$1080,1),"")</f>
        <v/>
      </c>
      <c r="G560" s="29" t="str">
        <f t="shared" si="41"/>
        <v/>
      </c>
      <c r="H560" s="29" t="str">
        <f>IFERROR(RANK(G560,G:G,1)+COUNTIF($G$1:G559,G560),"")</f>
        <v/>
      </c>
      <c r="I560" s="29" t="str">
        <f t="shared" si="42"/>
        <v/>
      </c>
      <c r="J560" s="29" t="str">
        <f>IFERROR(RANK(I560,I:I,1)+COUNTIF(I$1:I559,I560),"")</f>
        <v/>
      </c>
      <c r="K560" s="29" t="str">
        <f t="shared" si="43"/>
        <v/>
      </c>
      <c r="L560" s="29" t="str">
        <f>IFERROR(RANK(K560,K:K,1)+COUNTIF(K$1:K559,K560),"")</f>
        <v/>
      </c>
      <c r="M560" s="29" t="str">
        <f t="shared" si="44"/>
        <v/>
      </c>
      <c r="N560" s="29" t="str">
        <f>IFERROR(RANK(M560,M:M,1)+COUNTIF(M$1:M559,M560),"")</f>
        <v/>
      </c>
    </row>
    <row r="561" spans="1:14">
      <c r="A561" s="21"/>
      <c r="B561" s="8"/>
      <c r="C561" s="22" t="s">
        <v>857</v>
      </c>
      <c r="D561" s="111"/>
      <c r="E561" s="89"/>
      <c r="F561" s="29" t="str">
        <f>IF(YEAR(A561)&amp;MONTH(A561)=체크리스트!$A$11&amp;체크리스트!$A$15,RANK(A561,A$2:A$1080,1),"")</f>
        <v/>
      </c>
      <c r="G561" s="29" t="str">
        <f t="shared" si="41"/>
        <v/>
      </c>
      <c r="H561" s="29" t="str">
        <f>IFERROR(RANK(G561,G:G,1)+COUNTIF($G$1:G560,G561),"")</f>
        <v/>
      </c>
      <c r="I561" s="29" t="str">
        <f t="shared" si="42"/>
        <v/>
      </c>
      <c r="J561" s="29" t="str">
        <f>IFERROR(RANK(I561,I:I,1)+COUNTIF(I$1:I560,I561),"")</f>
        <v/>
      </c>
      <c r="K561" s="29" t="str">
        <f t="shared" si="43"/>
        <v/>
      </c>
      <c r="L561" s="29" t="str">
        <f>IFERROR(RANK(K561,K:K,1)+COUNTIF(K$1:K560,K561),"")</f>
        <v/>
      </c>
      <c r="M561" s="29" t="str">
        <f t="shared" si="44"/>
        <v/>
      </c>
      <c r="N561" s="29" t="str">
        <f>IFERROR(RANK(M561,M:M,1)+COUNTIF(M$1:M560,M561),"")</f>
        <v/>
      </c>
    </row>
    <row r="562" spans="1:14">
      <c r="A562" s="21"/>
      <c r="B562" s="8"/>
      <c r="C562" s="22" t="s">
        <v>857</v>
      </c>
      <c r="D562" s="111"/>
      <c r="E562" s="89"/>
      <c r="F562" s="29" t="str">
        <f>IF(YEAR(A562)&amp;MONTH(A562)=체크리스트!$A$11&amp;체크리스트!$A$15,RANK(A562,A$2:A$1080,1),"")</f>
        <v/>
      </c>
      <c r="G562" s="29" t="str">
        <f t="shared" si="41"/>
        <v/>
      </c>
      <c r="H562" s="29" t="str">
        <f>IFERROR(RANK(G562,G:G,1)+COUNTIF($G$1:G561,G562),"")</f>
        <v/>
      </c>
      <c r="I562" s="29" t="str">
        <f t="shared" si="42"/>
        <v/>
      </c>
      <c r="J562" s="29" t="str">
        <f>IFERROR(RANK(I562,I:I,1)+COUNTIF(I$1:I561,I562),"")</f>
        <v/>
      </c>
      <c r="K562" s="29" t="str">
        <f t="shared" si="43"/>
        <v/>
      </c>
      <c r="L562" s="29" t="str">
        <f>IFERROR(RANK(K562,K:K,1)+COUNTIF(K$1:K561,K562),"")</f>
        <v/>
      </c>
      <c r="M562" s="29" t="str">
        <f t="shared" si="44"/>
        <v/>
      </c>
      <c r="N562" s="29" t="str">
        <f>IFERROR(RANK(M562,M:M,1)+COUNTIF(M$1:M561,M562),"")</f>
        <v/>
      </c>
    </row>
    <row r="563" spans="1:14">
      <c r="A563" s="21"/>
      <c r="B563" s="8"/>
      <c r="C563" s="22" t="s">
        <v>857</v>
      </c>
      <c r="D563" s="111"/>
      <c r="E563" s="89"/>
      <c r="F563" s="29" t="str">
        <f>IF(YEAR(A563)&amp;MONTH(A563)=체크리스트!$A$11&amp;체크리스트!$A$15,RANK(A563,A$2:A$1080,1),"")</f>
        <v/>
      </c>
      <c r="G563" s="29" t="str">
        <f t="shared" si="41"/>
        <v/>
      </c>
      <c r="H563" s="29" t="str">
        <f>IFERROR(RANK(G563,G:G,1)+COUNTIF($G$1:G562,G563),"")</f>
        <v/>
      </c>
      <c r="I563" s="29" t="str">
        <f t="shared" si="42"/>
        <v/>
      </c>
      <c r="J563" s="29" t="str">
        <f>IFERROR(RANK(I563,I:I,1)+COUNTIF(I$1:I562,I563),"")</f>
        <v/>
      </c>
      <c r="K563" s="29" t="str">
        <f t="shared" si="43"/>
        <v/>
      </c>
      <c r="L563" s="29" t="str">
        <f>IFERROR(RANK(K563,K:K,1)+COUNTIF(K$1:K562,K563),"")</f>
        <v/>
      </c>
      <c r="M563" s="29" t="str">
        <f t="shared" si="44"/>
        <v/>
      </c>
      <c r="N563" s="29" t="str">
        <f>IFERROR(RANK(M563,M:M,1)+COUNTIF(M$1:M562,M563),"")</f>
        <v/>
      </c>
    </row>
    <row r="564" spans="1:14">
      <c r="A564" s="21"/>
      <c r="B564" s="8"/>
      <c r="C564" s="22" t="s">
        <v>857</v>
      </c>
      <c r="D564" s="111"/>
      <c r="E564" s="89"/>
      <c r="F564" s="29" t="str">
        <f>IF(YEAR(A564)&amp;MONTH(A564)=체크리스트!$A$11&amp;체크리스트!$A$15,RANK(A564,A$2:A$1080,1),"")</f>
        <v/>
      </c>
      <c r="G564" s="29" t="str">
        <f t="shared" si="41"/>
        <v/>
      </c>
      <c r="H564" s="29" t="str">
        <f>IFERROR(RANK(G564,G:G,1)+COUNTIF($G$1:G563,G564),"")</f>
        <v/>
      </c>
      <c r="I564" s="29" t="str">
        <f t="shared" si="42"/>
        <v/>
      </c>
      <c r="J564" s="29" t="str">
        <f>IFERROR(RANK(I564,I:I,1)+COUNTIF(I$1:I563,I564),"")</f>
        <v/>
      </c>
      <c r="K564" s="29" t="str">
        <f t="shared" si="43"/>
        <v/>
      </c>
      <c r="L564" s="29" t="str">
        <f>IFERROR(RANK(K564,K:K,1)+COUNTIF(K$1:K563,K564),"")</f>
        <v/>
      </c>
      <c r="M564" s="29" t="str">
        <f t="shared" si="44"/>
        <v/>
      </c>
      <c r="N564" s="29" t="str">
        <f>IFERROR(RANK(M564,M:M,1)+COUNTIF(M$1:M563,M564),"")</f>
        <v/>
      </c>
    </row>
    <row r="565" spans="1:14">
      <c r="A565" s="21"/>
      <c r="B565" s="8"/>
      <c r="C565" s="22" t="s">
        <v>857</v>
      </c>
      <c r="D565" s="111"/>
      <c r="E565" s="89"/>
      <c r="F565" s="29" t="str">
        <f>IF(YEAR(A565)&amp;MONTH(A565)=체크리스트!$A$11&amp;체크리스트!$A$15,RANK(A565,A$2:A$1080,1),"")</f>
        <v/>
      </c>
      <c r="G565" s="29" t="str">
        <f t="shared" si="41"/>
        <v/>
      </c>
      <c r="H565" s="29" t="str">
        <f>IFERROR(RANK(G565,G:G,1)+COUNTIF($G$1:G564,G565),"")</f>
        <v/>
      </c>
      <c r="I565" s="29" t="str">
        <f t="shared" si="42"/>
        <v/>
      </c>
      <c r="J565" s="29" t="str">
        <f>IFERROR(RANK(I565,I:I,1)+COUNTIF(I$1:I564,I565),"")</f>
        <v/>
      </c>
      <c r="K565" s="29" t="str">
        <f t="shared" si="43"/>
        <v/>
      </c>
      <c r="L565" s="29" t="str">
        <f>IFERROR(RANK(K565,K:K,1)+COUNTIF(K$1:K564,K565),"")</f>
        <v/>
      </c>
      <c r="M565" s="29" t="str">
        <f t="shared" si="44"/>
        <v/>
      </c>
      <c r="N565" s="29" t="str">
        <f>IFERROR(RANK(M565,M:M,1)+COUNTIF(M$1:M564,M565),"")</f>
        <v/>
      </c>
    </row>
    <row r="566" spans="1:14">
      <c r="A566" s="21"/>
      <c r="B566" s="8"/>
      <c r="C566" s="22" t="s">
        <v>857</v>
      </c>
      <c r="D566" s="111"/>
      <c r="E566" s="89"/>
      <c r="F566" s="29" t="str">
        <f>IF(YEAR(A566)&amp;MONTH(A566)=체크리스트!$A$11&amp;체크리스트!$A$15,RANK(A566,A$2:A$1080,1),"")</f>
        <v/>
      </c>
      <c r="G566" s="29" t="str">
        <f t="shared" si="41"/>
        <v/>
      </c>
      <c r="H566" s="29" t="str">
        <f>IFERROR(RANK(G566,G:G,1)+COUNTIF($G$1:G565,G566),"")</f>
        <v/>
      </c>
      <c r="I566" s="29" t="str">
        <f t="shared" si="42"/>
        <v/>
      </c>
      <c r="J566" s="29" t="str">
        <f>IFERROR(RANK(I566,I:I,1)+COUNTIF(I$1:I565,I566),"")</f>
        <v/>
      </c>
      <c r="K566" s="29" t="str">
        <f t="shared" si="43"/>
        <v/>
      </c>
      <c r="L566" s="29" t="str">
        <f>IFERROR(RANK(K566,K:K,1)+COUNTIF(K$1:K565,K566),"")</f>
        <v/>
      </c>
      <c r="M566" s="29" t="str">
        <f t="shared" si="44"/>
        <v/>
      </c>
      <c r="N566" s="29" t="str">
        <f>IFERROR(RANK(M566,M:M,1)+COUNTIF(M$1:M565,M566),"")</f>
        <v/>
      </c>
    </row>
    <row r="567" spans="1:14">
      <c r="A567" s="21"/>
      <c r="B567" s="8"/>
      <c r="C567" s="22" t="s">
        <v>857</v>
      </c>
      <c r="D567" s="111"/>
      <c r="E567" s="89"/>
      <c r="F567" s="29" t="str">
        <f>IF(YEAR(A567)&amp;MONTH(A567)=체크리스트!$A$11&amp;체크리스트!$A$15,RANK(A567,A$2:A$1080,1),"")</f>
        <v/>
      </c>
      <c r="G567" s="29" t="str">
        <f t="shared" si="41"/>
        <v/>
      </c>
      <c r="H567" s="29" t="str">
        <f>IFERROR(RANK(G567,G:G,1)+COUNTIF($G$1:G566,G567),"")</f>
        <v/>
      </c>
      <c r="I567" s="29" t="str">
        <f t="shared" si="42"/>
        <v/>
      </c>
      <c r="J567" s="29" t="str">
        <f>IFERROR(RANK(I567,I:I,1)+COUNTIF(I$1:I566,I567),"")</f>
        <v/>
      </c>
      <c r="K567" s="29" t="str">
        <f t="shared" si="43"/>
        <v/>
      </c>
      <c r="L567" s="29" t="str">
        <f>IFERROR(RANK(K567,K:K,1)+COUNTIF(K$1:K566,K567),"")</f>
        <v/>
      </c>
      <c r="M567" s="29" t="str">
        <f t="shared" si="44"/>
        <v/>
      </c>
      <c r="N567" s="29" t="str">
        <f>IFERROR(RANK(M567,M:M,1)+COUNTIF(M$1:M566,M567),"")</f>
        <v/>
      </c>
    </row>
    <row r="568" spans="1:14">
      <c r="A568" s="21"/>
      <c r="B568" s="8"/>
      <c r="C568" s="22" t="s">
        <v>857</v>
      </c>
      <c r="D568" s="111"/>
      <c r="E568" s="89"/>
      <c r="F568" s="29" t="str">
        <f>IF(YEAR(A568)&amp;MONTH(A568)=체크리스트!$A$11&amp;체크리스트!$A$15,RANK(A568,A$2:A$1080,1),"")</f>
        <v/>
      </c>
      <c r="G568" s="29" t="str">
        <f t="shared" si="41"/>
        <v/>
      </c>
      <c r="H568" s="29" t="str">
        <f>IFERROR(RANK(G568,G:G,1)+COUNTIF($G$1:G567,G568),"")</f>
        <v/>
      </c>
      <c r="I568" s="29" t="str">
        <f t="shared" si="42"/>
        <v/>
      </c>
      <c r="J568" s="29" t="str">
        <f>IFERROR(RANK(I568,I:I,1)+COUNTIF(I$1:I567,I568),"")</f>
        <v/>
      </c>
      <c r="K568" s="29" t="str">
        <f t="shared" si="43"/>
        <v/>
      </c>
      <c r="L568" s="29" t="str">
        <f>IFERROR(RANK(K568,K:K,1)+COUNTIF(K$1:K567,K568),"")</f>
        <v/>
      </c>
      <c r="M568" s="29" t="str">
        <f t="shared" si="44"/>
        <v/>
      </c>
      <c r="N568" s="29" t="str">
        <f>IFERROR(RANK(M568,M:M,1)+COUNTIF(M$1:M567,M568),"")</f>
        <v/>
      </c>
    </row>
    <row r="569" spans="1:14">
      <c r="A569" s="21"/>
      <c r="B569" s="8"/>
      <c r="C569" s="22" t="s">
        <v>857</v>
      </c>
      <c r="D569" s="111"/>
      <c r="E569" s="89"/>
      <c r="F569" s="29" t="str">
        <f>IF(YEAR(A569)&amp;MONTH(A569)=체크리스트!$A$11&amp;체크리스트!$A$15,RANK(A569,A$2:A$1080,1),"")</f>
        <v/>
      </c>
      <c r="G569" s="29" t="str">
        <f t="shared" si="41"/>
        <v/>
      </c>
      <c r="H569" s="29" t="str">
        <f>IFERROR(RANK(G569,G:G,1)+COUNTIF($G$1:G568,G569),"")</f>
        <v/>
      </c>
      <c r="I569" s="29" t="str">
        <f t="shared" si="42"/>
        <v/>
      </c>
      <c r="J569" s="29" t="str">
        <f>IFERROR(RANK(I569,I:I,1)+COUNTIF(I$1:I568,I569),"")</f>
        <v/>
      </c>
      <c r="K569" s="29" t="str">
        <f t="shared" si="43"/>
        <v/>
      </c>
      <c r="L569" s="29" t="str">
        <f>IFERROR(RANK(K569,K:K,1)+COUNTIF(K$1:K568,K569),"")</f>
        <v/>
      </c>
      <c r="M569" s="29" t="str">
        <f t="shared" si="44"/>
        <v/>
      </c>
      <c r="N569" s="29" t="str">
        <f>IFERROR(RANK(M569,M:M,1)+COUNTIF(M$1:M568,M569),"")</f>
        <v/>
      </c>
    </row>
    <row r="570" spans="1:14">
      <c r="A570" s="21"/>
      <c r="B570" s="8"/>
      <c r="C570" s="22" t="s">
        <v>857</v>
      </c>
      <c r="D570" s="111"/>
      <c r="E570" s="89"/>
      <c r="F570" s="29" t="str">
        <f>IF(YEAR(A570)&amp;MONTH(A570)=체크리스트!$A$11&amp;체크리스트!$A$15,RANK(A570,A$2:A$1080,1),"")</f>
        <v/>
      </c>
      <c r="G570" s="29" t="str">
        <f t="shared" si="41"/>
        <v/>
      </c>
      <c r="H570" s="29" t="str">
        <f>IFERROR(RANK(G570,G:G,1)+COUNTIF($G$1:G569,G570),"")</f>
        <v/>
      </c>
      <c r="I570" s="29" t="str">
        <f t="shared" si="42"/>
        <v/>
      </c>
      <c r="J570" s="29" t="str">
        <f>IFERROR(RANK(I570,I:I,1)+COUNTIF(I$1:I569,I570),"")</f>
        <v/>
      </c>
      <c r="K570" s="29" t="str">
        <f t="shared" si="43"/>
        <v/>
      </c>
      <c r="L570" s="29" t="str">
        <f>IFERROR(RANK(K570,K:K,1)+COUNTIF(K$1:K569,K570),"")</f>
        <v/>
      </c>
      <c r="M570" s="29" t="str">
        <f t="shared" si="44"/>
        <v/>
      </c>
      <c r="N570" s="29" t="str">
        <f>IFERROR(RANK(M570,M:M,1)+COUNTIF(M$1:M569,M570),"")</f>
        <v/>
      </c>
    </row>
    <row r="571" spans="1:14">
      <c r="A571" s="21"/>
      <c r="B571" s="8"/>
      <c r="C571" s="22" t="s">
        <v>857</v>
      </c>
      <c r="D571" s="111"/>
      <c r="E571" s="89"/>
      <c r="F571" s="29" t="str">
        <f>IF(YEAR(A571)&amp;MONTH(A571)=체크리스트!$A$11&amp;체크리스트!$A$15,RANK(A571,A$2:A$1080,1),"")</f>
        <v/>
      </c>
      <c r="G571" s="29" t="str">
        <f t="shared" si="41"/>
        <v/>
      </c>
      <c r="H571" s="29" t="str">
        <f>IFERROR(RANK(G571,G:G,1)+COUNTIF($G$1:G570,G571),"")</f>
        <v/>
      </c>
      <c r="I571" s="29" t="str">
        <f t="shared" si="42"/>
        <v/>
      </c>
      <c r="J571" s="29" t="str">
        <f>IFERROR(RANK(I571,I:I,1)+COUNTIF(I$1:I570,I571),"")</f>
        <v/>
      </c>
      <c r="K571" s="29" t="str">
        <f t="shared" si="43"/>
        <v/>
      </c>
      <c r="L571" s="29" t="str">
        <f>IFERROR(RANK(K571,K:K,1)+COUNTIF(K$1:K570,K571),"")</f>
        <v/>
      </c>
      <c r="M571" s="29" t="str">
        <f t="shared" si="44"/>
        <v/>
      </c>
      <c r="N571" s="29" t="str">
        <f>IFERROR(RANK(M571,M:M,1)+COUNTIF(M$1:M570,M571),"")</f>
        <v/>
      </c>
    </row>
    <row r="572" spans="1:14">
      <c r="A572" s="21"/>
      <c r="B572" s="8"/>
      <c r="C572" s="22" t="s">
        <v>857</v>
      </c>
      <c r="D572" s="111"/>
      <c r="E572" s="89"/>
      <c r="F572" s="29" t="str">
        <f>IF(YEAR(A572)&amp;MONTH(A572)=체크리스트!$A$11&amp;체크리스트!$A$15,RANK(A572,A$2:A$1080,1),"")</f>
        <v/>
      </c>
      <c r="G572" s="29" t="str">
        <f t="shared" si="41"/>
        <v/>
      </c>
      <c r="H572" s="29" t="str">
        <f>IFERROR(RANK(G572,G:G,1)+COUNTIF($G$1:G571,G572),"")</f>
        <v/>
      </c>
      <c r="I572" s="29" t="str">
        <f t="shared" si="42"/>
        <v/>
      </c>
      <c r="J572" s="29" t="str">
        <f>IFERROR(RANK(I572,I:I,1)+COUNTIF(I$1:I571,I572),"")</f>
        <v/>
      </c>
      <c r="K572" s="29" t="str">
        <f t="shared" si="43"/>
        <v/>
      </c>
      <c r="L572" s="29" t="str">
        <f>IFERROR(RANK(K572,K:K,1)+COUNTIF(K$1:K571,K572),"")</f>
        <v/>
      </c>
      <c r="M572" s="29" t="str">
        <f t="shared" si="44"/>
        <v/>
      </c>
      <c r="N572" s="29" t="str">
        <f>IFERROR(RANK(M572,M:M,1)+COUNTIF(M$1:M571,M572),"")</f>
        <v/>
      </c>
    </row>
    <row r="573" spans="1:14">
      <c r="A573" s="21"/>
      <c r="B573" s="8"/>
      <c r="C573" s="22" t="s">
        <v>857</v>
      </c>
      <c r="D573" s="111"/>
      <c r="E573" s="89"/>
      <c r="F573" s="29" t="str">
        <f>IF(YEAR(A573)&amp;MONTH(A573)=체크리스트!$A$11&amp;체크리스트!$A$15,RANK(A573,A$2:A$1080,1),"")</f>
        <v/>
      </c>
      <c r="G573" s="29" t="str">
        <f t="shared" si="41"/>
        <v/>
      </c>
      <c r="H573" s="29" t="str">
        <f>IFERROR(RANK(G573,G:G,1)+COUNTIF($G$1:G572,G573),"")</f>
        <v/>
      </c>
      <c r="I573" s="29" t="str">
        <f t="shared" si="42"/>
        <v/>
      </c>
      <c r="J573" s="29" t="str">
        <f>IFERROR(RANK(I573,I:I,1)+COUNTIF(I$1:I572,I573),"")</f>
        <v/>
      </c>
      <c r="K573" s="29" t="str">
        <f t="shared" si="43"/>
        <v/>
      </c>
      <c r="L573" s="29" t="str">
        <f>IFERROR(RANK(K573,K:K,1)+COUNTIF(K$1:K572,K573),"")</f>
        <v/>
      </c>
      <c r="M573" s="29" t="str">
        <f t="shared" si="44"/>
        <v/>
      </c>
      <c r="N573" s="29" t="str">
        <f>IFERROR(RANK(M573,M:M,1)+COUNTIF(M$1:M572,M573),"")</f>
        <v/>
      </c>
    </row>
    <row r="574" spans="1:14">
      <c r="A574" s="21"/>
      <c r="B574" s="8"/>
      <c r="C574" s="22" t="s">
        <v>857</v>
      </c>
      <c r="D574" s="111"/>
      <c r="E574" s="89"/>
      <c r="F574" s="29" t="str">
        <f>IF(YEAR(A574)&amp;MONTH(A574)=체크리스트!$A$11&amp;체크리스트!$A$15,RANK(A574,A$2:A$1080,1),"")</f>
        <v/>
      </c>
      <c r="G574" s="29" t="str">
        <f t="shared" si="41"/>
        <v/>
      </c>
      <c r="H574" s="29" t="str">
        <f>IFERROR(RANK(G574,G:G,1)+COUNTIF($G$1:G573,G574),"")</f>
        <v/>
      </c>
      <c r="I574" s="29" t="str">
        <f t="shared" si="42"/>
        <v/>
      </c>
      <c r="J574" s="29" t="str">
        <f>IFERROR(RANK(I574,I:I,1)+COUNTIF(I$1:I573,I574),"")</f>
        <v/>
      </c>
      <c r="K574" s="29" t="str">
        <f t="shared" si="43"/>
        <v/>
      </c>
      <c r="L574" s="29" t="str">
        <f>IFERROR(RANK(K574,K:K,1)+COUNTIF(K$1:K573,K574),"")</f>
        <v/>
      </c>
      <c r="M574" s="29" t="str">
        <f t="shared" si="44"/>
        <v/>
      </c>
      <c r="N574" s="29" t="str">
        <f>IFERROR(RANK(M574,M:M,1)+COUNTIF(M$1:M573,M574),"")</f>
        <v/>
      </c>
    </row>
    <row r="575" spans="1:14">
      <c r="A575" s="21"/>
      <c r="B575" s="8"/>
      <c r="C575" s="22" t="s">
        <v>857</v>
      </c>
      <c r="D575" s="111"/>
      <c r="E575" s="89"/>
      <c r="F575" s="29" t="str">
        <f>IF(YEAR(A575)&amp;MONTH(A575)=체크리스트!$A$11&amp;체크리스트!$A$15,RANK(A575,A$2:A$1080,1),"")</f>
        <v/>
      </c>
      <c r="G575" s="29" t="str">
        <f t="shared" si="41"/>
        <v/>
      </c>
      <c r="H575" s="29" t="str">
        <f>IFERROR(RANK(G575,G:G,1)+COUNTIF($G$1:G574,G575),"")</f>
        <v/>
      </c>
      <c r="I575" s="29" t="str">
        <f t="shared" si="42"/>
        <v/>
      </c>
      <c r="J575" s="29" t="str">
        <f>IFERROR(RANK(I575,I:I,1)+COUNTIF(I$1:I574,I575),"")</f>
        <v/>
      </c>
      <c r="K575" s="29" t="str">
        <f t="shared" si="43"/>
        <v/>
      </c>
      <c r="L575" s="29" t="str">
        <f>IFERROR(RANK(K575,K:K,1)+COUNTIF(K$1:K574,K575),"")</f>
        <v/>
      </c>
      <c r="M575" s="29" t="str">
        <f t="shared" si="44"/>
        <v/>
      </c>
      <c r="N575" s="29" t="str">
        <f>IFERROR(RANK(M575,M:M,1)+COUNTIF(M$1:M574,M575),"")</f>
        <v/>
      </c>
    </row>
    <row r="576" spans="1:14">
      <c r="A576" s="21"/>
      <c r="B576" s="8"/>
      <c r="C576" s="22" t="s">
        <v>857</v>
      </c>
      <c r="D576" s="111"/>
      <c r="E576" s="89"/>
      <c r="F576" s="29" t="str">
        <f>IF(YEAR(A576)&amp;MONTH(A576)=체크리스트!$A$11&amp;체크리스트!$A$15,RANK(A576,A$2:A$1080,1),"")</f>
        <v/>
      </c>
      <c r="G576" s="29" t="str">
        <f t="shared" si="41"/>
        <v/>
      </c>
      <c r="H576" s="29" t="str">
        <f>IFERROR(RANK(G576,G:G,1)+COUNTIF($G$1:G575,G576),"")</f>
        <v/>
      </c>
      <c r="I576" s="29" t="str">
        <f t="shared" si="42"/>
        <v/>
      </c>
      <c r="J576" s="29" t="str">
        <f>IFERROR(RANK(I576,I:I,1)+COUNTIF(I$1:I575,I576),"")</f>
        <v/>
      </c>
      <c r="K576" s="29" t="str">
        <f t="shared" si="43"/>
        <v/>
      </c>
      <c r="L576" s="29" t="str">
        <f>IFERROR(RANK(K576,K:K,1)+COUNTIF(K$1:K575,K576),"")</f>
        <v/>
      </c>
      <c r="M576" s="29" t="str">
        <f t="shared" si="44"/>
        <v/>
      </c>
      <c r="N576" s="29" t="str">
        <f>IFERROR(RANK(M576,M:M,1)+COUNTIF(M$1:M575,M576),"")</f>
        <v/>
      </c>
    </row>
    <row r="577" spans="1:14">
      <c r="A577" s="21"/>
      <c r="B577" s="8"/>
      <c r="C577" s="22" t="s">
        <v>857</v>
      </c>
      <c r="D577" s="111"/>
      <c r="E577" s="89"/>
      <c r="F577" s="29" t="str">
        <f>IF(YEAR(A577)&amp;MONTH(A577)=체크리스트!$A$11&amp;체크리스트!$A$15,RANK(A577,A$2:A$1080,1),"")</f>
        <v/>
      </c>
      <c r="G577" s="29" t="str">
        <f t="shared" si="41"/>
        <v/>
      </c>
      <c r="H577" s="29" t="str">
        <f>IFERROR(RANK(G577,G:G,1)+COUNTIF($G$1:G576,G577),"")</f>
        <v/>
      </c>
      <c r="I577" s="29" t="str">
        <f t="shared" si="42"/>
        <v/>
      </c>
      <c r="J577" s="29" t="str">
        <f>IFERROR(RANK(I577,I:I,1)+COUNTIF(I$1:I576,I577),"")</f>
        <v/>
      </c>
      <c r="K577" s="29" t="str">
        <f t="shared" si="43"/>
        <v/>
      </c>
      <c r="L577" s="29" t="str">
        <f>IFERROR(RANK(K577,K:K,1)+COUNTIF(K$1:K576,K577),"")</f>
        <v/>
      </c>
      <c r="M577" s="29" t="str">
        <f t="shared" si="44"/>
        <v/>
      </c>
      <c r="N577" s="29" t="str">
        <f>IFERROR(RANK(M577,M:M,1)+COUNTIF(M$1:M576,M577),"")</f>
        <v/>
      </c>
    </row>
    <row r="578" spans="1:14">
      <c r="A578" s="21"/>
      <c r="B578" s="8"/>
      <c r="C578" s="22" t="s">
        <v>857</v>
      </c>
      <c r="D578" s="111"/>
      <c r="E578" s="89"/>
      <c r="F578" s="29" t="str">
        <f>IF(YEAR(A578)&amp;MONTH(A578)=체크리스트!$A$11&amp;체크리스트!$A$15,RANK(A578,A$2:A$1080,1),"")</f>
        <v/>
      </c>
      <c r="G578" s="29" t="str">
        <f t="shared" si="41"/>
        <v/>
      </c>
      <c r="H578" s="29" t="str">
        <f>IFERROR(RANK(G578,G:G,1)+COUNTIF($G$1:G577,G578),"")</f>
        <v/>
      </c>
      <c r="I578" s="29" t="str">
        <f t="shared" si="42"/>
        <v/>
      </c>
      <c r="J578" s="29" t="str">
        <f>IFERROR(RANK(I578,I:I,1)+COUNTIF(I$1:I577,I578),"")</f>
        <v/>
      </c>
      <c r="K578" s="29" t="str">
        <f t="shared" si="43"/>
        <v/>
      </c>
      <c r="L578" s="29" t="str">
        <f>IFERROR(RANK(K578,K:K,1)+COUNTIF(K$1:K577,K578),"")</f>
        <v/>
      </c>
      <c r="M578" s="29" t="str">
        <f t="shared" si="44"/>
        <v/>
      </c>
      <c r="N578" s="29" t="str">
        <f>IFERROR(RANK(M578,M:M,1)+COUNTIF(M$1:M577,M578),"")</f>
        <v/>
      </c>
    </row>
    <row r="579" spans="1:14">
      <c r="A579" s="21"/>
      <c r="B579" s="8"/>
      <c r="C579" s="22" t="s">
        <v>857</v>
      </c>
      <c r="D579" s="111"/>
      <c r="E579" s="89"/>
      <c r="F579" s="29" t="str">
        <f>IF(YEAR(A579)&amp;MONTH(A579)=체크리스트!$A$11&amp;체크리스트!$A$15,RANK(A579,A$2:A$1080,1),"")</f>
        <v/>
      </c>
      <c r="G579" s="29" t="str">
        <f t="shared" si="41"/>
        <v/>
      </c>
      <c r="H579" s="29" t="str">
        <f>IFERROR(RANK(G579,G:G,1)+COUNTIF($G$1:G578,G579),"")</f>
        <v/>
      </c>
      <c r="I579" s="29" t="str">
        <f t="shared" si="42"/>
        <v/>
      </c>
      <c r="J579" s="29" t="str">
        <f>IFERROR(RANK(I579,I:I,1)+COUNTIF(I$1:I578,I579),"")</f>
        <v/>
      </c>
      <c r="K579" s="29" t="str">
        <f t="shared" si="43"/>
        <v/>
      </c>
      <c r="L579" s="29" t="str">
        <f>IFERROR(RANK(K579,K:K,1)+COUNTIF(K$1:K578,K579),"")</f>
        <v/>
      </c>
      <c r="M579" s="29" t="str">
        <f t="shared" si="44"/>
        <v/>
      </c>
      <c r="N579" s="29" t="str">
        <f>IFERROR(RANK(M579,M:M,1)+COUNTIF(M$1:M578,M579),"")</f>
        <v/>
      </c>
    </row>
    <row r="580" spans="1:14">
      <c r="A580" s="21"/>
      <c r="B580" s="8"/>
      <c r="C580" s="22" t="s">
        <v>857</v>
      </c>
      <c r="D580" s="111"/>
      <c r="E580" s="89"/>
      <c r="F580" s="29" t="str">
        <f>IF(YEAR(A580)&amp;MONTH(A580)=체크리스트!$A$11&amp;체크리스트!$A$15,RANK(A580,A$2:A$1080,1),"")</f>
        <v/>
      </c>
      <c r="G580" s="29" t="str">
        <f t="shared" si="41"/>
        <v/>
      </c>
      <c r="H580" s="29" t="str">
        <f>IFERROR(RANK(G580,G:G,1)+COUNTIF($G$1:G579,G580),"")</f>
        <v/>
      </c>
      <c r="I580" s="29" t="str">
        <f t="shared" si="42"/>
        <v/>
      </c>
      <c r="J580" s="29" t="str">
        <f>IFERROR(RANK(I580,I:I,1)+COUNTIF(I$1:I579,I580),"")</f>
        <v/>
      </c>
      <c r="K580" s="29" t="str">
        <f t="shared" si="43"/>
        <v/>
      </c>
      <c r="L580" s="29" t="str">
        <f>IFERROR(RANK(K580,K:K,1)+COUNTIF(K$1:K579,K580),"")</f>
        <v/>
      </c>
      <c r="M580" s="29" t="str">
        <f t="shared" si="44"/>
        <v/>
      </c>
      <c r="N580" s="29" t="str">
        <f>IFERROR(RANK(M580,M:M,1)+COUNTIF(M$1:M579,M580),"")</f>
        <v/>
      </c>
    </row>
    <row r="581" spans="1:14">
      <c r="A581" s="21"/>
      <c r="B581" s="8"/>
      <c r="C581" s="22" t="s">
        <v>857</v>
      </c>
      <c r="D581" s="111"/>
      <c r="E581" s="89"/>
      <c r="F581" s="29" t="str">
        <f>IF(YEAR(A581)&amp;MONTH(A581)=체크리스트!$A$11&amp;체크리스트!$A$15,RANK(A581,A$2:A$1080,1),"")</f>
        <v/>
      </c>
      <c r="G581" s="29" t="str">
        <f t="shared" si="41"/>
        <v/>
      </c>
      <c r="H581" s="29" t="str">
        <f>IFERROR(RANK(G581,G:G,1)+COUNTIF($G$1:G580,G581),"")</f>
        <v/>
      </c>
      <c r="I581" s="29" t="str">
        <f t="shared" si="42"/>
        <v/>
      </c>
      <c r="J581" s="29" t="str">
        <f>IFERROR(RANK(I581,I:I,1)+COUNTIF(I$1:I580,I581),"")</f>
        <v/>
      </c>
      <c r="K581" s="29" t="str">
        <f t="shared" si="43"/>
        <v/>
      </c>
      <c r="L581" s="29" t="str">
        <f>IFERROR(RANK(K581,K:K,1)+COUNTIF(K$1:K580,K581),"")</f>
        <v/>
      </c>
      <c r="M581" s="29" t="str">
        <f t="shared" si="44"/>
        <v/>
      </c>
      <c r="N581" s="29" t="str">
        <f>IFERROR(RANK(M581,M:M,1)+COUNTIF(M$1:M580,M581),"")</f>
        <v/>
      </c>
    </row>
    <row r="582" spans="1:14">
      <c r="A582" s="21"/>
      <c r="B582" s="8"/>
      <c r="C582" s="22" t="s">
        <v>857</v>
      </c>
      <c r="D582" s="111"/>
      <c r="E582" s="89"/>
      <c r="F582" s="29" t="str">
        <f>IF(YEAR(A582)&amp;MONTH(A582)=체크리스트!$A$11&amp;체크리스트!$A$15,RANK(A582,A$2:A$1080,1),"")</f>
        <v/>
      </c>
      <c r="G582" s="29" t="str">
        <f t="shared" si="41"/>
        <v/>
      </c>
      <c r="H582" s="29" t="str">
        <f>IFERROR(RANK(G582,G:G,1)+COUNTIF($G$1:G581,G582),"")</f>
        <v/>
      </c>
      <c r="I582" s="29" t="str">
        <f t="shared" si="42"/>
        <v/>
      </c>
      <c r="J582" s="29" t="str">
        <f>IFERROR(RANK(I582,I:I,1)+COUNTIF(I$1:I581,I582),"")</f>
        <v/>
      </c>
      <c r="K582" s="29" t="str">
        <f t="shared" si="43"/>
        <v/>
      </c>
      <c r="L582" s="29" t="str">
        <f>IFERROR(RANK(K582,K:K,1)+COUNTIF(K$1:K581,K582),"")</f>
        <v/>
      </c>
      <c r="M582" s="29" t="str">
        <f t="shared" si="44"/>
        <v/>
      </c>
      <c r="N582" s="29" t="str">
        <f>IFERROR(RANK(M582,M:M,1)+COUNTIF(M$1:M581,M582),"")</f>
        <v/>
      </c>
    </row>
    <row r="583" spans="1:14">
      <c r="A583" s="21"/>
      <c r="B583" s="8"/>
      <c r="C583" s="22" t="s">
        <v>857</v>
      </c>
      <c r="D583" s="111"/>
      <c r="E583" s="89"/>
      <c r="F583" s="29" t="str">
        <f>IF(YEAR(A583)&amp;MONTH(A583)=체크리스트!$A$11&amp;체크리스트!$A$15,RANK(A583,A$2:A$1080,1),"")</f>
        <v/>
      </c>
      <c r="G583" s="29" t="str">
        <f t="shared" si="41"/>
        <v/>
      </c>
      <c r="H583" s="29" t="str">
        <f>IFERROR(RANK(G583,G:G,1)+COUNTIF($G$1:G582,G583),"")</f>
        <v/>
      </c>
      <c r="I583" s="29" t="str">
        <f t="shared" si="42"/>
        <v/>
      </c>
      <c r="J583" s="29" t="str">
        <f>IFERROR(RANK(I583,I:I,1)+COUNTIF(I$1:I582,I583),"")</f>
        <v/>
      </c>
      <c r="K583" s="29" t="str">
        <f t="shared" si="43"/>
        <v/>
      </c>
      <c r="L583" s="29" t="str">
        <f>IFERROR(RANK(K583,K:K,1)+COUNTIF(K$1:K582,K583),"")</f>
        <v/>
      </c>
      <c r="M583" s="29" t="str">
        <f t="shared" si="44"/>
        <v/>
      </c>
      <c r="N583" s="29" t="str">
        <f>IFERROR(RANK(M583,M:M,1)+COUNTIF(M$1:M582,M583),"")</f>
        <v/>
      </c>
    </row>
    <row r="584" spans="1:14">
      <c r="A584" s="21"/>
      <c r="B584" s="8"/>
      <c r="C584" s="22" t="s">
        <v>857</v>
      </c>
      <c r="D584" s="111"/>
      <c r="E584" s="89"/>
      <c r="F584" s="29" t="str">
        <f>IF(YEAR(A584)&amp;MONTH(A584)=체크리스트!$A$11&amp;체크리스트!$A$15,RANK(A584,A$2:A$1080,1),"")</f>
        <v/>
      </c>
      <c r="G584" s="29" t="str">
        <f t="shared" si="41"/>
        <v/>
      </c>
      <c r="H584" s="29" t="str">
        <f>IFERROR(RANK(G584,G:G,1)+COUNTIF($G$1:G583,G584),"")</f>
        <v/>
      </c>
      <c r="I584" s="29" t="str">
        <f t="shared" si="42"/>
        <v/>
      </c>
      <c r="J584" s="29" t="str">
        <f>IFERROR(RANK(I584,I:I,1)+COUNTIF(I$1:I583,I584),"")</f>
        <v/>
      </c>
      <c r="K584" s="29" t="str">
        <f t="shared" si="43"/>
        <v/>
      </c>
      <c r="L584" s="29" t="str">
        <f>IFERROR(RANK(K584,K:K,1)+COUNTIF(K$1:K583,K584),"")</f>
        <v/>
      </c>
      <c r="M584" s="29" t="str">
        <f t="shared" si="44"/>
        <v/>
      </c>
      <c r="N584" s="29" t="str">
        <f>IFERROR(RANK(M584,M:M,1)+COUNTIF(M$1:M583,M584),"")</f>
        <v/>
      </c>
    </row>
    <row r="585" spans="1:14">
      <c r="A585" s="21"/>
      <c r="B585" s="8"/>
      <c r="C585" s="22" t="s">
        <v>857</v>
      </c>
      <c r="D585" s="111"/>
      <c r="E585" s="89"/>
      <c r="F585" s="29" t="str">
        <f>IF(YEAR(A585)&amp;MONTH(A585)=체크리스트!$A$11&amp;체크리스트!$A$15,RANK(A585,A$2:A$1080,1),"")</f>
        <v/>
      </c>
      <c r="G585" s="29" t="str">
        <f t="shared" si="41"/>
        <v/>
      </c>
      <c r="H585" s="29" t="str">
        <f>IFERROR(RANK(G585,G:G,1)+COUNTIF($G$1:G584,G585),"")</f>
        <v/>
      </c>
      <c r="I585" s="29" t="str">
        <f t="shared" si="42"/>
        <v/>
      </c>
      <c r="J585" s="29" t="str">
        <f>IFERROR(RANK(I585,I:I,1)+COUNTIF(I$1:I584,I585),"")</f>
        <v/>
      </c>
      <c r="K585" s="29" t="str">
        <f t="shared" si="43"/>
        <v/>
      </c>
      <c r="L585" s="29" t="str">
        <f>IFERROR(RANK(K585,K:K,1)+COUNTIF(K$1:K584,K585),"")</f>
        <v/>
      </c>
      <c r="M585" s="29" t="str">
        <f t="shared" si="44"/>
        <v/>
      </c>
      <c r="N585" s="29" t="str">
        <f>IFERROR(RANK(M585,M:M,1)+COUNTIF(M$1:M584,M585),"")</f>
        <v/>
      </c>
    </row>
    <row r="586" spans="1:14">
      <c r="A586" s="21"/>
      <c r="B586" s="8"/>
      <c r="C586" s="22" t="s">
        <v>857</v>
      </c>
      <c r="D586" s="111"/>
      <c r="E586" s="89"/>
      <c r="F586" s="29" t="str">
        <f>IF(YEAR(A586)&amp;MONTH(A586)=체크리스트!$A$11&amp;체크리스트!$A$15,RANK(A586,A$2:A$1080,1),"")</f>
        <v/>
      </c>
      <c r="G586" s="29" t="str">
        <f t="shared" si="41"/>
        <v/>
      </c>
      <c r="H586" s="29" t="str">
        <f>IFERROR(RANK(G586,G:G,1)+COUNTIF($G$1:G585,G586),"")</f>
        <v/>
      </c>
      <c r="I586" s="29" t="str">
        <f t="shared" si="42"/>
        <v/>
      </c>
      <c r="J586" s="29" t="str">
        <f>IFERROR(RANK(I586,I:I,1)+COUNTIF(I$1:I585,I586),"")</f>
        <v/>
      </c>
      <c r="K586" s="29" t="str">
        <f t="shared" si="43"/>
        <v/>
      </c>
      <c r="L586" s="29" t="str">
        <f>IFERROR(RANK(K586,K:K,1)+COUNTIF(K$1:K585,K586),"")</f>
        <v/>
      </c>
      <c r="M586" s="29" t="str">
        <f t="shared" si="44"/>
        <v/>
      </c>
      <c r="N586" s="29" t="str">
        <f>IFERROR(RANK(M586,M:M,1)+COUNTIF(M$1:M585,M586),"")</f>
        <v/>
      </c>
    </row>
    <row r="587" spans="1:14">
      <c r="A587" s="21"/>
      <c r="B587" s="8"/>
      <c r="C587" s="22" t="s">
        <v>857</v>
      </c>
      <c r="D587" s="111"/>
      <c r="E587" s="89"/>
      <c r="F587" s="29" t="str">
        <f>IF(YEAR(A587)&amp;MONTH(A587)=체크리스트!$A$11&amp;체크리스트!$A$15,RANK(A587,A$2:A$1080,1),"")</f>
        <v/>
      </c>
      <c r="G587" s="29" t="str">
        <f t="shared" si="41"/>
        <v/>
      </c>
      <c r="H587" s="29" t="str">
        <f>IFERROR(RANK(G587,G:G,1)+COUNTIF($G$1:G586,G587),"")</f>
        <v/>
      </c>
      <c r="I587" s="29" t="str">
        <f t="shared" si="42"/>
        <v/>
      </c>
      <c r="J587" s="29" t="str">
        <f>IFERROR(RANK(I587,I:I,1)+COUNTIF(I$1:I586,I587),"")</f>
        <v/>
      </c>
      <c r="K587" s="29" t="str">
        <f t="shared" si="43"/>
        <v/>
      </c>
      <c r="L587" s="29" t="str">
        <f>IFERROR(RANK(K587,K:K,1)+COUNTIF(K$1:K586,K587),"")</f>
        <v/>
      </c>
      <c r="M587" s="29" t="str">
        <f t="shared" si="44"/>
        <v/>
      </c>
      <c r="N587" s="29" t="str">
        <f>IFERROR(RANK(M587,M:M,1)+COUNTIF(M$1:M586,M587),"")</f>
        <v/>
      </c>
    </row>
    <row r="588" spans="1:14">
      <c r="A588" s="21"/>
      <c r="B588" s="8"/>
      <c r="C588" s="22" t="s">
        <v>857</v>
      </c>
      <c r="D588" s="111"/>
      <c r="E588" s="89"/>
      <c r="F588" s="29" t="str">
        <f>IF(YEAR(A588)&amp;MONTH(A588)=체크리스트!$A$11&amp;체크리스트!$A$15,RANK(A588,A$2:A$1080,1),"")</f>
        <v/>
      </c>
      <c r="G588" s="29" t="str">
        <f t="shared" si="41"/>
        <v/>
      </c>
      <c r="H588" s="29" t="str">
        <f>IFERROR(RANK(G588,G:G,1)+COUNTIF($G$1:G587,G588),"")</f>
        <v/>
      </c>
      <c r="I588" s="29" t="str">
        <f t="shared" si="42"/>
        <v/>
      </c>
      <c r="J588" s="29" t="str">
        <f>IFERROR(RANK(I588,I:I,1)+COUNTIF(I$1:I587,I588),"")</f>
        <v/>
      </c>
      <c r="K588" s="29" t="str">
        <f t="shared" si="43"/>
        <v/>
      </c>
      <c r="L588" s="29" t="str">
        <f>IFERROR(RANK(K588,K:K,1)+COUNTIF(K$1:K587,K588),"")</f>
        <v/>
      </c>
      <c r="M588" s="29" t="str">
        <f t="shared" si="44"/>
        <v/>
      </c>
      <c r="N588" s="29" t="str">
        <f>IFERROR(RANK(M588,M:M,1)+COUNTIF(M$1:M587,M588),"")</f>
        <v/>
      </c>
    </row>
    <row r="589" spans="1:14">
      <c r="A589" s="21"/>
      <c r="B589" s="8"/>
      <c r="C589" s="22" t="s">
        <v>857</v>
      </c>
      <c r="D589" s="111"/>
      <c r="E589" s="89"/>
      <c r="F589" s="29" t="str">
        <f>IF(YEAR(A589)&amp;MONTH(A589)=체크리스트!$A$11&amp;체크리스트!$A$15,RANK(A589,A$2:A$1080,1),"")</f>
        <v/>
      </c>
      <c r="G589" s="29" t="str">
        <f t="shared" si="41"/>
        <v/>
      </c>
      <c r="H589" s="29" t="str">
        <f>IFERROR(RANK(G589,G:G,1)+COUNTIF($G$1:G588,G589),"")</f>
        <v/>
      </c>
      <c r="I589" s="29" t="str">
        <f t="shared" si="42"/>
        <v/>
      </c>
      <c r="J589" s="29" t="str">
        <f>IFERROR(RANK(I589,I:I,1)+COUNTIF(I$1:I588,I589),"")</f>
        <v/>
      </c>
      <c r="K589" s="29" t="str">
        <f t="shared" si="43"/>
        <v/>
      </c>
      <c r="L589" s="29" t="str">
        <f>IFERROR(RANK(K589,K:K,1)+COUNTIF(K$1:K588,K589),"")</f>
        <v/>
      </c>
      <c r="M589" s="29" t="str">
        <f t="shared" si="44"/>
        <v/>
      </c>
      <c r="N589" s="29" t="str">
        <f>IFERROR(RANK(M589,M:M,1)+COUNTIF(M$1:M588,M589),"")</f>
        <v/>
      </c>
    </row>
    <row r="590" spans="1:14">
      <c r="A590" s="21"/>
      <c r="B590" s="8"/>
      <c r="C590" s="22" t="s">
        <v>857</v>
      </c>
      <c r="D590" s="111"/>
      <c r="E590" s="89"/>
      <c r="F590" s="29" t="str">
        <f>IF(YEAR(A590)&amp;MONTH(A590)=체크리스트!$A$11&amp;체크리스트!$A$15,RANK(A590,A$2:A$1080,1),"")</f>
        <v/>
      </c>
      <c r="G590" s="29" t="str">
        <f t="shared" si="41"/>
        <v/>
      </c>
      <c r="H590" s="29" t="str">
        <f>IFERROR(RANK(G590,G:G,1)+COUNTIF($G$1:G589,G590),"")</f>
        <v/>
      </c>
      <c r="I590" s="29" t="str">
        <f t="shared" si="42"/>
        <v/>
      </c>
      <c r="J590" s="29" t="str">
        <f>IFERROR(RANK(I590,I:I,1)+COUNTIF(I$1:I589,I590),"")</f>
        <v/>
      </c>
      <c r="K590" s="29" t="str">
        <f t="shared" si="43"/>
        <v/>
      </c>
      <c r="L590" s="29" t="str">
        <f>IFERROR(RANK(K590,K:K,1)+COUNTIF(K$1:K589,K590),"")</f>
        <v/>
      </c>
      <c r="M590" s="29" t="str">
        <f t="shared" si="44"/>
        <v/>
      </c>
      <c r="N590" s="29" t="str">
        <f>IFERROR(RANK(M590,M:M,1)+COUNTIF(M$1:M589,M590),"")</f>
        <v/>
      </c>
    </row>
    <row r="591" spans="1:14">
      <c r="A591" s="21"/>
      <c r="B591" s="8"/>
      <c r="C591" s="22" t="s">
        <v>857</v>
      </c>
      <c r="D591" s="111"/>
      <c r="E591" s="89"/>
      <c r="F591" s="29" t="str">
        <f>IF(YEAR(A591)&amp;MONTH(A591)=체크리스트!$A$11&amp;체크리스트!$A$15,RANK(A591,A$2:A$1080,1),"")</f>
        <v/>
      </c>
      <c r="G591" s="29" t="str">
        <f t="shared" si="41"/>
        <v/>
      </c>
      <c r="H591" s="29" t="str">
        <f>IFERROR(RANK(G591,G:G,1)+COUNTIF($G$1:G590,G591),"")</f>
        <v/>
      </c>
      <c r="I591" s="29" t="str">
        <f t="shared" si="42"/>
        <v/>
      </c>
      <c r="J591" s="29" t="str">
        <f>IFERROR(RANK(I591,I:I,1)+COUNTIF(I$1:I590,I591),"")</f>
        <v/>
      </c>
      <c r="K591" s="29" t="str">
        <f t="shared" si="43"/>
        <v/>
      </c>
      <c r="L591" s="29" t="str">
        <f>IFERROR(RANK(K591,K:K,1)+COUNTIF(K$1:K590,K591),"")</f>
        <v/>
      </c>
      <c r="M591" s="29" t="str">
        <f t="shared" si="44"/>
        <v/>
      </c>
      <c r="N591" s="29" t="str">
        <f>IFERROR(RANK(M591,M:M,1)+COUNTIF(M$1:M590,M591),"")</f>
        <v/>
      </c>
    </row>
    <row r="592" spans="1:14">
      <c r="A592" s="21"/>
      <c r="B592" s="8"/>
      <c r="C592" s="22" t="s">
        <v>857</v>
      </c>
      <c r="D592" s="111"/>
      <c r="E592" s="89"/>
      <c r="F592" s="29" t="str">
        <f>IF(YEAR(A592)&amp;MONTH(A592)=체크리스트!$A$11&amp;체크리스트!$A$15,RANK(A592,A$2:A$1080,1),"")</f>
        <v/>
      </c>
      <c r="G592" s="29" t="str">
        <f t="shared" si="41"/>
        <v/>
      </c>
      <c r="H592" s="29" t="str">
        <f>IFERROR(RANK(G592,G:G,1)+COUNTIF($G$1:G591,G592),"")</f>
        <v/>
      </c>
      <c r="I592" s="29" t="str">
        <f t="shared" si="42"/>
        <v/>
      </c>
      <c r="J592" s="29" t="str">
        <f>IFERROR(RANK(I592,I:I,1)+COUNTIF(I$1:I591,I592),"")</f>
        <v/>
      </c>
      <c r="K592" s="29" t="str">
        <f t="shared" si="43"/>
        <v/>
      </c>
      <c r="L592" s="29" t="str">
        <f>IFERROR(RANK(K592,K:K,1)+COUNTIF(K$1:K591,K592),"")</f>
        <v/>
      </c>
      <c r="M592" s="29" t="str">
        <f t="shared" si="44"/>
        <v/>
      </c>
      <c r="N592" s="29" t="str">
        <f>IFERROR(RANK(M592,M:M,1)+COUNTIF(M$1:M591,M592),"")</f>
        <v/>
      </c>
    </row>
    <row r="593" spans="1:14">
      <c r="A593" s="21"/>
      <c r="B593" s="8"/>
      <c r="C593" s="22" t="s">
        <v>857</v>
      </c>
      <c r="D593" s="111"/>
      <c r="E593" s="89"/>
      <c r="F593" s="29" t="str">
        <f>IF(YEAR(A593)&amp;MONTH(A593)=체크리스트!$A$11&amp;체크리스트!$A$15,RANK(A593,A$2:A$1080,1),"")</f>
        <v/>
      </c>
      <c r="G593" s="29" t="str">
        <f t="shared" si="41"/>
        <v/>
      </c>
      <c r="H593" s="29" t="str">
        <f>IFERROR(RANK(G593,G:G,1)+COUNTIF($G$1:G592,G593),"")</f>
        <v/>
      </c>
      <c r="I593" s="29" t="str">
        <f t="shared" si="42"/>
        <v/>
      </c>
      <c r="J593" s="29" t="str">
        <f>IFERROR(RANK(I593,I:I,1)+COUNTIF(I$1:I592,I593),"")</f>
        <v/>
      </c>
      <c r="K593" s="29" t="str">
        <f t="shared" si="43"/>
        <v/>
      </c>
      <c r="L593" s="29" t="str">
        <f>IFERROR(RANK(K593,K:K,1)+COUNTIF(K$1:K592,K593),"")</f>
        <v/>
      </c>
      <c r="M593" s="29" t="str">
        <f t="shared" si="44"/>
        <v/>
      </c>
      <c r="N593" s="29" t="str">
        <f>IFERROR(RANK(M593,M:M,1)+COUNTIF(M$1:M592,M593),"")</f>
        <v/>
      </c>
    </row>
    <row r="594" spans="1:14">
      <c r="A594" s="21"/>
      <c r="B594" s="8"/>
      <c r="C594" s="22" t="s">
        <v>857</v>
      </c>
      <c r="D594" s="111"/>
      <c r="E594" s="89"/>
      <c r="F594" s="29" t="str">
        <f>IF(YEAR(A594)&amp;MONTH(A594)=체크리스트!$A$11&amp;체크리스트!$A$15,RANK(A594,A$2:A$1080,1),"")</f>
        <v/>
      </c>
      <c r="G594" s="29" t="str">
        <f t="shared" si="41"/>
        <v/>
      </c>
      <c r="H594" s="29" t="str">
        <f>IFERROR(RANK(G594,G:G,1)+COUNTIF($G$1:G593,G594),"")</f>
        <v/>
      </c>
      <c r="I594" s="29" t="str">
        <f t="shared" si="42"/>
        <v/>
      </c>
      <c r="J594" s="29" t="str">
        <f>IFERROR(RANK(I594,I:I,1)+COUNTIF(I$1:I593,I594),"")</f>
        <v/>
      </c>
      <c r="K594" s="29" t="str">
        <f t="shared" si="43"/>
        <v/>
      </c>
      <c r="L594" s="29" t="str">
        <f>IFERROR(RANK(K594,K:K,1)+COUNTIF(K$1:K593,K594),"")</f>
        <v/>
      </c>
      <c r="M594" s="29" t="str">
        <f t="shared" si="44"/>
        <v/>
      </c>
      <c r="N594" s="29" t="str">
        <f>IFERROR(RANK(M594,M:M,1)+COUNTIF(M$1:M593,M594),"")</f>
        <v/>
      </c>
    </row>
    <row r="595" spans="1:14">
      <c r="A595" s="21"/>
      <c r="B595" s="8"/>
      <c r="C595" s="22" t="s">
        <v>857</v>
      </c>
      <c r="D595" s="111"/>
      <c r="E595" s="89"/>
      <c r="F595" s="29" t="str">
        <f>IF(YEAR(A595)&amp;MONTH(A595)=체크리스트!$A$11&amp;체크리스트!$A$15,RANK(A595,A$2:A$1080,1),"")</f>
        <v/>
      </c>
      <c r="G595" s="29" t="str">
        <f t="shared" si="41"/>
        <v/>
      </c>
      <c r="H595" s="29" t="str">
        <f>IFERROR(RANK(G595,G:G,1)+COUNTIF($G$1:G594,G595),"")</f>
        <v/>
      </c>
      <c r="I595" s="29" t="str">
        <f t="shared" si="42"/>
        <v/>
      </c>
      <c r="J595" s="29" t="str">
        <f>IFERROR(RANK(I595,I:I,1)+COUNTIF(I$1:I594,I595),"")</f>
        <v/>
      </c>
      <c r="K595" s="29" t="str">
        <f t="shared" si="43"/>
        <v/>
      </c>
      <c r="L595" s="29" t="str">
        <f>IFERROR(RANK(K595,K:K,1)+COUNTIF(K$1:K594,K595),"")</f>
        <v/>
      </c>
      <c r="M595" s="29" t="str">
        <f t="shared" si="44"/>
        <v/>
      </c>
      <c r="N595" s="29" t="str">
        <f>IFERROR(RANK(M595,M:M,1)+COUNTIF(M$1:M594,M595),"")</f>
        <v/>
      </c>
    </row>
    <row r="596" spans="1:14">
      <c r="A596" s="21"/>
      <c r="B596" s="8"/>
      <c r="C596" s="22" t="s">
        <v>857</v>
      </c>
      <c r="D596" s="111"/>
      <c r="E596" s="89"/>
      <c r="F596" s="29" t="str">
        <f>IF(YEAR(A596)&amp;MONTH(A596)=체크리스트!$A$11&amp;체크리스트!$A$15,RANK(A596,A$2:A$1080,1),"")</f>
        <v/>
      </c>
      <c r="G596" s="29" t="str">
        <f t="shared" si="41"/>
        <v/>
      </c>
      <c r="H596" s="29" t="str">
        <f>IFERROR(RANK(G596,G:G,1)+COUNTIF($G$1:G595,G596),"")</f>
        <v/>
      </c>
      <c r="I596" s="29" t="str">
        <f t="shared" si="42"/>
        <v/>
      </c>
      <c r="J596" s="29" t="str">
        <f>IFERROR(RANK(I596,I:I,1)+COUNTIF(I$1:I595,I596),"")</f>
        <v/>
      </c>
      <c r="K596" s="29" t="str">
        <f t="shared" si="43"/>
        <v/>
      </c>
      <c r="L596" s="29" t="str">
        <f>IFERROR(RANK(K596,K:K,1)+COUNTIF(K$1:K595,K596),"")</f>
        <v/>
      </c>
      <c r="M596" s="29" t="str">
        <f t="shared" si="44"/>
        <v/>
      </c>
      <c r="N596" s="29" t="str">
        <f>IFERROR(RANK(M596,M:M,1)+COUNTIF(M$1:M595,M596),"")</f>
        <v/>
      </c>
    </row>
    <row r="597" spans="1:14">
      <c r="A597" s="21"/>
      <c r="B597" s="8"/>
      <c r="C597" s="22" t="s">
        <v>857</v>
      </c>
      <c r="D597" s="111"/>
      <c r="E597" s="89"/>
      <c r="F597" s="29" t="str">
        <f>IF(YEAR(A597)&amp;MONTH(A597)=체크리스트!$A$11&amp;체크리스트!$A$15,RANK(A597,A$2:A$1080,1),"")</f>
        <v/>
      </c>
      <c r="G597" s="29" t="str">
        <f t="shared" si="41"/>
        <v/>
      </c>
      <c r="H597" s="29" t="str">
        <f>IFERROR(RANK(G597,G:G,1)+COUNTIF($G$1:G596,G597),"")</f>
        <v/>
      </c>
      <c r="I597" s="29" t="str">
        <f t="shared" si="42"/>
        <v/>
      </c>
      <c r="J597" s="29" t="str">
        <f>IFERROR(RANK(I597,I:I,1)+COUNTIF(I$1:I596,I597),"")</f>
        <v/>
      </c>
      <c r="K597" s="29" t="str">
        <f t="shared" si="43"/>
        <v/>
      </c>
      <c r="L597" s="29" t="str">
        <f>IFERROR(RANK(K597,K:K,1)+COUNTIF(K$1:K596,K597),"")</f>
        <v/>
      </c>
      <c r="M597" s="29" t="str">
        <f t="shared" si="44"/>
        <v/>
      </c>
      <c r="N597" s="29" t="str">
        <f>IFERROR(RANK(M597,M:M,1)+COUNTIF(M$1:M596,M597),"")</f>
        <v/>
      </c>
    </row>
    <row r="598" spans="1:14">
      <c r="A598" s="21"/>
      <c r="B598" s="8"/>
      <c r="C598" s="22" t="s">
        <v>857</v>
      </c>
      <c r="D598" s="111"/>
      <c r="E598" s="89"/>
      <c r="F598" s="29" t="str">
        <f>IF(YEAR(A598)&amp;MONTH(A598)=체크리스트!$A$11&amp;체크리스트!$A$15,RANK(A598,A$2:A$1080,1),"")</f>
        <v/>
      </c>
      <c r="G598" s="29" t="str">
        <f t="shared" si="41"/>
        <v/>
      </c>
      <c r="H598" s="29" t="str">
        <f>IFERROR(RANK(G598,G:G,1)+COUNTIF($G$1:G597,G598),"")</f>
        <v/>
      </c>
      <c r="I598" s="29" t="str">
        <f t="shared" si="42"/>
        <v/>
      </c>
      <c r="J598" s="29" t="str">
        <f>IFERROR(RANK(I598,I:I,1)+COUNTIF(I$1:I597,I598),"")</f>
        <v/>
      </c>
      <c r="K598" s="29" t="str">
        <f t="shared" si="43"/>
        <v/>
      </c>
      <c r="L598" s="29" t="str">
        <f>IFERROR(RANK(K598,K:K,1)+COUNTIF(K$1:K597,K598),"")</f>
        <v/>
      </c>
      <c r="M598" s="29" t="str">
        <f t="shared" si="44"/>
        <v/>
      </c>
      <c r="N598" s="29" t="str">
        <f>IFERROR(RANK(M598,M:M,1)+COUNTIF(M$1:M597,M598),"")</f>
        <v/>
      </c>
    </row>
    <row r="599" spans="1:14">
      <c r="A599" s="21"/>
      <c r="B599" s="8"/>
      <c r="C599" s="22" t="s">
        <v>857</v>
      </c>
      <c r="D599" s="111"/>
      <c r="E599" s="89"/>
      <c r="F599" s="29" t="str">
        <f>IF(YEAR(A599)&amp;MONTH(A599)=체크리스트!$A$11&amp;체크리스트!$A$15,RANK(A599,A$2:A$1080,1),"")</f>
        <v/>
      </c>
      <c r="G599" s="29" t="str">
        <f t="shared" si="41"/>
        <v/>
      </c>
      <c r="H599" s="29" t="str">
        <f>IFERROR(RANK(G599,G:G,1)+COUNTIF($G$1:G598,G599),"")</f>
        <v/>
      </c>
      <c r="I599" s="29" t="str">
        <f t="shared" si="42"/>
        <v/>
      </c>
      <c r="J599" s="29" t="str">
        <f>IFERROR(RANK(I599,I:I,1)+COUNTIF(I$1:I598,I599),"")</f>
        <v/>
      </c>
      <c r="K599" s="29" t="str">
        <f t="shared" si="43"/>
        <v/>
      </c>
      <c r="L599" s="29" t="str">
        <f>IFERROR(RANK(K599,K:K,1)+COUNTIF(K$1:K598,K599),"")</f>
        <v/>
      </c>
      <c r="M599" s="29" t="str">
        <f t="shared" si="44"/>
        <v/>
      </c>
      <c r="N599" s="29" t="str">
        <f>IFERROR(RANK(M599,M:M,1)+COUNTIF(M$1:M598,M599),"")</f>
        <v/>
      </c>
    </row>
    <row r="600" spans="1:14">
      <c r="A600" s="21"/>
      <c r="B600" s="8"/>
      <c r="C600" s="22" t="s">
        <v>857</v>
      </c>
      <c r="D600" s="111"/>
      <c r="E600" s="89"/>
      <c r="F600" s="29" t="str">
        <f>IF(YEAR(A600)&amp;MONTH(A600)=체크리스트!$A$11&amp;체크리스트!$A$15,RANK(A600,A$2:A$1080,1),"")</f>
        <v/>
      </c>
      <c r="G600" s="29" t="str">
        <f t="shared" si="41"/>
        <v/>
      </c>
      <c r="H600" s="29" t="str">
        <f>IFERROR(RANK(G600,G:G,1)+COUNTIF($G$1:G599,G600),"")</f>
        <v/>
      </c>
      <c r="I600" s="29" t="str">
        <f t="shared" si="42"/>
        <v/>
      </c>
      <c r="J600" s="29" t="str">
        <f>IFERROR(RANK(I600,I:I,1)+COUNTIF(I$1:I599,I600),"")</f>
        <v/>
      </c>
      <c r="K600" s="29" t="str">
        <f t="shared" si="43"/>
        <v/>
      </c>
      <c r="L600" s="29" t="str">
        <f>IFERROR(RANK(K600,K:K,1)+COUNTIF(K$1:K599,K600),"")</f>
        <v/>
      </c>
      <c r="M600" s="29" t="str">
        <f t="shared" si="44"/>
        <v/>
      </c>
      <c r="N600" s="29" t="str">
        <f>IFERROR(RANK(M600,M:M,1)+COUNTIF(M$1:M599,M600),"")</f>
        <v/>
      </c>
    </row>
    <row r="601" spans="1:14">
      <c r="A601" s="21"/>
      <c r="B601" s="8"/>
      <c r="C601" s="22" t="s">
        <v>857</v>
      </c>
      <c r="D601" s="111"/>
      <c r="E601" s="89"/>
      <c r="F601" s="29" t="str">
        <f>IF(YEAR(A601)&amp;MONTH(A601)=체크리스트!$A$11&amp;체크리스트!$A$15,RANK(A601,A$2:A$1080,1),"")</f>
        <v/>
      </c>
      <c r="G601" s="29" t="str">
        <f t="shared" si="41"/>
        <v/>
      </c>
      <c r="H601" s="29" t="str">
        <f>IFERROR(RANK(G601,G:G,1)+COUNTIF($G$1:G600,G601),"")</f>
        <v/>
      </c>
      <c r="I601" s="29" t="str">
        <f t="shared" si="42"/>
        <v/>
      </c>
      <c r="J601" s="29" t="str">
        <f>IFERROR(RANK(I601,I:I,1)+COUNTIF(I$1:I600,I601),"")</f>
        <v/>
      </c>
      <c r="K601" s="29" t="str">
        <f t="shared" si="43"/>
        <v/>
      </c>
      <c r="L601" s="29" t="str">
        <f>IFERROR(RANK(K601,K:K,1)+COUNTIF(K$1:K600,K601),"")</f>
        <v/>
      </c>
      <c r="M601" s="29" t="str">
        <f t="shared" si="44"/>
        <v/>
      </c>
      <c r="N601" s="29" t="str">
        <f>IFERROR(RANK(M601,M:M,1)+COUNTIF(M$1:M600,M601),"")</f>
        <v/>
      </c>
    </row>
    <row r="602" spans="1:14">
      <c r="A602" s="21"/>
      <c r="B602" s="8"/>
      <c r="C602" s="22" t="s">
        <v>857</v>
      </c>
      <c r="D602" s="111"/>
      <c r="E602" s="89"/>
      <c r="F602" s="29" t="str">
        <f>IF(YEAR(A602)&amp;MONTH(A602)=체크리스트!$A$11&amp;체크리스트!$A$15,RANK(A602,A$2:A$1080,1),"")</f>
        <v/>
      </c>
      <c r="G602" s="29" t="str">
        <f t="shared" ref="G602:G665" si="45">IFERROR(IF(D602="기획자료",RANK(F602,F:F,1),""),"")</f>
        <v/>
      </c>
      <c r="H602" s="29" t="str">
        <f>IFERROR(RANK(G602,G:G,1)+COUNTIF($G$1:G601,G602),"")</f>
        <v/>
      </c>
      <c r="I602" s="29" t="str">
        <f t="shared" ref="I602:I665" si="46">IFERROR(IF(D602="보도자료",RANK(F602,F:F,1),""),"")</f>
        <v/>
      </c>
      <c r="J602" s="29" t="str">
        <f>IFERROR(RANK(I602,I:I,1)+COUNTIF(I$1:I601,I602),"")</f>
        <v/>
      </c>
      <c r="K602" s="29" t="str">
        <f t="shared" ref="K602:K665" si="47">IFERROR(IF(D602="자료실",RANK(F602,F:F,1),""),"")</f>
        <v/>
      </c>
      <c r="L602" s="29" t="str">
        <f>IFERROR(RANK(K602,K:K,1)+COUNTIF(K$1:K601,K602),"")</f>
        <v/>
      </c>
      <c r="M602" s="29" t="str">
        <f t="shared" ref="M602:M665" si="48">IFERROR(IF(D602="리포트",RANK(F602,F:F,1),""),"")</f>
        <v/>
      </c>
      <c r="N602" s="29" t="str">
        <f>IFERROR(RANK(M602,M:M,1)+COUNTIF(M$1:M601,M602),"")</f>
        <v/>
      </c>
    </row>
    <row r="603" spans="1:14">
      <c r="A603" s="21"/>
      <c r="B603" s="8"/>
      <c r="C603" s="22" t="s">
        <v>857</v>
      </c>
      <c r="D603" s="111"/>
      <c r="E603" s="89"/>
      <c r="F603" s="29" t="str">
        <f>IF(YEAR(A603)&amp;MONTH(A603)=체크리스트!$A$11&amp;체크리스트!$A$15,RANK(A603,A$2:A$1080,1),"")</f>
        <v/>
      </c>
      <c r="G603" s="29" t="str">
        <f t="shared" si="45"/>
        <v/>
      </c>
      <c r="H603" s="29" t="str">
        <f>IFERROR(RANK(G603,G:G,1)+COUNTIF($G$1:G602,G603),"")</f>
        <v/>
      </c>
      <c r="I603" s="29" t="str">
        <f t="shared" si="46"/>
        <v/>
      </c>
      <c r="J603" s="29" t="str">
        <f>IFERROR(RANK(I603,I:I,1)+COUNTIF(I$1:I602,I603),"")</f>
        <v/>
      </c>
      <c r="K603" s="29" t="str">
        <f t="shared" si="47"/>
        <v/>
      </c>
      <c r="L603" s="29" t="str">
        <f>IFERROR(RANK(K603,K:K,1)+COUNTIF(K$1:K602,K603),"")</f>
        <v/>
      </c>
      <c r="M603" s="29" t="str">
        <f t="shared" si="48"/>
        <v/>
      </c>
      <c r="N603" s="29" t="str">
        <f>IFERROR(RANK(M603,M:M,1)+COUNTIF(M$1:M602,M603),"")</f>
        <v/>
      </c>
    </row>
    <row r="604" spans="1:14">
      <c r="A604" s="21"/>
      <c r="B604" s="8"/>
      <c r="C604" s="22" t="s">
        <v>857</v>
      </c>
      <c r="D604" s="111"/>
      <c r="E604" s="89"/>
      <c r="F604" s="29" t="str">
        <f>IF(YEAR(A604)&amp;MONTH(A604)=체크리스트!$A$11&amp;체크리스트!$A$15,RANK(A604,A$2:A$1080,1),"")</f>
        <v/>
      </c>
      <c r="G604" s="29" t="str">
        <f t="shared" si="45"/>
        <v/>
      </c>
      <c r="H604" s="29" t="str">
        <f>IFERROR(RANK(G604,G:G,1)+COUNTIF($G$1:G603,G604),"")</f>
        <v/>
      </c>
      <c r="I604" s="29" t="str">
        <f t="shared" si="46"/>
        <v/>
      </c>
      <c r="J604" s="29" t="str">
        <f>IFERROR(RANK(I604,I:I,1)+COUNTIF(I$1:I603,I604),"")</f>
        <v/>
      </c>
      <c r="K604" s="29" t="str">
        <f t="shared" si="47"/>
        <v/>
      </c>
      <c r="L604" s="29" t="str">
        <f>IFERROR(RANK(K604,K:K,1)+COUNTIF(K$1:K603,K604),"")</f>
        <v/>
      </c>
      <c r="M604" s="29" t="str">
        <f t="shared" si="48"/>
        <v/>
      </c>
      <c r="N604" s="29" t="str">
        <f>IFERROR(RANK(M604,M:M,1)+COUNTIF(M$1:M603,M604),"")</f>
        <v/>
      </c>
    </row>
    <row r="605" spans="1:14">
      <c r="A605" s="21"/>
      <c r="B605" s="8"/>
      <c r="C605" s="22" t="s">
        <v>857</v>
      </c>
      <c r="D605" s="111"/>
      <c r="E605" s="89"/>
      <c r="F605" s="29" t="str">
        <f>IF(YEAR(A605)&amp;MONTH(A605)=체크리스트!$A$11&amp;체크리스트!$A$15,RANK(A605,A$2:A$1080,1),"")</f>
        <v/>
      </c>
      <c r="G605" s="29" t="str">
        <f t="shared" si="45"/>
        <v/>
      </c>
      <c r="H605" s="29" t="str">
        <f>IFERROR(RANK(G605,G:G,1)+COUNTIF($G$1:G604,G605),"")</f>
        <v/>
      </c>
      <c r="I605" s="29" t="str">
        <f t="shared" si="46"/>
        <v/>
      </c>
      <c r="J605" s="29" t="str">
        <f>IFERROR(RANK(I605,I:I,1)+COUNTIF(I$1:I604,I605),"")</f>
        <v/>
      </c>
      <c r="K605" s="29" t="str">
        <f t="shared" si="47"/>
        <v/>
      </c>
      <c r="L605" s="29" t="str">
        <f>IFERROR(RANK(K605,K:K,1)+COUNTIF(K$1:K604,K605),"")</f>
        <v/>
      </c>
      <c r="M605" s="29" t="str">
        <f t="shared" si="48"/>
        <v/>
      </c>
      <c r="N605" s="29" t="str">
        <f>IFERROR(RANK(M605,M:M,1)+COUNTIF(M$1:M604,M605),"")</f>
        <v/>
      </c>
    </row>
    <row r="606" spans="1:14">
      <c r="A606" s="21"/>
      <c r="B606" s="8"/>
      <c r="C606" s="22" t="s">
        <v>857</v>
      </c>
      <c r="D606" s="111"/>
      <c r="E606" s="89"/>
      <c r="F606" s="29" t="str">
        <f>IF(YEAR(A606)&amp;MONTH(A606)=체크리스트!$A$11&amp;체크리스트!$A$15,RANK(A606,A$2:A$1080,1),"")</f>
        <v/>
      </c>
      <c r="G606" s="29" t="str">
        <f t="shared" si="45"/>
        <v/>
      </c>
      <c r="H606" s="29" t="str">
        <f>IFERROR(RANK(G606,G:G,1)+COUNTIF($G$1:G605,G606),"")</f>
        <v/>
      </c>
      <c r="I606" s="29" t="str">
        <f t="shared" si="46"/>
        <v/>
      </c>
      <c r="J606" s="29" t="str">
        <f>IFERROR(RANK(I606,I:I,1)+COUNTIF(I$1:I605,I606),"")</f>
        <v/>
      </c>
      <c r="K606" s="29" t="str">
        <f t="shared" si="47"/>
        <v/>
      </c>
      <c r="L606" s="29" t="str">
        <f>IFERROR(RANK(K606,K:K,1)+COUNTIF(K$1:K605,K606),"")</f>
        <v/>
      </c>
      <c r="M606" s="29" t="str">
        <f t="shared" si="48"/>
        <v/>
      </c>
      <c r="N606" s="29" t="str">
        <f>IFERROR(RANK(M606,M:M,1)+COUNTIF(M$1:M605,M606),"")</f>
        <v/>
      </c>
    </row>
    <row r="607" spans="1:14">
      <c r="A607" s="21"/>
      <c r="B607" s="8"/>
      <c r="C607" s="22" t="s">
        <v>857</v>
      </c>
      <c r="D607" s="111"/>
      <c r="E607" s="89"/>
      <c r="F607" s="29" t="str">
        <f>IF(YEAR(A607)&amp;MONTH(A607)=체크리스트!$A$11&amp;체크리스트!$A$15,RANK(A607,A$2:A$1080,1),"")</f>
        <v/>
      </c>
      <c r="G607" s="29" t="str">
        <f t="shared" si="45"/>
        <v/>
      </c>
      <c r="H607" s="29" t="str">
        <f>IFERROR(RANK(G607,G:G,1)+COUNTIF($G$1:G606,G607),"")</f>
        <v/>
      </c>
      <c r="I607" s="29" t="str">
        <f t="shared" si="46"/>
        <v/>
      </c>
      <c r="J607" s="29" t="str">
        <f>IFERROR(RANK(I607,I:I,1)+COUNTIF(I$1:I606,I607),"")</f>
        <v/>
      </c>
      <c r="K607" s="29" t="str">
        <f t="shared" si="47"/>
        <v/>
      </c>
      <c r="L607" s="29" t="str">
        <f>IFERROR(RANK(K607,K:K,1)+COUNTIF(K$1:K606,K607),"")</f>
        <v/>
      </c>
      <c r="M607" s="29" t="str">
        <f t="shared" si="48"/>
        <v/>
      </c>
      <c r="N607" s="29" t="str">
        <f>IFERROR(RANK(M607,M:M,1)+COUNTIF(M$1:M606,M607),"")</f>
        <v/>
      </c>
    </row>
    <row r="608" spans="1:14">
      <c r="A608" s="21"/>
      <c r="B608" s="8"/>
      <c r="C608" s="22" t="s">
        <v>857</v>
      </c>
      <c r="D608" s="111"/>
      <c r="E608" s="89"/>
      <c r="F608" s="29" t="str">
        <f>IF(YEAR(A608)&amp;MONTH(A608)=체크리스트!$A$11&amp;체크리스트!$A$15,RANK(A608,A$2:A$1080,1),"")</f>
        <v/>
      </c>
      <c r="G608" s="29" t="str">
        <f t="shared" si="45"/>
        <v/>
      </c>
      <c r="H608" s="29" t="str">
        <f>IFERROR(RANK(G608,G:G,1)+COUNTIF($G$1:G607,G608),"")</f>
        <v/>
      </c>
      <c r="I608" s="29" t="str">
        <f t="shared" si="46"/>
        <v/>
      </c>
      <c r="J608" s="29" t="str">
        <f>IFERROR(RANK(I608,I:I,1)+COUNTIF(I$1:I607,I608),"")</f>
        <v/>
      </c>
      <c r="K608" s="29" t="str">
        <f t="shared" si="47"/>
        <v/>
      </c>
      <c r="L608" s="29" t="str">
        <f>IFERROR(RANK(K608,K:K,1)+COUNTIF(K$1:K607,K608),"")</f>
        <v/>
      </c>
      <c r="M608" s="29" t="str">
        <f t="shared" si="48"/>
        <v/>
      </c>
      <c r="N608" s="29" t="str">
        <f>IFERROR(RANK(M608,M:M,1)+COUNTIF(M$1:M607,M608),"")</f>
        <v/>
      </c>
    </row>
    <row r="609" spans="1:14">
      <c r="A609" s="21"/>
      <c r="B609" s="8"/>
      <c r="C609" s="22" t="s">
        <v>857</v>
      </c>
      <c r="D609" s="111"/>
      <c r="E609" s="89"/>
      <c r="F609" s="29" t="str">
        <f>IF(YEAR(A609)&amp;MONTH(A609)=체크리스트!$A$11&amp;체크리스트!$A$15,RANK(A609,A$2:A$1080,1),"")</f>
        <v/>
      </c>
      <c r="G609" s="29" t="str">
        <f t="shared" si="45"/>
        <v/>
      </c>
      <c r="H609" s="29" t="str">
        <f>IFERROR(RANK(G609,G:G,1)+COUNTIF($G$1:G608,G609),"")</f>
        <v/>
      </c>
      <c r="I609" s="29" t="str">
        <f t="shared" si="46"/>
        <v/>
      </c>
      <c r="J609" s="29" t="str">
        <f>IFERROR(RANK(I609,I:I,1)+COUNTIF(I$1:I608,I609),"")</f>
        <v/>
      </c>
      <c r="K609" s="29" t="str">
        <f t="shared" si="47"/>
        <v/>
      </c>
      <c r="L609" s="29" t="str">
        <f>IFERROR(RANK(K609,K:K,1)+COUNTIF(K$1:K608,K609),"")</f>
        <v/>
      </c>
      <c r="M609" s="29" t="str">
        <f t="shared" si="48"/>
        <v/>
      </c>
      <c r="N609" s="29" t="str">
        <f>IFERROR(RANK(M609,M:M,1)+COUNTIF(M$1:M608,M609),"")</f>
        <v/>
      </c>
    </row>
    <row r="610" spans="1:14">
      <c r="A610" s="21"/>
      <c r="B610" s="8"/>
      <c r="C610" s="22" t="s">
        <v>857</v>
      </c>
      <c r="D610" s="111"/>
      <c r="E610" s="89"/>
      <c r="F610" s="29" t="str">
        <f>IF(YEAR(A610)&amp;MONTH(A610)=체크리스트!$A$11&amp;체크리스트!$A$15,RANK(A610,A$2:A$1080,1),"")</f>
        <v/>
      </c>
      <c r="G610" s="29" t="str">
        <f t="shared" si="45"/>
        <v/>
      </c>
      <c r="H610" s="29" t="str">
        <f>IFERROR(RANK(G610,G:G,1)+COUNTIF($G$1:G609,G610),"")</f>
        <v/>
      </c>
      <c r="I610" s="29" t="str">
        <f t="shared" si="46"/>
        <v/>
      </c>
      <c r="J610" s="29" t="str">
        <f>IFERROR(RANK(I610,I:I,1)+COUNTIF(I$1:I609,I610),"")</f>
        <v/>
      </c>
      <c r="K610" s="29" t="str">
        <f t="shared" si="47"/>
        <v/>
      </c>
      <c r="L610" s="29" t="str">
        <f>IFERROR(RANK(K610,K:K,1)+COUNTIF(K$1:K609,K610),"")</f>
        <v/>
      </c>
      <c r="M610" s="29" t="str">
        <f t="shared" si="48"/>
        <v/>
      </c>
      <c r="N610" s="29" t="str">
        <f>IFERROR(RANK(M610,M:M,1)+COUNTIF(M$1:M609,M610),"")</f>
        <v/>
      </c>
    </row>
    <row r="611" spans="1:14">
      <c r="A611" s="21"/>
      <c r="B611" s="8"/>
      <c r="C611" s="22" t="s">
        <v>857</v>
      </c>
      <c r="D611" s="111"/>
      <c r="E611" s="89"/>
      <c r="F611" s="29" t="str">
        <f>IF(YEAR(A611)&amp;MONTH(A611)=체크리스트!$A$11&amp;체크리스트!$A$15,RANK(A611,A$2:A$1080,1),"")</f>
        <v/>
      </c>
      <c r="G611" s="29" t="str">
        <f t="shared" si="45"/>
        <v/>
      </c>
      <c r="H611" s="29" t="str">
        <f>IFERROR(RANK(G611,G:G,1)+COUNTIF($G$1:G610,G611),"")</f>
        <v/>
      </c>
      <c r="I611" s="29" t="str">
        <f t="shared" si="46"/>
        <v/>
      </c>
      <c r="J611" s="29" t="str">
        <f>IFERROR(RANK(I611,I:I,1)+COUNTIF(I$1:I610,I611),"")</f>
        <v/>
      </c>
      <c r="K611" s="29" t="str">
        <f t="shared" si="47"/>
        <v/>
      </c>
      <c r="L611" s="29" t="str">
        <f>IFERROR(RANK(K611,K:K,1)+COUNTIF(K$1:K610,K611),"")</f>
        <v/>
      </c>
      <c r="M611" s="29" t="str">
        <f t="shared" si="48"/>
        <v/>
      </c>
      <c r="N611" s="29" t="str">
        <f>IFERROR(RANK(M611,M:M,1)+COUNTIF(M$1:M610,M611),"")</f>
        <v/>
      </c>
    </row>
    <row r="612" spans="1:14">
      <c r="A612" s="21"/>
      <c r="B612" s="8"/>
      <c r="C612" s="22" t="s">
        <v>857</v>
      </c>
      <c r="D612" s="111"/>
      <c r="E612" s="89"/>
      <c r="F612" s="29" t="str">
        <f>IF(YEAR(A612)&amp;MONTH(A612)=체크리스트!$A$11&amp;체크리스트!$A$15,RANK(A612,A$2:A$1080,1),"")</f>
        <v/>
      </c>
      <c r="G612" s="29" t="str">
        <f t="shared" si="45"/>
        <v/>
      </c>
      <c r="H612" s="29" t="str">
        <f>IFERROR(RANK(G612,G:G,1)+COUNTIF($G$1:G611,G612),"")</f>
        <v/>
      </c>
      <c r="I612" s="29" t="str">
        <f t="shared" si="46"/>
        <v/>
      </c>
      <c r="J612" s="29" t="str">
        <f>IFERROR(RANK(I612,I:I,1)+COUNTIF(I$1:I611,I612),"")</f>
        <v/>
      </c>
      <c r="K612" s="29" t="str">
        <f t="shared" si="47"/>
        <v/>
      </c>
      <c r="L612" s="29" t="str">
        <f>IFERROR(RANK(K612,K:K,1)+COUNTIF(K$1:K611,K612),"")</f>
        <v/>
      </c>
      <c r="M612" s="29" t="str">
        <f t="shared" si="48"/>
        <v/>
      </c>
      <c r="N612" s="29" t="str">
        <f>IFERROR(RANK(M612,M:M,1)+COUNTIF(M$1:M611,M612),"")</f>
        <v/>
      </c>
    </row>
    <row r="613" spans="1:14">
      <c r="A613" s="21"/>
      <c r="B613" s="8"/>
      <c r="C613" s="22" t="s">
        <v>857</v>
      </c>
      <c r="D613" s="111"/>
      <c r="E613" s="89"/>
      <c r="F613" s="29" t="str">
        <f>IF(YEAR(A613)&amp;MONTH(A613)=체크리스트!$A$11&amp;체크리스트!$A$15,RANK(A613,A$2:A$1080,1),"")</f>
        <v/>
      </c>
      <c r="G613" s="29" t="str">
        <f t="shared" si="45"/>
        <v/>
      </c>
      <c r="H613" s="29" t="str">
        <f>IFERROR(RANK(G613,G:G,1)+COUNTIF($G$1:G612,G613),"")</f>
        <v/>
      </c>
      <c r="I613" s="29" t="str">
        <f t="shared" si="46"/>
        <v/>
      </c>
      <c r="J613" s="29" t="str">
        <f>IFERROR(RANK(I613,I:I,1)+COUNTIF(I$1:I612,I613),"")</f>
        <v/>
      </c>
      <c r="K613" s="29" t="str">
        <f t="shared" si="47"/>
        <v/>
      </c>
      <c r="L613" s="29" t="str">
        <f>IFERROR(RANK(K613,K:K,1)+COUNTIF(K$1:K612,K613),"")</f>
        <v/>
      </c>
      <c r="M613" s="29" t="str">
        <f t="shared" si="48"/>
        <v/>
      </c>
      <c r="N613" s="29" t="str">
        <f>IFERROR(RANK(M613,M:M,1)+COUNTIF(M$1:M612,M613),"")</f>
        <v/>
      </c>
    </row>
    <row r="614" spans="1:14">
      <c r="A614" s="21"/>
      <c r="B614" s="8"/>
      <c r="C614" s="22" t="s">
        <v>857</v>
      </c>
      <c r="D614" s="111"/>
      <c r="E614" s="89"/>
      <c r="F614" s="29" t="str">
        <f>IF(YEAR(A614)&amp;MONTH(A614)=체크리스트!$A$11&amp;체크리스트!$A$15,RANK(A614,A$2:A$1080,1),"")</f>
        <v/>
      </c>
      <c r="G614" s="29" t="str">
        <f t="shared" si="45"/>
        <v/>
      </c>
      <c r="H614" s="29" t="str">
        <f>IFERROR(RANK(G614,G:G,1)+COUNTIF($G$1:G613,G614),"")</f>
        <v/>
      </c>
      <c r="I614" s="29" t="str">
        <f t="shared" si="46"/>
        <v/>
      </c>
      <c r="J614" s="29" t="str">
        <f>IFERROR(RANK(I614,I:I,1)+COUNTIF(I$1:I613,I614),"")</f>
        <v/>
      </c>
      <c r="K614" s="29" t="str">
        <f t="shared" si="47"/>
        <v/>
      </c>
      <c r="L614" s="29" t="str">
        <f>IFERROR(RANK(K614,K:K,1)+COUNTIF(K$1:K613,K614),"")</f>
        <v/>
      </c>
      <c r="M614" s="29" t="str">
        <f t="shared" si="48"/>
        <v/>
      </c>
      <c r="N614" s="29" t="str">
        <f>IFERROR(RANK(M614,M:M,1)+COUNTIF(M$1:M613,M614),"")</f>
        <v/>
      </c>
    </row>
    <row r="615" spans="1:14">
      <c r="A615" s="21"/>
      <c r="B615" s="8"/>
      <c r="C615" s="22" t="s">
        <v>857</v>
      </c>
      <c r="D615" s="111"/>
      <c r="E615" s="89"/>
      <c r="F615" s="29" t="str">
        <f>IF(YEAR(A615)&amp;MONTH(A615)=체크리스트!$A$11&amp;체크리스트!$A$15,RANK(A615,A$2:A$1080,1),"")</f>
        <v/>
      </c>
      <c r="G615" s="29" t="str">
        <f t="shared" si="45"/>
        <v/>
      </c>
      <c r="H615" s="29" t="str">
        <f>IFERROR(RANK(G615,G:G,1)+COUNTIF($G$1:G614,G615),"")</f>
        <v/>
      </c>
      <c r="I615" s="29" t="str">
        <f t="shared" si="46"/>
        <v/>
      </c>
      <c r="J615" s="29" t="str">
        <f>IFERROR(RANK(I615,I:I,1)+COUNTIF(I$1:I614,I615),"")</f>
        <v/>
      </c>
      <c r="K615" s="29" t="str">
        <f t="shared" si="47"/>
        <v/>
      </c>
      <c r="L615" s="29" t="str">
        <f>IFERROR(RANK(K615,K:K,1)+COUNTIF(K$1:K614,K615),"")</f>
        <v/>
      </c>
      <c r="M615" s="29" t="str">
        <f t="shared" si="48"/>
        <v/>
      </c>
      <c r="N615" s="29" t="str">
        <f>IFERROR(RANK(M615,M:M,1)+COUNTIF(M$1:M614,M615),"")</f>
        <v/>
      </c>
    </row>
    <row r="616" spans="1:14">
      <c r="A616" s="21"/>
      <c r="B616" s="8"/>
      <c r="C616" s="22" t="s">
        <v>857</v>
      </c>
      <c r="D616" s="111"/>
      <c r="E616" s="89"/>
      <c r="F616" s="29" t="str">
        <f>IF(YEAR(A616)&amp;MONTH(A616)=체크리스트!$A$11&amp;체크리스트!$A$15,RANK(A616,A$2:A$1080,1),"")</f>
        <v/>
      </c>
      <c r="G616" s="29" t="str">
        <f t="shared" si="45"/>
        <v/>
      </c>
      <c r="H616" s="29" t="str">
        <f>IFERROR(RANK(G616,G:G,1)+COUNTIF($G$1:G615,G616),"")</f>
        <v/>
      </c>
      <c r="I616" s="29" t="str">
        <f t="shared" si="46"/>
        <v/>
      </c>
      <c r="J616" s="29" t="str">
        <f>IFERROR(RANK(I616,I:I,1)+COUNTIF(I$1:I615,I616),"")</f>
        <v/>
      </c>
      <c r="K616" s="29" t="str">
        <f t="shared" si="47"/>
        <v/>
      </c>
      <c r="L616" s="29" t="str">
        <f>IFERROR(RANK(K616,K:K,1)+COUNTIF(K$1:K615,K616),"")</f>
        <v/>
      </c>
      <c r="M616" s="29" t="str">
        <f t="shared" si="48"/>
        <v/>
      </c>
      <c r="N616" s="29" t="str">
        <f>IFERROR(RANK(M616,M:M,1)+COUNTIF(M$1:M615,M616),"")</f>
        <v/>
      </c>
    </row>
    <row r="617" spans="1:14">
      <c r="A617" s="21"/>
      <c r="B617" s="8"/>
      <c r="C617" s="22" t="s">
        <v>857</v>
      </c>
      <c r="D617" s="111"/>
      <c r="E617" s="89"/>
      <c r="F617" s="29" t="str">
        <f>IF(YEAR(A617)&amp;MONTH(A617)=체크리스트!$A$11&amp;체크리스트!$A$15,RANK(A617,A$2:A$1080,1),"")</f>
        <v/>
      </c>
      <c r="G617" s="29" t="str">
        <f t="shared" si="45"/>
        <v/>
      </c>
      <c r="H617" s="29" t="str">
        <f>IFERROR(RANK(G617,G:G,1)+COUNTIF($G$1:G616,G617),"")</f>
        <v/>
      </c>
      <c r="I617" s="29" t="str">
        <f t="shared" si="46"/>
        <v/>
      </c>
      <c r="J617" s="29" t="str">
        <f>IFERROR(RANK(I617,I:I,1)+COUNTIF(I$1:I616,I617),"")</f>
        <v/>
      </c>
      <c r="K617" s="29" t="str">
        <f t="shared" si="47"/>
        <v/>
      </c>
      <c r="L617" s="29" t="str">
        <f>IFERROR(RANK(K617,K:K,1)+COUNTIF(K$1:K616,K617),"")</f>
        <v/>
      </c>
      <c r="M617" s="29" t="str">
        <f t="shared" si="48"/>
        <v/>
      </c>
      <c r="N617" s="29" t="str">
        <f>IFERROR(RANK(M617,M:M,1)+COUNTIF(M$1:M616,M617),"")</f>
        <v/>
      </c>
    </row>
    <row r="618" spans="1:14">
      <c r="A618" s="21"/>
      <c r="B618" s="8"/>
      <c r="C618" s="22" t="s">
        <v>857</v>
      </c>
      <c r="D618" s="111"/>
      <c r="E618" s="89"/>
      <c r="F618" s="29" t="str">
        <f>IF(YEAR(A618)&amp;MONTH(A618)=체크리스트!$A$11&amp;체크리스트!$A$15,RANK(A618,A$2:A$1080,1),"")</f>
        <v/>
      </c>
      <c r="G618" s="29" t="str">
        <f t="shared" si="45"/>
        <v/>
      </c>
      <c r="H618" s="29" t="str">
        <f>IFERROR(RANK(G618,G:G,1)+COUNTIF($G$1:G617,G618),"")</f>
        <v/>
      </c>
      <c r="I618" s="29" t="str">
        <f t="shared" si="46"/>
        <v/>
      </c>
      <c r="J618" s="29" t="str">
        <f>IFERROR(RANK(I618,I:I,1)+COUNTIF(I$1:I617,I618),"")</f>
        <v/>
      </c>
      <c r="K618" s="29" t="str">
        <f t="shared" si="47"/>
        <v/>
      </c>
      <c r="L618" s="29" t="str">
        <f>IFERROR(RANK(K618,K:K,1)+COUNTIF(K$1:K617,K618),"")</f>
        <v/>
      </c>
      <c r="M618" s="29" t="str">
        <f t="shared" si="48"/>
        <v/>
      </c>
      <c r="N618" s="29" t="str">
        <f>IFERROR(RANK(M618,M:M,1)+COUNTIF(M$1:M617,M618),"")</f>
        <v/>
      </c>
    </row>
    <row r="619" spans="1:14">
      <c r="A619" s="21"/>
      <c r="B619" s="8"/>
      <c r="C619" s="22" t="s">
        <v>857</v>
      </c>
      <c r="D619" s="111"/>
      <c r="E619" s="89"/>
      <c r="F619" s="29" t="str">
        <f>IF(YEAR(A619)&amp;MONTH(A619)=체크리스트!$A$11&amp;체크리스트!$A$15,RANK(A619,A$2:A$1080,1),"")</f>
        <v/>
      </c>
      <c r="G619" s="29" t="str">
        <f t="shared" si="45"/>
        <v/>
      </c>
      <c r="H619" s="29" t="str">
        <f>IFERROR(RANK(G619,G:G,1)+COUNTIF($G$1:G618,G619),"")</f>
        <v/>
      </c>
      <c r="I619" s="29" t="str">
        <f t="shared" si="46"/>
        <v/>
      </c>
      <c r="J619" s="29" t="str">
        <f>IFERROR(RANK(I619,I:I,1)+COUNTIF(I$1:I618,I619),"")</f>
        <v/>
      </c>
      <c r="K619" s="29" t="str">
        <f t="shared" si="47"/>
        <v/>
      </c>
      <c r="L619" s="29" t="str">
        <f>IFERROR(RANK(K619,K:K,1)+COUNTIF(K$1:K618,K619),"")</f>
        <v/>
      </c>
      <c r="M619" s="29" t="str">
        <f t="shared" si="48"/>
        <v/>
      </c>
      <c r="N619" s="29" t="str">
        <f>IFERROR(RANK(M619,M:M,1)+COUNTIF(M$1:M618,M619),"")</f>
        <v/>
      </c>
    </row>
    <row r="620" spans="1:14">
      <c r="A620" s="21"/>
      <c r="B620" s="8"/>
      <c r="C620" s="22" t="s">
        <v>857</v>
      </c>
      <c r="D620" s="111"/>
      <c r="E620" s="89"/>
      <c r="F620" s="29" t="str">
        <f>IF(YEAR(A620)&amp;MONTH(A620)=체크리스트!$A$11&amp;체크리스트!$A$15,RANK(A620,A$2:A$1080,1),"")</f>
        <v/>
      </c>
      <c r="G620" s="29" t="str">
        <f t="shared" si="45"/>
        <v/>
      </c>
      <c r="H620" s="29" t="str">
        <f>IFERROR(RANK(G620,G:G,1)+COUNTIF($G$1:G619,G620),"")</f>
        <v/>
      </c>
      <c r="I620" s="29" t="str">
        <f t="shared" si="46"/>
        <v/>
      </c>
      <c r="J620" s="29" t="str">
        <f>IFERROR(RANK(I620,I:I,1)+COUNTIF(I$1:I619,I620),"")</f>
        <v/>
      </c>
      <c r="K620" s="29" t="str">
        <f t="shared" si="47"/>
        <v/>
      </c>
      <c r="L620" s="29" t="str">
        <f>IFERROR(RANK(K620,K:K,1)+COUNTIF(K$1:K619,K620),"")</f>
        <v/>
      </c>
      <c r="M620" s="29" t="str">
        <f t="shared" si="48"/>
        <v/>
      </c>
      <c r="N620" s="29" t="str">
        <f>IFERROR(RANK(M620,M:M,1)+COUNTIF(M$1:M619,M620),"")</f>
        <v/>
      </c>
    </row>
    <row r="621" spans="1:14">
      <c r="A621" s="21"/>
      <c r="B621" s="8"/>
      <c r="C621" s="22" t="s">
        <v>857</v>
      </c>
      <c r="D621" s="111"/>
      <c r="E621" s="89"/>
      <c r="F621" s="29" t="str">
        <f>IF(YEAR(A621)&amp;MONTH(A621)=체크리스트!$A$11&amp;체크리스트!$A$15,RANK(A621,A$2:A$1080,1),"")</f>
        <v/>
      </c>
      <c r="G621" s="29" t="str">
        <f t="shared" si="45"/>
        <v/>
      </c>
      <c r="H621" s="29" t="str">
        <f>IFERROR(RANK(G621,G:G,1)+COUNTIF($G$1:G620,G621),"")</f>
        <v/>
      </c>
      <c r="I621" s="29" t="str">
        <f t="shared" si="46"/>
        <v/>
      </c>
      <c r="J621" s="29" t="str">
        <f>IFERROR(RANK(I621,I:I,1)+COUNTIF(I$1:I620,I621),"")</f>
        <v/>
      </c>
      <c r="K621" s="29" t="str">
        <f t="shared" si="47"/>
        <v/>
      </c>
      <c r="L621" s="29" t="str">
        <f>IFERROR(RANK(K621,K:K,1)+COUNTIF(K$1:K620,K621),"")</f>
        <v/>
      </c>
      <c r="M621" s="29" t="str">
        <f t="shared" si="48"/>
        <v/>
      </c>
      <c r="N621" s="29" t="str">
        <f>IFERROR(RANK(M621,M:M,1)+COUNTIF(M$1:M620,M621),"")</f>
        <v/>
      </c>
    </row>
    <row r="622" spans="1:14">
      <c r="A622" s="21"/>
      <c r="B622" s="8"/>
      <c r="C622" s="22" t="s">
        <v>857</v>
      </c>
      <c r="D622" s="111"/>
      <c r="E622" s="89"/>
      <c r="F622" s="29" t="str">
        <f>IF(YEAR(A622)&amp;MONTH(A622)=체크리스트!$A$11&amp;체크리스트!$A$15,RANK(A622,A$2:A$1080,1),"")</f>
        <v/>
      </c>
      <c r="G622" s="29" t="str">
        <f t="shared" si="45"/>
        <v/>
      </c>
      <c r="H622" s="29" t="str">
        <f>IFERROR(RANK(G622,G:G,1)+COUNTIF($G$1:G621,G622),"")</f>
        <v/>
      </c>
      <c r="I622" s="29" t="str">
        <f t="shared" si="46"/>
        <v/>
      </c>
      <c r="J622" s="29" t="str">
        <f>IFERROR(RANK(I622,I:I,1)+COUNTIF(I$1:I621,I622),"")</f>
        <v/>
      </c>
      <c r="K622" s="29" t="str">
        <f t="shared" si="47"/>
        <v/>
      </c>
      <c r="L622" s="29" t="str">
        <f>IFERROR(RANK(K622,K:K,1)+COUNTIF(K$1:K621,K622),"")</f>
        <v/>
      </c>
      <c r="M622" s="29" t="str">
        <f t="shared" si="48"/>
        <v/>
      </c>
      <c r="N622" s="29" t="str">
        <f>IFERROR(RANK(M622,M:M,1)+COUNTIF(M$1:M621,M622),"")</f>
        <v/>
      </c>
    </row>
    <row r="623" spans="1:14">
      <c r="A623" s="21"/>
      <c r="B623" s="8"/>
      <c r="C623" s="22" t="s">
        <v>857</v>
      </c>
      <c r="D623" s="111"/>
      <c r="E623" s="89"/>
      <c r="F623" s="29" t="str">
        <f>IF(YEAR(A623)&amp;MONTH(A623)=체크리스트!$A$11&amp;체크리스트!$A$15,RANK(A623,A$2:A$1080,1),"")</f>
        <v/>
      </c>
      <c r="G623" s="29" t="str">
        <f t="shared" si="45"/>
        <v/>
      </c>
      <c r="H623" s="29" t="str">
        <f>IFERROR(RANK(G623,G:G,1)+COUNTIF($G$1:G622,G623),"")</f>
        <v/>
      </c>
      <c r="I623" s="29" t="str">
        <f t="shared" si="46"/>
        <v/>
      </c>
      <c r="J623" s="29" t="str">
        <f>IFERROR(RANK(I623,I:I,1)+COUNTIF(I$1:I622,I623),"")</f>
        <v/>
      </c>
      <c r="K623" s="29" t="str">
        <f t="shared" si="47"/>
        <v/>
      </c>
      <c r="L623" s="29" t="str">
        <f>IFERROR(RANK(K623,K:K,1)+COUNTIF(K$1:K622,K623),"")</f>
        <v/>
      </c>
      <c r="M623" s="29" t="str">
        <f t="shared" si="48"/>
        <v/>
      </c>
      <c r="N623" s="29" t="str">
        <f>IFERROR(RANK(M623,M:M,1)+COUNTIF(M$1:M622,M623),"")</f>
        <v/>
      </c>
    </row>
    <row r="624" spans="1:14">
      <c r="A624" s="21"/>
      <c r="B624" s="8"/>
      <c r="C624" s="22" t="s">
        <v>857</v>
      </c>
      <c r="D624" s="111"/>
      <c r="E624" s="89"/>
      <c r="F624" s="29" t="str">
        <f>IF(YEAR(A624)&amp;MONTH(A624)=체크리스트!$A$11&amp;체크리스트!$A$15,RANK(A624,A$2:A$1080,1),"")</f>
        <v/>
      </c>
      <c r="G624" s="29" t="str">
        <f t="shared" si="45"/>
        <v/>
      </c>
      <c r="H624" s="29" t="str">
        <f>IFERROR(RANK(G624,G:G,1)+COUNTIF($G$1:G623,G624),"")</f>
        <v/>
      </c>
      <c r="I624" s="29" t="str">
        <f t="shared" si="46"/>
        <v/>
      </c>
      <c r="J624" s="29" t="str">
        <f>IFERROR(RANK(I624,I:I,1)+COUNTIF(I$1:I623,I624),"")</f>
        <v/>
      </c>
      <c r="K624" s="29" t="str">
        <f t="shared" si="47"/>
        <v/>
      </c>
      <c r="L624" s="29" t="str">
        <f>IFERROR(RANK(K624,K:K,1)+COUNTIF(K$1:K623,K624),"")</f>
        <v/>
      </c>
      <c r="M624" s="29" t="str">
        <f t="shared" si="48"/>
        <v/>
      </c>
      <c r="N624" s="29" t="str">
        <f>IFERROR(RANK(M624,M:M,1)+COUNTIF(M$1:M623,M624),"")</f>
        <v/>
      </c>
    </row>
    <row r="625" spans="1:14">
      <c r="A625" s="21"/>
      <c r="B625" s="8"/>
      <c r="C625" s="22" t="s">
        <v>857</v>
      </c>
      <c r="D625" s="111"/>
      <c r="E625" s="89"/>
      <c r="F625" s="29" t="str">
        <f>IF(YEAR(A625)&amp;MONTH(A625)=체크리스트!$A$11&amp;체크리스트!$A$15,RANK(A625,A$2:A$1080,1),"")</f>
        <v/>
      </c>
      <c r="G625" s="29" t="str">
        <f t="shared" si="45"/>
        <v/>
      </c>
      <c r="H625" s="29" t="str">
        <f>IFERROR(RANK(G625,G:G,1)+COUNTIF($G$1:G624,G625),"")</f>
        <v/>
      </c>
      <c r="I625" s="29" t="str">
        <f t="shared" si="46"/>
        <v/>
      </c>
      <c r="J625" s="29" t="str">
        <f>IFERROR(RANK(I625,I:I,1)+COUNTIF(I$1:I624,I625),"")</f>
        <v/>
      </c>
      <c r="K625" s="29" t="str">
        <f t="shared" si="47"/>
        <v/>
      </c>
      <c r="L625" s="29" t="str">
        <f>IFERROR(RANK(K625,K:K,1)+COUNTIF(K$1:K624,K625),"")</f>
        <v/>
      </c>
      <c r="M625" s="29" t="str">
        <f t="shared" si="48"/>
        <v/>
      </c>
      <c r="N625" s="29" t="str">
        <f>IFERROR(RANK(M625,M:M,1)+COUNTIF(M$1:M624,M625),"")</f>
        <v/>
      </c>
    </row>
    <row r="626" spans="1:14">
      <c r="A626" s="21"/>
      <c r="B626" s="8"/>
      <c r="C626" s="22" t="s">
        <v>857</v>
      </c>
      <c r="D626" s="111"/>
      <c r="E626" s="89"/>
      <c r="F626" s="29" t="str">
        <f>IF(YEAR(A626)&amp;MONTH(A626)=체크리스트!$A$11&amp;체크리스트!$A$15,RANK(A626,A$2:A$1080,1),"")</f>
        <v/>
      </c>
      <c r="G626" s="29" t="str">
        <f t="shared" si="45"/>
        <v/>
      </c>
      <c r="H626" s="29" t="str">
        <f>IFERROR(RANK(G626,G:G,1)+COUNTIF($G$1:G625,G626),"")</f>
        <v/>
      </c>
      <c r="I626" s="29" t="str">
        <f t="shared" si="46"/>
        <v/>
      </c>
      <c r="J626" s="29" t="str">
        <f>IFERROR(RANK(I626,I:I,1)+COUNTIF(I$1:I625,I626),"")</f>
        <v/>
      </c>
      <c r="K626" s="29" t="str">
        <f t="shared" si="47"/>
        <v/>
      </c>
      <c r="L626" s="29" t="str">
        <f>IFERROR(RANK(K626,K:K,1)+COUNTIF(K$1:K625,K626),"")</f>
        <v/>
      </c>
      <c r="M626" s="29" t="str">
        <f t="shared" si="48"/>
        <v/>
      </c>
      <c r="N626" s="29" t="str">
        <f>IFERROR(RANK(M626,M:M,1)+COUNTIF(M$1:M625,M626),"")</f>
        <v/>
      </c>
    </row>
    <row r="627" spans="1:14">
      <c r="A627" s="21"/>
      <c r="B627" s="8"/>
      <c r="C627" s="22" t="s">
        <v>857</v>
      </c>
      <c r="D627" s="111"/>
      <c r="E627" s="89"/>
      <c r="F627" s="29" t="str">
        <f>IF(YEAR(A627)&amp;MONTH(A627)=체크리스트!$A$11&amp;체크리스트!$A$15,RANK(A627,A$2:A$1080,1),"")</f>
        <v/>
      </c>
      <c r="G627" s="29" t="str">
        <f t="shared" si="45"/>
        <v/>
      </c>
      <c r="H627" s="29" t="str">
        <f>IFERROR(RANK(G627,G:G,1)+COUNTIF($G$1:G626,G627),"")</f>
        <v/>
      </c>
      <c r="I627" s="29" t="str">
        <f t="shared" si="46"/>
        <v/>
      </c>
      <c r="J627" s="29" t="str">
        <f>IFERROR(RANK(I627,I:I,1)+COUNTIF(I$1:I626,I627),"")</f>
        <v/>
      </c>
      <c r="K627" s="29" t="str">
        <f t="shared" si="47"/>
        <v/>
      </c>
      <c r="L627" s="29" t="str">
        <f>IFERROR(RANK(K627,K:K,1)+COUNTIF(K$1:K626,K627),"")</f>
        <v/>
      </c>
      <c r="M627" s="29" t="str">
        <f t="shared" si="48"/>
        <v/>
      </c>
      <c r="N627" s="29" t="str">
        <f>IFERROR(RANK(M627,M:M,1)+COUNTIF(M$1:M626,M627),"")</f>
        <v/>
      </c>
    </row>
    <row r="628" spans="1:14">
      <c r="A628" s="21"/>
      <c r="B628" s="8"/>
      <c r="C628" s="22" t="s">
        <v>857</v>
      </c>
      <c r="D628" s="111"/>
      <c r="E628" s="89"/>
      <c r="F628" s="29" t="str">
        <f>IF(YEAR(A628)&amp;MONTH(A628)=체크리스트!$A$11&amp;체크리스트!$A$15,RANK(A628,A$2:A$1080,1),"")</f>
        <v/>
      </c>
      <c r="G628" s="29" t="str">
        <f t="shared" si="45"/>
        <v/>
      </c>
      <c r="H628" s="29" t="str">
        <f>IFERROR(RANK(G628,G:G,1)+COUNTIF($G$1:G627,G628),"")</f>
        <v/>
      </c>
      <c r="I628" s="29" t="str">
        <f t="shared" si="46"/>
        <v/>
      </c>
      <c r="J628" s="29" t="str">
        <f>IFERROR(RANK(I628,I:I,1)+COUNTIF(I$1:I627,I628),"")</f>
        <v/>
      </c>
      <c r="K628" s="29" t="str">
        <f t="shared" si="47"/>
        <v/>
      </c>
      <c r="L628" s="29" t="str">
        <f>IFERROR(RANK(K628,K:K,1)+COUNTIF(K$1:K627,K628),"")</f>
        <v/>
      </c>
      <c r="M628" s="29" t="str">
        <f t="shared" si="48"/>
        <v/>
      </c>
      <c r="N628" s="29" t="str">
        <f>IFERROR(RANK(M628,M:M,1)+COUNTIF(M$1:M627,M628),"")</f>
        <v/>
      </c>
    </row>
    <row r="629" spans="1:14">
      <c r="A629" s="21"/>
      <c r="B629" s="8"/>
      <c r="C629" s="22" t="s">
        <v>857</v>
      </c>
      <c r="D629" s="111"/>
      <c r="E629" s="89"/>
      <c r="F629" s="29" t="str">
        <f>IF(YEAR(A629)&amp;MONTH(A629)=체크리스트!$A$11&amp;체크리스트!$A$15,RANK(A629,A$2:A$1080,1),"")</f>
        <v/>
      </c>
      <c r="G629" s="29" t="str">
        <f t="shared" si="45"/>
        <v/>
      </c>
      <c r="H629" s="29" t="str">
        <f>IFERROR(RANK(G629,G:G,1)+COUNTIF($G$1:G628,G629),"")</f>
        <v/>
      </c>
      <c r="I629" s="29" t="str">
        <f t="shared" si="46"/>
        <v/>
      </c>
      <c r="J629" s="29" t="str">
        <f>IFERROR(RANK(I629,I:I,1)+COUNTIF(I$1:I628,I629),"")</f>
        <v/>
      </c>
      <c r="K629" s="29" t="str">
        <f t="shared" si="47"/>
        <v/>
      </c>
      <c r="L629" s="29" t="str">
        <f>IFERROR(RANK(K629,K:K,1)+COUNTIF(K$1:K628,K629),"")</f>
        <v/>
      </c>
      <c r="M629" s="29" t="str">
        <f t="shared" si="48"/>
        <v/>
      </c>
      <c r="N629" s="29" t="str">
        <f>IFERROR(RANK(M629,M:M,1)+COUNTIF(M$1:M628,M629),"")</f>
        <v/>
      </c>
    </row>
    <row r="630" spans="1:14">
      <c r="A630" s="21"/>
      <c r="B630" s="8"/>
      <c r="C630" s="22" t="s">
        <v>857</v>
      </c>
      <c r="D630" s="111"/>
      <c r="E630" s="89"/>
      <c r="F630" s="29" t="str">
        <f>IF(YEAR(A630)&amp;MONTH(A630)=체크리스트!$A$11&amp;체크리스트!$A$15,RANK(A630,A$2:A$1080,1),"")</f>
        <v/>
      </c>
      <c r="G630" s="29" t="str">
        <f t="shared" si="45"/>
        <v/>
      </c>
      <c r="H630" s="29" t="str">
        <f>IFERROR(RANK(G630,G:G,1)+COUNTIF($G$1:G629,G630),"")</f>
        <v/>
      </c>
      <c r="I630" s="29" t="str">
        <f t="shared" si="46"/>
        <v/>
      </c>
      <c r="J630" s="29" t="str">
        <f>IFERROR(RANK(I630,I:I,1)+COUNTIF(I$1:I629,I630),"")</f>
        <v/>
      </c>
      <c r="K630" s="29" t="str">
        <f t="shared" si="47"/>
        <v/>
      </c>
      <c r="L630" s="29" t="str">
        <f>IFERROR(RANK(K630,K:K,1)+COUNTIF(K$1:K629,K630),"")</f>
        <v/>
      </c>
      <c r="M630" s="29" t="str">
        <f t="shared" si="48"/>
        <v/>
      </c>
      <c r="N630" s="29" t="str">
        <f>IFERROR(RANK(M630,M:M,1)+COUNTIF(M$1:M629,M630),"")</f>
        <v/>
      </c>
    </row>
    <row r="631" spans="1:14">
      <c r="A631" s="21"/>
      <c r="B631" s="8"/>
      <c r="C631" s="22" t="s">
        <v>857</v>
      </c>
      <c r="D631" s="111"/>
      <c r="E631" s="89"/>
      <c r="F631" s="29" t="str">
        <f>IF(YEAR(A631)&amp;MONTH(A631)=체크리스트!$A$11&amp;체크리스트!$A$15,RANK(A631,A$2:A$1080,1),"")</f>
        <v/>
      </c>
      <c r="G631" s="29" t="str">
        <f t="shared" si="45"/>
        <v/>
      </c>
      <c r="H631" s="29" t="str">
        <f>IFERROR(RANK(G631,G:G,1)+COUNTIF($G$1:G630,G631),"")</f>
        <v/>
      </c>
      <c r="I631" s="29" t="str">
        <f t="shared" si="46"/>
        <v/>
      </c>
      <c r="J631" s="29" t="str">
        <f>IFERROR(RANK(I631,I:I,1)+COUNTIF(I$1:I630,I631),"")</f>
        <v/>
      </c>
      <c r="K631" s="29" t="str">
        <f t="shared" si="47"/>
        <v/>
      </c>
      <c r="L631" s="29" t="str">
        <f>IFERROR(RANK(K631,K:K,1)+COUNTIF(K$1:K630,K631),"")</f>
        <v/>
      </c>
      <c r="M631" s="29" t="str">
        <f t="shared" si="48"/>
        <v/>
      </c>
      <c r="N631" s="29" t="str">
        <f>IFERROR(RANK(M631,M:M,1)+COUNTIF(M$1:M630,M631),"")</f>
        <v/>
      </c>
    </row>
    <row r="632" spans="1:14">
      <c r="A632" s="21"/>
      <c r="B632" s="8"/>
      <c r="C632" s="22" t="s">
        <v>857</v>
      </c>
      <c r="D632" s="111"/>
      <c r="E632" s="89"/>
      <c r="F632" s="29" t="str">
        <f>IF(YEAR(A632)&amp;MONTH(A632)=체크리스트!$A$11&amp;체크리스트!$A$15,RANK(A632,A$2:A$1080,1),"")</f>
        <v/>
      </c>
      <c r="G632" s="29" t="str">
        <f t="shared" si="45"/>
        <v/>
      </c>
      <c r="H632" s="29" t="str">
        <f>IFERROR(RANK(G632,G:G,1)+COUNTIF($G$1:G631,G632),"")</f>
        <v/>
      </c>
      <c r="I632" s="29" t="str">
        <f t="shared" si="46"/>
        <v/>
      </c>
      <c r="J632" s="29" t="str">
        <f>IFERROR(RANK(I632,I:I,1)+COUNTIF(I$1:I631,I632),"")</f>
        <v/>
      </c>
      <c r="K632" s="29" t="str">
        <f t="shared" si="47"/>
        <v/>
      </c>
      <c r="L632" s="29" t="str">
        <f>IFERROR(RANK(K632,K:K,1)+COUNTIF(K$1:K631,K632),"")</f>
        <v/>
      </c>
      <c r="M632" s="29" t="str">
        <f t="shared" si="48"/>
        <v/>
      </c>
      <c r="N632" s="29" t="str">
        <f>IFERROR(RANK(M632,M:M,1)+COUNTIF(M$1:M631,M632),"")</f>
        <v/>
      </c>
    </row>
    <row r="633" spans="1:14">
      <c r="A633" s="21"/>
      <c r="B633" s="8"/>
      <c r="C633" s="22" t="s">
        <v>857</v>
      </c>
      <c r="D633" s="111"/>
      <c r="E633" s="89"/>
      <c r="F633" s="29" t="str">
        <f>IF(YEAR(A633)&amp;MONTH(A633)=체크리스트!$A$11&amp;체크리스트!$A$15,RANK(A633,A$2:A$1080,1),"")</f>
        <v/>
      </c>
      <c r="G633" s="29" t="str">
        <f t="shared" si="45"/>
        <v/>
      </c>
      <c r="H633" s="29" t="str">
        <f>IFERROR(RANK(G633,G:G,1)+COUNTIF($G$1:G632,G633),"")</f>
        <v/>
      </c>
      <c r="I633" s="29" t="str">
        <f t="shared" si="46"/>
        <v/>
      </c>
      <c r="J633" s="29" t="str">
        <f>IFERROR(RANK(I633,I:I,1)+COUNTIF(I$1:I632,I633),"")</f>
        <v/>
      </c>
      <c r="K633" s="29" t="str">
        <f t="shared" si="47"/>
        <v/>
      </c>
      <c r="L633" s="29" t="str">
        <f>IFERROR(RANK(K633,K:K,1)+COUNTIF(K$1:K632,K633),"")</f>
        <v/>
      </c>
      <c r="M633" s="29" t="str">
        <f t="shared" si="48"/>
        <v/>
      </c>
      <c r="N633" s="29" t="str">
        <f>IFERROR(RANK(M633,M:M,1)+COUNTIF(M$1:M632,M633),"")</f>
        <v/>
      </c>
    </row>
    <row r="634" spans="1:14">
      <c r="A634" s="21"/>
      <c r="B634" s="8"/>
      <c r="C634" s="22" t="s">
        <v>857</v>
      </c>
      <c r="D634" s="111"/>
      <c r="E634" s="89"/>
      <c r="F634" s="29" t="str">
        <f>IF(YEAR(A634)&amp;MONTH(A634)=체크리스트!$A$11&amp;체크리스트!$A$15,RANK(A634,A$2:A$1080,1),"")</f>
        <v/>
      </c>
      <c r="G634" s="29" t="str">
        <f t="shared" si="45"/>
        <v/>
      </c>
      <c r="H634" s="29" t="str">
        <f>IFERROR(RANK(G634,G:G,1)+COUNTIF($G$1:G633,G634),"")</f>
        <v/>
      </c>
      <c r="I634" s="29" t="str">
        <f t="shared" si="46"/>
        <v/>
      </c>
      <c r="J634" s="29" t="str">
        <f>IFERROR(RANK(I634,I:I,1)+COUNTIF(I$1:I633,I634),"")</f>
        <v/>
      </c>
      <c r="K634" s="29" t="str">
        <f t="shared" si="47"/>
        <v/>
      </c>
      <c r="L634" s="29" t="str">
        <f>IFERROR(RANK(K634,K:K,1)+COUNTIF(K$1:K633,K634),"")</f>
        <v/>
      </c>
      <c r="M634" s="29" t="str">
        <f t="shared" si="48"/>
        <v/>
      </c>
      <c r="N634" s="29" t="str">
        <f>IFERROR(RANK(M634,M:M,1)+COUNTIF(M$1:M633,M634),"")</f>
        <v/>
      </c>
    </row>
    <row r="635" spans="1:14">
      <c r="A635" s="21"/>
      <c r="B635" s="8"/>
      <c r="C635" s="22" t="s">
        <v>857</v>
      </c>
      <c r="D635" s="111"/>
      <c r="E635" s="89"/>
      <c r="F635" s="29" t="str">
        <f>IF(YEAR(A635)&amp;MONTH(A635)=체크리스트!$A$11&amp;체크리스트!$A$15,RANK(A635,A$2:A$1080,1),"")</f>
        <v/>
      </c>
      <c r="G635" s="29" t="str">
        <f t="shared" si="45"/>
        <v/>
      </c>
      <c r="H635" s="29" t="str">
        <f>IFERROR(RANK(G635,G:G,1)+COUNTIF($G$1:G634,G635),"")</f>
        <v/>
      </c>
      <c r="I635" s="29" t="str">
        <f t="shared" si="46"/>
        <v/>
      </c>
      <c r="J635" s="29" t="str">
        <f>IFERROR(RANK(I635,I:I,1)+COUNTIF(I$1:I634,I635),"")</f>
        <v/>
      </c>
      <c r="K635" s="29" t="str">
        <f t="shared" si="47"/>
        <v/>
      </c>
      <c r="L635" s="29" t="str">
        <f>IFERROR(RANK(K635,K:K,1)+COUNTIF(K$1:K634,K635),"")</f>
        <v/>
      </c>
      <c r="M635" s="29" t="str">
        <f t="shared" si="48"/>
        <v/>
      </c>
      <c r="N635" s="29" t="str">
        <f>IFERROR(RANK(M635,M:M,1)+COUNTIF(M$1:M634,M635),"")</f>
        <v/>
      </c>
    </row>
    <row r="636" spans="1:14">
      <c r="A636" s="21"/>
      <c r="B636" s="8"/>
      <c r="C636" s="22" t="s">
        <v>857</v>
      </c>
      <c r="D636" s="111"/>
      <c r="E636" s="89"/>
      <c r="F636" s="29" t="str">
        <f>IF(YEAR(A636)&amp;MONTH(A636)=체크리스트!$A$11&amp;체크리스트!$A$15,RANK(A636,A$2:A$1080,1),"")</f>
        <v/>
      </c>
      <c r="G636" s="29" t="str">
        <f t="shared" si="45"/>
        <v/>
      </c>
      <c r="H636" s="29" t="str">
        <f>IFERROR(RANK(G636,G:G,1)+COUNTIF($G$1:G635,G636),"")</f>
        <v/>
      </c>
      <c r="I636" s="29" t="str">
        <f t="shared" si="46"/>
        <v/>
      </c>
      <c r="J636" s="29" t="str">
        <f>IFERROR(RANK(I636,I:I,1)+COUNTIF(I$1:I635,I636),"")</f>
        <v/>
      </c>
      <c r="K636" s="29" t="str">
        <f t="shared" si="47"/>
        <v/>
      </c>
      <c r="L636" s="29" t="str">
        <f>IFERROR(RANK(K636,K:K,1)+COUNTIF(K$1:K635,K636),"")</f>
        <v/>
      </c>
      <c r="M636" s="29" t="str">
        <f t="shared" si="48"/>
        <v/>
      </c>
      <c r="N636" s="29" t="str">
        <f>IFERROR(RANK(M636,M:M,1)+COUNTIF(M$1:M635,M636),"")</f>
        <v/>
      </c>
    </row>
    <row r="637" spans="1:14">
      <c r="A637" s="21"/>
      <c r="B637" s="8"/>
      <c r="C637" s="22" t="s">
        <v>857</v>
      </c>
      <c r="D637" s="111"/>
      <c r="E637" s="89"/>
      <c r="F637" s="29" t="str">
        <f>IF(YEAR(A637)&amp;MONTH(A637)=체크리스트!$A$11&amp;체크리스트!$A$15,RANK(A637,A$2:A$1080,1),"")</f>
        <v/>
      </c>
      <c r="G637" s="29" t="str">
        <f t="shared" si="45"/>
        <v/>
      </c>
      <c r="H637" s="29" t="str">
        <f>IFERROR(RANK(G637,G:G,1)+COUNTIF($G$1:G636,G637),"")</f>
        <v/>
      </c>
      <c r="I637" s="29" t="str">
        <f t="shared" si="46"/>
        <v/>
      </c>
      <c r="J637" s="29" t="str">
        <f>IFERROR(RANK(I637,I:I,1)+COUNTIF(I$1:I636,I637),"")</f>
        <v/>
      </c>
      <c r="K637" s="29" t="str">
        <f t="shared" si="47"/>
        <v/>
      </c>
      <c r="L637" s="29" t="str">
        <f>IFERROR(RANK(K637,K:K,1)+COUNTIF(K$1:K636,K637),"")</f>
        <v/>
      </c>
      <c r="M637" s="29" t="str">
        <f t="shared" si="48"/>
        <v/>
      </c>
      <c r="N637" s="29" t="str">
        <f>IFERROR(RANK(M637,M:M,1)+COUNTIF(M$1:M636,M637),"")</f>
        <v/>
      </c>
    </row>
    <row r="638" spans="1:14">
      <c r="A638" s="21"/>
      <c r="B638" s="8"/>
      <c r="C638" s="22" t="s">
        <v>857</v>
      </c>
      <c r="D638" s="111"/>
      <c r="E638" s="89"/>
      <c r="F638" s="29" t="str">
        <f>IF(YEAR(A638)&amp;MONTH(A638)=체크리스트!$A$11&amp;체크리스트!$A$15,RANK(A638,A$2:A$1080,1),"")</f>
        <v/>
      </c>
      <c r="G638" s="29" t="str">
        <f t="shared" si="45"/>
        <v/>
      </c>
      <c r="H638" s="29" t="str">
        <f>IFERROR(RANK(G638,G:G,1)+COUNTIF($G$1:G637,G638),"")</f>
        <v/>
      </c>
      <c r="I638" s="29" t="str">
        <f t="shared" si="46"/>
        <v/>
      </c>
      <c r="J638" s="29" t="str">
        <f>IFERROR(RANK(I638,I:I,1)+COUNTIF(I$1:I637,I638),"")</f>
        <v/>
      </c>
      <c r="K638" s="29" t="str">
        <f t="shared" si="47"/>
        <v/>
      </c>
      <c r="L638" s="29" t="str">
        <f>IFERROR(RANK(K638,K:K,1)+COUNTIF(K$1:K637,K638),"")</f>
        <v/>
      </c>
      <c r="M638" s="29" t="str">
        <f t="shared" si="48"/>
        <v/>
      </c>
      <c r="N638" s="29" t="str">
        <f>IFERROR(RANK(M638,M:M,1)+COUNTIF(M$1:M637,M638),"")</f>
        <v/>
      </c>
    </row>
    <row r="639" spans="1:14">
      <c r="A639" s="21"/>
      <c r="B639" s="8"/>
      <c r="C639" s="22" t="s">
        <v>857</v>
      </c>
      <c r="D639" s="111"/>
      <c r="E639" s="89"/>
      <c r="F639" s="29" t="str">
        <f>IF(YEAR(A639)&amp;MONTH(A639)=체크리스트!$A$11&amp;체크리스트!$A$15,RANK(A639,A$2:A$1080,1),"")</f>
        <v/>
      </c>
      <c r="G639" s="29" t="str">
        <f t="shared" si="45"/>
        <v/>
      </c>
      <c r="H639" s="29" t="str">
        <f>IFERROR(RANK(G639,G:G,1)+COUNTIF($G$1:G638,G639),"")</f>
        <v/>
      </c>
      <c r="I639" s="29" t="str">
        <f t="shared" si="46"/>
        <v/>
      </c>
      <c r="J639" s="29" t="str">
        <f>IFERROR(RANK(I639,I:I,1)+COUNTIF(I$1:I638,I639),"")</f>
        <v/>
      </c>
      <c r="K639" s="29" t="str">
        <f t="shared" si="47"/>
        <v/>
      </c>
      <c r="L639" s="29" t="str">
        <f>IFERROR(RANK(K639,K:K,1)+COUNTIF(K$1:K638,K639),"")</f>
        <v/>
      </c>
      <c r="M639" s="29" t="str">
        <f t="shared" si="48"/>
        <v/>
      </c>
      <c r="N639" s="29" t="str">
        <f>IFERROR(RANK(M639,M:M,1)+COUNTIF(M$1:M638,M639),"")</f>
        <v/>
      </c>
    </row>
    <row r="640" spans="1:14">
      <c r="A640" s="21"/>
      <c r="B640" s="8"/>
      <c r="C640" s="22" t="s">
        <v>857</v>
      </c>
      <c r="D640" s="111"/>
      <c r="E640" s="89"/>
      <c r="F640" s="29" t="str">
        <f>IF(YEAR(A640)&amp;MONTH(A640)=체크리스트!$A$11&amp;체크리스트!$A$15,RANK(A640,A$2:A$1080,1),"")</f>
        <v/>
      </c>
      <c r="G640" s="29" t="str">
        <f t="shared" si="45"/>
        <v/>
      </c>
      <c r="H640" s="29" t="str">
        <f>IFERROR(RANK(G640,G:G,1)+COUNTIF($G$1:G639,G640),"")</f>
        <v/>
      </c>
      <c r="I640" s="29" t="str">
        <f t="shared" si="46"/>
        <v/>
      </c>
      <c r="J640" s="29" t="str">
        <f>IFERROR(RANK(I640,I:I,1)+COUNTIF(I$1:I639,I640),"")</f>
        <v/>
      </c>
      <c r="K640" s="29" t="str">
        <f t="shared" si="47"/>
        <v/>
      </c>
      <c r="L640" s="29" t="str">
        <f>IFERROR(RANK(K640,K:K,1)+COUNTIF(K$1:K639,K640),"")</f>
        <v/>
      </c>
      <c r="M640" s="29" t="str">
        <f t="shared" si="48"/>
        <v/>
      </c>
      <c r="N640" s="29" t="str">
        <f>IFERROR(RANK(M640,M:M,1)+COUNTIF(M$1:M639,M640),"")</f>
        <v/>
      </c>
    </row>
    <row r="641" spans="1:14">
      <c r="A641" s="21"/>
      <c r="B641" s="8"/>
      <c r="C641" s="22" t="s">
        <v>857</v>
      </c>
      <c r="D641" s="111"/>
      <c r="E641" s="89"/>
      <c r="F641" s="29" t="str">
        <f>IF(YEAR(A641)&amp;MONTH(A641)=체크리스트!$A$11&amp;체크리스트!$A$15,RANK(A641,A$2:A$1080,1),"")</f>
        <v/>
      </c>
      <c r="G641" s="29" t="str">
        <f t="shared" si="45"/>
        <v/>
      </c>
      <c r="H641" s="29" t="str">
        <f>IFERROR(RANK(G641,G:G,1)+COUNTIF($G$1:G640,G641),"")</f>
        <v/>
      </c>
      <c r="I641" s="29" t="str">
        <f t="shared" si="46"/>
        <v/>
      </c>
      <c r="J641" s="29" t="str">
        <f>IFERROR(RANK(I641,I:I,1)+COUNTIF(I$1:I640,I641),"")</f>
        <v/>
      </c>
      <c r="K641" s="29" t="str">
        <f t="shared" si="47"/>
        <v/>
      </c>
      <c r="L641" s="29" t="str">
        <f>IFERROR(RANK(K641,K:K,1)+COUNTIF(K$1:K640,K641),"")</f>
        <v/>
      </c>
      <c r="M641" s="29" t="str">
        <f t="shared" si="48"/>
        <v/>
      </c>
      <c r="N641" s="29" t="str">
        <f>IFERROR(RANK(M641,M:M,1)+COUNTIF(M$1:M640,M641),"")</f>
        <v/>
      </c>
    </row>
    <row r="642" spans="1:14">
      <c r="A642" s="21"/>
      <c r="B642" s="8"/>
      <c r="C642" s="22" t="s">
        <v>857</v>
      </c>
      <c r="D642" s="111"/>
      <c r="E642" s="89"/>
      <c r="F642" s="29" t="str">
        <f>IF(YEAR(A642)&amp;MONTH(A642)=체크리스트!$A$11&amp;체크리스트!$A$15,RANK(A642,A$2:A$1080,1),"")</f>
        <v/>
      </c>
      <c r="G642" s="29" t="str">
        <f t="shared" si="45"/>
        <v/>
      </c>
      <c r="H642" s="29" t="str">
        <f>IFERROR(RANK(G642,G:G,1)+COUNTIF($G$1:G641,G642),"")</f>
        <v/>
      </c>
      <c r="I642" s="29" t="str">
        <f t="shared" si="46"/>
        <v/>
      </c>
      <c r="J642" s="29" t="str">
        <f>IFERROR(RANK(I642,I:I,1)+COUNTIF(I$1:I641,I642),"")</f>
        <v/>
      </c>
      <c r="K642" s="29" t="str">
        <f t="shared" si="47"/>
        <v/>
      </c>
      <c r="L642" s="29" t="str">
        <f>IFERROR(RANK(K642,K:K,1)+COUNTIF(K$1:K641,K642),"")</f>
        <v/>
      </c>
      <c r="M642" s="29" t="str">
        <f t="shared" si="48"/>
        <v/>
      </c>
      <c r="N642" s="29" t="str">
        <f>IFERROR(RANK(M642,M:M,1)+COUNTIF(M$1:M641,M642),"")</f>
        <v/>
      </c>
    </row>
    <row r="643" spans="1:14">
      <c r="A643" s="21"/>
      <c r="B643" s="8"/>
      <c r="C643" s="22" t="s">
        <v>857</v>
      </c>
      <c r="D643" s="111"/>
      <c r="E643" s="89"/>
      <c r="F643" s="29" t="str">
        <f>IF(YEAR(A643)&amp;MONTH(A643)=체크리스트!$A$11&amp;체크리스트!$A$15,RANK(A643,A$2:A$1080,1),"")</f>
        <v/>
      </c>
      <c r="G643" s="29" t="str">
        <f t="shared" si="45"/>
        <v/>
      </c>
      <c r="H643" s="29" t="str">
        <f>IFERROR(RANK(G643,G:G,1)+COUNTIF($G$1:G642,G643),"")</f>
        <v/>
      </c>
      <c r="I643" s="29" t="str">
        <f t="shared" si="46"/>
        <v/>
      </c>
      <c r="J643" s="29" t="str">
        <f>IFERROR(RANK(I643,I:I,1)+COUNTIF(I$1:I642,I643),"")</f>
        <v/>
      </c>
      <c r="K643" s="29" t="str">
        <f t="shared" si="47"/>
        <v/>
      </c>
      <c r="L643" s="29" t="str">
        <f>IFERROR(RANK(K643,K:K,1)+COUNTIF(K$1:K642,K643),"")</f>
        <v/>
      </c>
      <c r="M643" s="29" t="str">
        <f t="shared" si="48"/>
        <v/>
      </c>
      <c r="N643" s="29" t="str">
        <f>IFERROR(RANK(M643,M:M,1)+COUNTIF(M$1:M642,M643),"")</f>
        <v/>
      </c>
    </row>
    <row r="644" spans="1:14">
      <c r="A644" s="21"/>
      <c r="B644" s="8"/>
      <c r="C644" s="22" t="s">
        <v>857</v>
      </c>
      <c r="D644" s="111"/>
      <c r="E644" s="89"/>
      <c r="F644" s="29" t="str">
        <f>IF(YEAR(A644)&amp;MONTH(A644)=체크리스트!$A$11&amp;체크리스트!$A$15,RANK(A644,A$2:A$1080,1),"")</f>
        <v/>
      </c>
      <c r="G644" s="29" t="str">
        <f t="shared" si="45"/>
        <v/>
      </c>
      <c r="H644" s="29" t="str">
        <f>IFERROR(RANK(G644,G:G,1)+COUNTIF($G$1:G643,G644),"")</f>
        <v/>
      </c>
      <c r="I644" s="29" t="str">
        <f t="shared" si="46"/>
        <v/>
      </c>
      <c r="J644" s="29" t="str">
        <f>IFERROR(RANK(I644,I:I,1)+COUNTIF(I$1:I643,I644),"")</f>
        <v/>
      </c>
      <c r="K644" s="29" t="str">
        <f t="shared" si="47"/>
        <v/>
      </c>
      <c r="L644" s="29" t="str">
        <f>IFERROR(RANK(K644,K:K,1)+COUNTIF(K$1:K643,K644),"")</f>
        <v/>
      </c>
      <c r="M644" s="29" t="str">
        <f t="shared" si="48"/>
        <v/>
      </c>
      <c r="N644" s="29" t="str">
        <f>IFERROR(RANK(M644,M:M,1)+COUNTIF(M$1:M643,M644),"")</f>
        <v/>
      </c>
    </row>
    <row r="645" spans="1:14">
      <c r="A645" s="21"/>
      <c r="B645" s="8"/>
      <c r="C645" s="22" t="s">
        <v>857</v>
      </c>
      <c r="D645" s="111"/>
      <c r="E645" s="89"/>
      <c r="F645" s="29" t="str">
        <f>IF(YEAR(A645)&amp;MONTH(A645)=체크리스트!$A$11&amp;체크리스트!$A$15,RANK(A645,A$2:A$1080,1),"")</f>
        <v/>
      </c>
      <c r="G645" s="29" t="str">
        <f t="shared" si="45"/>
        <v/>
      </c>
      <c r="H645" s="29" t="str">
        <f>IFERROR(RANK(G645,G:G,1)+COUNTIF($G$1:G644,G645),"")</f>
        <v/>
      </c>
      <c r="I645" s="29" t="str">
        <f t="shared" si="46"/>
        <v/>
      </c>
      <c r="J645" s="29" t="str">
        <f>IFERROR(RANK(I645,I:I,1)+COUNTIF(I$1:I644,I645),"")</f>
        <v/>
      </c>
      <c r="K645" s="29" t="str">
        <f t="shared" si="47"/>
        <v/>
      </c>
      <c r="L645" s="29" t="str">
        <f>IFERROR(RANK(K645,K:K,1)+COUNTIF(K$1:K644,K645),"")</f>
        <v/>
      </c>
      <c r="M645" s="29" t="str">
        <f t="shared" si="48"/>
        <v/>
      </c>
      <c r="N645" s="29" t="str">
        <f>IFERROR(RANK(M645,M:M,1)+COUNTIF(M$1:M644,M645),"")</f>
        <v/>
      </c>
    </row>
    <row r="646" spans="1:14">
      <c r="A646" s="21"/>
      <c r="B646" s="8"/>
      <c r="C646" s="22" t="s">
        <v>857</v>
      </c>
      <c r="D646" s="111"/>
      <c r="E646" s="89"/>
      <c r="F646" s="29" t="str">
        <f>IF(YEAR(A646)&amp;MONTH(A646)=체크리스트!$A$11&amp;체크리스트!$A$15,RANK(A646,A$2:A$1080,1),"")</f>
        <v/>
      </c>
      <c r="G646" s="29" t="str">
        <f t="shared" si="45"/>
        <v/>
      </c>
      <c r="H646" s="29" t="str">
        <f>IFERROR(RANK(G646,G:G,1)+COUNTIF($G$1:G645,G646),"")</f>
        <v/>
      </c>
      <c r="I646" s="29" t="str">
        <f t="shared" si="46"/>
        <v/>
      </c>
      <c r="J646" s="29" t="str">
        <f>IFERROR(RANK(I646,I:I,1)+COUNTIF(I$1:I645,I646),"")</f>
        <v/>
      </c>
      <c r="K646" s="29" t="str">
        <f t="shared" si="47"/>
        <v/>
      </c>
      <c r="L646" s="29" t="str">
        <f>IFERROR(RANK(K646,K:K,1)+COUNTIF(K$1:K645,K646),"")</f>
        <v/>
      </c>
      <c r="M646" s="29" t="str">
        <f t="shared" si="48"/>
        <v/>
      </c>
      <c r="N646" s="29" t="str">
        <f>IFERROR(RANK(M646,M:M,1)+COUNTIF(M$1:M645,M646),"")</f>
        <v/>
      </c>
    </row>
    <row r="647" spans="1:14">
      <c r="A647" s="21"/>
      <c r="B647" s="8"/>
      <c r="C647" s="22" t="s">
        <v>857</v>
      </c>
      <c r="D647" s="111"/>
      <c r="E647" s="89"/>
      <c r="F647" s="29" t="str">
        <f>IF(YEAR(A647)&amp;MONTH(A647)=체크리스트!$A$11&amp;체크리스트!$A$15,RANK(A647,A$2:A$1080,1),"")</f>
        <v/>
      </c>
      <c r="G647" s="29" t="str">
        <f t="shared" si="45"/>
        <v/>
      </c>
      <c r="H647" s="29" t="str">
        <f>IFERROR(RANK(G647,G:G,1)+COUNTIF($G$1:G646,G647),"")</f>
        <v/>
      </c>
      <c r="I647" s="29" t="str">
        <f t="shared" si="46"/>
        <v/>
      </c>
      <c r="J647" s="29" t="str">
        <f>IFERROR(RANK(I647,I:I,1)+COUNTIF(I$1:I646,I647),"")</f>
        <v/>
      </c>
      <c r="K647" s="29" t="str">
        <f t="shared" si="47"/>
        <v/>
      </c>
      <c r="L647" s="29" t="str">
        <f>IFERROR(RANK(K647,K:K,1)+COUNTIF(K$1:K646,K647),"")</f>
        <v/>
      </c>
      <c r="M647" s="29" t="str">
        <f t="shared" si="48"/>
        <v/>
      </c>
      <c r="N647" s="29" t="str">
        <f>IFERROR(RANK(M647,M:M,1)+COUNTIF(M$1:M646,M647),"")</f>
        <v/>
      </c>
    </row>
    <row r="648" spans="1:14">
      <c r="A648" s="21"/>
      <c r="B648" s="8"/>
      <c r="C648" s="22" t="s">
        <v>857</v>
      </c>
      <c r="D648" s="111"/>
      <c r="E648" s="89"/>
      <c r="F648" s="29" t="str">
        <f>IF(YEAR(A648)&amp;MONTH(A648)=체크리스트!$A$11&amp;체크리스트!$A$15,RANK(A648,A$2:A$1080,1),"")</f>
        <v/>
      </c>
      <c r="G648" s="29" t="str">
        <f t="shared" si="45"/>
        <v/>
      </c>
      <c r="H648" s="29" t="str">
        <f>IFERROR(RANK(G648,G:G,1)+COUNTIF($G$1:G647,G648),"")</f>
        <v/>
      </c>
      <c r="I648" s="29" t="str">
        <f t="shared" si="46"/>
        <v/>
      </c>
      <c r="J648" s="29" t="str">
        <f>IFERROR(RANK(I648,I:I,1)+COUNTIF(I$1:I647,I648),"")</f>
        <v/>
      </c>
      <c r="K648" s="29" t="str">
        <f t="shared" si="47"/>
        <v/>
      </c>
      <c r="L648" s="29" t="str">
        <f>IFERROR(RANK(K648,K:K,1)+COUNTIF(K$1:K647,K648),"")</f>
        <v/>
      </c>
      <c r="M648" s="29" t="str">
        <f t="shared" si="48"/>
        <v/>
      </c>
      <c r="N648" s="29" t="str">
        <f>IFERROR(RANK(M648,M:M,1)+COUNTIF(M$1:M647,M648),"")</f>
        <v/>
      </c>
    </row>
    <row r="649" spans="1:14">
      <c r="A649" s="21"/>
      <c r="B649" s="8"/>
      <c r="C649" s="22" t="s">
        <v>857</v>
      </c>
      <c r="D649" s="111"/>
      <c r="E649" s="89"/>
      <c r="F649" s="29" t="str">
        <f>IF(YEAR(A649)&amp;MONTH(A649)=체크리스트!$A$11&amp;체크리스트!$A$15,RANK(A649,A$2:A$1080,1),"")</f>
        <v/>
      </c>
      <c r="G649" s="29" t="str">
        <f t="shared" si="45"/>
        <v/>
      </c>
      <c r="H649" s="29" t="str">
        <f>IFERROR(RANK(G649,G:G,1)+COUNTIF($G$1:G648,G649),"")</f>
        <v/>
      </c>
      <c r="I649" s="29" t="str">
        <f t="shared" si="46"/>
        <v/>
      </c>
      <c r="J649" s="29" t="str">
        <f>IFERROR(RANK(I649,I:I,1)+COUNTIF(I$1:I648,I649),"")</f>
        <v/>
      </c>
      <c r="K649" s="29" t="str">
        <f t="shared" si="47"/>
        <v/>
      </c>
      <c r="L649" s="29" t="str">
        <f>IFERROR(RANK(K649,K:K,1)+COUNTIF(K$1:K648,K649),"")</f>
        <v/>
      </c>
      <c r="M649" s="29" t="str">
        <f t="shared" si="48"/>
        <v/>
      </c>
      <c r="N649" s="29" t="str">
        <f>IFERROR(RANK(M649,M:M,1)+COUNTIF(M$1:M648,M649),"")</f>
        <v/>
      </c>
    </row>
    <row r="650" spans="1:14">
      <c r="A650" s="21"/>
      <c r="B650" s="8"/>
      <c r="C650" s="22" t="s">
        <v>857</v>
      </c>
      <c r="D650" s="111"/>
      <c r="E650" s="89"/>
      <c r="F650" s="29" t="str">
        <f>IF(YEAR(A650)&amp;MONTH(A650)=체크리스트!$A$11&amp;체크리스트!$A$15,RANK(A650,A$2:A$1080,1),"")</f>
        <v/>
      </c>
      <c r="G650" s="29" t="str">
        <f t="shared" si="45"/>
        <v/>
      </c>
      <c r="H650" s="29" t="str">
        <f>IFERROR(RANK(G650,G:G,1)+COUNTIF($G$1:G649,G650),"")</f>
        <v/>
      </c>
      <c r="I650" s="29" t="str">
        <f t="shared" si="46"/>
        <v/>
      </c>
      <c r="J650" s="29" t="str">
        <f>IFERROR(RANK(I650,I:I,1)+COUNTIF(I$1:I649,I650),"")</f>
        <v/>
      </c>
      <c r="K650" s="29" t="str">
        <f t="shared" si="47"/>
        <v/>
      </c>
      <c r="L650" s="29" t="str">
        <f>IFERROR(RANK(K650,K:K,1)+COUNTIF(K$1:K649,K650),"")</f>
        <v/>
      </c>
      <c r="M650" s="29" t="str">
        <f t="shared" si="48"/>
        <v/>
      </c>
      <c r="N650" s="29" t="str">
        <f>IFERROR(RANK(M650,M:M,1)+COUNTIF(M$1:M649,M650),"")</f>
        <v/>
      </c>
    </row>
    <row r="651" spans="1:14">
      <c r="A651" s="21"/>
      <c r="B651" s="8"/>
      <c r="C651" s="22" t="s">
        <v>857</v>
      </c>
      <c r="D651" s="111"/>
      <c r="E651" s="89"/>
      <c r="F651" s="29" t="str">
        <f>IF(YEAR(A651)&amp;MONTH(A651)=체크리스트!$A$11&amp;체크리스트!$A$15,RANK(A651,A$2:A$1080,1),"")</f>
        <v/>
      </c>
      <c r="G651" s="29" t="str">
        <f t="shared" si="45"/>
        <v/>
      </c>
      <c r="H651" s="29" t="str">
        <f>IFERROR(RANK(G651,G:G,1)+COUNTIF($G$1:G650,G651),"")</f>
        <v/>
      </c>
      <c r="I651" s="29" t="str">
        <f t="shared" si="46"/>
        <v/>
      </c>
      <c r="J651" s="29" t="str">
        <f>IFERROR(RANK(I651,I:I,1)+COUNTIF(I$1:I650,I651),"")</f>
        <v/>
      </c>
      <c r="K651" s="29" t="str">
        <f t="shared" si="47"/>
        <v/>
      </c>
      <c r="L651" s="29" t="str">
        <f>IFERROR(RANK(K651,K:K,1)+COUNTIF(K$1:K650,K651),"")</f>
        <v/>
      </c>
      <c r="M651" s="29" t="str">
        <f t="shared" si="48"/>
        <v/>
      </c>
      <c r="N651" s="29" t="str">
        <f>IFERROR(RANK(M651,M:M,1)+COUNTIF(M$1:M650,M651),"")</f>
        <v/>
      </c>
    </row>
    <row r="652" spans="1:14">
      <c r="A652" s="21"/>
      <c r="B652" s="8"/>
      <c r="C652" s="22" t="s">
        <v>857</v>
      </c>
      <c r="D652" s="111"/>
      <c r="E652" s="89"/>
      <c r="F652" s="29" t="str">
        <f>IF(YEAR(A652)&amp;MONTH(A652)=체크리스트!$A$11&amp;체크리스트!$A$15,RANK(A652,A$2:A$1080,1),"")</f>
        <v/>
      </c>
      <c r="G652" s="29" t="str">
        <f t="shared" si="45"/>
        <v/>
      </c>
      <c r="H652" s="29" t="str">
        <f>IFERROR(RANK(G652,G:G,1)+COUNTIF($G$1:G651,G652),"")</f>
        <v/>
      </c>
      <c r="I652" s="29" t="str">
        <f t="shared" si="46"/>
        <v/>
      </c>
      <c r="J652" s="29" t="str">
        <f>IFERROR(RANK(I652,I:I,1)+COUNTIF(I$1:I651,I652),"")</f>
        <v/>
      </c>
      <c r="K652" s="29" t="str">
        <f t="shared" si="47"/>
        <v/>
      </c>
      <c r="L652" s="29" t="str">
        <f>IFERROR(RANK(K652,K:K,1)+COUNTIF(K$1:K651,K652),"")</f>
        <v/>
      </c>
      <c r="M652" s="29" t="str">
        <f t="shared" si="48"/>
        <v/>
      </c>
      <c r="N652" s="29" t="str">
        <f>IFERROR(RANK(M652,M:M,1)+COUNTIF(M$1:M651,M652),"")</f>
        <v/>
      </c>
    </row>
    <row r="653" spans="1:14">
      <c r="A653" s="21"/>
      <c r="B653" s="8"/>
      <c r="C653" s="22" t="s">
        <v>857</v>
      </c>
      <c r="D653" s="111"/>
      <c r="E653" s="89"/>
      <c r="F653" s="29" t="str">
        <f>IF(YEAR(A653)&amp;MONTH(A653)=체크리스트!$A$11&amp;체크리스트!$A$15,RANK(A653,A$2:A$1080,1),"")</f>
        <v/>
      </c>
      <c r="G653" s="29" t="str">
        <f t="shared" si="45"/>
        <v/>
      </c>
      <c r="H653" s="29" t="str">
        <f>IFERROR(RANK(G653,G:G,1)+COUNTIF($G$1:G652,G653),"")</f>
        <v/>
      </c>
      <c r="I653" s="29" t="str">
        <f t="shared" si="46"/>
        <v/>
      </c>
      <c r="J653" s="29" t="str">
        <f>IFERROR(RANK(I653,I:I,1)+COUNTIF(I$1:I652,I653),"")</f>
        <v/>
      </c>
      <c r="K653" s="29" t="str">
        <f t="shared" si="47"/>
        <v/>
      </c>
      <c r="L653" s="29" t="str">
        <f>IFERROR(RANK(K653,K:K,1)+COUNTIF(K$1:K652,K653),"")</f>
        <v/>
      </c>
      <c r="M653" s="29" t="str">
        <f t="shared" si="48"/>
        <v/>
      </c>
      <c r="N653" s="29" t="str">
        <f>IFERROR(RANK(M653,M:M,1)+COUNTIF(M$1:M652,M653),"")</f>
        <v/>
      </c>
    </row>
    <row r="654" spans="1:14">
      <c r="A654" s="21"/>
      <c r="B654" s="8"/>
      <c r="C654" s="22" t="s">
        <v>857</v>
      </c>
      <c r="D654" s="111"/>
      <c r="E654" s="89"/>
      <c r="F654" s="29" t="str">
        <f>IF(YEAR(A654)&amp;MONTH(A654)=체크리스트!$A$11&amp;체크리스트!$A$15,RANK(A654,A$2:A$1080,1),"")</f>
        <v/>
      </c>
      <c r="G654" s="29" t="str">
        <f t="shared" si="45"/>
        <v/>
      </c>
      <c r="H654" s="29" t="str">
        <f>IFERROR(RANK(G654,G:G,1)+COUNTIF($G$1:G653,G654),"")</f>
        <v/>
      </c>
      <c r="I654" s="29" t="str">
        <f t="shared" si="46"/>
        <v/>
      </c>
      <c r="J654" s="29" t="str">
        <f>IFERROR(RANK(I654,I:I,1)+COUNTIF(I$1:I653,I654),"")</f>
        <v/>
      </c>
      <c r="K654" s="29" t="str">
        <f t="shared" si="47"/>
        <v/>
      </c>
      <c r="L654" s="29" t="str">
        <f>IFERROR(RANK(K654,K:K,1)+COUNTIF(K$1:K653,K654),"")</f>
        <v/>
      </c>
      <c r="M654" s="29" t="str">
        <f t="shared" si="48"/>
        <v/>
      </c>
      <c r="N654" s="29" t="str">
        <f>IFERROR(RANK(M654,M:M,1)+COUNTIF(M$1:M653,M654),"")</f>
        <v/>
      </c>
    </row>
    <row r="655" spans="1:14">
      <c r="A655" s="21"/>
      <c r="B655" s="8"/>
      <c r="C655" s="22" t="s">
        <v>857</v>
      </c>
      <c r="D655" s="111"/>
      <c r="E655" s="89"/>
      <c r="F655" s="29" t="str">
        <f>IF(YEAR(A655)&amp;MONTH(A655)=체크리스트!$A$11&amp;체크리스트!$A$15,RANK(A655,A$2:A$1080,1),"")</f>
        <v/>
      </c>
      <c r="G655" s="29" t="str">
        <f t="shared" si="45"/>
        <v/>
      </c>
      <c r="H655" s="29" t="str">
        <f>IFERROR(RANK(G655,G:G,1)+COUNTIF($G$1:G654,G655),"")</f>
        <v/>
      </c>
      <c r="I655" s="29" t="str">
        <f t="shared" si="46"/>
        <v/>
      </c>
      <c r="J655" s="29" t="str">
        <f>IFERROR(RANK(I655,I:I,1)+COUNTIF(I$1:I654,I655),"")</f>
        <v/>
      </c>
      <c r="K655" s="29" t="str">
        <f t="shared" si="47"/>
        <v/>
      </c>
      <c r="L655" s="29" t="str">
        <f>IFERROR(RANK(K655,K:K,1)+COUNTIF(K$1:K654,K655),"")</f>
        <v/>
      </c>
      <c r="M655" s="29" t="str">
        <f t="shared" si="48"/>
        <v/>
      </c>
      <c r="N655" s="29" t="str">
        <f>IFERROR(RANK(M655,M:M,1)+COUNTIF(M$1:M654,M655),"")</f>
        <v/>
      </c>
    </row>
    <row r="656" spans="1:14">
      <c r="A656" s="21"/>
      <c r="B656" s="8"/>
      <c r="C656" s="22" t="s">
        <v>857</v>
      </c>
      <c r="D656" s="111"/>
      <c r="E656" s="89"/>
      <c r="F656" s="29" t="str">
        <f>IF(YEAR(A656)&amp;MONTH(A656)=체크리스트!$A$11&amp;체크리스트!$A$15,RANK(A656,A$2:A$1080,1),"")</f>
        <v/>
      </c>
      <c r="G656" s="29" t="str">
        <f t="shared" si="45"/>
        <v/>
      </c>
      <c r="H656" s="29" t="str">
        <f>IFERROR(RANK(G656,G:G,1)+COUNTIF($G$1:G655,G656),"")</f>
        <v/>
      </c>
      <c r="I656" s="29" t="str">
        <f t="shared" si="46"/>
        <v/>
      </c>
      <c r="J656" s="29" t="str">
        <f>IFERROR(RANK(I656,I:I,1)+COUNTIF(I$1:I655,I656),"")</f>
        <v/>
      </c>
      <c r="K656" s="29" t="str">
        <f t="shared" si="47"/>
        <v/>
      </c>
      <c r="L656" s="29" t="str">
        <f>IFERROR(RANK(K656,K:K,1)+COUNTIF(K$1:K655,K656),"")</f>
        <v/>
      </c>
      <c r="M656" s="29" t="str">
        <f t="shared" si="48"/>
        <v/>
      </c>
      <c r="N656" s="29" t="str">
        <f>IFERROR(RANK(M656,M:M,1)+COUNTIF(M$1:M655,M656),"")</f>
        <v/>
      </c>
    </row>
    <row r="657" spans="1:14">
      <c r="A657" s="21"/>
      <c r="B657" s="8"/>
      <c r="C657" s="22" t="s">
        <v>857</v>
      </c>
      <c r="D657" s="111"/>
      <c r="E657" s="89"/>
      <c r="F657" s="29" t="str">
        <f>IF(YEAR(A657)&amp;MONTH(A657)=체크리스트!$A$11&amp;체크리스트!$A$15,RANK(A657,A$2:A$1080,1),"")</f>
        <v/>
      </c>
      <c r="G657" s="29" t="str">
        <f t="shared" si="45"/>
        <v/>
      </c>
      <c r="H657" s="29" t="str">
        <f>IFERROR(RANK(G657,G:G,1)+COUNTIF($G$1:G656,G657),"")</f>
        <v/>
      </c>
      <c r="I657" s="29" t="str">
        <f t="shared" si="46"/>
        <v/>
      </c>
      <c r="J657" s="29" t="str">
        <f>IFERROR(RANK(I657,I:I,1)+COUNTIF(I$1:I656,I657),"")</f>
        <v/>
      </c>
      <c r="K657" s="29" t="str">
        <f t="shared" si="47"/>
        <v/>
      </c>
      <c r="L657" s="29" t="str">
        <f>IFERROR(RANK(K657,K:K,1)+COUNTIF(K$1:K656,K657),"")</f>
        <v/>
      </c>
      <c r="M657" s="29" t="str">
        <f t="shared" si="48"/>
        <v/>
      </c>
      <c r="N657" s="29" t="str">
        <f>IFERROR(RANK(M657,M:M,1)+COUNTIF(M$1:M656,M657),"")</f>
        <v/>
      </c>
    </row>
    <row r="658" spans="1:14">
      <c r="A658" s="21"/>
      <c r="B658" s="8"/>
      <c r="C658" s="22" t="s">
        <v>857</v>
      </c>
      <c r="D658" s="111"/>
      <c r="E658" s="89"/>
      <c r="F658" s="29" t="str">
        <f>IF(YEAR(A658)&amp;MONTH(A658)=체크리스트!$A$11&amp;체크리스트!$A$15,RANK(A658,A$2:A$1080,1),"")</f>
        <v/>
      </c>
      <c r="G658" s="29" t="str">
        <f t="shared" si="45"/>
        <v/>
      </c>
      <c r="H658" s="29" t="str">
        <f>IFERROR(RANK(G658,G:G,1)+COUNTIF($G$1:G657,G658),"")</f>
        <v/>
      </c>
      <c r="I658" s="29" t="str">
        <f t="shared" si="46"/>
        <v/>
      </c>
      <c r="J658" s="29" t="str">
        <f>IFERROR(RANK(I658,I:I,1)+COUNTIF(I$1:I657,I658),"")</f>
        <v/>
      </c>
      <c r="K658" s="29" t="str">
        <f t="shared" si="47"/>
        <v/>
      </c>
      <c r="L658" s="29" t="str">
        <f>IFERROR(RANK(K658,K:K,1)+COUNTIF(K$1:K657,K658),"")</f>
        <v/>
      </c>
      <c r="M658" s="29" t="str">
        <f t="shared" si="48"/>
        <v/>
      </c>
      <c r="N658" s="29" t="str">
        <f>IFERROR(RANK(M658,M:M,1)+COUNTIF(M$1:M657,M658),"")</f>
        <v/>
      </c>
    </row>
    <row r="659" spans="1:14">
      <c r="A659" s="21"/>
      <c r="B659" s="8"/>
      <c r="C659" s="22" t="s">
        <v>857</v>
      </c>
      <c r="D659" s="111"/>
      <c r="E659" s="89"/>
      <c r="F659" s="29" t="str">
        <f>IF(YEAR(A659)&amp;MONTH(A659)=체크리스트!$A$11&amp;체크리스트!$A$15,RANK(A659,A$2:A$1080,1),"")</f>
        <v/>
      </c>
      <c r="G659" s="29" t="str">
        <f t="shared" si="45"/>
        <v/>
      </c>
      <c r="H659" s="29" t="str">
        <f>IFERROR(RANK(G659,G:G,1)+COUNTIF($G$1:G658,G659),"")</f>
        <v/>
      </c>
      <c r="I659" s="29" t="str">
        <f t="shared" si="46"/>
        <v/>
      </c>
      <c r="J659" s="29" t="str">
        <f>IFERROR(RANK(I659,I:I,1)+COUNTIF(I$1:I658,I659),"")</f>
        <v/>
      </c>
      <c r="K659" s="29" t="str">
        <f t="shared" si="47"/>
        <v/>
      </c>
      <c r="L659" s="29" t="str">
        <f>IFERROR(RANK(K659,K:K,1)+COUNTIF(K$1:K658,K659),"")</f>
        <v/>
      </c>
      <c r="M659" s="29" t="str">
        <f t="shared" si="48"/>
        <v/>
      </c>
      <c r="N659" s="29" t="str">
        <f>IFERROR(RANK(M659,M:M,1)+COUNTIF(M$1:M658,M659),"")</f>
        <v/>
      </c>
    </row>
    <row r="660" spans="1:14">
      <c r="A660" s="21"/>
      <c r="B660" s="8"/>
      <c r="C660" s="22" t="s">
        <v>857</v>
      </c>
      <c r="D660" s="111"/>
      <c r="E660" s="89"/>
      <c r="F660" s="29" t="str">
        <f>IF(YEAR(A660)&amp;MONTH(A660)=체크리스트!$A$11&amp;체크리스트!$A$15,RANK(A660,A$2:A$1080,1),"")</f>
        <v/>
      </c>
      <c r="G660" s="29" t="str">
        <f t="shared" si="45"/>
        <v/>
      </c>
      <c r="H660" s="29" t="str">
        <f>IFERROR(RANK(G660,G:G,1)+COUNTIF($G$1:G659,G660),"")</f>
        <v/>
      </c>
      <c r="I660" s="29" t="str">
        <f t="shared" si="46"/>
        <v/>
      </c>
      <c r="J660" s="29" t="str">
        <f>IFERROR(RANK(I660,I:I,1)+COUNTIF(I$1:I659,I660),"")</f>
        <v/>
      </c>
      <c r="K660" s="29" t="str">
        <f t="shared" si="47"/>
        <v/>
      </c>
      <c r="L660" s="29" t="str">
        <f>IFERROR(RANK(K660,K:K,1)+COUNTIF(K$1:K659,K660),"")</f>
        <v/>
      </c>
      <c r="M660" s="29" t="str">
        <f t="shared" si="48"/>
        <v/>
      </c>
      <c r="N660" s="29" t="str">
        <f>IFERROR(RANK(M660,M:M,1)+COUNTIF(M$1:M659,M660),"")</f>
        <v/>
      </c>
    </row>
    <row r="661" spans="1:14">
      <c r="A661" s="21"/>
      <c r="B661" s="8"/>
      <c r="C661" s="22" t="s">
        <v>857</v>
      </c>
      <c r="D661" s="111"/>
      <c r="E661" s="89"/>
      <c r="F661" s="29" t="str">
        <f>IF(YEAR(A661)&amp;MONTH(A661)=체크리스트!$A$11&amp;체크리스트!$A$15,RANK(A661,A$2:A$1080,1),"")</f>
        <v/>
      </c>
      <c r="G661" s="29" t="str">
        <f t="shared" si="45"/>
        <v/>
      </c>
      <c r="H661" s="29" t="str">
        <f>IFERROR(RANK(G661,G:G,1)+COUNTIF($G$1:G660,G661),"")</f>
        <v/>
      </c>
      <c r="I661" s="29" t="str">
        <f t="shared" si="46"/>
        <v/>
      </c>
      <c r="J661" s="29" t="str">
        <f>IFERROR(RANK(I661,I:I,1)+COUNTIF(I$1:I660,I661),"")</f>
        <v/>
      </c>
      <c r="K661" s="29" t="str">
        <f t="shared" si="47"/>
        <v/>
      </c>
      <c r="L661" s="29" t="str">
        <f>IFERROR(RANK(K661,K:K,1)+COUNTIF(K$1:K660,K661),"")</f>
        <v/>
      </c>
      <c r="M661" s="29" t="str">
        <f t="shared" si="48"/>
        <v/>
      </c>
      <c r="N661" s="29" t="str">
        <f>IFERROR(RANK(M661,M:M,1)+COUNTIF(M$1:M660,M661),"")</f>
        <v/>
      </c>
    </row>
    <row r="662" spans="1:14">
      <c r="A662" s="21"/>
      <c r="B662" s="8"/>
      <c r="C662" s="22" t="s">
        <v>857</v>
      </c>
      <c r="D662" s="111"/>
      <c r="E662" s="89"/>
      <c r="F662" s="29" t="str">
        <f>IF(YEAR(A662)&amp;MONTH(A662)=체크리스트!$A$11&amp;체크리스트!$A$15,RANK(A662,A$2:A$1080,1),"")</f>
        <v/>
      </c>
      <c r="G662" s="29" t="str">
        <f t="shared" si="45"/>
        <v/>
      </c>
      <c r="H662" s="29" t="str">
        <f>IFERROR(RANK(G662,G:G,1)+COUNTIF($G$1:G661,G662),"")</f>
        <v/>
      </c>
      <c r="I662" s="29" t="str">
        <f t="shared" si="46"/>
        <v/>
      </c>
      <c r="J662" s="29" t="str">
        <f>IFERROR(RANK(I662,I:I,1)+COUNTIF(I$1:I661,I662),"")</f>
        <v/>
      </c>
      <c r="K662" s="29" t="str">
        <f t="shared" si="47"/>
        <v/>
      </c>
      <c r="L662" s="29" t="str">
        <f>IFERROR(RANK(K662,K:K,1)+COUNTIF(K$1:K661,K662),"")</f>
        <v/>
      </c>
      <c r="M662" s="29" t="str">
        <f t="shared" si="48"/>
        <v/>
      </c>
      <c r="N662" s="29" t="str">
        <f>IFERROR(RANK(M662,M:M,1)+COUNTIF(M$1:M661,M662),"")</f>
        <v/>
      </c>
    </row>
    <row r="663" spans="1:14">
      <c r="A663" s="21"/>
      <c r="B663" s="8"/>
      <c r="C663" s="22" t="s">
        <v>857</v>
      </c>
      <c r="D663" s="111"/>
      <c r="E663" s="89"/>
      <c r="F663" s="29" t="str">
        <f>IF(YEAR(A663)&amp;MONTH(A663)=체크리스트!$A$11&amp;체크리스트!$A$15,RANK(A663,A$2:A$1080,1),"")</f>
        <v/>
      </c>
      <c r="G663" s="29" t="str">
        <f t="shared" si="45"/>
        <v/>
      </c>
      <c r="H663" s="29" t="str">
        <f>IFERROR(RANK(G663,G:G,1)+COUNTIF($G$1:G662,G663),"")</f>
        <v/>
      </c>
      <c r="I663" s="29" t="str">
        <f t="shared" si="46"/>
        <v/>
      </c>
      <c r="J663" s="29" t="str">
        <f>IFERROR(RANK(I663,I:I,1)+COUNTIF(I$1:I662,I663),"")</f>
        <v/>
      </c>
      <c r="K663" s="29" t="str">
        <f t="shared" si="47"/>
        <v/>
      </c>
      <c r="L663" s="29" t="str">
        <f>IFERROR(RANK(K663,K:K,1)+COUNTIF(K$1:K662,K663),"")</f>
        <v/>
      </c>
      <c r="M663" s="29" t="str">
        <f t="shared" si="48"/>
        <v/>
      </c>
      <c r="N663" s="29" t="str">
        <f>IFERROR(RANK(M663,M:M,1)+COUNTIF(M$1:M662,M663),"")</f>
        <v/>
      </c>
    </row>
    <row r="664" spans="1:14">
      <c r="A664" s="21"/>
      <c r="B664" s="8"/>
      <c r="C664" s="22" t="s">
        <v>857</v>
      </c>
      <c r="D664" s="111"/>
      <c r="E664" s="89"/>
      <c r="F664" s="29" t="str">
        <f>IF(YEAR(A664)&amp;MONTH(A664)=체크리스트!$A$11&amp;체크리스트!$A$15,RANK(A664,A$2:A$1080,1),"")</f>
        <v/>
      </c>
      <c r="G664" s="29" t="str">
        <f t="shared" si="45"/>
        <v/>
      </c>
      <c r="H664" s="29" t="str">
        <f>IFERROR(RANK(G664,G:G,1)+COUNTIF($G$1:G663,G664),"")</f>
        <v/>
      </c>
      <c r="I664" s="29" t="str">
        <f t="shared" si="46"/>
        <v/>
      </c>
      <c r="J664" s="29" t="str">
        <f>IFERROR(RANK(I664,I:I,1)+COUNTIF(I$1:I663,I664),"")</f>
        <v/>
      </c>
      <c r="K664" s="29" t="str">
        <f t="shared" si="47"/>
        <v/>
      </c>
      <c r="L664" s="29" t="str">
        <f>IFERROR(RANK(K664,K:K,1)+COUNTIF(K$1:K663,K664),"")</f>
        <v/>
      </c>
      <c r="M664" s="29" t="str">
        <f t="shared" si="48"/>
        <v/>
      </c>
      <c r="N664" s="29" t="str">
        <f>IFERROR(RANK(M664,M:M,1)+COUNTIF(M$1:M663,M664),"")</f>
        <v/>
      </c>
    </row>
    <row r="665" spans="1:14">
      <c r="A665" s="21"/>
      <c r="B665" s="8"/>
      <c r="C665" s="22" t="s">
        <v>857</v>
      </c>
      <c r="D665" s="111"/>
      <c r="E665" s="89"/>
      <c r="F665" s="29" t="str">
        <f>IF(YEAR(A665)&amp;MONTH(A665)=체크리스트!$A$11&amp;체크리스트!$A$15,RANK(A665,A$2:A$1080,1),"")</f>
        <v/>
      </c>
      <c r="G665" s="29" t="str">
        <f t="shared" si="45"/>
        <v/>
      </c>
      <c r="H665" s="29" t="str">
        <f>IFERROR(RANK(G665,G:G,1)+COUNTIF($G$1:G664,G665),"")</f>
        <v/>
      </c>
      <c r="I665" s="29" t="str">
        <f t="shared" si="46"/>
        <v/>
      </c>
      <c r="J665" s="29" t="str">
        <f>IFERROR(RANK(I665,I:I,1)+COUNTIF(I$1:I664,I665),"")</f>
        <v/>
      </c>
      <c r="K665" s="29" t="str">
        <f t="shared" si="47"/>
        <v/>
      </c>
      <c r="L665" s="29" t="str">
        <f>IFERROR(RANK(K665,K:K,1)+COUNTIF(K$1:K664,K665),"")</f>
        <v/>
      </c>
      <c r="M665" s="29" t="str">
        <f t="shared" si="48"/>
        <v/>
      </c>
      <c r="N665" s="29" t="str">
        <f>IFERROR(RANK(M665,M:M,1)+COUNTIF(M$1:M664,M665),"")</f>
        <v/>
      </c>
    </row>
    <row r="666" spans="1:14">
      <c r="A666" s="21"/>
      <c r="B666" s="8"/>
      <c r="C666" s="22" t="s">
        <v>857</v>
      </c>
      <c r="D666" s="111"/>
      <c r="E666" s="89"/>
      <c r="F666" s="29" t="str">
        <f>IF(YEAR(A666)&amp;MONTH(A666)=체크리스트!$A$11&amp;체크리스트!$A$15,RANK(A666,A$2:A$1080,1),"")</f>
        <v/>
      </c>
      <c r="G666" s="29" t="str">
        <f t="shared" ref="G666:G729" si="49">IFERROR(IF(D666="기획자료",RANK(F666,F:F,1),""),"")</f>
        <v/>
      </c>
      <c r="H666" s="29" t="str">
        <f>IFERROR(RANK(G666,G:G,1)+COUNTIF($G$1:G665,G666),"")</f>
        <v/>
      </c>
      <c r="I666" s="29" t="str">
        <f t="shared" ref="I666:I729" si="50">IFERROR(IF(D666="보도자료",RANK(F666,F:F,1),""),"")</f>
        <v/>
      </c>
      <c r="J666" s="29" t="str">
        <f>IFERROR(RANK(I666,I:I,1)+COUNTIF(I$1:I665,I666),"")</f>
        <v/>
      </c>
      <c r="K666" s="29" t="str">
        <f t="shared" ref="K666:K729" si="51">IFERROR(IF(D666="자료실",RANK(F666,F:F,1),""),"")</f>
        <v/>
      </c>
      <c r="L666" s="29" t="str">
        <f>IFERROR(RANK(K666,K:K,1)+COUNTIF(K$1:K665,K666),"")</f>
        <v/>
      </c>
      <c r="M666" s="29" t="str">
        <f t="shared" ref="M666:M729" si="52">IFERROR(IF(D666="리포트",RANK(F666,F:F,1),""),"")</f>
        <v/>
      </c>
      <c r="N666" s="29" t="str">
        <f>IFERROR(RANK(M666,M:M,1)+COUNTIF(M$1:M665,M666),"")</f>
        <v/>
      </c>
    </row>
    <row r="667" spans="1:14">
      <c r="A667" s="21"/>
      <c r="B667" s="8"/>
      <c r="C667" s="22" t="s">
        <v>857</v>
      </c>
      <c r="D667" s="111"/>
      <c r="E667" s="89"/>
      <c r="F667" s="29" t="str">
        <f>IF(YEAR(A667)&amp;MONTH(A667)=체크리스트!$A$11&amp;체크리스트!$A$15,RANK(A667,A$2:A$1080,1),"")</f>
        <v/>
      </c>
      <c r="G667" s="29" t="str">
        <f t="shared" si="49"/>
        <v/>
      </c>
      <c r="H667" s="29" t="str">
        <f>IFERROR(RANK(G667,G:G,1)+COUNTIF($G$1:G666,G667),"")</f>
        <v/>
      </c>
      <c r="I667" s="29" t="str">
        <f t="shared" si="50"/>
        <v/>
      </c>
      <c r="J667" s="29" t="str">
        <f>IFERROR(RANK(I667,I:I,1)+COUNTIF(I$1:I666,I667),"")</f>
        <v/>
      </c>
      <c r="K667" s="29" t="str">
        <f t="shared" si="51"/>
        <v/>
      </c>
      <c r="L667" s="29" t="str">
        <f>IFERROR(RANK(K667,K:K,1)+COUNTIF(K$1:K666,K667),"")</f>
        <v/>
      </c>
      <c r="M667" s="29" t="str">
        <f t="shared" si="52"/>
        <v/>
      </c>
      <c r="N667" s="29" t="str">
        <f>IFERROR(RANK(M667,M:M,1)+COUNTIF(M$1:M666,M667),"")</f>
        <v/>
      </c>
    </row>
    <row r="668" spans="1:14">
      <c r="A668" s="21"/>
      <c r="B668" s="8"/>
      <c r="C668" s="22" t="s">
        <v>857</v>
      </c>
      <c r="D668" s="111"/>
      <c r="E668" s="89"/>
      <c r="F668" s="29" t="str">
        <f>IF(YEAR(A668)&amp;MONTH(A668)=체크리스트!$A$11&amp;체크리스트!$A$15,RANK(A668,A$2:A$1080,1),"")</f>
        <v/>
      </c>
      <c r="G668" s="29" t="str">
        <f t="shared" si="49"/>
        <v/>
      </c>
      <c r="H668" s="29" t="str">
        <f>IFERROR(RANK(G668,G:G,1)+COUNTIF($G$1:G667,G668),"")</f>
        <v/>
      </c>
      <c r="I668" s="29" t="str">
        <f t="shared" si="50"/>
        <v/>
      </c>
      <c r="J668" s="29" t="str">
        <f>IFERROR(RANK(I668,I:I,1)+COUNTIF(I$1:I667,I668),"")</f>
        <v/>
      </c>
      <c r="K668" s="29" t="str">
        <f t="shared" si="51"/>
        <v/>
      </c>
      <c r="L668" s="29" t="str">
        <f>IFERROR(RANK(K668,K:K,1)+COUNTIF(K$1:K667,K668),"")</f>
        <v/>
      </c>
      <c r="M668" s="29" t="str">
        <f t="shared" si="52"/>
        <v/>
      </c>
      <c r="N668" s="29" t="str">
        <f>IFERROR(RANK(M668,M:M,1)+COUNTIF(M$1:M667,M668),"")</f>
        <v/>
      </c>
    </row>
    <row r="669" spans="1:14">
      <c r="A669" s="21"/>
      <c r="B669" s="8"/>
      <c r="C669" s="22" t="s">
        <v>857</v>
      </c>
      <c r="D669" s="111"/>
      <c r="E669" s="89"/>
      <c r="F669" s="29" t="str">
        <f>IF(YEAR(A669)&amp;MONTH(A669)=체크리스트!$A$11&amp;체크리스트!$A$15,RANK(A669,A$2:A$1080,1),"")</f>
        <v/>
      </c>
      <c r="G669" s="29" t="str">
        <f t="shared" si="49"/>
        <v/>
      </c>
      <c r="H669" s="29" t="str">
        <f>IFERROR(RANK(G669,G:G,1)+COUNTIF($G$1:G668,G669),"")</f>
        <v/>
      </c>
      <c r="I669" s="29" t="str">
        <f t="shared" si="50"/>
        <v/>
      </c>
      <c r="J669" s="29" t="str">
        <f>IFERROR(RANK(I669,I:I,1)+COUNTIF(I$1:I668,I669),"")</f>
        <v/>
      </c>
      <c r="K669" s="29" t="str">
        <f t="shared" si="51"/>
        <v/>
      </c>
      <c r="L669" s="29" t="str">
        <f>IFERROR(RANK(K669,K:K,1)+COUNTIF(K$1:K668,K669),"")</f>
        <v/>
      </c>
      <c r="M669" s="29" t="str">
        <f t="shared" si="52"/>
        <v/>
      </c>
      <c r="N669" s="29" t="str">
        <f>IFERROR(RANK(M669,M:M,1)+COUNTIF(M$1:M668,M669),"")</f>
        <v/>
      </c>
    </row>
    <row r="670" spans="1:14">
      <c r="A670" s="21"/>
      <c r="B670" s="8"/>
      <c r="C670" s="22" t="s">
        <v>857</v>
      </c>
      <c r="D670" s="111"/>
      <c r="E670" s="89"/>
      <c r="F670" s="29" t="str">
        <f>IF(YEAR(A670)&amp;MONTH(A670)=체크리스트!$A$11&amp;체크리스트!$A$15,RANK(A670,A$2:A$1080,1),"")</f>
        <v/>
      </c>
      <c r="G670" s="29" t="str">
        <f t="shared" si="49"/>
        <v/>
      </c>
      <c r="H670" s="29" t="str">
        <f>IFERROR(RANK(G670,G:G,1)+COUNTIF($G$1:G669,G670),"")</f>
        <v/>
      </c>
      <c r="I670" s="29" t="str">
        <f t="shared" si="50"/>
        <v/>
      </c>
      <c r="J670" s="29" t="str">
        <f>IFERROR(RANK(I670,I:I,1)+COUNTIF(I$1:I669,I670),"")</f>
        <v/>
      </c>
      <c r="K670" s="29" t="str">
        <f t="shared" si="51"/>
        <v/>
      </c>
      <c r="L670" s="29" t="str">
        <f>IFERROR(RANK(K670,K:K,1)+COUNTIF(K$1:K669,K670),"")</f>
        <v/>
      </c>
      <c r="M670" s="29" t="str">
        <f t="shared" si="52"/>
        <v/>
      </c>
      <c r="N670" s="29" t="str">
        <f>IFERROR(RANK(M670,M:M,1)+COUNTIF(M$1:M669,M670),"")</f>
        <v/>
      </c>
    </row>
    <row r="671" spans="1:14">
      <c r="A671" s="21"/>
      <c r="B671" s="8"/>
      <c r="C671" s="22" t="s">
        <v>857</v>
      </c>
      <c r="D671" s="111"/>
      <c r="E671" s="89"/>
      <c r="F671" s="29" t="str">
        <f>IF(YEAR(A671)&amp;MONTH(A671)=체크리스트!$A$11&amp;체크리스트!$A$15,RANK(A671,A$2:A$1080,1),"")</f>
        <v/>
      </c>
      <c r="G671" s="29" t="str">
        <f t="shared" si="49"/>
        <v/>
      </c>
      <c r="H671" s="29" t="str">
        <f>IFERROR(RANK(G671,G:G,1)+COUNTIF($G$1:G670,G671),"")</f>
        <v/>
      </c>
      <c r="I671" s="29" t="str">
        <f t="shared" si="50"/>
        <v/>
      </c>
      <c r="J671" s="29" t="str">
        <f>IFERROR(RANK(I671,I:I,1)+COUNTIF(I$1:I670,I671),"")</f>
        <v/>
      </c>
      <c r="K671" s="29" t="str">
        <f t="shared" si="51"/>
        <v/>
      </c>
      <c r="L671" s="29" t="str">
        <f>IFERROR(RANK(K671,K:K,1)+COUNTIF(K$1:K670,K671),"")</f>
        <v/>
      </c>
      <c r="M671" s="29" t="str">
        <f t="shared" si="52"/>
        <v/>
      </c>
      <c r="N671" s="29" t="str">
        <f>IFERROR(RANK(M671,M:M,1)+COUNTIF(M$1:M670,M671),"")</f>
        <v/>
      </c>
    </row>
    <row r="672" spans="1:14">
      <c r="A672" s="21"/>
      <c r="B672" s="8"/>
      <c r="C672" s="22" t="s">
        <v>857</v>
      </c>
      <c r="D672" s="111"/>
      <c r="E672" s="89"/>
      <c r="F672" s="29" t="str">
        <f>IF(YEAR(A672)&amp;MONTH(A672)=체크리스트!$A$11&amp;체크리스트!$A$15,RANK(A672,A$2:A$1080,1),"")</f>
        <v/>
      </c>
      <c r="G672" s="29" t="str">
        <f t="shared" si="49"/>
        <v/>
      </c>
      <c r="H672" s="29" t="str">
        <f>IFERROR(RANK(G672,G:G,1)+COUNTIF($G$1:G671,G672),"")</f>
        <v/>
      </c>
      <c r="I672" s="29" t="str">
        <f t="shared" si="50"/>
        <v/>
      </c>
      <c r="J672" s="29" t="str">
        <f>IFERROR(RANK(I672,I:I,1)+COUNTIF(I$1:I671,I672),"")</f>
        <v/>
      </c>
      <c r="K672" s="29" t="str">
        <f t="shared" si="51"/>
        <v/>
      </c>
      <c r="L672" s="29" t="str">
        <f>IFERROR(RANK(K672,K:K,1)+COUNTIF(K$1:K671,K672),"")</f>
        <v/>
      </c>
      <c r="M672" s="29" t="str">
        <f t="shared" si="52"/>
        <v/>
      </c>
      <c r="N672" s="29" t="str">
        <f>IFERROR(RANK(M672,M:M,1)+COUNTIF(M$1:M671,M672),"")</f>
        <v/>
      </c>
    </row>
    <row r="673" spans="1:14">
      <c r="A673" s="21"/>
      <c r="B673" s="8"/>
      <c r="C673" s="22" t="s">
        <v>857</v>
      </c>
      <c r="D673" s="111"/>
      <c r="E673" s="89"/>
      <c r="F673" s="29" t="str">
        <f>IF(YEAR(A673)&amp;MONTH(A673)=체크리스트!$A$11&amp;체크리스트!$A$15,RANK(A673,A$2:A$1080,1),"")</f>
        <v/>
      </c>
      <c r="G673" s="29" t="str">
        <f t="shared" si="49"/>
        <v/>
      </c>
      <c r="H673" s="29" t="str">
        <f>IFERROR(RANK(G673,G:G,1)+COUNTIF($G$1:G672,G673),"")</f>
        <v/>
      </c>
      <c r="I673" s="29" t="str">
        <f t="shared" si="50"/>
        <v/>
      </c>
      <c r="J673" s="29" t="str">
        <f>IFERROR(RANK(I673,I:I,1)+COUNTIF(I$1:I672,I673),"")</f>
        <v/>
      </c>
      <c r="K673" s="29" t="str">
        <f t="shared" si="51"/>
        <v/>
      </c>
      <c r="L673" s="29" t="str">
        <f>IFERROR(RANK(K673,K:K,1)+COUNTIF(K$1:K672,K673),"")</f>
        <v/>
      </c>
      <c r="M673" s="29" t="str">
        <f t="shared" si="52"/>
        <v/>
      </c>
      <c r="N673" s="29" t="str">
        <f>IFERROR(RANK(M673,M:M,1)+COUNTIF(M$1:M672,M673),"")</f>
        <v/>
      </c>
    </row>
    <row r="674" spans="1:14">
      <c r="A674" s="21"/>
      <c r="B674" s="8"/>
      <c r="C674" s="22" t="s">
        <v>857</v>
      </c>
      <c r="D674" s="111"/>
      <c r="E674" s="89"/>
      <c r="F674" s="29" t="str">
        <f>IF(YEAR(A674)&amp;MONTH(A674)=체크리스트!$A$11&amp;체크리스트!$A$15,RANK(A674,A$2:A$1080,1),"")</f>
        <v/>
      </c>
      <c r="G674" s="29" t="str">
        <f t="shared" si="49"/>
        <v/>
      </c>
      <c r="H674" s="29" t="str">
        <f>IFERROR(RANK(G674,G:G,1)+COUNTIF($G$1:G673,G674),"")</f>
        <v/>
      </c>
      <c r="I674" s="29" t="str">
        <f t="shared" si="50"/>
        <v/>
      </c>
      <c r="J674" s="29" t="str">
        <f>IFERROR(RANK(I674,I:I,1)+COUNTIF(I$1:I673,I674),"")</f>
        <v/>
      </c>
      <c r="K674" s="29" t="str">
        <f t="shared" si="51"/>
        <v/>
      </c>
      <c r="L674" s="29" t="str">
        <f>IFERROR(RANK(K674,K:K,1)+COUNTIF(K$1:K673,K674),"")</f>
        <v/>
      </c>
      <c r="M674" s="29" t="str">
        <f t="shared" si="52"/>
        <v/>
      </c>
      <c r="N674" s="29" t="str">
        <f>IFERROR(RANK(M674,M:M,1)+COUNTIF(M$1:M673,M674),"")</f>
        <v/>
      </c>
    </row>
    <row r="675" spans="1:14">
      <c r="A675" s="21"/>
      <c r="B675" s="8"/>
      <c r="C675" s="22" t="s">
        <v>857</v>
      </c>
      <c r="D675" s="111"/>
      <c r="E675" s="89"/>
      <c r="F675" s="29" t="str">
        <f>IF(YEAR(A675)&amp;MONTH(A675)=체크리스트!$A$11&amp;체크리스트!$A$15,RANK(A675,A$2:A$1080,1),"")</f>
        <v/>
      </c>
      <c r="G675" s="29" t="str">
        <f t="shared" si="49"/>
        <v/>
      </c>
      <c r="H675" s="29" t="str">
        <f>IFERROR(RANK(G675,G:G,1)+COUNTIF($G$1:G674,G675),"")</f>
        <v/>
      </c>
      <c r="I675" s="29" t="str">
        <f t="shared" si="50"/>
        <v/>
      </c>
      <c r="J675" s="29" t="str">
        <f>IFERROR(RANK(I675,I:I,1)+COUNTIF(I$1:I674,I675),"")</f>
        <v/>
      </c>
      <c r="K675" s="29" t="str">
        <f t="shared" si="51"/>
        <v/>
      </c>
      <c r="L675" s="29" t="str">
        <f>IFERROR(RANK(K675,K:K,1)+COUNTIF(K$1:K674,K675),"")</f>
        <v/>
      </c>
      <c r="M675" s="29" t="str">
        <f t="shared" si="52"/>
        <v/>
      </c>
      <c r="N675" s="29" t="str">
        <f>IFERROR(RANK(M675,M:M,1)+COUNTIF(M$1:M674,M675),"")</f>
        <v/>
      </c>
    </row>
    <row r="676" spans="1:14">
      <c r="A676" s="21"/>
      <c r="B676" s="8"/>
      <c r="C676" s="22" t="s">
        <v>857</v>
      </c>
      <c r="D676" s="111"/>
      <c r="E676" s="89"/>
      <c r="F676" s="29" t="str">
        <f>IF(YEAR(A676)&amp;MONTH(A676)=체크리스트!$A$11&amp;체크리스트!$A$15,RANK(A676,A$2:A$1080,1),"")</f>
        <v/>
      </c>
      <c r="G676" s="29" t="str">
        <f t="shared" si="49"/>
        <v/>
      </c>
      <c r="H676" s="29" t="str">
        <f>IFERROR(RANK(G676,G:G,1)+COUNTIF($G$1:G675,G676),"")</f>
        <v/>
      </c>
      <c r="I676" s="29" t="str">
        <f t="shared" si="50"/>
        <v/>
      </c>
      <c r="J676" s="29" t="str">
        <f>IFERROR(RANK(I676,I:I,1)+COUNTIF(I$1:I675,I676),"")</f>
        <v/>
      </c>
      <c r="K676" s="29" t="str">
        <f t="shared" si="51"/>
        <v/>
      </c>
      <c r="L676" s="29" t="str">
        <f>IFERROR(RANK(K676,K:K,1)+COUNTIF(K$1:K675,K676),"")</f>
        <v/>
      </c>
      <c r="M676" s="29" t="str">
        <f t="shared" si="52"/>
        <v/>
      </c>
      <c r="N676" s="29" t="str">
        <f>IFERROR(RANK(M676,M:M,1)+COUNTIF(M$1:M675,M676),"")</f>
        <v/>
      </c>
    </row>
    <row r="677" spans="1:14">
      <c r="A677" s="21"/>
      <c r="B677" s="8"/>
      <c r="C677" s="22" t="s">
        <v>857</v>
      </c>
      <c r="D677" s="111"/>
      <c r="E677" s="89"/>
      <c r="F677" s="29" t="str">
        <f>IF(YEAR(A677)&amp;MONTH(A677)=체크리스트!$A$11&amp;체크리스트!$A$15,RANK(A677,A$2:A$1080,1),"")</f>
        <v/>
      </c>
      <c r="G677" s="29" t="str">
        <f t="shared" si="49"/>
        <v/>
      </c>
      <c r="H677" s="29" t="str">
        <f>IFERROR(RANK(G677,G:G,1)+COUNTIF($G$1:G676,G677),"")</f>
        <v/>
      </c>
      <c r="I677" s="29" t="str">
        <f t="shared" si="50"/>
        <v/>
      </c>
      <c r="J677" s="29" t="str">
        <f>IFERROR(RANK(I677,I:I,1)+COUNTIF(I$1:I676,I677),"")</f>
        <v/>
      </c>
      <c r="K677" s="29" t="str">
        <f t="shared" si="51"/>
        <v/>
      </c>
      <c r="L677" s="29" t="str">
        <f>IFERROR(RANK(K677,K:K,1)+COUNTIF(K$1:K676,K677),"")</f>
        <v/>
      </c>
      <c r="M677" s="29" t="str">
        <f t="shared" si="52"/>
        <v/>
      </c>
      <c r="N677" s="29" t="str">
        <f>IFERROR(RANK(M677,M:M,1)+COUNTIF(M$1:M676,M677),"")</f>
        <v/>
      </c>
    </row>
    <row r="678" spans="1:14">
      <c r="A678" s="21"/>
      <c r="B678" s="8"/>
      <c r="C678" s="22" t="s">
        <v>857</v>
      </c>
      <c r="D678" s="111"/>
      <c r="E678" s="89"/>
      <c r="F678" s="29" t="str">
        <f>IF(YEAR(A678)&amp;MONTH(A678)=체크리스트!$A$11&amp;체크리스트!$A$15,RANK(A678,A$2:A$1080,1),"")</f>
        <v/>
      </c>
      <c r="G678" s="29" t="str">
        <f t="shared" si="49"/>
        <v/>
      </c>
      <c r="H678" s="29" t="str">
        <f>IFERROR(RANK(G678,G:G,1)+COUNTIF($G$1:G677,G678),"")</f>
        <v/>
      </c>
      <c r="I678" s="29" t="str">
        <f t="shared" si="50"/>
        <v/>
      </c>
      <c r="J678" s="29" t="str">
        <f>IFERROR(RANK(I678,I:I,1)+COUNTIF(I$1:I677,I678),"")</f>
        <v/>
      </c>
      <c r="K678" s="29" t="str">
        <f t="shared" si="51"/>
        <v/>
      </c>
      <c r="L678" s="29" t="str">
        <f>IFERROR(RANK(K678,K:K,1)+COUNTIF(K$1:K677,K678),"")</f>
        <v/>
      </c>
      <c r="M678" s="29" t="str">
        <f t="shared" si="52"/>
        <v/>
      </c>
      <c r="N678" s="29" t="str">
        <f>IFERROR(RANK(M678,M:M,1)+COUNTIF(M$1:M677,M678),"")</f>
        <v/>
      </c>
    </row>
    <row r="679" spans="1:14">
      <c r="A679" s="21"/>
      <c r="B679" s="8"/>
      <c r="C679" s="22" t="s">
        <v>857</v>
      </c>
      <c r="D679" s="111"/>
      <c r="E679" s="89"/>
      <c r="F679" s="29" t="str">
        <f>IF(YEAR(A679)&amp;MONTH(A679)=체크리스트!$A$11&amp;체크리스트!$A$15,RANK(A679,A$2:A$1080,1),"")</f>
        <v/>
      </c>
      <c r="G679" s="29" t="str">
        <f t="shared" si="49"/>
        <v/>
      </c>
      <c r="H679" s="29" t="str">
        <f>IFERROR(RANK(G679,G:G,1)+COUNTIF($G$1:G678,G679),"")</f>
        <v/>
      </c>
      <c r="I679" s="29" t="str">
        <f t="shared" si="50"/>
        <v/>
      </c>
      <c r="J679" s="29" t="str">
        <f>IFERROR(RANK(I679,I:I,1)+COUNTIF(I$1:I678,I679),"")</f>
        <v/>
      </c>
      <c r="K679" s="29" t="str">
        <f t="shared" si="51"/>
        <v/>
      </c>
      <c r="L679" s="29" t="str">
        <f>IFERROR(RANK(K679,K:K,1)+COUNTIF(K$1:K678,K679),"")</f>
        <v/>
      </c>
      <c r="M679" s="29" t="str">
        <f t="shared" si="52"/>
        <v/>
      </c>
      <c r="N679" s="29" t="str">
        <f>IFERROR(RANK(M679,M:M,1)+COUNTIF(M$1:M678,M679),"")</f>
        <v/>
      </c>
    </row>
    <row r="680" spans="1:14">
      <c r="A680" s="21"/>
      <c r="B680" s="8"/>
      <c r="C680" s="22" t="s">
        <v>857</v>
      </c>
      <c r="D680" s="111"/>
      <c r="E680" s="89"/>
      <c r="F680" s="29" t="str">
        <f>IF(YEAR(A680)&amp;MONTH(A680)=체크리스트!$A$11&amp;체크리스트!$A$15,RANK(A680,A$2:A$1080,1),"")</f>
        <v/>
      </c>
      <c r="G680" s="29" t="str">
        <f t="shared" si="49"/>
        <v/>
      </c>
      <c r="H680" s="29" t="str">
        <f>IFERROR(RANK(G680,G:G,1)+COUNTIF($G$1:G679,G680),"")</f>
        <v/>
      </c>
      <c r="I680" s="29" t="str">
        <f t="shared" si="50"/>
        <v/>
      </c>
      <c r="J680" s="29" t="str">
        <f>IFERROR(RANK(I680,I:I,1)+COUNTIF(I$1:I679,I680),"")</f>
        <v/>
      </c>
      <c r="K680" s="29" t="str">
        <f t="shared" si="51"/>
        <v/>
      </c>
      <c r="L680" s="29" t="str">
        <f>IFERROR(RANK(K680,K:K,1)+COUNTIF(K$1:K679,K680),"")</f>
        <v/>
      </c>
      <c r="M680" s="29" t="str">
        <f t="shared" si="52"/>
        <v/>
      </c>
      <c r="N680" s="29" t="str">
        <f>IFERROR(RANK(M680,M:M,1)+COUNTIF(M$1:M679,M680),"")</f>
        <v/>
      </c>
    </row>
    <row r="681" spans="1:14">
      <c r="A681" s="21"/>
      <c r="B681" s="8"/>
      <c r="C681" s="22" t="s">
        <v>857</v>
      </c>
      <c r="D681" s="111"/>
      <c r="E681" s="89"/>
      <c r="F681" s="29" t="str">
        <f>IF(YEAR(A681)&amp;MONTH(A681)=체크리스트!$A$11&amp;체크리스트!$A$15,RANK(A681,A$2:A$1080,1),"")</f>
        <v/>
      </c>
      <c r="G681" s="29" t="str">
        <f t="shared" si="49"/>
        <v/>
      </c>
      <c r="H681" s="29" t="str">
        <f>IFERROR(RANK(G681,G:G,1)+COUNTIF($G$1:G680,G681),"")</f>
        <v/>
      </c>
      <c r="I681" s="29" t="str">
        <f t="shared" si="50"/>
        <v/>
      </c>
      <c r="J681" s="29" t="str">
        <f>IFERROR(RANK(I681,I:I,1)+COUNTIF(I$1:I680,I681),"")</f>
        <v/>
      </c>
      <c r="K681" s="29" t="str">
        <f t="shared" si="51"/>
        <v/>
      </c>
      <c r="L681" s="29" t="str">
        <f>IFERROR(RANK(K681,K:K,1)+COUNTIF(K$1:K680,K681),"")</f>
        <v/>
      </c>
      <c r="M681" s="29" t="str">
        <f t="shared" si="52"/>
        <v/>
      </c>
      <c r="N681" s="29" t="str">
        <f>IFERROR(RANK(M681,M:M,1)+COUNTIF(M$1:M680,M681),"")</f>
        <v/>
      </c>
    </row>
    <row r="682" spans="1:14">
      <c r="A682" s="21"/>
      <c r="B682" s="8"/>
      <c r="C682" s="22" t="s">
        <v>857</v>
      </c>
      <c r="D682" s="111"/>
      <c r="E682" s="89"/>
      <c r="F682" s="29" t="str">
        <f>IF(YEAR(A682)&amp;MONTH(A682)=체크리스트!$A$11&amp;체크리스트!$A$15,RANK(A682,A$2:A$1080,1),"")</f>
        <v/>
      </c>
      <c r="G682" s="29" t="str">
        <f t="shared" si="49"/>
        <v/>
      </c>
      <c r="H682" s="29" t="str">
        <f>IFERROR(RANK(G682,G:G,1)+COUNTIF($G$1:G681,G682),"")</f>
        <v/>
      </c>
      <c r="I682" s="29" t="str">
        <f t="shared" si="50"/>
        <v/>
      </c>
      <c r="J682" s="29" t="str">
        <f>IFERROR(RANK(I682,I:I,1)+COUNTIF(I$1:I681,I682),"")</f>
        <v/>
      </c>
      <c r="K682" s="29" t="str">
        <f t="shared" si="51"/>
        <v/>
      </c>
      <c r="L682" s="29" t="str">
        <f>IFERROR(RANK(K682,K:K,1)+COUNTIF(K$1:K681,K682),"")</f>
        <v/>
      </c>
      <c r="M682" s="29" t="str">
        <f t="shared" si="52"/>
        <v/>
      </c>
      <c r="N682" s="29" t="str">
        <f>IFERROR(RANK(M682,M:M,1)+COUNTIF(M$1:M681,M682),"")</f>
        <v/>
      </c>
    </row>
    <row r="683" spans="1:14">
      <c r="A683" s="21"/>
      <c r="B683" s="8"/>
      <c r="C683" s="22" t="s">
        <v>857</v>
      </c>
      <c r="D683" s="111"/>
      <c r="E683" s="89"/>
      <c r="F683" s="29" t="str">
        <f>IF(YEAR(A683)&amp;MONTH(A683)=체크리스트!$A$11&amp;체크리스트!$A$15,RANK(A683,A$2:A$1080,1),"")</f>
        <v/>
      </c>
      <c r="G683" s="29" t="str">
        <f t="shared" si="49"/>
        <v/>
      </c>
      <c r="H683" s="29" t="str">
        <f>IFERROR(RANK(G683,G:G,1)+COUNTIF($G$1:G682,G683),"")</f>
        <v/>
      </c>
      <c r="I683" s="29" t="str">
        <f t="shared" si="50"/>
        <v/>
      </c>
      <c r="J683" s="29" t="str">
        <f>IFERROR(RANK(I683,I:I,1)+COUNTIF(I$1:I682,I683),"")</f>
        <v/>
      </c>
      <c r="K683" s="29" t="str">
        <f t="shared" si="51"/>
        <v/>
      </c>
      <c r="L683" s="29" t="str">
        <f>IFERROR(RANK(K683,K:K,1)+COUNTIF(K$1:K682,K683),"")</f>
        <v/>
      </c>
      <c r="M683" s="29" t="str">
        <f t="shared" si="52"/>
        <v/>
      </c>
      <c r="N683" s="29" t="str">
        <f>IFERROR(RANK(M683,M:M,1)+COUNTIF(M$1:M682,M683),"")</f>
        <v/>
      </c>
    </row>
    <row r="684" spans="1:14">
      <c r="A684" s="21"/>
      <c r="B684" s="8"/>
      <c r="C684" s="22" t="s">
        <v>857</v>
      </c>
      <c r="D684" s="111"/>
      <c r="E684" s="89"/>
      <c r="F684" s="29" t="str">
        <f>IF(YEAR(A684)&amp;MONTH(A684)=체크리스트!$A$11&amp;체크리스트!$A$15,RANK(A684,A$2:A$1080,1),"")</f>
        <v/>
      </c>
      <c r="G684" s="29" t="str">
        <f t="shared" si="49"/>
        <v/>
      </c>
      <c r="H684" s="29" t="str">
        <f>IFERROR(RANK(G684,G:G,1)+COUNTIF($G$1:G683,G684),"")</f>
        <v/>
      </c>
      <c r="I684" s="29" t="str">
        <f t="shared" si="50"/>
        <v/>
      </c>
      <c r="J684" s="29" t="str">
        <f>IFERROR(RANK(I684,I:I,1)+COUNTIF(I$1:I683,I684),"")</f>
        <v/>
      </c>
      <c r="K684" s="29" t="str">
        <f t="shared" si="51"/>
        <v/>
      </c>
      <c r="L684" s="29" t="str">
        <f>IFERROR(RANK(K684,K:K,1)+COUNTIF(K$1:K683,K684),"")</f>
        <v/>
      </c>
      <c r="M684" s="29" t="str">
        <f t="shared" si="52"/>
        <v/>
      </c>
      <c r="N684" s="29" t="str">
        <f>IFERROR(RANK(M684,M:M,1)+COUNTIF(M$1:M683,M684),"")</f>
        <v/>
      </c>
    </row>
    <row r="685" spans="1:14">
      <c r="A685" s="21"/>
      <c r="B685" s="8"/>
      <c r="C685" s="22" t="s">
        <v>857</v>
      </c>
      <c r="D685" s="111"/>
      <c r="E685" s="89"/>
      <c r="F685" s="29" t="str">
        <f>IF(YEAR(A685)&amp;MONTH(A685)=체크리스트!$A$11&amp;체크리스트!$A$15,RANK(A685,A$2:A$1080,1),"")</f>
        <v/>
      </c>
      <c r="G685" s="29" t="str">
        <f t="shared" si="49"/>
        <v/>
      </c>
      <c r="H685" s="29" t="str">
        <f>IFERROR(RANK(G685,G:G,1)+COUNTIF($G$1:G684,G685),"")</f>
        <v/>
      </c>
      <c r="I685" s="29" t="str">
        <f t="shared" si="50"/>
        <v/>
      </c>
      <c r="J685" s="29" t="str">
        <f>IFERROR(RANK(I685,I:I,1)+COUNTIF(I$1:I684,I685),"")</f>
        <v/>
      </c>
      <c r="K685" s="29" t="str">
        <f t="shared" si="51"/>
        <v/>
      </c>
      <c r="L685" s="29" t="str">
        <f>IFERROR(RANK(K685,K:K,1)+COUNTIF(K$1:K684,K685),"")</f>
        <v/>
      </c>
      <c r="M685" s="29" t="str">
        <f t="shared" si="52"/>
        <v/>
      </c>
      <c r="N685" s="29" t="str">
        <f>IFERROR(RANK(M685,M:M,1)+COUNTIF(M$1:M684,M685),"")</f>
        <v/>
      </c>
    </row>
    <row r="686" spans="1:14">
      <c r="A686" s="21"/>
      <c r="B686" s="8"/>
      <c r="C686" s="22" t="s">
        <v>857</v>
      </c>
      <c r="D686" s="111"/>
      <c r="E686" s="89"/>
      <c r="F686" s="29" t="str">
        <f>IF(YEAR(A686)&amp;MONTH(A686)=체크리스트!$A$11&amp;체크리스트!$A$15,RANK(A686,A$2:A$1080,1),"")</f>
        <v/>
      </c>
      <c r="G686" s="29" t="str">
        <f t="shared" si="49"/>
        <v/>
      </c>
      <c r="H686" s="29" t="str">
        <f>IFERROR(RANK(G686,G:G,1)+COUNTIF($G$1:G685,G686),"")</f>
        <v/>
      </c>
      <c r="I686" s="29" t="str">
        <f t="shared" si="50"/>
        <v/>
      </c>
      <c r="J686" s="29" t="str">
        <f>IFERROR(RANK(I686,I:I,1)+COUNTIF(I$1:I685,I686),"")</f>
        <v/>
      </c>
      <c r="K686" s="29" t="str">
        <f t="shared" si="51"/>
        <v/>
      </c>
      <c r="L686" s="29" t="str">
        <f>IFERROR(RANK(K686,K:K,1)+COUNTIF(K$1:K685,K686),"")</f>
        <v/>
      </c>
      <c r="M686" s="29" t="str">
        <f t="shared" si="52"/>
        <v/>
      </c>
      <c r="N686" s="29" t="str">
        <f>IFERROR(RANK(M686,M:M,1)+COUNTIF(M$1:M685,M686),"")</f>
        <v/>
      </c>
    </row>
    <row r="687" spans="1:14">
      <c r="A687" s="21"/>
      <c r="B687" s="8"/>
      <c r="C687" s="22" t="s">
        <v>857</v>
      </c>
      <c r="D687" s="111"/>
      <c r="E687" s="89"/>
      <c r="F687" s="29" t="str">
        <f>IF(YEAR(A687)&amp;MONTH(A687)=체크리스트!$A$11&amp;체크리스트!$A$15,RANK(A687,A$2:A$1080,1),"")</f>
        <v/>
      </c>
      <c r="G687" s="29" t="str">
        <f t="shared" si="49"/>
        <v/>
      </c>
      <c r="H687" s="29" t="str">
        <f>IFERROR(RANK(G687,G:G,1)+COUNTIF($G$1:G686,G687),"")</f>
        <v/>
      </c>
      <c r="I687" s="29" t="str">
        <f t="shared" si="50"/>
        <v/>
      </c>
      <c r="J687" s="29" t="str">
        <f>IFERROR(RANK(I687,I:I,1)+COUNTIF(I$1:I686,I687),"")</f>
        <v/>
      </c>
      <c r="K687" s="29" t="str">
        <f t="shared" si="51"/>
        <v/>
      </c>
      <c r="L687" s="29" t="str">
        <f>IFERROR(RANK(K687,K:K,1)+COUNTIF(K$1:K686,K687),"")</f>
        <v/>
      </c>
      <c r="M687" s="29" t="str">
        <f t="shared" si="52"/>
        <v/>
      </c>
      <c r="N687" s="29" t="str">
        <f>IFERROR(RANK(M687,M:M,1)+COUNTIF(M$1:M686,M687),"")</f>
        <v/>
      </c>
    </row>
    <row r="688" spans="1:14">
      <c r="A688" s="21"/>
      <c r="B688" s="8"/>
      <c r="C688" s="22" t="s">
        <v>857</v>
      </c>
      <c r="D688" s="111"/>
      <c r="E688" s="89"/>
      <c r="F688" s="29" t="str">
        <f>IF(YEAR(A688)&amp;MONTH(A688)=체크리스트!$A$11&amp;체크리스트!$A$15,RANK(A688,A$2:A$1080,1),"")</f>
        <v/>
      </c>
      <c r="G688" s="29" t="str">
        <f t="shared" si="49"/>
        <v/>
      </c>
      <c r="H688" s="29" t="str">
        <f>IFERROR(RANK(G688,G:G,1)+COUNTIF($G$1:G687,G688),"")</f>
        <v/>
      </c>
      <c r="I688" s="29" t="str">
        <f t="shared" si="50"/>
        <v/>
      </c>
      <c r="J688" s="29" t="str">
        <f>IFERROR(RANK(I688,I:I,1)+COUNTIF(I$1:I687,I688),"")</f>
        <v/>
      </c>
      <c r="K688" s="29" t="str">
        <f t="shared" si="51"/>
        <v/>
      </c>
      <c r="L688" s="29" t="str">
        <f>IFERROR(RANK(K688,K:K,1)+COUNTIF(K$1:K687,K688),"")</f>
        <v/>
      </c>
      <c r="M688" s="29" t="str">
        <f t="shared" si="52"/>
        <v/>
      </c>
      <c r="N688" s="29" t="str">
        <f>IFERROR(RANK(M688,M:M,1)+COUNTIF(M$1:M687,M688),"")</f>
        <v/>
      </c>
    </row>
    <row r="689" spans="1:14">
      <c r="A689" s="21"/>
      <c r="B689" s="8"/>
      <c r="C689" s="22" t="s">
        <v>857</v>
      </c>
      <c r="D689" s="111"/>
      <c r="E689" s="89"/>
      <c r="F689" s="29" t="str">
        <f>IF(YEAR(A689)&amp;MONTH(A689)=체크리스트!$A$11&amp;체크리스트!$A$15,RANK(A689,A$2:A$1080,1),"")</f>
        <v/>
      </c>
      <c r="G689" s="29" t="str">
        <f t="shared" si="49"/>
        <v/>
      </c>
      <c r="H689" s="29" t="str">
        <f>IFERROR(RANK(G689,G:G,1)+COUNTIF($G$1:G688,G689),"")</f>
        <v/>
      </c>
      <c r="I689" s="29" t="str">
        <f t="shared" si="50"/>
        <v/>
      </c>
      <c r="J689" s="29" t="str">
        <f>IFERROR(RANK(I689,I:I,1)+COUNTIF(I$1:I688,I689),"")</f>
        <v/>
      </c>
      <c r="K689" s="29" t="str">
        <f t="shared" si="51"/>
        <v/>
      </c>
      <c r="L689" s="29" t="str">
        <f>IFERROR(RANK(K689,K:K,1)+COUNTIF(K$1:K688,K689),"")</f>
        <v/>
      </c>
      <c r="M689" s="29" t="str">
        <f t="shared" si="52"/>
        <v/>
      </c>
      <c r="N689" s="29" t="str">
        <f>IFERROR(RANK(M689,M:M,1)+COUNTIF(M$1:M688,M689),"")</f>
        <v/>
      </c>
    </row>
    <row r="690" spans="1:14">
      <c r="A690" s="21"/>
      <c r="B690" s="8"/>
      <c r="C690" s="22" t="s">
        <v>857</v>
      </c>
      <c r="D690" s="111"/>
      <c r="E690" s="89"/>
      <c r="F690" s="29" t="str">
        <f>IF(YEAR(A690)&amp;MONTH(A690)=체크리스트!$A$11&amp;체크리스트!$A$15,RANK(A690,A$2:A$1080,1),"")</f>
        <v/>
      </c>
      <c r="G690" s="29" t="str">
        <f t="shared" si="49"/>
        <v/>
      </c>
      <c r="H690" s="29" t="str">
        <f>IFERROR(RANK(G690,G:G,1)+COUNTIF($G$1:G689,G690),"")</f>
        <v/>
      </c>
      <c r="I690" s="29" t="str">
        <f t="shared" si="50"/>
        <v/>
      </c>
      <c r="J690" s="29" t="str">
        <f>IFERROR(RANK(I690,I:I,1)+COUNTIF(I$1:I689,I690),"")</f>
        <v/>
      </c>
      <c r="K690" s="29" t="str">
        <f t="shared" si="51"/>
        <v/>
      </c>
      <c r="L690" s="29" t="str">
        <f>IFERROR(RANK(K690,K:K,1)+COUNTIF(K$1:K689,K690),"")</f>
        <v/>
      </c>
      <c r="M690" s="29" t="str">
        <f t="shared" si="52"/>
        <v/>
      </c>
      <c r="N690" s="29" t="str">
        <f>IFERROR(RANK(M690,M:M,1)+COUNTIF(M$1:M689,M690),"")</f>
        <v/>
      </c>
    </row>
    <row r="691" spans="1:14">
      <c r="A691" s="21"/>
      <c r="B691" s="8"/>
      <c r="C691" s="22" t="s">
        <v>857</v>
      </c>
      <c r="D691" s="111"/>
      <c r="E691" s="89"/>
      <c r="F691" s="29" t="str">
        <f>IF(YEAR(A691)&amp;MONTH(A691)=체크리스트!$A$11&amp;체크리스트!$A$15,RANK(A691,A$2:A$1080,1),"")</f>
        <v/>
      </c>
      <c r="G691" s="29" t="str">
        <f t="shared" si="49"/>
        <v/>
      </c>
      <c r="H691" s="29" t="str">
        <f>IFERROR(RANK(G691,G:G,1)+COUNTIF($G$1:G690,G691),"")</f>
        <v/>
      </c>
      <c r="I691" s="29" t="str">
        <f t="shared" si="50"/>
        <v/>
      </c>
      <c r="J691" s="29" t="str">
        <f>IFERROR(RANK(I691,I:I,1)+COUNTIF(I$1:I690,I691),"")</f>
        <v/>
      </c>
      <c r="K691" s="29" t="str">
        <f t="shared" si="51"/>
        <v/>
      </c>
      <c r="L691" s="29" t="str">
        <f>IFERROR(RANK(K691,K:K,1)+COUNTIF(K$1:K690,K691),"")</f>
        <v/>
      </c>
      <c r="M691" s="29" t="str">
        <f t="shared" si="52"/>
        <v/>
      </c>
      <c r="N691" s="29" t="str">
        <f>IFERROR(RANK(M691,M:M,1)+COUNTIF(M$1:M690,M691),"")</f>
        <v/>
      </c>
    </row>
    <row r="692" spans="1:14">
      <c r="A692" s="21"/>
      <c r="B692" s="8"/>
      <c r="C692" s="22" t="s">
        <v>857</v>
      </c>
      <c r="D692" s="111"/>
      <c r="E692" s="89"/>
      <c r="F692" s="29" t="str">
        <f>IF(YEAR(A692)&amp;MONTH(A692)=체크리스트!$A$11&amp;체크리스트!$A$15,RANK(A692,A$2:A$1080,1),"")</f>
        <v/>
      </c>
      <c r="G692" s="29" t="str">
        <f t="shared" si="49"/>
        <v/>
      </c>
      <c r="H692" s="29" t="str">
        <f>IFERROR(RANK(G692,G:G,1)+COUNTIF($G$1:G691,G692),"")</f>
        <v/>
      </c>
      <c r="I692" s="29" t="str">
        <f t="shared" si="50"/>
        <v/>
      </c>
      <c r="J692" s="29" t="str">
        <f>IFERROR(RANK(I692,I:I,1)+COUNTIF(I$1:I691,I692),"")</f>
        <v/>
      </c>
      <c r="K692" s="29" t="str">
        <f t="shared" si="51"/>
        <v/>
      </c>
      <c r="L692" s="29" t="str">
        <f>IFERROR(RANK(K692,K:K,1)+COUNTIF(K$1:K691,K692),"")</f>
        <v/>
      </c>
      <c r="M692" s="29" t="str">
        <f t="shared" si="52"/>
        <v/>
      </c>
      <c r="N692" s="29" t="str">
        <f>IFERROR(RANK(M692,M:M,1)+COUNTIF(M$1:M691,M692),"")</f>
        <v/>
      </c>
    </row>
    <row r="693" spans="1:14">
      <c r="A693" s="21"/>
      <c r="B693" s="8"/>
      <c r="C693" s="22" t="s">
        <v>857</v>
      </c>
      <c r="D693" s="111"/>
      <c r="E693" s="89"/>
      <c r="F693" s="29" t="str">
        <f>IF(YEAR(A693)&amp;MONTH(A693)=체크리스트!$A$11&amp;체크리스트!$A$15,RANK(A693,A$2:A$1080,1),"")</f>
        <v/>
      </c>
      <c r="G693" s="29" t="str">
        <f t="shared" si="49"/>
        <v/>
      </c>
      <c r="H693" s="29" t="str">
        <f>IFERROR(RANK(G693,G:G,1)+COUNTIF($G$1:G692,G693),"")</f>
        <v/>
      </c>
      <c r="I693" s="29" t="str">
        <f t="shared" si="50"/>
        <v/>
      </c>
      <c r="J693" s="29" t="str">
        <f>IFERROR(RANK(I693,I:I,1)+COUNTIF(I$1:I692,I693),"")</f>
        <v/>
      </c>
      <c r="K693" s="29" t="str">
        <f t="shared" si="51"/>
        <v/>
      </c>
      <c r="L693" s="29" t="str">
        <f>IFERROR(RANK(K693,K:K,1)+COUNTIF(K$1:K692,K693),"")</f>
        <v/>
      </c>
      <c r="M693" s="29" t="str">
        <f t="shared" si="52"/>
        <v/>
      </c>
      <c r="N693" s="29" t="str">
        <f>IFERROR(RANK(M693,M:M,1)+COUNTIF(M$1:M692,M693),"")</f>
        <v/>
      </c>
    </row>
    <row r="694" spans="1:14">
      <c r="A694" s="21"/>
      <c r="B694" s="8"/>
      <c r="C694" s="22" t="s">
        <v>857</v>
      </c>
      <c r="D694" s="111"/>
      <c r="E694" s="89"/>
      <c r="F694" s="29" t="str">
        <f>IF(YEAR(A694)&amp;MONTH(A694)=체크리스트!$A$11&amp;체크리스트!$A$15,RANK(A694,A$2:A$1080,1),"")</f>
        <v/>
      </c>
      <c r="G694" s="29" t="str">
        <f t="shared" si="49"/>
        <v/>
      </c>
      <c r="H694" s="29" t="str">
        <f>IFERROR(RANK(G694,G:G,1)+COUNTIF($G$1:G693,G694),"")</f>
        <v/>
      </c>
      <c r="I694" s="29" t="str">
        <f t="shared" si="50"/>
        <v/>
      </c>
      <c r="J694" s="29" t="str">
        <f>IFERROR(RANK(I694,I:I,1)+COUNTIF(I$1:I693,I694),"")</f>
        <v/>
      </c>
      <c r="K694" s="29" t="str">
        <f t="shared" si="51"/>
        <v/>
      </c>
      <c r="L694" s="29" t="str">
        <f>IFERROR(RANK(K694,K:K,1)+COUNTIF(K$1:K693,K694),"")</f>
        <v/>
      </c>
      <c r="M694" s="29" t="str">
        <f t="shared" si="52"/>
        <v/>
      </c>
      <c r="N694" s="29" t="str">
        <f>IFERROR(RANK(M694,M:M,1)+COUNTIF(M$1:M693,M694),"")</f>
        <v/>
      </c>
    </row>
    <row r="695" spans="1:14">
      <c r="A695" s="21"/>
      <c r="B695" s="8"/>
      <c r="C695" s="22" t="s">
        <v>857</v>
      </c>
      <c r="D695" s="111"/>
      <c r="E695" s="89"/>
      <c r="F695" s="29" t="str">
        <f>IF(YEAR(A695)&amp;MONTH(A695)=체크리스트!$A$11&amp;체크리스트!$A$15,RANK(A695,A$2:A$1080,1),"")</f>
        <v/>
      </c>
      <c r="G695" s="29" t="str">
        <f t="shared" si="49"/>
        <v/>
      </c>
      <c r="H695" s="29" t="str">
        <f>IFERROR(RANK(G695,G:G,1)+COUNTIF($G$1:G694,G695),"")</f>
        <v/>
      </c>
      <c r="I695" s="29" t="str">
        <f t="shared" si="50"/>
        <v/>
      </c>
      <c r="J695" s="29" t="str">
        <f>IFERROR(RANK(I695,I:I,1)+COUNTIF(I$1:I694,I695),"")</f>
        <v/>
      </c>
      <c r="K695" s="29" t="str">
        <f t="shared" si="51"/>
        <v/>
      </c>
      <c r="L695" s="29" t="str">
        <f>IFERROR(RANK(K695,K:K,1)+COUNTIF(K$1:K694,K695),"")</f>
        <v/>
      </c>
      <c r="M695" s="29" t="str">
        <f t="shared" si="52"/>
        <v/>
      </c>
      <c r="N695" s="29" t="str">
        <f>IFERROR(RANK(M695,M:M,1)+COUNTIF(M$1:M694,M695),"")</f>
        <v/>
      </c>
    </row>
    <row r="696" spans="1:14">
      <c r="A696" s="21"/>
      <c r="B696" s="8"/>
      <c r="C696" s="22" t="s">
        <v>857</v>
      </c>
      <c r="D696" s="111"/>
      <c r="E696" s="89"/>
      <c r="F696" s="29" t="str">
        <f>IF(YEAR(A696)&amp;MONTH(A696)=체크리스트!$A$11&amp;체크리스트!$A$15,RANK(A696,A$2:A$1080,1),"")</f>
        <v/>
      </c>
      <c r="G696" s="29" t="str">
        <f t="shared" si="49"/>
        <v/>
      </c>
      <c r="H696" s="29" t="str">
        <f>IFERROR(RANK(G696,G:G,1)+COUNTIF($G$1:G695,G696),"")</f>
        <v/>
      </c>
      <c r="I696" s="29" t="str">
        <f t="shared" si="50"/>
        <v/>
      </c>
      <c r="J696" s="29" t="str">
        <f>IFERROR(RANK(I696,I:I,1)+COUNTIF(I$1:I695,I696),"")</f>
        <v/>
      </c>
      <c r="K696" s="29" t="str">
        <f t="shared" si="51"/>
        <v/>
      </c>
      <c r="L696" s="29" t="str">
        <f>IFERROR(RANK(K696,K:K,1)+COUNTIF(K$1:K695,K696),"")</f>
        <v/>
      </c>
      <c r="M696" s="29" t="str">
        <f t="shared" si="52"/>
        <v/>
      </c>
      <c r="N696" s="29" t="str">
        <f>IFERROR(RANK(M696,M:M,1)+COUNTIF(M$1:M695,M696),"")</f>
        <v/>
      </c>
    </row>
    <row r="697" spans="1:14">
      <c r="A697" s="21"/>
      <c r="B697" s="8"/>
      <c r="C697" s="22" t="s">
        <v>857</v>
      </c>
      <c r="D697" s="111"/>
      <c r="E697" s="89"/>
      <c r="F697" s="29" t="str">
        <f>IF(YEAR(A697)&amp;MONTH(A697)=체크리스트!$A$11&amp;체크리스트!$A$15,RANK(A697,A$2:A$1080,1),"")</f>
        <v/>
      </c>
      <c r="G697" s="29" t="str">
        <f t="shared" si="49"/>
        <v/>
      </c>
      <c r="H697" s="29" t="str">
        <f>IFERROR(RANK(G697,G:G,1)+COUNTIF($G$1:G696,G697),"")</f>
        <v/>
      </c>
      <c r="I697" s="29" t="str">
        <f t="shared" si="50"/>
        <v/>
      </c>
      <c r="J697" s="29" t="str">
        <f>IFERROR(RANK(I697,I:I,1)+COUNTIF(I$1:I696,I697),"")</f>
        <v/>
      </c>
      <c r="K697" s="29" t="str">
        <f t="shared" si="51"/>
        <v/>
      </c>
      <c r="L697" s="29" t="str">
        <f>IFERROR(RANK(K697,K:K,1)+COUNTIF(K$1:K696,K697),"")</f>
        <v/>
      </c>
      <c r="M697" s="29" t="str">
        <f t="shared" si="52"/>
        <v/>
      </c>
      <c r="N697" s="29" t="str">
        <f>IFERROR(RANK(M697,M:M,1)+COUNTIF(M$1:M696,M697),"")</f>
        <v/>
      </c>
    </row>
    <row r="698" spans="1:14">
      <c r="A698" s="21"/>
      <c r="B698" s="8"/>
      <c r="C698" s="22" t="s">
        <v>857</v>
      </c>
      <c r="D698" s="111"/>
      <c r="E698" s="89"/>
      <c r="F698" s="29" t="str">
        <f>IF(YEAR(A698)&amp;MONTH(A698)=체크리스트!$A$11&amp;체크리스트!$A$15,RANK(A698,A$2:A$1080,1),"")</f>
        <v/>
      </c>
      <c r="G698" s="29" t="str">
        <f t="shared" si="49"/>
        <v/>
      </c>
      <c r="H698" s="29" t="str">
        <f>IFERROR(RANK(G698,G:G,1)+COUNTIF($G$1:G697,G698),"")</f>
        <v/>
      </c>
      <c r="I698" s="29" t="str">
        <f t="shared" si="50"/>
        <v/>
      </c>
      <c r="J698" s="29" t="str">
        <f>IFERROR(RANK(I698,I:I,1)+COUNTIF(I$1:I697,I698),"")</f>
        <v/>
      </c>
      <c r="K698" s="29" t="str">
        <f t="shared" si="51"/>
        <v/>
      </c>
      <c r="L698" s="29" t="str">
        <f>IFERROR(RANK(K698,K:K,1)+COUNTIF(K$1:K697,K698),"")</f>
        <v/>
      </c>
      <c r="M698" s="29" t="str">
        <f t="shared" si="52"/>
        <v/>
      </c>
      <c r="N698" s="29" t="str">
        <f>IFERROR(RANK(M698,M:M,1)+COUNTIF(M$1:M697,M698),"")</f>
        <v/>
      </c>
    </row>
    <row r="699" spans="1:14">
      <c r="A699" s="21"/>
      <c r="B699" s="8"/>
      <c r="C699" s="22" t="s">
        <v>857</v>
      </c>
      <c r="D699" s="111"/>
      <c r="E699" s="89"/>
      <c r="F699" s="29" t="str">
        <f>IF(YEAR(A699)&amp;MONTH(A699)=체크리스트!$A$11&amp;체크리스트!$A$15,RANK(A699,A$2:A$1080,1),"")</f>
        <v/>
      </c>
      <c r="G699" s="29" t="str">
        <f t="shared" si="49"/>
        <v/>
      </c>
      <c r="H699" s="29" t="str">
        <f>IFERROR(RANK(G699,G:G,1)+COUNTIF($G$1:G698,G699),"")</f>
        <v/>
      </c>
      <c r="I699" s="29" t="str">
        <f t="shared" si="50"/>
        <v/>
      </c>
      <c r="J699" s="29" t="str">
        <f>IFERROR(RANK(I699,I:I,1)+COUNTIF(I$1:I698,I699),"")</f>
        <v/>
      </c>
      <c r="K699" s="29" t="str">
        <f t="shared" si="51"/>
        <v/>
      </c>
      <c r="L699" s="29" t="str">
        <f>IFERROR(RANK(K699,K:K,1)+COUNTIF(K$1:K698,K699),"")</f>
        <v/>
      </c>
      <c r="M699" s="29" t="str">
        <f t="shared" si="52"/>
        <v/>
      </c>
      <c r="N699" s="29" t="str">
        <f>IFERROR(RANK(M699,M:M,1)+COUNTIF(M$1:M698,M699),"")</f>
        <v/>
      </c>
    </row>
    <row r="700" spans="1:14">
      <c r="A700" s="21"/>
      <c r="B700" s="8"/>
      <c r="C700" s="22" t="s">
        <v>857</v>
      </c>
      <c r="D700" s="111"/>
      <c r="E700" s="89"/>
      <c r="F700" s="29" t="str">
        <f>IF(YEAR(A700)&amp;MONTH(A700)=체크리스트!$A$11&amp;체크리스트!$A$15,RANK(A700,A$2:A$1080,1),"")</f>
        <v/>
      </c>
      <c r="G700" s="29" t="str">
        <f t="shared" si="49"/>
        <v/>
      </c>
      <c r="H700" s="29" t="str">
        <f>IFERROR(RANK(G700,G:G,1)+COUNTIF($G$1:G699,G700),"")</f>
        <v/>
      </c>
      <c r="I700" s="29" t="str">
        <f t="shared" si="50"/>
        <v/>
      </c>
      <c r="J700" s="29" t="str">
        <f>IFERROR(RANK(I700,I:I,1)+COUNTIF(I$1:I699,I700),"")</f>
        <v/>
      </c>
      <c r="K700" s="29" t="str">
        <f t="shared" si="51"/>
        <v/>
      </c>
      <c r="L700" s="29" t="str">
        <f>IFERROR(RANK(K700,K:K,1)+COUNTIF(K$1:K699,K700),"")</f>
        <v/>
      </c>
      <c r="M700" s="29" t="str">
        <f t="shared" si="52"/>
        <v/>
      </c>
      <c r="N700" s="29" t="str">
        <f>IFERROR(RANK(M700,M:M,1)+COUNTIF(M$1:M699,M700),"")</f>
        <v/>
      </c>
    </row>
    <row r="701" spans="1:14">
      <c r="A701" s="21"/>
      <c r="B701" s="8"/>
      <c r="C701" s="22" t="s">
        <v>857</v>
      </c>
      <c r="D701" s="111"/>
      <c r="E701" s="89"/>
      <c r="F701" s="29" t="str">
        <f>IF(YEAR(A701)&amp;MONTH(A701)=체크리스트!$A$11&amp;체크리스트!$A$15,RANK(A701,A$2:A$1080,1),"")</f>
        <v/>
      </c>
      <c r="G701" s="29" t="str">
        <f t="shared" si="49"/>
        <v/>
      </c>
      <c r="H701" s="29" t="str">
        <f>IFERROR(RANK(G701,G:G,1)+COUNTIF($G$1:G700,G701),"")</f>
        <v/>
      </c>
      <c r="I701" s="29" t="str">
        <f t="shared" si="50"/>
        <v/>
      </c>
      <c r="J701" s="29" t="str">
        <f>IFERROR(RANK(I701,I:I,1)+COUNTIF(I$1:I700,I701),"")</f>
        <v/>
      </c>
      <c r="K701" s="29" t="str">
        <f t="shared" si="51"/>
        <v/>
      </c>
      <c r="L701" s="29" t="str">
        <f>IFERROR(RANK(K701,K:K,1)+COUNTIF(K$1:K700,K701),"")</f>
        <v/>
      </c>
      <c r="M701" s="29" t="str">
        <f t="shared" si="52"/>
        <v/>
      </c>
      <c r="N701" s="29" t="str">
        <f>IFERROR(RANK(M701,M:M,1)+COUNTIF(M$1:M700,M701),"")</f>
        <v/>
      </c>
    </row>
    <row r="702" spans="1:14">
      <c r="A702" s="21"/>
      <c r="B702" s="8"/>
      <c r="C702" s="22" t="s">
        <v>857</v>
      </c>
      <c r="D702" s="111"/>
      <c r="E702" s="89"/>
      <c r="F702" s="29" t="str">
        <f>IF(YEAR(A702)&amp;MONTH(A702)=체크리스트!$A$11&amp;체크리스트!$A$15,RANK(A702,A$2:A$1080,1),"")</f>
        <v/>
      </c>
      <c r="G702" s="29" t="str">
        <f t="shared" si="49"/>
        <v/>
      </c>
      <c r="H702" s="29" t="str">
        <f>IFERROR(RANK(G702,G:G,1)+COUNTIF($G$1:G701,G702),"")</f>
        <v/>
      </c>
      <c r="I702" s="29" t="str">
        <f t="shared" si="50"/>
        <v/>
      </c>
      <c r="J702" s="29" t="str">
        <f>IFERROR(RANK(I702,I:I,1)+COUNTIF(I$1:I701,I702),"")</f>
        <v/>
      </c>
      <c r="K702" s="29" t="str">
        <f t="shared" si="51"/>
        <v/>
      </c>
      <c r="L702" s="29" t="str">
        <f>IFERROR(RANK(K702,K:K,1)+COUNTIF(K$1:K701,K702),"")</f>
        <v/>
      </c>
      <c r="M702" s="29" t="str">
        <f t="shared" si="52"/>
        <v/>
      </c>
      <c r="N702" s="29" t="str">
        <f>IFERROR(RANK(M702,M:M,1)+COUNTIF(M$1:M701,M702),"")</f>
        <v/>
      </c>
    </row>
    <row r="703" spans="1:14">
      <c r="A703" s="21"/>
      <c r="B703" s="8"/>
      <c r="C703" s="22" t="s">
        <v>857</v>
      </c>
      <c r="D703" s="111"/>
      <c r="E703" s="89"/>
      <c r="F703" s="29" t="str">
        <f>IF(YEAR(A703)&amp;MONTH(A703)=체크리스트!$A$11&amp;체크리스트!$A$15,RANK(A703,A$2:A$1080,1),"")</f>
        <v/>
      </c>
      <c r="G703" s="29" t="str">
        <f t="shared" si="49"/>
        <v/>
      </c>
      <c r="H703" s="29" t="str">
        <f>IFERROR(RANK(G703,G:G,1)+COUNTIF($G$1:G702,G703),"")</f>
        <v/>
      </c>
      <c r="I703" s="29" t="str">
        <f t="shared" si="50"/>
        <v/>
      </c>
      <c r="J703" s="29" t="str">
        <f>IFERROR(RANK(I703,I:I,1)+COUNTIF(I$1:I702,I703),"")</f>
        <v/>
      </c>
      <c r="K703" s="29" t="str">
        <f t="shared" si="51"/>
        <v/>
      </c>
      <c r="L703" s="29" t="str">
        <f>IFERROR(RANK(K703,K:K,1)+COUNTIF(K$1:K702,K703),"")</f>
        <v/>
      </c>
      <c r="M703" s="29" t="str">
        <f t="shared" si="52"/>
        <v/>
      </c>
      <c r="N703" s="29" t="str">
        <f>IFERROR(RANK(M703,M:M,1)+COUNTIF(M$1:M702,M703),"")</f>
        <v/>
      </c>
    </row>
    <row r="704" spans="1:14">
      <c r="A704" s="21"/>
      <c r="B704" s="8"/>
      <c r="C704" s="22" t="s">
        <v>857</v>
      </c>
      <c r="D704" s="111"/>
      <c r="E704" s="89"/>
      <c r="F704" s="29" t="str">
        <f>IF(YEAR(A704)&amp;MONTH(A704)=체크리스트!$A$11&amp;체크리스트!$A$15,RANK(A704,A$2:A$1080,1),"")</f>
        <v/>
      </c>
      <c r="G704" s="29" t="str">
        <f t="shared" si="49"/>
        <v/>
      </c>
      <c r="H704" s="29" t="str">
        <f>IFERROR(RANK(G704,G:G,1)+COUNTIF($G$1:G703,G704),"")</f>
        <v/>
      </c>
      <c r="I704" s="29" t="str">
        <f t="shared" si="50"/>
        <v/>
      </c>
      <c r="J704" s="29" t="str">
        <f>IFERROR(RANK(I704,I:I,1)+COUNTIF(I$1:I703,I704),"")</f>
        <v/>
      </c>
      <c r="K704" s="29" t="str">
        <f t="shared" si="51"/>
        <v/>
      </c>
      <c r="L704" s="29" t="str">
        <f>IFERROR(RANK(K704,K:K,1)+COUNTIF(K$1:K703,K704),"")</f>
        <v/>
      </c>
      <c r="M704" s="29" t="str">
        <f t="shared" si="52"/>
        <v/>
      </c>
      <c r="N704" s="29" t="str">
        <f>IFERROR(RANK(M704,M:M,1)+COUNTIF(M$1:M703,M704),"")</f>
        <v/>
      </c>
    </row>
    <row r="705" spans="1:14">
      <c r="A705" s="21"/>
      <c r="B705" s="8"/>
      <c r="C705" s="22" t="s">
        <v>857</v>
      </c>
      <c r="D705" s="111"/>
      <c r="E705" s="89"/>
      <c r="F705" s="29" t="str">
        <f>IF(YEAR(A705)&amp;MONTH(A705)=체크리스트!$A$11&amp;체크리스트!$A$15,RANK(A705,A$2:A$1080,1),"")</f>
        <v/>
      </c>
      <c r="G705" s="29" t="str">
        <f t="shared" si="49"/>
        <v/>
      </c>
      <c r="H705" s="29" t="str">
        <f>IFERROR(RANK(G705,G:G,1)+COUNTIF($G$1:G704,G705),"")</f>
        <v/>
      </c>
      <c r="I705" s="29" t="str">
        <f t="shared" si="50"/>
        <v/>
      </c>
      <c r="J705" s="29" t="str">
        <f>IFERROR(RANK(I705,I:I,1)+COUNTIF(I$1:I704,I705),"")</f>
        <v/>
      </c>
      <c r="K705" s="29" t="str">
        <f t="shared" si="51"/>
        <v/>
      </c>
      <c r="L705" s="29" t="str">
        <f>IFERROR(RANK(K705,K:K,1)+COUNTIF(K$1:K704,K705),"")</f>
        <v/>
      </c>
      <c r="M705" s="29" t="str">
        <f t="shared" si="52"/>
        <v/>
      </c>
      <c r="N705" s="29" t="str">
        <f>IFERROR(RANK(M705,M:M,1)+COUNTIF(M$1:M704,M705),"")</f>
        <v/>
      </c>
    </row>
    <row r="706" spans="1:14">
      <c r="A706" s="21"/>
      <c r="B706" s="8"/>
      <c r="C706" s="22" t="s">
        <v>857</v>
      </c>
      <c r="D706" s="111"/>
      <c r="E706" s="89"/>
      <c r="F706" s="29" t="str">
        <f>IF(YEAR(A706)&amp;MONTH(A706)=체크리스트!$A$11&amp;체크리스트!$A$15,RANK(A706,A$2:A$1080,1),"")</f>
        <v/>
      </c>
      <c r="G706" s="29" t="str">
        <f t="shared" si="49"/>
        <v/>
      </c>
      <c r="H706" s="29" t="str">
        <f>IFERROR(RANK(G706,G:G,1)+COUNTIF($G$1:G705,G706),"")</f>
        <v/>
      </c>
      <c r="I706" s="29" t="str">
        <f t="shared" si="50"/>
        <v/>
      </c>
      <c r="J706" s="29" t="str">
        <f>IFERROR(RANK(I706,I:I,1)+COUNTIF(I$1:I705,I706),"")</f>
        <v/>
      </c>
      <c r="K706" s="29" t="str">
        <f t="shared" si="51"/>
        <v/>
      </c>
      <c r="L706" s="29" t="str">
        <f>IFERROR(RANK(K706,K:K,1)+COUNTIF(K$1:K705,K706),"")</f>
        <v/>
      </c>
      <c r="M706" s="29" t="str">
        <f t="shared" si="52"/>
        <v/>
      </c>
      <c r="N706" s="29" t="str">
        <f>IFERROR(RANK(M706,M:M,1)+COUNTIF(M$1:M705,M706),"")</f>
        <v/>
      </c>
    </row>
    <row r="707" spans="1:14">
      <c r="A707" s="21"/>
      <c r="B707" s="8"/>
      <c r="C707" s="22" t="s">
        <v>857</v>
      </c>
      <c r="D707" s="111"/>
      <c r="E707" s="89"/>
      <c r="F707" s="29" t="str">
        <f>IF(YEAR(A707)&amp;MONTH(A707)=체크리스트!$A$11&amp;체크리스트!$A$15,RANK(A707,A$2:A$1080,1),"")</f>
        <v/>
      </c>
      <c r="G707" s="29" t="str">
        <f t="shared" si="49"/>
        <v/>
      </c>
      <c r="H707" s="29" t="str">
        <f>IFERROR(RANK(G707,G:G,1)+COUNTIF($G$1:G706,G707),"")</f>
        <v/>
      </c>
      <c r="I707" s="29" t="str">
        <f t="shared" si="50"/>
        <v/>
      </c>
      <c r="J707" s="29" t="str">
        <f>IFERROR(RANK(I707,I:I,1)+COUNTIF(I$1:I706,I707),"")</f>
        <v/>
      </c>
      <c r="K707" s="29" t="str">
        <f t="shared" si="51"/>
        <v/>
      </c>
      <c r="L707" s="29" t="str">
        <f>IFERROR(RANK(K707,K:K,1)+COUNTIF(K$1:K706,K707),"")</f>
        <v/>
      </c>
      <c r="M707" s="29" t="str">
        <f t="shared" si="52"/>
        <v/>
      </c>
      <c r="N707" s="29" t="str">
        <f>IFERROR(RANK(M707,M:M,1)+COUNTIF(M$1:M706,M707),"")</f>
        <v/>
      </c>
    </row>
    <row r="708" spans="1:14">
      <c r="A708" s="21"/>
      <c r="B708" s="8"/>
      <c r="C708" s="22" t="s">
        <v>857</v>
      </c>
      <c r="D708" s="111"/>
      <c r="E708" s="89"/>
      <c r="F708" s="29" t="str">
        <f>IF(YEAR(A708)&amp;MONTH(A708)=체크리스트!$A$11&amp;체크리스트!$A$15,RANK(A708,A$2:A$1080,1),"")</f>
        <v/>
      </c>
      <c r="G708" s="29" t="str">
        <f t="shared" si="49"/>
        <v/>
      </c>
      <c r="H708" s="29" t="str">
        <f>IFERROR(RANK(G708,G:G,1)+COUNTIF($G$1:G707,G708),"")</f>
        <v/>
      </c>
      <c r="I708" s="29" t="str">
        <f t="shared" si="50"/>
        <v/>
      </c>
      <c r="J708" s="29" t="str">
        <f>IFERROR(RANK(I708,I:I,1)+COUNTIF(I$1:I707,I708),"")</f>
        <v/>
      </c>
      <c r="K708" s="29" t="str">
        <f t="shared" si="51"/>
        <v/>
      </c>
      <c r="L708" s="29" t="str">
        <f>IFERROR(RANK(K708,K:K,1)+COUNTIF(K$1:K707,K708),"")</f>
        <v/>
      </c>
      <c r="M708" s="29" t="str">
        <f t="shared" si="52"/>
        <v/>
      </c>
      <c r="N708" s="29" t="str">
        <f>IFERROR(RANK(M708,M:M,1)+COUNTIF(M$1:M707,M708),"")</f>
        <v/>
      </c>
    </row>
    <row r="709" spans="1:14">
      <c r="A709" s="21"/>
      <c r="B709" s="8"/>
      <c r="C709" s="22" t="s">
        <v>857</v>
      </c>
      <c r="D709" s="111"/>
      <c r="E709" s="89"/>
      <c r="F709" s="29" t="str">
        <f>IF(YEAR(A709)&amp;MONTH(A709)=체크리스트!$A$11&amp;체크리스트!$A$15,RANK(A709,A$2:A$1080,1),"")</f>
        <v/>
      </c>
      <c r="G709" s="29" t="str">
        <f t="shared" si="49"/>
        <v/>
      </c>
      <c r="H709" s="29" t="str">
        <f>IFERROR(RANK(G709,G:G,1)+COUNTIF($G$1:G708,G709),"")</f>
        <v/>
      </c>
      <c r="I709" s="29" t="str">
        <f t="shared" si="50"/>
        <v/>
      </c>
      <c r="J709" s="29" t="str">
        <f>IFERROR(RANK(I709,I:I,1)+COUNTIF(I$1:I708,I709),"")</f>
        <v/>
      </c>
      <c r="K709" s="29" t="str">
        <f t="shared" si="51"/>
        <v/>
      </c>
      <c r="L709" s="29" t="str">
        <f>IFERROR(RANK(K709,K:K,1)+COUNTIF(K$1:K708,K709),"")</f>
        <v/>
      </c>
      <c r="M709" s="29" t="str">
        <f t="shared" si="52"/>
        <v/>
      </c>
      <c r="N709" s="29" t="str">
        <f>IFERROR(RANK(M709,M:M,1)+COUNTIF(M$1:M708,M709),"")</f>
        <v/>
      </c>
    </row>
    <row r="710" spans="1:14">
      <c r="A710" s="21"/>
      <c r="B710" s="8"/>
      <c r="C710" s="22" t="s">
        <v>857</v>
      </c>
      <c r="D710" s="111"/>
      <c r="E710" s="89"/>
      <c r="F710" s="29" t="str">
        <f>IF(YEAR(A710)&amp;MONTH(A710)=체크리스트!$A$11&amp;체크리스트!$A$15,RANK(A710,A$2:A$1080,1),"")</f>
        <v/>
      </c>
      <c r="G710" s="29" t="str">
        <f t="shared" si="49"/>
        <v/>
      </c>
      <c r="H710" s="29" t="str">
        <f>IFERROR(RANK(G710,G:G,1)+COUNTIF($G$1:G709,G710),"")</f>
        <v/>
      </c>
      <c r="I710" s="29" t="str">
        <f t="shared" si="50"/>
        <v/>
      </c>
      <c r="J710" s="29" t="str">
        <f>IFERROR(RANK(I710,I:I,1)+COUNTIF(I$1:I709,I710),"")</f>
        <v/>
      </c>
      <c r="K710" s="29" t="str">
        <f t="shared" si="51"/>
        <v/>
      </c>
      <c r="L710" s="29" t="str">
        <f>IFERROR(RANK(K710,K:K,1)+COUNTIF(K$1:K709,K710),"")</f>
        <v/>
      </c>
      <c r="M710" s="29" t="str">
        <f t="shared" si="52"/>
        <v/>
      </c>
      <c r="N710" s="29" t="str">
        <f>IFERROR(RANK(M710,M:M,1)+COUNTIF(M$1:M709,M710),"")</f>
        <v/>
      </c>
    </row>
    <row r="711" spans="1:14">
      <c r="A711" s="21"/>
      <c r="B711" s="8"/>
      <c r="C711" s="22" t="s">
        <v>857</v>
      </c>
      <c r="D711" s="111"/>
      <c r="E711" s="89"/>
      <c r="F711" s="29" t="str">
        <f>IF(YEAR(A711)&amp;MONTH(A711)=체크리스트!$A$11&amp;체크리스트!$A$15,RANK(A711,A$2:A$1080,1),"")</f>
        <v/>
      </c>
      <c r="G711" s="29" t="str">
        <f t="shared" si="49"/>
        <v/>
      </c>
      <c r="H711" s="29" t="str">
        <f>IFERROR(RANK(G711,G:G,1)+COUNTIF($G$1:G710,G711),"")</f>
        <v/>
      </c>
      <c r="I711" s="29" t="str">
        <f t="shared" si="50"/>
        <v/>
      </c>
      <c r="J711" s="29" t="str">
        <f>IFERROR(RANK(I711,I:I,1)+COUNTIF(I$1:I710,I711),"")</f>
        <v/>
      </c>
      <c r="K711" s="29" t="str">
        <f t="shared" si="51"/>
        <v/>
      </c>
      <c r="L711" s="29" t="str">
        <f>IFERROR(RANK(K711,K:K,1)+COUNTIF(K$1:K710,K711),"")</f>
        <v/>
      </c>
      <c r="M711" s="29" t="str">
        <f t="shared" si="52"/>
        <v/>
      </c>
      <c r="N711" s="29" t="str">
        <f>IFERROR(RANK(M711,M:M,1)+COUNTIF(M$1:M710,M711),"")</f>
        <v/>
      </c>
    </row>
    <row r="712" spans="1:14">
      <c r="A712" s="21"/>
      <c r="B712" s="8"/>
      <c r="C712" s="22" t="s">
        <v>857</v>
      </c>
      <c r="D712" s="111"/>
      <c r="E712" s="89"/>
      <c r="F712" s="29" t="str">
        <f>IF(YEAR(A712)&amp;MONTH(A712)=체크리스트!$A$11&amp;체크리스트!$A$15,RANK(A712,A$2:A$1080,1),"")</f>
        <v/>
      </c>
      <c r="G712" s="29" t="str">
        <f t="shared" si="49"/>
        <v/>
      </c>
      <c r="H712" s="29" t="str">
        <f>IFERROR(RANK(G712,G:G,1)+COUNTIF($G$1:G711,G712),"")</f>
        <v/>
      </c>
      <c r="I712" s="29" t="str">
        <f t="shared" si="50"/>
        <v/>
      </c>
      <c r="J712" s="29" t="str">
        <f>IFERROR(RANK(I712,I:I,1)+COUNTIF(I$1:I711,I712),"")</f>
        <v/>
      </c>
      <c r="K712" s="29" t="str">
        <f t="shared" si="51"/>
        <v/>
      </c>
      <c r="L712" s="29" t="str">
        <f>IFERROR(RANK(K712,K:K,1)+COUNTIF(K$1:K711,K712),"")</f>
        <v/>
      </c>
      <c r="M712" s="29" t="str">
        <f t="shared" si="52"/>
        <v/>
      </c>
      <c r="N712" s="29" t="str">
        <f>IFERROR(RANK(M712,M:M,1)+COUNTIF(M$1:M711,M712),"")</f>
        <v/>
      </c>
    </row>
    <row r="713" spans="1:14">
      <c r="A713" s="21"/>
      <c r="B713" s="8"/>
      <c r="C713" s="22" t="s">
        <v>857</v>
      </c>
      <c r="D713" s="111"/>
      <c r="E713" s="89"/>
      <c r="F713" s="29" t="str">
        <f>IF(YEAR(A713)&amp;MONTH(A713)=체크리스트!$A$11&amp;체크리스트!$A$15,RANK(A713,A$2:A$1080,1),"")</f>
        <v/>
      </c>
      <c r="G713" s="29" t="str">
        <f t="shared" si="49"/>
        <v/>
      </c>
      <c r="H713" s="29" t="str">
        <f>IFERROR(RANK(G713,G:G,1)+COUNTIF($G$1:G712,G713),"")</f>
        <v/>
      </c>
      <c r="I713" s="29" t="str">
        <f t="shared" si="50"/>
        <v/>
      </c>
      <c r="J713" s="29" t="str">
        <f>IFERROR(RANK(I713,I:I,1)+COUNTIF(I$1:I712,I713),"")</f>
        <v/>
      </c>
      <c r="K713" s="29" t="str">
        <f t="shared" si="51"/>
        <v/>
      </c>
      <c r="L713" s="29" t="str">
        <f>IFERROR(RANK(K713,K:K,1)+COUNTIF(K$1:K712,K713),"")</f>
        <v/>
      </c>
      <c r="M713" s="29" t="str">
        <f t="shared" si="52"/>
        <v/>
      </c>
      <c r="N713" s="29" t="str">
        <f>IFERROR(RANK(M713,M:M,1)+COUNTIF(M$1:M712,M713),"")</f>
        <v/>
      </c>
    </row>
    <row r="714" spans="1:14">
      <c r="A714" s="21"/>
      <c r="B714" s="8"/>
      <c r="C714" s="22" t="s">
        <v>857</v>
      </c>
      <c r="D714" s="111"/>
      <c r="E714" s="89"/>
      <c r="F714" s="29" t="str">
        <f>IF(YEAR(A714)&amp;MONTH(A714)=체크리스트!$A$11&amp;체크리스트!$A$15,RANK(A714,A$2:A$1080,1),"")</f>
        <v/>
      </c>
      <c r="G714" s="29" t="str">
        <f t="shared" si="49"/>
        <v/>
      </c>
      <c r="H714" s="29" t="str">
        <f>IFERROR(RANK(G714,G:G,1)+COUNTIF($G$1:G713,G714),"")</f>
        <v/>
      </c>
      <c r="I714" s="29" t="str">
        <f t="shared" si="50"/>
        <v/>
      </c>
      <c r="J714" s="29" t="str">
        <f>IFERROR(RANK(I714,I:I,1)+COUNTIF(I$1:I713,I714),"")</f>
        <v/>
      </c>
      <c r="K714" s="29" t="str">
        <f t="shared" si="51"/>
        <v/>
      </c>
      <c r="L714" s="29" t="str">
        <f>IFERROR(RANK(K714,K:K,1)+COUNTIF(K$1:K713,K714),"")</f>
        <v/>
      </c>
      <c r="M714" s="29" t="str">
        <f t="shared" si="52"/>
        <v/>
      </c>
      <c r="N714" s="29" t="str">
        <f>IFERROR(RANK(M714,M:M,1)+COUNTIF(M$1:M713,M714),"")</f>
        <v/>
      </c>
    </row>
    <row r="715" spans="1:14">
      <c r="A715" s="21"/>
      <c r="B715" s="8"/>
      <c r="C715" s="22" t="s">
        <v>857</v>
      </c>
      <c r="D715" s="111"/>
      <c r="E715" s="89"/>
      <c r="F715" s="29" t="str">
        <f>IF(YEAR(A715)&amp;MONTH(A715)=체크리스트!$A$11&amp;체크리스트!$A$15,RANK(A715,A$2:A$1080,1),"")</f>
        <v/>
      </c>
      <c r="G715" s="29" t="str">
        <f t="shared" si="49"/>
        <v/>
      </c>
      <c r="H715" s="29" t="str">
        <f>IFERROR(RANK(G715,G:G,1)+COUNTIF($G$1:G714,G715),"")</f>
        <v/>
      </c>
      <c r="I715" s="29" t="str">
        <f t="shared" si="50"/>
        <v/>
      </c>
      <c r="J715" s="29" t="str">
        <f>IFERROR(RANK(I715,I:I,1)+COUNTIF(I$1:I714,I715),"")</f>
        <v/>
      </c>
      <c r="K715" s="29" t="str">
        <f t="shared" si="51"/>
        <v/>
      </c>
      <c r="L715" s="29" t="str">
        <f>IFERROR(RANK(K715,K:K,1)+COUNTIF(K$1:K714,K715),"")</f>
        <v/>
      </c>
      <c r="M715" s="29" t="str">
        <f t="shared" si="52"/>
        <v/>
      </c>
      <c r="N715" s="29" t="str">
        <f>IFERROR(RANK(M715,M:M,1)+COUNTIF(M$1:M714,M715),"")</f>
        <v/>
      </c>
    </row>
    <row r="716" spans="1:14">
      <c r="A716" s="21"/>
      <c r="B716" s="8"/>
      <c r="C716" s="22" t="s">
        <v>857</v>
      </c>
      <c r="D716" s="111"/>
      <c r="E716" s="89"/>
      <c r="F716" s="29" t="str">
        <f>IF(YEAR(A716)&amp;MONTH(A716)=체크리스트!$A$11&amp;체크리스트!$A$15,RANK(A716,A$2:A$1080,1),"")</f>
        <v/>
      </c>
      <c r="G716" s="29" t="str">
        <f t="shared" si="49"/>
        <v/>
      </c>
      <c r="H716" s="29" t="str">
        <f>IFERROR(RANK(G716,G:G,1)+COUNTIF($G$1:G715,G716),"")</f>
        <v/>
      </c>
      <c r="I716" s="29" t="str">
        <f t="shared" si="50"/>
        <v/>
      </c>
      <c r="J716" s="29" t="str">
        <f>IFERROR(RANK(I716,I:I,1)+COUNTIF(I$1:I715,I716),"")</f>
        <v/>
      </c>
      <c r="K716" s="29" t="str">
        <f t="shared" si="51"/>
        <v/>
      </c>
      <c r="L716" s="29" t="str">
        <f>IFERROR(RANK(K716,K:K,1)+COUNTIF(K$1:K715,K716),"")</f>
        <v/>
      </c>
      <c r="M716" s="29" t="str">
        <f t="shared" si="52"/>
        <v/>
      </c>
      <c r="N716" s="29" t="str">
        <f>IFERROR(RANK(M716,M:M,1)+COUNTIF(M$1:M715,M716),"")</f>
        <v/>
      </c>
    </row>
    <row r="717" spans="1:14">
      <c r="A717" s="21"/>
      <c r="B717" s="8"/>
      <c r="C717" s="22" t="s">
        <v>857</v>
      </c>
      <c r="D717" s="111"/>
      <c r="E717" s="89"/>
      <c r="F717" s="29" t="str">
        <f>IF(YEAR(A717)&amp;MONTH(A717)=체크리스트!$A$11&amp;체크리스트!$A$15,RANK(A717,A$2:A$1080,1),"")</f>
        <v/>
      </c>
      <c r="G717" s="29" t="str">
        <f t="shared" si="49"/>
        <v/>
      </c>
      <c r="H717" s="29" t="str">
        <f>IFERROR(RANK(G717,G:G,1)+COUNTIF($G$1:G716,G717),"")</f>
        <v/>
      </c>
      <c r="I717" s="29" t="str">
        <f t="shared" si="50"/>
        <v/>
      </c>
      <c r="J717" s="29" t="str">
        <f>IFERROR(RANK(I717,I:I,1)+COUNTIF(I$1:I716,I717),"")</f>
        <v/>
      </c>
      <c r="K717" s="29" t="str">
        <f t="shared" si="51"/>
        <v/>
      </c>
      <c r="L717" s="29" t="str">
        <f>IFERROR(RANK(K717,K:K,1)+COUNTIF(K$1:K716,K717),"")</f>
        <v/>
      </c>
      <c r="M717" s="29" t="str">
        <f t="shared" si="52"/>
        <v/>
      </c>
      <c r="N717" s="29" t="str">
        <f>IFERROR(RANK(M717,M:M,1)+COUNTIF(M$1:M716,M717),"")</f>
        <v/>
      </c>
    </row>
    <row r="718" spans="1:14">
      <c r="A718" s="21"/>
      <c r="B718" s="8"/>
      <c r="C718" s="22" t="s">
        <v>857</v>
      </c>
      <c r="D718" s="111"/>
      <c r="E718" s="89"/>
      <c r="F718" s="29" t="str">
        <f>IF(YEAR(A718)&amp;MONTH(A718)=체크리스트!$A$11&amp;체크리스트!$A$15,RANK(A718,A$2:A$1080,1),"")</f>
        <v/>
      </c>
      <c r="G718" s="29" t="str">
        <f t="shared" si="49"/>
        <v/>
      </c>
      <c r="H718" s="29" t="str">
        <f>IFERROR(RANK(G718,G:G,1)+COUNTIF($G$1:G717,G718),"")</f>
        <v/>
      </c>
      <c r="I718" s="29" t="str">
        <f t="shared" si="50"/>
        <v/>
      </c>
      <c r="J718" s="29" t="str">
        <f>IFERROR(RANK(I718,I:I,1)+COUNTIF(I$1:I717,I718),"")</f>
        <v/>
      </c>
      <c r="K718" s="29" t="str">
        <f t="shared" si="51"/>
        <v/>
      </c>
      <c r="L718" s="29" t="str">
        <f>IFERROR(RANK(K718,K:K,1)+COUNTIF(K$1:K717,K718),"")</f>
        <v/>
      </c>
      <c r="M718" s="29" t="str">
        <f t="shared" si="52"/>
        <v/>
      </c>
      <c r="N718" s="29" t="str">
        <f>IFERROR(RANK(M718,M:M,1)+COUNTIF(M$1:M717,M718),"")</f>
        <v/>
      </c>
    </row>
    <row r="719" spans="1:14">
      <c r="A719" s="21"/>
      <c r="B719" s="8"/>
      <c r="C719" s="22" t="s">
        <v>857</v>
      </c>
      <c r="D719" s="111"/>
      <c r="E719" s="89"/>
      <c r="F719" s="29" t="str">
        <f>IF(YEAR(A719)&amp;MONTH(A719)=체크리스트!$A$11&amp;체크리스트!$A$15,RANK(A719,A$2:A$1080,1),"")</f>
        <v/>
      </c>
      <c r="G719" s="29" t="str">
        <f t="shared" si="49"/>
        <v/>
      </c>
      <c r="H719" s="29" t="str">
        <f>IFERROR(RANK(G719,G:G,1)+COUNTIF($G$1:G718,G719),"")</f>
        <v/>
      </c>
      <c r="I719" s="29" t="str">
        <f t="shared" si="50"/>
        <v/>
      </c>
      <c r="J719" s="29" t="str">
        <f>IFERROR(RANK(I719,I:I,1)+COUNTIF(I$1:I718,I719),"")</f>
        <v/>
      </c>
      <c r="K719" s="29" t="str">
        <f t="shared" si="51"/>
        <v/>
      </c>
      <c r="L719" s="29" t="str">
        <f>IFERROR(RANK(K719,K:K,1)+COUNTIF(K$1:K718,K719),"")</f>
        <v/>
      </c>
      <c r="M719" s="29" t="str">
        <f t="shared" si="52"/>
        <v/>
      </c>
      <c r="N719" s="29" t="str">
        <f>IFERROR(RANK(M719,M:M,1)+COUNTIF(M$1:M718,M719),"")</f>
        <v/>
      </c>
    </row>
    <row r="720" spans="1:14">
      <c r="A720" s="21"/>
      <c r="B720" s="8"/>
      <c r="C720" s="22" t="s">
        <v>857</v>
      </c>
      <c r="D720" s="111"/>
      <c r="E720" s="89"/>
      <c r="F720" s="29" t="str">
        <f>IF(YEAR(A720)&amp;MONTH(A720)=체크리스트!$A$11&amp;체크리스트!$A$15,RANK(A720,A$2:A$1080,1),"")</f>
        <v/>
      </c>
      <c r="G720" s="29" t="str">
        <f t="shared" si="49"/>
        <v/>
      </c>
      <c r="H720" s="29" t="str">
        <f>IFERROR(RANK(G720,G:G,1)+COUNTIF($G$1:G719,G720),"")</f>
        <v/>
      </c>
      <c r="I720" s="29" t="str">
        <f t="shared" si="50"/>
        <v/>
      </c>
      <c r="J720" s="29" t="str">
        <f>IFERROR(RANK(I720,I:I,1)+COUNTIF(I$1:I719,I720),"")</f>
        <v/>
      </c>
      <c r="K720" s="29" t="str">
        <f t="shared" si="51"/>
        <v/>
      </c>
      <c r="L720" s="29" t="str">
        <f>IFERROR(RANK(K720,K:K,1)+COUNTIF(K$1:K719,K720),"")</f>
        <v/>
      </c>
      <c r="M720" s="29" t="str">
        <f t="shared" si="52"/>
        <v/>
      </c>
      <c r="N720" s="29" t="str">
        <f>IFERROR(RANK(M720,M:M,1)+COUNTIF(M$1:M719,M720),"")</f>
        <v/>
      </c>
    </row>
    <row r="721" spans="1:14">
      <c r="A721" s="21"/>
      <c r="B721" s="8"/>
      <c r="C721" s="22" t="s">
        <v>857</v>
      </c>
      <c r="D721" s="111"/>
      <c r="E721" s="89"/>
      <c r="F721" s="29" t="str">
        <f>IF(YEAR(A721)&amp;MONTH(A721)=체크리스트!$A$11&amp;체크리스트!$A$15,RANK(A721,A$2:A$1080,1),"")</f>
        <v/>
      </c>
      <c r="G721" s="29" t="str">
        <f t="shared" si="49"/>
        <v/>
      </c>
      <c r="H721" s="29" t="str">
        <f>IFERROR(RANK(G721,G:G,1)+COUNTIF($G$1:G720,G721),"")</f>
        <v/>
      </c>
      <c r="I721" s="29" t="str">
        <f t="shared" si="50"/>
        <v/>
      </c>
      <c r="J721" s="29" t="str">
        <f>IFERROR(RANK(I721,I:I,1)+COUNTIF(I$1:I720,I721),"")</f>
        <v/>
      </c>
      <c r="K721" s="29" t="str">
        <f t="shared" si="51"/>
        <v/>
      </c>
      <c r="L721" s="29" t="str">
        <f>IFERROR(RANK(K721,K:K,1)+COUNTIF(K$1:K720,K721),"")</f>
        <v/>
      </c>
      <c r="M721" s="29" t="str">
        <f t="shared" si="52"/>
        <v/>
      </c>
      <c r="N721" s="29" t="str">
        <f>IFERROR(RANK(M721,M:M,1)+COUNTIF(M$1:M720,M721),"")</f>
        <v/>
      </c>
    </row>
    <row r="722" spans="1:14">
      <c r="A722" s="21"/>
      <c r="B722" s="8"/>
      <c r="C722" s="22" t="s">
        <v>857</v>
      </c>
      <c r="D722" s="111"/>
      <c r="E722" s="89"/>
      <c r="F722" s="29" t="str">
        <f>IF(YEAR(A722)&amp;MONTH(A722)=체크리스트!$A$11&amp;체크리스트!$A$15,RANK(A722,A$2:A$1080,1),"")</f>
        <v/>
      </c>
      <c r="G722" s="29" t="str">
        <f t="shared" si="49"/>
        <v/>
      </c>
      <c r="H722" s="29" t="str">
        <f>IFERROR(RANK(G722,G:G,1)+COUNTIF($G$1:G721,G722),"")</f>
        <v/>
      </c>
      <c r="I722" s="29" t="str">
        <f t="shared" si="50"/>
        <v/>
      </c>
      <c r="J722" s="29" t="str">
        <f>IFERROR(RANK(I722,I:I,1)+COUNTIF(I$1:I721,I722),"")</f>
        <v/>
      </c>
      <c r="K722" s="29" t="str">
        <f t="shared" si="51"/>
        <v/>
      </c>
      <c r="L722" s="29" t="str">
        <f>IFERROR(RANK(K722,K:K,1)+COUNTIF(K$1:K721,K722),"")</f>
        <v/>
      </c>
      <c r="M722" s="29" t="str">
        <f t="shared" si="52"/>
        <v/>
      </c>
      <c r="N722" s="29" t="str">
        <f>IFERROR(RANK(M722,M:M,1)+COUNTIF(M$1:M721,M722),"")</f>
        <v/>
      </c>
    </row>
    <row r="723" spans="1:14">
      <c r="A723" s="21"/>
      <c r="B723" s="8"/>
      <c r="C723" s="22" t="s">
        <v>857</v>
      </c>
      <c r="D723" s="111"/>
      <c r="E723" s="89"/>
      <c r="F723" s="29" t="str">
        <f>IF(YEAR(A723)&amp;MONTH(A723)=체크리스트!$A$11&amp;체크리스트!$A$15,RANK(A723,A$2:A$1080,1),"")</f>
        <v/>
      </c>
      <c r="G723" s="29" t="str">
        <f t="shared" si="49"/>
        <v/>
      </c>
      <c r="H723" s="29" t="str">
        <f>IFERROR(RANK(G723,G:G,1)+COUNTIF($G$1:G722,G723),"")</f>
        <v/>
      </c>
      <c r="I723" s="29" t="str">
        <f t="shared" si="50"/>
        <v/>
      </c>
      <c r="J723" s="29" t="str">
        <f>IFERROR(RANK(I723,I:I,1)+COUNTIF(I$1:I722,I723),"")</f>
        <v/>
      </c>
      <c r="K723" s="29" t="str">
        <f t="shared" si="51"/>
        <v/>
      </c>
      <c r="L723" s="29" t="str">
        <f>IFERROR(RANK(K723,K:K,1)+COUNTIF(K$1:K722,K723),"")</f>
        <v/>
      </c>
      <c r="M723" s="29" t="str">
        <f t="shared" si="52"/>
        <v/>
      </c>
      <c r="N723" s="29" t="str">
        <f>IFERROR(RANK(M723,M:M,1)+COUNTIF(M$1:M722,M723),"")</f>
        <v/>
      </c>
    </row>
    <row r="724" spans="1:14">
      <c r="A724" s="21"/>
      <c r="B724" s="8"/>
      <c r="C724" s="22" t="s">
        <v>857</v>
      </c>
      <c r="D724" s="111"/>
      <c r="E724" s="89"/>
      <c r="F724" s="29" t="str">
        <f>IF(YEAR(A724)&amp;MONTH(A724)=체크리스트!$A$11&amp;체크리스트!$A$15,RANK(A724,A$2:A$1080,1),"")</f>
        <v/>
      </c>
      <c r="G724" s="29" t="str">
        <f t="shared" si="49"/>
        <v/>
      </c>
      <c r="H724" s="29" t="str">
        <f>IFERROR(RANK(G724,G:G,1)+COUNTIF($G$1:G723,G724),"")</f>
        <v/>
      </c>
      <c r="I724" s="29" t="str">
        <f t="shared" si="50"/>
        <v/>
      </c>
      <c r="J724" s="29" t="str">
        <f>IFERROR(RANK(I724,I:I,1)+COUNTIF(I$1:I723,I724),"")</f>
        <v/>
      </c>
      <c r="K724" s="29" t="str">
        <f t="shared" si="51"/>
        <v/>
      </c>
      <c r="L724" s="29" t="str">
        <f>IFERROR(RANK(K724,K:K,1)+COUNTIF(K$1:K723,K724),"")</f>
        <v/>
      </c>
      <c r="M724" s="29" t="str">
        <f t="shared" si="52"/>
        <v/>
      </c>
      <c r="N724" s="29" t="str">
        <f>IFERROR(RANK(M724,M:M,1)+COUNTIF(M$1:M723,M724),"")</f>
        <v/>
      </c>
    </row>
    <row r="725" spans="1:14">
      <c r="A725" s="21"/>
      <c r="B725" s="8"/>
      <c r="C725" s="22" t="s">
        <v>857</v>
      </c>
      <c r="D725" s="111"/>
      <c r="E725" s="89"/>
      <c r="F725" s="29" t="str">
        <f>IF(YEAR(A725)&amp;MONTH(A725)=체크리스트!$A$11&amp;체크리스트!$A$15,RANK(A725,A$2:A$1080,1),"")</f>
        <v/>
      </c>
      <c r="G725" s="29" t="str">
        <f t="shared" si="49"/>
        <v/>
      </c>
      <c r="H725" s="29" t="str">
        <f>IFERROR(RANK(G725,G:G,1)+COUNTIF($G$1:G724,G725),"")</f>
        <v/>
      </c>
      <c r="I725" s="29" t="str">
        <f t="shared" si="50"/>
        <v/>
      </c>
      <c r="J725" s="29" t="str">
        <f>IFERROR(RANK(I725,I:I,1)+COUNTIF(I$1:I724,I725),"")</f>
        <v/>
      </c>
      <c r="K725" s="29" t="str">
        <f t="shared" si="51"/>
        <v/>
      </c>
      <c r="L725" s="29" t="str">
        <f>IFERROR(RANK(K725,K:K,1)+COUNTIF(K$1:K724,K725),"")</f>
        <v/>
      </c>
      <c r="M725" s="29" t="str">
        <f t="shared" si="52"/>
        <v/>
      </c>
      <c r="N725" s="29" t="str">
        <f>IFERROR(RANK(M725,M:M,1)+COUNTIF(M$1:M724,M725),"")</f>
        <v/>
      </c>
    </row>
    <row r="726" spans="1:14">
      <c r="A726" s="21"/>
      <c r="B726" s="8"/>
      <c r="C726" s="22" t="s">
        <v>857</v>
      </c>
      <c r="D726" s="111"/>
      <c r="E726" s="89"/>
      <c r="F726" s="29" t="str">
        <f>IF(YEAR(A726)&amp;MONTH(A726)=체크리스트!$A$11&amp;체크리스트!$A$15,RANK(A726,A$2:A$1080,1),"")</f>
        <v/>
      </c>
      <c r="G726" s="29" t="str">
        <f t="shared" si="49"/>
        <v/>
      </c>
      <c r="H726" s="29" t="str">
        <f>IFERROR(RANK(G726,G:G,1)+COUNTIF($G$1:G725,G726),"")</f>
        <v/>
      </c>
      <c r="I726" s="29" t="str">
        <f t="shared" si="50"/>
        <v/>
      </c>
      <c r="J726" s="29" t="str">
        <f>IFERROR(RANK(I726,I:I,1)+COUNTIF(I$1:I725,I726),"")</f>
        <v/>
      </c>
      <c r="K726" s="29" t="str">
        <f t="shared" si="51"/>
        <v/>
      </c>
      <c r="L726" s="29" t="str">
        <f>IFERROR(RANK(K726,K:K,1)+COUNTIF(K$1:K725,K726),"")</f>
        <v/>
      </c>
      <c r="M726" s="29" t="str">
        <f t="shared" si="52"/>
        <v/>
      </c>
      <c r="N726" s="29" t="str">
        <f>IFERROR(RANK(M726,M:M,1)+COUNTIF(M$1:M725,M726),"")</f>
        <v/>
      </c>
    </row>
    <row r="727" spans="1:14">
      <c r="A727" s="21"/>
      <c r="B727" s="8"/>
      <c r="C727" s="22" t="s">
        <v>857</v>
      </c>
      <c r="D727" s="111"/>
      <c r="E727" s="89"/>
      <c r="F727" s="29" t="str">
        <f>IF(YEAR(A727)&amp;MONTH(A727)=체크리스트!$A$11&amp;체크리스트!$A$15,RANK(A727,A$2:A$1080,1),"")</f>
        <v/>
      </c>
      <c r="G727" s="29" t="str">
        <f t="shared" si="49"/>
        <v/>
      </c>
      <c r="H727" s="29" t="str">
        <f>IFERROR(RANK(G727,G:G,1)+COUNTIF($G$1:G726,G727),"")</f>
        <v/>
      </c>
      <c r="I727" s="29" t="str">
        <f t="shared" si="50"/>
        <v/>
      </c>
      <c r="J727" s="29" t="str">
        <f>IFERROR(RANK(I727,I:I,1)+COUNTIF(I$1:I726,I727),"")</f>
        <v/>
      </c>
      <c r="K727" s="29" t="str">
        <f t="shared" si="51"/>
        <v/>
      </c>
      <c r="L727" s="29" t="str">
        <f>IFERROR(RANK(K727,K:K,1)+COUNTIF(K$1:K726,K727),"")</f>
        <v/>
      </c>
      <c r="M727" s="29" t="str">
        <f t="shared" si="52"/>
        <v/>
      </c>
      <c r="N727" s="29" t="str">
        <f>IFERROR(RANK(M727,M:M,1)+COUNTIF(M$1:M726,M727),"")</f>
        <v/>
      </c>
    </row>
    <row r="728" spans="1:14">
      <c r="A728" s="21"/>
      <c r="B728" s="8"/>
      <c r="C728" s="22" t="s">
        <v>857</v>
      </c>
      <c r="D728" s="111"/>
      <c r="E728" s="89"/>
      <c r="F728" s="29" t="str">
        <f>IF(YEAR(A728)&amp;MONTH(A728)=체크리스트!$A$11&amp;체크리스트!$A$15,RANK(A728,A$2:A$1080,1),"")</f>
        <v/>
      </c>
      <c r="G728" s="29" t="str">
        <f t="shared" si="49"/>
        <v/>
      </c>
      <c r="H728" s="29" t="str">
        <f>IFERROR(RANK(G728,G:G,1)+COUNTIF($G$1:G727,G728),"")</f>
        <v/>
      </c>
      <c r="I728" s="29" t="str">
        <f t="shared" si="50"/>
        <v/>
      </c>
      <c r="J728" s="29" t="str">
        <f>IFERROR(RANK(I728,I:I,1)+COUNTIF(I$1:I727,I728),"")</f>
        <v/>
      </c>
      <c r="K728" s="29" t="str">
        <f t="shared" si="51"/>
        <v/>
      </c>
      <c r="L728" s="29" t="str">
        <f>IFERROR(RANK(K728,K:K,1)+COUNTIF(K$1:K727,K728),"")</f>
        <v/>
      </c>
      <c r="M728" s="29" t="str">
        <f t="shared" si="52"/>
        <v/>
      </c>
      <c r="N728" s="29" t="str">
        <f>IFERROR(RANK(M728,M:M,1)+COUNTIF(M$1:M727,M728),"")</f>
        <v/>
      </c>
    </row>
    <row r="729" spans="1:14">
      <c r="A729" s="21"/>
      <c r="B729" s="8"/>
      <c r="C729" s="22" t="s">
        <v>857</v>
      </c>
      <c r="D729" s="111"/>
      <c r="E729" s="89"/>
      <c r="F729" s="29" t="str">
        <f>IF(YEAR(A729)&amp;MONTH(A729)=체크리스트!$A$11&amp;체크리스트!$A$15,RANK(A729,A$2:A$1080,1),"")</f>
        <v/>
      </c>
      <c r="G729" s="29" t="str">
        <f t="shared" si="49"/>
        <v/>
      </c>
      <c r="H729" s="29" t="str">
        <f>IFERROR(RANK(G729,G:G,1)+COUNTIF($G$1:G728,G729),"")</f>
        <v/>
      </c>
      <c r="I729" s="29" t="str">
        <f t="shared" si="50"/>
        <v/>
      </c>
      <c r="J729" s="29" t="str">
        <f>IFERROR(RANK(I729,I:I,1)+COUNTIF(I$1:I728,I729),"")</f>
        <v/>
      </c>
      <c r="K729" s="29" t="str">
        <f t="shared" si="51"/>
        <v/>
      </c>
      <c r="L729" s="29" t="str">
        <f>IFERROR(RANK(K729,K:K,1)+COUNTIF(K$1:K728,K729),"")</f>
        <v/>
      </c>
      <c r="M729" s="29" t="str">
        <f t="shared" si="52"/>
        <v/>
      </c>
      <c r="N729" s="29" t="str">
        <f>IFERROR(RANK(M729,M:M,1)+COUNTIF(M$1:M728,M729),"")</f>
        <v/>
      </c>
    </row>
    <row r="730" spans="1:14">
      <c r="A730" s="21"/>
      <c r="B730" s="8"/>
      <c r="C730" s="22" t="s">
        <v>857</v>
      </c>
      <c r="D730" s="111"/>
      <c r="E730" s="89"/>
      <c r="F730" s="29" t="str">
        <f>IF(YEAR(A730)&amp;MONTH(A730)=체크리스트!$A$11&amp;체크리스트!$A$15,RANK(A730,A$2:A$1080,1),"")</f>
        <v/>
      </c>
      <c r="G730" s="29" t="str">
        <f t="shared" ref="G730:G793" si="53">IFERROR(IF(D730="기획자료",RANK(F730,F:F,1),""),"")</f>
        <v/>
      </c>
      <c r="H730" s="29" t="str">
        <f>IFERROR(RANK(G730,G:G,1)+COUNTIF($G$1:G729,G730),"")</f>
        <v/>
      </c>
      <c r="I730" s="29" t="str">
        <f t="shared" ref="I730:I793" si="54">IFERROR(IF(D730="보도자료",RANK(F730,F:F,1),""),"")</f>
        <v/>
      </c>
      <c r="J730" s="29" t="str">
        <f>IFERROR(RANK(I730,I:I,1)+COUNTIF(I$1:I729,I730),"")</f>
        <v/>
      </c>
      <c r="K730" s="29" t="str">
        <f t="shared" ref="K730:K793" si="55">IFERROR(IF(D730="자료실",RANK(F730,F:F,1),""),"")</f>
        <v/>
      </c>
      <c r="L730" s="29" t="str">
        <f>IFERROR(RANK(K730,K:K,1)+COUNTIF(K$1:K729,K730),"")</f>
        <v/>
      </c>
      <c r="M730" s="29" t="str">
        <f t="shared" ref="M730:M793" si="56">IFERROR(IF(D730="리포트",RANK(F730,F:F,1),""),"")</f>
        <v/>
      </c>
      <c r="N730" s="29" t="str">
        <f>IFERROR(RANK(M730,M:M,1)+COUNTIF(M$1:M729,M730),"")</f>
        <v/>
      </c>
    </row>
    <row r="731" spans="1:14">
      <c r="A731" s="21"/>
      <c r="B731" s="8"/>
      <c r="C731" s="22" t="s">
        <v>857</v>
      </c>
      <c r="D731" s="111"/>
      <c r="E731" s="89"/>
      <c r="F731" s="29" t="str">
        <f>IF(YEAR(A731)&amp;MONTH(A731)=체크리스트!$A$11&amp;체크리스트!$A$15,RANK(A731,A$2:A$1080,1),"")</f>
        <v/>
      </c>
      <c r="G731" s="29" t="str">
        <f t="shared" si="53"/>
        <v/>
      </c>
      <c r="H731" s="29" t="str">
        <f>IFERROR(RANK(G731,G:G,1)+COUNTIF($G$1:G730,G731),"")</f>
        <v/>
      </c>
      <c r="I731" s="29" t="str">
        <f t="shared" si="54"/>
        <v/>
      </c>
      <c r="J731" s="29" t="str">
        <f>IFERROR(RANK(I731,I:I,1)+COUNTIF(I$1:I730,I731),"")</f>
        <v/>
      </c>
      <c r="K731" s="29" t="str">
        <f t="shared" si="55"/>
        <v/>
      </c>
      <c r="L731" s="29" t="str">
        <f>IFERROR(RANK(K731,K:K,1)+COUNTIF(K$1:K730,K731),"")</f>
        <v/>
      </c>
      <c r="M731" s="29" t="str">
        <f t="shared" si="56"/>
        <v/>
      </c>
      <c r="N731" s="29" t="str">
        <f>IFERROR(RANK(M731,M:M,1)+COUNTIF(M$1:M730,M731),"")</f>
        <v/>
      </c>
    </row>
    <row r="732" spans="1:14">
      <c r="A732" s="21"/>
      <c r="B732" s="8"/>
      <c r="C732" s="22" t="s">
        <v>857</v>
      </c>
      <c r="D732" s="111"/>
      <c r="E732" s="89"/>
      <c r="F732" s="29" t="str">
        <f>IF(YEAR(A732)&amp;MONTH(A732)=체크리스트!$A$11&amp;체크리스트!$A$15,RANK(A732,A$2:A$1080,1),"")</f>
        <v/>
      </c>
      <c r="G732" s="29" t="str">
        <f t="shared" si="53"/>
        <v/>
      </c>
      <c r="H732" s="29" t="str">
        <f>IFERROR(RANK(G732,G:G,1)+COUNTIF($G$1:G731,G732),"")</f>
        <v/>
      </c>
      <c r="I732" s="29" t="str">
        <f t="shared" si="54"/>
        <v/>
      </c>
      <c r="J732" s="29" t="str">
        <f>IFERROR(RANK(I732,I:I,1)+COUNTIF(I$1:I731,I732),"")</f>
        <v/>
      </c>
      <c r="K732" s="29" t="str">
        <f t="shared" si="55"/>
        <v/>
      </c>
      <c r="L732" s="29" t="str">
        <f>IFERROR(RANK(K732,K:K,1)+COUNTIF(K$1:K731,K732),"")</f>
        <v/>
      </c>
      <c r="M732" s="29" t="str">
        <f t="shared" si="56"/>
        <v/>
      </c>
      <c r="N732" s="29" t="str">
        <f>IFERROR(RANK(M732,M:M,1)+COUNTIF(M$1:M731,M732),"")</f>
        <v/>
      </c>
    </row>
    <row r="733" spans="1:14">
      <c r="A733" s="21"/>
      <c r="B733" s="8"/>
      <c r="C733" s="22" t="s">
        <v>857</v>
      </c>
      <c r="D733" s="111"/>
      <c r="E733" s="89"/>
      <c r="F733" s="29" t="str">
        <f>IF(YEAR(A733)&amp;MONTH(A733)=체크리스트!$A$11&amp;체크리스트!$A$15,RANK(A733,A$2:A$1080,1),"")</f>
        <v/>
      </c>
      <c r="G733" s="29" t="str">
        <f t="shared" si="53"/>
        <v/>
      </c>
      <c r="H733" s="29" t="str">
        <f>IFERROR(RANK(G733,G:G,1)+COUNTIF($G$1:G732,G733),"")</f>
        <v/>
      </c>
      <c r="I733" s="29" t="str">
        <f t="shared" si="54"/>
        <v/>
      </c>
      <c r="J733" s="29" t="str">
        <f>IFERROR(RANK(I733,I:I,1)+COUNTIF(I$1:I732,I733),"")</f>
        <v/>
      </c>
      <c r="K733" s="29" t="str">
        <f t="shared" si="55"/>
        <v/>
      </c>
      <c r="L733" s="29" t="str">
        <f>IFERROR(RANK(K733,K:K,1)+COUNTIF(K$1:K732,K733),"")</f>
        <v/>
      </c>
      <c r="M733" s="29" t="str">
        <f t="shared" si="56"/>
        <v/>
      </c>
      <c r="N733" s="29" t="str">
        <f>IFERROR(RANK(M733,M:M,1)+COUNTIF(M$1:M732,M733),"")</f>
        <v/>
      </c>
    </row>
    <row r="734" spans="1:14">
      <c r="A734" s="21"/>
      <c r="B734" s="8"/>
      <c r="C734" s="22" t="s">
        <v>857</v>
      </c>
      <c r="D734" s="111"/>
      <c r="E734" s="89"/>
      <c r="F734" s="29" t="str">
        <f>IF(YEAR(A734)&amp;MONTH(A734)=체크리스트!$A$11&amp;체크리스트!$A$15,RANK(A734,A$2:A$1080,1),"")</f>
        <v/>
      </c>
      <c r="G734" s="29" t="str">
        <f t="shared" si="53"/>
        <v/>
      </c>
      <c r="H734" s="29" t="str">
        <f>IFERROR(RANK(G734,G:G,1)+COUNTIF($G$1:G733,G734),"")</f>
        <v/>
      </c>
      <c r="I734" s="29" t="str">
        <f t="shared" si="54"/>
        <v/>
      </c>
      <c r="J734" s="29" t="str">
        <f>IFERROR(RANK(I734,I:I,1)+COUNTIF(I$1:I733,I734),"")</f>
        <v/>
      </c>
      <c r="K734" s="29" t="str">
        <f t="shared" si="55"/>
        <v/>
      </c>
      <c r="L734" s="29" t="str">
        <f>IFERROR(RANK(K734,K:K,1)+COUNTIF(K$1:K733,K734),"")</f>
        <v/>
      </c>
      <c r="M734" s="29" t="str">
        <f t="shared" si="56"/>
        <v/>
      </c>
      <c r="N734" s="29" t="str">
        <f>IFERROR(RANK(M734,M:M,1)+COUNTIF(M$1:M733,M734),"")</f>
        <v/>
      </c>
    </row>
    <row r="735" spans="1:14">
      <c r="A735" s="21"/>
      <c r="B735" s="8"/>
      <c r="C735" s="22" t="s">
        <v>857</v>
      </c>
      <c r="D735" s="111"/>
      <c r="E735" s="89"/>
      <c r="F735" s="29" t="str">
        <f>IF(YEAR(A735)&amp;MONTH(A735)=체크리스트!$A$11&amp;체크리스트!$A$15,RANK(A735,A$2:A$1080,1),"")</f>
        <v/>
      </c>
      <c r="G735" s="29" t="str">
        <f t="shared" si="53"/>
        <v/>
      </c>
      <c r="H735" s="29" t="str">
        <f>IFERROR(RANK(G735,G:G,1)+COUNTIF($G$1:G734,G735),"")</f>
        <v/>
      </c>
      <c r="I735" s="29" t="str">
        <f t="shared" si="54"/>
        <v/>
      </c>
      <c r="J735" s="29" t="str">
        <f>IFERROR(RANK(I735,I:I,1)+COUNTIF(I$1:I734,I735),"")</f>
        <v/>
      </c>
      <c r="K735" s="29" t="str">
        <f t="shared" si="55"/>
        <v/>
      </c>
      <c r="L735" s="29" t="str">
        <f>IFERROR(RANK(K735,K:K,1)+COUNTIF(K$1:K734,K735),"")</f>
        <v/>
      </c>
      <c r="M735" s="29" t="str">
        <f t="shared" si="56"/>
        <v/>
      </c>
      <c r="N735" s="29" t="str">
        <f>IFERROR(RANK(M735,M:M,1)+COUNTIF(M$1:M734,M735),"")</f>
        <v/>
      </c>
    </row>
    <row r="736" spans="1:14">
      <c r="A736" s="21"/>
      <c r="B736" s="8"/>
      <c r="C736" s="22" t="s">
        <v>857</v>
      </c>
      <c r="D736" s="111"/>
      <c r="E736" s="89"/>
      <c r="F736" s="29" t="str">
        <f>IF(YEAR(A736)&amp;MONTH(A736)=체크리스트!$A$11&amp;체크리스트!$A$15,RANK(A736,A$2:A$1080,1),"")</f>
        <v/>
      </c>
      <c r="G736" s="29" t="str">
        <f t="shared" si="53"/>
        <v/>
      </c>
      <c r="H736" s="29" t="str">
        <f>IFERROR(RANK(G736,G:G,1)+COUNTIF($G$1:G735,G736),"")</f>
        <v/>
      </c>
      <c r="I736" s="29" t="str">
        <f t="shared" si="54"/>
        <v/>
      </c>
      <c r="J736" s="29" t="str">
        <f>IFERROR(RANK(I736,I:I,1)+COUNTIF(I$1:I735,I736),"")</f>
        <v/>
      </c>
      <c r="K736" s="29" t="str">
        <f t="shared" si="55"/>
        <v/>
      </c>
      <c r="L736" s="29" t="str">
        <f>IFERROR(RANK(K736,K:K,1)+COUNTIF(K$1:K735,K736),"")</f>
        <v/>
      </c>
      <c r="M736" s="29" t="str">
        <f t="shared" si="56"/>
        <v/>
      </c>
      <c r="N736" s="29" t="str">
        <f>IFERROR(RANK(M736,M:M,1)+COUNTIF(M$1:M735,M736),"")</f>
        <v/>
      </c>
    </row>
    <row r="737" spans="1:14">
      <c r="A737" s="21"/>
      <c r="B737" s="8"/>
      <c r="C737" s="22" t="s">
        <v>857</v>
      </c>
      <c r="D737" s="111"/>
      <c r="E737" s="89"/>
      <c r="F737" s="29" t="str">
        <f>IF(YEAR(A737)&amp;MONTH(A737)=체크리스트!$A$11&amp;체크리스트!$A$15,RANK(A737,A$2:A$1080,1),"")</f>
        <v/>
      </c>
      <c r="G737" s="29" t="str">
        <f t="shared" si="53"/>
        <v/>
      </c>
      <c r="H737" s="29" t="str">
        <f>IFERROR(RANK(G737,G:G,1)+COUNTIF($G$1:G736,G737),"")</f>
        <v/>
      </c>
      <c r="I737" s="29" t="str">
        <f t="shared" si="54"/>
        <v/>
      </c>
      <c r="J737" s="29" t="str">
        <f>IFERROR(RANK(I737,I:I,1)+COUNTIF(I$1:I736,I737),"")</f>
        <v/>
      </c>
      <c r="K737" s="29" t="str">
        <f t="shared" si="55"/>
        <v/>
      </c>
      <c r="L737" s="29" t="str">
        <f>IFERROR(RANK(K737,K:K,1)+COUNTIF(K$1:K736,K737),"")</f>
        <v/>
      </c>
      <c r="M737" s="29" t="str">
        <f t="shared" si="56"/>
        <v/>
      </c>
      <c r="N737" s="29" t="str">
        <f>IFERROR(RANK(M737,M:M,1)+COUNTIF(M$1:M736,M737),"")</f>
        <v/>
      </c>
    </row>
    <row r="738" spans="1:14">
      <c r="A738" s="21"/>
      <c r="B738" s="8"/>
      <c r="C738" s="22" t="s">
        <v>857</v>
      </c>
      <c r="D738" s="111"/>
      <c r="E738" s="89"/>
      <c r="F738" s="29" t="str">
        <f>IF(YEAR(A738)&amp;MONTH(A738)=체크리스트!$A$11&amp;체크리스트!$A$15,RANK(A738,A$2:A$1080,1),"")</f>
        <v/>
      </c>
      <c r="G738" s="29" t="str">
        <f t="shared" si="53"/>
        <v/>
      </c>
      <c r="H738" s="29" t="str">
        <f>IFERROR(RANK(G738,G:G,1)+COUNTIF($G$1:G737,G738),"")</f>
        <v/>
      </c>
      <c r="I738" s="29" t="str">
        <f t="shared" si="54"/>
        <v/>
      </c>
      <c r="J738" s="29" t="str">
        <f>IFERROR(RANK(I738,I:I,1)+COUNTIF(I$1:I737,I738),"")</f>
        <v/>
      </c>
      <c r="K738" s="29" t="str">
        <f t="shared" si="55"/>
        <v/>
      </c>
      <c r="L738" s="29" t="str">
        <f>IFERROR(RANK(K738,K:K,1)+COUNTIF(K$1:K737,K738),"")</f>
        <v/>
      </c>
      <c r="M738" s="29" t="str">
        <f t="shared" si="56"/>
        <v/>
      </c>
      <c r="N738" s="29" t="str">
        <f>IFERROR(RANK(M738,M:M,1)+COUNTIF(M$1:M737,M738),"")</f>
        <v/>
      </c>
    </row>
    <row r="739" spans="1:14">
      <c r="A739" s="21"/>
      <c r="B739" s="8"/>
      <c r="C739" s="22" t="s">
        <v>857</v>
      </c>
      <c r="D739" s="111"/>
      <c r="E739" s="89"/>
      <c r="F739" s="29" t="str">
        <f>IF(YEAR(A739)&amp;MONTH(A739)=체크리스트!$A$11&amp;체크리스트!$A$15,RANK(A739,A$2:A$1080,1),"")</f>
        <v/>
      </c>
      <c r="G739" s="29" t="str">
        <f t="shared" si="53"/>
        <v/>
      </c>
      <c r="H739" s="29" t="str">
        <f>IFERROR(RANK(G739,G:G,1)+COUNTIF($G$1:G738,G739),"")</f>
        <v/>
      </c>
      <c r="I739" s="29" t="str">
        <f t="shared" si="54"/>
        <v/>
      </c>
      <c r="J739" s="29" t="str">
        <f>IFERROR(RANK(I739,I:I,1)+COUNTIF(I$1:I738,I739),"")</f>
        <v/>
      </c>
      <c r="K739" s="29" t="str">
        <f t="shared" si="55"/>
        <v/>
      </c>
      <c r="L739" s="29" t="str">
        <f>IFERROR(RANK(K739,K:K,1)+COUNTIF(K$1:K738,K739),"")</f>
        <v/>
      </c>
      <c r="M739" s="29" t="str">
        <f t="shared" si="56"/>
        <v/>
      </c>
      <c r="N739" s="29" t="str">
        <f>IFERROR(RANK(M739,M:M,1)+COUNTIF(M$1:M738,M739),"")</f>
        <v/>
      </c>
    </row>
    <row r="740" spans="1:14">
      <c r="A740" s="21"/>
      <c r="B740" s="8"/>
      <c r="C740" s="22" t="s">
        <v>857</v>
      </c>
      <c r="D740" s="111"/>
      <c r="E740" s="89"/>
      <c r="F740" s="29" t="str">
        <f>IF(YEAR(A740)&amp;MONTH(A740)=체크리스트!$A$11&amp;체크리스트!$A$15,RANK(A740,A$2:A$1080,1),"")</f>
        <v/>
      </c>
      <c r="G740" s="29" t="str">
        <f t="shared" si="53"/>
        <v/>
      </c>
      <c r="H740" s="29" t="str">
        <f>IFERROR(RANK(G740,G:G,1)+COUNTIF($G$1:G739,G740),"")</f>
        <v/>
      </c>
      <c r="I740" s="29" t="str">
        <f t="shared" si="54"/>
        <v/>
      </c>
      <c r="J740" s="29" t="str">
        <f>IFERROR(RANK(I740,I:I,1)+COUNTIF(I$1:I739,I740),"")</f>
        <v/>
      </c>
      <c r="K740" s="29" t="str">
        <f t="shared" si="55"/>
        <v/>
      </c>
      <c r="L740" s="29" t="str">
        <f>IFERROR(RANK(K740,K:K,1)+COUNTIF(K$1:K739,K740),"")</f>
        <v/>
      </c>
      <c r="M740" s="29" t="str">
        <f t="shared" si="56"/>
        <v/>
      </c>
      <c r="N740" s="29" t="str">
        <f>IFERROR(RANK(M740,M:M,1)+COUNTIF(M$1:M739,M740),"")</f>
        <v/>
      </c>
    </row>
    <row r="741" spans="1:14">
      <c r="A741" s="21"/>
      <c r="B741" s="8"/>
      <c r="C741" s="22" t="s">
        <v>857</v>
      </c>
      <c r="D741" s="111"/>
      <c r="E741" s="89"/>
      <c r="F741" s="29" t="str">
        <f>IF(YEAR(A741)&amp;MONTH(A741)=체크리스트!$A$11&amp;체크리스트!$A$15,RANK(A741,A$2:A$1080,1),"")</f>
        <v/>
      </c>
      <c r="G741" s="29" t="str">
        <f t="shared" si="53"/>
        <v/>
      </c>
      <c r="H741" s="29" t="str">
        <f>IFERROR(RANK(G741,G:G,1)+COUNTIF($G$1:G740,G741),"")</f>
        <v/>
      </c>
      <c r="I741" s="29" t="str">
        <f t="shared" si="54"/>
        <v/>
      </c>
      <c r="J741" s="29" t="str">
        <f>IFERROR(RANK(I741,I:I,1)+COUNTIF(I$1:I740,I741),"")</f>
        <v/>
      </c>
      <c r="K741" s="29" t="str">
        <f t="shared" si="55"/>
        <v/>
      </c>
      <c r="L741" s="29" t="str">
        <f>IFERROR(RANK(K741,K:K,1)+COUNTIF(K$1:K740,K741),"")</f>
        <v/>
      </c>
      <c r="M741" s="29" t="str">
        <f t="shared" si="56"/>
        <v/>
      </c>
      <c r="N741" s="29" t="str">
        <f>IFERROR(RANK(M741,M:M,1)+COUNTIF(M$1:M740,M741),"")</f>
        <v/>
      </c>
    </row>
    <row r="742" spans="1:14">
      <c r="A742" s="21"/>
      <c r="B742" s="8"/>
      <c r="C742" s="22" t="s">
        <v>857</v>
      </c>
      <c r="D742" s="111"/>
      <c r="E742" s="89"/>
      <c r="F742" s="29" t="str">
        <f>IF(YEAR(A742)&amp;MONTH(A742)=체크리스트!$A$11&amp;체크리스트!$A$15,RANK(A742,A$2:A$1080,1),"")</f>
        <v/>
      </c>
      <c r="G742" s="29" t="str">
        <f t="shared" si="53"/>
        <v/>
      </c>
      <c r="H742" s="29" t="str">
        <f>IFERROR(RANK(G742,G:G,1)+COUNTIF($G$1:G741,G742),"")</f>
        <v/>
      </c>
      <c r="I742" s="29" t="str">
        <f t="shared" si="54"/>
        <v/>
      </c>
      <c r="J742" s="29" t="str">
        <f>IFERROR(RANK(I742,I:I,1)+COUNTIF(I$1:I741,I742),"")</f>
        <v/>
      </c>
      <c r="K742" s="29" t="str">
        <f t="shared" si="55"/>
        <v/>
      </c>
      <c r="L742" s="29" t="str">
        <f>IFERROR(RANK(K742,K:K,1)+COUNTIF(K$1:K741,K742),"")</f>
        <v/>
      </c>
      <c r="M742" s="29" t="str">
        <f t="shared" si="56"/>
        <v/>
      </c>
      <c r="N742" s="29" t="str">
        <f>IFERROR(RANK(M742,M:M,1)+COUNTIF(M$1:M741,M742),"")</f>
        <v/>
      </c>
    </row>
    <row r="743" spans="1:14">
      <c r="A743" s="21"/>
      <c r="B743" s="8"/>
      <c r="C743" s="22" t="s">
        <v>857</v>
      </c>
      <c r="D743" s="111"/>
      <c r="E743" s="89"/>
      <c r="F743" s="29" t="str">
        <f>IF(YEAR(A743)&amp;MONTH(A743)=체크리스트!$A$11&amp;체크리스트!$A$15,RANK(A743,A$2:A$1080,1),"")</f>
        <v/>
      </c>
      <c r="G743" s="29" t="str">
        <f t="shared" si="53"/>
        <v/>
      </c>
      <c r="H743" s="29" t="str">
        <f>IFERROR(RANK(G743,G:G,1)+COUNTIF($G$1:G742,G743),"")</f>
        <v/>
      </c>
      <c r="I743" s="29" t="str">
        <f t="shared" si="54"/>
        <v/>
      </c>
      <c r="J743" s="29" t="str">
        <f>IFERROR(RANK(I743,I:I,1)+COUNTIF(I$1:I742,I743),"")</f>
        <v/>
      </c>
      <c r="K743" s="29" t="str">
        <f t="shared" si="55"/>
        <v/>
      </c>
      <c r="L743" s="29" t="str">
        <f>IFERROR(RANK(K743,K:K,1)+COUNTIF(K$1:K742,K743),"")</f>
        <v/>
      </c>
      <c r="M743" s="29" t="str">
        <f t="shared" si="56"/>
        <v/>
      </c>
      <c r="N743" s="29" t="str">
        <f>IFERROR(RANK(M743,M:M,1)+COUNTIF(M$1:M742,M743),"")</f>
        <v/>
      </c>
    </row>
    <row r="744" spans="1:14">
      <c r="A744" s="21"/>
      <c r="B744" s="8"/>
      <c r="C744" s="22" t="s">
        <v>857</v>
      </c>
      <c r="D744" s="111"/>
      <c r="E744" s="89"/>
      <c r="F744" s="29" t="str">
        <f>IF(YEAR(A744)&amp;MONTH(A744)=체크리스트!$A$11&amp;체크리스트!$A$15,RANK(A744,A$2:A$1080,1),"")</f>
        <v/>
      </c>
      <c r="G744" s="29" t="str">
        <f t="shared" si="53"/>
        <v/>
      </c>
      <c r="H744" s="29" t="str">
        <f>IFERROR(RANK(G744,G:G,1)+COUNTIF($G$1:G743,G744),"")</f>
        <v/>
      </c>
      <c r="I744" s="29" t="str">
        <f t="shared" si="54"/>
        <v/>
      </c>
      <c r="J744" s="29" t="str">
        <f>IFERROR(RANK(I744,I:I,1)+COUNTIF(I$1:I743,I744),"")</f>
        <v/>
      </c>
      <c r="K744" s="29" t="str">
        <f t="shared" si="55"/>
        <v/>
      </c>
      <c r="L744" s="29" t="str">
        <f>IFERROR(RANK(K744,K:K,1)+COUNTIF(K$1:K743,K744),"")</f>
        <v/>
      </c>
      <c r="M744" s="29" t="str">
        <f t="shared" si="56"/>
        <v/>
      </c>
      <c r="N744" s="29" t="str">
        <f>IFERROR(RANK(M744,M:M,1)+COUNTIF(M$1:M743,M744),"")</f>
        <v/>
      </c>
    </row>
    <row r="745" spans="1:14">
      <c r="A745" s="21"/>
      <c r="B745" s="8"/>
      <c r="C745" s="22" t="s">
        <v>857</v>
      </c>
      <c r="D745" s="111"/>
      <c r="E745" s="89"/>
      <c r="F745" s="29" t="str">
        <f>IF(YEAR(A745)&amp;MONTH(A745)=체크리스트!$A$11&amp;체크리스트!$A$15,RANK(A745,A$2:A$1080,1),"")</f>
        <v/>
      </c>
      <c r="G745" s="29" t="str">
        <f t="shared" si="53"/>
        <v/>
      </c>
      <c r="H745" s="29" t="str">
        <f>IFERROR(RANK(G745,G:G,1)+COUNTIF($G$1:G744,G745),"")</f>
        <v/>
      </c>
      <c r="I745" s="29" t="str">
        <f t="shared" si="54"/>
        <v/>
      </c>
      <c r="J745" s="29" t="str">
        <f>IFERROR(RANK(I745,I:I,1)+COUNTIF(I$1:I744,I745),"")</f>
        <v/>
      </c>
      <c r="K745" s="29" t="str">
        <f t="shared" si="55"/>
        <v/>
      </c>
      <c r="L745" s="29" t="str">
        <f>IFERROR(RANK(K745,K:K,1)+COUNTIF(K$1:K744,K745),"")</f>
        <v/>
      </c>
      <c r="M745" s="29" t="str">
        <f t="shared" si="56"/>
        <v/>
      </c>
      <c r="N745" s="29" t="str">
        <f>IFERROR(RANK(M745,M:M,1)+COUNTIF(M$1:M744,M745),"")</f>
        <v/>
      </c>
    </row>
    <row r="746" spans="1:14">
      <c r="A746" s="21"/>
      <c r="B746" s="8"/>
      <c r="C746" s="22" t="s">
        <v>857</v>
      </c>
      <c r="D746" s="111"/>
      <c r="E746" s="89"/>
      <c r="F746" s="29" t="str">
        <f>IF(YEAR(A746)&amp;MONTH(A746)=체크리스트!$A$11&amp;체크리스트!$A$15,RANK(A746,A$2:A$1080,1),"")</f>
        <v/>
      </c>
      <c r="G746" s="29" t="str">
        <f t="shared" si="53"/>
        <v/>
      </c>
      <c r="H746" s="29" t="str">
        <f>IFERROR(RANK(G746,G:G,1)+COUNTIF($G$1:G745,G746),"")</f>
        <v/>
      </c>
      <c r="I746" s="29" t="str">
        <f t="shared" si="54"/>
        <v/>
      </c>
      <c r="J746" s="29" t="str">
        <f>IFERROR(RANK(I746,I:I,1)+COUNTIF(I$1:I745,I746),"")</f>
        <v/>
      </c>
      <c r="K746" s="29" t="str">
        <f t="shared" si="55"/>
        <v/>
      </c>
      <c r="L746" s="29" t="str">
        <f>IFERROR(RANK(K746,K:K,1)+COUNTIF(K$1:K745,K746),"")</f>
        <v/>
      </c>
      <c r="M746" s="29" t="str">
        <f t="shared" si="56"/>
        <v/>
      </c>
      <c r="N746" s="29" t="str">
        <f>IFERROR(RANK(M746,M:M,1)+COUNTIF(M$1:M745,M746),"")</f>
        <v/>
      </c>
    </row>
    <row r="747" spans="1:14">
      <c r="A747" s="21"/>
      <c r="B747" s="8"/>
      <c r="C747" s="22" t="s">
        <v>857</v>
      </c>
      <c r="D747" s="111"/>
      <c r="E747" s="89"/>
      <c r="F747" s="29" t="str">
        <f>IF(YEAR(A747)&amp;MONTH(A747)=체크리스트!$A$11&amp;체크리스트!$A$15,RANK(A747,A$2:A$1080,1),"")</f>
        <v/>
      </c>
      <c r="G747" s="29" t="str">
        <f t="shared" si="53"/>
        <v/>
      </c>
      <c r="H747" s="29" t="str">
        <f>IFERROR(RANK(G747,G:G,1)+COUNTIF($G$1:G746,G747),"")</f>
        <v/>
      </c>
      <c r="I747" s="29" t="str">
        <f t="shared" si="54"/>
        <v/>
      </c>
      <c r="J747" s="29" t="str">
        <f>IFERROR(RANK(I747,I:I,1)+COUNTIF(I$1:I746,I747),"")</f>
        <v/>
      </c>
      <c r="K747" s="29" t="str">
        <f t="shared" si="55"/>
        <v/>
      </c>
      <c r="L747" s="29" t="str">
        <f>IFERROR(RANK(K747,K:K,1)+COUNTIF(K$1:K746,K747),"")</f>
        <v/>
      </c>
      <c r="M747" s="29" t="str">
        <f t="shared" si="56"/>
        <v/>
      </c>
      <c r="N747" s="29" t="str">
        <f>IFERROR(RANK(M747,M:M,1)+COUNTIF(M$1:M746,M747),"")</f>
        <v/>
      </c>
    </row>
    <row r="748" spans="1:14">
      <c r="A748" s="21"/>
      <c r="B748" s="8"/>
      <c r="C748" s="22" t="s">
        <v>857</v>
      </c>
      <c r="D748" s="111"/>
      <c r="E748" s="89"/>
      <c r="F748" s="29" t="str">
        <f>IF(YEAR(A748)&amp;MONTH(A748)=체크리스트!$A$11&amp;체크리스트!$A$15,RANK(A748,A$2:A$1080,1),"")</f>
        <v/>
      </c>
      <c r="G748" s="29" t="str">
        <f t="shared" si="53"/>
        <v/>
      </c>
      <c r="H748" s="29" t="str">
        <f>IFERROR(RANK(G748,G:G,1)+COUNTIF($G$1:G747,G748),"")</f>
        <v/>
      </c>
      <c r="I748" s="29" t="str">
        <f t="shared" si="54"/>
        <v/>
      </c>
      <c r="J748" s="29" t="str">
        <f>IFERROR(RANK(I748,I:I,1)+COUNTIF(I$1:I747,I748),"")</f>
        <v/>
      </c>
      <c r="K748" s="29" t="str">
        <f t="shared" si="55"/>
        <v/>
      </c>
      <c r="L748" s="29" t="str">
        <f>IFERROR(RANK(K748,K:K,1)+COUNTIF(K$1:K747,K748),"")</f>
        <v/>
      </c>
      <c r="M748" s="29" t="str">
        <f t="shared" si="56"/>
        <v/>
      </c>
      <c r="N748" s="29" t="str">
        <f>IFERROR(RANK(M748,M:M,1)+COUNTIF(M$1:M747,M748),"")</f>
        <v/>
      </c>
    </row>
    <row r="749" spans="1:14">
      <c r="A749" s="21"/>
      <c r="B749" s="8"/>
      <c r="C749" s="22" t="s">
        <v>857</v>
      </c>
      <c r="D749" s="111"/>
      <c r="E749" s="89"/>
      <c r="F749" s="29" t="str">
        <f>IF(YEAR(A749)&amp;MONTH(A749)=체크리스트!$A$11&amp;체크리스트!$A$15,RANK(A749,A$2:A$1080,1),"")</f>
        <v/>
      </c>
      <c r="G749" s="29" t="str">
        <f t="shared" si="53"/>
        <v/>
      </c>
      <c r="H749" s="29" t="str">
        <f>IFERROR(RANK(G749,G:G,1)+COUNTIF($G$1:G748,G749),"")</f>
        <v/>
      </c>
      <c r="I749" s="29" t="str">
        <f t="shared" si="54"/>
        <v/>
      </c>
      <c r="J749" s="29" t="str">
        <f>IFERROR(RANK(I749,I:I,1)+COUNTIF(I$1:I748,I749),"")</f>
        <v/>
      </c>
      <c r="K749" s="29" t="str">
        <f t="shared" si="55"/>
        <v/>
      </c>
      <c r="L749" s="29" t="str">
        <f>IFERROR(RANK(K749,K:K,1)+COUNTIF(K$1:K748,K749),"")</f>
        <v/>
      </c>
      <c r="M749" s="29" t="str">
        <f t="shared" si="56"/>
        <v/>
      </c>
      <c r="N749" s="29" t="str">
        <f>IFERROR(RANK(M749,M:M,1)+COUNTIF(M$1:M748,M749),"")</f>
        <v/>
      </c>
    </row>
    <row r="750" spans="1:14">
      <c r="A750" s="21"/>
      <c r="B750" s="8"/>
      <c r="C750" s="22" t="s">
        <v>857</v>
      </c>
      <c r="D750" s="111"/>
      <c r="E750" s="89"/>
      <c r="F750" s="29" t="str">
        <f>IF(YEAR(A750)&amp;MONTH(A750)=체크리스트!$A$11&amp;체크리스트!$A$15,RANK(A750,A$2:A$1080,1),"")</f>
        <v/>
      </c>
      <c r="G750" s="29" t="str">
        <f t="shared" si="53"/>
        <v/>
      </c>
      <c r="H750" s="29" t="str">
        <f>IFERROR(RANK(G750,G:G,1)+COUNTIF($G$1:G749,G750),"")</f>
        <v/>
      </c>
      <c r="I750" s="29" t="str">
        <f t="shared" si="54"/>
        <v/>
      </c>
      <c r="J750" s="29" t="str">
        <f>IFERROR(RANK(I750,I:I,1)+COUNTIF(I$1:I749,I750),"")</f>
        <v/>
      </c>
      <c r="K750" s="29" t="str">
        <f t="shared" si="55"/>
        <v/>
      </c>
      <c r="L750" s="29" t="str">
        <f>IFERROR(RANK(K750,K:K,1)+COUNTIF(K$1:K749,K750),"")</f>
        <v/>
      </c>
      <c r="M750" s="29" t="str">
        <f t="shared" si="56"/>
        <v/>
      </c>
      <c r="N750" s="29" t="str">
        <f>IFERROR(RANK(M750,M:M,1)+COUNTIF(M$1:M749,M750),"")</f>
        <v/>
      </c>
    </row>
    <row r="751" spans="1:14">
      <c r="A751" s="21"/>
      <c r="B751" s="8"/>
      <c r="C751" s="22" t="s">
        <v>857</v>
      </c>
      <c r="D751" s="111"/>
      <c r="E751" s="89"/>
      <c r="F751" s="29" t="str">
        <f>IF(YEAR(A751)&amp;MONTH(A751)=체크리스트!$A$11&amp;체크리스트!$A$15,RANK(A751,A$2:A$1080,1),"")</f>
        <v/>
      </c>
      <c r="G751" s="29" t="str">
        <f t="shared" si="53"/>
        <v/>
      </c>
      <c r="H751" s="29" t="str">
        <f>IFERROR(RANK(G751,G:G,1)+COUNTIF($G$1:G750,G751),"")</f>
        <v/>
      </c>
      <c r="I751" s="29" t="str">
        <f t="shared" si="54"/>
        <v/>
      </c>
      <c r="J751" s="29" t="str">
        <f>IFERROR(RANK(I751,I:I,1)+COUNTIF(I$1:I750,I751),"")</f>
        <v/>
      </c>
      <c r="K751" s="29" t="str">
        <f t="shared" si="55"/>
        <v/>
      </c>
      <c r="L751" s="29" t="str">
        <f>IFERROR(RANK(K751,K:K,1)+COUNTIF(K$1:K750,K751),"")</f>
        <v/>
      </c>
      <c r="M751" s="29" t="str">
        <f t="shared" si="56"/>
        <v/>
      </c>
      <c r="N751" s="29" t="str">
        <f>IFERROR(RANK(M751,M:M,1)+COUNTIF(M$1:M750,M751),"")</f>
        <v/>
      </c>
    </row>
    <row r="752" spans="1:14">
      <c r="A752" s="21"/>
      <c r="B752" s="8"/>
      <c r="C752" s="22" t="s">
        <v>857</v>
      </c>
      <c r="D752" s="111"/>
      <c r="E752" s="89"/>
      <c r="F752" s="29" t="str">
        <f>IF(YEAR(A752)&amp;MONTH(A752)=체크리스트!$A$11&amp;체크리스트!$A$15,RANK(A752,A$2:A$1080,1),"")</f>
        <v/>
      </c>
      <c r="G752" s="29" t="str">
        <f t="shared" si="53"/>
        <v/>
      </c>
      <c r="H752" s="29" t="str">
        <f>IFERROR(RANK(G752,G:G,1)+COUNTIF($G$1:G751,G752),"")</f>
        <v/>
      </c>
      <c r="I752" s="29" t="str">
        <f t="shared" si="54"/>
        <v/>
      </c>
      <c r="J752" s="29" t="str">
        <f>IFERROR(RANK(I752,I:I,1)+COUNTIF(I$1:I751,I752),"")</f>
        <v/>
      </c>
      <c r="K752" s="29" t="str">
        <f t="shared" si="55"/>
        <v/>
      </c>
      <c r="L752" s="29" t="str">
        <f>IFERROR(RANK(K752,K:K,1)+COUNTIF(K$1:K751,K752),"")</f>
        <v/>
      </c>
      <c r="M752" s="29" t="str">
        <f t="shared" si="56"/>
        <v/>
      </c>
      <c r="N752" s="29" t="str">
        <f>IFERROR(RANK(M752,M:M,1)+COUNTIF(M$1:M751,M752),"")</f>
        <v/>
      </c>
    </row>
    <row r="753" spans="1:14">
      <c r="A753" s="21"/>
      <c r="B753" s="8"/>
      <c r="C753" s="22" t="s">
        <v>857</v>
      </c>
      <c r="D753" s="111"/>
      <c r="E753" s="89"/>
      <c r="F753" s="29" t="str">
        <f>IF(YEAR(A753)&amp;MONTH(A753)=체크리스트!$A$11&amp;체크리스트!$A$15,RANK(A753,A$2:A$1080,1),"")</f>
        <v/>
      </c>
      <c r="G753" s="29" t="str">
        <f t="shared" si="53"/>
        <v/>
      </c>
      <c r="H753" s="29" t="str">
        <f>IFERROR(RANK(G753,G:G,1)+COUNTIF($G$1:G752,G753),"")</f>
        <v/>
      </c>
      <c r="I753" s="29" t="str">
        <f t="shared" si="54"/>
        <v/>
      </c>
      <c r="J753" s="29" t="str">
        <f>IFERROR(RANK(I753,I:I,1)+COUNTIF(I$1:I752,I753),"")</f>
        <v/>
      </c>
      <c r="K753" s="29" t="str">
        <f t="shared" si="55"/>
        <v/>
      </c>
      <c r="L753" s="29" t="str">
        <f>IFERROR(RANK(K753,K:K,1)+COUNTIF(K$1:K752,K753),"")</f>
        <v/>
      </c>
      <c r="M753" s="29" t="str">
        <f t="shared" si="56"/>
        <v/>
      </c>
      <c r="N753" s="29" t="str">
        <f>IFERROR(RANK(M753,M:M,1)+COUNTIF(M$1:M752,M753),"")</f>
        <v/>
      </c>
    </row>
    <row r="754" spans="1:14">
      <c r="A754" s="21"/>
      <c r="B754" s="8"/>
      <c r="C754" s="22" t="s">
        <v>857</v>
      </c>
      <c r="D754" s="111"/>
      <c r="E754" s="89"/>
      <c r="F754" s="29" t="str">
        <f>IF(YEAR(A754)&amp;MONTH(A754)=체크리스트!$A$11&amp;체크리스트!$A$15,RANK(A754,A$2:A$1080,1),"")</f>
        <v/>
      </c>
      <c r="G754" s="29" t="str">
        <f t="shared" si="53"/>
        <v/>
      </c>
      <c r="H754" s="29" t="str">
        <f>IFERROR(RANK(G754,G:G,1)+COUNTIF($G$1:G753,G754),"")</f>
        <v/>
      </c>
      <c r="I754" s="29" t="str">
        <f t="shared" si="54"/>
        <v/>
      </c>
      <c r="J754" s="29" t="str">
        <f>IFERROR(RANK(I754,I:I,1)+COUNTIF(I$1:I753,I754),"")</f>
        <v/>
      </c>
      <c r="K754" s="29" t="str">
        <f t="shared" si="55"/>
        <v/>
      </c>
      <c r="L754" s="29" t="str">
        <f>IFERROR(RANK(K754,K:K,1)+COUNTIF(K$1:K753,K754),"")</f>
        <v/>
      </c>
      <c r="M754" s="29" t="str">
        <f t="shared" si="56"/>
        <v/>
      </c>
      <c r="N754" s="29" t="str">
        <f>IFERROR(RANK(M754,M:M,1)+COUNTIF(M$1:M753,M754),"")</f>
        <v/>
      </c>
    </row>
    <row r="755" spans="1:14">
      <c r="A755" s="21"/>
      <c r="B755" s="8"/>
      <c r="C755" s="22" t="s">
        <v>857</v>
      </c>
      <c r="D755" s="111"/>
      <c r="E755" s="89"/>
      <c r="F755" s="29" t="str">
        <f>IF(YEAR(A755)&amp;MONTH(A755)=체크리스트!$A$11&amp;체크리스트!$A$15,RANK(A755,A$2:A$1080,1),"")</f>
        <v/>
      </c>
      <c r="G755" s="29" t="str">
        <f t="shared" si="53"/>
        <v/>
      </c>
      <c r="H755" s="29" t="str">
        <f>IFERROR(RANK(G755,G:G,1)+COUNTIF($G$1:G754,G755),"")</f>
        <v/>
      </c>
      <c r="I755" s="29" t="str">
        <f t="shared" si="54"/>
        <v/>
      </c>
      <c r="J755" s="29" t="str">
        <f>IFERROR(RANK(I755,I:I,1)+COUNTIF(I$1:I754,I755),"")</f>
        <v/>
      </c>
      <c r="K755" s="29" t="str">
        <f t="shared" si="55"/>
        <v/>
      </c>
      <c r="L755" s="29" t="str">
        <f>IFERROR(RANK(K755,K:K,1)+COUNTIF(K$1:K754,K755),"")</f>
        <v/>
      </c>
      <c r="M755" s="29" t="str">
        <f t="shared" si="56"/>
        <v/>
      </c>
      <c r="N755" s="29" t="str">
        <f>IFERROR(RANK(M755,M:M,1)+COUNTIF(M$1:M754,M755),"")</f>
        <v/>
      </c>
    </row>
    <row r="756" spans="1:14">
      <c r="A756" s="21"/>
      <c r="B756" s="8"/>
      <c r="C756" s="22" t="s">
        <v>857</v>
      </c>
      <c r="D756" s="111"/>
      <c r="E756" s="89"/>
      <c r="F756" s="29" t="str">
        <f>IF(YEAR(A756)&amp;MONTH(A756)=체크리스트!$A$11&amp;체크리스트!$A$15,RANK(A756,A$2:A$1080,1),"")</f>
        <v/>
      </c>
      <c r="G756" s="29" t="str">
        <f t="shared" si="53"/>
        <v/>
      </c>
      <c r="H756" s="29" t="str">
        <f>IFERROR(RANK(G756,G:G,1)+COUNTIF($G$1:G755,G756),"")</f>
        <v/>
      </c>
      <c r="I756" s="29" t="str">
        <f t="shared" si="54"/>
        <v/>
      </c>
      <c r="J756" s="29" t="str">
        <f>IFERROR(RANK(I756,I:I,1)+COUNTIF(I$1:I755,I756),"")</f>
        <v/>
      </c>
      <c r="K756" s="29" t="str">
        <f t="shared" si="55"/>
        <v/>
      </c>
      <c r="L756" s="29" t="str">
        <f>IFERROR(RANK(K756,K:K,1)+COUNTIF(K$1:K755,K756),"")</f>
        <v/>
      </c>
      <c r="M756" s="29" t="str">
        <f t="shared" si="56"/>
        <v/>
      </c>
      <c r="N756" s="29" t="str">
        <f>IFERROR(RANK(M756,M:M,1)+COUNTIF(M$1:M755,M756),"")</f>
        <v/>
      </c>
    </row>
    <row r="757" spans="1:14">
      <c r="A757" s="21"/>
      <c r="B757" s="8"/>
      <c r="C757" s="22" t="s">
        <v>857</v>
      </c>
      <c r="D757" s="111"/>
      <c r="E757" s="89"/>
      <c r="F757" s="29" t="str">
        <f>IF(YEAR(A757)&amp;MONTH(A757)=체크리스트!$A$11&amp;체크리스트!$A$15,RANK(A757,A$2:A$1080,1),"")</f>
        <v/>
      </c>
      <c r="G757" s="29" t="str">
        <f t="shared" si="53"/>
        <v/>
      </c>
      <c r="H757" s="29" t="str">
        <f>IFERROR(RANK(G757,G:G,1)+COUNTIF($G$1:G756,G757),"")</f>
        <v/>
      </c>
      <c r="I757" s="29" t="str">
        <f t="shared" si="54"/>
        <v/>
      </c>
      <c r="J757" s="29" t="str">
        <f>IFERROR(RANK(I757,I:I,1)+COUNTIF(I$1:I756,I757),"")</f>
        <v/>
      </c>
      <c r="K757" s="29" t="str">
        <f t="shared" si="55"/>
        <v/>
      </c>
      <c r="L757" s="29" t="str">
        <f>IFERROR(RANK(K757,K:K,1)+COUNTIF(K$1:K756,K757),"")</f>
        <v/>
      </c>
      <c r="M757" s="29" t="str">
        <f t="shared" si="56"/>
        <v/>
      </c>
      <c r="N757" s="29" t="str">
        <f>IFERROR(RANK(M757,M:M,1)+COUNTIF(M$1:M756,M757),"")</f>
        <v/>
      </c>
    </row>
    <row r="758" spans="1:14">
      <c r="A758" s="21"/>
      <c r="B758" s="8"/>
      <c r="C758" s="22" t="s">
        <v>857</v>
      </c>
      <c r="D758" s="111"/>
      <c r="E758" s="89"/>
      <c r="F758" s="29" t="str">
        <f>IF(YEAR(A758)&amp;MONTH(A758)=체크리스트!$A$11&amp;체크리스트!$A$15,RANK(A758,A$2:A$1080,1),"")</f>
        <v/>
      </c>
      <c r="G758" s="29" t="str">
        <f t="shared" si="53"/>
        <v/>
      </c>
      <c r="H758" s="29" t="str">
        <f>IFERROR(RANK(G758,G:G,1)+COUNTIF($G$1:G757,G758),"")</f>
        <v/>
      </c>
      <c r="I758" s="29" t="str">
        <f t="shared" si="54"/>
        <v/>
      </c>
      <c r="J758" s="29" t="str">
        <f>IFERROR(RANK(I758,I:I,1)+COUNTIF(I$1:I757,I758),"")</f>
        <v/>
      </c>
      <c r="K758" s="29" t="str">
        <f t="shared" si="55"/>
        <v/>
      </c>
      <c r="L758" s="29" t="str">
        <f>IFERROR(RANK(K758,K:K,1)+COUNTIF(K$1:K757,K758),"")</f>
        <v/>
      </c>
      <c r="M758" s="29" t="str">
        <f t="shared" si="56"/>
        <v/>
      </c>
      <c r="N758" s="29" t="str">
        <f>IFERROR(RANK(M758,M:M,1)+COUNTIF(M$1:M757,M758),"")</f>
        <v/>
      </c>
    </row>
    <row r="759" spans="1:14">
      <c r="A759" s="21"/>
      <c r="B759" s="8"/>
      <c r="C759" s="22" t="s">
        <v>857</v>
      </c>
      <c r="D759" s="111"/>
      <c r="E759" s="89"/>
      <c r="F759" s="29" t="str">
        <f>IF(YEAR(A759)&amp;MONTH(A759)=체크리스트!$A$11&amp;체크리스트!$A$15,RANK(A759,A$2:A$1080,1),"")</f>
        <v/>
      </c>
      <c r="G759" s="29" t="str">
        <f t="shared" si="53"/>
        <v/>
      </c>
      <c r="H759" s="29" t="str">
        <f>IFERROR(RANK(G759,G:G,1)+COUNTIF($G$1:G758,G759),"")</f>
        <v/>
      </c>
      <c r="I759" s="29" t="str">
        <f t="shared" si="54"/>
        <v/>
      </c>
      <c r="J759" s="29" t="str">
        <f>IFERROR(RANK(I759,I:I,1)+COUNTIF(I$1:I758,I759),"")</f>
        <v/>
      </c>
      <c r="K759" s="29" t="str">
        <f t="shared" si="55"/>
        <v/>
      </c>
      <c r="L759" s="29" t="str">
        <f>IFERROR(RANK(K759,K:K,1)+COUNTIF(K$1:K758,K759),"")</f>
        <v/>
      </c>
      <c r="M759" s="29" t="str">
        <f t="shared" si="56"/>
        <v/>
      </c>
      <c r="N759" s="29" t="str">
        <f>IFERROR(RANK(M759,M:M,1)+COUNTIF(M$1:M758,M759),"")</f>
        <v/>
      </c>
    </row>
    <row r="760" spans="1:14">
      <c r="A760" s="21"/>
      <c r="B760" s="8"/>
      <c r="C760" s="22" t="s">
        <v>857</v>
      </c>
      <c r="D760" s="111"/>
      <c r="E760" s="89"/>
      <c r="F760" s="29" t="str">
        <f>IF(YEAR(A760)&amp;MONTH(A760)=체크리스트!$A$11&amp;체크리스트!$A$15,RANK(A760,A$2:A$1080,1),"")</f>
        <v/>
      </c>
      <c r="G760" s="29" t="str">
        <f t="shared" si="53"/>
        <v/>
      </c>
      <c r="H760" s="29" t="str">
        <f>IFERROR(RANK(G760,G:G,1)+COUNTIF($G$1:G759,G760),"")</f>
        <v/>
      </c>
      <c r="I760" s="29" t="str">
        <f t="shared" si="54"/>
        <v/>
      </c>
      <c r="J760" s="29" t="str">
        <f>IFERROR(RANK(I760,I:I,1)+COUNTIF(I$1:I759,I760),"")</f>
        <v/>
      </c>
      <c r="K760" s="29" t="str">
        <f t="shared" si="55"/>
        <v/>
      </c>
      <c r="L760" s="29" t="str">
        <f>IFERROR(RANK(K760,K:K,1)+COUNTIF(K$1:K759,K760),"")</f>
        <v/>
      </c>
      <c r="M760" s="29" t="str">
        <f t="shared" si="56"/>
        <v/>
      </c>
      <c r="N760" s="29" t="str">
        <f>IFERROR(RANK(M760,M:M,1)+COUNTIF(M$1:M759,M760),"")</f>
        <v/>
      </c>
    </row>
    <row r="761" spans="1:14">
      <c r="A761" s="21"/>
      <c r="B761" s="8"/>
      <c r="C761" s="22" t="s">
        <v>857</v>
      </c>
      <c r="D761" s="111"/>
      <c r="E761" s="89"/>
      <c r="F761" s="29" t="str">
        <f>IF(YEAR(A761)&amp;MONTH(A761)=체크리스트!$A$11&amp;체크리스트!$A$15,RANK(A761,A$2:A$1080,1),"")</f>
        <v/>
      </c>
      <c r="G761" s="29" t="str">
        <f t="shared" si="53"/>
        <v/>
      </c>
      <c r="H761" s="29" t="str">
        <f>IFERROR(RANK(G761,G:G,1)+COUNTIF($G$1:G760,G761),"")</f>
        <v/>
      </c>
      <c r="I761" s="29" t="str">
        <f t="shared" si="54"/>
        <v/>
      </c>
      <c r="J761" s="29" t="str">
        <f>IFERROR(RANK(I761,I:I,1)+COUNTIF(I$1:I760,I761),"")</f>
        <v/>
      </c>
      <c r="K761" s="29" t="str">
        <f t="shared" si="55"/>
        <v/>
      </c>
      <c r="L761" s="29" t="str">
        <f>IFERROR(RANK(K761,K:K,1)+COUNTIF(K$1:K760,K761),"")</f>
        <v/>
      </c>
      <c r="M761" s="29" t="str">
        <f t="shared" si="56"/>
        <v/>
      </c>
      <c r="N761" s="29" t="str">
        <f>IFERROR(RANK(M761,M:M,1)+COUNTIF(M$1:M760,M761),"")</f>
        <v/>
      </c>
    </row>
    <row r="762" spans="1:14">
      <c r="A762" s="21"/>
      <c r="B762" s="8"/>
      <c r="C762" s="22" t="s">
        <v>857</v>
      </c>
      <c r="D762" s="111"/>
      <c r="E762" s="89"/>
      <c r="F762" s="29" t="str">
        <f>IF(YEAR(A762)&amp;MONTH(A762)=체크리스트!$A$11&amp;체크리스트!$A$15,RANK(A762,A$2:A$1080,1),"")</f>
        <v/>
      </c>
      <c r="G762" s="29" t="str">
        <f t="shared" si="53"/>
        <v/>
      </c>
      <c r="H762" s="29" t="str">
        <f>IFERROR(RANK(G762,G:G,1)+COUNTIF($G$1:G761,G762),"")</f>
        <v/>
      </c>
      <c r="I762" s="29" t="str">
        <f t="shared" si="54"/>
        <v/>
      </c>
      <c r="J762" s="29" t="str">
        <f>IFERROR(RANK(I762,I:I,1)+COUNTIF(I$1:I761,I762),"")</f>
        <v/>
      </c>
      <c r="K762" s="29" t="str">
        <f t="shared" si="55"/>
        <v/>
      </c>
      <c r="L762" s="29" t="str">
        <f>IFERROR(RANK(K762,K:K,1)+COUNTIF(K$1:K761,K762),"")</f>
        <v/>
      </c>
      <c r="M762" s="29" t="str">
        <f t="shared" si="56"/>
        <v/>
      </c>
      <c r="N762" s="29" t="str">
        <f>IFERROR(RANK(M762,M:M,1)+COUNTIF(M$1:M761,M762),"")</f>
        <v/>
      </c>
    </row>
    <row r="763" spans="1:14">
      <c r="A763" s="21"/>
      <c r="B763" s="8"/>
      <c r="C763" s="22" t="s">
        <v>857</v>
      </c>
      <c r="D763" s="111"/>
      <c r="E763" s="89"/>
      <c r="F763" s="29" t="str">
        <f>IF(YEAR(A763)&amp;MONTH(A763)=체크리스트!$A$11&amp;체크리스트!$A$15,RANK(A763,A$2:A$1080,1),"")</f>
        <v/>
      </c>
      <c r="G763" s="29" t="str">
        <f t="shared" si="53"/>
        <v/>
      </c>
      <c r="H763" s="29" t="str">
        <f>IFERROR(RANK(G763,G:G,1)+COUNTIF($G$1:G762,G763),"")</f>
        <v/>
      </c>
      <c r="I763" s="29" t="str">
        <f t="shared" si="54"/>
        <v/>
      </c>
      <c r="J763" s="29" t="str">
        <f>IFERROR(RANK(I763,I:I,1)+COUNTIF(I$1:I762,I763),"")</f>
        <v/>
      </c>
      <c r="K763" s="29" t="str">
        <f t="shared" si="55"/>
        <v/>
      </c>
      <c r="L763" s="29" t="str">
        <f>IFERROR(RANK(K763,K:K,1)+COUNTIF(K$1:K762,K763),"")</f>
        <v/>
      </c>
      <c r="M763" s="29" t="str">
        <f t="shared" si="56"/>
        <v/>
      </c>
      <c r="N763" s="29" t="str">
        <f>IFERROR(RANK(M763,M:M,1)+COUNTIF(M$1:M762,M763),"")</f>
        <v/>
      </c>
    </row>
    <row r="764" spans="1:14">
      <c r="A764" s="21"/>
      <c r="B764" s="8"/>
      <c r="C764" s="22" t="s">
        <v>857</v>
      </c>
      <c r="D764" s="111"/>
      <c r="E764" s="89"/>
      <c r="F764" s="29" t="str">
        <f>IF(YEAR(A764)&amp;MONTH(A764)=체크리스트!$A$11&amp;체크리스트!$A$15,RANK(A764,A$2:A$1080,1),"")</f>
        <v/>
      </c>
      <c r="G764" s="29" t="str">
        <f t="shared" si="53"/>
        <v/>
      </c>
      <c r="H764" s="29" t="str">
        <f>IFERROR(RANK(G764,G:G,1)+COUNTIF($G$1:G763,G764),"")</f>
        <v/>
      </c>
      <c r="I764" s="29" t="str">
        <f t="shared" si="54"/>
        <v/>
      </c>
      <c r="J764" s="29" t="str">
        <f>IFERROR(RANK(I764,I:I,1)+COUNTIF(I$1:I763,I764),"")</f>
        <v/>
      </c>
      <c r="K764" s="29" t="str">
        <f t="shared" si="55"/>
        <v/>
      </c>
      <c r="L764" s="29" t="str">
        <f>IFERROR(RANK(K764,K:K,1)+COUNTIF(K$1:K763,K764),"")</f>
        <v/>
      </c>
      <c r="M764" s="29" t="str">
        <f t="shared" si="56"/>
        <v/>
      </c>
      <c r="N764" s="29" t="str">
        <f>IFERROR(RANK(M764,M:M,1)+COUNTIF(M$1:M763,M764),"")</f>
        <v/>
      </c>
    </row>
    <row r="765" spans="1:14">
      <c r="A765" s="21"/>
      <c r="B765" s="8"/>
      <c r="C765" s="22" t="s">
        <v>857</v>
      </c>
      <c r="D765" s="111"/>
      <c r="E765" s="89"/>
      <c r="F765" s="29" t="str">
        <f>IF(YEAR(A765)&amp;MONTH(A765)=체크리스트!$A$11&amp;체크리스트!$A$15,RANK(A765,A$2:A$1080,1),"")</f>
        <v/>
      </c>
      <c r="G765" s="29" t="str">
        <f t="shared" si="53"/>
        <v/>
      </c>
      <c r="H765" s="29" t="str">
        <f>IFERROR(RANK(G765,G:G,1)+COUNTIF($G$1:G764,G765),"")</f>
        <v/>
      </c>
      <c r="I765" s="29" t="str">
        <f t="shared" si="54"/>
        <v/>
      </c>
      <c r="J765" s="29" t="str">
        <f>IFERROR(RANK(I765,I:I,1)+COUNTIF(I$1:I764,I765),"")</f>
        <v/>
      </c>
      <c r="K765" s="29" t="str">
        <f t="shared" si="55"/>
        <v/>
      </c>
      <c r="L765" s="29" t="str">
        <f>IFERROR(RANK(K765,K:K,1)+COUNTIF(K$1:K764,K765),"")</f>
        <v/>
      </c>
      <c r="M765" s="29" t="str">
        <f t="shared" si="56"/>
        <v/>
      </c>
      <c r="N765" s="29" t="str">
        <f>IFERROR(RANK(M765,M:M,1)+COUNTIF(M$1:M764,M765),"")</f>
        <v/>
      </c>
    </row>
    <row r="766" spans="1:14">
      <c r="A766" s="21"/>
      <c r="B766" s="8"/>
      <c r="C766" s="22" t="s">
        <v>857</v>
      </c>
      <c r="D766" s="111"/>
      <c r="E766" s="89"/>
      <c r="F766" s="29" t="str">
        <f>IF(YEAR(A766)&amp;MONTH(A766)=체크리스트!$A$11&amp;체크리스트!$A$15,RANK(A766,A$2:A$1080,1),"")</f>
        <v/>
      </c>
      <c r="G766" s="29" t="str">
        <f t="shared" si="53"/>
        <v/>
      </c>
      <c r="H766" s="29" t="str">
        <f>IFERROR(RANK(G766,G:G,1)+COUNTIF($G$1:G765,G766),"")</f>
        <v/>
      </c>
      <c r="I766" s="29" t="str">
        <f t="shared" si="54"/>
        <v/>
      </c>
      <c r="J766" s="29" t="str">
        <f>IFERROR(RANK(I766,I:I,1)+COUNTIF(I$1:I765,I766),"")</f>
        <v/>
      </c>
      <c r="K766" s="29" t="str">
        <f t="shared" si="55"/>
        <v/>
      </c>
      <c r="L766" s="29" t="str">
        <f>IFERROR(RANK(K766,K:K,1)+COUNTIF(K$1:K765,K766),"")</f>
        <v/>
      </c>
      <c r="M766" s="29" t="str">
        <f t="shared" si="56"/>
        <v/>
      </c>
      <c r="N766" s="29" t="str">
        <f>IFERROR(RANK(M766,M:M,1)+COUNTIF(M$1:M765,M766),"")</f>
        <v/>
      </c>
    </row>
    <row r="767" spans="1:14">
      <c r="A767" s="21"/>
      <c r="B767" s="8"/>
      <c r="C767" s="22" t="s">
        <v>857</v>
      </c>
      <c r="D767" s="111"/>
      <c r="E767" s="89"/>
      <c r="F767" s="29" t="str">
        <f>IF(YEAR(A767)&amp;MONTH(A767)=체크리스트!$A$11&amp;체크리스트!$A$15,RANK(A767,A$2:A$1080,1),"")</f>
        <v/>
      </c>
      <c r="G767" s="29" t="str">
        <f t="shared" si="53"/>
        <v/>
      </c>
      <c r="H767" s="29" t="str">
        <f>IFERROR(RANK(G767,G:G,1)+COUNTIF($G$1:G766,G767),"")</f>
        <v/>
      </c>
      <c r="I767" s="29" t="str">
        <f t="shared" si="54"/>
        <v/>
      </c>
      <c r="J767" s="29" t="str">
        <f>IFERROR(RANK(I767,I:I,1)+COUNTIF(I$1:I766,I767),"")</f>
        <v/>
      </c>
      <c r="K767" s="29" t="str">
        <f t="shared" si="55"/>
        <v/>
      </c>
      <c r="L767" s="29" t="str">
        <f>IFERROR(RANK(K767,K:K,1)+COUNTIF(K$1:K766,K767),"")</f>
        <v/>
      </c>
      <c r="M767" s="29" t="str">
        <f t="shared" si="56"/>
        <v/>
      </c>
      <c r="N767" s="29" t="str">
        <f>IFERROR(RANK(M767,M:M,1)+COUNTIF(M$1:M766,M767),"")</f>
        <v/>
      </c>
    </row>
    <row r="768" spans="1:14">
      <c r="A768" s="21"/>
      <c r="B768" s="8"/>
      <c r="C768" s="22" t="s">
        <v>857</v>
      </c>
      <c r="D768" s="111"/>
      <c r="E768" s="89"/>
      <c r="F768" s="29" t="str">
        <f>IF(YEAR(A768)&amp;MONTH(A768)=체크리스트!$A$11&amp;체크리스트!$A$15,RANK(A768,A$2:A$1080,1),"")</f>
        <v/>
      </c>
      <c r="G768" s="29" t="str">
        <f t="shared" si="53"/>
        <v/>
      </c>
      <c r="H768" s="29" t="str">
        <f>IFERROR(RANK(G768,G:G,1)+COUNTIF($G$1:G767,G768),"")</f>
        <v/>
      </c>
      <c r="I768" s="29" t="str">
        <f t="shared" si="54"/>
        <v/>
      </c>
      <c r="J768" s="29" t="str">
        <f>IFERROR(RANK(I768,I:I,1)+COUNTIF(I$1:I767,I768),"")</f>
        <v/>
      </c>
      <c r="K768" s="29" t="str">
        <f t="shared" si="55"/>
        <v/>
      </c>
      <c r="L768" s="29" t="str">
        <f>IFERROR(RANK(K768,K:K,1)+COUNTIF(K$1:K767,K768),"")</f>
        <v/>
      </c>
      <c r="M768" s="29" t="str">
        <f t="shared" si="56"/>
        <v/>
      </c>
      <c r="N768" s="29" t="str">
        <f>IFERROR(RANK(M768,M:M,1)+COUNTIF(M$1:M767,M768),"")</f>
        <v/>
      </c>
    </row>
    <row r="769" spans="1:14">
      <c r="A769" s="21"/>
      <c r="B769" s="8"/>
      <c r="C769" s="22" t="s">
        <v>857</v>
      </c>
      <c r="D769" s="111"/>
      <c r="E769" s="89"/>
      <c r="F769" s="29" t="str">
        <f>IF(YEAR(A769)&amp;MONTH(A769)=체크리스트!$A$11&amp;체크리스트!$A$15,RANK(A769,A$2:A$1080,1),"")</f>
        <v/>
      </c>
      <c r="G769" s="29" t="str">
        <f t="shared" si="53"/>
        <v/>
      </c>
      <c r="H769" s="29" t="str">
        <f>IFERROR(RANK(G769,G:G,1)+COUNTIF($G$1:G768,G769),"")</f>
        <v/>
      </c>
      <c r="I769" s="29" t="str">
        <f t="shared" si="54"/>
        <v/>
      </c>
      <c r="J769" s="29" t="str">
        <f>IFERROR(RANK(I769,I:I,1)+COUNTIF(I$1:I768,I769),"")</f>
        <v/>
      </c>
      <c r="K769" s="29" t="str">
        <f t="shared" si="55"/>
        <v/>
      </c>
      <c r="L769" s="29" t="str">
        <f>IFERROR(RANK(K769,K:K,1)+COUNTIF(K$1:K768,K769),"")</f>
        <v/>
      </c>
      <c r="M769" s="29" t="str">
        <f t="shared" si="56"/>
        <v/>
      </c>
      <c r="N769" s="29" t="str">
        <f>IFERROR(RANK(M769,M:M,1)+COUNTIF(M$1:M768,M769),"")</f>
        <v/>
      </c>
    </row>
    <row r="770" spans="1:14">
      <c r="A770" s="21"/>
      <c r="B770" s="8"/>
      <c r="C770" s="22" t="s">
        <v>857</v>
      </c>
      <c r="D770" s="111"/>
      <c r="E770" s="89"/>
      <c r="F770" s="29" t="str">
        <f>IF(YEAR(A770)&amp;MONTH(A770)=체크리스트!$A$11&amp;체크리스트!$A$15,RANK(A770,A$2:A$1080,1),"")</f>
        <v/>
      </c>
      <c r="G770" s="29" t="str">
        <f t="shared" si="53"/>
        <v/>
      </c>
      <c r="H770" s="29" t="str">
        <f>IFERROR(RANK(G770,G:G,1)+COUNTIF($G$1:G769,G770),"")</f>
        <v/>
      </c>
      <c r="I770" s="29" t="str">
        <f t="shared" si="54"/>
        <v/>
      </c>
      <c r="J770" s="29" t="str">
        <f>IFERROR(RANK(I770,I:I,1)+COUNTIF(I$1:I769,I770),"")</f>
        <v/>
      </c>
      <c r="K770" s="29" t="str">
        <f t="shared" si="55"/>
        <v/>
      </c>
      <c r="L770" s="29" t="str">
        <f>IFERROR(RANK(K770,K:K,1)+COUNTIF(K$1:K769,K770),"")</f>
        <v/>
      </c>
      <c r="M770" s="29" t="str">
        <f t="shared" si="56"/>
        <v/>
      </c>
      <c r="N770" s="29" t="str">
        <f>IFERROR(RANK(M770,M:M,1)+COUNTIF(M$1:M769,M770),"")</f>
        <v/>
      </c>
    </row>
    <row r="771" spans="1:14">
      <c r="A771" s="21"/>
      <c r="B771" s="8"/>
      <c r="C771" s="22" t="s">
        <v>857</v>
      </c>
      <c r="D771" s="111"/>
      <c r="E771" s="89"/>
      <c r="F771" s="29" t="str">
        <f>IF(YEAR(A771)&amp;MONTH(A771)=체크리스트!$A$11&amp;체크리스트!$A$15,RANK(A771,A$2:A$1080,1),"")</f>
        <v/>
      </c>
      <c r="G771" s="29" t="str">
        <f t="shared" si="53"/>
        <v/>
      </c>
      <c r="H771" s="29" t="str">
        <f>IFERROR(RANK(G771,G:G,1)+COUNTIF($G$1:G770,G771),"")</f>
        <v/>
      </c>
      <c r="I771" s="29" t="str">
        <f t="shared" si="54"/>
        <v/>
      </c>
      <c r="J771" s="29" t="str">
        <f>IFERROR(RANK(I771,I:I,1)+COUNTIF(I$1:I770,I771),"")</f>
        <v/>
      </c>
      <c r="K771" s="29" t="str">
        <f t="shared" si="55"/>
        <v/>
      </c>
      <c r="L771" s="29" t="str">
        <f>IFERROR(RANK(K771,K:K,1)+COUNTIF(K$1:K770,K771),"")</f>
        <v/>
      </c>
      <c r="M771" s="29" t="str">
        <f t="shared" si="56"/>
        <v/>
      </c>
      <c r="N771" s="29" t="str">
        <f>IFERROR(RANK(M771,M:M,1)+COUNTIF(M$1:M770,M771),"")</f>
        <v/>
      </c>
    </row>
    <row r="772" spans="1:14">
      <c r="A772" s="21"/>
      <c r="B772" s="8"/>
      <c r="C772" s="22" t="s">
        <v>857</v>
      </c>
      <c r="D772" s="111"/>
      <c r="E772" s="89"/>
      <c r="F772" s="29" t="str">
        <f>IF(YEAR(A772)&amp;MONTH(A772)=체크리스트!$A$11&amp;체크리스트!$A$15,RANK(A772,A$2:A$1080,1),"")</f>
        <v/>
      </c>
      <c r="G772" s="29" t="str">
        <f t="shared" si="53"/>
        <v/>
      </c>
      <c r="H772" s="29" t="str">
        <f>IFERROR(RANK(G772,G:G,1)+COUNTIF($G$1:G771,G772),"")</f>
        <v/>
      </c>
      <c r="I772" s="29" t="str">
        <f t="shared" si="54"/>
        <v/>
      </c>
      <c r="J772" s="29" t="str">
        <f>IFERROR(RANK(I772,I:I,1)+COUNTIF(I$1:I771,I772),"")</f>
        <v/>
      </c>
      <c r="K772" s="29" t="str">
        <f t="shared" si="55"/>
        <v/>
      </c>
      <c r="L772" s="29" t="str">
        <f>IFERROR(RANK(K772,K:K,1)+COUNTIF(K$1:K771,K772),"")</f>
        <v/>
      </c>
      <c r="M772" s="29" t="str">
        <f t="shared" si="56"/>
        <v/>
      </c>
      <c r="N772" s="29" t="str">
        <f>IFERROR(RANK(M772,M:M,1)+COUNTIF(M$1:M771,M772),"")</f>
        <v/>
      </c>
    </row>
    <row r="773" spans="1:14">
      <c r="A773" s="21"/>
      <c r="B773" s="8"/>
      <c r="C773" s="22" t="s">
        <v>857</v>
      </c>
      <c r="D773" s="111"/>
      <c r="E773" s="89"/>
      <c r="F773" s="29" t="str">
        <f>IF(YEAR(A773)&amp;MONTH(A773)=체크리스트!$A$11&amp;체크리스트!$A$15,RANK(A773,A$2:A$1080,1),"")</f>
        <v/>
      </c>
      <c r="G773" s="29" t="str">
        <f t="shared" si="53"/>
        <v/>
      </c>
      <c r="H773" s="29" t="str">
        <f>IFERROR(RANK(G773,G:G,1)+COUNTIF($G$1:G772,G773),"")</f>
        <v/>
      </c>
      <c r="I773" s="29" t="str">
        <f t="shared" si="54"/>
        <v/>
      </c>
      <c r="J773" s="29" t="str">
        <f>IFERROR(RANK(I773,I:I,1)+COUNTIF(I$1:I772,I773),"")</f>
        <v/>
      </c>
      <c r="K773" s="29" t="str">
        <f t="shared" si="55"/>
        <v/>
      </c>
      <c r="L773" s="29" t="str">
        <f>IFERROR(RANK(K773,K:K,1)+COUNTIF(K$1:K772,K773),"")</f>
        <v/>
      </c>
      <c r="M773" s="29" t="str">
        <f t="shared" si="56"/>
        <v/>
      </c>
      <c r="N773" s="29" t="str">
        <f>IFERROR(RANK(M773,M:M,1)+COUNTIF(M$1:M772,M773),"")</f>
        <v/>
      </c>
    </row>
    <row r="774" spans="1:14">
      <c r="A774" s="21"/>
      <c r="B774" s="8"/>
      <c r="C774" s="22" t="s">
        <v>857</v>
      </c>
      <c r="D774" s="111"/>
      <c r="E774" s="89"/>
      <c r="F774" s="29" t="str">
        <f>IF(YEAR(A774)&amp;MONTH(A774)=체크리스트!$A$11&amp;체크리스트!$A$15,RANK(A774,A$2:A$1080,1),"")</f>
        <v/>
      </c>
      <c r="G774" s="29" t="str">
        <f t="shared" si="53"/>
        <v/>
      </c>
      <c r="H774" s="29" t="str">
        <f>IFERROR(RANK(G774,G:G,1)+COUNTIF($G$1:G773,G774),"")</f>
        <v/>
      </c>
      <c r="I774" s="29" t="str">
        <f t="shared" si="54"/>
        <v/>
      </c>
      <c r="J774" s="29" t="str">
        <f>IFERROR(RANK(I774,I:I,1)+COUNTIF(I$1:I773,I774),"")</f>
        <v/>
      </c>
      <c r="K774" s="29" t="str">
        <f t="shared" si="55"/>
        <v/>
      </c>
      <c r="L774" s="29" t="str">
        <f>IFERROR(RANK(K774,K:K,1)+COUNTIF(K$1:K773,K774),"")</f>
        <v/>
      </c>
      <c r="M774" s="29" t="str">
        <f t="shared" si="56"/>
        <v/>
      </c>
      <c r="N774" s="29" t="str">
        <f>IFERROR(RANK(M774,M:M,1)+COUNTIF(M$1:M773,M774),"")</f>
        <v/>
      </c>
    </row>
    <row r="775" spans="1:14">
      <c r="A775" s="21"/>
      <c r="B775" s="8"/>
      <c r="C775" s="22" t="s">
        <v>857</v>
      </c>
      <c r="D775" s="111"/>
      <c r="E775" s="89"/>
      <c r="F775" s="29" t="str">
        <f>IF(YEAR(A775)&amp;MONTH(A775)=체크리스트!$A$11&amp;체크리스트!$A$15,RANK(A775,A$2:A$1080,1),"")</f>
        <v/>
      </c>
      <c r="G775" s="29" t="str">
        <f t="shared" si="53"/>
        <v/>
      </c>
      <c r="H775" s="29" t="str">
        <f>IFERROR(RANK(G775,G:G,1)+COUNTIF($G$1:G774,G775),"")</f>
        <v/>
      </c>
      <c r="I775" s="29" t="str">
        <f t="shared" si="54"/>
        <v/>
      </c>
      <c r="J775" s="29" t="str">
        <f>IFERROR(RANK(I775,I:I,1)+COUNTIF(I$1:I774,I775),"")</f>
        <v/>
      </c>
      <c r="K775" s="29" t="str">
        <f t="shared" si="55"/>
        <v/>
      </c>
      <c r="L775" s="29" t="str">
        <f>IFERROR(RANK(K775,K:K,1)+COUNTIF(K$1:K774,K775),"")</f>
        <v/>
      </c>
      <c r="M775" s="29" t="str">
        <f t="shared" si="56"/>
        <v/>
      </c>
      <c r="N775" s="29" t="str">
        <f>IFERROR(RANK(M775,M:M,1)+COUNTIF(M$1:M774,M775),"")</f>
        <v/>
      </c>
    </row>
    <row r="776" spans="1:14">
      <c r="A776" s="21"/>
      <c r="B776" s="8"/>
      <c r="C776" s="22" t="s">
        <v>857</v>
      </c>
      <c r="D776" s="111"/>
      <c r="E776" s="89"/>
      <c r="F776" s="29" t="str">
        <f>IF(YEAR(A776)&amp;MONTH(A776)=체크리스트!$A$11&amp;체크리스트!$A$15,RANK(A776,A$2:A$1080,1),"")</f>
        <v/>
      </c>
      <c r="G776" s="29" t="str">
        <f t="shared" si="53"/>
        <v/>
      </c>
      <c r="H776" s="29" t="str">
        <f>IFERROR(RANK(G776,G:G,1)+COUNTIF($G$1:G775,G776),"")</f>
        <v/>
      </c>
      <c r="I776" s="29" t="str">
        <f t="shared" si="54"/>
        <v/>
      </c>
      <c r="J776" s="29" t="str">
        <f>IFERROR(RANK(I776,I:I,1)+COUNTIF(I$1:I775,I776),"")</f>
        <v/>
      </c>
      <c r="K776" s="29" t="str">
        <f t="shared" si="55"/>
        <v/>
      </c>
      <c r="L776" s="29" t="str">
        <f>IFERROR(RANK(K776,K:K,1)+COUNTIF(K$1:K775,K776),"")</f>
        <v/>
      </c>
      <c r="M776" s="29" t="str">
        <f t="shared" si="56"/>
        <v/>
      </c>
      <c r="N776" s="29" t="str">
        <f>IFERROR(RANK(M776,M:M,1)+COUNTIF(M$1:M775,M776),"")</f>
        <v/>
      </c>
    </row>
    <row r="777" spans="1:14">
      <c r="A777" s="21"/>
      <c r="B777" s="8"/>
      <c r="C777" s="22" t="s">
        <v>857</v>
      </c>
      <c r="D777" s="111"/>
      <c r="E777" s="89"/>
      <c r="F777" s="29" t="str">
        <f>IF(YEAR(A777)&amp;MONTH(A777)=체크리스트!$A$11&amp;체크리스트!$A$15,RANK(A777,A$2:A$1080,1),"")</f>
        <v/>
      </c>
      <c r="G777" s="29" t="str">
        <f t="shared" si="53"/>
        <v/>
      </c>
      <c r="H777" s="29" t="str">
        <f>IFERROR(RANK(G777,G:G,1)+COUNTIF($G$1:G776,G777),"")</f>
        <v/>
      </c>
      <c r="I777" s="29" t="str">
        <f t="shared" si="54"/>
        <v/>
      </c>
      <c r="J777" s="29" t="str">
        <f>IFERROR(RANK(I777,I:I,1)+COUNTIF(I$1:I776,I777),"")</f>
        <v/>
      </c>
      <c r="K777" s="29" t="str">
        <f t="shared" si="55"/>
        <v/>
      </c>
      <c r="L777" s="29" t="str">
        <f>IFERROR(RANK(K777,K:K,1)+COUNTIF(K$1:K776,K777),"")</f>
        <v/>
      </c>
      <c r="M777" s="29" t="str">
        <f t="shared" si="56"/>
        <v/>
      </c>
      <c r="N777" s="29" t="str">
        <f>IFERROR(RANK(M777,M:M,1)+COUNTIF(M$1:M776,M777),"")</f>
        <v/>
      </c>
    </row>
    <row r="778" spans="1:14">
      <c r="A778" s="21"/>
      <c r="B778" s="8"/>
      <c r="C778" s="22" t="s">
        <v>857</v>
      </c>
      <c r="D778" s="111"/>
      <c r="E778" s="89"/>
      <c r="F778" s="29" t="str">
        <f>IF(YEAR(A778)&amp;MONTH(A778)=체크리스트!$A$11&amp;체크리스트!$A$15,RANK(A778,A$2:A$1080,1),"")</f>
        <v/>
      </c>
      <c r="G778" s="29" t="str">
        <f t="shared" si="53"/>
        <v/>
      </c>
      <c r="H778" s="29" t="str">
        <f>IFERROR(RANK(G778,G:G,1)+COUNTIF($G$1:G777,G778),"")</f>
        <v/>
      </c>
      <c r="I778" s="29" t="str">
        <f t="shared" si="54"/>
        <v/>
      </c>
      <c r="J778" s="29" t="str">
        <f>IFERROR(RANK(I778,I:I,1)+COUNTIF(I$1:I777,I778),"")</f>
        <v/>
      </c>
      <c r="K778" s="29" t="str">
        <f t="shared" si="55"/>
        <v/>
      </c>
      <c r="L778" s="29" t="str">
        <f>IFERROR(RANK(K778,K:K,1)+COUNTIF(K$1:K777,K778),"")</f>
        <v/>
      </c>
      <c r="M778" s="29" t="str">
        <f t="shared" si="56"/>
        <v/>
      </c>
      <c r="N778" s="29" t="str">
        <f>IFERROR(RANK(M778,M:M,1)+COUNTIF(M$1:M777,M778),"")</f>
        <v/>
      </c>
    </row>
    <row r="779" spans="1:14">
      <c r="A779" s="21"/>
      <c r="B779" s="8"/>
      <c r="C779" s="22" t="s">
        <v>857</v>
      </c>
      <c r="D779" s="111"/>
      <c r="E779" s="89"/>
      <c r="F779" s="29" t="str">
        <f>IF(YEAR(A779)&amp;MONTH(A779)=체크리스트!$A$11&amp;체크리스트!$A$15,RANK(A779,A$2:A$1080,1),"")</f>
        <v/>
      </c>
      <c r="G779" s="29" t="str">
        <f t="shared" si="53"/>
        <v/>
      </c>
      <c r="H779" s="29" t="str">
        <f>IFERROR(RANK(G779,G:G,1)+COUNTIF($G$1:G778,G779),"")</f>
        <v/>
      </c>
      <c r="I779" s="29" t="str">
        <f t="shared" si="54"/>
        <v/>
      </c>
      <c r="J779" s="29" t="str">
        <f>IFERROR(RANK(I779,I:I,1)+COUNTIF(I$1:I778,I779),"")</f>
        <v/>
      </c>
      <c r="K779" s="29" t="str">
        <f t="shared" si="55"/>
        <v/>
      </c>
      <c r="L779" s="29" t="str">
        <f>IFERROR(RANK(K779,K:K,1)+COUNTIF(K$1:K778,K779),"")</f>
        <v/>
      </c>
      <c r="M779" s="29" t="str">
        <f t="shared" si="56"/>
        <v/>
      </c>
      <c r="N779" s="29" t="str">
        <f>IFERROR(RANK(M779,M:M,1)+COUNTIF(M$1:M778,M779),"")</f>
        <v/>
      </c>
    </row>
    <row r="780" spans="1:14">
      <c r="A780" s="21"/>
      <c r="B780" s="8"/>
      <c r="C780" s="22" t="s">
        <v>857</v>
      </c>
      <c r="D780" s="111"/>
      <c r="E780" s="89"/>
      <c r="F780" s="29" t="str">
        <f>IF(YEAR(A780)&amp;MONTH(A780)=체크리스트!$A$11&amp;체크리스트!$A$15,RANK(A780,A$2:A$1080,1),"")</f>
        <v/>
      </c>
      <c r="G780" s="29" t="str">
        <f t="shared" si="53"/>
        <v/>
      </c>
      <c r="H780" s="29" t="str">
        <f>IFERROR(RANK(G780,G:G,1)+COUNTIF($G$1:G779,G780),"")</f>
        <v/>
      </c>
      <c r="I780" s="29" t="str">
        <f t="shared" si="54"/>
        <v/>
      </c>
      <c r="J780" s="29" t="str">
        <f>IFERROR(RANK(I780,I:I,1)+COUNTIF(I$1:I779,I780),"")</f>
        <v/>
      </c>
      <c r="K780" s="29" t="str">
        <f t="shared" si="55"/>
        <v/>
      </c>
      <c r="L780" s="29" t="str">
        <f>IFERROR(RANK(K780,K:K,1)+COUNTIF(K$1:K779,K780),"")</f>
        <v/>
      </c>
      <c r="M780" s="29" t="str">
        <f t="shared" si="56"/>
        <v/>
      </c>
      <c r="N780" s="29" t="str">
        <f>IFERROR(RANK(M780,M:M,1)+COUNTIF(M$1:M779,M780),"")</f>
        <v/>
      </c>
    </row>
    <row r="781" spans="1:14">
      <c r="A781" s="21"/>
      <c r="B781" s="8"/>
      <c r="C781" s="22" t="s">
        <v>857</v>
      </c>
      <c r="D781" s="111"/>
      <c r="E781" s="89"/>
      <c r="F781" s="29" t="str">
        <f>IF(YEAR(A781)&amp;MONTH(A781)=체크리스트!$A$11&amp;체크리스트!$A$15,RANK(A781,A$2:A$1080,1),"")</f>
        <v/>
      </c>
      <c r="G781" s="29" t="str">
        <f t="shared" si="53"/>
        <v/>
      </c>
      <c r="H781" s="29" t="str">
        <f>IFERROR(RANK(G781,G:G,1)+COUNTIF($G$1:G780,G781),"")</f>
        <v/>
      </c>
      <c r="I781" s="29" t="str">
        <f t="shared" si="54"/>
        <v/>
      </c>
      <c r="J781" s="29" t="str">
        <f>IFERROR(RANK(I781,I:I,1)+COUNTIF(I$1:I780,I781),"")</f>
        <v/>
      </c>
      <c r="K781" s="29" t="str">
        <f t="shared" si="55"/>
        <v/>
      </c>
      <c r="L781" s="29" t="str">
        <f>IFERROR(RANK(K781,K:K,1)+COUNTIF(K$1:K780,K781),"")</f>
        <v/>
      </c>
      <c r="M781" s="29" t="str">
        <f t="shared" si="56"/>
        <v/>
      </c>
      <c r="N781" s="29" t="str">
        <f>IFERROR(RANK(M781,M:M,1)+COUNTIF(M$1:M780,M781),"")</f>
        <v/>
      </c>
    </row>
    <row r="782" spans="1:14">
      <c r="A782" s="21"/>
      <c r="B782" s="8"/>
      <c r="C782" s="22" t="s">
        <v>857</v>
      </c>
      <c r="D782" s="111"/>
      <c r="E782" s="89"/>
      <c r="F782" s="29" t="str">
        <f>IF(YEAR(A782)&amp;MONTH(A782)=체크리스트!$A$11&amp;체크리스트!$A$15,RANK(A782,A$2:A$1080,1),"")</f>
        <v/>
      </c>
      <c r="G782" s="29" t="str">
        <f t="shared" si="53"/>
        <v/>
      </c>
      <c r="H782" s="29" t="str">
        <f>IFERROR(RANK(G782,G:G,1)+COUNTIF($G$1:G781,G782),"")</f>
        <v/>
      </c>
      <c r="I782" s="29" t="str">
        <f t="shared" si="54"/>
        <v/>
      </c>
      <c r="J782" s="29" t="str">
        <f>IFERROR(RANK(I782,I:I,1)+COUNTIF(I$1:I781,I782),"")</f>
        <v/>
      </c>
      <c r="K782" s="29" t="str">
        <f t="shared" si="55"/>
        <v/>
      </c>
      <c r="L782" s="29" t="str">
        <f>IFERROR(RANK(K782,K:K,1)+COUNTIF(K$1:K781,K782),"")</f>
        <v/>
      </c>
      <c r="M782" s="29" t="str">
        <f t="shared" si="56"/>
        <v/>
      </c>
      <c r="N782" s="29" t="str">
        <f>IFERROR(RANK(M782,M:M,1)+COUNTIF(M$1:M781,M782),"")</f>
        <v/>
      </c>
    </row>
    <row r="783" spans="1:14">
      <c r="A783" s="21"/>
      <c r="B783" s="8"/>
      <c r="C783" s="22" t="s">
        <v>857</v>
      </c>
      <c r="D783" s="111"/>
      <c r="E783" s="89"/>
      <c r="F783" s="29" t="str">
        <f>IF(YEAR(A783)&amp;MONTH(A783)=체크리스트!$A$11&amp;체크리스트!$A$15,RANK(A783,A$2:A$1080,1),"")</f>
        <v/>
      </c>
      <c r="G783" s="29" t="str">
        <f t="shared" si="53"/>
        <v/>
      </c>
      <c r="H783" s="29" t="str">
        <f>IFERROR(RANK(G783,G:G,1)+COUNTIF($G$1:G782,G783),"")</f>
        <v/>
      </c>
      <c r="I783" s="29" t="str">
        <f t="shared" si="54"/>
        <v/>
      </c>
      <c r="J783" s="29" t="str">
        <f>IFERROR(RANK(I783,I:I,1)+COUNTIF(I$1:I782,I783),"")</f>
        <v/>
      </c>
      <c r="K783" s="29" t="str">
        <f t="shared" si="55"/>
        <v/>
      </c>
      <c r="L783" s="29" t="str">
        <f>IFERROR(RANK(K783,K:K,1)+COUNTIF(K$1:K782,K783),"")</f>
        <v/>
      </c>
      <c r="M783" s="29" t="str">
        <f t="shared" si="56"/>
        <v/>
      </c>
      <c r="N783" s="29" t="str">
        <f>IFERROR(RANK(M783,M:M,1)+COUNTIF(M$1:M782,M783),"")</f>
        <v/>
      </c>
    </row>
    <row r="784" spans="1:14">
      <c r="A784" s="21"/>
      <c r="B784" s="8"/>
      <c r="C784" s="22" t="s">
        <v>857</v>
      </c>
      <c r="D784" s="111"/>
      <c r="E784" s="89"/>
      <c r="F784" s="29" t="str">
        <f>IF(YEAR(A784)&amp;MONTH(A784)=체크리스트!$A$11&amp;체크리스트!$A$15,RANK(A784,A$2:A$1080,1),"")</f>
        <v/>
      </c>
      <c r="G784" s="29" t="str">
        <f t="shared" si="53"/>
        <v/>
      </c>
      <c r="H784" s="29" t="str">
        <f>IFERROR(RANK(G784,G:G,1)+COUNTIF($G$1:G783,G784),"")</f>
        <v/>
      </c>
      <c r="I784" s="29" t="str">
        <f t="shared" si="54"/>
        <v/>
      </c>
      <c r="J784" s="29" t="str">
        <f>IFERROR(RANK(I784,I:I,1)+COUNTIF(I$1:I783,I784),"")</f>
        <v/>
      </c>
      <c r="K784" s="29" t="str">
        <f t="shared" si="55"/>
        <v/>
      </c>
      <c r="L784" s="29" t="str">
        <f>IFERROR(RANK(K784,K:K,1)+COUNTIF(K$1:K783,K784),"")</f>
        <v/>
      </c>
      <c r="M784" s="29" t="str">
        <f t="shared" si="56"/>
        <v/>
      </c>
      <c r="N784" s="29" t="str">
        <f>IFERROR(RANK(M784,M:M,1)+COUNTIF(M$1:M783,M784),"")</f>
        <v/>
      </c>
    </row>
    <row r="785" spans="1:14">
      <c r="A785" s="21"/>
      <c r="B785" s="8"/>
      <c r="C785" s="22" t="s">
        <v>857</v>
      </c>
      <c r="D785" s="111"/>
      <c r="E785" s="89"/>
      <c r="F785" s="29" t="str">
        <f>IF(YEAR(A785)&amp;MONTH(A785)=체크리스트!$A$11&amp;체크리스트!$A$15,RANK(A785,A$2:A$1080,1),"")</f>
        <v/>
      </c>
      <c r="G785" s="29" t="str">
        <f t="shared" si="53"/>
        <v/>
      </c>
      <c r="H785" s="29" t="str">
        <f>IFERROR(RANK(G785,G:G,1)+COUNTIF($G$1:G784,G785),"")</f>
        <v/>
      </c>
      <c r="I785" s="29" t="str">
        <f t="shared" si="54"/>
        <v/>
      </c>
      <c r="J785" s="29" t="str">
        <f>IFERROR(RANK(I785,I:I,1)+COUNTIF(I$1:I784,I785),"")</f>
        <v/>
      </c>
      <c r="K785" s="29" t="str">
        <f t="shared" si="55"/>
        <v/>
      </c>
      <c r="L785" s="29" t="str">
        <f>IFERROR(RANK(K785,K:K,1)+COUNTIF(K$1:K784,K785),"")</f>
        <v/>
      </c>
      <c r="M785" s="29" t="str">
        <f t="shared" si="56"/>
        <v/>
      </c>
      <c r="N785" s="29" t="str">
        <f>IFERROR(RANK(M785,M:M,1)+COUNTIF(M$1:M784,M785),"")</f>
        <v/>
      </c>
    </row>
    <row r="786" spans="1:14">
      <c r="A786" s="21"/>
      <c r="B786" s="8"/>
      <c r="C786" s="22" t="s">
        <v>857</v>
      </c>
      <c r="D786" s="111"/>
      <c r="E786" s="89"/>
      <c r="F786" s="29" t="str">
        <f>IF(YEAR(A786)&amp;MONTH(A786)=체크리스트!$A$11&amp;체크리스트!$A$15,RANK(A786,A$2:A$1080,1),"")</f>
        <v/>
      </c>
      <c r="G786" s="29" t="str">
        <f t="shared" si="53"/>
        <v/>
      </c>
      <c r="H786" s="29" t="str">
        <f>IFERROR(RANK(G786,G:G,1)+COUNTIF($G$1:G785,G786),"")</f>
        <v/>
      </c>
      <c r="I786" s="29" t="str">
        <f t="shared" si="54"/>
        <v/>
      </c>
      <c r="J786" s="29" t="str">
        <f>IFERROR(RANK(I786,I:I,1)+COUNTIF(I$1:I785,I786),"")</f>
        <v/>
      </c>
      <c r="K786" s="29" t="str">
        <f t="shared" si="55"/>
        <v/>
      </c>
      <c r="L786" s="29" t="str">
        <f>IFERROR(RANK(K786,K:K,1)+COUNTIF(K$1:K785,K786),"")</f>
        <v/>
      </c>
      <c r="M786" s="29" t="str">
        <f t="shared" si="56"/>
        <v/>
      </c>
      <c r="N786" s="29" t="str">
        <f>IFERROR(RANK(M786,M:M,1)+COUNTIF(M$1:M785,M786),"")</f>
        <v/>
      </c>
    </row>
    <row r="787" spans="1:14">
      <c r="A787" s="21"/>
      <c r="B787" s="8"/>
      <c r="C787" s="22" t="s">
        <v>857</v>
      </c>
      <c r="D787" s="111"/>
      <c r="E787" s="89"/>
      <c r="F787" s="29" t="str">
        <f>IF(YEAR(A787)&amp;MONTH(A787)=체크리스트!$A$11&amp;체크리스트!$A$15,RANK(A787,A$2:A$1080,1),"")</f>
        <v/>
      </c>
      <c r="G787" s="29" t="str">
        <f t="shared" si="53"/>
        <v/>
      </c>
      <c r="H787" s="29" t="str">
        <f>IFERROR(RANK(G787,G:G,1)+COUNTIF($G$1:G786,G787),"")</f>
        <v/>
      </c>
      <c r="I787" s="29" t="str">
        <f t="shared" si="54"/>
        <v/>
      </c>
      <c r="J787" s="29" t="str">
        <f>IFERROR(RANK(I787,I:I,1)+COUNTIF(I$1:I786,I787),"")</f>
        <v/>
      </c>
      <c r="K787" s="29" t="str">
        <f t="shared" si="55"/>
        <v/>
      </c>
      <c r="L787" s="29" t="str">
        <f>IFERROR(RANK(K787,K:K,1)+COUNTIF(K$1:K786,K787),"")</f>
        <v/>
      </c>
      <c r="M787" s="29" t="str">
        <f t="shared" si="56"/>
        <v/>
      </c>
      <c r="N787" s="29" t="str">
        <f>IFERROR(RANK(M787,M:M,1)+COUNTIF(M$1:M786,M787),"")</f>
        <v/>
      </c>
    </row>
    <row r="788" spans="1:14">
      <c r="A788" s="21"/>
      <c r="B788" s="8"/>
      <c r="C788" s="22" t="s">
        <v>857</v>
      </c>
      <c r="D788" s="111"/>
      <c r="E788" s="89"/>
      <c r="F788" s="29" t="str">
        <f>IF(YEAR(A788)&amp;MONTH(A788)=체크리스트!$A$11&amp;체크리스트!$A$15,RANK(A788,A$2:A$1080,1),"")</f>
        <v/>
      </c>
      <c r="G788" s="29" t="str">
        <f t="shared" si="53"/>
        <v/>
      </c>
      <c r="H788" s="29" t="str">
        <f>IFERROR(RANK(G788,G:G,1)+COUNTIF($G$1:G787,G788),"")</f>
        <v/>
      </c>
      <c r="I788" s="29" t="str">
        <f t="shared" si="54"/>
        <v/>
      </c>
      <c r="J788" s="29" t="str">
        <f>IFERROR(RANK(I788,I:I,1)+COUNTIF(I$1:I787,I788),"")</f>
        <v/>
      </c>
      <c r="K788" s="29" t="str">
        <f t="shared" si="55"/>
        <v/>
      </c>
      <c r="L788" s="29" t="str">
        <f>IFERROR(RANK(K788,K:K,1)+COUNTIF(K$1:K787,K788),"")</f>
        <v/>
      </c>
      <c r="M788" s="29" t="str">
        <f t="shared" si="56"/>
        <v/>
      </c>
      <c r="N788" s="29" t="str">
        <f>IFERROR(RANK(M788,M:M,1)+COUNTIF(M$1:M787,M788),"")</f>
        <v/>
      </c>
    </row>
    <row r="789" spans="1:14">
      <c r="A789" s="21"/>
      <c r="B789" s="8"/>
      <c r="C789" s="22" t="s">
        <v>857</v>
      </c>
      <c r="D789" s="111"/>
      <c r="E789" s="89"/>
      <c r="F789" s="29" t="str">
        <f>IF(YEAR(A789)&amp;MONTH(A789)=체크리스트!$A$11&amp;체크리스트!$A$15,RANK(A789,A$2:A$1080,1),"")</f>
        <v/>
      </c>
      <c r="G789" s="29" t="str">
        <f t="shared" si="53"/>
        <v/>
      </c>
      <c r="H789" s="29" t="str">
        <f>IFERROR(RANK(G789,G:G,1)+COUNTIF($G$1:G788,G789),"")</f>
        <v/>
      </c>
      <c r="I789" s="29" t="str">
        <f t="shared" si="54"/>
        <v/>
      </c>
      <c r="J789" s="29" t="str">
        <f>IFERROR(RANK(I789,I:I,1)+COUNTIF(I$1:I788,I789),"")</f>
        <v/>
      </c>
      <c r="K789" s="29" t="str">
        <f t="shared" si="55"/>
        <v/>
      </c>
      <c r="L789" s="29" t="str">
        <f>IFERROR(RANK(K789,K:K,1)+COUNTIF(K$1:K788,K789),"")</f>
        <v/>
      </c>
      <c r="M789" s="29" t="str">
        <f t="shared" si="56"/>
        <v/>
      </c>
      <c r="N789" s="29" t="str">
        <f>IFERROR(RANK(M789,M:M,1)+COUNTIF(M$1:M788,M789),"")</f>
        <v/>
      </c>
    </row>
    <row r="790" spans="1:14">
      <c r="A790" s="21"/>
      <c r="B790" s="8"/>
      <c r="C790" s="22" t="s">
        <v>857</v>
      </c>
      <c r="D790" s="111"/>
      <c r="E790" s="89"/>
      <c r="F790" s="29" t="str">
        <f>IF(YEAR(A790)&amp;MONTH(A790)=체크리스트!$A$11&amp;체크리스트!$A$15,RANK(A790,A$2:A$1080,1),"")</f>
        <v/>
      </c>
      <c r="G790" s="29" t="str">
        <f t="shared" si="53"/>
        <v/>
      </c>
      <c r="H790" s="29" t="str">
        <f>IFERROR(RANK(G790,G:G,1)+COUNTIF($G$1:G789,G790),"")</f>
        <v/>
      </c>
      <c r="I790" s="29" t="str">
        <f t="shared" si="54"/>
        <v/>
      </c>
      <c r="J790" s="29" t="str">
        <f>IFERROR(RANK(I790,I:I,1)+COUNTIF(I$1:I789,I790),"")</f>
        <v/>
      </c>
      <c r="K790" s="29" t="str">
        <f t="shared" si="55"/>
        <v/>
      </c>
      <c r="L790" s="29" t="str">
        <f>IFERROR(RANK(K790,K:K,1)+COUNTIF(K$1:K789,K790),"")</f>
        <v/>
      </c>
      <c r="M790" s="29" t="str">
        <f t="shared" si="56"/>
        <v/>
      </c>
      <c r="N790" s="29" t="str">
        <f>IFERROR(RANK(M790,M:M,1)+COUNTIF(M$1:M789,M790),"")</f>
        <v/>
      </c>
    </row>
    <row r="791" spans="1:14">
      <c r="A791" s="21"/>
      <c r="B791" s="8"/>
      <c r="C791" s="22" t="s">
        <v>857</v>
      </c>
      <c r="D791" s="111"/>
      <c r="E791" s="89"/>
      <c r="F791" s="29" t="str">
        <f>IF(YEAR(A791)&amp;MONTH(A791)=체크리스트!$A$11&amp;체크리스트!$A$15,RANK(A791,A$2:A$1080,1),"")</f>
        <v/>
      </c>
      <c r="G791" s="29" t="str">
        <f t="shared" si="53"/>
        <v/>
      </c>
      <c r="H791" s="29" t="str">
        <f>IFERROR(RANK(G791,G:G,1)+COUNTIF($G$1:G790,G791),"")</f>
        <v/>
      </c>
      <c r="I791" s="29" t="str">
        <f t="shared" si="54"/>
        <v/>
      </c>
      <c r="J791" s="29" t="str">
        <f>IFERROR(RANK(I791,I:I,1)+COUNTIF(I$1:I790,I791),"")</f>
        <v/>
      </c>
      <c r="K791" s="29" t="str">
        <f t="shared" si="55"/>
        <v/>
      </c>
      <c r="L791" s="29" t="str">
        <f>IFERROR(RANK(K791,K:K,1)+COUNTIF(K$1:K790,K791),"")</f>
        <v/>
      </c>
      <c r="M791" s="29" t="str">
        <f t="shared" si="56"/>
        <v/>
      </c>
      <c r="N791" s="29" t="str">
        <f>IFERROR(RANK(M791,M:M,1)+COUNTIF(M$1:M790,M791),"")</f>
        <v/>
      </c>
    </row>
    <row r="792" spans="1:14">
      <c r="A792" s="21"/>
      <c r="B792" s="8"/>
      <c r="C792" s="22" t="s">
        <v>857</v>
      </c>
      <c r="D792" s="111"/>
      <c r="E792" s="89"/>
      <c r="F792" s="29" t="str">
        <f>IF(YEAR(A792)&amp;MONTH(A792)=체크리스트!$A$11&amp;체크리스트!$A$15,RANK(A792,A$2:A$1080,1),"")</f>
        <v/>
      </c>
      <c r="G792" s="29" t="str">
        <f t="shared" si="53"/>
        <v/>
      </c>
      <c r="H792" s="29" t="str">
        <f>IFERROR(RANK(G792,G:G,1)+COUNTIF($G$1:G791,G792),"")</f>
        <v/>
      </c>
      <c r="I792" s="29" t="str">
        <f t="shared" si="54"/>
        <v/>
      </c>
      <c r="J792" s="29" t="str">
        <f>IFERROR(RANK(I792,I:I,1)+COUNTIF(I$1:I791,I792),"")</f>
        <v/>
      </c>
      <c r="K792" s="29" t="str">
        <f t="shared" si="55"/>
        <v/>
      </c>
      <c r="L792" s="29" t="str">
        <f>IFERROR(RANK(K792,K:K,1)+COUNTIF(K$1:K791,K792),"")</f>
        <v/>
      </c>
      <c r="M792" s="29" t="str">
        <f t="shared" si="56"/>
        <v/>
      </c>
      <c r="N792" s="29" t="str">
        <f>IFERROR(RANK(M792,M:M,1)+COUNTIF(M$1:M791,M792),"")</f>
        <v/>
      </c>
    </row>
    <row r="793" spans="1:14">
      <c r="A793" s="21"/>
      <c r="B793" s="8"/>
      <c r="C793" s="22" t="s">
        <v>857</v>
      </c>
      <c r="D793" s="111"/>
      <c r="E793" s="89"/>
      <c r="F793" s="29" t="str">
        <f>IF(YEAR(A793)&amp;MONTH(A793)=체크리스트!$A$11&amp;체크리스트!$A$15,RANK(A793,A$2:A$1080,1),"")</f>
        <v/>
      </c>
      <c r="G793" s="29" t="str">
        <f t="shared" si="53"/>
        <v/>
      </c>
      <c r="H793" s="29" t="str">
        <f>IFERROR(RANK(G793,G:G,1)+COUNTIF($G$1:G792,G793),"")</f>
        <v/>
      </c>
      <c r="I793" s="29" t="str">
        <f t="shared" si="54"/>
        <v/>
      </c>
      <c r="J793" s="29" t="str">
        <f>IFERROR(RANK(I793,I:I,1)+COUNTIF(I$1:I792,I793),"")</f>
        <v/>
      </c>
      <c r="K793" s="29" t="str">
        <f t="shared" si="55"/>
        <v/>
      </c>
      <c r="L793" s="29" t="str">
        <f>IFERROR(RANK(K793,K:K,1)+COUNTIF(K$1:K792,K793),"")</f>
        <v/>
      </c>
      <c r="M793" s="29" t="str">
        <f t="shared" si="56"/>
        <v/>
      </c>
      <c r="N793" s="29" t="str">
        <f>IFERROR(RANK(M793,M:M,1)+COUNTIF(M$1:M792,M793),"")</f>
        <v/>
      </c>
    </row>
    <row r="794" spans="1:14">
      <c r="A794" s="21"/>
      <c r="B794" s="8"/>
      <c r="C794" s="22" t="s">
        <v>857</v>
      </c>
      <c r="D794" s="111"/>
      <c r="E794" s="89"/>
      <c r="F794" s="29" t="str">
        <f>IF(YEAR(A794)&amp;MONTH(A794)=체크리스트!$A$11&amp;체크리스트!$A$15,RANK(A794,A$2:A$1080,1),"")</f>
        <v/>
      </c>
      <c r="G794" s="29" t="str">
        <f t="shared" ref="G794:G857" si="57">IFERROR(IF(D794="기획자료",RANK(F794,F:F,1),""),"")</f>
        <v/>
      </c>
      <c r="H794" s="29" t="str">
        <f>IFERROR(RANK(G794,G:G,1)+COUNTIF($G$1:G793,G794),"")</f>
        <v/>
      </c>
      <c r="I794" s="29" t="str">
        <f t="shared" ref="I794:I857" si="58">IFERROR(IF(D794="보도자료",RANK(F794,F:F,1),""),"")</f>
        <v/>
      </c>
      <c r="J794" s="29" t="str">
        <f>IFERROR(RANK(I794,I:I,1)+COUNTIF(I$1:I793,I794),"")</f>
        <v/>
      </c>
      <c r="K794" s="29" t="str">
        <f t="shared" ref="K794:K857" si="59">IFERROR(IF(D794="자료실",RANK(F794,F:F,1),""),"")</f>
        <v/>
      </c>
      <c r="L794" s="29" t="str">
        <f>IFERROR(RANK(K794,K:K,1)+COUNTIF(K$1:K793,K794),"")</f>
        <v/>
      </c>
      <c r="M794" s="29" t="str">
        <f t="shared" ref="M794:M857" si="60">IFERROR(IF(D794="리포트",RANK(F794,F:F,1),""),"")</f>
        <v/>
      </c>
      <c r="N794" s="29" t="str">
        <f>IFERROR(RANK(M794,M:M,1)+COUNTIF(M$1:M793,M794),"")</f>
        <v/>
      </c>
    </row>
    <row r="795" spans="1:14">
      <c r="A795" s="21"/>
      <c r="B795" s="8"/>
      <c r="C795" s="22" t="s">
        <v>857</v>
      </c>
      <c r="D795" s="111"/>
      <c r="E795" s="89"/>
      <c r="F795" s="29" t="str">
        <f>IF(YEAR(A795)&amp;MONTH(A795)=체크리스트!$A$11&amp;체크리스트!$A$15,RANK(A795,A$2:A$1080,1),"")</f>
        <v/>
      </c>
      <c r="G795" s="29" t="str">
        <f t="shared" si="57"/>
        <v/>
      </c>
      <c r="H795" s="29" t="str">
        <f>IFERROR(RANK(G795,G:G,1)+COUNTIF($G$1:G794,G795),"")</f>
        <v/>
      </c>
      <c r="I795" s="29" t="str">
        <f t="shared" si="58"/>
        <v/>
      </c>
      <c r="J795" s="29" t="str">
        <f>IFERROR(RANK(I795,I:I,1)+COUNTIF(I$1:I794,I795),"")</f>
        <v/>
      </c>
      <c r="K795" s="29" t="str">
        <f t="shared" si="59"/>
        <v/>
      </c>
      <c r="L795" s="29" t="str">
        <f>IFERROR(RANK(K795,K:K,1)+COUNTIF(K$1:K794,K795),"")</f>
        <v/>
      </c>
      <c r="M795" s="29" t="str">
        <f t="shared" si="60"/>
        <v/>
      </c>
      <c r="N795" s="29" t="str">
        <f>IFERROR(RANK(M795,M:M,1)+COUNTIF(M$1:M794,M795),"")</f>
        <v/>
      </c>
    </row>
    <row r="796" spans="1:14">
      <c r="A796" s="21"/>
      <c r="B796" s="8"/>
      <c r="C796" s="22" t="s">
        <v>857</v>
      </c>
      <c r="D796" s="111"/>
      <c r="E796" s="89"/>
      <c r="F796" s="29" t="str">
        <f>IF(YEAR(A796)&amp;MONTH(A796)=체크리스트!$A$11&amp;체크리스트!$A$15,RANK(A796,A$2:A$1080,1),"")</f>
        <v/>
      </c>
      <c r="G796" s="29" t="str">
        <f t="shared" si="57"/>
        <v/>
      </c>
      <c r="H796" s="29" t="str">
        <f>IFERROR(RANK(G796,G:G,1)+COUNTIF($G$1:G795,G796),"")</f>
        <v/>
      </c>
      <c r="I796" s="29" t="str">
        <f t="shared" si="58"/>
        <v/>
      </c>
      <c r="J796" s="29" t="str">
        <f>IFERROR(RANK(I796,I:I,1)+COUNTIF(I$1:I795,I796),"")</f>
        <v/>
      </c>
      <c r="K796" s="29" t="str">
        <f t="shared" si="59"/>
        <v/>
      </c>
      <c r="L796" s="29" t="str">
        <f>IFERROR(RANK(K796,K:K,1)+COUNTIF(K$1:K795,K796),"")</f>
        <v/>
      </c>
      <c r="M796" s="29" t="str">
        <f t="shared" si="60"/>
        <v/>
      </c>
      <c r="N796" s="29" t="str">
        <f>IFERROR(RANK(M796,M:M,1)+COUNTIF(M$1:M795,M796),"")</f>
        <v/>
      </c>
    </row>
    <row r="797" spans="1:14">
      <c r="A797" s="21"/>
      <c r="B797" s="8"/>
      <c r="C797" s="22" t="s">
        <v>857</v>
      </c>
      <c r="D797" s="111"/>
      <c r="E797" s="89"/>
      <c r="F797" s="29" t="str">
        <f>IF(YEAR(A797)&amp;MONTH(A797)=체크리스트!$A$11&amp;체크리스트!$A$15,RANK(A797,A$2:A$1080,1),"")</f>
        <v/>
      </c>
      <c r="G797" s="29" t="str">
        <f t="shared" si="57"/>
        <v/>
      </c>
      <c r="H797" s="29" t="str">
        <f>IFERROR(RANK(G797,G:G,1)+COUNTIF($G$1:G796,G797),"")</f>
        <v/>
      </c>
      <c r="I797" s="29" t="str">
        <f t="shared" si="58"/>
        <v/>
      </c>
      <c r="J797" s="29" t="str">
        <f>IFERROR(RANK(I797,I:I,1)+COUNTIF(I$1:I796,I797),"")</f>
        <v/>
      </c>
      <c r="K797" s="29" t="str">
        <f t="shared" si="59"/>
        <v/>
      </c>
      <c r="L797" s="29" t="str">
        <f>IFERROR(RANK(K797,K:K,1)+COUNTIF(K$1:K796,K797),"")</f>
        <v/>
      </c>
      <c r="M797" s="29" t="str">
        <f t="shared" si="60"/>
        <v/>
      </c>
      <c r="N797" s="29" t="str">
        <f>IFERROR(RANK(M797,M:M,1)+COUNTIF(M$1:M796,M797),"")</f>
        <v/>
      </c>
    </row>
    <row r="798" spans="1:14">
      <c r="A798" s="21"/>
      <c r="B798" s="8"/>
      <c r="C798" s="22" t="s">
        <v>857</v>
      </c>
      <c r="D798" s="111"/>
      <c r="E798" s="89"/>
      <c r="F798" s="29" t="str">
        <f>IF(YEAR(A798)&amp;MONTH(A798)=체크리스트!$A$11&amp;체크리스트!$A$15,RANK(A798,A$2:A$1080,1),"")</f>
        <v/>
      </c>
      <c r="G798" s="29" t="str">
        <f t="shared" si="57"/>
        <v/>
      </c>
      <c r="H798" s="29" t="str">
        <f>IFERROR(RANK(G798,G:G,1)+COUNTIF($G$1:G797,G798),"")</f>
        <v/>
      </c>
      <c r="I798" s="29" t="str">
        <f t="shared" si="58"/>
        <v/>
      </c>
      <c r="J798" s="29" t="str">
        <f>IFERROR(RANK(I798,I:I,1)+COUNTIF(I$1:I797,I798),"")</f>
        <v/>
      </c>
      <c r="K798" s="29" t="str">
        <f t="shared" si="59"/>
        <v/>
      </c>
      <c r="L798" s="29" t="str">
        <f>IFERROR(RANK(K798,K:K,1)+COUNTIF(K$1:K797,K798),"")</f>
        <v/>
      </c>
      <c r="M798" s="29" t="str">
        <f t="shared" si="60"/>
        <v/>
      </c>
      <c r="N798" s="29" t="str">
        <f>IFERROR(RANK(M798,M:M,1)+COUNTIF(M$1:M797,M798),"")</f>
        <v/>
      </c>
    </row>
    <row r="799" spans="1:14">
      <c r="A799" s="21"/>
      <c r="B799" s="8"/>
      <c r="C799" s="22" t="s">
        <v>857</v>
      </c>
      <c r="D799" s="111"/>
      <c r="E799" s="89"/>
      <c r="F799" s="29" t="str">
        <f>IF(YEAR(A799)&amp;MONTH(A799)=체크리스트!$A$11&amp;체크리스트!$A$15,RANK(A799,A$2:A$1080,1),"")</f>
        <v/>
      </c>
      <c r="G799" s="29" t="str">
        <f t="shared" si="57"/>
        <v/>
      </c>
      <c r="H799" s="29" t="str">
        <f>IFERROR(RANK(G799,G:G,1)+COUNTIF($G$1:G798,G799),"")</f>
        <v/>
      </c>
      <c r="I799" s="29" t="str">
        <f t="shared" si="58"/>
        <v/>
      </c>
      <c r="J799" s="29" t="str">
        <f>IFERROR(RANK(I799,I:I,1)+COUNTIF(I$1:I798,I799),"")</f>
        <v/>
      </c>
      <c r="K799" s="29" t="str">
        <f t="shared" si="59"/>
        <v/>
      </c>
      <c r="L799" s="29" t="str">
        <f>IFERROR(RANK(K799,K:K,1)+COUNTIF(K$1:K798,K799),"")</f>
        <v/>
      </c>
      <c r="M799" s="29" t="str">
        <f t="shared" si="60"/>
        <v/>
      </c>
      <c r="N799" s="29" t="str">
        <f>IFERROR(RANK(M799,M:M,1)+COUNTIF(M$1:M798,M799),"")</f>
        <v/>
      </c>
    </row>
    <row r="800" spans="1:14">
      <c r="A800" s="21"/>
      <c r="B800" s="8"/>
      <c r="C800" s="22" t="s">
        <v>857</v>
      </c>
      <c r="D800" s="111"/>
      <c r="E800" s="89"/>
      <c r="F800" s="29" t="str">
        <f>IF(YEAR(A800)&amp;MONTH(A800)=체크리스트!$A$11&amp;체크리스트!$A$15,RANK(A800,A$2:A$1080,1),"")</f>
        <v/>
      </c>
      <c r="G800" s="29" t="str">
        <f t="shared" si="57"/>
        <v/>
      </c>
      <c r="H800" s="29" t="str">
        <f>IFERROR(RANK(G800,G:G,1)+COUNTIF($G$1:G799,G800),"")</f>
        <v/>
      </c>
      <c r="I800" s="29" t="str">
        <f t="shared" si="58"/>
        <v/>
      </c>
      <c r="J800" s="29" t="str">
        <f>IFERROR(RANK(I800,I:I,1)+COUNTIF(I$1:I799,I800),"")</f>
        <v/>
      </c>
      <c r="K800" s="29" t="str">
        <f t="shared" si="59"/>
        <v/>
      </c>
      <c r="L800" s="29" t="str">
        <f>IFERROR(RANK(K800,K:K,1)+COUNTIF(K$1:K799,K800),"")</f>
        <v/>
      </c>
      <c r="M800" s="29" t="str">
        <f t="shared" si="60"/>
        <v/>
      </c>
      <c r="N800" s="29" t="str">
        <f>IFERROR(RANK(M800,M:M,1)+COUNTIF(M$1:M799,M800),"")</f>
        <v/>
      </c>
    </row>
    <row r="801" spans="1:14">
      <c r="A801" s="21"/>
      <c r="B801" s="8"/>
      <c r="C801" s="22" t="s">
        <v>857</v>
      </c>
      <c r="D801" s="111"/>
      <c r="E801" s="89"/>
      <c r="F801" s="29" t="str">
        <f>IF(YEAR(A801)&amp;MONTH(A801)=체크리스트!$A$11&amp;체크리스트!$A$15,RANK(A801,A$2:A$1080,1),"")</f>
        <v/>
      </c>
      <c r="G801" s="29" t="str">
        <f t="shared" si="57"/>
        <v/>
      </c>
      <c r="H801" s="29" t="str">
        <f>IFERROR(RANK(G801,G:G,1)+COUNTIF($G$1:G800,G801),"")</f>
        <v/>
      </c>
      <c r="I801" s="29" t="str">
        <f t="shared" si="58"/>
        <v/>
      </c>
      <c r="J801" s="29" t="str">
        <f>IFERROR(RANK(I801,I:I,1)+COUNTIF(I$1:I800,I801),"")</f>
        <v/>
      </c>
      <c r="K801" s="29" t="str">
        <f t="shared" si="59"/>
        <v/>
      </c>
      <c r="L801" s="29" t="str">
        <f>IFERROR(RANK(K801,K:K,1)+COUNTIF(K$1:K800,K801),"")</f>
        <v/>
      </c>
      <c r="M801" s="29" t="str">
        <f t="shared" si="60"/>
        <v/>
      </c>
      <c r="N801" s="29" t="str">
        <f>IFERROR(RANK(M801,M:M,1)+COUNTIF(M$1:M800,M801),"")</f>
        <v/>
      </c>
    </row>
    <row r="802" spans="1:14">
      <c r="A802" s="21"/>
      <c r="B802" s="8"/>
      <c r="C802" s="22" t="s">
        <v>857</v>
      </c>
      <c r="D802" s="111"/>
      <c r="E802" s="89"/>
      <c r="F802" s="29" t="str">
        <f>IF(YEAR(A802)&amp;MONTH(A802)=체크리스트!$A$11&amp;체크리스트!$A$15,RANK(A802,A$2:A$1080,1),"")</f>
        <v/>
      </c>
      <c r="G802" s="29" t="str">
        <f t="shared" si="57"/>
        <v/>
      </c>
      <c r="H802" s="29" t="str">
        <f>IFERROR(RANK(G802,G:G,1)+COUNTIF($G$1:G801,G802),"")</f>
        <v/>
      </c>
      <c r="I802" s="29" t="str">
        <f t="shared" si="58"/>
        <v/>
      </c>
      <c r="J802" s="29" t="str">
        <f>IFERROR(RANK(I802,I:I,1)+COUNTIF(I$1:I801,I802),"")</f>
        <v/>
      </c>
      <c r="K802" s="29" t="str">
        <f t="shared" si="59"/>
        <v/>
      </c>
      <c r="L802" s="29" t="str">
        <f>IFERROR(RANK(K802,K:K,1)+COUNTIF(K$1:K801,K802),"")</f>
        <v/>
      </c>
      <c r="M802" s="29" t="str">
        <f t="shared" si="60"/>
        <v/>
      </c>
      <c r="N802" s="29" t="str">
        <f>IFERROR(RANK(M802,M:M,1)+COUNTIF(M$1:M801,M802),"")</f>
        <v/>
      </c>
    </row>
    <row r="803" spans="1:14">
      <c r="A803" s="21"/>
      <c r="B803" s="8"/>
      <c r="C803" s="22" t="s">
        <v>857</v>
      </c>
      <c r="D803" s="111"/>
      <c r="E803" s="89"/>
      <c r="F803" s="29" t="str">
        <f>IF(YEAR(A803)&amp;MONTH(A803)=체크리스트!$A$11&amp;체크리스트!$A$15,RANK(A803,A$2:A$1080,1),"")</f>
        <v/>
      </c>
      <c r="G803" s="29" t="str">
        <f t="shared" si="57"/>
        <v/>
      </c>
      <c r="H803" s="29" t="str">
        <f>IFERROR(RANK(G803,G:G,1)+COUNTIF($G$1:G802,G803),"")</f>
        <v/>
      </c>
      <c r="I803" s="29" t="str">
        <f t="shared" si="58"/>
        <v/>
      </c>
      <c r="J803" s="29" t="str">
        <f>IFERROR(RANK(I803,I:I,1)+COUNTIF(I$1:I802,I803),"")</f>
        <v/>
      </c>
      <c r="K803" s="29" t="str">
        <f t="shared" si="59"/>
        <v/>
      </c>
      <c r="L803" s="29" t="str">
        <f>IFERROR(RANK(K803,K:K,1)+COUNTIF(K$1:K802,K803),"")</f>
        <v/>
      </c>
      <c r="M803" s="29" t="str">
        <f t="shared" si="60"/>
        <v/>
      </c>
      <c r="N803" s="29" t="str">
        <f>IFERROR(RANK(M803,M:M,1)+COUNTIF(M$1:M802,M803),"")</f>
        <v/>
      </c>
    </row>
    <row r="804" spans="1:14">
      <c r="A804" s="21"/>
      <c r="B804" s="8"/>
      <c r="C804" s="22" t="s">
        <v>857</v>
      </c>
      <c r="D804" s="111"/>
      <c r="E804" s="89"/>
      <c r="F804" s="29" t="str">
        <f>IF(YEAR(A804)&amp;MONTH(A804)=체크리스트!$A$11&amp;체크리스트!$A$15,RANK(A804,A$2:A$1080,1),"")</f>
        <v/>
      </c>
      <c r="G804" s="29" t="str">
        <f t="shared" si="57"/>
        <v/>
      </c>
      <c r="H804" s="29" t="str">
        <f>IFERROR(RANK(G804,G:G,1)+COUNTIF($G$1:G803,G804),"")</f>
        <v/>
      </c>
      <c r="I804" s="29" t="str">
        <f t="shared" si="58"/>
        <v/>
      </c>
      <c r="J804" s="29" t="str">
        <f>IFERROR(RANK(I804,I:I,1)+COUNTIF(I$1:I803,I804),"")</f>
        <v/>
      </c>
      <c r="K804" s="29" t="str">
        <f t="shared" si="59"/>
        <v/>
      </c>
      <c r="L804" s="29" t="str">
        <f>IFERROR(RANK(K804,K:K,1)+COUNTIF(K$1:K803,K804),"")</f>
        <v/>
      </c>
      <c r="M804" s="29" t="str">
        <f t="shared" si="60"/>
        <v/>
      </c>
      <c r="N804" s="29" t="str">
        <f>IFERROR(RANK(M804,M:M,1)+COUNTIF(M$1:M803,M804),"")</f>
        <v/>
      </c>
    </row>
    <row r="805" spans="1:14">
      <c r="A805" s="21"/>
      <c r="B805" s="8"/>
      <c r="C805" s="22" t="s">
        <v>857</v>
      </c>
      <c r="D805" s="111"/>
      <c r="E805" s="89"/>
      <c r="F805" s="29" t="str">
        <f>IF(YEAR(A805)&amp;MONTH(A805)=체크리스트!$A$11&amp;체크리스트!$A$15,RANK(A805,A$2:A$1080,1),"")</f>
        <v/>
      </c>
      <c r="G805" s="29" t="str">
        <f t="shared" si="57"/>
        <v/>
      </c>
      <c r="H805" s="29" t="str">
        <f>IFERROR(RANK(G805,G:G,1)+COUNTIF($G$1:G804,G805),"")</f>
        <v/>
      </c>
      <c r="I805" s="29" t="str">
        <f t="shared" si="58"/>
        <v/>
      </c>
      <c r="J805" s="29" t="str">
        <f>IFERROR(RANK(I805,I:I,1)+COUNTIF(I$1:I804,I805),"")</f>
        <v/>
      </c>
      <c r="K805" s="29" t="str">
        <f t="shared" si="59"/>
        <v/>
      </c>
      <c r="L805" s="29" t="str">
        <f>IFERROR(RANK(K805,K:K,1)+COUNTIF(K$1:K804,K805),"")</f>
        <v/>
      </c>
      <c r="M805" s="29" t="str">
        <f t="shared" si="60"/>
        <v/>
      </c>
      <c r="N805" s="29" t="str">
        <f>IFERROR(RANK(M805,M:M,1)+COUNTIF(M$1:M804,M805),"")</f>
        <v/>
      </c>
    </row>
    <row r="806" spans="1:14">
      <c r="A806" s="21"/>
      <c r="B806" s="8"/>
      <c r="C806" s="22" t="s">
        <v>857</v>
      </c>
      <c r="D806" s="111"/>
      <c r="E806" s="89"/>
      <c r="F806" s="29" t="str">
        <f>IF(YEAR(A806)&amp;MONTH(A806)=체크리스트!$A$11&amp;체크리스트!$A$15,RANK(A806,A$2:A$1080,1),"")</f>
        <v/>
      </c>
      <c r="G806" s="29" t="str">
        <f t="shared" si="57"/>
        <v/>
      </c>
      <c r="H806" s="29" t="str">
        <f>IFERROR(RANK(G806,G:G,1)+COUNTIF($G$1:G805,G806),"")</f>
        <v/>
      </c>
      <c r="I806" s="29" t="str">
        <f t="shared" si="58"/>
        <v/>
      </c>
      <c r="J806" s="29" t="str">
        <f>IFERROR(RANK(I806,I:I,1)+COUNTIF(I$1:I805,I806),"")</f>
        <v/>
      </c>
      <c r="K806" s="29" t="str">
        <f t="shared" si="59"/>
        <v/>
      </c>
      <c r="L806" s="29" t="str">
        <f>IFERROR(RANK(K806,K:K,1)+COUNTIF(K$1:K805,K806),"")</f>
        <v/>
      </c>
      <c r="M806" s="29" t="str">
        <f t="shared" si="60"/>
        <v/>
      </c>
      <c r="N806" s="29" t="str">
        <f>IFERROR(RANK(M806,M:M,1)+COUNTIF(M$1:M805,M806),"")</f>
        <v/>
      </c>
    </row>
    <row r="807" spans="1:14">
      <c r="A807" s="21"/>
      <c r="B807" s="8"/>
      <c r="C807" s="22" t="s">
        <v>857</v>
      </c>
      <c r="D807" s="111"/>
      <c r="E807" s="89"/>
      <c r="F807" s="29" t="str">
        <f>IF(YEAR(A807)&amp;MONTH(A807)=체크리스트!$A$11&amp;체크리스트!$A$15,RANK(A807,A$2:A$1080,1),"")</f>
        <v/>
      </c>
      <c r="G807" s="29" t="str">
        <f t="shared" si="57"/>
        <v/>
      </c>
      <c r="H807" s="29" t="str">
        <f>IFERROR(RANK(G807,G:G,1)+COUNTIF($G$1:G806,G807),"")</f>
        <v/>
      </c>
      <c r="I807" s="29" t="str">
        <f t="shared" si="58"/>
        <v/>
      </c>
      <c r="J807" s="29" t="str">
        <f>IFERROR(RANK(I807,I:I,1)+COUNTIF(I$1:I806,I807),"")</f>
        <v/>
      </c>
      <c r="K807" s="29" t="str">
        <f t="shared" si="59"/>
        <v/>
      </c>
      <c r="L807" s="29" t="str">
        <f>IFERROR(RANK(K807,K:K,1)+COUNTIF(K$1:K806,K807),"")</f>
        <v/>
      </c>
      <c r="M807" s="29" t="str">
        <f t="shared" si="60"/>
        <v/>
      </c>
      <c r="N807" s="29" t="str">
        <f>IFERROR(RANK(M807,M:M,1)+COUNTIF(M$1:M806,M807),"")</f>
        <v/>
      </c>
    </row>
    <row r="808" spans="1:14">
      <c r="A808" s="21"/>
      <c r="B808" s="8"/>
      <c r="C808" s="22" t="s">
        <v>857</v>
      </c>
      <c r="D808" s="111"/>
      <c r="E808" s="89"/>
      <c r="F808" s="29" t="str">
        <f>IF(YEAR(A808)&amp;MONTH(A808)=체크리스트!$A$11&amp;체크리스트!$A$15,RANK(A808,A$2:A$1080,1),"")</f>
        <v/>
      </c>
      <c r="G808" s="29" t="str">
        <f t="shared" si="57"/>
        <v/>
      </c>
      <c r="H808" s="29" t="str">
        <f>IFERROR(RANK(G808,G:G,1)+COUNTIF($G$1:G807,G808),"")</f>
        <v/>
      </c>
      <c r="I808" s="29" t="str">
        <f t="shared" si="58"/>
        <v/>
      </c>
      <c r="J808" s="29" t="str">
        <f>IFERROR(RANK(I808,I:I,1)+COUNTIF(I$1:I807,I808),"")</f>
        <v/>
      </c>
      <c r="K808" s="29" t="str">
        <f t="shared" si="59"/>
        <v/>
      </c>
      <c r="L808" s="29" t="str">
        <f>IFERROR(RANK(K808,K:K,1)+COUNTIF(K$1:K807,K808),"")</f>
        <v/>
      </c>
      <c r="M808" s="29" t="str">
        <f t="shared" si="60"/>
        <v/>
      </c>
      <c r="N808" s="29" t="str">
        <f>IFERROR(RANK(M808,M:M,1)+COUNTIF(M$1:M807,M808),"")</f>
        <v/>
      </c>
    </row>
    <row r="809" spans="1:14">
      <c r="A809" s="21"/>
      <c r="B809" s="8"/>
      <c r="C809" s="22" t="s">
        <v>857</v>
      </c>
      <c r="D809" s="111"/>
      <c r="E809" s="89"/>
      <c r="F809" s="29" t="str">
        <f>IF(YEAR(A809)&amp;MONTH(A809)=체크리스트!$A$11&amp;체크리스트!$A$15,RANK(A809,A$2:A$1080,1),"")</f>
        <v/>
      </c>
      <c r="G809" s="29" t="str">
        <f t="shared" si="57"/>
        <v/>
      </c>
      <c r="H809" s="29" t="str">
        <f>IFERROR(RANK(G809,G:G,1)+COUNTIF($G$1:G808,G809),"")</f>
        <v/>
      </c>
      <c r="I809" s="29" t="str">
        <f t="shared" si="58"/>
        <v/>
      </c>
      <c r="J809" s="29" t="str">
        <f>IFERROR(RANK(I809,I:I,1)+COUNTIF(I$1:I808,I809),"")</f>
        <v/>
      </c>
      <c r="K809" s="29" t="str">
        <f t="shared" si="59"/>
        <v/>
      </c>
      <c r="L809" s="29" t="str">
        <f>IFERROR(RANK(K809,K:K,1)+COUNTIF(K$1:K808,K809),"")</f>
        <v/>
      </c>
      <c r="M809" s="29" t="str">
        <f t="shared" si="60"/>
        <v/>
      </c>
      <c r="N809" s="29" t="str">
        <f>IFERROR(RANK(M809,M:M,1)+COUNTIF(M$1:M808,M809),"")</f>
        <v/>
      </c>
    </row>
    <row r="810" spans="1:14">
      <c r="A810" s="21"/>
      <c r="B810" s="8"/>
      <c r="C810" s="22" t="s">
        <v>857</v>
      </c>
      <c r="D810" s="111"/>
      <c r="E810" s="89"/>
      <c r="F810" s="29" t="str">
        <f>IF(YEAR(A810)&amp;MONTH(A810)=체크리스트!$A$11&amp;체크리스트!$A$15,RANK(A810,A$2:A$1080,1),"")</f>
        <v/>
      </c>
      <c r="G810" s="29" t="str">
        <f t="shared" si="57"/>
        <v/>
      </c>
      <c r="H810" s="29" t="str">
        <f>IFERROR(RANK(G810,G:G,1)+COUNTIF($G$1:G809,G810),"")</f>
        <v/>
      </c>
      <c r="I810" s="29" t="str">
        <f t="shared" si="58"/>
        <v/>
      </c>
      <c r="J810" s="29" t="str">
        <f>IFERROR(RANK(I810,I:I,1)+COUNTIF(I$1:I809,I810),"")</f>
        <v/>
      </c>
      <c r="K810" s="29" t="str">
        <f t="shared" si="59"/>
        <v/>
      </c>
      <c r="L810" s="29" t="str">
        <f>IFERROR(RANK(K810,K:K,1)+COUNTIF(K$1:K809,K810),"")</f>
        <v/>
      </c>
      <c r="M810" s="29" t="str">
        <f t="shared" si="60"/>
        <v/>
      </c>
      <c r="N810" s="29" t="str">
        <f>IFERROR(RANK(M810,M:M,1)+COUNTIF(M$1:M809,M810),"")</f>
        <v/>
      </c>
    </row>
    <row r="811" spans="1:14">
      <c r="A811" s="21"/>
      <c r="B811" s="8"/>
      <c r="C811" s="22" t="s">
        <v>857</v>
      </c>
      <c r="D811" s="111"/>
      <c r="E811" s="89"/>
      <c r="F811" s="29" t="str">
        <f>IF(YEAR(A811)&amp;MONTH(A811)=체크리스트!$A$11&amp;체크리스트!$A$15,RANK(A811,A$2:A$1080,1),"")</f>
        <v/>
      </c>
      <c r="G811" s="29" t="str">
        <f t="shared" si="57"/>
        <v/>
      </c>
      <c r="H811" s="29" t="str">
        <f>IFERROR(RANK(G811,G:G,1)+COUNTIF($G$1:G810,G811),"")</f>
        <v/>
      </c>
      <c r="I811" s="29" t="str">
        <f t="shared" si="58"/>
        <v/>
      </c>
      <c r="J811" s="29" t="str">
        <f>IFERROR(RANK(I811,I:I,1)+COUNTIF(I$1:I810,I811),"")</f>
        <v/>
      </c>
      <c r="K811" s="29" t="str">
        <f t="shared" si="59"/>
        <v/>
      </c>
      <c r="L811" s="29" t="str">
        <f>IFERROR(RANK(K811,K:K,1)+COUNTIF(K$1:K810,K811),"")</f>
        <v/>
      </c>
      <c r="M811" s="29" t="str">
        <f t="shared" si="60"/>
        <v/>
      </c>
      <c r="N811" s="29" t="str">
        <f>IFERROR(RANK(M811,M:M,1)+COUNTIF(M$1:M810,M811),"")</f>
        <v/>
      </c>
    </row>
    <row r="812" spans="1:14">
      <c r="A812" s="21"/>
      <c r="B812" s="8"/>
      <c r="C812" s="22" t="s">
        <v>857</v>
      </c>
      <c r="D812" s="111"/>
      <c r="E812" s="89"/>
      <c r="F812" s="29" t="str">
        <f>IF(YEAR(A812)&amp;MONTH(A812)=체크리스트!$A$11&amp;체크리스트!$A$15,RANK(A812,A$2:A$1080,1),"")</f>
        <v/>
      </c>
      <c r="G812" s="29" t="str">
        <f t="shared" si="57"/>
        <v/>
      </c>
      <c r="H812" s="29" t="str">
        <f>IFERROR(RANK(G812,G:G,1)+COUNTIF($G$1:G811,G812),"")</f>
        <v/>
      </c>
      <c r="I812" s="29" t="str">
        <f t="shared" si="58"/>
        <v/>
      </c>
      <c r="J812" s="29" t="str">
        <f>IFERROR(RANK(I812,I:I,1)+COUNTIF(I$1:I811,I812),"")</f>
        <v/>
      </c>
      <c r="K812" s="29" t="str">
        <f t="shared" si="59"/>
        <v/>
      </c>
      <c r="L812" s="29" t="str">
        <f>IFERROR(RANK(K812,K:K,1)+COUNTIF(K$1:K811,K812),"")</f>
        <v/>
      </c>
      <c r="M812" s="29" t="str">
        <f t="shared" si="60"/>
        <v/>
      </c>
      <c r="N812" s="29" t="str">
        <f>IFERROR(RANK(M812,M:M,1)+COUNTIF(M$1:M811,M812),"")</f>
        <v/>
      </c>
    </row>
    <row r="813" spans="1:14">
      <c r="A813" s="21"/>
      <c r="B813" s="8"/>
      <c r="C813" s="22" t="s">
        <v>857</v>
      </c>
      <c r="D813" s="111"/>
      <c r="E813" s="89"/>
      <c r="F813" s="29" t="str">
        <f>IF(YEAR(A813)&amp;MONTH(A813)=체크리스트!$A$11&amp;체크리스트!$A$15,RANK(A813,A$2:A$1080,1),"")</f>
        <v/>
      </c>
      <c r="G813" s="29" t="str">
        <f t="shared" si="57"/>
        <v/>
      </c>
      <c r="H813" s="29" t="str">
        <f>IFERROR(RANK(G813,G:G,1)+COUNTIF($G$1:G812,G813),"")</f>
        <v/>
      </c>
      <c r="I813" s="29" t="str">
        <f t="shared" si="58"/>
        <v/>
      </c>
      <c r="J813" s="29" t="str">
        <f>IFERROR(RANK(I813,I:I,1)+COUNTIF(I$1:I812,I813),"")</f>
        <v/>
      </c>
      <c r="K813" s="29" t="str">
        <f t="shared" si="59"/>
        <v/>
      </c>
      <c r="L813" s="29" t="str">
        <f>IFERROR(RANK(K813,K:K,1)+COUNTIF(K$1:K812,K813),"")</f>
        <v/>
      </c>
      <c r="M813" s="29" t="str">
        <f t="shared" si="60"/>
        <v/>
      </c>
      <c r="N813" s="29" t="str">
        <f>IFERROR(RANK(M813,M:M,1)+COUNTIF(M$1:M812,M813),"")</f>
        <v/>
      </c>
    </row>
    <row r="814" spans="1:14">
      <c r="A814" s="21"/>
      <c r="B814" s="8"/>
      <c r="C814" s="22" t="s">
        <v>857</v>
      </c>
      <c r="D814" s="111"/>
      <c r="E814" s="89"/>
      <c r="F814" s="29" t="str">
        <f>IF(YEAR(A814)&amp;MONTH(A814)=체크리스트!$A$11&amp;체크리스트!$A$15,RANK(A814,A$2:A$1080,1),"")</f>
        <v/>
      </c>
      <c r="G814" s="29" t="str">
        <f t="shared" si="57"/>
        <v/>
      </c>
      <c r="H814" s="29" t="str">
        <f>IFERROR(RANK(G814,G:G,1)+COUNTIF($G$1:G813,G814),"")</f>
        <v/>
      </c>
      <c r="I814" s="29" t="str">
        <f t="shared" si="58"/>
        <v/>
      </c>
      <c r="J814" s="29" t="str">
        <f>IFERROR(RANK(I814,I:I,1)+COUNTIF(I$1:I813,I814),"")</f>
        <v/>
      </c>
      <c r="K814" s="29" t="str">
        <f t="shared" si="59"/>
        <v/>
      </c>
      <c r="L814" s="29" t="str">
        <f>IFERROR(RANK(K814,K:K,1)+COUNTIF(K$1:K813,K814),"")</f>
        <v/>
      </c>
      <c r="M814" s="29" t="str">
        <f t="shared" si="60"/>
        <v/>
      </c>
      <c r="N814" s="29" t="str">
        <f>IFERROR(RANK(M814,M:M,1)+COUNTIF(M$1:M813,M814),"")</f>
        <v/>
      </c>
    </row>
    <row r="815" spans="1:14">
      <c r="A815" s="21"/>
      <c r="B815" s="8"/>
      <c r="C815" s="22" t="s">
        <v>857</v>
      </c>
      <c r="D815" s="111"/>
      <c r="E815" s="89"/>
      <c r="F815" s="29" t="str">
        <f>IF(YEAR(A815)&amp;MONTH(A815)=체크리스트!$A$11&amp;체크리스트!$A$15,RANK(A815,A$2:A$1080,1),"")</f>
        <v/>
      </c>
      <c r="G815" s="29" t="str">
        <f t="shared" si="57"/>
        <v/>
      </c>
      <c r="H815" s="29" t="str">
        <f>IFERROR(RANK(G815,G:G,1)+COUNTIF($G$1:G814,G815),"")</f>
        <v/>
      </c>
      <c r="I815" s="29" t="str">
        <f t="shared" si="58"/>
        <v/>
      </c>
      <c r="J815" s="29" t="str">
        <f>IFERROR(RANK(I815,I:I,1)+COUNTIF(I$1:I814,I815),"")</f>
        <v/>
      </c>
      <c r="K815" s="29" t="str">
        <f t="shared" si="59"/>
        <v/>
      </c>
      <c r="L815" s="29" t="str">
        <f>IFERROR(RANK(K815,K:K,1)+COUNTIF(K$1:K814,K815),"")</f>
        <v/>
      </c>
      <c r="M815" s="29" t="str">
        <f t="shared" si="60"/>
        <v/>
      </c>
      <c r="N815" s="29" t="str">
        <f>IFERROR(RANK(M815,M:M,1)+COUNTIF(M$1:M814,M815),"")</f>
        <v/>
      </c>
    </row>
    <row r="816" spans="1:14">
      <c r="A816" s="21"/>
      <c r="B816" s="8"/>
      <c r="C816" s="22" t="s">
        <v>857</v>
      </c>
      <c r="D816" s="111"/>
      <c r="E816" s="89"/>
      <c r="F816" s="29" t="str">
        <f>IF(YEAR(A816)&amp;MONTH(A816)=체크리스트!$A$11&amp;체크리스트!$A$15,RANK(A816,A$2:A$1080,1),"")</f>
        <v/>
      </c>
      <c r="G816" s="29" t="str">
        <f t="shared" si="57"/>
        <v/>
      </c>
      <c r="H816" s="29" t="str">
        <f>IFERROR(RANK(G816,G:G,1)+COUNTIF($G$1:G815,G816),"")</f>
        <v/>
      </c>
      <c r="I816" s="29" t="str">
        <f t="shared" si="58"/>
        <v/>
      </c>
      <c r="J816" s="29" t="str">
        <f>IFERROR(RANK(I816,I:I,1)+COUNTIF(I$1:I815,I816),"")</f>
        <v/>
      </c>
      <c r="K816" s="29" t="str">
        <f t="shared" si="59"/>
        <v/>
      </c>
      <c r="L816" s="29" t="str">
        <f>IFERROR(RANK(K816,K:K,1)+COUNTIF(K$1:K815,K816),"")</f>
        <v/>
      </c>
      <c r="M816" s="29" t="str">
        <f t="shared" si="60"/>
        <v/>
      </c>
      <c r="N816" s="29" t="str">
        <f>IFERROR(RANK(M816,M:M,1)+COUNTIF(M$1:M815,M816),"")</f>
        <v/>
      </c>
    </row>
    <row r="817" spans="1:14">
      <c r="A817" s="21"/>
      <c r="B817" s="8"/>
      <c r="C817" s="22" t="s">
        <v>857</v>
      </c>
      <c r="D817" s="111"/>
      <c r="E817" s="89"/>
      <c r="F817" s="29" t="str">
        <f>IF(YEAR(A817)&amp;MONTH(A817)=체크리스트!$A$11&amp;체크리스트!$A$15,RANK(A817,A$2:A$1080,1),"")</f>
        <v/>
      </c>
      <c r="G817" s="29" t="str">
        <f t="shared" si="57"/>
        <v/>
      </c>
      <c r="H817" s="29" t="str">
        <f>IFERROR(RANK(G817,G:G,1)+COUNTIF($G$1:G816,G817),"")</f>
        <v/>
      </c>
      <c r="I817" s="29" t="str">
        <f t="shared" si="58"/>
        <v/>
      </c>
      <c r="J817" s="29" t="str">
        <f>IFERROR(RANK(I817,I:I,1)+COUNTIF(I$1:I816,I817),"")</f>
        <v/>
      </c>
      <c r="K817" s="29" t="str">
        <f t="shared" si="59"/>
        <v/>
      </c>
      <c r="L817" s="29" t="str">
        <f>IFERROR(RANK(K817,K:K,1)+COUNTIF(K$1:K816,K817),"")</f>
        <v/>
      </c>
      <c r="M817" s="29" t="str">
        <f t="shared" si="60"/>
        <v/>
      </c>
      <c r="N817" s="29" t="str">
        <f>IFERROR(RANK(M817,M:M,1)+COUNTIF(M$1:M816,M817),"")</f>
        <v/>
      </c>
    </row>
    <row r="818" spans="1:14">
      <c r="A818" s="21"/>
      <c r="B818" s="8"/>
      <c r="C818" s="22" t="s">
        <v>857</v>
      </c>
      <c r="D818" s="111"/>
      <c r="E818" s="89"/>
      <c r="F818" s="29" t="str">
        <f>IF(YEAR(A818)&amp;MONTH(A818)=체크리스트!$A$11&amp;체크리스트!$A$15,RANK(A818,A$2:A$1080,1),"")</f>
        <v/>
      </c>
      <c r="G818" s="29" t="str">
        <f t="shared" si="57"/>
        <v/>
      </c>
      <c r="H818" s="29" t="str">
        <f>IFERROR(RANK(G818,G:G,1)+COUNTIF($G$1:G817,G818),"")</f>
        <v/>
      </c>
      <c r="I818" s="29" t="str">
        <f t="shared" si="58"/>
        <v/>
      </c>
      <c r="J818" s="29" t="str">
        <f>IFERROR(RANK(I818,I:I,1)+COUNTIF(I$1:I817,I818),"")</f>
        <v/>
      </c>
      <c r="K818" s="29" t="str">
        <f t="shared" si="59"/>
        <v/>
      </c>
      <c r="L818" s="29" t="str">
        <f>IFERROR(RANK(K818,K:K,1)+COUNTIF(K$1:K817,K818),"")</f>
        <v/>
      </c>
      <c r="M818" s="29" t="str">
        <f t="shared" si="60"/>
        <v/>
      </c>
      <c r="N818" s="29" t="str">
        <f>IFERROR(RANK(M818,M:M,1)+COUNTIF(M$1:M817,M818),"")</f>
        <v/>
      </c>
    </row>
    <row r="819" spans="1:14">
      <c r="A819" s="21"/>
      <c r="B819" s="8"/>
      <c r="C819" s="22" t="s">
        <v>857</v>
      </c>
      <c r="D819" s="111"/>
      <c r="E819" s="89"/>
      <c r="F819" s="29" t="str">
        <f>IF(YEAR(A819)&amp;MONTH(A819)=체크리스트!$A$11&amp;체크리스트!$A$15,RANK(A819,A$2:A$1080,1),"")</f>
        <v/>
      </c>
      <c r="G819" s="29" t="str">
        <f t="shared" si="57"/>
        <v/>
      </c>
      <c r="H819" s="29" t="str">
        <f>IFERROR(RANK(G819,G:G,1)+COUNTIF($G$1:G818,G819),"")</f>
        <v/>
      </c>
      <c r="I819" s="29" t="str">
        <f t="shared" si="58"/>
        <v/>
      </c>
      <c r="J819" s="29" t="str">
        <f>IFERROR(RANK(I819,I:I,1)+COUNTIF(I$1:I818,I819),"")</f>
        <v/>
      </c>
      <c r="K819" s="29" t="str">
        <f t="shared" si="59"/>
        <v/>
      </c>
      <c r="L819" s="29" t="str">
        <f>IFERROR(RANK(K819,K:K,1)+COUNTIF(K$1:K818,K819),"")</f>
        <v/>
      </c>
      <c r="M819" s="29" t="str">
        <f t="shared" si="60"/>
        <v/>
      </c>
      <c r="N819" s="29" t="str">
        <f>IFERROR(RANK(M819,M:M,1)+COUNTIF(M$1:M818,M819),"")</f>
        <v/>
      </c>
    </row>
    <row r="820" spans="1:14">
      <c r="A820" s="21"/>
      <c r="B820" s="8"/>
      <c r="C820" s="22" t="s">
        <v>857</v>
      </c>
      <c r="D820" s="111"/>
      <c r="E820" s="89"/>
      <c r="F820" s="29" t="str">
        <f>IF(YEAR(A820)&amp;MONTH(A820)=체크리스트!$A$11&amp;체크리스트!$A$15,RANK(A820,A$2:A$1080,1),"")</f>
        <v/>
      </c>
      <c r="G820" s="29" t="str">
        <f t="shared" si="57"/>
        <v/>
      </c>
      <c r="H820" s="29" t="str">
        <f>IFERROR(RANK(G820,G:G,1)+COUNTIF($G$1:G819,G820),"")</f>
        <v/>
      </c>
      <c r="I820" s="29" t="str">
        <f t="shared" si="58"/>
        <v/>
      </c>
      <c r="J820" s="29" t="str">
        <f>IFERROR(RANK(I820,I:I,1)+COUNTIF(I$1:I819,I820),"")</f>
        <v/>
      </c>
      <c r="K820" s="29" t="str">
        <f t="shared" si="59"/>
        <v/>
      </c>
      <c r="L820" s="29" t="str">
        <f>IFERROR(RANK(K820,K:K,1)+COUNTIF(K$1:K819,K820),"")</f>
        <v/>
      </c>
      <c r="M820" s="29" t="str">
        <f t="shared" si="60"/>
        <v/>
      </c>
      <c r="N820" s="29" t="str">
        <f>IFERROR(RANK(M820,M:M,1)+COUNTIF(M$1:M819,M820),"")</f>
        <v/>
      </c>
    </row>
    <row r="821" spans="1:14">
      <c r="A821" s="21"/>
      <c r="B821" s="8"/>
      <c r="C821" s="22" t="s">
        <v>857</v>
      </c>
      <c r="D821" s="111"/>
      <c r="E821" s="89"/>
      <c r="F821" s="29" t="str">
        <f>IF(YEAR(A821)&amp;MONTH(A821)=체크리스트!$A$11&amp;체크리스트!$A$15,RANK(A821,A$2:A$1080,1),"")</f>
        <v/>
      </c>
      <c r="G821" s="29" t="str">
        <f t="shared" si="57"/>
        <v/>
      </c>
      <c r="H821" s="29" t="str">
        <f>IFERROR(RANK(G821,G:G,1)+COUNTIF($G$1:G820,G821),"")</f>
        <v/>
      </c>
      <c r="I821" s="29" t="str">
        <f t="shared" si="58"/>
        <v/>
      </c>
      <c r="J821" s="29" t="str">
        <f>IFERROR(RANK(I821,I:I,1)+COUNTIF(I$1:I820,I821),"")</f>
        <v/>
      </c>
      <c r="K821" s="29" t="str">
        <f t="shared" si="59"/>
        <v/>
      </c>
      <c r="L821" s="29" t="str">
        <f>IFERROR(RANK(K821,K:K,1)+COUNTIF(K$1:K820,K821),"")</f>
        <v/>
      </c>
      <c r="M821" s="29" t="str">
        <f t="shared" si="60"/>
        <v/>
      </c>
      <c r="N821" s="29" t="str">
        <f>IFERROR(RANK(M821,M:M,1)+COUNTIF(M$1:M820,M821),"")</f>
        <v/>
      </c>
    </row>
    <row r="822" spans="1:14">
      <c r="A822" s="21"/>
      <c r="B822" s="8"/>
      <c r="C822" s="22" t="s">
        <v>857</v>
      </c>
      <c r="D822" s="111"/>
      <c r="E822" s="89"/>
      <c r="F822" s="29" t="str">
        <f>IF(YEAR(A822)&amp;MONTH(A822)=체크리스트!$A$11&amp;체크리스트!$A$15,RANK(A822,A$2:A$1080,1),"")</f>
        <v/>
      </c>
      <c r="G822" s="29" t="str">
        <f t="shared" si="57"/>
        <v/>
      </c>
      <c r="H822" s="29" t="str">
        <f>IFERROR(RANK(G822,G:G,1)+COUNTIF($G$1:G821,G822),"")</f>
        <v/>
      </c>
      <c r="I822" s="29" t="str">
        <f t="shared" si="58"/>
        <v/>
      </c>
      <c r="J822" s="29" t="str">
        <f>IFERROR(RANK(I822,I:I,1)+COUNTIF(I$1:I821,I822),"")</f>
        <v/>
      </c>
      <c r="K822" s="29" t="str">
        <f t="shared" si="59"/>
        <v/>
      </c>
      <c r="L822" s="29" t="str">
        <f>IFERROR(RANK(K822,K:K,1)+COUNTIF(K$1:K821,K822),"")</f>
        <v/>
      </c>
      <c r="M822" s="29" t="str">
        <f t="shared" si="60"/>
        <v/>
      </c>
      <c r="N822" s="29" t="str">
        <f>IFERROR(RANK(M822,M:M,1)+COUNTIF(M$1:M821,M822),"")</f>
        <v/>
      </c>
    </row>
    <row r="823" spans="1:14">
      <c r="A823" s="21"/>
      <c r="B823" s="8"/>
      <c r="C823" s="22" t="s">
        <v>857</v>
      </c>
      <c r="D823" s="111"/>
      <c r="E823" s="89"/>
      <c r="F823" s="29" t="str">
        <f>IF(YEAR(A823)&amp;MONTH(A823)=체크리스트!$A$11&amp;체크리스트!$A$15,RANK(A823,A$2:A$1080,1),"")</f>
        <v/>
      </c>
      <c r="G823" s="29" t="str">
        <f t="shared" si="57"/>
        <v/>
      </c>
      <c r="H823" s="29" t="str">
        <f>IFERROR(RANK(G823,G:G,1)+COUNTIF($G$1:G822,G823),"")</f>
        <v/>
      </c>
      <c r="I823" s="29" t="str">
        <f t="shared" si="58"/>
        <v/>
      </c>
      <c r="J823" s="29" t="str">
        <f>IFERROR(RANK(I823,I:I,1)+COUNTIF(I$1:I822,I823),"")</f>
        <v/>
      </c>
      <c r="K823" s="29" t="str">
        <f t="shared" si="59"/>
        <v/>
      </c>
      <c r="L823" s="29" t="str">
        <f>IFERROR(RANK(K823,K:K,1)+COUNTIF(K$1:K822,K823),"")</f>
        <v/>
      </c>
      <c r="M823" s="29" t="str">
        <f t="shared" si="60"/>
        <v/>
      </c>
      <c r="N823" s="29" t="str">
        <f>IFERROR(RANK(M823,M:M,1)+COUNTIF(M$1:M822,M823),"")</f>
        <v/>
      </c>
    </row>
    <row r="824" spans="1:14">
      <c r="A824" s="21"/>
      <c r="B824" s="8"/>
      <c r="C824" s="22" t="s">
        <v>857</v>
      </c>
      <c r="D824" s="111"/>
      <c r="E824" s="89"/>
      <c r="F824" s="29" t="str">
        <f>IF(YEAR(A824)&amp;MONTH(A824)=체크리스트!$A$11&amp;체크리스트!$A$15,RANK(A824,A$2:A$1080,1),"")</f>
        <v/>
      </c>
      <c r="G824" s="29" t="str">
        <f t="shared" si="57"/>
        <v/>
      </c>
      <c r="H824" s="29" t="str">
        <f>IFERROR(RANK(G824,G:G,1)+COUNTIF($G$1:G823,G824),"")</f>
        <v/>
      </c>
      <c r="I824" s="29" t="str">
        <f t="shared" si="58"/>
        <v/>
      </c>
      <c r="J824" s="29" t="str">
        <f>IFERROR(RANK(I824,I:I,1)+COUNTIF(I$1:I823,I824),"")</f>
        <v/>
      </c>
      <c r="K824" s="29" t="str">
        <f t="shared" si="59"/>
        <v/>
      </c>
      <c r="L824" s="29" t="str">
        <f>IFERROR(RANK(K824,K:K,1)+COUNTIF(K$1:K823,K824),"")</f>
        <v/>
      </c>
      <c r="M824" s="29" t="str">
        <f t="shared" si="60"/>
        <v/>
      </c>
      <c r="N824" s="29" t="str">
        <f>IFERROR(RANK(M824,M:M,1)+COUNTIF(M$1:M823,M824),"")</f>
        <v/>
      </c>
    </row>
    <row r="825" spans="1:14">
      <c r="A825" s="21"/>
      <c r="B825" s="8"/>
      <c r="C825" s="22" t="s">
        <v>857</v>
      </c>
      <c r="D825" s="111"/>
      <c r="E825" s="89"/>
      <c r="F825" s="29" t="str">
        <f>IF(YEAR(A825)&amp;MONTH(A825)=체크리스트!$A$11&amp;체크리스트!$A$15,RANK(A825,A$2:A$1080,1),"")</f>
        <v/>
      </c>
      <c r="G825" s="29" t="str">
        <f t="shared" si="57"/>
        <v/>
      </c>
      <c r="H825" s="29" t="str">
        <f>IFERROR(RANK(G825,G:G,1)+COUNTIF($G$1:G824,G825),"")</f>
        <v/>
      </c>
      <c r="I825" s="29" t="str">
        <f t="shared" si="58"/>
        <v/>
      </c>
      <c r="J825" s="29" t="str">
        <f>IFERROR(RANK(I825,I:I,1)+COUNTIF(I$1:I824,I825),"")</f>
        <v/>
      </c>
      <c r="K825" s="29" t="str">
        <f t="shared" si="59"/>
        <v/>
      </c>
      <c r="L825" s="29" t="str">
        <f>IFERROR(RANK(K825,K:K,1)+COUNTIF(K$1:K824,K825),"")</f>
        <v/>
      </c>
      <c r="M825" s="29" t="str">
        <f t="shared" si="60"/>
        <v/>
      </c>
      <c r="N825" s="29" t="str">
        <f>IFERROR(RANK(M825,M:M,1)+COUNTIF(M$1:M824,M825),"")</f>
        <v/>
      </c>
    </row>
    <row r="826" spans="1:14">
      <c r="A826" s="21"/>
      <c r="B826" s="8"/>
      <c r="C826" s="22" t="s">
        <v>857</v>
      </c>
      <c r="D826" s="111"/>
      <c r="E826" s="89"/>
      <c r="F826" s="29" t="str">
        <f>IF(YEAR(A826)&amp;MONTH(A826)=체크리스트!$A$11&amp;체크리스트!$A$15,RANK(A826,A$2:A$1080,1),"")</f>
        <v/>
      </c>
      <c r="G826" s="29" t="str">
        <f t="shared" si="57"/>
        <v/>
      </c>
      <c r="H826" s="29" t="str">
        <f>IFERROR(RANK(G826,G:G,1)+COUNTIF($G$1:G825,G826),"")</f>
        <v/>
      </c>
      <c r="I826" s="29" t="str">
        <f t="shared" si="58"/>
        <v/>
      </c>
      <c r="J826" s="29" t="str">
        <f>IFERROR(RANK(I826,I:I,1)+COUNTIF(I$1:I825,I826),"")</f>
        <v/>
      </c>
      <c r="K826" s="29" t="str">
        <f t="shared" si="59"/>
        <v/>
      </c>
      <c r="L826" s="29" t="str">
        <f>IFERROR(RANK(K826,K:K,1)+COUNTIF(K$1:K825,K826),"")</f>
        <v/>
      </c>
      <c r="M826" s="29" t="str">
        <f t="shared" si="60"/>
        <v/>
      </c>
      <c r="N826" s="29" t="str">
        <f>IFERROR(RANK(M826,M:M,1)+COUNTIF(M$1:M825,M826),"")</f>
        <v/>
      </c>
    </row>
    <row r="827" spans="1:14">
      <c r="A827" s="21"/>
      <c r="B827" s="8"/>
      <c r="C827" s="22" t="s">
        <v>857</v>
      </c>
      <c r="D827" s="111"/>
      <c r="E827" s="89"/>
      <c r="F827" s="29" t="str">
        <f>IF(YEAR(A827)&amp;MONTH(A827)=체크리스트!$A$11&amp;체크리스트!$A$15,RANK(A827,A$2:A$1080,1),"")</f>
        <v/>
      </c>
      <c r="G827" s="29" t="str">
        <f t="shared" si="57"/>
        <v/>
      </c>
      <c r="H827" s="29" t="str">
        <f>IFERROR(RANK(G827,G:G,1)+COUNTIF($G$1:G826,G827),"")</f>
        <v/>
      </c>
      <c r="I827" s="29" t="str">
        <f t="shared" si="58"/>
        <v/>
      </c>
      <c r="J827" s="29" t="str">
        <f>IFERROR(RANK(I827,I:I,1)+COUNTIF(I$1:I826,I827),"")</f>
        <v/>
      </c>
      <c r="K827" s="29" t="str">
        <f t="shared" si="59"/>
        <v/>
      </c>
      <c r="L827" s="29" t="str">
        <f>IFERROR(RANK(K827,K:K,1)+COUNTIF(K$1:K826,K827),"")</f>
        <v/>
      </c>
      <c r="M827" s="29" t="str">
        <f t="shared" si="60"/>
        <v/>
      </c>
      <c r="N827" s="29" t="str">
        <f>IFERROR(RANK(M827,M:M,1)+COUNTIF(M$1:M826,M827),"")</f>
        <v/>
      </c>
    </row>
    <row r="828" spans="1:14">
      <c r="A828" s="21"/>
      <c r="B828" s="8"/>
      <c r="C828" s="22" t="s">
        <v>857</v>
      </c>
      <c r="D828" s="111"/>
      <c r="E828" s="89"/>
      <c r="F828" s="29" t="str">
        <f>IF(YEAR(A828)&amp;MONTH(A828)=체크리스트!$A$11&amp;체크리스트!$A$15,RANK(A828,A$2:A$1080,1),"")</f>
        <v/>
      </c>
      <c r="G828" s="29" t="str">
        <f t="shared" si="57"/>
        <v/>
      </c>
      <c r="H828" s="29" t="str">
        <f>IFERROR(RANK(G828,G:G,1)+COUNTIF($G$1:G827,G828),"")</f>
        <v/>
      </c>
      <c r="I828" s="29" t="str">
        <f t="shared" si="58"/>
        <v/>
      </c>
      <c r="J828" s="29" t="str">
        <f>IFERROR(RANK(I828,I:I,1)+COUNTIF(I$1:I827,I828),"")</f>
        <v/>
      </c>
      <c r="K828" s="29" t="str">
        <f t="shared" si="59"/>
        <v/>
      </c>
      <c r="L828" s="29" t="str">
        <f>IFERROR(RANK(K828,K:K,1)+COUNTIF(K$1:K827,K828),"")</f>
        <v/>
      </c>
      <c r="M828" s="29" t="str">
        <f t="shared" si="60"/>
        <v/>
      </c>
      <c r="N828" s="29" t="str">
        <f>IFERROR(RANK(M828,M:M,1)+COUNTIF(M$1:M827,M828),"")</f>
        <v/>
      </c>
    </row>
    <row r="829" spans="1:14">
      <c r="A829" s="21"/>
      <c r="B829" s="8"/>
      <c r="C829" s="22" t="s">
        <v>857</v>
      </c>
      <c r="D829" s="111"/>
      <c r="E829" s="89"/>
      <c r="F829" s="29" t="str">
        <f>IF(YEAR(A829)&amp;MONTH(A829)=체크리스트!$A$11&amp;체크리스트!$A$15,RANK(A829,A$2:A$1080,1),"")</f>
        <v/>
      </c>
      <c r="G829" s="29" t="str">
        <f t="shared" si="57"/>
        <v/>
      </c>
      <c r="H829" s="29" t="str">
        <f>IFERROR(RANK(G829,G:G,1)+COUNTIF($G$1:G828,G829),"")</f>
        <v/>
      </c>
      <c r="I829" s="29" t="str">
        <f t="shared" si="58"/>
        <v/>
      </c>
      <c r="J829" s="29" t="str">
        <f>IFERROR(RANK(I829,I:I,1)+COUNTIF(I$1:I828,I829),"")</f>
        <v/>
      </c>
      <c r="K829" s="29" t="str">
        <f t="shared" si="59"/>
        <v/>
      </c>
      <c r="L829" s="29" t="str">
        <f>IFERROR(RANK(K829,K:K,1)+COUNTIF(K$1:K828,K829),"")</f>
        <v/>
      </c>
      <c r="M829" s="29" t="str">
        <f t="shared" si="60"/>
        <v/>
      </c>
      <c r="N829" s="29" t="str">
        <f>IFERROR(RANK(M829,M:M,1)+COUNTIF(M$1:M828,M829),"")</f>
        <v/>
      </c>
    </row>
    <row r="830" spans="1:14">
      <c r="A830" s="21"/>
      <c r="B830" s="8"/>
      <c r="C830" s="22" t="s">
        <v>857</v>
      </c>
      <c r="D830" s="111"/>
      <c r="E830" s="89"/>
      <c r="F830" s="29" t="str">
        <f>IF(YEAR(A830)&amp;MONTH(A830)=체크리스트!$A$11&amp;체크리스트!$A$15,RANK(A830,A$2:A$1080,1),"")</f>
        <v/>
      </c>
      <c r="G830" s="29" t="str">
        <f t="shared" si="57"/>
        <v/>
      </c>
      <c r="H830" s="29" t="str">
        <f>IFERROR(RANK(G830,G:G,1)+COUNTIF($G$1:G829,G830),"")</f>
        <v/>
      </c>
      <c r="I830" s="29" t="str">
        <f t="shared" si="58"/>
        <v/>
      </c>
      <c r="J830" s="29" t="str">
        <f>IFERROR(RANK(I830,I:I,1)+COUNTIF(I$1:I829,I830),"")</f>
        <v/>
      </c>
      <c r="K830" s="29" t="str">
        <f t="shared" si="59"/>
        <v/>
      </c>
      <c r="L830" s="29" t="str">
        <f>IFERROR(RANK(K830,K:K,1)+COUNTIF(K$1:K829,K830),"")</f>
        <v/>
      </c>
      <c r="M830" s="29" t="str">
        <f t="shared" si="60"/>
        <v/>
      </c>
      <c r="N830" s="29" t="str">
        <f>IFERROR(RANK(M830,M:M,1)+COUNTIF(M$1:M829,M830),"")</f>
        <v/>
      </c>
    </row>
    <row r="831" spans="1:14">
      <c r="A831" s="21"/>
      <c r="B831" s="8"/>
      <c r="C831" s="22" t="s">
        <v>857</v>
      </c>
      <c r="D831" s="111"/>
      <c r="E831" s="89"/>
      <c r="F831" s="29" t="str">
        <f>IF(YEAR(A831)&amp;MONTH(A831)=체크리스트!$A$11&amp;체크리스트!$A$15,RANK(A831,A$2:A$1080,1),"")</f>
        <v/>
      </c>
      <c r="G831" s="29" t="str">
        <f t="shared" si="57"/>
        <v/>
      </c>
      <c r="H831" s="29" t="str">
        <f>IFERROR(RANK(G831,G:G,1)+COUNTIF($G$1:G830,G831),"")</f>
        <v/>
      </c>
      <c r="I831" s="29" t="str">
        <f t="shared" si="58"/>
        <v/>
      </c>
      <c r="J831" s="29" t="str">
        <f>IFERROR(RANK(I831,I:I,1)+COUNTIF(I$1:I830,I831),"")</f>
        <v/>
      </c>
      <c r="K831" s="29" t="str">
        <f t="shared" si="59"/>
        <v/>
      </c>
      <c r="L831" s="29" t="str">
        <f>IFERROR(RANK(K831,K:K,1)+COUNTIF(K$1:K830,K831),"")</f>
        <v/>
      </c>
      <c r="M831" s="29" t="str">
        <f t="shared" si="60"/>
        <v/>
      </c>
      <c r="N831" s="29" t="str">
        <f>IFERROR(RANK(M831,M:M,1)+COUNTIF(M$1:M830,M831),"")</f>
        <v/>
      </c>
    </row>
    <row r="832" spans="1:14">
      <c r="A832" s="21"/>
      <c r="B832" s="8"/>
      <c r="C832" s="22" t="s">
        <v>857</v>
      </c>
      <c r="D832" s="111"/>
      <c r="E832" s="89"/>
      <c r="F832" s="29" t="str">
        <f>IF(YEAR(A832)&amp;MONTH(A832)=체크리스트!$A$11&amp;체크리스트!$A$15,RANK(A832,A$2:A$1080,1),"")</f>
        <v/>
      </c>
      <c r="G832" s="29" t="str">
        <f t="shared" si="57"/>
        <v/>
      </c>
      <c r="H832" s="29" t="str">
        <f>IFERROR(RANK(G832,G:G,1)+COUNTIF($G$1:G831,G832),"")</f>
        <v/>
      </c>
      <c r="I832" s="29" t="str">
        <f t="shared" si="58"/>
        <v/>
      </c>
      <c r="J832" s="29" t="str">
        <f>IFERROR(RANK(I832,I:I,1)+COUNTIF(I$1:I831,I832),"")</f>
        <v/>
      </c>
      <c r="K832" s="29" t="str">
        <f t="shared" si="59"/>
        <v/>
      </c>
      <c r="L832" s="29" t="str">
        <f>IFERROR(RANK(K832,K:K,1)+COUNTIF(K$1:K831,K832),"")</f>
        <v/>
      </c>
      <c r="M832" s="29" t="str">
        <f t="shared" si="60"/>
        <v/>
      </c>
      <c r="N832" s="29" t="str">
        <f>IFERROR(RANK(M832,M:M,1)+COUNTIF(M$1:M831,M832),"")</f>
        <v/>
      </c>
    </row>
    <row r="833" spans="1:14">
      <c r="A833" s="21"/>
      <c r="B833" s="8"/>
      <c r="C833" s="22" t="s">
        <v>857</v>
      </c>
      <c r="D833" s="111"/>
      <c r="E833" s="89"/>
      <c r="F833" s="29" t="str">
        <f>IF(YEAR(A833)&amp;MONTH(A833)=체크리스트!$A$11&amp;체크리스트!$A$15,RANK(A833,A$2:A$1080,1),"")</f>
        <v/>
      </c>
      <c r="G833" s="29" t="str">
        <f t="shared" si="57"/>
        <v/>
      </c>
      <c r="H833" s="29" t="str">
        <f>IFERROR(RANK(G833,G:G,1)+COUNTIF($G$1:G832,G833),"")</f>
        <v/>
      </c>
      <c r="I833" s="29" t="str">
        <f t="shared" si="58"/>
        <v/>
      </c>
      <c r="J833" s="29" t="str">
        <f>IFERROR(RANK(I833,I:I,1)+COUNTIF(I$1:I832,I833),"")</f>
        <v/>
      </c>
      <c r="K833" s="29" t="str">
        <f t="shared" si="59"/>
        <v/>
      </c>
      <c r="L833" s="29" t="str">
        <f>IFERROR(RANK(K833,K:K,1)+COUNTIF(K$1:K832,K833),"")</f>
        <v/>
      </c>
      <c r="M833" s="29" t="str">
        <f t="shared" si="60"/>
        <v/>
      </c>
      <c r="N833" s="29" t="str">
        <f>IFERROR(RANK(M833,M:M,1)+COUNTIF(M$1:M832,M833),"")</f>
        <v/>
      </c>
    </row>
    <row r="834" spans="1:14">
      <c r="A834" s="21"/>
      <c r="B834" s="8"/>
      <c r="C834" s="22" t="s">
        <v>857</v>
      </c>
      <c r="D834" s="111"/>
      <c r="E834" s="89"/>
      <c r="F834" s="29" t="str">
        <f>IF(YEAR(A834)&amp;MONTH(A834)=체크리스트!$A$11&amp;체크리스트!$A$15,RANK(A834,A$2:A$1080,1),"")</f>
        <v/>
      </c>
      <c r="G834" s="29" t="str">
        <f t="shared" si="57"/>
        <v/>
      </c>
      <c r="H834" s="29" t="str">
        <f>IFERROR(RANK(G834,G:G,1)+COUNTIF($G$1:G833,G834),"")</f>
        <v/>
      </c>
      <c r="I834" s="29" t="str">
        <f t="shared" si="58"/>
        <v/>
      </c>
      <c r="J834" s="29" t="str">
        <f>IFERROR(RANK(I834,I:I,1)+COUNTIF(I$1:I833,I834),"")</f>
        <v/>
      </c>
      <c r="K834" s="29" t="str">
        <f t="shared" si="59"/>
        <v/>
      </c>
      <c r="L834" s="29" t="str">
        <f>IFERROR(RANK(K834,K:K,1)+COUNTIF(K$1:K833,K834),"")</f>
        <v/>
      </c>
      <c r="M834" s="29" t="str">
        <f t="shared" si="60"/>
        <v/>
      </c>
      <c r="N834" s="29" t="str">
        <f>IFERROR(RANK(M834,M:M,1)+COUNTIF(M$1:M833,M834),"")</f>
        <v/>
      </c>
    </row>
    <row r="835" spans="1:14">
      <c r="A835" s="21"/>
      <c r="B835" s="8"/>
      <c r="C835" s="22" t="s">
        <v>857</v>
      </c>
      <c r="D835" s="111"/>
      <c r="E835" s="89"/>
      <c r="F835" s="29" t="str">
        <f>IF(YEAR(A835)&amp;MONTH(A835)=체크리스트!$A$11&amp;체크리스트!$A$15,RANK(A835,A$2:A$1080,1),"")</f>
        <v/>
      </c>
      <c r="G835" s="29" t="str">
        <f t="shared" si="57"/>
        <v/>
      </c>
      <c r="H835" s="29" t="str">
        <f>IFERROR(RANK(G835,G:G,1)+COUNTIF($G$1:G834,G835),"")</f>
        <v/>
      </c>
      <c r="I835" s="29" t="str">
        <f t="shared" si="58"/>
        <v/>
      </c>
      <c r="J835" s="29" t="str">
        <f>IFERROR(RANK(I835,I:I,1)+COUNTIF(I$1:I834,I835),"")</f>
        <v/>
      </c>
      <c r="K835" s="29" t="str">
        <f t="shared" si="59"/>
        <v/>
      </c>
      <c r="L835" s="29" t="str">
        <f>IFERROR(RANK(K835,K:K,1)+COUNTIF(K$1:K834,K835),"")</f>
        <v/>
      </c>
      <c r="M835" s="29" t="str">
        <f t="shared" si="60"/>
        <v/>
      </c>
      <c r="N835" s="29" t="str">
        <f>IFERROR(RANK(M835,M:M,1)+COUNTIF(M$1:M834,M835),"")</f>
        <v/>
      </c>
    </row>
    <row r="836" spans="1:14">
      <c r="A836" s="21"/>
      <c r="B836" s="8"/>
      <c r="C836" s="22" t="s">
        <v>857</v>
      </c>
      <c r="D836" s="111"/>
      <c r="E836" s="89"/>
      <c r="F836" s="29" t="str">
        <f>IF(YEAR(A836)&amp;MONTH(A836)=체크리스트!$A$11&amp;체크리스트!$A$15,RANK(A836,A$2:A$1080,1),"")</f>
        <v/>
      </c>
      <c r="G836" s="29" t="str">
        <f t="shared" si="57"/>
        <v/>
      </c>
      <c r="H836" s="29" t="str">
        <f>IFERROR(RANK(G836,G:G,1)+COUNTIF($G$1:G835,G836),"")</f>
        <v/>
      </c>
      <c r="I836" s="29" t="str">
        <f t="shared" si="58"/>
        <v/>
      </c>
      <c r="J836" s="29" t="str">
        <f>IFERROR(RANK(I836,I:I,1)+COUNTIF(I$1:I835,I836),"")</f>
        <v/>
      </c>
      <c r="K836" s="29" t="str">
        <f t="shared" si="59"/>
        <v/>
      </c>
      <c r="L836" s="29" t="str">
        <f>IFERROR(RANK(K836,K:K,1)+COUNTIF(K$1:K835,K836),"")</f>
        <v/>
      </c>
      <c r="M836" s="29" t="str">
        <f t="shared" si="60"/>
        <v/>
      </c>
      <c r="N836" s="29" t="str">
        <f>IFERROR(RANK(M836,M:M,1)+COUNTIF(M$1:M835,M836),"")</f>
        <v/>
      </c>
    </row>
    <row r="837" spans="1:14">
      <c r="A837" s="21"/>
      <c r="B837" s="8"/>
      <c r="C837" s="22" t="s">
        <v>857</v>
      </c>
      <c r="D837" s="111"/>
      <c r="E837" s="89"/>
      <c r="F837" s="29" t="str">
        <f>IF(YEAR(A837)&amp;MONTH(A837)=체크리스트!$A$11&amp;체크리스트!$A$15,RANK(A837,A$2:A$1080,1),"")</f>
        <v/>
      </c>
      <c r="G837" s="29" t="str">
        <f t="shared" si="57"/>
        <v/>
      </c>
      <c r="H837" s="29" t="str">
        <f>IFERROR(RANK(G837,G:G,1)+COUNTIF($G$1:G836,G837),"")</f>
        <v/>
      </c>
      <c r="I837" s="29" t="str">
        <f t="shared" si="58"/>
        <v/>
      </c>
      <c r="J837" s="29" t="str">
        <f>IFERROR(RANK(I837,I:I,1)+COUNTIF(I$1:I836,I837),"")</f>
        <v/>
      </c>
      <c r="K837" s="29" t="str">
        <f t="shared" si="59"/>
        <v/>
      </c>
      <c r="L837" s="29" t="str">
        <f>IFERROR(RANK(K837,K:K,1)+COUNTIF(K$1:K836,K837),"")</f>
        <v/>
      </c>
      <c r="M837" s="29" t="str">
        <f t="shared" si="60"/>
        <v/>
      </c>
      <c r="N837" s="29" t="str">
        <f>IFERROR(RANK(M837,M:M,1)+COUNTIF(M$1:M836,M837),"")</f>
        <v/>
      </c>
    </row>
    <row r="838" spans="1:14">
      <c r="A838" s="21"/>
      <c r="B838" s="8"/>
      <c r="C838" s="22" t="s">
        <v>857</v>
      </c>
      <c r="D838" s="111"/>
      <c r="E838" s="89"/>
      <c r="F838" s="29" t="str">
        <f>IF(YEAR(A838)&amp;MONTH(A838)=체크리스트!$A$11&amp;체크리스트!$A$15,RANK(A838,A$2:A$1080,1),"")</f>
        <v/>
      </c>
      <c r="G838" s="29" t="str">
        <f t="shared" si="57"/>
        <v/>
      </c>
      <c r="H838" s="29" t="str">
        <f>IFERROR(RANK(G838,G:G,1)+COUNTIF($G$1:G837,G838),"")</f>
        <v/>
      </c>
      <c r="I838" s="29" t="str">
        <f t="shared" si="58"/>
        <v/>
      </c>
      <c r="J838" s="29" t="str">
        <f>IFERROR(RANK(I838,I:I,1)+COUNTIF(I$1:I837,I838),"")</f>
        <v/>
      </c>
      <c r="K838" s="29" t="str">
        <f t="shared" si="59"/>
        <v/>
      </c>
      <c r="L838" s="29" t="str">
        <f>IFERROR(RANK(K838,K:K,1)+COUNTIF(K$1:K837,K838),"")</f>
        <v/>
      </c>
      <c r="M838" s="29" t="str">
        <f t="shared" si="60"/>
        <v/>
      </c>
      <c r="N838" s="29" t="str">
        <f>IFERROR(RANK(M838,M:M,1)+COUNTIF(M$1:M837,M838),"")</f>
        <v/>
      </c>
    </row>
    <row r="839" spans="1:14">
      <c r="A839" s="21"/>
      <c r="B839" s="8"/>
      <c r="C839" s="22" t="s">
        <v>857</v>
      </c>
      <c r="D839" s="111"/>
      <c r="E839" s="89"/>
      <c r="F839" s="29" t="str">
        <f>IF(YEAR(A839)&amp;MONTH(A839)=체크리스트!$A$11&amp;체크리스트!$A$15,RANK(A839,A$2:A$1080,1),"")</f>
        <v/>
      </c>
      <c r="G839" s="29" t="str">
        <f t="shared" si="57"/>
        <v/>
      </c>
      <c r="H839" s="29" t="str">
        <f>IFERROR(RANK(G839,G:G,1)+COUNTIF($G$1:G838,G839),"")</f>
        <v/>
      </c>
      <c r="I839" s="29" t="str">
        <f t="shared" si="58"/>
        <v/>
      </c>
      <c r="J839" s="29" t="str">
        <f>IFERROR(RANK(I839,I:I,1)+COUNTIF(I$1:I838,I839),"")</f>
        <v/>
      </c>
      <c r="K839" s="29" t="str">
        <f t="shared" si="59"/>
        <v/>
      </c>
      <c r="L839" s="29" t="str">
        <f>IFERROR(RANK(K839,K:K,1)+COUNTIF(K$1:K838,K839),"")</f>
        <v/>
      </c>
      <c r="M839" s="29" t="str">
        <f t="shared" si="60"/>
        <v/>
      </c>
      <c r="N839" s="29" t="str">
        <f>IFERROR(RANK(M839,M:M,1)+COUNTIF(M$1:M838,M839),"")</f>
        <v/>
      </c>
    </row>
    <row r="840" spans="1:14">
      <c r="A840" s="21"/>
      <c r="B840" s="8"/>
      <c r="C840" s="22" t="s">
        <v>857</v>
      </c>
      <c r="D840" s="111"/>
      <c r="E840" s="89"/>
      <c r="F840" s="29" t="str">
        <f>IF(YEAR(A840)&amp;MONTH(A840)=체크리스트!$A$11&amp;체크리스트!$A$15,RANK(A840,A$2:A$1080,1),"")</f>
        <v/>
      </c>
      <c r="G840" s="29" t="str">
        <f t="shared" si="57"/>
        <v/>
      </c>
      <c r="H840" s="29" t="str">
        <f>IFERROR(RANK(G840,G:G,1)+COUNTIF($G$1:G839,G840),"")</f>
        <v/>
      </c>
      <c r="I840" s="29" t="str">
        <f t="shared" si="58"/>
        <v/>
      </c>
      <c r="J840" s="29" t="str">
        <f>IFERROR(RANK(I840,I:I,1)+COUNTIF(I$1:I839,I840),"")</f>
        <v/>
      </c>
      <c r="K840" s="29" t="str">
        <f t="shared" si="59"/>
        <v/>
      </c>
      <c r="L840" s="29" t="str">
        <f>IFERROR(RANK(K840,K:K,1)+COUNTIF(K$1:K839,K840),"")</f>
        <v/>
      </c>
      <c r="M840" s="29" t="str">
        <f t="shared" si="60"/>
        <v/>
      </c>
      <c r="N840" s="29" t="str">
        <f>IFERROR(RANK(M840,M:M,1)+COUNTIF(M$1:M839,M840),"")</f>
        <v/>
      </c>
    </row>
    <row r="841" spans="1:14">
      <c r="A841" s="21"/>
      <c r="B841" s="8"/>
      <c r="C841" s="22" t="s">
        <v>857</v>
      </c>
      <c r="D841" s="111"/>
      <c r="E841" s="89"/>
      <c r="F841" s="29" t="str">
        <f>IF(YEAR(A841)&amp;MONTH(A841)=체크리스트!$A$11&amp;체크리스트!$A$15,RANK(A841,A$2:A$1080,1),"")</f>
        <v/>
      </c>
      <c r="G841" s="29" t="str">
        <f t="shared" si="57"/>
        <v/>
      </c>
      <c r="H841" s="29" t="str">
        <f>IFERROR(RANK(G841,G:G,1)+COUNTIF($G$1:G840,G841),"")</f>
        <v/>
      </c>
      <c r="I841" s="29" t="str">
        <f t="shared" si="58"/>
        <v/>
      </c>
      <c r="J841" s="29" t="str">
        <f>IFERROR(RANK(I841,I:I,1)+COUNTIF(I$1:I840,I841),"")</f>
        <v/>
      </c>
      <c r="K841" s="29" t="str">
        <f t="shared" si="59"/>
        <v/>
      </c>
      <c r="L841" s="29" t="str">
        <f>IFERROR(RANK(K841,K:K,1)+COUNTIF(K$1:K840,K841),"")</f>
        <v/>
      </c>
      <c r="M841" s="29" t="str">
        <f t="shared" si="60"/>
        <v/>
      </c>
      <c r="N841" s="29" t="str">
        <f>IFERROR(RANK(M841,M:M,1)+COUNTIF(M$1:M840,M841),"")</f>
        <v/>
      </c>
    </row>
    <row r="842" spans="1:14">
      <c r="A842" s="21"/>
      <c r="B842" s="8"/>
      <c r="C842" s="22" t="s">
        <v>857</v>
      </c>
      <c r="D842" s="111"/>
      <c r="E842" s="89"/>
      <c r="F842" s="29" t="str">
        <f>IF(YEAR(A842)&amp;MONTH(A842)=체크리스트!$A$11&amp;체크리스트!$A$15,RANK(A842,A$2:A$1080,1),"")</f>
        <v/>
      </c>
      <c r="G842" s="29" t="str">
        <f t="shared" si="57"/>
        <v/>
      </c>
      <c r="H842" s="29" t="str">
        <f>IFERROR(RANK(G842,G:G,1)+COUNTIF($G$1:G841,G842),"")</f>
        <v/>
      </c>
      <c r="I842" s="29" t="str">
        <f t="shared" si="58"/>
        <v/>
      </c>
      <c r="J842" s="29" t="str">
        <f>IFERROR(RANK(I842,I:I,1)+COUNTIF(I$1:I841,I842),"")</f>
        <v/>
      </c>
      <c r="K842" s="29" t="str">
        <f t="shared" si="59"/>
        <v/>
      </c>
      <c r="L842" s="29" t="str">
        <f>IFERROR(RANK(K842,K:K,1)+COUNTIF(K$1:K841,K842),"")</f>
        <v/>
      </c>
      <c r="M842" s="29" t="str">
        <f t="shared" si="60"/>
        <v/>
      </c>
      <c r="N842" s="29" t="str">
        <f>IFERROR(RANK(M842,M:M,1)+COUNTIF(M$1:M841,M842),"")</f>
        <v/>
      </c>
    </row>
    <row r="843" spans="1:14">
      <c r="A843" s="21"/>
      <c r="B843" s="8"/>
      <c r="C843" s="22" t="s">
        <v>857</v>
      </c>
      <c r="D843" s="111"/>
      <c r="E843" s="89"/>
      <c r="F843" s="29" t="str">
        <f>IF(YEAR(A843)&amp;MONTH(A843)=체크리스트!$A$11&amp;체크리스트!$A$15,RANK(A843,A$2:A$1080,1),"")</f>
        <v/>
      </c>
      <c r="G843" s="29" t="str">
        <f t="shared" si="57"/>
        <v/>
      </c>
      <c r="H843" s="29" t="str">
        <f>IFERROR(RANK(G843,G:G,1)+COUNTIF($G$1:G842,G843),"")</f>
        <v/>
      </c>
      <c r="I843" s="29" t="str">
        <f t="shared" si="58"/>
        <v/>
      </c>
      <c r="J843" s="29" t="str">
        <f>IFERROR(RANK(I843,I:I,1)+COUNTIF(I$1:I842,I843),"")</f>
        <v/>
      </c>
      <c r="K843" s="29" t="str">
        <f t="shared" si="59"/>
        <v/>
      </c>
      <c r="L843" s="29" t="str">
        <f>IFERROR(RANK(K843,K:K,1)+COUNTIF(K$1:K842,K843),"")</f>
        <v/>
      </c>
      <c r="M843" s="29" t="str">
        <f t="shared" si="60"/>
        <v/>
      </c>
      <c r="N843" s="29" t="str">
        <f>IFERROR(RANK(M843,M:M,1)+COUNTIF(M$1:M842,M843),"")</f>
        <v/>
      </c>
    </row>
    <row r="844" spans="1:14">
      <c r="A844" s="21"/>
      <c r="B844" s="8"/>
      <c r="C844" s="22" t="s">
        <v>857</v>
      </c>
      <c r="D844" s="111"/>
      <c r="E844" s="89"/>
      <c r="F844" s="29" t="str">
        <f>IF(YEAR(A844)&amp;MONTH(A844)=체크리스트!$A$11&amp;체크리스트!$A$15,RANK(A844,A$2:A$1080,1),"")</f>
        <v/>
      </c>
      <c r="G844" s="29" t="str">
        <f t="shared" si="57"/>
        <v/>
      </c>
      <c r="H844" s="29" t="str">
        <f>IFERROR(RANK(G844,G:G,1)+COUNTIF($G$1:G843,G844),"")</f>
        <v/>
      </c>
      <c r="I844" s="29" t="str">
        <f t="shared" si="58"/>
        <v/>
      </c>
      <c r="J844" s="29" t="str">
        <f>IFERROR(RANK(I844,I:I,1)+COUNTIF(I$1:I843,I844),"")</f>
        <v/>
      </c>
      <c r="K844" s="29" t="str">
        <f t="shared" si="59"/>
        <v/>
      </c>
      <c r="L844" s="29" t="str">
        <f>IFERROR(RANK(K844,K:K,1)+COUNTIF(K$1:K843,K844),"")</f>
        <v/>
      </c>
      <c r="M844" s="29" t="str">
        <f t="shared" si="60"/>
        <v/>
      </c>
      <c r="N844" s="29" t="str">
        <f>IFERROR(RANK(M844,M:M,1)+COUNTIF(M$1:M843,M844),"")</f>
        <v/>
      </c>
    </row>
    <row r="845" spans="1:14">
      <c r="A845" s="21"/>
      <c r="B845" s="8"/>
      <c r="C845" s="22" t="s">
        <v>857</v>
      </c>
      <c r="D845" s="111"/>
      <c r="E845" s="89"/>
      <c r="F845" s="29" t="str">
        <f>IF(YEAR(A845)&amp;MONTH(A845)=체크리스트!$A$11&amp;체크리스트!$A$15,RANK(A845,A$2:A$1080,1),"")</f>
        <v/>
      </c>
      <c r="G845" s="29" t="str">
        <f t="shared" si="57"/>
        <v/>
      </c>
      <c r="H845" s="29" t="str">
        <f>IFERROR(RANK(G845,G:G,1)+COUNTIF($G$1:G844,G845),"")</f>
        <v/>
      </c>
      <c r="I845" s="29" t="str">
        <f t="shared" si="58"/>
        <v/>
      </c>
      <c r="J845" s="29" t="str">
        <f>IFERROR(RANK(I845,I:I,1)+COUNTIF(I$1:I844,I845),"")</f>
        <v/>
      </c>
      <c r="K845" s="29" t="str">
        <f t="shared" si="59"/>
        <v/>
      </c>
      <c r="L845" s="29" t="str">
        <f>IFERROR(RANK(K845,K:K,1)+COUNTIF(K$1:K844,K845),"")</f>
        <v/>
      </c>
      <c r="M845" s="29" t="str">
        <f t="shared" si="60"/>
        <v/>
      </c>
      <c r="N845" s="29" t="str">
        <f>IFERROR(RANK(M845,M:M,1)+COUNTIF(M$1:M844,M845),"")</f>
        <v/>
      </c>
    </row>
    <row r="846" spans="1:14">
      <c r="A846" s="21"/>
      <c r="B846" s="8"/>
      <c r="C846" s="22" t="s">
        <v>857</v>
      </c>
      <c r="D846" s="111"/>
      <c r="E846" s="89"/>
      <c r="F846" s="29" t="str">
        <f>IF(YEAR(A846)&amp;MONTH(A846)=체크리스트!$A$11&amp;체크리스트!$A$15,RANK(A846,A$2:A$1080,1),"")</f>
        <v/>
      </c>
      <c r="G846" s="29" t="str">
        <f t="shared" si="57"/>
        <v/>
      </c>
      <c r="H846" s="29" t="str">
        <f>IFERROR(RANK(G846,G:G,1)+COUNTIF($G$1:G845,G846),"")</f>
        <v/>
      </c>
      <c r="I846" s="29" t="str">
        <f t="shared" si="58"/>
        <v/>
      </c>
      <c r="J846" s="29" t="str">
        <f>IFERROR(RANK(I846,I:I,1)+COUNTIF(I$1:I845,I846),"")</f>
        <v/>
      </c>
      <c r="K846" s="29" t="str">
        <f t="shared" si="59"/>
        <v/>
      </c>
      <c r="L846" s="29" t="str">
        <f>IFERROR(RANK(K846,K:K,1)+COUNTIF(K$1:K845,K846),"")</f>
        <v/>
      </c>
      <c r="M846" s="29" t="str">
        <f t="shared" si="60"/>
        <v/>
      </c>
      <c r="N846" s="29" t="str">
        <f>IFERROR(RANK(M846,M:M,1)+COUNTIF(M$1:M845,M846),"")</f>
        <v/>
      </c>
    </row>
    <row r="847" spans="1:14">
      <c r="A847" s="21"/>
      <c r="B847" s="8"/>
      <c r="C847" s="22" t="s">
        <v>857</v>
      </c>
      <c r="D847" s="111"/>
      <c r="E847" s="89"/>
      <c r="F847" s="29" t="str">
        <f>IF(YEAR(A847)&amp;MONTH(A847)=체크리스트!$A$11&amp;체크리스트!$A$15,RANK(A847,A$2:A$1080,1),"")</f>
        <v/>
      </c>
      <c r="G847" s="29" t="str">
        <f t="shared" si="57"/>
        <v/>
      </c>
      <c r="H847" s="29" t="str">
        <f>IFERROR(RANK(G847,G:G,1)+COUNTIF($G$1:G846,G847),"")</f>
        <v/>
      </c>
      <c r="I847" s="29" t="str">
        <f t="shared" si="58"/>
        <v/>
      </c>
      <c r="J847" s="29" t="str">
        <f>IFERROR(RANK(I847,I:I,1)+COUNTIF(I$1:I846,I847),"")</f>
        <v/>
      </c>
      <c r="K847" s="29" t="str">
        <f t="shared" si="59"/>
        <v/>
      </c>
      <c r="L847" s="29" t="str">
        <f>IFERROR(RANK(K847,K:K,1)+COUNTIF(K$1:K846,K847),"")</f>
        <v/>
      </c>
      <c r="M847" s="29" t="str">
        <f t="shared" si="60"/>
        <v/>
      </c>
      <c r="N847" s="29" t="str">
        <f>IFERROR(RANK(M847,M:M,1)+COUNTIF(M$1:M846,M847),"")</f>
        <v/>
      </c>
    </row>
    <row r="848" spans="1:14">
      <c r="A848" s="21"/>
      <c r="B848" s="8"/>
      <c r="C848" s="22" t="s">
        <v>857</v>
      </c>
      <c r="D848" s="111"/>
      <c r="E848" s="89"/>
      <c r="F848" s="29" t="str">
        <f>IF(YEAR(A848)&amp;MONTH(A848)=체크리스트!$A$11&amp;체크리스트!$A$15,RANK(A848,A$2:A$1080,1),"")</f>
        <v/>
      </c>
      <c r="G848" s="29" t="str">
        <f t="shared" si="57"/>
        <v/>
      </c>
      <c r="H848" s="29" t="str">
        <f>IFERROR(RANK(G848,G:G,1)+COUNTIF($G$1:G847,G848),"")</f>
        <v/>
      </c>
      <c r="I848" s="29" t="str">
        <f t="shared" si="58"/>
        <v/>
      </c>
      <c r="J848" s="29" t="str">
        <f>IFERROR(RANK(I848,I:I,1)+COUNTIF(I$1:I847,I848),"")</f>
        <v/>
      </c>
      <c r="K848" s="29" t="str">
        <f t="shared" si="59"/>
        <v/>
      </c>
      <c r="L848" s="29" t="str">
        <f>IFERROR(RANK(K848,K:K,1)+COUNTIF(K$1:K847,K848),"")</f>
        <v/>
      </c>
      <c r="M848" s="29" t="str">
        <f t="shared" si="60"/>
        <v/>
      </c>
      <c r="N848" s="29" t="str">
        <f>IFERROR(RANK(M848,M:M,1)+COUNTIF(M$1:M847,M848),"")</f>
        <v/>
      </c>
    </row>
    <row r="849" spans="1:14">
      <c r="A849" s="21"/>
      <c r="B849" s="8"/>
      <c r="C849" s="22" t="s">
        <v>857</v>
      </c>
      <c r="D849" s="111"/>
      <c r="E849" s="89"/>
      <c r="F849" s="29" t="str">
        <f>IF(YEAR(A849)&amp;MONTH(A849)=체크리스트!$A$11&amp;체크리스트!$A$15,RANK(A849,A$2:A$1080,1),"")</f>
        <v/>
      </c>
      <c r="G849" s="29" t="str">
        <f t="shared" si="57"/>
        <v/>
      </c>
      <c r="H849" s="29" t="str">
        <f>IFERROR(RANK(G849,G:G,1)+COUNTIF($G$1:G848,G849),"")</f>
        <v/>
      </c>
      <c r="I849" s="29" t="str">
        <f t="shared" si="58"/>
        <v/>
      </c>
      <c r="J849" s="29" t="str">
        <f>IFERROR(RANK(I849,I:I,1)+COUNTIF(I$1:I848,I849),"")</f>
        <v/>
      </c>
      <c r="K849" s="29" t="str">
        <f t="shared" si="59"/>
        <v/>
      </c>
      <c r="L849" s="29" t="str">
        <f>IFERROR(RANK(K849,K:K,1)+COUNTIF(K$1:K848,K849),"")</f>
        <v/>
      </c>
      <c r="M849" s="29" t="str">
        <f t="shared" si="60"/>
        <v/>
      </c>
      <c r="N849" s="29" t="str">
        <f>IFERROR(RANK(M849,M:M,1)+COUNTIF(M$1:M848,M849),"")</f>
        <v/>
      </c>
    </row>
    <row r="850" spans="1:14">
      <c r="A850" s="21"/>
      <c r="B850" s="8"/>
      <c r="C850" s="22" t="s">
        <v>857</v>
      </c>
      <c r="D850" s="111"/>
      <c r="E850" s="89"/>
      <c r="F850" s="29" t="str">
        <f>IF(YEAR(A850)&amp;MONTH(A850)=체크리스트!$A$11&amp;체크리스트!$A$15,RANK(A850,A$2:A$1080,1),"")</f>
        <v/>
      </c>
      <c r="G850" s="29" t="str">
        <f t="shared" si="57"/>
        <v/>
      </c>
      <c r="H850" s="29" t="str">
        <f>IFERROR(RANK(G850,G:G,1)+COUNTIF($G$1:G849,G850),"")</f>
        <v/>
      </c>
      <c r="I850" s="29" t="str">
        <f t="shared" si="58"/>
        <v/>
      </c>
      <c r="J850" s="29" t="str">
        <f>IFERROR(RANK(I850,I:I,1)+COUNTIF(I$1:I849,I850),"")</f>
        <v/>
      </c>
      <c r="K850" s="29" t="str">
        <f t="shared" si="59"/>
        <v/>
      </c>
      <c r="L850" s="29" t="str">
        <f>IFERROR(RANK(K850,K:K,1)+COUNTIF(K$1:K849,K850),"")</f>
        <v/>
      </c>
      <c r="M850" s="29" t="str">
        <f t="shared" si="60"/>
        <v/>
      </c>
      <c r="N850" s="29" t="str">
        <f>IFERROR(RANK(M850,M:M,1)+COUNTIF(M$1:M849,M850),"")</f>
        <v/>
      </c>
    </row>
    <row r="851" spans="1:14">
      <c r="A851" s="21"/>
      <c r="B851" s="8"/>
      <c r="C851" s="22" t="s">
        <v>857</v>
      </c>
      <c r="D851" s="111"/>
      <c r="E851" s="89"/>
      <c r="F851" s="29" t="str">
        <f>IF(YEAR(A851)&amp;MONTH(A851)=체크리스트!$A$11&amp;체크리스트!$A$15,RANK(A851,A$2:A$1080,1),"")</f>
        <v/>
      </c>
      <c r="G851" s="29" t="str">
        <f t="shared" si="57"/>
        <v/>
      </c>
      <c r="H851" s="29" t="str">
        <f>IFERROR(RANK(G851,G:G,1)+COUNTIF($G$1:G850,G851),"")</f>
        <v/>
      </c>
      <c r="I851" s="29" t="str">
        <f t="shared" si="58"/>
        <v/>
      </c>
      <c r="J851" s="29" t="str">
        <f>IFERROR(RANK(I851,I:I,1)+COUNTIF(I$1:I850,I851),"")</f>
        <v/>
      </c>
      <c r="K851" s="29" t="str">
        <f t="shared" si="59"/>
        <v/>
      </c>
      <c r="L851" s="29" t="str">
        <f>IFERROR(RANK(K851,K:K,1)+COUNTIF(K$1:K850,K851),"")</f>
        <v/>
      </c>
      <c r="M851" s="29" t="str">
        <f t="shared" si="60"/>
        <v/>
      </c>
      <c r="N851" s="29" t="str">
        <f>IFERROR(RANK(M851,M:M,1)+COUNTIF(M$1:M850,M851),"")</f>
        <v/>
      </c>
    </row>
    <row r="852" spans="1:14">
      <c r="A852" s="21"/>
      <c r="B852" s="8"/>
      <c r="C852" s="22" t="s">
        <v>857</v>
      </c>
      <c r="D852" s="111"/>
      <c r="E852" s="89"/>
      <c r="F852" s="29" t="str">
        <f>IF(YEAR(A852)&amp;MONTH(A852)=체크리스트!$A$11&amp;체크리스트!$A$15,RANK(A852,A$2:A$1080,1),"")</f>
        <v/>
      </c>
      <c r="G852" s="29" t="str">
        <f t="shared" si="57"/>
        <v/>
      </c>
      <c r="H852" s="29" t="str">
        <f>IFERROR(RANK(G852,G:G,1)+COUNTIF($G$1:G851,G852),"")</f>
        <v/>
      </c>
      <c r="I852" s="29" t="str">
        <f t="shared" si="58"/>
        <v/>
      </c>
      <c r="J852" s="29" t="str">
        <f>IFERROR(RANK(I852,I:I,1)+COUNTIF(I$1:I851,I852),"")</f>
        <v/>
      </c>
      <c r="K852" s="29" t="str">
        <f t="shared" si="59"/>
        <v/>
      </c>
      <c r="L852" s="29" t="str">
        <f>IFERROR(RANK(K852,K:K,1)+COUNTIF(K$1:K851,K852),"")</f>
        <v/>
      </c>
      <c r="M852" s="29" t="str">
        <f t="shared" si="60"/>
        <v/>
      </c>
      <c r="N852" s="29" t="str">
        <f>IFERROR(RANK(M852,M:M,1)+COUNTIF(M$1:M851,M852),"")</f>
        <v/>
      </c>
    </row>
    <row r="853" spans="1:14">
      <c r="A853" s="21"/>
      <c r="B853" s="8"/>
      <c r="C853" s="22" t="s">
        <v>857</v>
      </c>
      <c r="D853" s="111"/>
      <c r="E853" s="89"/>
      <c r="F853" s="29" t="str">
        <f>IF(YEAR(A853)&amp;MONTH(A853)=체크리스트!$A$11&amp;체크리스트!$A$15,RANK(A853,A$2:A$1080,1),"")</f>
        <v/>
      </c>
      <c r="G853" s="29" t="str">
        <f t="shared" si="57"/>
        <v/>
      </c>
      <c r="H853" s="29" t="str">
        <f>IFERROR(RANK(G853,G:G,1)+COUNTIF($G$1:G852,G853),"")</f>
        <v/>
      </c>
      <c r="I853" s="29" t="str">
        <f t="shared" si="58"/>
        <v/>
      </c>
      <c r="J853" s="29" t="str">
        <f>IFERROR(RANK(I853,I:I,1)+COUNTIF(I$1:I852,I853),"")</f>
        <v/>
      </c>
      <c r="K853" s="29" t="str">
        <f t="shared" si="59"/>
        <v/>
      </c>
      <c r="L853" s="29" t="str">
        <f>IFERROR(RANK(K853,K:K,1)+COUNTIF(K$1:K852,K853),"")</f>
        <v/>
      </c>
      <c r="M853" s="29" t="str">
        <f t="shared" si="60"/>
        <v/>
      </c>
      <c r="N853" s="29" t="str">
        <f>IFERROR(RANK(M853,M:M,1)+COUNTIF(M$1:M852,M853),"")</f>
        <v/>
      </c>
    </row>
    <row r="854" spans="1:14">
      <c r="A854" s="21"/>
      <c r="B854" s="8"/>
      <c r="C854" s="22" t="s">
        <v>857</v>
      </c>
      <c r="D854" s="111"/>
      <c r="E854" s="89"/>
      <c r="F854" s="29" t="str">
        <f>IF(YEAR(A854)&amp;MONTH(A854)=체크리스트!$A$11&amp;체크리스트!$A$15,RANK(A854,A$2:A$1080,1),"")</f>
        <v/>
      </c>
      <c r="G854" s="29" t="str">
        <f t="shared" si="57"/>
        <v/>
      </c>
      <c r="H854" s="29" t="str">
        <f>IFERROR(RANK(G854,G:G,1)+COUNTIF($G$1:G853,G854),"")</f>
        <v/>
      </c>
      <c r="I854" s="29" t="str">
        <f t="shared" si="58"/>
        <v/>
      </c>
      <c r="J854" s="29" t="str">
        <f>IFERROR(RANK(I854,I:I,1)+COUNTIF(I$1:I853,I854),"")</f>
        <v/>
      </c>
      <c r="K854" s="29" t="str">
        <f t="shared" si="59"/>
        <v/>
      </c>
      <c r="L854" s="29" t="str">
        <f>IFERROR(RANK(K854,K:K,1)+COUNTIF(K$1:K853,K854),"")</f>
        <v/>
      </c>
      <c r="M854" s="29" t="str">
        <f t="shared" si="60"/>
        <v/>
      </c>
      <c r="N854" s="29" t="str">
        <f>IFERROR(RANK(M854,M:M,1)+COUNTIF(M$1:M853,M854),"")</f>
        <v/>
      </c>
    </row>
    <row r="855" spans="1:14">
      <c r="A855" s="21"/>
      <c r="B855" s="8"/>
      <c r="C855" s="22" t="s">
        <v>857</v>
      </c>
      <c r="D855" s="111"/>
      <c r="E855" s="89"/>
      <c r="F855" s="29" t="str">
        <f>IF(YEAR(A855)&amp;MONTH(A855)=체크리스트!$A$11&amp;체크리스트!$A$15,RANK(A855,A$2:A$1080,1),"")</f>
        <v/>
      </c>
      <c r="G855" s="29" t="str">
        <f t="shared" si="57"/>
        <v/>
      </c>
      <c r="H855" s="29" t="str">
        <f>IFERROR(RANK(G855,G:G,1)+COUNTIF($G$1:G854,G855),"")</f>
        <v/>
      </c>
      <c r="I855" s="29" t="str">
        <f t="shared" si="58"/>
        <v/>
      </c>
      <c r="J855" s="29" t="str">
        <f>IFERROR(RANK(I855,I:I,1)+COUNTIF(I$1:I854,I855),"")</f>
        <v/>
      </c>
      <c r="K855" s="29" t="str">
        <f t="shared" si="59"/>
        <v/>
      </c>
      <c r="L855" s="29" t="str">
        <f>IFERROR(RANK(K855,K:K,1)+COUNTIF(K$1:K854,K855),"")</f>
        <v/>
      </c>
      <c r="M855" s="29" t="str">
        <f t="shared" si="60"/>
        <v/>
      </c>
      <c r="N855" s="29" t="str">
        <f>IFERROR(RANK(M855,M:M,1)+COUNTIF(M$1:M854,M855),"")</f>
        <v/>
      </c>
    </row>
    <row r="856" spans="1:14">
      <c r="A856" s="21"/>
      <c r="B856" s="8"/>
      <c r="C856" s="22" t="s">
        <v>857</v>
      </c>
      <c r="D856" s="111"/>
      <c r="E856" s="89"/>
      <c r="F856" s="29" t="str">
        <f>IF(YEAR(A856)&amp;MONTH(A856)=체크리스트!$A$11&amp;체크리스트!$A$15,RANK(A856,A$2:A$1080,1),"")</f>
        <v/>
      </c>
      <c r="G856" s="29" t="str">
        <f t="shared" si="57"/>
        <v/>
      </c>
      <c r="H856" s="29" t="str">
        <f>IFERROR(RANK(G856,G:G,1)+COUNTIF($G$1:G855,G856),"")</f>
        <v/>
      </c>
      <c r="I856" s="29" t="str">
        <f t="shared" si="58"/>
        <v/>
      </c>
      <c r="J856" s="29" t="str">
        <f>IFERROR(RANK(I856,I:I,1)+COUNTIF(I$1:I855,I856),"")</f>
        <v/>
      </c>
      <c r="K856" s="29" t="str">
        <f t="shared" si="59"/>
        <v/>
      </c>
      <c r="L856" s="29" t="str">
        <f>IFERROR(RANK(K856,K:K,1)+COUNTIF(K$1:K855,K856),"")</f>
        <v/>
      </c>
      <c r="M856" s="29" t="str">
        <f t="shared" si="60"/>
        <v/>
      </c>
      <c r="N856" s="29" t="str">
        <f>IFERROR(RANK(M856,M:M,1)+COUNTIF(M$1:M855,M856),"")</f>
        <v/>
      </c>
    </row>
    <row r="857" spans="1:14">
      <c r="A857" s="21"/>
      <c r="B857" s="8"/>
      <c r="C857" s="22" t="s">
        <v>857</v>
      </c>
      <c r="D857" s="111"/>
      <c r="E857" s="89"/>
      <c r="F857" s="29" t="str">
        <f>IF(YEAR(A857)&amp;MONTH(A857)=체크리스트!$A$11&amp;체크리스트!$A$15,RANK(A857,A$2:A$1080,1),"")</f>
        <v/>
      </c>
      <c r="G857" s="29" t="str">
        <f t="shared" si="57"/>
        <v/>
      </c>
      <c r="H857" s="29" t="str">
        <f>IFERROR(RANK(G857,G:G,1)+COUNTIF($G$1:G856,G857),"")</f>
        <v/>
      </c>
      <c r="I857" s="29" t="str">
        <f t="shared" si="58"/>
        <v/>
      </c>
      <c r="J857" s="29" t="str">
        <f>IFERROR(RANK(I857,I:I,1)+COUNTIF(I$1:I856,I857),"")</f>
        <v/>
      </c>
      <c r="K857" s="29" t="str">
        <f t="shared" si="59"/>
        <v/>
      </c>
      <c r="L857" s="29" t="str">
        <f>IFERROR(RANK(K857,K:K,1)+COUNTIF(K$1:K856,K857),"")</f>
        <v/>
      </c>
      <c r="M857" s="29" t="str">
        <f t="shared" si="60"/>
        <v/>
      </c>
      <c r="N857" s="29" t="str">
        <f>IFERROR(RANK(M857,M:M,1)+COUNTIF(M$1:M856,M857),"")</f>
        <v/>
      </c>
    </row>
    <row r="858" spans="1:14">
      <c r="A858" s="21"/>
      <c r="B858" s="8"/>
      <c r="C858" s="22" t="s">
        <v>857</v>
      </c>
      <c r="D858" s="111"/>
      <c r="E858" s="89"/>
      <c r="F858" s="29" t="str">
        <f>IF(YEAR(A858)&amp;MONTH(A858)=체크리스트!$A$11&amp;체크리스트!$A$15,RANK(A858,A$2:A$1080,1),"")</f>
        <v/>
      </c>
      <c r="G858" s="29" t="str">
        <f t="shared" ref="G858:G921" si="61">IFERROR(IF(D858="기획자료",RANK(F858,F:F,1),""),"")</f>
        <v/>
      </c>
      <c r="H858" s="29" t="str">
        <f>IFERROR(RANK(G858,G:G,1)+COUNTIF($G$1:G857,G858),"")</f>
        <v/>
      </c>
      <c r="I858" s="29" t="str">
        <f t="shared" ref="I858:I921" si="62">IFERROR(IF(D858="보도자료",RANK(F858,F:F,1),""),"")</f>
        <v/>
      </c>
      <c r="J858" s="29" t="str">
        <f>IFERROR(RANK(I858,I:I,1)+COUNTIF(I$1:I857,I858),"")</f>
        <v/>
      </c>
      <c r="K858" s="29" t="str">
        <f t="shared" ref="K858:K921" si="63">IFERROR(IF(D858="자료실",RANK(F858,F:F,1),""),"")</f>
        <v/>
      </c>
      <c r="L858" s="29" t="str">
        <f>IFERROR(RANK(K858,K:K,1)+COUNTIF(K$1:K857,K858),"")</f>
        <v/>
      </c>
      <c r="M858" s="29" t="str">
        <f t="shared" ref="M858:M921" si="64">IFERROR(IF(D858="리포트",RANK(F858,F:F,1),""),"")</f>
        <v/>
      </c>
      <c r="N858" s="29" t="str">
        <f>IFERROR(RANK(M858,M:M,1)+COUNTIF(M$1:M857,M858),"")</f>
        <v/>
      </c>
    </row>
    <row r="859" spans="1:14">
      <c r="A859" s="21"/>
      <c r="B859" s="8"/>
      <c r="C859" s="22" t="s">
        <v>857</v>
      </c>
      <c r="D859" s="111"/>
      <c r="E859" s="89"/>
      <c r="F859" s="29" t="str">
        <f>IF(YEAR(A859)&amp;MONTH(A859)=체크리스트!$A$11&amp;체크리스트!$A$15,RANK(A859,A$2:A$1080,1),"")</f>
        <v/>
      </c>
      <c r="G859" s="29" t="str">
        <f t="shared" si="61"/>
        <v/>
      </c>
      <c r="H859" s="29" t="str">
        <f>IFERROR(RANK(G859,G:G,1)+COUNTIF($G$1:G858,G859),"")</f>
        <v/>
      </c>
      <c r="I859" s="29" t="str">
        <f t="shared" si="62"/>
        <v/>
      </c>
      <c r="J859" s="29" t="str">
        <f>IFERROR(RANK(I859,I:I,1)+COUNTIF(I$1:I858,I859),"")</f>
        <v/>
      </c>
      <c r="K859" s="29" t="str">
        <f t="shared" si="63"/>
        <v/>
      </c>
      <c r="L859" s="29" t="str">
        <f>IFERROR(RANK(K859,K:K,1)+COUNTIF(K$1:K858,K859),"")</f>
        <v/>
      </c>
      <c r="M859" s="29" t="str">
        <f t="shared" si="64"/>
        <v/>
      </c>
      <c r="N859" s="29" t="str">
        <f>IFERROR(RANK(M859,M:M,1)+COUNTIF(M$1:M858,M859),"")</f>
        <v/>
      </c>
    </row>
    <row r="860" spans="1:14">
      <c r="A860" s="21"/>
      <c r="B860" s="8"/>
      <c r="C860" s="22" t="s">
        <v>857</v>
      </c>
      <c r="D860" s="111"/>
      <c r="E860" s="89"/>
      <c r="F860" s="29" t="str">
        <f>IF(YEAR(A860)&amp;MONTH(A860)=체크리스트!$A$11&amp;체크리스트!$A$15,RANK(A860,A$2:A$1080,1),"")</f>
        <v/>
      </c>
      <c r="G860" s="29" t="str">
        <f t="shared" si="61"/>
        <v/>
      </c>
      <c r="H860" s="29" t="str">
        <f>IFERROR(RANK(G860,G:G,1)+COUNTIF($G$1:G859,G860),"")</f>
        <v/>
      </c>
      <c r="I860" s="29" t="str">
        <f t="shared" si="62"/>
        <v/>
      </c>
      <c r="J860" s="29" t="str">
        <f>IFERROR(RANK(I860,I:I,1)+COUNTIF(I$1:I859,I860),"")</f>
        <v/>
      </c>
      <c r="K860" s="29" t="str">
        <f t="shared" si="63"/>
        <v/>
      </c>
      <c r="L860" s="29" t="str">
        <f>IFERROR(RANK(K860,K:K,1)+COUNTIF(K$1:K859,K860),"")</f>
        <v/>
      </c>
      <c r="M860" s="29" t="str">
        <f t="shared" si="64"/>
        <v/>
      </c>
      <c r="N860" s="29" t="str">
        <f>IFERROR(RANK(M860,M:M,1)+COUNTIF(M$1:M859,M860),"")</f>
        <v/>
      </c>
    </row>
    <row r="861" spans="1:14">
      <c r="A861" s="21"/>
      <c r="B861" s="8"/>
      <c r="C861" s="22" t="s">
        <v>857</v>
      </c>
      <c r="D861" s="111"/>
      <c r="E861" s="89"/>
      <c r="F861" s="29" t="str">
        <f>IF(YEAR(A861)&amp;MONTH(A861)=체크리스트!$A$11&amp;체크리스트!$A$15,RANK(A861,A$2:A$1080,1),"")</f>
        <v/>
      </c>
      <c r="G861" s="29" t="str">
        <f t="shared" si="61"/>
        <v/>
      </c>
      <c r="H861" s="29" t="str">
        <f>IFERROR(RANK(G861,G:G,1)+COUNTIF($G$1:G860,G861),"")</f>
        <v/>
      </c>
      <c r="I861" s="29" t="str">
        <f t="shared" si="62"/>
        <v/>
      </c>
      <c r="J861" s="29" t="str">
        <f>IFERROR(RANK(I861,I:I,1)+COUNTIF(I$1:I860,I861),"")</f>
        <v/>
      </c>
      <c r="K861" s="29" t="str">
        <f t="shared" si="63"/>
        <v/>
      </c>
      <c r="L861" s="29" t="str">
        <f>IFERROR(RANK(K861,K:K,1)+COUNTIF(K$1:K860,K861),"")</f>
        <v/>
      </c>
      <c r="M861" s="29" t="str">
        <f t="shared" si="64"/>
        <v/>
      </c>
      <c r="N861" s="29" t="str">
        <f>IFERROR(RANK(M861,M:M,1)+COUNTIF(M$1:M860,M861),"")</f>
        <v/>
      </c>
    </row>
    <row r="862" spans="1:14">
      <c r="A862" s="21"/>
      <c r="B862" s="8"/>
      <c r="C862" s="22" t="s">
        <v>857</v>
      </c>
      <c r="D862" s="111"/>
      <c r="E862" s="89"/>
      <c r="F862" s="29" t="str">
        <f>IF(YEAR(A862)&amp;MONTH(A862)=체크리스트!$A$11&amp;체크리스트!$A$15,RANK(A862,A$2:A$1080,1),"")</f>
        <v/>
      </c>
      <c r="G862" s="29" t="str">
        <f t="shared" si="61"/>
        <v/>
      </c>
      <c r="H862" s="29" t="str">
        <f>IFERROR(RANK(G862,G:G,1)+COUNTIF($G$1:G861,G862),"")</f>
        <v/>
      </c>
      <c r="I862" s="29" t="str">
        <f t="shared" si="62"/>
        <v/>
      </c>
      <c r="J862" s="29" t="str">
        <f>IFERROR(RANK(I862,I:I,1)+COUNTIF(I$1:I861,I862),"")</f>
        <v/>
      </c>
      <c r="K862" s="29" t="str">
        <f t="shared" si="63"/>
        <v/>
      </c>
      <c r="L862" s="29" t="str">
        <f>IFERROR(RANK(K862,K:K,1)+COUNTIF(K$1:K861,K862),"")</f>
        <v/>
      </c>
      <c r="M862" s="29" t="str">
        <f t="shared" si="64"/>
        <v/>
      </c>
      <c r="N862" s="29" t="str">
        <f>IFERROR(RANK(M862,M:M,1)+COUNTIF(M$1:M861,M862),"")</f>
        <v/>
      </c>
    </row>
    <row r="863" spans="1:14">
      <c r="A863" s="21"/>
      <c r="B863" s="8"/>
      <c r="C863" s="22" t="s">
        <v>857</v>
      </c>
      <c r="D863" s="111"/>
      <c r="E863" s="89"/>
      <c r="F863" s="29" t="str">
        <f>IF(YEAR(A863)&amp;MONTH(A863)=체크리스트!$A$11&amp;체크리스트!$A$15,RANK(A863,A$2:A$1080,1),"")</f>
        <v/>
      </c>
      <c r="G863" s="29" t="str">
        <f t="shared" si="61"/>
        <v/>
      </c>
      <c r="H863" s="29" t="str">
        <f>IFERROR(RANK(G863,G:G,1)+COUNTIF($G$1:G862,G863),"")</f>
        <v/>
      </c>
      <c r="I863" s="29" t="str">
        <f t="shared" si="62"/>
        <v/>
      </c>
      <c r="J863" s="29" t="str">
        <f>IFERROR(RANK(I863,I:I,1)+COUNTIF(I$1:I862,I863),"")</f>
        <v/>
      </c>
      <c r="K863" s="29" t="str">
        <f t="shared" si="63"/>
        <v/>
      </c>
      <c r="L863" s="29" t="str">
        <f>IFERROR(RANK(K863,K:K,1)+COUNTIF(K$1:K862,K863),"")</f>
        <v/>
      </c>
      <c r="M863" s="29" t="str">
        <f t="shared" si="64"/>
        <v/>
      </c>
      <c r="N863" s="29" t="str">
        <f>IFERROR(RANK(M863,M:M,1)+COUNTIF(M$1:M862,M863),"")</f>
        <v/>
      </c>
    </row>
    <row r="864" spans="1:14">
      <c r="A864" s="21"/>
      <c r="B864" s="8"/>
      <c r="C864" s="22" t="s">
        <v>857</v>
      </c>
      <c r="D864" s="111"/>
      <c r="E864" s="89"/>
      <c r="F864" s="29" t="str">
        <f>IF(YEAR(A864)&amp;MONTH(A864)=체크리스트!$A$11&amp;체크리스트!$A$15,RANK(A864,A$2:A$1080,1),"")</f>
        <v/>
      </c>
      <c r="G864" s="29" t="str">
        <f t="shared" si="61"/>
        <v/>
      </c>
      <c r="H864" s="29" t="str">
        <f>IFERROR(RANK(G864,G:G,1)+COUNTIF($G$1:G863,G864),"")</f>
        <v/>
      </c>
      <c r="I864" s="29" t="str">
        <f t="shared" si="62"/>
        <v/>
      </c>
      <c r="J864" s="29" t="str">
        <f>IFERROR(RANK(I864,I:I,1)+COUNTIF(I$1:I863,I864),"")</f>
        <v/>
      </c>
      <c r="K864" s="29" t="str">
        <f t="shared" si="63"/>
        <v/>
      </c>
      <c r="L864" s="29" t="str">
        <f>IFERROR(RANK(K864,K:K,1)+COUNTIF(K$1:K863,K864),"")</f>
        <v/>
      </c>
      <c r="M864" s="29" t="str">
        <f t="shared" si="64"/>
        <v/>
      </c>
      <c r="N864" s="29" t="str">
        <f>IFERROR(RANK(M864,M:M,1)+COUNTIF(M$1:M863,M864),"")</f>
        <v/>
      </c>
    </row>
    <row r="865" spans="1:14">
      <c r="A865" s="21"/>
      <c r="B865" s="8"/>
      <c r="C865" s="22" t="s">
        <v>857</v>
      </c>
      <c r="D865" s="111"/>
      <c r="E865" s="89"/>
      <c r="F865" s="29" t="str">
        <f>IF(YEAR(A865)&amp;MONTH(A865)=체크리스트!$A$11&amp;체크리스트!$A$15,RANK(A865,A$2:A$1080,1),"")</f>
        <v/>
      </c>
      <c r="G865" s="29" t="str">
        <f t="shared" si="61"/>
        <v/>
      </c>
      <c r="H865" s="29" t="str">
        <f>IFERROR(RANK(G865,G:G,1)+COUNTIF($G$1:G864,G865),"")</f>
        <v/>
      </c>
      <c r="I865" s="29" t="str">
        <f t="shared" si="62"/>
        <v/>
      </c>
      <c r="J865" s="29" t="str">
        <f>IFERROR(RANK(I865,I:I,1)+COUNTIF(I$1:I864,I865),"")</f>
        <v/>
      </c>
      <c r="K865" s="29" t="str">
        <f t="shared" si="63"/>
        <v/>
      </c>
      <c r="L865" s="29" t="str">
        <f>IFERROR(RANK(K865,K:K,1)+COUNTIF(K$1:K864,K865),"")</f>
        <v/>
      </c>
      <c r="M865" s="29" t="str">
        <f t="shared" si="64"/>
        <v/>
      </c>
      <c r="N865" s="29" t="str">
        <f>IFERROR(RANK(M865,M:M,1)+COUNTIF(M$1:M864,M865),"")</f>
        <v/>
      </c>
    </row>
    <row r="866" spans="1:14">
      <c r="A866" s="21"/>
      <c r="B866" s="8"/>
      <c r="C866" s="22" t="s">
        <v>857</v>
      </c>
      <c r="D866" s="111"/>
      <c r="E866" s="89"/>
      <c r="F866" s="29" t="str">
        <f>IF(YEAR(A866)&amp;MONTH(A866)=체크리스트!$A$11&amp;체크리스트!$A$15,RANK(A866,A$2:A$1080,1),"")</f>
        <v/>
      </c>
      <c r="G866" s="29" t="str">
        <f t="shared" si="61"/>
        <v/>
      </c>
      <c r="H866" s="29" t="str">
        <f>IFERROR(RANK(G866,G:G,1)+COUNTIF($G$1:G865,G866),"")</f>
        <v/>
      </c>
      <c r="I866" s="29" t="str">
        <f t="shared" si="62"/>
        <v/>
      </c>
      <c r="J866" s="29" t="str">
        <f>IFERROR(RANK(I866,I:I,1)+COUNTIF(I$1:I865,I866),"")</f>
        <v/>
      </c>
      <c r="K866" s="29" t="str">
        <f t="shared" si="63"/>
        <v/>
      </c>
      <c r="L866" s="29" t="str">
        <f>IFERROR(RANK(K866,K:K,1)+COUNTIF(K$1:K865,K866),"")</f>
        <v/>
      </c>
      <c r="M866" s="29" t="str">
        <f t="shared" si="64"/>
        <v/>
      </c>
      <c r="N866" s="29" t="str">
        <f>IFERROR(RANK(M866,M:M,1)+COUNTIF(M$1:M865,M866),"")</f>
        <v/>
      </c>
    </row>
    <row r="867" spans="1:14">
      <c r="A867" s="21"/>
      <c r="B867" s="8"/>
      <c r="C867" s="22" t="s">
        <v>857</v>
      </c>
      <c r="D867" s="111"/>
      <c r="E867" s="89"/>
      <c r="F867" s="29" t="str">
        <f>IF(YEAR(A867)&amp;MONTH(A867)=체크리스트!$A$11&amp;체크리스트!$A$15,RANK(A867,A$2:A$1080,1),"")</f>
        <v/>
      </c>
      <c r="G867" s="29" t="str">
        <f t="shared" si="61"/>
        <v/>
      </c>
      <c r="H867" s="29" t="str">
        <f>IFERROR(RANK(G867,G:G,1)+COUNTIF($G$1:G866,G867),"")</f>
        <v/>
      </c>
      <c r="I867" s="29" t="str">
        <f t="shared" si="62"/>
        <v/>
      </c>
      <c r="J867" s="29" t="str">
        <f>IFERROR(RANK(I867,I:I,1)+COUNTIF(I$1:I866,I867),"")</f>
        <v/>
      </c>
      <c r="K867" s="29" t="str">
        <f t="shared" si="63"/>
        <v/>
      </c>
      <c r="L867" s="29" t="str">
        <f>IFERROR(RANK(K867,K:K,1)+COUNTIF(K$1:K866,K867),"")</f>
        <v/>
      </c>
      <c r="M867" s="29" t="str">
        <f t="shared" si="64"/>
        <v/>
      </c>
      <c r="N867" s="29" t="str">
        <f>IFERROR(RANK(M867,M:M,1)+COUNTIF(M$1:M866,M867),"")</f>
        <v/>
      </c>
    </row>
    <row r="868" spans="1:14">
      <c r="A868" s="21"/>
      <c r="B868" s="8"/>
      <c r="C868" s="22" t="s">
        <v>857</v>
      </c>
      <c r="D868" s="111"/>
      <c r="E868" s="89"/>
      <c r="F868" s="29" t="str">
        <f>IF(YEAR(A868)&amp;MONTH(A868)=체크리스트!$A$11&amp;체크리스트!$A$15,RANK(A868,A$2:A$1080,1),"")</f>
        <v/>
      </c>
      <c r="G868" s="29" t="str">
        <f t="shared" si="61"/>
        <v/>
      </c>
      <c r="H868" s="29" t="str">
        <f>IFERROR(RANK(G868,G:G,1)+COUNTIF($G$1:G867,G868),"")</f>
        <v/>
      </c>
      <c r="I868" s="29" t="str">
        <f t="shared" si="62"/>
        <v/>
      </c>
      <c r="J868" s="29" t="str">
        <f>IFERROR(RANK(I868,I:I,1)+COUNTIF(I$1:I867,I868),"")</f>
        <v/>
      </c>
      <c r="K868" s="29" t="str">
        <f t="shared" si="63"/>
        <v/>
      </c>
      <c r="L868" s="29" t="str">
        <f>IFERROR(RANK(K868,K:K,1)+COUNTIF(K$1:K867,K868),"")</f>
        <v/>
      </c>
      <c r="M868" s="29" t="str">
        <f t="shared" si="64"/>
        <v/>
      </c>
      <c r="N868" s="29" t="str">
        <f>IFERROR(RANK(M868,M:M,1)+COUNTIF(M$1:M867,M868),"")</f>
        <v/>
      </c>
    </row>
    <row r="869" spans="1:14">
      <c r="A869" s="21"/>
      <c r="B869" s="8"/>
      <c r="C869" s="22" t="s">
        <v>857</v>
      </c>
      <c r="D869" s="111"/>
      <c r="E869" s="89"/>
      <c r="F869" s="29" t="str">
        <f>IF(YEAR(A869)&amp;MONTH(A869)=체크리스트!$A$11&amp;체크리스트!$A$15,RANK(A869,A$2:A$1080,1),"")</f>
        <v/>
      </c>
      <c r="G869" s="29" t="str">
        <f t="shared" si="61"/>
        <v/>
      </c>
      <c r="H869" s="29" t="str">
        <f>IFERROR(RANK(G869,G:G,1)+COUNTIF($G$1:G868,G869),"")</f>
        <v/>
      </c>
      <c r="I869" s="29" t="str">
        <f t="shared" si="62"/>
        <v/>
      </c>
      <c r="J869" s="29" t="str">
        <f>IFERROR(RANK(I869,I:I,1)+COUNTIF(I$1:I868,I869),"")</f>
        <v/>
      </c>
      <c r="K869" s="29" t="str">
        <f t="shared" si="63"/>
        <v/>
      </c>
      <c r="L869" s="29" t="str">
        <f>IFERROR(RANK(K869,K:K,1)+COUNTIF(K$1:K868,K869),"")</f>
        <v/>
      </c>
      <c r="M869" s="29" t="str">
        <f t="shared" si="64"/>
        <v/>
      </c>
      <c r="N869" s="29" t="str">
        <f>IFERROR(RANK(M869,M:M,1)+COUNTIF(M$1:M868,M869),"")</f>
        <v/>
      </c>
    </row>
    <row r="870" spans="1:14">
      <c r="A870" s="21"/>
      <c r="B870" s="8"/>
      <c r="C870" s="22" t="s">
        <v>857</v>
      </c>
      <c r="D870" s="111"/>
      <c r="E870" s="89"/>
      <c r="F870" s="29" t="str">
        <f>IF(YEAR(A870)&amp;MONTH(A870)=체크리스트!$A$11&amp;체크리스트!$A$15,RANK(A870,A$2:A$1080,1),"")</f>
        <v/>
      </c>
      <c r="G870" s="29" t="str">
        <f t="shared" si="61"/>
        <v/>
      </c>
      <c r="H870" s="29" t="str">
        <f>IFERROR(RANK(G870,G:G,1)+COUNTIF($G$1:G869,G870),"")</f>
        <v/>
      </c>
      <c r="I870" s="29" t="str">
        <f t="shared" si="62"/>
        <v/>
      </c>
      <c r="J870" s="29" t="str">
        <f>IFERROR(RANK(I870,I:I,1)+COUNTIF(I$1:I869,I870),"")</f>
        <v/>
      </c>
      <c r="K870" s="29" t="str">
        <f t="shared" si="63"/>
        <v/>
      </c>
      <c r="L870" s="29" t="str">
        <f>IFERROR(RANK(K870,K:K,1)+COUNTIF(K$1:K869,K870),"")</f>
        <v/>
      </c>
      <c r="M870" s="29" t="str">
        <f t="shared" si="64"/>
        <v/>
      </c>
      <c r="N870" s="29" t="str">
        <f>IFERROR(RANK(M870,M:M,1)+COUNTIF(M$1:M869,M870),"")</f>
        <v/>
      </c>
    </row>
    <row r="871" spans="1:14">
      <c r="A871" s="21"/>
      <c r="B871" s="8"/>
      <c r="C871" s="22" t="s">
        <v>857</v>
      </c>
      <c r="D871" s="111"/>
      <c r="E871" s="89"/>
      <c r="F871" s="29" t="str">
        <f>IF(YEAR(A871)&amp;MONTH(A871)=체크리스트!$A$11&amp;체크리스트!$A$15,RANK(A871,A$2:A$1080,1),"")</f>
        <v/>
      </c>
      <c r="G871" s="29" t="str">
        <f t="shared" si="61"/>
        <v/>
      </c>
      <c r="H871" s="29" t="str">
        <f>IFERROR(RANK(G871,G:G,1)+COUNTIF($G$1:G870,G871),"")</f>
        <v/>
      </c>
      <c r="I871" s="29" t="str">
        <f t="shared" si="62"/>
        <v/>
      </c>
      <c r="J871" s="29" t="str">
        <f>IFERROR(RANK(I871,I:I,1)+COUNTIF(I$1:I870,I871),"")</f>
        <v/>
      </c>
      <c r="K871" s="29" t="str">
        <f t="shared" si="63"/>
        <v/>
      </c>
      <c r="L871" s="29" t="str">
        <f>IFERROR(RANK(K871,K:K,1)+COUNTIF(K$1:K870,K871),"")</f>
        <v/>
      </c>
      <c r="M871" s="29" t="str">
        <f t="shared" si="64"/>
        <v/>
      </c>
      <c r="N871" s="29" t="str">
        <f>IFERROR(RANK(M871,M:M,1)+COUNTIF(M$1:M870,M871),"")</f>
        <v/>
      </c>
    </row>
    <row r="872" spans="1:14">
      <c r="A872" s="21"/>
      <c r="B872" s="8"/>
      <c r="C872" s="22" t="s">
        <v>857</v>
      </c>
      <c r="D872" s="111"/>
      <c r="E872" s="89"/>
      <c r="F872" s="29" t="str">
        <f>IF(YEAR(A872)&amp;MONTH(A872)=체크리스트!$A$11&amp;체크리스트!$A$15,RANK(A872,A$2:A$1080,1),"")</f>
        <v/>
      </c>
      <c r="G872" s="29" t="str">
        <f t="shared" si="61"/>
        <v/>
      </c>
      <c r="H872" s="29" t="str">
        <f>IFERROR(RANK(G872,G:G,1)+COUNTIF($G$1:G871,G872),"")</f>
        <v/>
      </c>
      <c r="I872" s="29" t="str">
        <f t="shared" si="62"/>
        <v/>
      </c>
      <c r="J872" s="29" t="str">
        <f>IFERROR(RANK(I872,I:I,1)+COUNTIF(I$1:I871,I872),"")</f>
        <v/>
      </c>
      <c r="K872" s="29" t="str">
        <f t="shared" si="63"/>
        <v/>
      </c>
      <c r="L872" s="29" t="str">
        <f>IFERROR(RANK(K872,K:K,1)+COUNTIF(K$1:K871,K872),"")</f>
        <v/>
      </c>
      <c r="M872" s="29" t="str">
        <f t="shared" si="64"/>
        <v/>
      </c>
      <c r="N872" s="29" t="str">
        <f>IFERROR(RANK(M872,M:M,1)+COUNTIF(M$1:M871,M872),"")</f>
        <v/>
      </c>
    </row>
    <row r="873" spans="1:14">
      <c r="A873" s="21"/>
      <c r="B873" s="8"/>
      <c r="C873" s="22" t="s">
        <v>857</v>
      </c>
      <c r="D873" s="111"/>
      <c r="E873" s="89"/>
      <c r="F873" s="29" t="str">
        <f>IF(YEAR(A873)&amp;MONTH(A873)=체크리스트!$A$11&amp;체크리스트!$A$15,RANK(A873,A$2:A$1080,1),"")</f>
        <v/>
      </c>
      <c r="G873" s="29" t="str">
        <f t="shared" si="61"/>
        <v/>
      </c>
      <c r="H873" s="29" t="str">
        <f>IFERROR(RANK(G873,G:G,1)+COUNTIF($G$1:G872,G873),"")</f>
        <v/>
      </c>
      <c r="I873" s="29" t="str">
        <f t="shared" si="62"/>
        <v/>
      </c>
      <c r="J873" s="29" t="str">
        <f>IFERROR(RANK(I873,I:I,1)+COUNTIF(I$1:I872,I873),"")</f>
        <v/>
      </c>
      <c r="K873" s="29" t="str">
        <f t="shared" si="63"/>
        <v/>
      </c>
      <c r="L873" s="29" t="str">
        <f>IFERROR(RANK(K873,K:K,1)+COUNTIF(K$1:K872,K873),"")</f>
        <v/>
      </c>
      <c r="M873" s="29" t="str">
        <f t="shared" si="64"/>
        <v/>
      </c>
      <c r="N873" s="29" t="str">
        <f>IFERROR(RANK(M873,M:M,1)+COUNTIF(M$1:M872,M873),"")</f>
        <v/>
      </c>
    </row>
    <row r="874" spans="1:14">
      <c r="A874" s="21"/>
      <c r="B874" s="8"/>
      <c r="C874" s="22" t="s">
        <v>857</v>
      </c>
      <c r="D874" s="111"/>
      <c r="E874" s="89"/>
      <c r="F874" s="29" t="str">
        <f>IF(YEAR(A874)&amp;MONTH(A874)=체크리스트!$A$11&amp;체크리스트!$A$15,RANK(A874,A$2:A$1080,1),"")</f>
        <v/>
      </c>
      <c r="G874" s="29" t="str">
        <f t="shared" si="61"/>
        <v/>
      </c>
      <c r="H874" s="29" t="str">
        <f>IFERROR(RANK(G874,G:G,1)+COUNTIF($G$1:G873,G874),"")</f>
        <v/>
      </c>
      <c r="I874" s="29" t="str">
        <f t="shared" si="62"/>
        <v/>
      </c>
      <c r="J874" s="29" t="str">
        <f>IFERROR(RANK(I874,I:I,1)+COUNTIF(I$1:I873,I874),"")</f>
        <v/>
      </c>
      <c r="K874" s="29" t="str">
        <f t="shared" si="63"/>
        <v/>
      </c>
      <c r="L874" s="29" t="str">
        <f>IFERROR(RANK(K874,K:K,1)+COUNTIF(K$1:K873,K874),"")</f>
        <v/>
      </c>
      <c r="M874" s="29" t="str">
        <f t="shared" si="64"/>
        <v/>
      </c>
      <c r="N874" s="29" t="str">
        <f>IFERROR(RANK(M874,M:M,1)+COUNTIF(M$1:M873,M874),"")</f>
        <v/>
      </c>
    </row>
    <row r="875" spans="1:14">
      <c r="A875" s="21"/>
      <c r="B875" s="8"/>
      <c r="C875" s="22" t="s">
        <v>857</v>
      </c>
      <c r="D875" s="111"/>
      <c r="E875" s="89"/>
      <c r="F875" s="29" t="str">
        <f>IF(YEAR(A875)&amp;MONTH(A875)=체크리스트!$A$11&amp;체크리스트!$A$15,RANK(A875,A$2:A$1080,1),"")</f>
        <v/>
      </c>
      <c r="G875" s="29" t="str">
        <f t="shared" si="61"/>
        <v/>
      </c>
      <c r="H875" s="29" t="str">
        <f>IFERROR(RANK(G875,G:G,1)+COUNTIF($G$1:G874,G875),"")</f>
        <v/>
      </c>
      <c r="I875" s="29" t="str">
        <f t="shared" si="62"/>
        <v/>
      </c>
      <c r="J875" s="29" t="str">
        <f>IFERROR(RANK(I875,I:I,1)+COUNTIF(I$1:I874,I875),"")</f>
        <v/>
      </c>
      <c r="K875" s="29" t="str">
        <f t="shared" si="63"/>
        <v/>
      </c>
      <c r="L875" s="29" t="str">
        <f>IFERROR(RANK(K875,K:K,1)+COUNTIF(K$1:K874,K875),"")</f>
        <v/>
      </c>
      <c r="M875" s="29" t="str">
        <f t="shared" si="64"/>
        <v/>
      </c>
      <c r="N875" s="29" t="str">
        <f>IFERROR(RANK(M875,M:M,1)+COUNTIF(M$1:M874,M875),"")</f>
        <v/>
      </c>
    </row>
    <row r="876" spans="1:14">
      <c r="A876" s="21"/>
      <c r="B876" s="8"/>
      <c r="C876" s="22" t="s">
        <v>857</v>
      </c>
      <c r="D876" s="111"/>
      <c r="E876" s="89"/>
      <c r="F876" s="29" t="str">
        <f>IF(YEAR(A876)&amp;MONTH(A876)=체크리스트!$A$11&amp;체크리스트!$A$15,RANK(A876,A$2:A$1080,1),"")</f>
        <v/>
      </c>
      <c r="G876" s="29" t="str">
        <f t="shared" si="61"/>
        <v/>
      </c>
      <c r="H876" s="29" t="str">
        <f>IFERROR(RANK(G876,G:G,1)+COUNTIF($G$1:G875,G876),"")</f>
        <v/>
      </c>
      <c r="I876" s="29" t="str">
        <f t="shared" si="62"/>
        <v/>
      </c>
      <c r="J876" s="29" t="str">
        <f>IFERROR(RANK(I876,I:I,1)+COUNTIF(I$1:I875,I876),"")</f>
        <v/>
      </c>
      <c r="K876" s="29" t="str">
        <f t="shared" si="63"/>
        <v/>
      </c>
      <c r="L876" s="29" t="str">
        <f>IFERROR(RANK(K876,K:K,1)+COUNTIF(K$1:K875,K876),"")</f>
        <v/>
      </c>
      <c r="M876" s="29" t="str">
        <f t="shared" si="64"/>
        <v/>
      </c>
      <c r="N876" s="29" t="str">
        <f>IFERROR(RANK(M876,M:M,1)+COUNTIF(M$1:M875,M876),"")</f>
        <v/>
      </c>
    </row>
    <row r="877" spans="1:14">
      <c r="A877" s="21"/>
      <c r="B877" s="8"/>
      <c r="C877" s="22" t="s">
        <v>857</v>
      </c>
      <c r="D877" s="111"/>
      <c r="E877" s="89"/>
      <c r="F877" s="29" t="str">
        <f>IF(YEAR(A877)&amp;MONTH(A877)=체크리스트!$A$11&amp;체크리스트!$A$15,RANK(A877,A$2:A$1080,1),"")</f>
        <v/>
      </c>
      <c r="G877" s="29" t="str">
        <f t="shared" si="61"/>
        <v/>
      </c>
      <c r="H877" s="29" t="str">
        <f>IFERROR(RANK(G877,G:G,1)+COUNTIF($G$1:G876,G877),"")</f>
        <v/>
      </c>
      <c r="I877" s="29" t="str">
        <f t="shared" si="62"/>
        <v/>
      </c>
      <c r="J877" s="29" t="str">
        <f>IFERROR(RANK(I877,I:I,1)+COUNTIF(I$1:I876,I877),"")</f>
        <v/>
      </c>
      <c r="K877" s="29" t="str">
        <f t="shared" si="63"/>
        <v/>
      </c>
      <c r="L877" s="29" t="str">
        <f>IFERROR(RANK(K877,K:K,1)+COUNTIF(K$1:K876,K877),"")</f>
        <v/>
      </c>
      <c r="M877" s="29" t="str">
        <f t="shared" si="64"/>
        <v/>
      </c>
      <c r="N877" s="29" t="str">
        <f>IFERROR(RANK(M877,M:M,1)+COUNTIF(M$1:M876,M877),"")</f>
        <v/>
      </c>
    </row>
    <row r="878" spans="1:14">
      <c r="A878" s="21"/>
      <c r="B878" s="8"/>
      <c r="C878" s="22" t="s">
        <v>857</v>
      </c>
      <c r="D878" s="111"/>
      <c r="E878" s="89"/>
      <c r="F878" s="29" t="str">
        <f>IF(YEAR(A878)&amp;MONTH(A878)=체크리스트!$A$11&amp;체크리스트!$A$15,RANK(A878,A$2:A$1080,1),"")</f>
        <v/>
      </c>
      <c r="G878" s="29" t="str">
        <f t="shared" si="61"/>
        <v/>
      </c>
      <c r="H878" s="29" t="str">
        <f>IFERROR(RANK(G878,G:G,1)+COUNTIF($G$1:G877,G878),"")</f>
        <v/>
      </c>
      <c r="I878" s="29" t="str">
        <f t="shared" si="62"/>
        <v/>
      </c>
      <c r="J878" s="29" t="str">
        <f>IFERROR(RANK(I878,I:I,1)+COUNTIF(I$1:I877,I878),"")</f>
        <v/>
      </c>
      <c r="K878" s="29" t="str">
        <f t="shared" si="63"/>
        <v/>
      </c>
      <c r="L878" s="29" t="str">
        <f>IFERROR(RANK(K878,K:K,1)+COUNTIF(K$1:K877,K878),"")</f>
        <v/>
      </c>
      <c r="M878" s="29" t="str">
        <f t="shared" si="64"/>
        <v/>
      </c>
      <c r="N878" s="29" t="str">
        <f>IFERROR(RANK(M878,M:M,1)+COUNTIF(M$1:M877,M878),"")</f>
        <v/>
      </c>
    </row>
    <row r="879" spans="1:14">
      <c r="A879" s="21"/>
      <c r="B879" s="8"/>
      <c r="C879" s="22" t="s">
        <v>857</v>
      </c>
      <c r="D879" s="111"/>
      <c r="E879" s="89"/>
      <c r="F879" s="29" t="str">
        <f>IF(YEAR(A879)&amp;MONTH(A879)=체크리스트!$A$11&amp;체크리스트!$A$15,RANK(A879,A$2:A$1080,1),"")</f>
        <v/>
      </c>
      <c r="G879" s="29" t="str">
        <f t="shared" si="61"/>
        <v/>
      </c>
      <c r="H879" s="29" t="str">
        <f>IFERROR(RANK(G879,G:G,1)+COUNTIF($G$1:G878,G879),"")</f>
        <v/>
      </c>
      <c r="I879" s="29" t="str">
        <f t="shared" si="62"/>
        <v/>
      </c>
      <c r="J879" s="29" t="str">
        <f>IFERROR(RANK(I879,I:I,1)+COUNTIF(I$1:I878,I879),"")</f>
        <v/>
      </c>
      <c r="K879" s="29" t="str">
        <f t="shared" si="63"/>
        <v/>
      </c>
      <c r="L879" s="29" t="str">
        <f>IFERROR(RANK(K879,K:K,1)+COUNTIF(K$1:K878,K879),"")</f>
        <v/>
      </c>
      <c r="M879" s="29" t="str">
        <f t="shared" si="64"/>
        <v/>
      </c>
      <c r="N879" s="29" t="str">
        <f>IFERROR(RANK(M879,M:M,1)+COUNTIF(M$1:M878,M879),"")</f>
        <v/>
      </c>
    </row>
    <row r="880" spans="1:14">
      <c r="A880" s="21"/>
      <c r="B880" s="8"/>
      <c r="C880" s="22" t="s">
        <v>857</v>
      </c>
      <c r="D880" s="111"/>
      <c r="E880" s="89"/>
      <c r="F880" s="29" t="str">
        <f>IF(YEAR(A880)&amp;MONTH(A880)=체크리스트!$A$11&amp;체크리스트!$A$15,RANK(A880,A$2:A$1080,1),"")</f>
        <v/>
      </c>
      <c r="G880" s="29" t="str">
        <f t="shared" si="61"/>
        <v/>
      </c>
      <c r="H880" s="29" t="str">
        <f>IFERROR(RANK(G880,G:G,1)+COUNTIF($G$1:G879,G880),"")</f>
        <v/>
      </c>
      <c r="I880" s="29" t="str">
        <f t="shared" si="62"/>
        <v/>
      </c>
      <c r="J880" s="29" t="str">
        <f>IFERROR(RANK(I880,I:I,1)+COUNTIF(I$1:I879,I880),"")</f>
        <v/>
      </c>
      <c r="K880" s="29" t="str">
        <f t="shared" si="63"/>
        <v/>
      </c>
      <c r="L880" s="29" t="str">
        <f>IFERROR(RANK(K880,K:K,1)+COUNTIF(K$1:K879,K880),"")</f>
        <v/>
      </c>
      <c r="M880" s="29" t="str">
        <f t="shared" si="64"/>
        <v/>
      </c>
      <c r="N880" s="29" t="str">
        <f>IFERROR(RANK(M880,M:M,1)+COUNTIF(M$1:M879,M880),"")</f>
        <v/>
      </c>
    </row>
    <row r="881" spans="1:14">
      <c r="A881" s="21"/>
      <c r="B881" s="8"/>
      <c r="C881" s="22" t="s">
        <v>857</v>
      </c>
      <c r="D881" s="111"/>
      <c r="E881" s="89"/>
      <c r="F881" s="29" t="str">
        <f>IF(YEAR(A881)&amp;MONTH(A881)=체크리스트!$A$11&amp;체크리스트!$A$15,RANK(A881,A$2:A$1080,1),"")</f>
        <v/>
      </c>
      <c r="G881" s="29" t="str">
        <f t="shared" si="61"/>
        <v/>
      </c>
      <c r="H881" s="29" t="str">
        <f>IFERROR(RANK(G881,G:G,1)+COUNTIF($G$1:G880,G881),"")</f>
        <v/>
      </c>
      <c r="I881" s="29" t="str">
        <f t="shared" si="62"/>
        <v/>
      </c>
      <c r="J881" s="29" t="str">
        <f>IFERROR(RANK(I881,I:I,1)+COUNTIF(I$1:I880,I881),"")</f>
        <v/>
      </c>
      <c r="K881" s="29" t="str">
        <f t="shared" si="63"/>
        <v/>
      </c>
      <c r="L881" s="29" t="str">
        <f>IFERROR(RANK(K881,K:K,1)+COUNTIF(K$1:K880,K881),"")</f>
        <v/>
      </c>
      <c r="M881" s="29" t="str">
        <f t="shared" si="64"/>
        <v/>
      </c>
      <c r="N881" s="29" t="str">
        <f>IFERROR(RANK(M881,M:M,1)+COUNTIF(M$1:M880,M881),"")</f>
        <v/>
      </c>
    </row>
    <row r="882" spans="1:14">
      <c r="A882" s="21"/>
      <c r="B882" s="8"/>
      <c r="C882" s="22" t="s">
        <v>857</v>
      </c>
      <c r="D882" s="111"/>
      <c r="E882" s="89"/>
      <c r="F882" s="29" t="str">
        <f>IF(YEAR(A882)&amp;MONTH(A882)=체크리스트!$A$11&amp;체크리스트!$A$15,RANK(A882,A$2:A$1080,1),"")</f>
        <v/>
      </c>
      <c r="G882" s="29" t="str">
        <f t="shared" si="61"/>
        <v/>
      </c>
      <c r="H882" s="29" t="str">
        <f>IFERROR(RANK(G882,G:G,1)+COUNTIF($G$1:G881,G882),"")</f>
        <v/>
      </c>
      <c r="I882" s="29" t="str">
        <f t="shared" si="62"/>
        <v/>
      </c>
      <c r="J882" s="29" t="str">
        <f>IFERROR(RANK(I882,I:I,1)+COUNTIF(I$1:I881,I882),"")</f>
        <v/>
      </c>
      <c r="K882" s="29" t="str">
        <f t="shared" si="63"/>
        <v/>
      </c>
      <c r="L882" s="29" t="str">
        <f>IFERROR(RANK(K882,K:K,1)+COUNTIF(K$1:K881,K882),"")</f>
        <v/>
      </c>
      <c r="M882" s="29" t="str">
        <f t="shared" si="64"/>
        <v/>
      </c>
      <c r="N882" s="29" t="str">
        <f>IFERROR(RANK(M882,M:M,1)+COUNTIF(M$1:M881,M882),"")</f>
        <v/>
      </c>
    </row>
    <row r="883" spans="1:14">
      <c r="A883" s="21"/>
      <c r="B883" s="8"/>
      <c r="C883" s="22" t="s">
        <v>857</v>
      </c>
      <c r="D883" s="111"/>
      <c r="E883" s="89"/>
      <c r="F883" s="29" t="str">
        <f>IF(YEAR(A883)&amp;MONTH(A883)=체크리스트!$A$11&amp;체크리스트!$A$15,RANK(A883,A$2:A$1080,1),"")</f>
        <v/>
      </c>
      <c r="G883" s="29" t="str">
        <f t="shared" si="61"/>
        <v/>
      </c>
      <c r="H883" s="29" t="str">
        <f>IFERROR(RANK(G883,G:G,1)+COUNTIF($G$1:G882,G883),"")</f>
        <v/>
      </c>
      <c r="I883" s="29" t="str">
        <f t="shared" si="62"/>
        <v/>
      </c>
      <c r="J883" s="29" t="str">
        <f>IFERROR(RANK(I883,I:I,1)+COUNTIF(I$1:I882,I883),"")</f>
        <v/>
      </c>
      <c r="K883" s="29" t="str">
        <f t="shared" si="63"/>
        <v/>
      </c>
      <c r="L883" s="29" t="str">
        <f>IFERROR(RANK(K883,K:K,1)+COUNTIF(K$1:K882,K883),"")</f>
        <v/>
      </c>
      <c r="M883" s="29" t="str">
        <f t="shared" si="64"/>
        <v/>
      </c>
      <c r="N883" s="29" t="str">
        <f>IFERROR(RANK(M883,M:M,1)+COUNTIF(M$1:M882,M883),"")</f>
        <v/>
      </c>
    </row>
    <row r="884" spans="1:14">
      <c r="A884" s="21"/>
      <c r="B884" s="8"/>
      <c r="C884" s="22" t="s">
        <v>857</v>
      </c>
      <c r="D884" s="111"/>
      <c r="E884" s="89"/>
      <c r="F884" s="29" t="str">
        <f>IF(YEAR(A884)&amp;MONTH(A884)=체크리스트!$A$11&amp;체크리스트!$A$15,RANK(A884,A$2:A$1080,1),"")</f>
        <v/>
      </c>
      <c r="G884" s="29" t="str">
        <f t="shared" si="61"/>
        <v/>
      </c>
      <c r="H884" s="29" t="str">
        <f>IFERROR(RANK(G884,G:G,1)+COUNTIF($G$1:G883,G884),"")</f>
        <v/>
      </c>
      <c r="I884" s="29" t="str">
        <f t="shared" si="62"/>
        <v/>
      </c>
      <c r="J884" s="29" t="str">
        <f>IFERROR(RANK(I884,I:I,1)+COUNTIF(I$1:I883,I884),"")</f>
        <v/>
      </c>
      <c r="K884" s="29" t="str">
        <f t="shared" si="63"/>
        <v/>
      </c>
      <c r="L884" s="29" t="str">
        <f>IFERROR(RANK(K884,K:K,1)+COUNTIF(K$1:K883,K884),"")</f>
        <v/>
      </c>
      <c r="M884" s="29" t="str">
        <f t="shared" si="64"/>
        <v/>
      </c>
      <c r="N884" s="29" t="str">
        <f>IFERROR(RANK(M884,M:M,1)+COUNTIF(M$1:M883,M884),"")</f>
        <v/>
      </c>
    </row>
    <row r="885" spans="1:14">
      <c r="A885" s="21"/>
      <c r="B885" s="8"/>
      <c r="C885" s="22" t="s">
        <v>857</v>
      </c>
      <c r="D885" s="111"/>
      <c r="E885" s="89"/>
      <c r="F885" s="29" t="str">
        <f>IF(YEAR(A885)&amp;MONTH(A885)=체크리스트!$A$11&amp;체크리스트!$A$15,RANK(A885,A$2:A$1080,1),"")</f>
        <v/>
      </c>
      <c r="G885" s="29" t="str">
        <f t="shared" si="61"/>
        <v/>
      </c>
      <c r="H885" s="29" t="str">
        <f>IFERROR(RANK(G885,G:G,1)+COUNTIF($G$1:G884,G885),"")</f>
        <v/>
      </c>
      <c r="I885" s="29" t="str">
        <f t="shared" si="62"/>
        <v/>
      </c>
      <c r="J885" s="29" t="str">
        <f>IFERROR(RANK(I885,I:I,1)+COUNTIF(I$1:I884,I885),"")</f>
        <v/>
      </c>
      <c r="K885" s="29" t="str">
        <f t="shared" si="63"/>
        <v/>
      </c>
      <c r="L885" s="29" t="str">
        <f>IFERROR(RANK(K885,K:K,1)+COUNTIF(K$1:K884,K885),"")</f>
        <v/>
      </c>
      <c r="M885" s="29" t="str">
        <f t="shared" si="64"/>
        <v/>
      </c>
      <c r="N885" s="29" t="str">
        <f>IFERROR(RANK(M885,M:M,1)+COUNTIF(M$1:M884,M885),"")</f>
        <v/>
      </c>
    </row>
    <row r="886" spans="1:14">
      <c r="A886" s="21"/>
      <c r="B886" s="8"/>
      <c r="C886" s="22" t="s">
        <v>857</v>
      </c>
      <c r="D886" s="111"/>
      <c r="E886" s="89"/>
      <c r="F886" s="29" t="str">
        <f>IF(YEAR(A886)&amp;MONTH(A886)=체크리스트!$A$11&amp;체크리스트!$A$15,RANK(A886,A$2:A$1080,1),"")</f>
        <v/>
      </c>
      <c r="G886" s="29" t="str">
        <f t="shared" si="61"/>
        <v/>
      </c>
      <c r="H886" s="29" t="str">
        <f>IFERROR(RANK(G886,G:G,1)+COUNTIF($G$1:G885,G886),"")</f>
        <v/>
      </c>
      <c r="I886" s="29" t="str">
        <f t="shared" si="62"/>
        <v/>
      </c>
      <c r="J886" s="29" t="str">
        <f>IFERROR(RANK(I886,I:I,1)+COUNTIF(I$1:I885,I886),"")</f>
        <v/>
      </c>
      <c r="K886" s="29" t="str">
        <f t="shared" si="63"/>
        <v/>
      </c>
      <c r="L886" s="29" t="str">
        <f>IFERROR(RANK(K886,K:K,1)+COUNTIF(K$1:K885,K886),"")</f>
        <v/>
      </c>
      <c r="M886" s="29" t="str">
        <f t="shared" si="64"/>
        <v/>
      </c>
      <c r="N886" s="29" t="str">
        <f>IFERROR(RANK(M886,M:M,1)+COUNTIF(M$1:M885,M886),"")</f>
        <v/>
      </c>
    </row>
    <row r="887" spans="1:14">
      <c r="A887" s="21"/>
      <c r="B887" s="8"/>
      <c r="C887" s="22" t="s">
        <v>857</v>
      </c>
      <c r="D887" s="111"/>
      <c r="E887" s="89"/>
      <c r="F887" s="29" t="str">
        <f>IF(YEAR(A887)&amp;MONTH(A887)=체크리스트!$A$11&amp;체크리스트!$A$15,RANK(A887,A$2:A$1080,1),"")</f>
        <v/>
      </c>
      <c r="G887" s="29" t="str">
        <f t="shared" si="61"/>
        <v/>
      </c>
      <c r="H887" s="29" t="str">
        <f>IFERROR(RANK(G887,G:G,1)+COUNTIF($G$1:G886,G887),"")</f>
        <v/>
      </c>
      <c r="I887" s="29" t="str">
        <f t="shared" si="62"/>
        <v/>
      </c>
      <c r="J887" s="29" t="str">
        <f>IFERROR(RANK(I887,I:I,1)+COUNTIF(I$1:I886,I887),"")</f>
        <v/>
      </c>
      <c r="K887" s="29" t="str">
        <f t="shared" si="63"/>
        <v/>
      </c>
      <c r="L887" s="29" t="str">
        <f>IFERROR(RANK(K887,K:K,1)+COUNTIF(K$1:K886,K887),"")</f>
        <v/>
      </c>
      <c r="M887" s="29" t="str">
        <f t="shared" si="64"/>
        <v/>
      </c>
      <c r="N887" s="29" t="str">
        <f>IFERROR(RANK(M887,M:M,1)+COUNTIF(M$1:M886,M887),"")</f>
        <v/>
      </c>
    </row>
    <row r="888" spans="1:14">
      <c r="A888" s="21"/>
      <c r="B888" s="8"/>
      <c r="C888" s="22" t="s">
        <v>857</v>
      </c>
      <c r="D888" s="111"/>
      <c r="E888" s="89"/>
      <c r="F888" s="29" t="str">
        <f>IF(YEAR(A888)&amp;MONTH(A888)=체크리스트!$A$11&amp;체크리스트!$A$15,RANK(A888,A$2:A$1080,1),"")</f>
        <v/>
      </c>
      <c r="G888" s="29" t="str">
        <f t="shared" si="61"/>
        <v/>
      </c>
      <c r="H888" s="29" t="str">
        <f>IFERROR(RANK(G888,G:G,1)+COUNTIF($G$1:G887,G888),"")</f>
        <v/>
      </c>
      <c r="I888" s="29" t="str">
        <f t="shared" si="62"/>
        <v/>
      </c>
      <c r="J888" s="29" t="str">
        <f>IFERROR(RANK(I888,I:I,1)+COUNTIF(I$1:I887,I888),"")</f>
        <v/>
      </c>
      <c r="K888" s="29" t="str">
        <f t="shared" si="63"/>
        <v/>
      </c>
      <c r="L888" s="29" t="str">
        <f>IFERROR(RANK(K888,K:K,1)+COUNTIF(K$1:K887,K888),"")</f>
        <v/>
      </c>
      <c r="M888" s="29" t="str">
        <f t="shared" si="64"/>
        <v/>
      </c>
      <c r="N888" s="29" t="str">
        <f>IFERROR(RANK(M888,M:M,1)+COUNTIF(M$1:M887,M888),"")</f>
        <v/>
      </c>
    </row>
    <row r="889" spans="1:14">
      <c r="A889" s="21"/>
      <c r="B889" s="8"/>
      <c r="C889" s="22" t="s">
        <v>857</v>
      </c>
      <c r="D889" s="111"/>
      <c r="E889" s="89"/>
      <c r="F889" s="29" t="str">
        <f>IF(YEAR(A889)&amp;MONTH(A889)=체크리스트!$A$11&amp;체크리스트!$A$15,RANK(A889,A$2:A$1080,1),"")</f>
        <v/>
      </c>
      <c r="G889" s="29" t="str">
        <f t="shared" si="61"/>
        <v/>
      </c>
      <c r="H889" s="29" t="str">
        <f>IFERROR(RANK(G889,G:G,1)+COUNTIF($G$1:G888,G889),"")</f>
        <v/>
      </c>
      <c r="I889" s="29" t="str">
        <f t="shared" si="62"/>
        <v/>
      </c>
      <c r="J889" s="29" t="str">
        <f>IFERROR(RANK(I889,I:I,1)+COUNTIF(I$1:I888,I889),"")</f>
        <v/>
      </c>
      <c r="K889" s="29" t="str">
        <f t="shared" si="63"/>
        <v/>
      </c>
      <c r="L889" s="29" t="str">
        <f>IFERROR(RANK(K889,K:K,1)+COUNTIF(K$1:K888,K889),"")</f>
        <v/>
      </c>
      <c r="M889" s="29" t="str">
        <f t="shared" si="64"/>
        <v/>
      </c>
      <c r="N889" s="29" t="str">
        <f>IFERROR(RANK(M889,M:M,1)+COUNTIF(M$1:M888,M889),"")</f>
        <v/>
      </c>
    </row>
    <row r="890" spans="1:14">
      <c r="A890" s="21"/>
      <c r="B890" s="8"/>
      <c r="C890" s="22" t="s">
        <v>857</v>
      </c>
      <c r="D890" s="111"/>
      <c r="E890" s="89"/>
      <c r="F890" s="29" t="str">
        <f>IF(YEAR(A890)&amp;MONTH(A890)=체크리스트!$A$11&amp;체크리스트!$A$15,RANK(A890,A$2:A$1080,1),"")</f>
        <v/>
      </c>
      <c r="G890" s="29" t="str">
        <f t="shared" si="61"/>
        <v/>
      </c>
      <c r="H890" s="29" t="str">
        <f>IFERROR(RANK(G890,G:G,1)+COUNTIF($G$1:G889,G890),"")</f>
        <v/>
      </c>
      <c r="I890" s="29" t="str">
        <f t="shared" si="62"/>
        <v/>
      </c>
      <c r="J890" s="29" t="str">
        <f>IFERROR(RANK(I890,I:I,1)+COUNTIF(I$1:I889,I890),"")</f>
        <v/>
      </c>
      <c r="K890" s="29" t="str">
        <f t="shared" si="63"/>
        <v/>
      </c>
      <c r="L890" s="29" t="str">
        <f>IFERROR(RANK(K890,K:K,1)+COUNTIF(K$1:K889,K890),"")</f>
        <v/>
      </c>
      <c r="M890" s="29" t="str">
        <f t="shared" si="64"/>
        <v/>
      </c>
      <c r="N890" s="29" t="str">
        <f>IFERROR(RANK(M890,M:M,1)+COUNTIF(M$1:M889,M890),"")</f>
        <v/>
      </c>
    </row>
    <row r="891" spans="1:14">
      <c r="A891" s="21"/>
      <c r="B891" s="8"/>
      <c r="C891" s="22" t="s">
        <v>857</v>
      </c>
      <c r="D891" s="111"/>
      <c r="E891" s="89"/>
      <c r="F891" s="29" t="str">
        <f>IF(YEAR(A891)&amp;MONTH(A891)=체크리스트!$A$11&amp;체크리스트!$A$15,RANK(A891,A$2:A$1080,1),"")</f>
        <v/>
      </c>
      <c r="G891" s="29" t="str">
        <f t="shared" si="61"/>
        <v/>
      </c>
      <c r="H891" s="29" t="str">
        <f>IFERROR(RANK(G891,G:G,1)+COUNTIF($G$1:G890,G891),"")</f>
        <v/>
      </c>
      <c r="I891" s="29" t="str">
        <f t="shared" si="62"/>
        <v/>
      </c>
      <c r="J891" s="29" t="str">
        <f>IFERROR(RANK(I891,I:I,1)+COUNTIF(I$1:I890,I891),"")</f>
        <v/>
      </c>
      <c r="K891" s="29" t="str">
        <f t="shared" si="63"/>
        <v/>
      </c>
      <c r="L891" s="29" t="str">
        <f>IFERROR(RANK(K891,K:K,1)+COUNTIF(K$1:K890,K891),"")</f>
        <v/>
      </c>
      <c r="M891" s="29" t="str">
        <f t="shared" si="64"/>
        <v/>
      </c>
      <c r="N891" s="29" t="str">
        <f>IFERROR(RANK(M891,M:M,1)+COUNTIF(M$1:M890,M891),"")</f>
        <v/>
      </c>
    </row>
    <row r="892" spans="1:14">
      <c r="A892" s="21"/>
      <c r="B892" s="8"/>
      <c r="C892" s="22" t="s">
        <v>857</v>
      </c>
      <c r="D892" s="111"/>
      <c r="E892" s="89"/>
      <c r="F892" s="29" t="str">
        <f>IF(YEAR(A892)&amp;MONTH(A892)=체크리스트!$A$11&amp;체크리스트!$A$15,RANK(A892,A$2:A$1080,1),"")</f>
        <v/>
      </c>
      <c r="G892" s="29" t="str">
        <f t="shared" si="61"/>
        <v/>
      </c>
      <c r="H892" s="29" t="str">
        <f>IFERROR(RANK(G892,G:G,1)+COUNTIF($G$1:G891,G892),"")</f>
        <v/>
      </c>
      <c r="I892" s="29" t="str">
        <f t="shared" si="62"/>
        <v/>
      </c>
      <c r="J892" s="29" t="str">
        <f>IFERROR(RANK(I892,I:I,1)+COUNTIF(I$1:I891,I892),"")</f>
        <v/>
      </c>
      <c r="K892" s="29" t="str">
        <f t="shared" si="63"/>
        <v/>
      </c>
      <c r="L892" s="29" t="str">
        <f>IFERROR(RANK(K892,K:K,1)+COUNTIF(K$1:K891,K892),"")</f>
        <v/>
      </c>
      <c r="M892" s="29" t="str">
        <f t="shared" si="64"/>
        <v/>
      </c>
      <c r="N892" s="29" t="str">
        <f>IFERROR(RANK(M892,M:M,1)+COUNTIF(M$1:M891,M892),"")</f>
        <v/>
      </c>
    </row>
    <row r="893" spans="1:14">
      <c r="A893" s="21"/>
      <c r="B893" s="8"/>
      <c r="C893" s="22" t="s">
        <v>857</v>
      </c>
      <c r="D893" s="111"/>
      <c r="E893" s="89"/>
      <c r="F893" s="29" t="str">
        <f>IF(YEAR(A893)&amp;MONTH(A893)=체크리스트!$A$11&amp;체크리스트!$A$15,RANK(A893,A$2:A$1080,1),"")</f>
        <v/>
      </c>
      <c r="G893" s="29" t="str">
        <f t="shared" si="61"/>
        <v/>
      </c>
      <c r="H893" s="29" t="str">
        <f>IFERROR(RANK(G893,G:G,1)+COUNTIF($G$1:G892,G893),"")</f>
        <v/>
      </c>
      <c r="I893" s="29" t="str">
        <f t="shared" si="62"/>
        <v/>
      </c>
      <c r="J893" s="29" t="str">
        <f>IFERROR(RANK(I893,I:I,1)+COUNTIF(I$1:I892,I893),"")</f>
        <v/>
      </c>
      <c r="K893" s="29" t="str">
        <f t="shared" si="63"/>
        <v/>
      </c>
      <c r="L893" s="29" t="str">
        <f>IFERROR(RANK(K893,K:K,1)+COUNTIF(K$1:K892,K893),"")</f>
        <v/>
      </c>
      <c r="M893" s="29" t="str">
        <f t="shared" si="64"/>
        <v/>
      </c>
      <c r="N893" s="29" t="str">
        <f>IFERROR(RANK(M893,M:M,1)+COUNTIF(M$1:M892,M893),"")</f>
        <v/>
      </c>
    </row>
    <row r="894" spans="1:14">
      <c r="A894" s="21"/>
      <c r="B894" s="8"/>
      <c r="C894" s="22" t="s">
        <v>857</v>
      </c>
      <c r="D894" s="111"/>
      <c r="E894" s="89"/>
      <c r="F894" s="29" t="str">
        <f>IF(YEAR(A894)&amp;MONTH(A894)=체크리스트!$A$11&amp;체크리스트!$A$15,RANK(A894,A$2:A$1080,1),"")</f>
        <v/>
      </c>
      <c r="G894" s="29" t="str">
        <f t="shared" si="61"/>
        <v/>
      </c>
      <c r="H894" s="29" t="str">
        <f>IFERROR(RANK(G894,G:G,1)+COUNTIF($G$1:G893,G894),"")</f>
        <v/>
      </c>
      <c r="I894" s="29" t="str">
        <f t="shared" si="62"/>
        <v/>
      </c>
      <c r="J894" s="29" t="str">
        <f>IFERROR(RANK(I894,I:I,1)+COUNTIF(I$1:I893,I894),"")</f>
        <v/>
      </c>
      <c r="K894" s="29" t="str">
        <f t="shared" si="63"/>
        <v/>
      </c>
      <c r="L894" s="29" t="str">
        <f>IFERROR(RANK(K894,K:K,1)+COUNTIF(K$1:K893,K894),"")</f>
        <v/>
      </c>
      <c r="M894" s="29" t="str">
        <f t="shared" si="64"/>
        <v/>
      </c>
      <c r="N894" s="29" t="str">
        <f>IFERROR(RANK(M894,M:M,1)+COUNTIF(M$1:M893,M894),"")</f>
        <v/>
      </c>
    </row>
    <row r="895" spans="1:14">
      <c r="A895" s="21"/>
      <c r="B895" s="8"/>
      <c r="C895" s="22" t="s">
        <v>857</v>
      </c>
      <c r="D895" s="111"/>
      <c r="E895" s="89"/>
      <c r="F895" s="29" t="str">
        <f>IF(YEAR(A895)&amp;MONTH(A895)=체크리스트!$A$11&amp;체크리스트!$A$15,RANK(A895,A$2:A$1080,1),"")</f>
        <v/>
      </c>
      <c r="G895" s="29" t="str">
        <f t="shared" si="61"/>
        <v/>
      </c>
      <c r="H895" s="29" t="str">
        <f>IFERROR(RANK(G895,G:G,1)+COUNTIF($G$1:G894,G895),"")</f>
        <v/>
      </c>
      <c r="I895" s="29" t="str">
        <f t="shared" si="62"/>
        <v/>
      </c>
      <c r="J895" s="29" t="str">
        <f>IFERROR(RANK(I895,I:I,1)+COUNTIF(I$1:I894,I895),"")</f>
        <v/>
      </c>
      <c r="K895" s="29" t="str">
        <f t="shared" si="63"/>
        <v/>
      </c>
      <c r="L895" s="29" t="str">
        <f>IFERROR(RANK(K895,K:K,1)+COUNTIF(K$1:K894,K895),"")</f>
        <v/>
      </c>
      <c r="M895" s="29" t="str">
        <f t="shared" si="64"/>
        <v/>
      </c>
      <c r="N895" s="29" t="str">
        <f>IFERROR(RANK(M895,M:M,1)+COUNTIF(M$1:M894,M895),"")</f>
        <v/>
      </c>
    </row>
    <row r="896" spans="1:14">
      <c r="A896" s="21"/>
      <c r="B896" s="8"/>
      <c r="C896" s="22" t="s">
        <v>857</v>
      </c>
      <c r="D896" s="111"/>
      <c r="E896" s="89"/>
      <c r="F896" s="29" t="str">
        <f>IF(YEAR(A896)&amp;MONTH(A896)=체크리스트!$A$11&amp;체크리스트!$A$15,RANK(A896,A$2:A$1080,1),"")</f>
        <v/>
      </c>
      <c r="G896" s="29" t="str">
        <f t="shared" si="61"/>
        <v/>
      </c>
      <c r="H896" s="29" t="str">
        <f>IFERROR(RANK(G896,G:G,1)+COUNTIF($G$1:G895,G896),"")</f>
        <v/>
      </c>
      <c r="I896" s="29" t="str">
        <f t="shared" si="62"/>
        <v/>
      </c>
      <c r="J896" s="29" t="str">
        <f>IFERROR(RANK(I896,I:I,1)+COUNTIF(I$1:I895,I896),"")</f>
        <v/>
      </c>
      <c r="K896" s="29" t="str">
        <f t="shared" si="63"/>
        <v/>
      </c>
      <c r="L896" s="29" t="str">
        <f>IFERROR(RANK(K896,K:K,1)+COUNTIF(K$1:K895,K896),"")</f>
        <v/>
      </c>
      <c r="M896" s="29" t="str">
        <f t="shared" si="64"/>
        <v/>
      </c>
      <c r="N896" s="29" t="str">
        <f>IFERROR(RANK(M896,M:M,1)+COUNTIF(M$1:M895,M896),"")</f>
        <v/>
      </c>
    </row>
    <row r="897" spans="1:14">
      <c r="A897" s="21"/>
      <c r="B897" s="8"/>
      <c r="C897" s="22" t="s">
        <v>857</v>
      </c>
      <c r="D897" s="111"/>
      <c r="E897" s="89"/>
      <c r="F897" s="29" t="str">
        <f>IF(YEAR(A897)&amp;MONTH(A897)=체크리스트!$A$11&amp;체크리스트!$A$15,RANK(A897,A$2:A$1080,1),"")</f>
        <v/>
      </c>
      <c r="G897" s="29" t="str">
        <f t="shared" si="61"/>
        <v/>
      </c>
      <c r="H897" s="29" t="str">
        <f>IFERROR(RANK(G897,G:G,1)+COUNTIF($G$1:G896,G897),"")</f>
        <v/>
      </c>
      <c r="I897" s="29" t="str">
        <f t="shared" si="62"/>
        <v/>
      </c>
      <c r="J897" s="29" t="str">
        <f>IFERROR(RANK(I897,I:I,1)+COUNTIF(I$1:I896,I897),"")</f>
        <v/>
      </c>
      <c r="K897" s="29" t="str">
        <f t="shared" si="63"/>
        <v/>
      </c>
      <c r="L897" s="29" t="str">
        <f>IFERROR(RANK(K897,K:K,1)+COUNTIF(K$1:K896,K897),"")</f>
        <v/>
      </c>
      <c r="M897" s="29" t="str">
        <f t="shared" si="64"/>
        <v/>
      </c>
      <c r="N897" s="29" t="str">
        <f>IFERROR(RANK(M897,M:M,1)+COUNTIF(M$1:M896,M897),"")</f>
        <v/>
      </c>
    </row>
    <row r="898" spans="1:14">
      <c r="A898" s="21"/>
      <c r="B898" s="8"/>
      <c r="C898" s="22" t="s">
        <v>857</v>
      </c>
      <c r="D898" s="111"/>
      <c r="E898" s="89"/>
      <c r="F898" s="29" t="str">
        <f>IF(YEAR(A898)&amp;MONTH(A898)=체크리스트!$A$11&amp;체크리스트!$A$15,RANK(A898,A$2:A$1080,1),"")</f>
        <v/>
      </c>
      <c r="G898" s="29" t="str">
        <f t="shared" si="61"/>
        <v/>
      </c>
      <c r="H898" s="29" t="str">
        <f>IFERROR(RANK(G898,G:G,1)+COUNTIF($G$1:G897,G898),"")</f>
        <v/>
      </c>
      <c r="I898" s="29" t="str">
        <f t="shared" si="62"/>
        <v/>
      </c>
      <c r="J898" s="29" t="str">
        <f>IFERROR(RANK(I898,I:I,1)+COUNTIF(I$1:I897,I898),"")</f>
        <v/>
      </c>
      <c r="K898" s="29" t="str">
        <f t="shared" si="63"/>
        <v/>
      </c>
      <c r="L898" s="29" t="str">
        <f>IFERROR(RANK(K898,K:K,1)+COUNTIF(K$1:K897,K898),"")</f>
        <v/>
      </c>
      <c r="M898" s="29" t="str">
        <f t="shared" si="64"/>
        <v/>
      </c>
      <c r="N898" s="29" t="str">
        <f>IFERROR(RANK(M898,M:M,1)+COUNTIF(M$1:M897,M898),"")</f>
        <v/>
      </c>
    </row>
    <row r="899" spans="1:14">
      <c r="A899" s="21"/>
      <c r="B899" s="8"/>
      <c r="C899" s="22" t="s">
        <v>857</v>
      </c>
      <c r="D899" s="111"/>
      <c r="E899" s="89"/>
      <c r="F899" s="29" t="str">
        <f>IF(YEAR(A899)&amp;MONTH(A899)=체크리스트!$A$11&amp;체크리스트!$A$15,RANK(A899,A$2:A$1080,1),"")</f>
        <v/>
      </c>
      <c r="G899" s="29" t="str">
        <f t="shared" si="61"/>
        <v/>
      </c>
      <c r="H899" s="29" t="str">
        <f>IFERROR(RANK(G899,G:G,1)+COUNTIF($G$1:G898,G899),"")</f>
        <v/>
      </c>
      <c r="I899" s="29" t="str">
        <f t="shared" si="62"/>
        <v/>
      </c>
      <c r="J899" s="29" t="str">
        <f>IFERROR(RANK(I899,I:I,1)+COUNTIF(I$1:I898,I899),"")</f>
        <v/>
      </c>
      <c r="K899" s="29" t="str">
        <f t="shared" si="63"/>
        <v/>
      </c>
      <c r="L899" s="29" t="str">
        <f>IFERROR(RANK(K899,K:K,1)+COUNTIF(K$1:K898,K899),"")</f>
        <v/>
      </c>
      <c r="M899" s="29" t="str">
        <f t="shared" si="64"/>
        <v/>
      </c>
      <c r="N899" s="29" t="str">
        <f>IFERROR(RANK(M899,M:M,1)+COUNTIF(M$1:M898,M899),"")</f>
        <v/>
      </c>
    </row>
    <row r="900" spans="1:14">
      <c r="A900" s="21"/>
      <c r="B900" s="8"/>
      <c r="C900" s="22" t="s">
        <v>857</v>
      </c>
      <c r="D900" s="111"/>
      <c r="E900" s="89"/>
      <c r="F900" s="29" t="str">
        <f>IF(YEAR(A900)&amp;MONTH(A900)=체크리스트!$A$11&amp;체크리스트!$A$15,RANK(A900,A$2:A$1080,1),"")</f>
        <v/>
      </c>
      <c r="G900" s="29" t="str">
        <f t="shared" si="61"/>
        <v/>
      </c>
      <c r="H900" s="29" t="str">
        <f>IFERROR(RANK(G900,G:G,1)+COUNTIF($G$1:G899,G900),"")</f>
        <v/>
      </c>
      <c r="I900" s="29" t="str">
        <f t="shared" si="62"/>
        <v/>
      </c>
      <c r="J900" s="29" t="str">
        <f>IFERROR(RANK(I900,I:I,1)+COUNTIF(I$1:I899,I900),"")</f>
        <v/>
      </c>
      <c r="K900" s="29" t="str">
        <f t="shared" si="63"/>
        <v/>
      </c>
      <c r="L900" s="29" t="str">
        <f>IFERROR(RANK(K900,K:K,1)+COUNTIF(K$1:K899,K900),"")</f>
        <v/>
      </c>
      <c r="M900" s="29" t="str">
        <f t="shared" si="64"/>
        <v/>
      </c>
      <c r="N900" s="29" t="str">
        <f>IFERROR(RANK(M900,M:M,1)+COUNTIF(M$1:M899,M900),"")</f>
        <v/>
      </c>
    </row>
    <row r="901" spans="1:14">
      <c r="A901" s="21"/>
      <c r="B901" s="8"/>
      <c r="C901" s="22" t="s">
        <v>857</v>
      </c>
      <c r="D901" s="111"/>
      <c r="E901" s="89"/>
      <c r="F901" s="29" t="str">
        <f>IF(YEAR(A901)&amp;MONTH(A901)=체크리스트!$A$11&amp;체크리스트!$A$15,RANK(A901,A$2:A$1080,1),"")</f>
        <v/>
      </c>
      <c r="G901" s="29" t="str">
        <f t="shared" si="61"/>
        <v/>
      </c>
      <c r="H901" s="29" t="str">
        <f>IFERROR(RANK(G901,G:G,1)+COUNTIF($G$1:G900,G901),"")</f>
        <v/>
      </c>
      <c r="I901" s="29" t="str">
        <f t="shared" si="62"/>
        <v/>
      </c>
      <c r="J901" s="29" t="str">
        <f>IFERROR(RANK(I901,I:I,1)+COUNTIF(I$1:I900,I901),"")</f>
        <v/>
      </c>
      <c r="K901" s="29" t="str">
        <f t="shared" si="63"/>
        <v/>
      </c>
      <c r="L901" s="29" t="str">
        <f>IFERROR(RANK(K901,K:K,1)+COUNTIF(K$1:K900,K901),"")</f>
        <v/>
      </c>
      <c r="M901" s="29" t="str">
        <f t="shared" si="64"/>
        <v/>
      </c>
      <c r="N901" s="29" t="str">
        <f>IFERROR(RANK(M901,M:M,1)+COUNTIF(M$1:M900,M901),"")</f>
        <v/>
      </c>
    </row>
    <row r="902" spans="1:14">
      <c r="A902" s="21"/>
      <c r="B902" s="8"/>
      <c r="C902" s="22" t="s">
        <v>857</v>
      </c>
      <c r="D902" s="111"/>
      <c r="E902" s="89"/>
      <c r="F902" s="29" t="str">
        <f>IF(YEAR(A902)&amp;MONTH(A902)=체크리스트!$A$11&amp;체크리스트!$A$15,RANK(A902,A$2:A$1080,1),"")</f>
        <v/>
      </c>
      <c r="G902" s="29" t="str">
        <f t="shared" si="61"/>
        <v/>
      </c>
      <c r="H902" s="29" t="str">
        <f>IFERROR(RANK(G902,G:G,1)+COUNTIF($G$1:G901,G902),"")</f>
        <v/>
      </c>
      <c r="I902" s="29" t="str">
        <f t="shared" si="62"/>
        <v/>
      </c>
      <c r="J902" s="29" t="str">
        <f>IFERROR(RANK(I902,I:I,1)+COUNTIF(I$1:I901,I902),"")</f>
        <v/>
      </c>
      <c r="K902" s="29" t="str">
        <f t="shared" si="63"/>
        <v/>
      </c>
      <c r="L902" s="29" t="str">
        <f>IFERROR(RANK(K902,K:K,1)+COUNTIF(K$1:K901,K902),"")</f>
        <v/>
      </c>
      <c r="M902" s="29" t="str">
        <f t="shared" si="64"/>
        <v/>
      </c>
      <c r="N902" s="29" t="str">
        <f>IFERROR(RANK(M902,M:M,1)+COUNTIF(M$1:M901,M902),"")</f>
        <v/>
      </c>
    </row>
    <row r="903" spans="1:14">
      <c r="A903" s="21"/>
      <c r="B903" s="8"/>
      <c r="C903" s="22" t="s">
        <v>857</v>
      </c>
      <c r="D903" s="111"/>
      <c r="E903" s="89"/>
      <c r="F903" s="29" t="str">
        <f>IF(YEAR(A903)&amp;MONTH(A903)=체크리스트!$A$11&amp;체크리스트!$A$15,RANK(A903,A$2:A$1080,1),"")</f>
        <v/>
      </c>
      <c r="G903" s="29" t="str">
        <f t="shared" si="61"/>
        <v/>
      </c>
      <c r="H903" s="29" t="str">
        <f>IFERROR(RANK(G903,G:G,1)+COUNTIF($G$1:G902,G903),"")</f>
        <v/>
      </c>
      <c r="I903" s="29" t="str">
        <f t="shared" si="62"/>
        <v/>
      </c>
      <c r="J903" s="29" t="str">
        <f>IFERROR(RANK(I903,I:I,1)+COUNTIF(I$1:I902,I903),"")</f>
        <v/>
      </c>
      <c r="K903" s="29" t="str">
        <f t="shared" si="63"/>
        <v/>
      </c>
      <c r="L903" s="29" t="str">
        <f>IFERROR(RANK(K903,K:K,1)+COUNTIF(K$1:K902,K903),"")</f>
        <v/>
      </c>
      <c r="M903" s="29" t="str">
        <f t="shared" si="64"/>
        <v/>
      </c>
      <c r="N903" s="29" t="str">
        <f>IFERROR(RANK(M903,M:M,1)+COUNTIF(M$1:M902,M903),"")</f>
        <v/>
      </c>
    </row>
    <row r="904" spans="1:14">
      <c r="A904" s="21"/>
      <c r="B904" s="8"/>
      <c r="C904" s="22" t="s">
        <v>857</v>
      </c>
      <c r="D904" s="111"/>
      <c r="E904" s="89"/>
      <c r="F904" s="29" t="str">
        <f>IF(YEAR(A904)&amp;MONTH(A904)=체크리스트!$A$11&amp;체크리스트!$A$15,RANK(A904,A$2:A$1080,1),"")</f>
        <v/>
      </c>
      <c r="G904" s="29" t="str">
        <f t="shared" si="61"/>
        <v/>
      </c>
      <c r="H904" s="29" t="str">
        <f>IFERROR(RANK(G904,G:G,1)+COUNTIF($G$1:G903,G904),"")</f>
        <v/>
      </c>
      <c r="I904" s="29" t="str">
        <f t="shared" si="62"/>
        <v/>
      </c>
      <c r="J904" s="29" t="str">
        <f>IFERROR(RANK(I904,I:I,1)+COUNTIF(I$1:I903,I904),"")</f>
        <v/>
      </c>
      <c r="K904" s="29" t="str">
        <f t="shared" si="63"/>
        <v/>
      </c>
      <c r="L904" s="29" t="str">
        <f>IFERROR(RANK(K904,K:K,1)+COUNTIF(K$1:K903,K904),"")</f>
        <v/>
      </c>
      <c r="M904" s="29" t="str">
        <f t="shared" si="64"/>
        <v/>
      </c>
      <c r="N904" s="29" t="str">
        <f>IFERROR(RANK(M904,M:M,1)+COUNTIF(M$1:M903,M904),"")</f>
        <v/>
      </c>
    </row>
    <row r="905" spans="1:14">
      <c r="A905" s="21"/>
      <c r="B905" s="8"/>
      <c r="C905" s="22" t="s">
        <v>857</v>
      </c>
      <c r="D905" s="111"/>
      <c r="E905" s="89"/>
      <c r="F905" s="29" t="str">
        <f>IF(YEAR(A905)&amp;MONTH(A905)=체크리스트!$A$11&amp;체크리스트!$A$15,RANK(A905,A$2:A$1080,1),"")</f>
        <v/>
      </c>
      <c r="G905" s="29" t="str">
        <f t="shared" si="61"/>
        <v/>
      </c>
      <c r="H905" s="29" t="str">
        <f>IFERROR(RANK(G905,G:G,1)+COUNTIF($G$1:G904,G905),"")</f>
        <v/>
      </c>
      <c r="I905" s="29" t="str">
        <f t="shared" si="62"/>
        <v/>
      </c>
      <c r="J905" s="29" t="str">
        <f>IFERROR(RANK(I905,I:I,1)+COUNTIF(I$1:I904,I905),"")</f>
        <v/>
      </c>
      <c r="K905" s="29" t="str">
        <f t="shared" si="63"/>
        <v/>
      </c>
      <c r="L905" s="29" t="str">
        <f>IFERROR(RANK(K905,K:K,1)+COUNTIF(K$1:K904,K905),"")</f>
        <v/>
      </c>
      <c r="M905" s="29" t="str">
        <f t="shared" si="64"/>
        <v/>
      </c>
      <c r="N905" s="29" t="str">
        <f>IFERROR(RANK(M905,M:M,1)+COUNTIF(M$1:M904,M905),"")</f>
        <v/>
      </c>
    </row>
    <row r="906" spans="1:14">
      <c r="A906" s="21"/>
      <c r="B906" s="8"/>
      <c r="C906" s="22" t="s">
        <v>857</v>
      </c>
      <c r="D906" s="111"/>
      <c r="E906" s="89"/>
      <c r="F906" s="29" t="str">
        <f>IF(YEAR(A906)&amp;MONTH(A906)=체크리스트!$A$11&amp;체크리스트!$A$15,RANK(A906,A$2:A$1080,1),"")</f>
        <v/>
      </c>
      <c r="G906" s="29" t="str">
        <f t="shared" si="61"/>
        <v/>
      </c>
      <c r="H906" s="29" t="str">
        <f>IFERROR(RANK(G906,G:G,1)+COUNTIF($G$1:G905,G906),"")</f>
        <v/>
      </c>
      <c r="I906" s="29" t="str">
        <f t="shared" si="62"/>
        <v/>
      </c>
      <c r="J906" s="29" t="str">
        <f>IFERROR(RANK(I906,I:I,1)+COUNTIF(I$1:I905,I906),"")</f>
        <v/>
      </c>
      <c r="K906" s="29" t="str">
        <f t="shared" si="63"/>
        <v/>
      </c>
      <c r="L906" s="29" t="str">
        <f>IFERROR(RANK(K906,K:K,1)+COUNTIF(K$1:K905,K906),"")</f>
        <v/>
      </c>
      <c r="M906" s="29" t="str">
        <f t="shared" si="64"/>
        <v/>
      </c>
      <c r="N906" s="29" t="str">
        <f>IFERROR(RANK(M906,M:M,1)+COUNTIF(M$1:M905,M906),"")</f>
        <v/>
      </c>
    </row>
    <row r="907" spans="1:14">
      <c r="A907" s="21"/>
      <c r="B907" s="8"/>
      <c r="C907" s="22" t="s">
        <v>857</v>
      </c>
      <c r="D907" s="111"/>
      <c r="E907" s="89"/>
      <c r="F907" s="29" t="str">
        <f>IF(YEAR(A907)&amp;MONTH(A907)=체크리스트!$A$11&amp;체크리스트!$A$15,RANK(A907,A$2:A$1080,1),"")</f>
        <v/>
      </c>
      <c r="G907" s="29" t="str">
        <f t="shared" si="61"/>
        <v/>
      </c>
      <c r="H907" s="29" t="str">
        <f>IFERROR(RANK(G907,G:G,1)+COUNTIF($G$1:G906,G907),"")</f>
        <v/>
      </c>
      <c r="I907" s="29" t="str">
        <f t="shared" si="62"/>
        <v/>
      </c>
      <c r="J907" s="29" t="str">
        <f>IFERROR(RANK(I907,I:I,1)+COUNTIF(I$1:I906,I907),"")</f>
        <v/>
      </c>
      <c r="K907" s="29" t="str">
        <f t="shared" si="63"/>
        <v/>
      </c>
      <c r="L907" s="29" t="str">
        <f>IFERROR(RANK(K907,K:K,1)+COUNTIF(K$1:K906,K907),"")</f>
        <v/>
      </c>
      <c r="M907" s="29" t="str">
        <f t="shared" si="64"/>
        <v/>
      </c>
      <c r="N907" s="29" t="str">
        <f>IFERROR(RANK(M907,M:M,1)+COUNTIF(M$1:M906,M907),"")</f>
        <v/>
      </c>
    </row>
    <row r="908" spans="1:14">
      <c r="A908" s="21"/>
      <c r="B908" s="8"/>
      <c r="C908" s="22" t="s">
        <v>857</v>
      </c>
      <c r="D908" s="111"/>
      <c r="E908" s="89"/>
      <c r="F908" s="29" t="str">
        <f>IF(YEAR(A908)&amp;MONTH(A908)=체크리스트!$A$11&amp;체크리스트!$A$15,RANK(A908,A$2:A$1080,1),"")</f>
        <v/>
      </c>
      <c r="G908" s="29" t="str">
        <f t="shared" si="61"/>
        <v/>
      </c>
      <c r="H908" s="29" t="str">
        <f>IFERROR(RANK(G908,G:G,1)+COUNTIF($G$1:G907,G908),"")</f>
        <v/>
      </c>
      <c r="I908" s="29" t="str">
        <f t="shared" si="62"/>
        <v/>
      </c>
      <c r="J908" s="29" t="str">
        <f>IFERROR(RANK(I908,I:I,1)+COUNTIF(I$1:I907,I908),"")</f>
        <v/>
      </c>
      <c r="K908" s="29" t="str">
        <f t="shared" si="63"/>
        <v/>
      </c>
      <c r="L908" s="29" t="str">
        <f>IFERROR(RANK(K908,K:K,1)+COUNTIF(K$1:K907,K908),"")</f>
        <v/>
      </c>
      <c r="M908" s="29" t="str">
        <f t="shared" si="64"/>
        <v/>
      </c>
      <c r="N908" s="29" t="str">
        <f>IFERROR(RANK(M908,M:M,1)+COUNTIF(M$1:M907,M908),"")</f>
        <v/>
      </c>
    </row>
    <row r="909" spans="1:14">
      <c r="A909" s="21"/>
      <c r="B909" s="8"/>
      <c r="C909" s="22" t="s">
        <v>857</v>
      </c>
      <c r="D909" s="111"/>
      <c r="E909" s="89"/>
      <c r="F909" s="29" t="str">
        <f>IF(YEAR(A909)&amp;MONTH(A909)=체크리스트!$A$11&amp;체크리스트!$A$15,RANK(A909,A$2:A$1080,1),"")</f>
        <v/>
      </c>
      <c r="G909" s="29" t="str">
        <f t="shared" si="61"/>
        <v/>
      </c>
      <c r="H909" s="29" t="str">
        <f>IFERROR(RANK(G909,G:G,1)+COUNTIF($G$1:G908,G909),"")</f>
        <v/>
      </c>
      <c r="I909" s="29" t="str">
        <f t="shared" si="62"/>
        <v/>
      </c>
      <c r="J909" s="29" t="str">
        <f>IFERROR(RANK(I909,I:I,1)+COUNTIF(I$1:I908,I909),"")</f>
        <v/>
      </c>
      <c r="K909" s="29" t="str">
        <f t="shared" si="63"/>
        <v/>
      </c>
      <c r="L909" s="29" t="str">
        <f>IFERROR(RANK(K909,K:K,1)+COUNTIF(K$1:K908,K909),"")</f>
        <v/>
      </c>
      <c r="M909" s="29" t="str">
        <f t="shared" si="64"/>
        <v/>
      </c>
      <c r="N909" s="29" t="str">
        <f>IFERROR(RANK(M909,M:M,1)+COUNTIF(M$1:M908,M909),"")</f>
        <v/>
      </c>
    </row>
    <row r="910" spans="1:14">
      <c r="A910" s="21"/>
      <c r="B910" s="8"/>
      <c r="C910" s="22" t="s">
        <v>857</v>
      </c>
      <c r="D910" s="111"/>
      <c r="E910" s="89"/>
      <c r="F910" s="29" t="str">
        <f>IF(YEAR(A910)&amp;MONTH(A910)=체크리스트!$A$11&amp;체크리스트!$A$15,RANK(A910,A$2:A$1080,1),"")</f>
        <v/>
      </c>
      <c r="G910" s="29" t="str">
        <f t="shared" si="61"/>
        <v/>
      </c>
      <c r="H910" s="29" t="str">
        <f>IFERROR(RANK(G910,G:G,1)+COUNTIF($G$1:G909,G910),"")</f>
        <v/>
      </c>
      <c r="I910" s="29" t="str">
        <f t="shared" si="62"/>
        <v/>
      </c>
      <c r="J910" s="29" t="str">
        <f>IFERROR(RANK(I910,I:I,1)+COUNTIF(I$1:I909,I910),"")</f>
        <v/>
      </c>
      <c r="K910" s="29" t="str">
        <f t="shared" si="63"/>
        <v/>
      </c>
      <c r="L910" s="29" t="str">
        <f>IFERROR(RANK(K910,K:K,1)+COUNTIF(K$1:K909,K910),"")</f>
        <v/>
      </c>
      <c r="M910" s="29" t="str">
        <f t="shared" si="64"/>
        <v/>
      </c>
      <c r="N910" s="29" t="str">
        <f>IFERROR(RANK(M910,M:M,1)+COUNTIF(M$1:M909,M910),"")</f>
        <v/>
      </c>
    </row>
    <row r="911" spans="1:14">
      <c r="A911" s="21"/>
      <c r="B911" s="8"/>
      <c r="C911" s="22" t="s">
        <v>857</v>
      </c>
      <c r="D911" s="111"/>
      <c r="E911" s="89"/>
      <c r="F911" s="29" t="str">
        <f>IF(YEAR(A911)&amp;MONTH(A911)=체크리스트!$A$11&amp;체크리스트!$A$15,RANK(A911,A$2:A$1080,1),"")</f>
        <v/>
      </c>
      <c r="G911" s="29" t="str">
        <f t="shared" si="61"/>
        <v/>
      </c>
      <c r="H911" s="29" t="str">
        <f>IFERROR(RANK(G911,G:G,1)+COUNTIF($G$1:G910,G911),"")</f>
        <v/>
      </c>
      <c r="I911" s="29" t="str">
        <f t="shared" si="62"/>
        <v/>
      </c>
      <c r="J911" s="29" t="str">
        <f>IFERROR(RANK(I911,I:I,1)+COUNTIF(I$1:I910,I911),"")</f>
        <v/>
      </c>
      <c r="K911" s="29" t="str">
        <f t="shared" si="63"/>
        <v/>
      </c>
      <c r="L911" s="29" t="str">
        <f>IFERROR(RANK(K911,K:K,1)+COUNTIF(K$1:K910,K911),"")</f>
        <v/>
      </c>
      <c r="M911" s="29" t="str">
        <f t="shared" si="64"/>
        <v/>
      </c>
      <c r="N911" s="29" t="str">
        <f>IFERROR(RANK(M911,M:M,1)+COUNTIF(M$1:M910,M911),"")</f>
        <v/>
      </c>
    </row>
    <row r="912" spans="1:14">
      <c r="A912" s="21"/>
      <c r="B912" s="8"/>
      <c r="C912" s="22" t="s">
        <v>857</v>
      </c>
      <c r="D912" s="111"/>
      <c r="E912" s="89"/>
      <c r="F912" s="29" t="str">
        <f>IF(YEAR(A912)&amp;MONTH(A912)=체크리스트!$A$11&amp;체크리스트!$A$15,RANK(A912,A$2:A$1080,1),"")</f>
        <v/>
      </c>
      <c r="G912" s="29" t="str">
        <f t="shared" si="61"/>
        <v/>
      </c>
      <c r="H912" s="29" t="str">
        <f>IFERROR(RANK(G912,G:G,1)+COUNTIF($G$1:G911,G912),"")</f>
        <v/>
      </c>
      <c r="I912" s="29" t="str">
        <f t="shared" si="62"/>
        <v/>
      </c>
      <c r="J912" s="29" t="str">
        <f>IFERROR(RANK(I912,I:I,1)+COUNTIF(I$1:I911,I912),"")</f>
        <v/>
      </c>
      <c r="K912" s="29" t="str">
        <f t="shared" si="63"/>
        <v/>
      </c>
      <c r="L912" s="29" t="str">
        <f>IFERROR(RANK(K912,K:K,1)+COUNTIF(K$1:K911,K912),"")</f>
        <v/>
      </c>
      <c r="M912" s="29" t="str">
        <f t="shared" si="64"/>
        <v/>
      </c>
      <c r="N912" s="29" t="str">
        <f>IFERROR(RANK(M912,M:M,1)+COUNTIF(M$1:M911,M912),"")</f>
        <v/>
      </c>
    </row>
    <row r="913" spans="1:14">
      <c r="A913" s="21"/>
      <c r="B913" s="8"/>
      <c r="C913" s="22" t="s">
        <v>857</v>
      </c>
      <c r="D913" s="111"/>
      <c r="E913" s="89"/>
      <c r="F913" s="29" t="str">
        <f>IF(YEAR(A913)&amp;MONTH(A913)=체크리스트!$A$11&amp;체크리스트!$A$15,RANK(A913,A$2:A$1080,1),"")</f>
        <v/>
      </c>
      <c r="G913" s="29" t="str">
        <f t="shared" si="61"/>
        <v/>
      </c>
      <c r="H913" s="29" t="str">
        <f>IFERROR(RANK(G913,G:G,1)+COUNTIF($G$1:G912,G913),"")</f>
        <v/>
      </c>
      <c r="I913" s="29" t="str">
        <f t="shared" si="62"/>
        <v/>
      </c>
      <c r="J913" s="29" t="str">
        <f>IFERROR(RANK(I913,I:I,1)+COUNTIF(I$1:I912,I913),"")</f>
        <v/>
      </c>
      <c r="K913" s="29" t="str">
        <f t="shared" si="63"/>
        <v/>
      </c>
      <c r="L913" s="29" t="str">
        <f>IFERROR(RANK(K913,K:K,1)+COUNTIF(K$1:K912,K913),"")</f>
        <v/>
      </c>
      <c r="M913" s="29" t="str">
        <f t="shared" si="64"/>
        <v/>
      </c>
      <c r="N913" s="29" t="str">
        <f>IFERROR(RANK(M913,M:M,1)+COUNTIF(M$1:M912,M913),"")</f>
        <v/>
      </c>
    </row>
    <row r="914" spans="1:14">
      <c r="A914" s="21"/>
      <c r="B914" s="8"/>
      <c r="C914" s="22" t="s">
        <v>857</v>
      </c>
      <c r="D914" s="111"/>
      <c r="E914" s="89"/>
      <c r="F914" s="29" t="str">
        <f>IF(YEAR(A914)&amp;MONTH(A914)=체크리스트!$A$11&amp;체크리스트!$A$15,RANK(A914,A$2:A$1080,1),"")</f>
        <v/>
      </c>
      <c r="G914" s="29" t="str">
        <f t="shared" si="61"/>
        <v/>
      </c>
      <c r="H914" s="29" t="str">
        <f>IFERROR(RANK(G914,G:G,1)+COUNTIF($G$1:G913,G914),"")</f>
        <v/>
      </c>
      <c r="I914" s="29" t="str">
        <f t="shared" si="62"/>
        <v/>
      </c>
      <c r="J914" s="29" t="str">
        <f>IFERROR(RANK(I914,I:I,1)+COUNTIF(I$1:I913,I914),"")</f>
        <v/>
      </c>
      <c r="K914" s="29" t="str">
        <f t="shared" si="63"/>
        <v/>
      </c>
      <c r="L914" s="29" t="str">
        <f>IFERROR(RANK(K914,K:K,1)+COUNTIF(K$1:K913,K914),"")</f>
        <v/>
      </c>
      <c r="M914" s="29" t="str">
        <f t="shared" si="64"/>
        <v/>
      </c>
      <c r="N914" s="29" t="str">
        <f>IFERROR(RANK(M914,M:M,1)+COUNTIF(M$1:M913,M914),"")</f>
        <v/>
      </c>
    </row>
    <row r="915" spans="1:14">
      <c r="A915" s="21"/>
      <c r="B915" s="8"/>
      <c r="C915" s="22" t="s">
        <v>857</v>
      </c>
      <c r="D915" s="111"/>
      <c r="E915" s="89"/>
      <c r="F915" s="29" t="str">
        <f>IF(YEAR(A915)&amp;MONTH(A915)=체크리스트!$A$11&amp;체크리스트!$A$15,RANK(A915,A$2:A$1080,1),"")</f>
        <v/>
      </c>
      <c r="G915" s="29" t="str">
        <f t="shared" si="61"/>
        <v/>
      </c>
      <c r="H915" s="29" t="str">
        <f>IFERROR(RANK(G915,G:G,1)+COUNTIF($G$1:G914,G915),"")</f>
        <v/>
      </c>
      <c r="I915" s="29" t="str">
        <f t="shared" si="62"/>
        <v/>
      </c>
      <c r="J915" s="29" t="str">
        <f>IFERROR(RANK(I915,I:I,1)+COUNTIF(I$1:I914,I915),"")</f>
        <v/>
      </c>
      <c r="K915" s="29" t="str">
        <f t="shared" si="63"/>
        <v/>
      </c>
      <c r="L915" s="29" t="str">
        <f>IFERROR(RANK(K915,K:K,1)+COUNTIF(K$1:K914,K915),"")</f>
        <v/>
      </c>
      <c r="M915" s="29" t="str">
        <f t="shared" si="64"/>
        <v/>
      </c>
      <c r="N915" s="29" t="str">
        <f>IFERROR(RANK(M915,M:M,1)+COUNTIF(M$1:M914,M915),"")</f>
        <v/>
      </c>
    </row>
    <row r="916" spans="1:14">
      <c r="A916" s="21"/>
      <c r="B916" s="8"/>
      <c r="C916" s="22" t="s">
        <v>857</v>
      </c>
      <c r="D916" s="111"/>
      <c r="E916" s="89"/>
      <c r="F916" s="29" t="str">
        <f>IF(YEAR(A916)&amp;MONTH(A916)=체크리스트!$A$11&amp;체크리스트!$A$15,RANK(A916,A$2:A$1080,1),"")</f>
        <v/>
      </c>
      <c r="G916" s="29" t="str">
        <f t="shared" si="61"/>
        <v/>
      </c>
      <c r="H916" s="29" t="str">
        <f>IFERROR(RANK(G916,G:G,1)+COUNTIF($G$1:G915,G916),"")</f>
        <v/>
      </c>
      <c r="I916" s="29" t="str">
        <f t="shared" si="62"/>
        <v/>
      </c>
      <c r="J916" s="29" t="str">
        <f>IFERROR(RANK(I916,I:I,1)+COUNTIF(I$1:I915,I916),"")</f>
        <v/>
      </c>
      <c r="K916" s="29" t="str">
        <f t="shared" si="63"/>
        <v/>
      </c>
      <c r="L916" s="29" t="str">
        <f>IFERROR(RANK(K916,K:K,1)+COUNTIF(K$1:K915,K916),"")</f>
        <v/>
      </c>
      <c r="M916" s="29" t="str">
        <f t="shared" si="64"/>
        <v/>
      </c>
      <c r="N916" s="29" t="str">
        <f>IFERROR(RANK(M916,M:M,1)+COUNTIF(M$1:M915,M916),"")</f>
        <v/>
      </c>
    </row>
    <row r="917" spans="1:14">
      <c r="A917" s="21"/>
      <c r="B917" s="8"/>
      <c r="C917" s="22" t="s">
        <v>857</v>
      </c>
      <c r="D917" s="111"/>
      <c r="E917" s="89"/>
      <c r="F917" s="29" t="str">
        <f>IF(YEAR(A917)&amp;MONTH(A917)=체크리스트!$A$11&amp;체크리스트!$A$15,RANK(A917,A$2:A$1080,1),"")</f>
        <v/>
      </c>
      <c r="G917" s="29" t="str">
        <f t="shared" si="61"/>
        <v/>
      </c>
      <c r="H917" s="29" t="str">
        <f>IFERROR(RANK(G917,G:G,1)+COUNTIF($G$1:G916,G917),"")</f>
        <v/>
      </c>
      <c r="I917" s="29" t="str">
        <f t="shared" si="62"/>
        <v/>
      </c>
      <c r="J917" s="29" t="str">
        <f>IFERROR(RANK(I917,I:I,1)+COUNTIF(I$1:I916,I917),"")</f>
        <v/>
      </c>
      <c r="K917" s="29" t="str">
        <f t="shared" si="63"/>
        <v/>
      </c>
      <c r="L917" s="29" t="str">
        <f>IFERROR(RANK(K917,K:K,1)+COUNTIF(K$1:K916,K917),"")</f>
        <v/>
      </c>
      <c r="M917" s="29" t="str">
        <f t="shared" si="64"/>
        <v/>
      </c>
      <c r="N917" s="29" t="str">
        <f>IFERROR(RANK(M917,M:M,1)+COUNTIF(M$1:M916,M917),"")</f>
        <v/>
      </c>
    </row>
    <row r="918" spans="1:14">
      <c r="A918" s="21"/>
      <c r="B918" s="8"/>
      <c r="C918" s="22" t="s">
        <v>857</v>
      </c>
      <c r="D918" s="111"/>
      <c r="E918" s="89"/>
      <c r="F918" s="29" t="str">
        <f>IF(YEAR(A918)&amp;MONTH(A918)=체크리스트!$A$11&amp;체크리스트!$A$15,RANK(A918,A$2:A$1080,1),"")</f>
        <v/>
      </c>
      <c r="G918" s="29" t="str">
        <f t="shared" si="61"/>
        <v/>
      </c>
      <c r="H918" s="29" t="str">
        <f>IFERROR(RANK(G918,G:G,1)+COUNTIF($G$1:G917,G918),"")</f>
        <v/>
      </c>
      <c r="I918" s="29" t="str">
        <f t="shared" si="62"/>
        <v/>
      </c>
      <c r="J918" s="29" t="str">
        <f>IFERROR(RANK(I918,I:I,1)+COUNTIF(I$1:I917,I918),"")</f>
        <v/>
      </c>
      <c r="K918" s="29" t="str">
        <f t="shared" si="63"/>
        <v/>
      </c>
      <c r="L918" s="29" t="str">
        <f>IFERROR(RANK(K918,K:K,1)+COUNTIF(K$1:K917,K918),"")</f>
        <v/>
      </c>
      <c r="M918" s="29" t="str">
        <f t="shared" si="64"/>
        <v/>
      </c>
      <c r="N918" s="29" t="str">
        <f>IFERROR(RANK(M918,M:M,1)+COUNTIF(M$1:M917,M918),"")</f>
        <v/>
      </c>
    </row>
    <row r="919" spans="1:14">
      <c r="A919" s="21"/>
      <c r="B919" s="8"/>
      <c r="C919" s="22" t="s">
        <v>857</v>
      </c>
      <c r="D919" s="111"/>
      <c r="E919" s="89"/>
      <c r="F919" s="29" t="str">
        <f>IF(YEAR(A919)&amp;MONTH(A919)=체크리스트!$A$11&amp;체크리스트!$A$15,RANK(A919,A$2:A$1080,1),"")</f>
        <v/>
      </c>
      <c r="G919" s="29" t="str">
        <f t="shared" si="61"/>
        <v/>
      </c>
      <c r="H919" s="29" t="str">
        <f>IFERROR(RANK(G919,G:G,1)+COUNTIF($G$1:G918,G919),"")</f>
        <v/>
      </c>
      <c r="I919" s="29" t="str">
        <f t="shared" si="62"/>
        <v/>
      </c>
      <c r="J919" s="29" t="str">
        <f>IFERROR(RANK(I919,I:I,1)+COUNTIF(I$1:I918,I919),"")</f>
        <v/>
      </c>
      <c r="K919" s="29" t="str">
        <f t="shared" si="63"/>
        <v/>
      </c>
      <c r="L919" s="29" t="str">
        <f>IFERROR(RANK(K919,K:K,1)+COUNTIF(K$1:K918,K919),"")</f>
        <v/>
      </c>
      <c r="M919" s="29" t="str">
        <f t="shared" si="64"/>
        <v/>
      </c>
      <c r="N919" s="29" t="str">
        <f>IFERROR(RANK(M919,M:M,1)+COUNTIF(M$1:M918,M919),"")</f>
        <v/>
      </c>
    </row>
    <row r="920" spans="1:14">
      <c r="A920" s="21"/>
      <c r="B920" s="8"/>
      <c r="C920" s="22" t="s">
        <v>857</v>
      </c>
      <c r="D920" s="111"/>
      <c r="E920" s="89"/>
      <c r="F920" s="29" t="str">
        <f>IF(YEAR(A920)&amp;MONTH(A920)=체크리스트!$A$11&amp;체크리스트!$A$15,RANK(A920,A$2:A$1080,1),"")</f>
        <v/>
      </c>
      <c r="G920" s="29" t="str">
        <f t="shared" si="61"/>
        <v/>
      </c>
      <c r="H920" s="29" t="str">
        <f>IFERROR(RANK(G920,G:G,1)+COUNTIF($G$1:G919,G920),"")</f>
        <v/>
      </c>
      <c r="I920" s="29" t="str">
        <f t="shared" si="62"/>
        <v/>
      </c>
      <c r="J920" s="29" t="str">
        <f>IFERROR(RANK(I920,I:I,1)+COUNTIF(I$1:I919,I920),"")</f>
        <v/>
      </c>
      <c r="K920" s="29" t="str">
        <f t="shared" si="63"/>
        <v/>
      </c>
      <c r="L920" s="29" t="str">
        <f>IFERROR(RANK(K920,K:K,1)+COUNTIF(K$1:K919,K920),"")</f>
        <v/>
      </c>
      <c r="M920" s="29" t="str">
        <f t="shared" si="64"/>
        <v/>
      </c>
      <c r="N920" s="29" t="str">
        <f>IFERROR(RANK(M920,M:M,1)+COUNTIF(M$1:M919,M920),"")</f>
        <v/>
      </c>
    </row>
    <row r="921" spans="1:14">
      <c r="A921" s="21"/>
      <c r="B921" s="8"/>
      <c r="C921" s="22" t="s">
        <v>857</v>
      </c>
      <c r="D921" s="111"/>
      <c r="E921" s="89"/>
      <c r="F921" s="29" t="str">
        <f>IF(YEAR(A921)&amp;MONTH(A921)=체크리스트!$A$11&amp;체크리스트!$A$15,RANK(A921,A$2:A$1080,1),"")</f>
        <v/>
      </c>
      <c r="G921" s="29" t="str">
        <f t="shared" si="61"/>
        <v/>
      </c>
      <c r="H921" s="29" t="str">
        <f>IFERROR(RANK(G921,G:G,1)+COUNTIF($G$1:G920,G921),"")</f>
        <v/>
      </c>
      <c r="I921" s="29" t="str">
        <f t="shared" si="62"/>
        <v/>
      </c>
      <c r="J921" s="29" t="str">
        <f>IFERROR(RANK(I921,I:I,1)+COUNTIF(I$1:I920,I921),"")</f>
        <v/>
      </c>
      <c r="K921" s="29" t="str">
        <f t="shared" si="63"/>
        <v/>
      </c>
      <c r="L921" s="29" t="str">
        <f>IFERROR(RANK(K921,K:K,1)+COUNTIF(K$1:K920,K921),"")</f>
        <v/>
      </c>
      <c r="M921" s="29" t="str">
        <f t="shared" si="64"/>
        <v/>
      </c>
      <c r="N921" s="29" t="str">
        <f>IFERROR(RANK(M921,M:M,1)+COUNTIF(M$1:M920,M921),"")</f>
        <v/>
      </c>
    </row>
    <row r="922" spans="1:14">
      <c r="A922" s="21"/>
      <c r="B922" s="8"/>
      <c r="C922" s="22" t="s">
        <v>857</v>
      </c>
      <c r="D922" s="111"/>
      <c r="E922" s="89"/>
      <c r="F922" s="29" t="str">
        <f>IF(YEAR(A922)&amp;MONTH(A922)=체크리스트!$A$11&amp;체크리스트!$A$15,RANK(A922,A$2:A$1080,1),"")</f>
        <v/>
      </c>
      <c r="G922" s="29" t="str">
        <f t="shared" ref="G922:G985" si="65">IFERROR(IF(D922="기획자료",RANK(F922,F:F,1),""),"")</f>
        <v/>
      </c>
      <c r="H922" s="29" t="str">
        <f>IFERROR(RANK(G922,G:G,1)+COUNTIF($G$1:G921,G922),"")</f>
        <v/>
      </c>
      <c r="I922" s="29" t="str">
        <f t="shared" ref="I922:I985" si="66">IFERROR(IF(D922="보도자료",RANK(F922,F:F,1),""),"")</f>
        <v/>
      </c>
      <c r="J922" s="29" t="str">
        <f>IFERROR(RANK(I922,I:I,1)+COUNTIF(I$1:I921,I922),"")</f>
        <v/>
      </c>
      <c r="K922" s="29" t="str">
        <f t="shared" ref="K922:K985" si="67">IFERROR(IF(D922="자료실",RANK(F922,F:F,1),""),"")</f>
        <v/>
      </c>
      <c r="L922" s="29" t="str">
        <f>IFERROR(RANK(K922,K:K,1)+COUNTIF(K$1:K921,K922),"")</f>
        <v/>
      </c>
      <c r="M922" s="29" t="str">
        <f t="shared" ref="M922:M985" si="68">IFERROR(IF(D922="리포트",RANK(F922,F:F,1),""),"")</f>
        <v/>
      </c>
      <c r="N922" s="29" t="str">
        <f>IFERROR(RANK(M922,M:M,1)+COUNTIF(M$1:M921,M922),"")</f>
        <v/>
      </c>
    </row>
    <row r="923" spans="1:14">
      <c r="A923" s="21"/>
      <c r="B923" s="8"/>
      <c r="C923" s="22" t="s">
        <v>857</v>
      </c>
      <c r="D923" s="111"/>
      <c r="E923" s="89"/>
      <c r="F923" s="29" t="str">
        <f>IF(YEAR(A923)&amp;MONTH(A923)=체크리스트!$A$11&amp;체크리스트!$A$15,RANK(A923,A$2:A$1080,1),"")</f>
        <v/>
      </c>
      <c r="G923" s="29" t="str">
        <f t="shared" si="65"/>
        <v/>
      </c>
      <c r="H923" s="29" t="str">
        <f>IFERROR(RANK(G923,G:G,1)+COUNTIF($G$1:G922,G923),"")</f>
        <v/>
      </c>
      <c r="I923" s="29" t="str">
        <f t="shared" si="66"/>
        <v/>
      </c>
      <c r="J923" s="29" t="str">
        <f>IFERROR(RANK(I923,I:I,1)+COUNTIF(I$1:I922,I923),"")</f>
        <v/>
      </c>
      <c r="K923" s="29" t="str">
        <f t="shared" si="67"/>
        <v/>
      </c>
      <c r="L923" s="29" t="str">
        <f>IFERROR(RANK(K923,K:K,1)+COUNTIF(K$1:K922,K923),"")</f>
        <v/>
      </c>
      <c r="M923" s="29" t="str">
        <f t="shared" si="68"/>
        <v/>
      </c>
      <c r="N923" s="29" t="str">
        <f>IFERROR(RANK(M923,M:M,1)+COUNTIF(M$1:M922,M923),"")</f>
        <v/>
      </c>
    </row>
    <row r="924" spans="1:14">
      <c r="A924" s="21"/>
      <c r="B924" s="8"/>
      <c r="C924" s="22" t="s">
        <v>857</v>
      </c>
      <c r="D924" s="111"/>
      <c r="E924" s="89"/>
      <c r="F924" s="29" t="str">
        <f>IF(YEAR(A924)&amp;MONTH(A924)=체크리스트!$A$11&amp;체크리스트!$A$15,RANK(A924,A$2:A$1080,1),"")</f>
        <v/>
      </c>
      <c r="G924" s="29" t="str">
        <f t="shared" si="65"/>
        <v/>
      </c>
      <c r="H924" s="29" t="str">
        <f>IFERROR(RANK(G924,G:G,1)+COUNTIF($G$1:G923,G924),"")</f>
        <v/>
      </c>
      <c r="I924" s="29" t="str">
        <f t="shared" si="66"/>
        <v/>
      </c>
      <c r="J924" s="29" t="str">
        <f>IFERROR(RANK(I924,I:I,1)+COUNTIF(I$1:I923,I924),"")</f>
        <v/>
      </c>
      <c r="K924" s="29" t="str">
        <f t="shared" si="67"/>
        <v/>
      </c>
      <c r="L924" s="29" t="str">
        <f>IFERROR(RANK(K924,K:K,1)+COUNTIF(K$1:K923,K924),"")</f>
        <v/>
      </c>
      <c r="M924" s="29" t="str">
        <f t="shared" si="68"/>
        <v/>
      </c>
      <c r="N924" s="29" t="str">
        <f>IFERROR(RANK(M924,M:M,1)+COUNTIF(M$1:M923,M924),"")</f>
        <v/>
      </c>
    </row>
    <row r="925" spans="1:14">
      <c r="A925" s="21"/>
      <c r="B925" s="8"/>
      <c r="C925" s="22" t="s">
        <v>857</v>
      </c>
      <c r="D925" s="111"/>
      <c r="E925" s="89"/>
      <c r="F925" s="29" t="str">
        <f>IF(YEAR(A925)&amp;MONTH(A925)=체크리스트!$A$11&amp;체크리스트!$A$15,RANK(A925,A$2:A$1080,1),"")</f>
        <v/>
      </c>
      <c r="G925" s="29" t="str">
        <f t="shared" si="65"/>
        <v/>
      </c>
      <c r="H925" s="29" t="str">
        <f>IFERROR(RANK(G925,G:G,1)+COUNTIF($G$1:G924,G925),"")</f>
        <v/>
      </c>
      <c r="I925" s="29" t="str">
        <f t="shared" si="66"/>
        <v/>
      </c>
      <c r="J925" s="29" t="str">
        <f>IFERROR(RANK(I925,I:I,1)+COUNTIF(I$1:I924,I925),"")</f>
        <v/>
      </c>
      <c r="K925" s="29" t="str">
        <f t="shared" si="67"/>
        <v/>
      </c>
      <c r="L925" s="29" t="str">
        <f>IFERROR(RANK(K925,K:K,1)+COUNTIF(K$1:K924,K925),"")</f>
        <v/>
      </c>
      <c r="M925" s="29" t="str">
        <f t="shared" si="68"/>
        <v/>
      </c>
      <c r="N925" s="29" t="str">
        <f>IFERROR(RANK(M925,M:M,1)+COUNTIF(M$1:M924,M925),"")</f>
        <v/>
      </c>
    </row>
    <row r="926" spans="1:14">
      <c r="A926" s="21"/>
      <c r="B926" s="8"/>
      <c r="C926" s="22" t="s">
        <v>857</v>
      </c>
      <c r="D926" s="111"/>
      <c r="E926" s="89"/>
      <c r="F926" s="29" t="str">
        <f>IF(YEAR(A926)&amp;MONTH(A926)=체크리스트!$A$11&amp;체크리스트!$A$15,RANK(A926,A$2:A$1080,1),"")</f>
        <v/>
      </c>
      <c r="G926" s="29" t="str">
        <f t="shared" si="65"/>
        <v/>
      </c>
      <c r="H926" s="29" t="str">
        <f>IFERROR(RANK(G926,G:G,1)+COUNTIF($G$1:G925,G926),"")</f>
        <v/>
      </c>
      <c r="I926" s="29" t="str">
        <f t="shared" si="66"/>
        <v/>
      </c>
      <c r="J926" s="29" t="str">
        <f>IFERROR(RANK(I926,I:I,1)+COUNTIF(I$1:I925,I926),"")</f>
        <v/>
      </c>
      <c r="K926" s="29" t="str">
        <f t="shared" si="67"/>
        <v/>
      </c>
      <c r="L926" s="29" t="str">
        <f>IFERROR(RANK(K926,K:K,1)+COUNTIF(K$1:K925,K926),"")</f>
        <v/>
      </c>
      <c r="M926" s="29" t="str">
        <f t="shared" si="68"/>
        <v/>
      </c>
      <c r="N926" s="29" t="str">
        <f>IFERROR(RANK(M926,M:M,1)+COUNTIF(M$1:M925,M926),"")</f>
        <v/>
      </c>
    </row>
    <row r="927" spans="1:14">
      <c r="A927" s="21"/>
      <c r="B927" s="8"/>
      <c r="C927" s="22" t="s">
        <v>857</v>
      </c>
      <c r="D927" s="111"/>
      <c r="E927" s="89"/>
      <c r="F927" s="29" t="str">
        <f>IF(YEAR(A927)&amp;MONTH(A927)=체크리스트!$A$11&amp;체크리스트!$A$15,RANK(A927,A$2:A$1080,1),"")</f>
        <v/>
      </c>
      <c r="G927" s="29" t="str">
        <f t="shared" si="65"/>
        <v/>
      </c>
      <c r="H927" s="29" t="str">
        <f>IFERROR(RANK(G927,G:G,1)+COUNTIF($G$1:G926,G927),"")</f>
        <v/>
      </c>
      <c r="I927" s="29" t="str">
        <f t="shared" si="66"/>
        <v/>
      </c>
      <c r="J927" s="29" t="str">
        <f>IFERROR(RANK(I927,I:I,1)+COUNTIF(I$1:I926,I927),"")</f>
        <v/>
      </c>
      <c r="K927" s="29" t="str">
        <f t="shared" si="67"/>
        <v/>
      </c>
      <c r="L927" s="29" t="str">
        <f>IFERROR(RANK(K927,K:K,1)+COUNTIF(K$1:K926,K927),"")</f>
        <v/>
      </c>
      <c r="M927" s="29" t="str">
        <f t="shared" si="68"/>
        <v/>
      </c>
      <c r="N927" s="29" t="str">
        <f>IFERROR(RANK(M927,M:M,1)+COUNTIF(M$1:M926,M927),"")</f>
        <v/>
      </c>
    </row>
    <row r="928" spans="1:14">
      <c r="A928" s="21"/>
      <c r="B928" s="8"/>
      <c r="C928" s="22" t="s">
        <v>857</v>
      </c>
      <c r="D928" s="111"/>
      <c r="E928" s="89"/>
      <c r="F928" s="29" t="str">
        <f>IF(YEAR(A928)&amp;MONTH(A928)=체크리스트!$A$11&amp;체크리스트!$A$15,RANK(A928,A$2:A$1080,1),"")</f>
        <v/>
      </c>
      <c r="G928" s="29" t="str">
        <f t="shared" si="65"/>
        <v/>
      </c>
      <c r="H928" s="29" t="str">
        <f>IFERROR(RANK(G928,G:G,1)+COUNTIF($G$1:G927,G928),"")</f>
        <v/>
      </c>
      <c r="I928" s="29" t="str">
        <f t="shared" si="66"/>
        <v/>
      </c>
      <c r="J928" s="29" t="str">
        <f>IFERROR(RANK(I928,I:I,1)+COUNTIF(I$1:I927,I928),"")</f>
        <v/>
      </c>
      <c r="K928" s="29" t="str">
        <f t="shared" si="67"/>
        <v/>
      </c>
      <c r="L928" s="29" t="str">
        <f>IFERROR(RANK(K928,K:K,1)+COUNTIF(K$1:K927,K928),"")</f>
        <v/>
      </c>
      <c r="M928" s="29" t="str">
        <f t="shared" si="68"/>
        <v/>
      </c>
      <c r="N928" s="29" t="str">
        <f>IFERROR(RANK(M928,M:M,1)+COUNTIF(M$1:M927,M928),"")</f>
        <v/>
      </c>
    </row>
    <row r="929" spans="1:14">
      <c r="A929" s="21"/>
      <c r="B929" s="8"/>
      <c r="C929" s="22" t="s">
        <v>857</v>
      </c>
      <c r="D929" s="111"/>
      <c r="E929" s="89"/>
      <c r="F929" s="29" t="str">
        <f>IF(YEAR(A929)&amp;MONTH(A929)=체크리스트!$A$11&amp;체크리스트!$A$15,RANK(A929,A$2:A$1080,1),"")</f>
        <v/>
      </c>
      <c r="G929" s="29" t="str">
        <f t="shared" si="65"/>
        <v/>
      </c>
      <c r="H929" s="29" t="str">
        <f>IFERROR(RANK(G929,G:G,1)+COUNTIF($G$1:G928,G929),"")</f>
        <v/>
      </c>
      <c r="I929" s="29" t="str">
        <f t="shared" si="66"/>
        <v/>
      </c>
      <c r="J929" s="29" t="str">
        <f>IFERROR(RANK(I929,I:I,1)+COUNTIF(I$1:I928,I929),"")</f>
        <v/>
      </c>
      <c r="K929" s="29" t="str">
        <f t="shared" si="67"/>
        <v/>
      </c>
      <c r="L929" s="29" t="str">
        <f>IFERROR(RANK(K929,K:K,1)+COUNTIF(K$1:K928,K929),"")</f>
        <v/>
      </c>
      <c r="M929" s="29" t="str">
        <f t="shared" si="68"/>
        <v/>
      </c>
      <c r="N929" s="29" t="str">
        <f>IFERROR(RANK(M929,M:M,1)+COUNTIF(M$1:M928,M929),"")</f>
        <v/>
      </c>
    </row>
    <row r="930" spans="1:14">
      <c r="A930" s="21"/>
      <c r="B930" s="8"/>
      <c r="C930" s="22" t="s">
        <v>857</v>
      </c>
      <c r="D930" s="111"/>
      <c r="E930" s="89"/>
      <c r="F930" s="29" t="str">
        <f>IF(YEAR(A930)&amp;MONTH(A930)=체크리스트!$A$11&amp;체크리스트!$A$15,RANK(A930,A$2:A$1080,1),"")</f>
        <v/>
      </c>
      <c r="G930" s="29" t="str">
        <f t="shared" si="65"/>
        <v/>
      </c>
      <c r="H930" s="29" t="str">
        <f>IFERROR(RANK(G930,G:G,1)+COUNTIF($G$1:G929,G930),"")</f>
        <v/>
      </c>
      <c r="I930" s="29" t="str">
        <f t="shared" si="66"/>
        <v/>
      </c>
      <c r="J930" s="29" t="str">
        <f>IFERROR(RANK(I930,I:I,1)+COUNTIF(I$1:I929,I930),"")</f>
        <v/>
      </c>
      <c r="K930" s="29" t="str">
        <f t="shared" si="67"/>
        <v/>
      </c>
      <c r="L930" s="29" t="str">
        <f>IFERROR(RANK(K930,K:K,1)+COUNTIF(K$1:K929,K930),"")</f>
        <v/>
      </c>
      <c r="M930" s="29" t="str">
        <f t="shared" si="68"/>
        <v/>
      </c>
      <c r="N930" s="29" t="str">
        <f>IFERROR(RANK(M930,M:M,1)+COUNTIF(M$1:M929,M930),"")</f>
        <v/>
      </c>
    </row>
    <row r="931" spans="1:14">
      <c r="A931" s="21"/>
      <c r="B931" s="8"/>
      <c r="C931" s="22" t="s">
        <v>857</v>
      </c>
      <c r="D931" s="111"/>
      <c r="E931" s="89"/>
      <c r="F931" s="29" t="str">
        <f>IF(YEAR(A931)&amp;MONTH(A931)=체크리스트!$A$11&amp;체크리스트!$A$15,RANK(A931,A$2:A$1080,1),"")</f>
        <v/>
      </c>
      <c r="G931" s="29" t="str">
        <f t="shared" si="65"/>
        <v/>
      </c>
      <c r="H931" s="29" t="str">
        <f>IFERROR(RANK(G931,G:G,1)+COUNTIF($G$1:G930,G931),"")</f>
        <v/>
      </c>
      <c r="I931" s="29" t="str">
        <f t="shared" si="66"/>
        <v/>
      </c>
      <c r="J931" s="29" t="str">
        <f>IFERROR(RANK(I931,I:I,1)+COUNTIF(I$1:I930,I931),"")</f>
        <v/>
      </c>
      <c r="K931" s="29" t="str">
        <f t="shared" si="67"/>
        <v/>
      </c>
      <c r="L931" s="29" t="str">
        <f>IFERROR(RANK(K931,K:K,1)+COUNTIF(K$1:K930,K931),"")</f>
        <v/>
      </c>
      <c r="M931" s="29" t="str">
        <f t="shared" si="68"/>
        <v/>
      </c>
      <c r="N931" s="29" t="str">
        <f>IFERROR(RANK(M931,M:M,1)+COUNTIF(M$1:M930,M931),"")</f>
        <v/>
      </c>
    </row>
    <row r="932" spans="1:14">
      <c r="A932" s="21"/>
      <c r="B932" s="8"/>
      <c r="C932" s="22" t="s">
        <v>857</v>
      </c>
      <c r="D932" s="111"/>
      <c r="E932" s="89"/>
      <c r="F932" s="29" t="str">
        <f>IF(YEAR(A932)&amp;MONTH(A932)=체크리스트!$A$11&amp;체크리스트!$A$15,RANK(A932,A$2:A$1080,1),"")</f>
        <v/>
      </c>
      <c r="G932" s="29" t="str">
        <f t="shared" si="65"/>
        <v/>
      </c>
      <c r="H932" s="29" t="str">
        <f>IFERROR(RANK(G932,G:G,1)+COUNTIF($G$1:G931,G932),"")</f>
        <v/>
      </c>
      <c r="I932" s="29" t="str">
        <f t="shared" si="66"/>
        <v/>
      </c>
      <c r="J932" s="29" t="str">
        <f>IFERROR(RANK(I932,I:I,1)+COUNTIF(I$1:I931,I932),"")</f>
        <v/>
      </c>
      <c r="K932" s="29" t="str">
        <f t="shared" si="67"/>
        <v/>
      </c>
      <c r="L932" s="29" t="str">
        <f>IFERROR(RANK(K932,K:K,1)+COUNTIF(K$1:K931,K932),"")</f>
        <v/>
      </c>
      <c r="M932" s="29" t="str">
        <f t="shared" si="68"/>
        <v/>
      </c>
      <c r="N932" s="29" t="str">
        <f>IFERROR(RANK(M932,M:M,1)+COUNTIF(M$1:M931,M932),"")</f>
        <v/>
      </c>
    </row>
    <row r="933" spans="1:14">
      <c r="A933" s="21"/>
      <c r="B933" s="8"/>
      <c r="C933" s="22" t="s">
        <v>857</v>
      </c>
      <c r="D933" s="111"/>
      <c r="E933" s="89"/>
      <c r="F933" s="29" t="str">
        <f>IF(YEAR(A933)&amp;MONTH(A933)=체크리스트!$A$11&amp;체크리스트!$A$15,RANK(A933,A$2:A$1080,1),"")</f>
        <v/>
      </c>
      <c r="G933" s="29" t="str">
        <f t="shared" si="65"/>
        <v/>
      </c>
      <c r="H933" s="29" t="str">
        <f>IFERROR(RANK(G933,G:G,1)+COUNTIF($G$1:G932,G933),"")</f>
        <v/>
      </c>
      <c r="I933" s="29" t="str">
        <f t="shared" si="66"/>
        <v/>
      </c>
      <c r="J933" s="29" t="str">
        <f>IFERROR(RANK(I933,I:I,1)+COUNTIF(I$1:I932,I933),"")</f>
        <v/>
      </c>
      <c r="K933" s="29" t="str">
        <f t="shared" si="67"/>
        <v/>
      </c>
      <c r="L933" s="29" t="str">
        <f>IFERROR(RANK(K933,K:K,1)+COUNTIF(K$1:K932,K933),"")</f>
        <v/>
      </c>
      <c r="M933" s="29" t="str">
        <f t="shared" si="68"/>
        <v/>
      </c>
      <c r="N933" s="29" t="str">
        <f>IFERROR(RANK(M933,M:M,1)+COUNTIF(M$1:M932,M933),"")</f>
        <v/>
      </c>
    </row>
    <row r="934" spans="1:14">
      <c r="A934" s="21"/>
      <c r="B934" s="8"/>
      <c r="C934" s="22" t="s">
        <v>857</v>
      </c>
      <c r="D934" s="111"/>
      <c r="E934" s="89"/>
      <c r="F934" s="29" t="str">
        <f>IF(YEAR(A934)&amp;MONTH(A934)=체크리스트!$A$11&amp;체크리스트!$A$15,RANK(A934,A$2:A$1080,1),"")</f>
        <v/>
      </c>
      <c r="G934" s="29" t="str">
        <f t="shared" si="65"/>
        <v/>
      </c>
      <c r="H934" s="29" t="str">
        <f>IFERROR(RANK(G934,G:G,1)+COUNTIF($G$1:G933,G934),"")</f>
        <v/>
      </c>
      <c r="I934" s="29" t="str">
        <f t="shared" si="66"/>
        <v/>
      </c>
      <c r="J934" s="29" t="str">
        <f>IFERROR(RANK(I934,I:I,1)+COUNTIF(I$1:I933,I934),"")</f>
        <v/>
      </c>
      <c r="K934" s="29" t="str">
        <f t="shared" si="67"/>
        <v/>
      </c>
      <c r="L934" s="29" t="str">
        <f>IFERROR(RANK(K934,K:K,1)+COUNTIF(K$1:K933,K934),"")</f>
        <v/>
      </c>
      <c r="M934" s="29" t="str">
        <f t="shared" si="68"/>
        <v/>
      </c>
      <c r="N934" s="29" t="str">
        <f>IFERROR(RANK(M934,M:M,1)+COUNTIF(M$1:M933,M934),"")</f>
        <v/>
      </c>
    </row>
    <row r="935" spans="1:14">
      <c r="A935" s="21"/>
      <c r="B935" s="8"/>
      <c r="C935" s="22" t="s">
        <v>857</v>
      </c>
      <c r="D935" s="111"/>
      <c r="E935" s="89"/>
      <c r="F935" s="29" t="str">
        <f>IF(YEAR(A935)&amp;MONTH(A935)=체크리스트!$A$11&amp;체크리스트!$A$15,RANK(A935,A$2:A$1080,1),"")</f>
        <v/>
      </c>
      <c r="G935" s="29" t="str">
        <f t="shared" si="65"/>
        <v/>
      </c>
      <c r="H935" s="29" t="str">
        <f>IFERROR(RANK(G935,G:G,1)+COUNTIF($G$1:G934,G935),"")</f>
        <v/>
      </c>
      <c r="I935" s="29" t="str">
        <f t="shared" si="66"/>
        <v/>
      </c>
      <c r="J935" s="29" t="str">
        <f>IFERROR(RANK(I935,I:I,1)+COUNTIF(I$1:I934,I935),"")</f>
        <v/>
      </c>
      <c r="K935" s="29" t="str">
        <f t="shared" si="67"/>
        <v/>
      </c>
      <c r="L935" s="29" t="str">
        <f>IFERROR(RANK(K935,K:K,1)+COUNTIF(K$1:K934,K935),"")</f>
        <v/>
      </c>
      <c r="M935" s="29" t="str">
        <f t="shared" si="68"/>
        <v/>
      </c>
      <c r="N935" s="29" t="str">
        <f>IFERROR(RANK(M935,M:M,1)+COUNTIF(M$1:M934,M935),"")</f>
        <v/>
      </c>
    </row>
    <row r="936" spans="1:14">
      <c r="A936" s="21"/>
      <c r="B936" s="8"/>
      <c r="C936" s="22" t="s">
        <v>857</v>
      </c>
      <c r="D936" s="111"/>
      <c r="E936" s="89"/>
      <c r="F936" s="29" t="str">
        <f>IF(YEAR(A936)&amp;MONTH(A936)=체크리스트!$A$11&amp;체크리스트!$A$15,RANK(A936,A$2:A$1080,1),"")</f>
        <v/>
      </c>
      <c r="G936" s="29" t="str">
        <f t="shared" si="65"/>
        <v/>
      </c>
      <c r="H936" s="29" t="str">
        <f>IFERROR(RANK(G936,G:G,1)+COUNTIF($G$1:G935,G936),"")</f>
        <v/>
      </c>
      <c r="I936" s="29" t="str">
        <f t="shared" si="66"/>
        <v/>
      </c>
      <c r="J936" s="29" t="str">
        <f>IFERROR(RANK(I936,I:I,1)+COUNTIF(I$1:I935,I936),"")</f>
        <v/>
      </c>
      <c r="K936" s="29" t="str">
        <f t="shared" si="67"/>
        <v/>
      </c>
      <c r="L936" s="29" t="str">
        <f>IFERROR(RANK(K936,K:K,1)+COUNTIF(K$1:K935,K936),"")</f>
        <v/>
      </c>
      <c r="M936" s="29" t="str">
        <f t="shared" si="68"/>
        <v/>
      </c>
      <c r="N936" s="29" t="str">
        <f>IFERROR(RANK(M936,M:M,1)+COUNTIF(M$1:M935,M936),"")</f>
        <v/>
      </c>
    </row>
    <row r="937" spans="1:14">
      <c r="A937" s="21"/>
      <c r="B937" s="8"/>
      <c r="C937" s="22" t="s">
        <v>857</v>
      </c>
      <c r="D937" s="111"/>
      <c r="E937" s="89"/>
      <c r="F937" s="29" t="str">
        <f>IF(YEAR(A937)&amp;MONTH(A937)=체크리스트!$A$11&amp;체크리스트!$A$15,RANK(A937,A$2:A$1080,1),"")</f>
        <v/>
      </c>
      <c r="G937" s="29" t="str">
        <f t="shared" si="65"/>
        <v/>
      </c>
      <c r="H937" s="29" t="str">
        <f>IFERROR(RANK(G937,G:G,1)+COUNTIF($G$1:G936,G937),"")</f>
        <v/>
      </c>
      <c r="I937" s="29" t="str">
        <f t="shared" si="66"/>
        <v/>
      </c>
      <c r="J937" s="29" t="str">
        <f>IFERROR(RANK(I937,I:I,1)+COUNTIF(I$1:I936,I937),"")</f>
        <v/>
      </c>
      <c r="K937" s="29" t="str">
        <f t="shared" si="67"/>
        <v/>
      </c>
      <c r="L937" s="29" t="str">
        <f>IFERROR(RANK(K937,K:K,1)+COUNTIF(K$1:K936,K937),"")</f>
        <v/>
      </c>
      <c r="M937" s="29" t="str">
        <f t="shared" si="68"/>
        <v/>
      </c>
      <c r="N937" s="29" t="str">
        <f>IFERROR(RANK(M937,M:M,1)+COUNTIF(M$1:M936,M937),"")</f>
        <v/>
      </c>
    </row>
    <row r="938" spans="1:14">
      <c r="A938" s="21"/>
      <c r="B938" s="8"/>
      <c r="C938" s="22" t="s">
        <v>857</v>
      </c>
      <c r="D938" s="111"/>
      <c r="E938" s="89"/>
      <c r="F938" s="29" t="str">
        <f>IF(YEAR(A938)&amp;MONTH(A938)=체크리스트!$A$11&amp;체크리스트!$A$15,RANK(A938,A$2:A$1080,1),"")</f>
        <v/>
      </c>
      <c r="G938" s="29" t="str">
        <f t="shared" si="65"/>
        <v/>
      </c>
      <c r="H938" s="29" t="str">
        <f>IFERROR(RANK(G938,G:G,1)+COUNTIF($G$1:G937,G938),"")</f>
        <v/>
      </c>
      <c r="I938" s="29" t="str">
        <f t="shared" si="66"/>
        <v/>
      </c>
      <c r="J938" s="29" t="str">
        <f>IFERROR(RANK(I938,I:I,1)+COUNTIF(I$1:I937,I938),"")</f>
        <v/>
      </c>
      <c r="K938" s="29" t="str">
        <f t="shared" si="67"/>
        <v/>
      </c>
      <c r="L938" s="29" t="str">
        <f>IFERROR(RANK(K938,K:K,1)+COUNTIF(K$1:K937,K938),"")</f>
        <v/>
      </c>
      <c r="M938" s="29" t="str">
        <f t="shared" si="68"/>
        <v/>
      </c>
      <c r="N938" s="29" t="str">
        <f>IFERROR(RANK(M938,M:M,1)+COUNTIF(M$1:M937,M938),"")</f>
        <v/>
      </c>
    </row>
    <row r="939" spans="1:14">
      <c r="A939" s="21"/>
      <c r="B939" s="8"/>
      <c r="C939" s="22" t="s">
        <v>857</v>
      </c>
      <c r="D939" s="111"/>
      <c r="E939" s="89"/>
      <c r="F939" s="29" t="str">
        <f>IF(YEAR(A939)&amp;MONTH(A939)=체크리스트!$A$11&amp;체크리스트!$A$15,RANK(A939,A$2:A$1080,1),"")</f>
        <v/>
      </c>
      <c r="G939" s="29" t="str">
        <f t="shared" si="65"/>
        <v/>
      </c>
      <c r="H939" s="29" t="str">
        <f>IFERROR(RANK(G939,G:G,1)+COUNTIF($G$1:G938,G939),"")</f>
        <v/>
      </c>
      <c r="I939" s="29" t="str">
        <f t="shared" si="66"/>
        <v/>
      </c>
      <c r="J939" s="29" t="str">
        <f>IFERROR(RANK(I939,I:I,1)+COUNTIF(I$1:I938,I939),"")</f>
        <v/>
      </c>
      <c r="K939" s="29" t="str">
        <f t="shared" si="67"/>
        <v/>
      </c>
      <c r="L939" s="29" t="str">
        <f>IFERROR(RANK(K939,K:K,1)+COUNTIF(K$1:K938,K939),"")</f>
        <v/>
      </c>
      <c r="M939" s="29" t="str">
        <f t="shared" si="68"/>
        <v/>
      </c>
      <c r="N939" s="29" t="str">
        <f>IFERROR(RANK(M939,M:M,1)+COUNTIF(M$1:M938,M939),"")</f>
        <v/>
      </c>
    </row>
    <row r="940" spans="1:14">
      <c r="A940" s="21"/>
      <c r="B940" s="8"/>
      <c r="C940" s="22" t="s">
        <v>857</v>
      </c>
      <c r="D940" s="111"/>
      <c r="E940" s="89"/>
      <c r="F940" s="29" t="str">
        <f>IF(YEAR(A940)&amp;MONTH(A940)=체크리스트!$A$11&amp;체크리스트!$A$15,RANK(A940,A$2:A$1080,1),"")</f>
        <v/>
      </c>
      <c r="G940" s="29" t="str">
        <f t="shared" si="65"/>
        <v/>
      </c>
      <c r="H940" s="29" t="str">
        <f>IFERROR(RANK(G940,G:G,1)+COUNTIF($G$1:G939,G940),"")</f>
        <v/>
      </c>
      <c r="I940" s="29" t="str">
        <f t="shared" si="66"/>
        <v/>
      </c>
      <c r="J940" s="29" t="str">
        <f>IFERROR(RANK(I940,I:I,1)+COUNTIF(I$1:I939,I940),"")</f>
        <v/>
      </c>
      <c r="K940" s="29" t="str">
        <f t="shared" si="67"/>
        <v/>
      </c>
      <c r="L940" s="29" t="str">
        <f>IFERROR(RANK(K940,K:K,1)+COUNTIF(K$1:K939,K940),"")</f>
        <v/>
      </c>
      <c r="M940" s="29" t="str">
        <f t="shared" si="68"/>
        <v/>
      </c>
      <c r="N940" s="29" t="str">
        <f>IFERROR(RANK(M940,M:M,1)+COUNTIF(M$1:M939,M940),"")</f>
        <v/>
      </c>
    </row>
    <row r="941" spans="1:14">
      <c r="A941" s="21"/>
      <c r="B941" s="8"/>
      <c r="C941" s="22" t="s">
        <v>857</v>
      </c>
      <c r="D941" s="111"/>
      <c r="E941" s="89"/>
      <c r="F941" s="29" t="str">
        <f>IF(YEAR(A941)&amp;MONTH(A941)=체크리스트!$A$11&amp;체크리스트!$A$15,RANK(A941,A$2:A$1080,1),"")</f>
        <v/>
      </c>
      <c r="G941" s="29" t="str">
        <f t="shared" si="65"/>
        <v/>
      </c>
      <c r="H941" s="29" t="str">
        <f>IFERROR(RANK(G941,G:G,1)+COUNTIF($G$1:G940,G941),"")</f>
        <v/>
      </c>
      <c r="I941" s="29" t="str">
        <f t="shared" si="66"/>
        <v/>
      </c>
      <c r="J941" s="29" t="str">
        <f>IFERROR(RANK(I941,I:I,1)+COUNTIF(I$1:I940,I941),"")</f>
        <v/>
      </c>
      <c r="K941" s="29" t="str">
        <f t="shared" si="67"/>
        <v/>
      </c>
      <c r="L941" s="29" t="str">
        <f>IFERROR(RANK(K941,K:K,1)+COUNTIF(K$1:K940,K941),"")</f>
        <v/>
      </c>
      <c r="M941" s="29" t="str">
        <f t="shared" si="68"/>
        <v/>
      </c>
      <c r="N941" s="29" t="str">
        <f>IFERROR(RANK(M941,M:M,1)+COUNTIF(M$1:M940,M941),"")</f>
        <v/>
      </c>
    </row>
    <row r="942" spans="1:14">
      <c r="A942" s="21"/>
      <c r="B942" s="8"/>
      <c r="C942" s="22" t="s">
        <v>857</v>
      </c>
      <c r="D942" s="111"/>
      <c r="E942" s="89"/>
      <c r="F942" s="29" t="str">
        <f>IF(YEAR(A942)&amp;MONTH(A942)=체크리스트!$A$11&amp;체크리스트!$A$15,RANK(A942,A$2:A$1080,1),"")</f>
        <v/>
      </c>
      <c r="G942" s="29" t="str">
        <f t="shared" si="65"/>
        <v/>
      </c>
      <c r="H942" s="29" t="str">
        <f>IFERROR(RANK(G942,G:G,1)+COUNTIF($G$1:G941,G942),"")</f>
        <v/>
      </c>
      <c r="I942" s="29" t="str">
        <f t="shared" si="66"/>
        <v/>
      </c>
      <c r="J942" s="29" t="str">
        <f>IFERROR(RANK(I942,I:I,1)+COUNTIF(I$1:I941,I942),"")</f>
        <v/>
      </c>
      <c r="K942" s="29" t="str">
        <f t="shared" si="67"/>
        <v/>
      </c>
      <c r="L942" s="29" t="str">
        <f>IFERROR(RANK(K942,K:K,1)+COUNTIF(K$1:K941,K942),"")</f>
        <v/>
      </c>
      <c r="M942" s="29" t="str">
        <f t="shared" si="68"/>
        <v/>
      </c>
      <c r="N942" s="29" t="str">
        <f>IFERROR(RANK(M942,M:M,1)+COUNTIF(M$1:M941,M942),"")</f>
        <v/>
      </c>
    </row>
    <row r="943" spans="1:14">
      <c r="A943" s="21"/>
      <c r="B943" s="8"/>
      <c r="C943" s="22" t="s">
        <v>857</v>
      </c>
      <c r="D943" s="111"/>
      <c r="E943" s="89"/>
      <c r="F943" s="29" t="str">
        <f>IF(YEAR(A943)&amp;MONTH(A943)=체크리스트!$A$11&amp;체크리스트!$A$15,RANK(A943,A$2:A$1080,1),"")</f>
        <v/>
      </c>
      <c r="G943" s="29" t="str">
        <f t="shared" si="65"/>
        <v/>
      </c>
      <c r="H943" s="29" t="str">
        <f>IFERROR(RANK(G943,G:G,1)+COUNTIF($G$1:G942,G943),"")</f>
        <v/>
      </c>
      <c r="I943" s="29" t="str">
        <f t="shared" si="66"/>
        <v/>
      </c>
      <c r="J943" s="29" t="str">
        <f>IFERROR(RANK(I943,I:I,1)+COUNTIF(I$1:I942,I943),"")</f>
        <v/>
      </c>
      <c r="K943" s="29" t="str">
        <f t="shared" si="67"/>
        <v/>
      </c>
      <c r="L943" s="29" t="str">
        <f>IFERROR(RANK(K943,K:K,1)+COUNTIF(K$1:K942,K943),"")</f>
        <v/>
      </c>
      <c r="M943" s="29" t="str">
        <f t="shared" si="68"/>
        <v/>
      </c>
      <c r="N943" s="29" t="str">
        <f>IFERROR(RANK(M943,M:M,1)+COUNTIF(M$1:M942,M943),"")</f>
        <v/>
      </c>
    </row>
    <row r="944" spans="1:14">
      <c r="A944" s="21"/>
      <c r="B944" s="8"/>
      <c r="C944" s="22" t="s">
        <v>857</v>
      </c>
      <c r="D944" s="111"/>
      <c r="E944" s="89"/>
      <c r="F944" s="29" t="str">
        <f>IF(YEAR(A944)&amp;MONTH(A944)=체크리스트!$A$11&amp;체크리스트!$A$15,RANK(A944,A$2:A$1080,1),"")</f>
        <v/>
      </c>
      <c r="G944" s="29" t="str">
        <f t="shared" si="65"/>
        <v/>
      </c>
      <c r="H944" s="29" t="str">
        <f>IFERROR(RANK(G944,G:G,1)+COUNTIF($G$1:G943,G944),"")</f>
        <v/>
      </c>
      <c r="I944" s="29" t="str">
        <f t="shared" si="66"/>
        <v/>
      </c>
      <c r="J944" s="29" t="str">
        <f>IFERROR(RANK(I944,I:I,1)+COUNTIF(I$1:I943,I944),"")</f>
        <v/>
      </c>
      <c r="K944" s="29" t="str">
        <f t="shared" si="67"/>
        <v/>
      </c>
      <c r="L944" s="29" t="str">
        <f>IFERROR(RANK(K944,K:K,1)+COUNTIF(K$1:K943,K944),"")</f>
        <v/>
      </c>
      <c r="M944" s="29" t="str">
        <f t="shared" si="68"/>
        <v/>
      </c>
      <c r="N944" s="29" t="str">
        <f>IFERROR(RANK(M944,M:M,1)+COUNTIF(M$1:M943,M944),"")</f>
        <v/>
      </c>
    </row>
    <row r="945" spans="1:14">
      <c r="A945" s="21"/>
      <c r="B945" s="8"/>
      <c r="C945" s="22" t="s">
        <v>857</v>
      </c>
      <c r="D945" s="111"/>
      <c r="E945" s="89"/>
      <c r="F945" s="29" t="str">
        <f>IF(YEAR(A945)&amp;MONTH(A945)=체크리스트!$A$11&amp;체크리스트!$A$15,RANK(A945,A$2:A$1080,1),"")</f>
        <v/>
      </c>
      <c r="G945" s="29" t="str">
        <f t="shared" si="65"/>
        <v/>
      </c>
      <c r="H945" s="29" t="str">
        <f>IFERROR(RANK(G945,G:G,1)+COUNTIF($G$1:G944,G945),"")</f>
        <v/>
      </c>
      <c r="I945" s="29" t="str">
        <f t="shared" si="66"/>
        <v/>
      </c>
      <c r="J945" s="29" t="str">
        <f>IFERROR(RANK(I945,I:I,1)+COUNTIF(I$1:I944,I945),"")</f>
        <v/>
      </c>
      <c r="K945" s="29" t="str">
        <f t="shared" si="67"/>
        <v/>
      </c>
      <c r="L945" s="29" t="str">
        <f>IFERROR(RANK(K945,K:K,1)+COUNTIF(K$1:K944,K945),"")</f>
        <v/>
      </c>
      <c r="M945" s="29" t="str">
        <f t="shared" si="68"/>
        <v/>
      </c>
      <c r="N945" s="29" t="str">
        <f>IFERROR(RANK(M945,M:M,1)+COUNTIF(M$1:M944,M945),"")</f>
        <v/>
      </c>
    </row>
    <row r="946" spans="1:14">
      <c r="A946" s="21"/>
      <c r="B946" s="8"/>
      <c r="C946" s="22" t="s">
        <v>857</v>
      </c>
      <c r="D946" s="111"/>
      <c r="E946" s="89"/>
      <c r="F946" s="29" t="str">
        <f>IF(YEAR(A946)&amp;MONTH(A946)=체크리스트!$A$11&amp;체크리스트!$A$15,RANK(A946,A$2:A$1080,1),"")</f>
        <v/>
      </c>
      <c r="G946" s="29" t="str">
        <f t="shared" si="65"/>
        <v/>
      </c>
      <c r="H946" s="29" t="str">
        <f>IFERROR(RANK(G946,G:G,1)+COUNTIF($G$1:G945,G946),"")</f>
        <v/>
      </c>
      <c r="I946" s="29" t="str">
        <f t="shared" si="66"/>
        <v/>
      </c>
      <c r="J946" s="29" t="str">
        <f>IFERROR(RANK(I946,I:I,1)+COUNTIF(I$1:I945,I946),"")</f>
        <v/>
      </c>
      <c r="K946" s="29" t="str">
        <f t="shared" si="67"/>
        <v/>
      </c>
      <c r="L946" s="29" t="str">
        <f>IFERROR(RANK(K946,K:K,1)+COUNTIF(K$1:K945,K946),"")</f>
        <v/>
      </c>
      <c r="M946" s="29" t="str">
        <f t="shared" si="68"/>
        <v/>
      </c>
      <c r="N946" s="29" t="str">
        <f>IFERROR(RANK(M946,M:M,1)+COUNTIF(M$1:M945,M946),"")</f>
        <v/>
      </c>
    </row>
    <row r="947" spans="1:14">
      <c r="A947" s="21"/>
      <c r="B947" s="8"/>
      <c r="C947" s="22" t="s">
        <v>857</v>
      </c>
      <c r="D947" s="111"/>
      <c r="E947" s="89"/>
      <c r="F947" s="29" t="str">
        <f>IF(YEAR(A947)&amp;MONTH(A947)=체크리스트!$A$11&amp;체크리스트!$A$15,RANK(A947,A$2:A$1080,1),"")</f>
        <v/>
      </c>
      <c r="G947" s="29" t="str">
        <f t="shared" si="65"/>
        <v/>
      </c>
      <c r="H947" s="29" t="str">
        <f>IFERROR(RANK(G947,G:G,1)+COUNTIF($G$1:G946,G947),"")</f>
        <v/>
      </c>
      <c r="I947" s="29" t="str">
        <f t="shared" si="66"/>
        <v/>
      </c>
      <c r="J947" s="29" t="str">
        <f>IFERROR(RANK(I947,I:I,1)+COUNTIF(I$1:I946,I947),"")</f>
        <v/>
      </c>
      <c r="K947" s="29" t="str">
        <f t="shared" si="67"/>
        <v/>
      </c>
      <c r="L947" s="29" t="str">
        <f>IFERROR(RANK(K947,K:K,1)+COUNTIF(K$1:K946,K947),"")</f>
        <v/>
      </c>
      <c r="M947" s="29" t="str">
        <f t="shared" si="68"/>
        <v/>
      </c>
      <c r="N947" s="29" t="str">
        <f>IFERROR(RANK(M947,M:M,1)+COUNTIF(M$1:M946,M947),"")</f>
        <v/>
      </c>
    </row>
    <row r="948" spans="1:14">
      <c r="A948" s="21"/>
      <c r="B948" s="8"/>
      <c r="C948" s="22" t="s">
        <v>857</v>
      </c>
      <c r="D948" s="111"/>
      <c r="E948" s="89"/>
      <c r="F948" s="29" t="str">
        <f>IF(YEAR(A948)&amp;MONTH(A948)=체크리스트!$A$11&amp;체크리스트!$A$15,RANK(A948,A$2:A$1080,1),"")</f>
        <v/>
      </c>
      <c r="G948" s="29" t="str">
        <f t="shared" si="65"/>
        <v/>
      </c>
      <c r="H948" s="29" t="str">
        <f>IFERROR(RANK(G948,G:G,1)+COUNTIF($G$1:G947,G948),"")</f>
        <v/>
      </c>
      <c r="I948" s="29" t="str">
        <f t="shared" si="66"/>
        <v/>
      </c>
      <c r="J948" s="29" t="str">
        <f>IFERROR(RANK(I948,I:I,1)+COUNTIF(I$1:I947,I948),"")</f>
        <v/>
      </c>
      <c r="K948" s="29" t="str">
        <f t="shared" si="67"/>
        <v/>
      </c>
      <c r="L948" s="29" t="str">
        <f>IFERROR(RANK(K948,K:K,1)+COUNTIF(K$1:K947,K948),"")</f>
        <v/>
      </c>
      <c r="M948" s="29" t="str">
        <f t="shared" si="68"/>
        <v/>
      </c>
      <c r="N948" s="29" t="str">
        <f>IFERROR(RANK(M948,M:M,1)+COUNTIF(M$1:M947,M948),"")</f>
        <v/>
      </c>
    </row>
    <row r="949" spans="1:14">
      <c r="A949" s="21"/>
      <c r="B949" s="8"/>
      <c r="C949" s="22" t="s">
        <v>857</v>
      </c>
      <c r="D949" s="111"/>
      <c r="E949" s="89"/>
      <c r="F949" s="29" t="str">
        <f>IF(YEAR(A949)&amp;MONTH(A949)=체크리스트!$A$11&amp;체크리스트!$A$15,RANK(A949,A$2:A$1080,1),"")</f>
        <v/>
      </c>
      <c r="G949" s="29" t="str">
        <f t="shared" si="65"/>
        <v/>
      </c>
      <c r="H949" s="29" t="str">
        <f>IFERROR(RANK(G949,G:G,1)+COUNTIF($G$1:G948,G949),"")</f>
        <v/>
      </c>
      <c r="I949" s="29" t="str">
        <f t="shared" si="66"/>
        <v/>
      </c>
      <c r="J949" s="29" t="str">
        <f>IFERROR(RANK(I949,I:I,1)+COUNTIF(I$1:I948,I949),"")</f>
        <v/>
      </c>
      <c r="K949" s="29" t="str">
        <f t="shared" si="67"/>
        <v/>
      </c>
      <c r="L949" s="29" t="str">
        <f>IFERROR(RANK(K949,K:K,1)+COUNTIF(K$1:K948,K949),"")</f>
        <v/>
      </c>
      <c r="M949" s="29" t="str">
        <f t="shared" si="68"/>
        <v/>
      </c>
      <c r="N949" s="29" t="str">
        <f>IFERROR(RANK(M949,M:M,1)+COUNTIF(M$1:M948,M949),"")</f>
        <v/>
      </c>
    </row>
    <row r="950" spans="1:14">
      <c r="A950" s="21"/>
      <c r="B950" s="8"/>
      <c r="C950" s="22" t="s">
        <v>857</v>
      </c>
      <c r="D950" s="111"/>
      <c r="E950" s="89"/>
      <c r="F950" s="29" t="str">
        <f>IF(YEAR(A950)&amp;MONTH(A950)=체크리스트!$A$11&amp;체크리스트!$A$15,RANK(A950,A$2:A$1080,1),"")</f>
        <v/>
      </c>
      <c r="G950" s="29" t="str">
        <f t="shared" si="65"/>
        <v/>
      </c>
      <c r="H950" s="29" t="str">
        <f>IFERROR(RANK(G950,G:G,1)+COUNTIF($G$1:G949,G950),"")</f>
        <v/>
      </c>
      <c r="I950" s="29" t="str">
        <f t="shared" si="66"/>
        <v/>
      </c>
      <c r="J950" s="29" t="str">
        <f>IFERROR(RANK(I950,I:I,1)+COUNTIF(I$1:I949,I950),"")</f>
        <v/>
      </c>
      <c r="K950" s="29" t="str">
        <f t="shared" si="67"/>
        <v/>
      </c>
      <c r="L950" s="29" t="str">
        <f>IFERROR(RANK(K950,K:K,1)+COUNTIF(K$1:K949,K950),"")</f>
        <v/>
      </c>
      <c r="M950" s="29" t="str">
        <f t="shared" si="68"/>
        <v/>
      </c>
      <c r="N950" s="29" t="str">
        <f>IFERROR(RANK(M950,M:M,1)+COUNTIF(M$1:M949,M950),"")</f>
        <v/>
      </c>
    </row>
    <row r="951" spans="1:14">
      <c r="A951" s="21"/>
      <c r="B951" s="8"/>
      <c r="C951" s="22" t="s">
        <v>857</v>
      </c>
      <c r="D951" s="111"/>
      <c r="E951" s="89"/>
      <c r="F951" s="29" t="str">
        <f>IF(YEAR(A951)&amp;MONTH(A951)=체크리스트!$A$11&amp;체크리스트!$A$15,RANK(A951,A$2:A$1080,1),"")</f>
        <v/>
      </c>
      <c r="G951" s="29" t="str">
        <f t="shared" si="65"/>
        <v/>
      </c>
      <c r="H951" s="29" t="str">
        <f>IFERROR(RANK(G951,G:G,1)+COUNTIF($G$1:G950,G951),"")</f>
        <v/>
      </c>
      <c r="I951" s="29" t="str">
        <f t="shared" si="66"/>
        <v/>
      </c>
      <c r="J951" s="29" t="str">
        <f>IFERROR(RANK(I951,I:I,1)+COUNTIF(I$1:I950,I951),"")</f>
        <v/>
      </c>
      <c r="K951" s="29" t="str">
        <f t="shared" si="67"/>
        <v/>
      </c>
      <c r="L951" s="29" t="str">
        <f>IFERROR(RANK(K951,K:K,1)+COUNTIF(K$1:K950,K951),"")</f>
        <v/>
      </c>
      <c r="M951" s="29" t="str">
        <f t="shared" si="68"/>
        <v/>
      </c>
      <c r="N951" s="29" t="str">
        <f>IFERROR(RANK(M951,M:M,1)+COUNTIF(M$1:M950,M951),"")</f>
        <v/>
      </c>
    </row>
    <row r="952" spans="1:14">
      <c r="A952" s="21"/>
      <c r="B952" s="8"/>
      <c r="C952" s="22" t="s">
        <v>857</v>
      </c>
      <c r="D952" s="111"/>
      <c r="E952" s="89"/>
      <c r="F952" s="29" t="str">
        <f>IF(YEAR(A952)&amp;MONTH(A952)=체크리스트!$A$11&amp;체크리스트!$A$15,RANK(A952,A$2:A$1080,1),"")</f>
        <v/>
      </c>
      <c r="G952" s="29" t="str">
        <f t="shared" si="65"/>
        <v/>
      </c>
      <c r="H952" s="29" t="str">
        <f>IFERROR(RANK(G952,G:G,1)+COUNTIF($G$1:G951,G952),"")</f>
        <v/>
      </c>
      <c r="I952" s="29" t="str">
        <f t="shared" si="66"/>
        <v/>
      </c>
      <c r="J952" s="29" t="str">
        <f>IFERROR(RANK(I952,I:I,1)+COUNTIF(I$1:I951,I952),"")</f>
        <v/>
      </c>
      <c r="K952" s="29" t="str">
        <f t="shared" si="67"/>
        <v/>
      </c>
      <c r="L952" s="29" t="str">
        <f>IFERROR(RANK(K952,K:K,1)+COUNTIF(K$1:K951,K952),"")</f>
        <v/>
      </c>
      <c r="M952" s="29" t="str">
        <f t="shared" si="68"/>
        <v/>
      </c>
      <c r="N952" s="29" t="str">
        <f>IFERROR(RANK(M952,M:M,1)+COUNTIF(M$1:M951,M952),"")</f>
        <v/>
      </c>
    </row>
    <row r="953" spans="1:14">
      <c r="A953" s="21"/>
      <c r="B953" s="8"/>
      <c r="C953" s="22" t="s">
        <v>857</v>
      </c>
      <c r="D953" s="111"/>
      <c r="E953" s="89"/>
      <c r="F953" s="29" t="str">
        <f>IF(YEAR(A953)&amp;MONTH(A953)=체크리스트!$A$11&amp;체크리스트!$A$15,RANK(A953,A$2:A$1080,1),"")</f>
        <v/>
      </c>
      <c r="G953" s="29" t="str">
        <f t="shared" si="65"/>
        <v/>
      </c>
      <c r="H953" s="29" t="str">
        <f>IFERROR(RANK(G953,G:G,1)+COUNTIF($G$1:G952,G953),"")</f>
        <v/>
      </c>
      <c r="I953" s="29" t="str">
        <f t="shared" si="66"/>
        <v/>
      </c>
      <c r="J953" s="29" t="str">
        <f>IFERROR(RANK(I953,I:I,1)+COUNTIF(I$1:I952,I953),"")</f>
        <v/>
      </c>
      <c r="K953" s="29" t="str">
        <f t="shared" si="67"/>
        <v/>
      </c>
      <c r="L953" s="29" t="str">
        <f>IFERROR(RANK(K953,K:K,1)+COUNTIF(K$1:K952,K953),"")</f>
        <v/>
      </c>
      <c r="M953" s="29" t="str">
        <f t="shared" si="68"/>
        <v/>
      </c>
      <c r="N953" s="29" t="str">
        <f>IFERROR(RANK(M953,M:M,1)+COUNTIF(M$1:M952,M953),"")</f>
        <v/>
      </c>
    </row>
    <row r="954" spans="1:14">
      <c r="A954" s="21"/>
      <c r="B954" s="8"/>
      <c r="C954" s="22" t="s">
        <v>857</v>
      </c>
      <c r="D954" s="111"/>
      <c r="E954" s="89"/>
      <c r="F954" s="29" t="str">
        <f>IF(YEAR(A954)&amp;MONTH(A954)=체크리스트!$A$11&amp;체크리스트!$A$15,RANK(A954,A$2:A$1080,1),"")</f>
        <v/>
      </c>
      <c r="G954" s="29" t="str">
        <f t="shared" si="65"/>
        <v/>
      </c>
      <c r="H954" s="29" t="str">
        <f>IFERROR(RANK(G954,G:G,1)+COUNTIF($G$1:G953,G954),"")</f>
        <v/>
      </c>
      <c r="I954" s="29" t="str">
        <f t="shared" si="66"/>
        <v/>
      </c>
      <c r="J954" s="29" t="str">
        <f>IFERROR(RANK(I954,I:I,1)+COUNTIF(I$1:I953,I954),"")</f>
        <v/>
      </c>
      <c r="K954" s="29" t="str">
        <f t="shared" si="67"/>
        <v/>
      </c>
      <c r="L954" s="29" t="str">
        <f>IFERROR(RANK(K954,K:K,1)+COUNTIF(K$1:K953,K954),"")</f>
        <v/>
      </c>
      <c r="M954" s="29" t="str">
        <f t="shared" si="68"/>
        <v/>
      </c>
      <c r="N954" s="29" t="str">
        <f>IFERROR(RANK(M954,M:M,1)+COUNTIF(M$1:M953,M954),"")</f>
        <v/>
      </c>
    </row>
    <row r="955" spans="1:14">
      <c r="A955" s="21"/>
      <c r="B955" s="8"/>
      <c r="C955" s="22" t="s">
        <v>857</v>
      </c>
      <c r="D955" s="111"/>
      <c r="E955" s="89"/>
      <c r="F955" s="29" t="str">
        <f>IF(YEAR(A955)&amp;MONTH(A955)=체크리스트!$A$11&amp;체크리스트!$A$15,RANK(A955,A$2:A$1080,1),"")</f>
        <v/>
      </c>
      <c r="G955" s="29" t="str">
        <f t="shared" si="65"/>
        <v/>
      </c>
      <c r="H955" s="29" t="str">
        <f>IFERROR(RANK(G955,G:G,1)+COUNTIF($G$1:G954,G955),"")</f>
        <v/>
      </c>
      <c r="I955" s="29" t="str">
        <f t="shared" si="66"/>
        <v/>
      </c>
      <c r="J955" s="29" t="str">
        <f>IFERROR(RANK(I955,I:I,1)+COUNTIF(I$1:I954,I955),"")</f>
        <v/>
      </c>
      <c r="K955" s="29" t="str">
        <f t="shared" si="67"/>
        <v/>
      </c>
      <c r="L955" s="29" t="str">
        <f>IFERROR(RANK(K955,K:K,1)+COUNTIF(K$1:K954,K955),"")</f>
        <v/>
      </c>
      <c r="M955" s="29" t="str">
        <f t="shared" si="68"/>
        <v/>
      </c>
      <c r="N955" s="29" t="str">
        <f>IFERROR(RANK(M955,M:M,1)+COUNTIF(M$1:M954,M955),"")</f>
        <v/>
      </c>
    </row>
    <row r="956" spans="1:14">
      <c r="A956" s="21"/>
      <c r="B956" s="8"/>
      <c r="C956" s="22" t="s">
        <v>857</v>
      </c>
      <c r="D956" s="111"/>
      <c r="E956" s="89"/>
      <c r="F956" s="29" t="str">
        <f>IF(YEAR(A956)&amp;MONTH(A956)=체크리스트!$A$11&amp;체크리스트!$A$15,RANK(A956,A$2:A$1080,1),"")</f>
        <v/>
      </c>
      <c r="G956" s="29" t="str">
        <f t="shared" si="65"/>
        <v/>
      </c>
      <c r="H956" s="29" t="str">
        <f>IFERROR(RANK(G956,G:G,1)+COUNTIF($G$1:G955,G956),"")</f>
        <v/>
      </c>
      <c r="I956" s="29" t="str">
        <f t="shared" si="66"/>
        <v/>
      </c>
      <c r="J956" s="29" t="str">
        <f>IFERROR(RANK(I956,I:I,1)+COUNTIF(I$1:I955,I956),"")</f>
        <v/>
      </c>
      <c r="K956" s="29" t="str">
        <f t="shared" si="67"/>
        <v/>
      </c>
      <c r="L956" s="29" t="str">
        <f>IFERROR(RANK(K956,K:K,1)+COUNTIF(K$1:K955,K956),"")</f>
        <v/>
      </c>
      <c r="M956" s="29" t="str">
        <f t="shared" si="68"/>
        <v/>
      </c>
      <c r="N956" s="29" t="str">
        <f>IFERROR(RANK(M956,M:M,1)+COUNTIF(M$1:M955,M956),"")</f>
        <v/>
      </c>
    </row>
    <row r="957" spans="1:14">
      <c r="A957" s="21"/>
      <c r="B957" s="8"/>
      <c r="C957" s="22" t="s">
        <v>857</v>
      </c>
      <c r="D957" s="111"/>
      <c r="E957" s="89"/>
      <c r="F957" s="29" t="str">
        <f>IF(YEAR(A957)&amp;MONTH(A957)=체크리스트!$A$11&amp;체크리스트!$A$15,RANK(A957,A$2:A$1080,1),"")</f>
        <v/>
      </c>
      <c r="G957" s="29" t="str">
        <f t="shared" si="65"/>
        <v/>
      </c>
      <c r="H957" s="29" t="str">
        <f>IFERROR(RANK(G957,G:G,1)+COUNTIF($G$1:G956,G957),"")</f>
        <v/>
      </c>
      <c r="I957" s="29" t="str">
        <f t="shared" si="66"/>
        <v/>
      </c>
      <c r="J957" s="29" t="str">
        <f>IFERROR(RANK(I957,I:I,1)+COUNTIF(I$1:I956,I957),"")</f>
        <v/>
      </c>
      <c r="K957" s="29" t="str">
        <f t="shared" si="67"/>
        <v/>
      </c>
      <c r="L957" s="29" t="str">
        <f>IFERROR(RANK(K957,K:K,1)+COUNTIF(K$1:K956,K957),"")</f>
        <v/>
      </c>
      <c r="M957" s="29" t="str">
        <f t="shared" si="68"/>
        <v/>
      </c>
      <c r="N957" s="29" t="str">
        <f>IFERROR(RANK(M957,M:M,1)+COUNTIF(M$1:M956,M957),"")</f>
        <v/>
      </c>
    </row>
    <row r="958" spans="1:14">
      <c r="A958" s="21"/>
      <c r="B958" s="8"/>
      <c r="C958" s="22" t="s">
        <v>857</v>
      </c>
      <c r="D958" s="111"/>
      <c r="E958" s="89"/>
      <c r="F958" s="29" t="str">
        <f>IF(YEAR(A958)&amp;MONTH(A958)=체크리스트!$A$11&amp;체크리스트!$A$15,RANK(A958,A$2:A$1080,1),"")</f>
        <v/>
      </c>
      <c r="G958" s="29" t="str">
        <f t="shared" si="65"/>
        <v/>
      </c>
      <c r="H958" s="29" t="str">
        <f>IFERROR(RANK(G958,G:G,1)+COUNTIF($G$1:G957,G958),"")</f>
        <v/>
      </c>
      <c r="I958" s="29" t="str">
        <f t="shared" si="66"/>
        <v/>
      </c>
      <c r="J958" s="29" t="str">
        <f>IFERROR(RANK(I958,I:I,1)+COUNTIF(I$1:I957,I958),"")</f>
        <v/>
      </c>
      <c r="K958" s="29" t="str">
        <f t="shared" si="67"/>
        <v/>
      </c>
      <c r="L958" s="29" t="str">
        <f>IFERROR(RANK(K958,K:K,1)+COUNTIF(K$1:K957,K958),"")</f>
        <v/>
      </c>
      <c r="M958" s="29" t="str">
        <f t="shared" si="68"/>
        <v/>
      </c>
      <c r="N958" s="29" t="str">
        <f>IFERROR(RANK(M958,M:M,1)+COUNTIF(M$1:M957,M958),"")</f>
        <v/>
      </c>
    </row>
    <row r="959" spans="1:14">
      <c r="A959" s="21"/>
      <c r="B959" s="8"/>
      <c r="C959" s="22" t="s">
        <v>857</v>
      </c>
      <c r="D959" s="111"/>
      <c r="E959" s="89"/>
      <c r="F959" s="29" t="str">
        <f>IF(YEAR(A959)&amp;MONTH(A959)=체크리스트!$A$11&amp;체크리스트!$A$15,RANK(A959,A$2:A$1080,1),"")</f>
        <v/>
      </c>
      <c r="G959" s="29" t="str">
        <f t="shared" si="65"/>
        <v/>
      </c>
      <c r="H959" s="29" t="str">
        <f>IFERROR(RANK(G959,G:G,1)+COUNTIF($G$1:G958,G959),"")</f>
        <v/>
      </c>
      <c r="I959" s="29" t="str">
        <f t="shared" si="66"/>
        <v/>
      </c>
      <c r="J959" s="29" t="str">
        <f>IFERROR(RANK(I959,I:I,1)+COUNTIF(I$1:I958,I959),"")</f>
        <v/>
      </c>
      <c r="K959" s="29" t="str">
        <f t="shared" si="67"/>
        <v/>
      </c>
      <c r="L959" s="29" t="str">
        <f>IFERROR(RANK(K959,K:K,1)+COUNTIF(K$1:K958,K959),"")</f>
        <v/>
      </c>
      <c r="M959" s="29" t="str">
        <f t="shared" si="68"/>
        <v/>
      </c>
      <c r="N959" s="29" t="str">
        <f>IFERROR(RANK(M959,M:M,1)+COUNTIF(M$1:M958,M959),"")</f>
        <v/>
      </c>
    </row>
    <row r="960" spans="1:14">
      <c r="A960" s="21"/>
      <c r="B960" s="8"/>
      <c r="C960" s="22" t="s">
        <v>857</v>
      </c>
      <c r="D960" s="111"/>
      <c r="E960" s="89"/>
      <c r="F960" s="29" t="str">
        <f>IF(YEAR(A960)&amp;MONTH(A960)=체크리스트!$A$11&amp;체크리스트!$A$15,RANK(A960,A$2:A$1080,1),"")</f>
        <v/>
      </c>
      <c r="G960" s="29" t="str">
        <f t="shared" si="65"/>
        <v/>
      </c>
      <c r="H960" s="29" t="str">
        <f>IFERROR(RANK(G960,G:G,1)+COUNTIF($G$1:G959,G960),"")</f>
        <v/>
      </c>
      <c r="I960" s="29" t="str">
        <f t="shared" si="66"/>
        <v/>
      </c>
      <c r="J960" s="29" t="str">
        <f>IFERROR(RANK(I960,I:I,1)+COUNTIF(I$1:I959,I960),"")</f>
        <v/>
      </c>
      <c r="K960" s="29" t="str">
        <f t="shared" si="67"/>
        <v/>
      </c>
      <c r="L960" s="29" t="str">
        <f>IFERROR(RANK(K960,K:K,1)+COUNTIF(K$1:K959,K960),"")</f>
        <v/>
      </c>
      <c r="M960" s="29" t="str">
        <f t="shared" si="68"/>
        <v/>
      </c>
      <c r="N960" s="29" t="str">
        <f>IFERROR(RANK(M960,M:M,1)+COUNTIF(M$1:M959,M960),"")</f>
        <v/>
      </c>
    </row>
    <row r="961" spans="1:14">
      <c r="A961" s="21"/>
      <c r="B961" s="8"/>
      <c r="C961" s="22" t="s">
        <v>857</v>
      </c>
      <c r="D961" s="111"/>
      <c r="E961" s="89"/>
      <c r="F961" s="29" t="str">
        <f>IF(YEAR(A961)&amp;MONTH(A961)=체크리스트!$A$11&amp;체크리스트!$A$15,RANK(A961,A$2:A$1080,1),"")</f>
        <v/>
      </c>
      <c r="G961" s="29" t="str">
        <f t="shared" si="65"/>
        <v/>
      </c>
      <c r="H961" s="29" t="str">
        <f>IFERROR(RANK(G961,G:G,1)+COUNTIF($G$1:G960,G961),"")</f>
        <v/>
      </c>
      <c r="I961" s="29" t="str">
        <f t="shared" si="66"/>
        <v/>
      </c>
      <c r="J961" s="29" t="str">
        <f>IFERROR(RANK(I961,I:I,1)+COUNTIF(I$1:I960,I961),"")</f>
        <v/>
      </c>
      <c r="K961" s="29" t="str">
        <f t="shared" si="67"/>
        <v/>
      </c>
      <c r="L961" s="29" t="str">
        <f>IFERROR(RANK(K961,K:K,1)+COUNTIF(K$1:K960,K961),"")</f>
        <v/>
      </c>
      <c r="M961" s="29" t="str">
        <f t="shared" si="68"/>
        <v/>
      </c>
      <c r="N961" s="29" t="str">
        <f>IFERROR(RANK(M961,M:M,1)+COUNTIF(M$1:M960,M961),"")</f>
        <v/>
      </c>
    </row>
    <row r="962" spans="1:14">
      <c r="A962" s="21"/>
      <c r="B962" s="8"/>
      <c r="C962" s="22" t="s">
        <v>857</v>
      </c>
      <c r="D962" s="111"/>
      <c r="E962" s="89"/>
      <c r="F962" s="29" t="str">
        <f>IF(YEAR(A962)&amp;MONTH(A962)=체크리스트!$A$11&amp;체크리스트!$A$15,RANK(A962,A$2:A$1080,1),"")</f>
        <v/>
      </c>
      <c r="G962" s="29" t="str">
        <f t="shared" si="65"/>
        <v/>
      </c>
      <c r="H962" s="29" t="str">
        <f>IFERROR(RANK(G962,G:G,1)+COUNTIF($G$1:G961,G962),"")</f>
        <v/>
      </c>
      <c r="I962" s="29" t="str">
        <f t="shared" si="66"/>
        <v/>
      </c>
      <c r="J962" s="29" t="str">
        <f>IFERROR(RANK(I962,I:I,1)+COUNTIF(I$1:I961,I962),"")</f>
        <v/>
      </c>
      <c r="K962" s="29" t="str">
        <f t="shared" si="67"/>
        <v/>
      </c>
      <c r="L962" s="29" t="str">
        <f>IFERROR(RANK(K962,K:K,1)+COUNTIF(K$1:K961,K962),"")</f>
        <v/>
      </c>
      <c r="M962" s="29" t="str">
        <f t="shared" si="68"/>
        <v/>
      </c>
      <c r="N962" s="29" t="str">
        <f>IFERROR(RANK(M962,M:M,1)+COUNTIF(M$1:M961,M962),"")</f>
        <v/>
      </c>
    </row>
    <row r="963" spans="1:14">
      <c r="A963" s="21"/>
      <c r="B963" s="8"/>
      <c r="C963" s="22" t="s">
        <v>857</v>
      </c>
      <c r="D963" s="111"/>
      <c r="E963" s="89"/>
      <c r="F963" s="29" t="str">
        <f>IF(YEAR(A963)&amp;MONTH(A963)=체크리스트!$A$11&amp;체크리스트!$A$15,RANK(A963,A$2:A$1080,1),"")</f>
        <v/>
      </c>
      <c r="G963" s="29" t="str">
        <f t="shared" si="65"/>
        <v/>
      </c>
      <c r="H963" s="29" t="str">
        <f>IFERROR(RANK(G963,G:G,1)+COUNTIF($G$1:G962,G963),"")</f>
        <v/>
      </c>
      <c r="I963" s="29" t="str">
        <f t="shared" si="66"/>
        <v/>
      </c>
      <c r="J963" s="29" t="str">
        <f>IFERROR(RANK(I963,I:I,1)+COUNTIF(I$1:I962,I963),"")</f>
        <v/>
      </c>
      <c r="K963" s="29" t="str">
        <f t="shared" si="67"/>
        <v/>
      </c>
      <c r="L963" s="29" t="str">
        <f>IFERROR(RANK(K963,K:K,1)+COUNTIF(K$1:K962,K963),"")</f>
        <v/>
      </c>
      <c r="M963" s="29" t="str">
        <f t="shared" si="68"/>
        <v/>
      </c>
      <c r="N963" s="29" t="str">
        <f>IFERROR(RANK(M963,M:M,1)+COUNTIF(M$1:M962,M963),"")</f>
        <v/>
      </c>
    </row>
    <row r="964" spans="1:14">
      <c r="A964" s="21"/>
      <c r="B964" s="8"/>
      <c r="C964" s="22" t="s">
        <v>857</v>
      </c>
      <c r="D964" s="111"/>
      <c r="E964" s="89"/>
      <c r="F964" s="29" t="str">
        <f>IF(YEAR(A964)&amp;MONTH(A964)=체크리스트!$A$11&amp;체크리스트!$A$15,RANK(A964,A$2:A$1080,1),"")</f>
        <v/>
      </c>
      <c r="G964" s="29" t="str">
        <f t="shared" si="65"/>
        <v/>
      </c>
      <c r="H964" s="29" t="str">
        <f>IFERROR(RANK(G964,G:G,1)+COUNTIF($G$1:G963,G964),"")</f>
        <v/>
      </c>
      <c r="I964" s="29" t="str">
        <f t="shared" si="66"/>
        <v/>
      </c>
      <c r="J964" s="29" t="str">
        <f>IFERROR(RANK(I964,I:I,1)+COUNTIF(I$1:I963,I964),"")</f>
        <v/>
      </c>
      <c r="K964" s="29" t="str">
        <f t="shared" si="67"/>
        <v/>
      </c>
      <c r="L964" s="29" t="str">
        <f>IFERROR(RANK(K964,K:K,1)+COUNTIF(K$1:K963,K964),"")</f>
        <v/>
      </c>
      <c r="M964" s="29" t="str">
        <f t="shared" si="68"/>
        <v/>
      </c>
      <c r="N964" s="29" t="str">
        <f>IFERROR(RANK(M964,M:M,1)+COUNTIF(M$1:M963,M964),"")</f>
        <v/>
      </c>
    </row>
    <row r="965" spans="1:14">
      <c r="A965" s="21"/>
      <c r="B965" s="8"/>
      <c r="C965" s="22" t="s">
        <v>857</v>
      </c>
      <c r="D965" s="111"/>
      <c r="E965" s="89"/>
      <c r="F965" s="29" t="str">
        <f>IF(YEAR(A965)&amp;MONTH(A965)=체크리스트!$A$11&amp;체크리스트!$A$15,RANK(A965,A$2:A$1080,1),"")</f>
        <v/>
      </c>
      <c r="G965" s="29" t="str">
        <f t="shared" si="65"/>
        <v/>
      </c>
      <c r="H965" s="29" t="str">
        <f>IFERROR(RANK(G965,G:G,1)+COUNTIF($G$1:G964,G965),"")</f>
        <v/>
      </c>
      <c r="I965" s="29" t="str">
        <f t="shared" si="66"/>
        <v/>
      </c>
      <c r="J965" s="29" t="str">
        <f>IFERROR(RANK(I965,I:I,1)+COUNTIF(I$1:I964,I965),"")</f>
        <v/>
      </c>
      <c r="K965" s="29" t="str">
        <f t="shared" si="67"/>
        <v/>
      </c>
      <c r="L965" s="29" t="str">
        <f>IFERROR(RANK(K965,K:K,1)+COUNTIF(K$1:K964,K965),"")</f>
        <v/>
      </c>
      <c r="M965" s="29" t="str">
        <f t="shared" si="68"/>
        <v/>
      </c>
      <c r="N965" s="29" t="str">
        <f>IFERROR(RANK(M965,M:M,1)+COUNTIF(M$1:M964,M965),"")</f>
        <v/>
      </c>
    </row>
    <row r="966" spans="1:14">
      <c r="A966" s="21"/>
      <c r="B966" s="8"/>
      <c r="C966" s="22" t="s">
        <v>857</v>
      </c>
      <c r="D966" s="111"/>
      <c r="E966" s="89"/>
      <c r="F966" s="29" t="str">
        <f>IF(YEAR(A966)&amp;MONTH(A966)=체크리스트!$A$11&amp;체크리스트!$A$15,RANK(A966,A$2:A$1080,1),"")</f>
        <v/>
      </c>
      <c r="G966" s="29" t="str">
        <f t="shared" si="65"/>
        <v/>
      </c>
      <c r="H966" s="29" t="str">
        <f>IFERROR(RANK(G966,G:G,1)+COUNTIF($G$1:G965,G966),"")</f>
        <v/>
      </c>
      <c r="I966" s="29" t="str">
        <f t="shared" si="66"/>
        <v/>
      </c>
      <c r="J966" s="29" t="str">
        <f>IFERROR(RANK(I966,I:I,1)+COUNTIF(I$1:I965,I966),"")</f>
        <v/>
      </c>
      <c r="K966" s="29" t="str">
        <f t="shared" si="67"/>
        <v/>
      </c>
      <c r="L966" s="29" t="str">
        <f>IFERROR(RANK(K966,K:K,1)+COUNTIF(K$1:K965,K966),"")</f>
        <v/>
      </c>
      <c r="M966" s="29" t="str">
        <f t="shared" si="68"/>
        <v/>
      </c>
      <c r="N966" s="29" t="str">
        <f>IFERROR(RANK(M966,M:M,1)+COUNTIF(M$1:M965,M966),"")</f>
        <v/>
      </c>
    </row>
    <row r="967" spans="1:14">
      <c r="A967" s="21"/>
      <c r="B967" s="8"/>
      <c r="C967" s="22" t="s">
        <v>857</v>
      </c>
      <c r="D967" s="111"/>
      <c r="E967" s="89"/>
      <c r="F967" s="29" t="str">
        <f>IF(YEAR(A967)&amp;MONTH(A967)=체크리스트!$A$11&amp;체크리스트!$A$15,RANK(A967,A$2:A$1080,1),"")</f>
        <v/>
      </c>
      <c r="G967" s="29" t="str">
        <f t="shared" si="65"/>
        <v/>
      </c>
      <c r="H967" s="29" t="str">
        <f>IFERROR(RANK(G967,G:G,1)+COUNTIF($G$1:G966,G967),"")</f>
        <v/>
      </c>
      <c r="I967" s="29" t="str">
        <f t="shared" si="66"/>
        <v/>
      </c>
      <c r="J967" s="29" t="str">
        <f>IFERROR(RANK(I967,I:I,1)+COUNTIF(I$1:I966,I967),"")</f>
        <v/>
      </c>
      <c r="K967" s="29" t="str">
        <f t="shared" si="67"/>
        <v/>
      </c>
      <c r="L967" s="29" t="str">
        <f>IFERROR(RANK(K967,K:K,1)+COUNTIF(K$1:K966,K967),"")</f>
        <v/>
      </c>
      <c r="M967" s="29" t="str">
        <f t="shared" si="68"/>
        <v/>
      </c>
      <c r="N967" s="29" t="str">
        <f>IFERROR(RANK(M967,M:M,1)+COUNTIF(M$1:M966,M967),"")</f>
        <v/>
      </c>
    </row>
    <row r="968" spans="1:14">
      <c r="A968" s="21"/>
      <c r="B968" s="8"/>
      <c r="C968" s="22" t="s">
        <v>857</v>
      </c>
      <c r="D968" s="111"/>
      <c r="E968" s="89"/>
      <c r="F968" s="29" t="str">
        <f>IF(YEAR(A968)&amp;MONTH(A968)=체크리스트!$A$11&amp;체크리스트!$A$15,RANK(A968,A$2:A$1080,1),"")</f>
        <v/>
      </c>
      <c r="G968" s="29" t="str">
        <f t="shared" si="65"/>
        <v/>
      </c>
      <c r="H968" s="29" t="str">
        <f>IFERROR(RANK(G968,G:G,1)+COUNTIF($G$1:G967,G968),"")</f>
        <v/>
      </c>
      <c r="I968" s="29" t="str">
        <f t="shared" si="66"/>
        <v/>
      </c>
      <c r="J968" s="29" t="str">
        <f>IFERROR(RANK(I968,I:I,1)+COUNTIF(I$1:I967,I968),"")</f>
        <v/>
      </c>
      <c r="K968" s="29" t="str">
        <f t="shared" si="67"/>
        <v/>
      </c>
      <c r="L968" s="29" t="str">
        <f>IFERROR(RANK(K968,K:K,1)+COUNTIF(K$1:K967,K968),"")</f>
        <v/>
      </c>
      <c r="M968" s="29" t="str">
        <f t="shared" si="68"/>
        <v/>
      </c>
      <c r="N968" s="29" t="str">
        <f>IFERROR(RANK(M968,M:M,1)+COUNTIF(M$1:M967,M968),"")</f>
        <v/>
      </c>
    </row>
    <row r="969" spans="1:14">
      <c r="A969" s="21"/>
      <c r="B969" s="8"/>
      <c r="C969" s="22" t="s">
        <v>857</v>
      </c>
      <c r="D969" s="111"/>
      <c r="E969" s="89"/>
      <c r="F969" s="29" t="str">
        <f>IF(YEAR(A969)&amp;MONTH(A969)=체크리스트!$A$11&amp;체크리스트!$A$15,RANK(A969,A$2:A$1080,1),"")</f>
        <v/>
      </c>
      <c r="G969" s="29" t="str">
        <f t="shared" si="65"/>
        <v/>
      </c>
      <c r="H969" s="29" t="str">
        <f>IFERROR(RANK(G969,G:G,1)+COUNTIF($G$1:G968,G969),"")</f>
        <v/>
      </c>
      <c r="I969" s="29" t="str">
        <f t="shared" si="66"/>
        <v/>
      </c>
      <c r="J969" s="29" t="str">
        <f>IFERROR(RANK(I969,I:I,1)+COUNTIF(I$1:I968,I969),"")</f>
        <v/>
      </c>
      <c r="K969" s="29" t="str">
        <f t="shared" si="67"/>
        <v/>
      </c>
      <c r="L969" s="29" t="str">
        <f>IFERROR(RANK(K969,K:K,1)+COUNTIF(K$1:K968,K969),"")</f>
        <v/>
      </c>
      <c r="M969" s="29" t="str">
        <f t="shared" si="68"/>
        <v/>
      </c>
      <c r="N969" s="29" t="str">
        <f>IFERROR(RANK(M969,M:M,1)+COUNTIF(M$1:M968,M969),"")</f>
        <v/>
      </c>
    </row>
    <row r="970" spans="1:14">
      <c r="A970" s="21"/>
      <c r="B970" s="8"/>
      <c r="C970" s="22" t="s">
        <v>857</v>
      </c>
      <c r="D970" s="111"/>
      <c r="E970" s="89"/>
      <c r="F970" s="29" t="str">
        <f>IF(YEAR(A970)&amp;MONTH(A970)=체크리스트!$A$11&amp;체크리스트!$A$15,RANK(A970,A$2:A$1080,1),"")</f>
        <v/>
      </c>
      <c r="G970" s="29" t="str">
        <f t="shared" si="65"/>
        <v/>
      </c>
      <c r="H970" s="29" t="str">
        <f>IFERROR(RANK(G970,G:G,1)+COUNTIF($G$1:G969,G970),"")</f>
        <v/>
      </c>
      <c r="I970" s="29" t="str">
        <f t="shared" si="66"/>
        <v/>
      </c>
      <c r="J970" s="29" t="str">
        <f>IFERROR(RANK(I970,I:I,1)+COUNTIF(I$1:I969,I970),"")</f>
        <v/>
      </c>
      <c r="K970" s="29" t="str">
        <f t="shared" si="67"/>
        <v/>
      </c>
      <c r="L970" s="29" t="str">
        <f>IFERROR(RANK(K970,K:K,1)+COUNTIF(K$1:K969,K970),"")</f>
        <v/>
      </c>
      <c r="M970" s="29" t="str">
        <f t="shared" si="68"/>
        <v/>
      </c>
      <c r="N970" s="29" t="str">
        <f>IFERROR(RANK(M970,M:M,1)+COUNTIF(M$1:M969,M970),"")</f>
        <v/>
      </c>
    </row>
    <row r="971" spans="1:14">
      <c r="A971" s="21"/>
      <c r="B971" s="8"/>
      <c r="C971" s="22" t="s">
        <v>857</v>
      </c>
      <c r="D971" s="111"/>
      <c r="E971" s="89"/>
      <c r="F971" s="29" t="str">
        <f>IF(YEAR(A971)&amp;MONTH(A971)=체크리스트!$A$11&amp;체크리스트!$A$15,RANK(A971,A$2:A$1080,1),"")</f>
        <v/>
      </c>
      <c r="G971" s="29" t="str">
        <f t="shared" si="65"/>
        <v/>
      </c>
      <c r="H971" s="29" t="str">
        <f>IFERROR(RANK(G971,G:G,1)+COUNTIF($G$1:G970,G971),"")</f>
        <v/>
      </c>
      <c r="I971" s="29" t="str">
        <f t="shared" si="66"/>
        <v/>
      </c>
      <c r="J971" s="29" t="str">
        <f>IFERROR(RANK(I971,I:I,1)+COUNTIF(I$1:I970,I971),"")</f>
        <v/>
      </c>
      <c r="K971" s="29" t="str">
        <f t="shared" si="67"/>
        <v/>
      </c>
      <c r="L971" s="29" t="str">
        <f>IFERROR(RANK(K971,K:K,1)+COUNTIF(K$1:K970,K971),"")</f>
        <v/>
      </c>
      <c r="M971" s="29" t="str">
        <f t="shared" si="68"/>
        <v/>
      </c>
      <c r="N971" s="29" t="str">
        <f>IFERROR(RANK(M971,M:M,1)+COUNTIF(M$1:M970,M971),"")</f>
        <v/>
      </c>
    </row>
    <row r="972" spans="1:14">
      <c r="A972" s="21"/>
      <c r="B972" s="8"/>
      <c r="C972" s="22" t="s">
        <v>857</v>
      </c>
      <c r="D972" s="111"/>
      <c r="E972" s="89"/>
      <c r="F972" s="29" t="str">
        <f>IF(YEAR(A972)&amp;MONTH(A972)=체크리스트!$A$11&amp;체크리스트!$A$15,RANK(A972,A$2:A$1080,1),"")</f>
        <v/>
      </c>
      <c r="G972" s="29" t="str">
        <f t="shared" si="65"/>
        <v/>
      </c>
      <c r="H972" s="29" t="str">
        <f>IFERROR(RANK(G972,G:G,1)+COUNTIF($G$1:G971,G972),"")</f>
        <v/>
      </c>
      <c r="I972" s="29" t="str">
        <f t="shared" si="66"/>
        <v/>
      </c>
      <c r="J972" s="29" t="str">
        <f>IFERROR(RANK(I972,I:I,1)+COUNTIF(I$1:I971,I972),"")</f>
        <v/>
      </c>
      <c r="K972" s="29" t="str">
        <f t="shared" si="67"/>
        <v/>
      </c>
      <c r="L972" s="29" t="str">
        <f>IFERROR(RANK(K972,K:K,1)+COUNTIF(K$1:K971,K972),"")</f>
        <v/>
      </c>
      <c r="M972" s="29" t="str">
        <f t="shared" si="68"/>
        <v/>
      </c>
      <c r="N972" s="29" t="str">
        <f>IFERROR(RANK(M972,M:M,1)+COUNTIF(M$1:M971,M972),"")</f>
        <v/>
      </c>
    </row>
    <row r="973" spans="1:14">
      <c r="A973" s="21"/>
      <c r="B973" s="8"/>
      <c r="C973" s="22" t="s">
        <v>857</v>
      </c>
      <c r="D973" s="111"/>
      <c r="E973" s="89"/>
      <c r="F973" s="29" t="str">
        <f>IF(YEAR(A973)&amp;MONTH(A973)=체크리스트!$A$11&amp;체크리스트!$A$15,RANK(A973,A$2:A$1080,1),"")</f>
        <v/>
      </c>
      <c r="G973" s="29" t="str">
        <f t="shared" si="65"/>
        <v/>
      </c>
      <c r="H973" s="29" t="str">
        <f>IFERROR(RANK(G973,G:G,1)+COUNTIF($G$1:G972,G973),"")</f>
        <v/>
      </c>
      <c r="I973" s="29" t="str">
        <f t="shared" si="66"/>
        <v/>
      </c>
      <c r="J973" s="29" t="str">
        <f>IFERROR(RANK(I973,I:I,1)+COUNTIF(I$1:I972,I973),"")</f>
        <v/>
      </c>
      <c r="K973" s="29" t="str">
        <f t="shared" si="67"/>
        <v/>
      </c>
      <c r="L973" s="29" t="str">
        <f>IFERROR(RANK(K973,K:K,1)+COUNTIF(K$1:K972,K973),"")</f>
        <v/>
      </c>
      <c r="M973" s="29" t="str">
        <f t="shared" si="68"/>
        <v/>
      </c>
      <c r="N973" s="29" t="str">
        <f>IFERROR(RANK(M973,M:M,1)+COUNTIF(M$1:M972,M973),"")</f>
        <v/>
      </c>
    </row>
    <row r="974" spans="1:14">
      <c r="A974" s="21"/>
      <c r="B974" s="8"/>
      <c r="C974" s="22" t="s">
        <v>857</v>
      </c>
      <c r="D974" s="111"/>
      <c r="E974" s="89"/>
      <c r="F974" s="29" t="str">
        <f>IF(YEAR(A974)&amp;MONTH(A974)=체크리스트!$A$11&amp;체크리스트!$A$15,RANK(A974,A$2:A$1080,1),"")</f>
        <v/>
      </c>
      <c r="G974" s="29" t="str">
        <f t="shared" si="65"/>
        <v/>
      </c>
      <c r="H974" s="29" t="str">
        <f>IFERROR(RANK(G974,G:G,1)+COUNTIF($G$1:G973,G974),"")</f>
        <v/>
      </c>
      <c r="I974" s="29" t="str">
        <f t="shared" si="66"/>
        <v/>
      </c>
      <c r="J974" s="29" t="str">
        <f>IFERROR(RANK(I974,I:I,1)+COUNTIF(I$1:I973,I974),"")</f>
        <v/>
      </c>
      <c r="K974" s="29" t="str">
        <f t="shared" si="67"/>
        <v/>
      </c>
      <c r="L974" s="29" t="str">
        <f>IFERROR(RANK(K974,K:K,1)+COUNTIF(K$1:K973,K974),"")</f>
        <v/>
      </c>
      <c r="M974" s="29" t="str">
        <f t="shared" si="68"/>
        <v/>
      </c>
      <c r="N974" s="29" t="str">
        <f>IFERROR(RANK(M974,M:M,1)+COUNTIF(M$1:M973,M974),"")</f>
        <v/>
      </c>
    </row>
    <row r="975" spans="1:14">
      <c r="A975" s="21"/>
      <c r="B975" s="8"/>
      <c r="C975" s="22" t="s">
        <v>857</v>
      </c>
      <c r="D975" s="111"/>
      <c r="E975" s="89"/>
      <c r="F975" s="29" t="str">
        <f>IF(YEAR(A975)&amp;MONTH(A975)=체크리스트!$A$11&amp;체크리스트!$A$15,RANK(A975,A$2:A$1080,1),"")</f>
        <v/>
      </c>
      <c r="G975" s="29" t="str">
        <f t="shared" si="65"/>
        <v/>
      </c>
      <c r="H975" s="29" t="str">
        <f>IFERROR(RANK(G975,G:G,1)+COUNTIF($G$1:G974,G975),"")</f>
        <v/>
      </c>
      <c r="I975" s="29" t="str">
        <f t="shared" si="66"/>
        <v/>
      </c>
      <c r="J975" s="29" t="str">
        <f>IFERROR(RANK(I975,I:I,1)+COUNTIF(I$1:I974,I975),"")</f>
        <v/>
      </c>
      <c r="K975" s="29" t="str">
        <f t="shared" si="67"/>
        <v/>
      </c>
      <c r="L975" s="29" t="str">
        <f>IFERROR(RANK(K975,K:K,1)+COUNTIF(K$1:K974,K975),"")</f>
        <v/>
      </c>
      <c r="M975" s="29" t="str">
        <f t="shared" si="68"/>
        <v/>
      </c>
      <c r="N975" s="29" t="str">
        <f>IFERROR(RANK(M975,M:M,1)+COUNTIF(M$1:M974,M975),"")</f>
        <v/>
      </c>
    </row>
    <row r="976" spans="1:14">
      <c r="A976" s="21"/>
      <c r="B976" s="8"/>
      <c r="C976" s="22" t="s">
        <v>857</v>
      </c>
      <c r="D976" s="111"/>
      <c r="E976" s="89"/>
      <c r="F976" s="29" t="str">
        <f>IF(YEAR(A976)&amp;MONTH(A976)=체크리스트!$A$11&amp;체크리스트!$A$15,RANK(A976,A$2:A$1080,1),"")</f>
        <v/>
      </c>
      <c r="G976" s="29" t="str">
        <f t="shared" si="65"/>
        <v/>
      </c>
      <c r="H976" s="29" t="str">
        <f>IFERROR(RANK(G976,G:G,1)+COUNTIF($G$1:G975,G976),"")</f>
        <v/>
      </c>
      <c r="I976" s="29" t="str">
        <f t="shared" si="66"/>
        <v/>
      </c>
      <c r="J976" s="29" t="str">
        <f>IFERROR(RANK(I976,I:I,1)+COUNTIF(I$1:I975,I976),"")</f>
        <v/>
      </c>
      <c r="K976" s="29" t="str">
        <f t="shared" si="67"/>
        <v/>
      </c>
      <c r="L976" s="29" t="str">
        <f>IFERROR(RANK(K976,K:K,1)+COUNTIF(K$1:K975,K976),"")</f>
        <v/>
      </c>
      <c r="M976" s="29" t="str">
        <f t="shared" si="68"/>
        <v/>
      </c>
      <c r="N976" s="29" t="str">
        <f>IFERROR(RANK(M976,M:M,1)+COUNTIF(M$1:M975,M976),"")</f>
        <v/>
      </c>
    </row>
    <row r="977" spans="1:14">
      <c r="A977" s="21"/>
      <c r="B977" s="8"/>
      <c r="C977" s="22" t="s">
        <v>857</v>
      </c>
      <c r="D977" s="111"/>
      <c r="E977" s="89"/>
      <c r="F977" s="29" t="str">
        <f>IF(YEAR(A977)&amp;MONTH(A977)=체크리스트!$A$11&amp;체크리스트!$A$15,RANK(A977,A$2:A$1080,1),"")</f>
        <v/>
      </c>
      <c r="G977" s="29" t="str">
        <f t="shared" si="65"/>
        <v/>
      </c>
      <c r="H977" s="29" t="str">
        <f>IFERROR(RANK(G977,G:G,1)+COUNTIF($G$1:G976,G977),"")</f>
        <v/>
      </c>
      <c r="I977" s="29" t="str">
        <f t="shared" si="66"/>
        <v/>
      </c>
      <c r="J977" s="29" t="str">
        <f>IFERROR(RANK(I977,I:I,1)+COUNTIF(I$1:I976,I977),"")</f>
        <v/>
      </c>
      <c r="K977" s="29" t="str">
        <f t="shared" si="67"/>
        <v/>
      </c>
      <c r="L977" s="29" t="str">
        <f>IFERROR(RANK(K977,K:K,1)+COUNTIF(K$1:K976,K977),"")</f>
        <v/>
      </c>
      <c r="M977" s="29" t="str">
        <f t="shared" si="68"/>
        <v/>
      </c>
      <c r="N977" s="29" t="str">
        <f>IFERROR(RANK(M977,M:M,1)+COUNTIF(M$1:M976,M977),"")</f>
        <v/>
      </c>
    </row>
    <row r="978" spans="1:14">
      <c r="A978" s="21"/>
      <c r="B978" s="8"/>
      <c r="C978" s="22" t="s">
        <v>857</v>
      </c>
      <c r="D978" s="111"/>
      <c r="E978" s="89"/>
      <c r="F978" s="29" t="str">
        <f>IF(YEAR(A978)&amp;MONTH(A978)=체크리스트!$A$11&amp;체크리스트!$A$15,RANK(A978,A$2:A$1080,1),"")</f>
        <v/>
      </c>
      <c r="G978" s="29" t="str">
        <f t="shared" si="65"/>
        <v/>
      </c>
      <c r="H978" s="29" t="str">
        <f>IFERROR(RANK(G978,G:G,1)+COUNTIF($G$1:G977,G978),"")</f>
        <v/>
      </c>
      <c r="I978" s="29" t="str">
        <f t="shared" si="66"/>
        <v/>
      </c>
      <c r="J978" s="29" t="str">
        <f>IFERROR(RANK(I978,I:I,1)+COUNTIF(I$1:I977,I978),"")</f>
        <v/>
      </c>
      <c r="K978" s="29" t="str">
        <f t="shared" si="67"/>
        <v/>
      </c>
      <c r="L978" s="29" t="str">
        <f>IFERROR(RANK(K978,K:K,1)+COUNTIF(K$1:K977,K978),"")</f>
        <v/>
      </c>
      <c r="M978" s="29" t="str">
        <f t="shared" si="68"/>
        <v/>
      </c>
      <c r="N978" s="29" t="str">
        <f>IFERROR(RANK(M978,M:M,1)+COUNTIF(M$1:M977,M978),"")</f>
        <v/>
      </c>
    </row>
    <row r="979" spans="1:14">
      <c r="A979" s="21"/>
      <c r="B979" s="8"/>
      <c r="C979" s="22" t="s">
        <v>857</v>
      </c>
      <c r="D979" s="111"/>
      <c r="E979" s="89"/>
      <c r="F979" s="29" t="str">
        <f>IF(YEAR(A979)&amp;MONTH(A979)=체크리스트!$A$11&amp;체크리스트!$A$15,RANK(A979,A$2:A$1080,1),"")</f>
        <v/>
      </c>
      <c r="G979" s="29" t="str">
        <f t="shared" si="65"/>
        <v/>
      </c>
      <c r="H979" s="29" t="str">
        <f>IFERROR(RANK(G979,G:G,1)+COUNTIF($G$1:G978,G979),"")</f>
        <v/>
      </c>
      <c r="I979" s="29" t="str">
        <f t="shared" si="66"/>
        <v/>
      </c>
      <c r="J979" s="29" t="str">
        <f>IFERROR(RANK(I979,I:I,1)+COUNTIF(I$1:I978,I979),"")</f>
        <v/>
      </c>
      <c r="K979" s="29" t="str">
        <f t="shared" si="67"/>
        <v/>
      </c>
      <c r="L979" s="29" t="str">
        <f>IFERROR(RANK(K979,K:K,1)+COUNTIF(K$1:K978,K979),"")</f>
        <v/>
      </c>
      <c r="M979" s="29" t="str">
        <f t="shared" si="68"/>
        <v/>
      </c>
      <c r="N979" s="29" t="str">
        <f>IFERROR(RANK(M979,M:M,1)+COUNTIF(M$1:M978,M979),"")</f>
        <v/>
      </c>
    </row>
    <row r="980" spans="1:14">
      <c r="A980" s="21"/>
      <c r="B980" s="8"/>
      <c r="C980" s="22" t="s">
        <v>857</v>
      </c>
      <c r="D980" s="111"/>
      <c r="E980" s="89"/>
      <c r="F980" s="29" t="str">
        <f>IF(YEAR(A980)&amp;MONTH(A980)=체크리스트!$A$11&amp;체크리스트!$A$15,RANK(A980,A$2:A$1080,1),"")</f>
        <v/>
      </c>
      <c r="G980" s="29" t="str">
        <f t="shared" si="65"/>
        <v/>
      </c>
      <c r="H980" s="29" t="str">
        <f>IFERROR(RANK(G980,G:G,1)+COUNTIF($G$1:G979,G980),"")</f>
        <v/>
      </c>
      <c r="I980" s="29" t="str">
        <f t="shared" si="66"/>
        <v/>
      </c>
      <c r="J980" s="29" t="str">
        <f>IFERROR(RANK(I980,I:I,1)+COUNTIF(I$1:I979,I980),"")</f>
        <v/>
      </c>
      <c r="K980" s="29" t="str">
        <f t="shared" si="67"/>
        <v/>
      </c>
      <c r="L980" s="29" t="str">
        <f>IFERROR(RANK(K980,K:K,1)+COUNTIF(K$1:K979,K980),"")</f>
        <v/>
      </c>
      <c r="M980" s="29" t="str">
        <f t="shared" si="68"/>
        <v/>
      </c>
      <c r="N980" s="29" t="str">
        <f>IFERROR(RANK(M980,M:M,1)+COUNTIF(M$1:M979,M980),"")</f>
        <v/>
      </c>
    </row>
    <row r="981" spans="1:14">
      <c r="A981" s="21"/>
      <c r="B981" s="8"/>
      <c r="C981" s="22" t="s">
        <v>857</v>
      </c>
      <c r="D981" s="111"/>
      <c r="E981" s="89"/>
      <c r="F981" s="29" t="str">
        <f>IF(YEAR(A981)&amp;MONTH(A981)=체크리스트!$A$11&amp;체크리스트!$A$15,RANK(A981,A$2:A$1080,1),"")</f>
        <v/>
      </c>
      <c r="G981" s="29" t="str">
        <f t="shared" si="65"/>
        <v/>
      </c>
      <c r="H981" s="29" t="str">
        <f>IFERROR(RANK(G981,G:G,1)+COUNTIF($G$1:G980,G981),"")</f>
        <v/>
      </c>
      <c r="I981" s="29" t="str">
        <f t="shared" si="66"/>
        <v/>
      </c>
      <c r="J981" s="29" t="str">
        <f>IFERROR(RANK(I981,I:I,1)+COUNTIF(I$1:I980,I981),"")</f>
        <v/>
      </c>
      <c r="K981" s="29" t="str">
        <f t="shared" si="67"/>
        <v/>
      </c>
      <c r="L981" s="29" t="str">
        <f>IFERROR(RANK(K981,K:K,1)+COUNTIF(K$1:K980,K981),"")</f>
        <v/>
      </c>
      <c r="M981" s="29" t="str">
        <f t="shared" si="68"/>
        <v/>
      </c>
      <c r="N981" s="29" t="str">
        <f>IFERROR(RANK(M981,M:M,1)+COUNTIF(M$1:M980,M981),"")</f>
        <v/>
      </c>
    </row>
    <row r="982" spans="1:14">
      <c r="A982" s="21"/>
      <c r="B982" s="8"/>
      <c r="C982" s="22" t="s">
        <v>857</v>
      </c>
      <c r="D982" s="111"/>
      <c r="E982" s="89"/>
      <c r="F982" s="29" t="str">
        <f>IF(YEAR(A982)&amp;MONTH(A982)=체크리스트!$A$11&amp;체크리스트!$A$15,RANK(A982,A$2:A$1080,1),"")</f>
        <v/>
      </c>
      <c r="G982" s="29" t="str">
        <f t="shared" si="65"/>
        <v/>
      </c>
      <c r="H982" s="29" t="str">
        <f>IFERROR(RANK(G982,G:G,1)+COUNTIF($G$1:G981,G982),"")</f>
        <v/>
      </c>
      <c r="I982" s="29" t="str">
        <f t="shared" si="66"/>
        <v/>
      </c>
      <c r="J982" s="29" t="str">
        <f>IFERROR(RANK(I982,I:I,1)+COUNTIF(I$1:I981,I982),"")</f>
        <v/>
      </c>
      <c r="K982" s="29" t="str">
        <f t="shared" si="67"/>
        <v/>
      </c>
      <c r="L982" s="29" t="str">
        <f>IFERROR(RANK(K982,K:K,1)+COUNTIF(K$1:K981,K982),"")</f>
        <v/>
      </c>
      <c r="M982" s="29" t="str">
        <f t="shared" si="68"/>
        <v/>
      </c>
      <c r="N982" s="29" t="str">
        <f>IFERROR(RANK(M982,M:M,1)+COUNTIF(M$1:M981,M982),"")</f>
        <v/>
      </c>
    </row>
    <row r="983" spans="1:14">
      <c r="A983" s="21"/>
      <c r="B983" s="8"/>
      <c r="C983" s="22" t="s">
        <v>857</v>
      </c>
      <c r="D983" s="111"/>
      <c r="E983" s="89"/>
      <c r="F983" s="29" t="str">
        <f>IF(YEAR(A983)&amp;MONTH(A983)=체크리스트!$A$11&amp;체크리스트!$A$15,RANK(A983,A$2:A$1080,1),"")</f>
        <v/>
      </c>
      <c r="G983" s="29" t="str">
        <f t="shared" si="65"/>
        <v/>
      </c>
      <c r="H983" s="29" t="str">
        <f>IFERROR(RANK(G983,G:G,1)+COUNTIF($G$1:G982,G983),"")</f>
        <v/>
      </c>
      <c r="I983" s="29" t="str">
        <f t="shared" si="66"/>
        <v/>
      </c>
      <c r="J983" s="29" t="str">
        <f>IFERROR(RANK(I983,I:I,1)+COUNTIF(I$1:I982,I983),"")</f>
        <v/>
      </c>
      <c r="K983" s="29" t="str">
        <f t="shared" si="67"/>
        <v/>
      </c>
      <c r="L983" s="29" t="str">
        <f>IFERROR(RANK(K983,K:K,1)+COUNTIF(K$1:K982,K983),"")</f>
        <v/>
      </c>
      <c r="M983" s="29" t="str">
        <f t="shared" si="68"/>
        <v/>
      </c>
      <c r="N983" s="29" t="str">
        <f>IFERROR(RANK(M983,M:M,1)+COUNTIF(M$1:M982,M983),"")</f>
        <v/>
      </c>
    </row>
    <row r="984" spans="1:14">
      <c r="A984" s="21"/>
      <c r="B984" s="8"/>
      <c r="C984" s="22" t="s">
        <v>857</v>
      </c>
      <c r="D984" s="111"/>
      <c r="E984" s="89"/>
      <c r="F984" s="29" t="str">
        <f>IF(YEAR(A984)&amp;MONTH(A984)=체크리스트!$A$11&amp;체크리스트!$A$15,RANK(A984,A$2:A$1080,1),"")</f>
        <v/>
      </c>
      <c r="G984" s="29" t="str">
        <f t="shared" si="65"/>
        <v/>
      </c>
      <c r="H984" s="29" t="str">
        <f>IFERROR(RANK(G984,G:G,1)+COUNTIF($G$1:G983,G984),"")</f>
        <v/>
      </c>
      <c r="I984" s="29" t="str">
        <f t="shared" si="66"/>
        <v/>
      </c>
      <c r="J984" s="29" t="str">
        <f>IFERROR(RANK(I984,I:I,1)+COUNTIF(I$1:I983,I984),"")</f>
        <v/>
      </c>
      <c r="K984" s="29" t="str">
        <f t="shared" si="67"/>
        <v/>
      </c>
      <c r="L984" s="29" t="str">
        <f>IFERROR(RANK(K984,K:K,1)+COUNTIF(K$1:K983,K984),"")</f>
        <v/>
      </c>
      <c r="M984" s="29" t="str">
        <f t="shared" si="68"/>
        <v/>
      </c>
      <c r="N984" s="29" t="str">
        <f>IFERROR(RANK(M984,M:M,1)+COUNTIF(M$1:M983,M984),"")</f>
        <v/>
      </c>
    </row>
    <row r="985" spans="1:14">
      <c r="A985" s="21"/>
      <c r="B985" s="8"/>
      <c r="C985" s="22" t="s">
        <v>857</v>
      </c>
      <c r="D985" s="111"/>
      <c r="E985" s="89"/>
      <c r="F985" s="29" t="str">
        <f>IF(YEAR(A985)&amp;MONTH(A985)=체크리스트!$A$11&amp;체크리스트!$A$15,RANK(A985,A$2:A$1080,1),"")</f>
        <v/>
      </c>
      <c r="G985" s="29" t="str">
        <f t="shared" si="65"/>
        <v/>
      </c>
      <c r="H985" s="29" t="str">
        <f>IFERROR(RANK(G985,G:G,1)+COUNTIF($G$1:G984,G985),"")</f>
        <v/>
      </c>
      <c r="I985" s="29" t="str">
        <f t="shared" si="66"/>
        <v/>
      </c>
      <c r="J985" s="29" t="str">
        <f>IFERROR(RANK(I985,I:I,1)+COUNTIF(I$1:I984,I985),"")</f>
        <v/>
      </c>
      <c r="K985" s="29" t="str">
        <f t="shared" si="67"/>
        <v/>
      </c>
      <c r="L985" s="29" t="str">
        <f>IFERROR(RANK(K985,K:K,1)+COUNTIF(K$1:K984,K985),"")</f>
        <v/>
      </c>
      <c r="M985" s="29" t="str">
        <f t="shared" si="68"/>
        <v/>
      </c>
      <c r="N985" s="29" t="str">
        <f>IFERROR(RANK(M985,M:M,1)+COUNTIF(M$1:M984,M985),"")</f>
        <v/>
      </c>
    </row>
    <row r="986" spans="1:14">
      <c r="A986" s="21"/>
      <c r="B986" s="8"/>
      <c r="C986" s="22" t="s">
        <v>857</v>
      </c>
      <c r="D986" s="111"/>
      <c r="E986" s="89"/>
      <c r="F986" s="29" t="str">
        <f>IF(YEAR(A986)&amp;MONTH(A986)=체크리스트!$A$11&amp;체크리스트!$A$15,RANK(A986,A$2:A$1080,1),"")</f>
        <v/>
      </c>
      <c r="G986" s="29" t="str">
        <f t="shared" ref="G986:G1049" si="69">IFERROR(IF(D986="기획자료",RANK(F986,F:F,1),""),"")</f>
        <v/>
      </c>
      <c r="H986" s="29" t="str">
        <f>IFERROR(RANK(G986,G:G,1)+COUNTIF($G$1:G985,G986),"")</f>
        <v/>
      </c>
      <c r="I986" s="29" t="str">
        <f t="shared" ref="I986:I1049" si="70">IFERROR(IF(D986="보도자료",RANK(F986,F:F,1),""),"")</f>
        <v/>
      </c>
      <c r="J986" s="29" t="str">
        <f>IFERROR(RANK(I986,I:I,1)+COUNTIF(I$1:I985,I986),"")</f>
        <v/>
      </c>
      <c r="K986" s="29" t="str">
        <f t="shared" ref="K986:K1049" si="71">IFERROR(IF(D986="자료실",RANK(F986,F:F,1),""),"")</f>
        <v/>
      </c>
      <c r="L986" s="29" t="str">
        <f>IFERROR(RANK(K986,K:K,1)+COUNTIF(K$1:K985,K986),"")</f>
        <v/>
      </c>
      <c r="M986" s="29" t="str">
        <f t="shared" ref="M986:M1049" si="72">IFERROR(IF(D986="리포트",RANK(F986,F:F,1),""),"")</f>
        <v/>
      </c>
      <c r="N986" s="29" t="str">
        <f>IFERROR(RANK(M986,M:M,1)+COUNTIF(M$1:M985,M986),"")</f>
        <v/>
      </c>
    </row>
    <row r="987" spans="1:14">
      <c r="A987" s="21"/>
      <c r="B987" s="8"/>
      <c r="C987" s="22" t="s">
        <v>857</v>
      </c>
      <c r="D987" s="111"/>
      <c r="E987" s="89"/>
      <c r="F987" s="29" t="str">
        <f>IF(YEAR(A987)&amp;MONTH(A987)=체크리스트!$A$11&amp;체크리스트!$A$15,RANK(A987,A$2:A$1080,1),"")</f>
        <v/>
      </c>
      <c r="G987" s="29" t="str">
        <f t="shared" si="69"/>
        <v/>
      </c>
      <c r="H987" s="29" t="str">
        <f>IFERROR(RANK(G987,G:G,1)+COUNTIF($G$1:G986,G987),"")</f>
        <v/>
      </c>
      <c r="I987" s="29" t="str">
        <f t="shared" si="70"/>
        <v/>
      </c>
      <c r="J987" s="29" t="str">
        <f>IFERROR(RANK(I987,I:I,1)+COUNTIF(I$1:I986,I987),"")</f>
        <v/>
      </c>
      <c r="K987" s="29" t="str">
        <f t="shared" si="71"/>
        <v/>
      </c>
      <c r="L987" s="29" t="str">
        <f>IFERROR(RANK(K987,K:K,1)+COUNTIF(K$1:K986,K987),"")</f>
        <v/>
      </c>
      <c r="M987" s="29" t="str">
        <f t="shared" si="72"/>
        <v/>
      </c>
      <c r="N987" s="29" t="str">
        <f>IFERROR(RANK(M987,M:M,1)+COUNTIF(M$1:M986,M987),"")</f>
        <v/>
      </c>
    </row>
    <row r="988" spans="1:14">
      <c r="A988" s="21"/>
      <c r="B988" s="8"/>
      <c r="C988" s="22" t="s">
        <v>857</v>
      </c>
      <c r="D988" s="111"/>
      <c r="E988" s="89"/>
      <c r="F988" s="29" t="str">
        <f>IF(YEAR(A988)&amp;MONTH(A988)=체크리스트!$A$11&amp;체크리스트!$A$15,RANK(A988,A$2:A$1080,1),"")</f>
        <v/>
      </c>
      <c r="G988" s="29" t="str">
        <f t="shared" si="69"/>
        <v/>
      </c>
      <c r="H988" s="29" t="str">
        <f>IFERROR(RANK(G988,G:G,1)+COUNTIF($G$1:G987,G988),"")</f>
        <v/>
      </c>
      <c r="I988" s="29" t="str">
        <f t="shared" si="70"/>
        <v/>
      </c>
      <c r="J988" s="29" t="str">
        <f>IFERROR(RANK(I988,I:I,1)+COUNTIF(I$1:I987,I988),"")</f>
        <v/>
      </c>
      <c r="K988" s="29" t="str">
        <f t="shared" si="71"/>
        <v/>
      </c>
      <c r="L988" s="29" t="str">
        <f>IFERROR(RANK(K988,K:K,1)+COUNTIF(K$1:K987,K988),"")</f>
        <v/>
      </c>
      <c r="M988" s="29" t="str">
        <f t="shared" si="72"/>
        <v/>
      </c>
      <c r="N988" s="29" t="str">
        <f>IFERROR(RANK(M988,M:M,1)+COUNTIF(M$1:M987,M988),"")</f>
        <v/>
      </c>
    </row>
    <row r="989" spans="1:14">
      <c r="A989" s="21"/>
      <c r="B989" s="8"/>
      <c r="C989" s="22" t="s">
        <v>857</v>
      </c>
      <c r="D989" s="111"/>
      <c r="E989" s="89"/>
      <c r="F989" s="29" t="str">
        <f>IF(YEAR(A989)&amp;MONTH(A989)=체크리스트!$A$11&amp;체크리스트!$A$15,RANK(A989,A$2:A$1080,1),"")</f>
        <v/>
      </c>
      <c r="G989" s="29" t="str">
        <f t="shared" si="69"/>
        <v/>
      </c>
      <c r="H989" s="29" t="str">
        <f>IFERROR(RANK(G989,G:G,1)+COUNTIF($G$1:G988,G989),"")</f>
        <v/>
      </c>
      <c r="I989" s="29" t="str">
        <f t="shared" si="70"/>
        <v/>
      </c>
      <c r="J989" s="29" t="str">
        <f>IFERROR(RANK(I989,I:I,1)+COUNTIF(I$1:I988,I989),"")</f>
        <v/>
      </c>
      <c r="K989" s="29" t="str">
        <f t="shared" si="71"/>
        <v/>
      </c>
      <c r="L989" s="29" t="str">
        <f>IFERROR(RANK(K989,K:K,1)+COUNTIF(K$1:K988,K989),"")</f>
        <v/>
      </c>
      <c r="M989" s="29" t="str">
        <f t="shared" si="72"/>
        <v/>
      </c>
      <c r="N989" s="29" t="str">
        <f>IFERROR(RANK(M989,M:M,1)+COUNTIF(M$1:M988,M989),"")</f>
        <v/>
      </c>
    </row>
    <row r="990" spans="1:14">
      <c r="A990" s="21"/>
      <c r="B990" s="8"/>
      <c r="C990" s="22" t="s">
        <v>857</v>
      </c>
      <c r="D990" s="111"/>
      <c r="E990" s="89"/>
      <c r="F990" s="29" t="str">
        <f>IF(YEAR(A990)&amp;MONTH(A990)=체크리스트!$A$11&amp;체크리스트!$A$15,RANK(A990,A$2:A$1080,1),"")</f>
        <v/>
      </c>
      <c r="G990" s="29" t="str">
        <f t="shared" si="69"/>
        <v/>
      </c>
      <c r="H990" s="29" t="str">
        <f>IFERROR(RANK(G990,G:G,1)+COUNTIF($G$1:G989,G990),"")</f>
        <v/>
      </c>
      <c r="I990" s="29" t="str">
        <f t="shared" si="70"/>
        <v/>
      </c>
      <c r="J990" s="29" t="str">
        <f>IFERROR(RANK(I990,I:I,1)+COUNTIF(I$1:I989,I990),"")</f>
        <v/>
      </c>
      <c r="K990" s="29" t="str">
        <f t="shared" si="71"/>
        <v/>
      </c>
      <c r="L990" s="29" t="str">
        <f>IFERROR(RANK(K990,K:K,1)+COUNTIF(K$1:K989,K990),"")</f>
        <v/>
      </c>
      <c r="M990" s="29" t="str">
        <f t="shared" si="72"/>
        <v/>
      </c>
      <c r="N990" s="29" t="str">
        <f>IFERROR(RANK(M990,M:M,1)+COUNTIF(M$1:M989,M990),"")</f>
        <v/>
      </c>
    </row>
    <row r="991" spans="1:14">
      <c r="A991" s="21"/>
      <c r="B991" s="8"/>
      <c r="C991" s="22" t="s">
        <v>857</v>
      </c>
      <c r="D991" s="111"/>
      <c r="E991" s="89"/>
      <c r="F991" s="29" t="str">
        <f>IF(YEAR(A991)&amp;MONTH(A991)=체크리스트!$A$11&amp;체크리스트!$A$15,RANK(A991,A$2:A$1080,1),"")</f>
        <v/>
      </c>
      <c r="G991" s="29" t="str">
        <f t="shared" si="69"/>
        <v/>
      </c>
      <c r="H991" s="29" t="str">
        <f>IFERROR(RANK(G991,G:G,1)+COUNTIF($G$1:G990,G991),"")</f>
        <v/>
      </c>
      <c r="I991" s="29" t="str">
        <f t="shared" si="70"/>
        <v/>
      </c>
      <c r="J991" s="29" t="str">
        <f>IFERROR(RANK(I991,I:I,1)+COUNTIF(I$1:I990,I991),"")</f>
        <v/>
      </c>
      <c r="K991" s="29" t="str">
        <f t="shared" si="71"/>
        <v/>
      </c>
      <c r="L991" s="29" t="str">
        <f>IFERROR(RANK(K991,K:K,1)+COUNTIF(K$1:K990,K991),"")</f>
        <v/>
      </c>
      <c r="M991" s="29" t="str">
        <f t="shared" si="72"/>
        <v/>
      </c>
      <c r="N991" s="29" t="str">
        <f>IFERROR(RANK(M991,M:M,1)+COUNTIF(M$1:M990,M991),"")</f>
        <v/>
      </c>
    </row>
    <row r="992" spans="1:14">
      <c r="A992" s="21"/>
      <c r="B992" s="8"/>
      <c r="C992" s="22" t="s">
        <v>857</v>
      </c>
      <c r="D992" s="111"/>
      <c r="E992" s="89"/>
      <c r="F992" s="29" t="str">
        <f>IF(YEAR(A992)&amp;MONTH(A992)=체크리스트!$A$11&amp;체크리스트!$A$15,RANK(A992,A$2:A$1080,1),"")</f>
        <v/>
      </c>
      <c r="G992" s="29" t="str">
        <f t="shared" si="69"/>
        <v/>
      </c>
      <c r="H992" s="29" t="str">
        <f>IFERROR(RANK(G992,G:G,1)+COUNTIF($G$1:G991,G992),"")</f>
        <v/>
      </c>
      <c r="I992" s="29" t="str">
        <f t="shared" si="70"/>
        <v/>
      </c>
      <c r="J992" s="29" t="str">
        <f>IFERROR(RANK(I992,I:I,1)+COUNTIF(I$1:I991,I992),"")</f>
        <v/>
      </c>
      <c r="K992" s="29" t="str">
        <f t="shared" si="71"/>
        <v/>
      </c>
      <c r="L992" s="29" t="str">
        <f>IFERROR(RANK(K992,K:K,1)+COUNTIF(K$1:K991,K992),"")</f>
        <v/>
      </c>
      <c r="M992" s="29" t="str">
        <f t="shared" si="72"/>
        <v/>
      </c>
      <c r="N992" s="29" t="str">
        <f>IFERROR(RANK(M992,M:M,1)+COUNTIF(M$1:M991,M992),"")</f>
        <v/>
      </c>
    </row>
    <row r="993" spans="1:14">
      <c r="A993" s="21"/>
      <c r="B993" s="8"/>
      <c r="C993" s="22" t="s">
        <v>857</v>
      </c>
      <c r="D993" s="111"/>
      <c r="E993" s="89"/>
      <c r="F993" s="29" t="str">
        <f>IF(YEAR(A993)&amp;MONTH(A993)=체크리스트!$A$11&amp;체크리스트!$A$15,RANK(A993,A$2:A$1080,1),"")</f>
        <v/>
      </c>
      <c r="G993" s="29" t="str">
        <f t="shared" si="69"/>
        <v/>
      </c>
      <c r="H993" s="29" t="str">
        <f>IFERROR(RANK(G993,G:G,1)+COUNTIF($G$1:G992,G993),"")</f>
        <v/>
      </c>
      <c r="I993" s="29" t="str">
        <f t="shared" si="70"/>
        <v/>
      </c>
      <c r="J993" s="29" t="str">
        <f>IFERROR(RANK(I993,I:I,1)+COUNTIF(I$1:I992,I993),"")</f>
        <v/>
      </c>
      <c r="K993" s="29" t="str">
        <f t="shared" si="71"/>
        <v/>
      </c>
      <c r="L993" s="29" t="str">
        <f>IFERROR(RANK(K993,K:K,1)+COUNTIF(K$1:K992,K993),"")</f>
        <v/>
      </c>
      <c r="M993" s="29" t="str">
        <f t="shared" si="72"/>
        <v/>
      </c>
      <c r="N993" s="29" t="str">
        <f>IFERROR(RANK(M993,M:M,1)+COUNTIF(M$1:M992,M993),"")</f>
        <v/>
      </c>
    </row>
    <row r="994" spans="1:14">
      <c r="A994" s="21"/>
      <c r="B994" s="8"/>
      <c r="C994" s="22" t="s">
        <v>857</v>
      </c>
      <c r="D994" s="111"/>
      <c r="E994" s="89"/>
      <c r="F994" s="29" t="str">
        <f>IF(YEAR(A994)&amp;MONTH(A994)=체크리스트!$A$11&amp;체크리스트!$A$15,RANK(A994,A$2:A$1080,1),"")</f>
        <v/>
      </c>
      <c r="G994" s="29" t="str">
        <f t="shared" si="69"/>
        <v/>
      </c>
      <c r="H994" s="29" t="str">
        <f>IFERROR(RANK(G994,G:G,1)+COUNTIF($G$1:G993,G994),"")</f>
        <v/>
      </c>
      <c r="I994" s="29" t="str">
        <f t="shared" si="70"/>
        <v/>
      </c>
      <c r="J994" s="29" t="str">
        <f>IFERROR(RANK(I994,I:I,1)+COUNTIF(I$1:I993,I994),"")</f>
        <v/>
      </c>
      <c r="K994" s="29" t="str">
        <f t="shared" si="71"/>
        <v/>
      </c>
      <c r="L994" s="29" t="str">
        <f>IFERROR(RANK(K994,K:K,1)+COUNTIF(K$1:K993,K994),"")</f>
        <v/>
      </c>
      <c r="M994" s="29" t="str">
        <f t="shared" si="72"/>
        <v/>
      </c>
      <c r="N994" s="29" t="str">
        <f>IFERROR(RANK(M994,M:M,1)+COUNTIF(M$1:M993,M994),"")</f>
        <v/>
      </c>
    </row>
    <row r="995" spans="1:14">
      <c r="A995" s="21"/>
      <c r="B995" s="8"/>
      <c r="C995" s="22" t="s">
        <v>857</v>
      </c>
      <c r="D995" s="111"/>
      <c r="E995" s="89"/>
      <c r="F995" s="29" t="str">
        <f>IF(YEAR(A995)&amp;MONTH(A995)=체크리스트!$A$11&amp;체크리스트!$A$15,RANK(A995,A$2:A$1080,1),"")</f>
        <v/>
      </c>
      <c r="G995" s="29" t="str">
        <f t="shared" si="69"/>
        <v/>
      </c>
      <c r="H995" s="29" t="str">
        <f>IFERROR(RANK(G995,G:G,1)+COUNTIF($G$1:G994,G995),"")</f>
        <v/>
      </c>
      <c r="I995" s="29" t="str">
        <f t="shared" si="70"/>
        <v/>
      </c>
      <c r="J995" s="29" t="str">
        <f>IFERROR(RANK(I995,I:I,1)+COUNTIF(I$1:I994,I995),"")</f>
        <v/>
      </c>
      <c r="K995" s="29" t="str">
        <f t="shared" si="71"/>
        <v/>
      </c>
      <c r="L995" s="29" t="str">
        <f>IFERROR(RANK(K995,K:K,1)+COUNTIF(K$1:K994,K995),"")</f>
        <v/>
      </c>
      <c r="M995" s="29" t="str">
        <f t="shared" si="72"/>
        <v/>
      </c>
      <c r="N995" s="29" t="str">
        <f>IFERROR(RANK(M995,M:M,1)+COUNTIF(M$1:M994,M995),"")</f>
        <v/>
      </c>
    </row>
    <row r="996" spans="1:14">
      <c r="A996" s="21"/>
      <c r="B996" s="8"/>
      <c r="C996" s="22" t="s">
        <v>857</v>
      </c>
      <c r="D996" s="111"/>
      <c r="E996" s="89"/>
      <c r="F996" s="29" t="str">
        <f>IF(YEAR(A996)&amp;MONTH(A996)=체크리스트!$A$11&amp;체크리스트!$A$15,RANK(A996,A$2:A$1080,1),"")</f>
        <v/>
      </c>
      <c r="G996" s="29" t="str">
        <f t="shared" si="69"/>
        <v/>
      </c>
      <c r="H996" s="29" t="str">
        <f>IFERROR(RANK(G996,G:G,1)+COUNTIF($G$1:G995,G996),"")</f>
        <v/>
      </c>
      <c r="I996" s="29" t="str">
        <f t="shared" si="70"/>
        <v/>
      </c>
      <c r="J996" s="29" t="str">
        <f>IFERROR(RANK(I996,I:I,1)+COUNTIF(I$1:I995,I996),"")</f>
        <v/>
      </c>
      <c r="K996" s="29" t="str">
        <f t="shared" si="71"/>
        <v/>
      </c>
      <c r="L996" s="29" t="str">
        <f>IFERROR(RANK(K996,K:K,1)+COUNTIF(K$1:K995,K996),"")</f>
        <v/>
      </c>
      <c r="M996" s="29" t="str">
        <f t="shared" si="72"/>
        <v/>
      </c>
      <c r="N996" s="29" t="str">
        <f>IFERROR(RANK(M996,M:M,1)+COUNTIF(M$1:M995,M996),"")</f>
        <v/>
      </c>
    </row>
    <row r="997" spans="1:14">
      <c r="A997" s="21"/>
      <c r="B997" s="8"/>
      <c r="C997" s="22" t="s">
        <v>857</v>
      </c>
      <c r="D997" s="111"/>
      <c r="E997" s="89"/>
      <c r="F997" s="29" t="str">
        <f>IF(YEAR(A997)&amp;MONTH(A997)=체크리스트!$A$11&amp;체크리스트!$A$15,RANK(A997,A$2:A$1080,1),"")</f>
        <v/>
      </c>
      <c r="G997" s="29" t="str">
        <f t="shared" si="69"/>
        <v/>
      </c>
      <c r="H997" s="29" t="str">
        <f>IFERROR(RANK(G997,G:G,1)+COUNTIF($G$1:G996,G997),"")</f>
        <v/>
      </c>
      <c r="I997" s="29" t="str">
        <f t="shared" si="70"/>
        <v/>
      </c>
      <c r="J997" s="29" t="str">
        <f>IFERROR(RANK(I997,I:I,1)+COUNTIF(I$1:I996,I997),"")</f>
        <v/>
      </c>
      <c r="K997" s="29" t="str">
        <f t="shared" si="71"/>
        <v/>
      </c>
      <c r="L997" s="29" t="str">
        <f>IFERROR(RANK(K997,K:K,1)+COUNTIF(K$1:K996,K997),"")</f>
        <v/>
      </c>
      <c r="M997" s="29" t="str">
        <f t="shared" si="72"/>
        <v/>
      </c>
      <c r="N997" s="29" t="str">
        <f>IFERROR(RANK(M997,M:M,1)+COUNTIF(M$1:M996,M997),"")</f>
        <v/>
      </c>
    </row>
    <row r="998" spans="1:14">
      <c r="A998" s="21"/>
      <c r="B998" s="8"/>
      <c r="C998" s="22" t="s">
        <v>857</v>
      </c>
      <c r="D998" s="111"/>
      <c r="E998" s="89"/>
      <c r="F998" s="29" t="str">
        <f>IF(YEAR(A998)&amp;MONTH(A998)=체크리스트!$A$11&amp;체크리스트!$A$15,RANK(A998,A$2:A$1080,1),"")</f>
        <v/>
      </c>
      <c r="G998" s="29" t="str">
        <f t="shared" si="69"/>
        <v/>
      </c>
      <c r="H998" s="29" t="str">
        <f>IFERROR(RANK(G998,G:G,1)+COUNTIF($G$1:G997,G998),"")</f>
        <v/>
      </c>
      <c r="I998" s="29" t="str">
        <f t="shared" si="70"/>
        <v/>
      </c>
      <c r="J998" s="29" t="str">
        <f>IFERROR(RANK(I998,I:I,1)+COUNTIF(I$1:I997,I998),"")</f>
        <v/>
      </c>
      <c r="K998" s="29" t="str">
        <f t="shared" si="71"/>
        <v/>
      </c>
      <c r="L998" s="29" t="str">
        <f>IFERROR(RANK(K998,K:K,1)+COUNTIF(K$1:K997,K998),"")</f>
        <v/>
      </c>
      <c r="M998" s="29" t="str">
        <f t="shared" si="72"/>
        <v/>
      </c>
      <c r="N998" s="29" t="str">
        <f>IFERROR(RANK(M998,M:M,1)+COUNTIF(M$1:M997,M998),"")</f>
        <v/>
      </c>
    </row>
    <row r="999" spans="1:14">
      <c r="A999" s="21"/>
      <c r="B999" s="8"/>
      <c r="C999" s="22" t="s">
        <v>857</v>
      </c>
      <c r="D999" s="111"/>
      <c r="E999" s="89"/>
      <c r="F999" s="29" t="str">
        <f>IF(YEAR(A999)&amp;MONTH(A999)=체크리스트!$A$11&amp;체크리스트!$A$15,RANK(A999,A$2:A$1080,1),"")</f>
        <v/>
      </c>
      <c r="G999" s="29" t="str">
        <f t="shared" si="69"/>
        <v/>
      </c>
      <c r="H999" s="29" t="str">
        <f>IFERROR(RANK(G999,G:G,1)+COUNTIF($G$1:G998,G999),"")</f>
        <v/>
      </c>
      <c r="I999" s="29" t="str">
        <f t="shared" si="70"/>
        <v/>
      </c>
      <c r="J999" s="29" t="str">
        <f>IFERROR(RANK(I999,I:I,1)+COUNTIF(I$1:I998,I999),"")</f>
        <v/>
      </c>
      <c r="K999" s="29" t="str">
        <f t="shared" si="71"/>
        <v/>
      </c>
      <c r="L999" s="29" t="str">
        <f>IFERROR(RANK(K999,K:K,1)+COUNTIF(K$1:K998,K999),"")</f>
        <v/>
      </c>
      <c r="M999" s="29" t="str">
        <f t="shared" si="72"/>
        <v/>
      </c>
      <c r="N999" s="29" t="str">
        <f>IFERROR(RANK(M999,M:M,1)+COUNTIF(M$1:M998,M999),"")</f>
        <v/>
      </c>
    </row>
    <row r="1000" spans="1:14">
      <c r="A1000" s="21"/>
      <c r="B1000" s="8"/>
      <c r="C1000" s="22" t="s">
        <v>857</v>
      </c>
      <c r="D1000" s="111"/>
      <c r="E1000" s="89"/>
      <c r="F1000" s="29" t="str">
        <f>IF(YEAR(A1000)&amp;MONTH(A1000)=체크리스트!$A$11&amp;체크리스트!$A$15,RANK(A1000,A$2:A$1080,1),"")</f>
        <v/>
      </c>
      <c r="G1000" s="29" t="str">
        <f t="shared" si="69"/>
        <v/>
      </c>
      <c r="H1000" s="29" t="str">
        <f>IFERROR(RANK(G1000,G:G,1)+COUNTIF($G$1:G999,G1000),"")</f>
        <v/>
      </c>
      <c r="I1000" s="29" t="str">
        <f t="shared" si="70"/>
        <v/>
      </c>
      <c r="J1000" s="29" t="str">
        <f>IFERROR(RANK(I1000,I:I,1)+COUNTIF(I$1:I999,I1000),"")</f>
        <v/>
      </c>
      <c r="K1000" s="29" t="str">
        <f t="shared" si="71"/>
        <v/>
      </c>
      <c r="L1000" s="29" t="str">
        <f>IFERROR(RANK(K1000,K:K,1)+COUNTIF(K$1:K999,K1000),"")</f>
        <v/>
      </c>
      <c r="M1000" s="29" t="str">
        <f t="shared" si="72"/>
        <v/>
      </c>
      <c r="N1000" s="29" t="str">
        <f>IFERROR(RANK(M1000,M:M,1)+COUNTIF(M$1:M999,M1000),"")</f>
        <v/>
      </c>
    </row>
    <row r="1001" spans="1:14">
      <c r="A1001" s="21"/>
      <c r="B1001" s="8"/>
      <c r="C1001" s="22" t="s">
        <v>857</v>
      </c>
      <c r="D1001" s="111"/>
      <c r="E1001" s="89"/>
      <c r="F1001" s="29" t="str">
        <f>IF(YEAR(A1001)&amp;MONTH(A1001)=체크리스트!$A$11&amp;체크리스트!$A$15,RANK(A1001,A$2:A$1080,1),"")</f>
        <v/>
      </c>
      <c r="G1001" s="29" t="str">
        <f t="shared" si="69"/>
        <v/>
      </c>
      <c r="H1001" s="29" t="str">
        <f>IFERROR(RANK(G1001,G:G,1)+COUNTIF($G$1:G1000,G1001),"")</f>
        <v/>
      </c>
      <c r="I1001" s="29" t="str">
        <f t="shared" si="70"/>
        <v/>
      </c>
      <c r="J1001" s="29" t="str">
        <f>IFERROR(RANK(I1001,I:I,1)+COUNTIF(I$1:I1000,I1001),"")</f>
        <v/>
      </c>
      <c r="K1001" s="29" t="str">
        <f t="shared" si="71"/>
        <v/>
      </c>
      <c r="L1001" s="29" t="str">
        <f>IFERROR(RANK(K1001,K:K,1)+COUNTIF(K$1:K1000,K1001),"")</f>
        <v/>
      </c>
      <c r="M1001" s="29" t="str">
        <f t="shared" si="72"/>
        <v/>
      </c>
      <c r="N1001" s="29" t="str">
        <f>IFERROR(RANK(M1001,M:M,1)+COUNTIF(M$1:M1000,M1001),"")</f>
        <v/>
      </c>
    </row>
    <row r="1002" spans="1:14">
      <c r="A1002" s="21"/>
      <c r="B1002" s="8"/>
      <c r="C1002" s="22" t="s">
        <v>857</v>
      </c>
      <c r="D1002" s="111"/>
      <c r="E1002" s="89"/>
      <c r="F1002" s="29" t="str">
        <f>IF(YEAR(A1002)&amp;MONTH(A1002)=체크리스트!$A$11&amp;체크리스트!$A$15,RANK(A1002,A$2:A$1080,1),"")</f>
        <v/>
      </c>
      <c r="G1002" s="29" t="str">
        <f t="shared" si="69"/>
        <v/>
      </c>
      <c r="H1002" s="29" t="str">
        <f>IFERROR(RANK(G1002,G:G,1)+COUNTIF($G$1:G1001,G1002),"")</f>
        <v/>
      </c>
      <c r="I1002" s="29" t="str">
        <f t="shared" si="70"/>
        <v/>
      </c>
      <c r="J1002" s="29" t="str">
        <f>IFERROR(RANK(I1002,I:I,1)+COUNTIF(I$1:I1001,I1002),"")</f>
        <v/>
      </c>
      <c r="K1002" s="29" t="str">
        <f t="shared" si="71"/>
        <v/>
      </c>
      <c r="L1002" s="29" t="str">
        <f>IFERROR(RANK(K1002,K:K,1)+COUNTIF(K$1:K1001,K1002),"")</f>
        <v/>
      </c>
      <c r="M1002" s="29" t="str">
        <f t="shared" si="72"/>
        <v/>
      </c>
      <c r="N1002" s="29" t="str">
        <f>IFERROR(RANK(M1002,M:M,1)+COUNTIF(M$1:M1001,M1002),"")</f>
        <v/>
      </c>
    </row>
    <row r="1003" spans="1:14">
      <c r="A1003" s="21"/>
      <c r="B1003" s="8"/>
      <c r="C1003" s="22" t="s">
        <v>857</v>
      </c>
      <c r="D1003" s="111"/>
      <c r="E1003" s="89"/>
      <c r="F1003" s="29" t="str">
        <f>IF(YEAR(A1003)&amp;MONTH(A1003)=체크리스트!$A$11&amp;체크리스트!$A$15,RANK(A1003,A$2:A$1080,1),"")</f>
        <v/>
      </c>
      <c r="G1003" s="29" t="str">
        <f t="shared" si="69"/>
        <v/>
      </c>
      <c r="H1003" s="29" t="str">
        <f>IFERROR(RANK(G1003,G:G,1)+COUNTIF($G$1:G1002,G1003),"")</f>
        <v/>
      </c>
      <c r="I1003" s="29" t="str">
        <f t="shared" si="70"/>
        <v/>
      </c>
      <c r="J1003" s="29" t="str">
        <f>IFERROR(RANK(I1003,I:I,1)+COUNTIF(I$1:I1002,I1003),"")</f>
        <v/>
      </c>
      <c r="K1003" s="29" t="str">
        <f t="shared" si="71"/>
        <v/>
      </c>
      <c r="L1003" s="29" t="str">
        <f>IFERROR(RANK(K1003,K:K,1)+COUNTIF(K$1:K1002,K1003),"")</f>
        <v/>
      </c>
      <c r="M1003" s="29" t="str">
        <f t="shared" si="72"/>
        <v/>
      </c>
      <c r="N1003" s="29" t="str">
        <f>IFERROR(RANK(M1003,M:M,1)+COUNTIF(M$1:M1002,M1003),"")</f>
        <v/>
      </c>
    </row>
    <row r="1004" spans="1:14">
      <c r="A1004" s="21"/>
      <c r="B1004" s="8"/>
      <c r="C1004" s="22" t="s">
        <v>857</v>
      </c>
      <c r="D1004" s="111"/>
      <c r="E1004" s="89"/>
      <c r="F1004" s="29" t="str">
        <f>IF(YEAR(A1004)&amp;MONTH(A1004)=체크리스트!$A$11&amp;체크리스트!$A$15,RANK(A1004,A$2:A$1080,1),"")</f>
        <v/>
      </c>
      <c r="G1004" s="29" t="str">
        <f t="shared" si="69"/>
        <v/>
      </c>
      <c r="H1004" s="29" t="str">
        <f>IFERROR(RANK(G1004,G:G,1)+COUNTIF($G$1:G1003,G1004),"")</f>
        <v/>
      </c>
      <c r="I1004" s="29" t="str">
        <f t="shared" si="70"/>
        <v/>
      </c>
      <c r="J1004" s="29" t="str">
        <f>IFERROR(RANK(I1004,I:I,1)+COUNTIF(I$1:I1003,I1004),"")</f>
        <v/>
      </c>
      <c r="K1004" s="29" t="str">
        <f t="shared" si="71"/>
        <v/>
      </c>
      <c r="L1004" s="29" t="str">
        <f>IFERROR(RANK(K1004,K:K,1)+COUNTIF(K$1:K1003,K1004),"")</f>
        <v/>
      </c>
      <c r="M1004" s="29" t="str">
        <f t="shared" si="72"/>
        <v/>
      </c>
      <c r="N1004" s="29" t="str">
        <f>IFERROR(RANK(M1004,M:M,1)+COUNTIF(M$1:M1003,M1004),"")</f>
        <v/>
      </c>
    </row>
    <row r="1005" spans="1:14">
      <c r="A1005" s="21"/>
      <c r="B1005" s="8"/>
      <c r="C1005" s="22" t="s">
        <v>857</v>
      </c>
      <c r="D1005" s="111"/>
      <c r="E1005" s="89"/>
      <c r="F1005" s="29" t="str">
        <f>IF(YEAR(A1005)&amp;MONTH(A1005)=체크리스트!$A$11&amp;체크리스트!$A$15,RANK(A1005,A$2:A$1080,1),"")</f>
        <v/>
      </c>
      <c r="G1005" s="29" t="str">
        <f t="shared" si="69"/>
        <v/>
      </c>
      <c r="H1005" s="29" t="str">
        <f>IFERROR(RANK(G1005,G:G,1)+COUNTIF($G$1:G1004,G1005),"")</f>
        <v/>
      </c>
      <c r="I1005" s="29" t="str">
        <f t="shared" si="70"/>
        <v/>
      </c>
      <c r="J1005" s="29" t="str">
        <f>IFERROR(RANK(I1005,I:I,1)+COUNTIF(I$1:I1004,I1005),"")</f>
        <v/>
      </c>
      <c r="K1005" s="29" t="str">
        <f t="shared" si="71"/>
        <v/>
      </c>
      <c r="L1005" s="29" t="str">
        <f>IFERROR(RANK(K1005,K:K,1)+COUNTIF(K$1:K1004,K1005),"")</f>
        <v/>
      </c>
      <c r="M1005" s="29" t="str">
        <f t="shared" si="72"/>
        <v/>
      </c>
      <c r="N1005" s="29" t="str">
        <f>IFERROR(RANK(M1005,M:M,1)+COUNTIF(M$1:M1004,M1005),"")</f>
        <v/>
      </c>
    </row>
    <row r="1006" spans="1:14">
      <c r="A1006" s="21"/>
      <c r="B1006" s="8"/>
      <c r="C1006" s="22" t="s">
        <v>857</v>
      </c>
      <c r="D1006" s="111"/>
      <c r="E1006" s="89"/>
      <c r="F1006" s="29" t="str">
        <f>IF(YEAR(A1006)&amp;MONTH(A1006)=체크리스트!$A$11&amp;체크리스트!$A$15,RANK(A1006,A$2:A$1080,1),"")</f>
        <v/>
      </c>
      <c r="G1006" s="29" t="str">
        <f t="shared" si="69"/>
        <v/>
      </c>
      <c r="H1006" s="29" t="str">
        <f>IFERROR(RANK(G1006,G:G,1)+COUNTIF($G$1:G1005,G1006),"")</f>
        <v/>
      </c>
      <c r="I1006" s="29" t="str">
        <f t="shared" si="70"/>
        <v/>
      </c>
      <c r="J1006" s="29" t="str">
        <f>IFERROR(RANK(I1006,I:I,1)+COUNTIF(I$1:I1005,I1006),"")</f>
        <v/>
      </c>
      <c r="K1006" s="29" t="str">
        <f t="shared" si="71"/>
        <v/>
      </c>
      <c r="L1006" s="29" t="str">
        <f>IFERROR(RANK(K1006,K:K,1)+COUNTIF(K$1:K1005,K1006),"")</f>
        <v/>
      </c>
      <c r="M1006" s="29" t="str">
        <f t="shared" si="72"/>
        <v/>
      </c>
      <c r="N1006" s="29" t="str">
        <f>IFERROR(RANK(M1006,M:M,1)+COUNTIF(M$1:M1005,M1006),"")</f>
        <v/>
      </c>
    </row>
    <row r="1007" spans="1:14">
      <c r="A1007" s="21"/>
      <c r="B1007" s="8"/>
      <c r="C1007" s="22" t="s">
        <v>857</v>
      </c>
      <c r="D1007" s="111"/>
      <c r="E1007" s="89"/>
      <c r="F1007" s="29" t="str">
        <f>IF(YEAR(A1007)&amp;MONTH(A1007)=체크리스트!$A$11&amp;체크리스트!$A$15,RANK(A1007,A$2:A$1080,1),"")</f>
        <v/>
      </c>
      <c r="G1007" s="29" t="str">
        <f t="shared" si="69"/>
        <v/>
      </c>
      <c r="H1007" s="29" t="str">
        <f>IFERROR(RANK(G1007,G:G,1)+COUNTIF($G$1:G1006,G1007),"")</f>
        <v/>
      </c>
      <c r="I1007" s="29" t="str">
        <f t="shared" si="70"/>
        <v/>
      </c>
      <c r="J1007" s="29" t="str">
        <f>IFERROR(RANK(I1007,I:I,1)+COUNTIF(I$1:I1006,I1007),"")</f>
        <v/>
      </c>
      <c r="K1007" s="29" t="str">
        <f t="shared" si="71"/>
        <v/>
      </c>
      <c r="L1007" s="29" t="str">
        <f>IFERROR(RANK(K1007,K:K,1)+COUNTIF(K$1:K1006,K1007),"")</f>
        <v/>
      </c>
      <c r="M1007" s="29" t="str">
        <f t="shared" si="72"/>
        <v/>
      </c>
      <c r="N1007" s="29" t="str">
        <f>IFERROR(RANK(M1007,M:M,1)+COUNTIF(M$1:M1006,M1007),"")</f>
        <v/>
      </c>
    </row>
    <row r="1008" spans="1:14">
      <c r="A1008" s="21"/>
      <c r="B1008" s="8"/>
      <c r="C1008" s="22" t="s">
        <v>857</v>
      </c>
      <c r="D1008" s="111"/>
      <c r="E1008" s="89"/>
      <c r="F1008" s="29" t="str">
        <f>IF(YEAR(A1008)&amp;MONTH(A1008)=체크리스트!$A$11&amp;체크리스트!$A$15,RANK(A1008,A$2:A$1080,1),"")</f>
        <v/>
      </c>
      <c r="G1008" s="29" t="str">
        <f t="shared" si="69"/>
        <v/>
      </c>
      <c r="H1008" s="29" t="str">
        <f>IFERROR(RANK(G1008,G:G,1)+COUNTIF($G$1:G1007,G1008),"")</f>
        <v/>
      </c>
      <c r="I1008" s="29" t="str">
        <f t="shared" si="70"/>
        <v/>
      </c>
      <c r="J1008" s="29" t="str">
        <f>IFERROR(RANK(I1008,I:I,1)+COUNTIF(I$1:I1007,I1008),"")</f>
        <v/>
      </c>
      <c r="K1008" s="29" t="str">
        <f t="shared" si="71"/>
        <v/>
      </c>
      <c r="L1008" s="29" t="str">
        <f>IFERROR(RANK(K1008,K:K,1)+COUNTIF(K$1:K1007,K1008),"")</f>
        <v/>
      </c>
      <c r="M1008" s="29" t="str">
        <f t="shared" si="72"/>
        <v/>
      </c>
      <c r="N1008" s="29" t="str">
        <f>IFERROR(RANK(M1008,M:M,1)+COUNTIF(M$1:M1007,M1008),"")</f>
        <v/>
      </c>
    </row>
    <row r="1009" spans="1:14">
      <c r="A1009" s="21"/>
      <c r="B1009" s="8"/>
      <c r="C1009" s="22" t="s">
        <v>857</v>
      </c>
      <c r="D1009" s="111"/>
      <c r="E1009" s="89"/>
      <c r="F1009" s="29" t="str">
        <f>IF(YEAR(A1009)&amp;MONTH(A1009)=체크리스트!$A$11&amp;체크리스트!$A$15,RANK(A1009,A$2:A$1080,1),"")</f>
        <v/>
      </c>
      <c r="G1009" s="29" t="str">
        <f t="shared" si="69"/>
        <v/>
      </c>
      <c r="H1009" s="29" t="str">
        <f>IFERROR(RANK(G1009,G:G,1)+COUNTIF($G$1:G1008,G1009),"")</f>
        <v/>
      </c>
      <c r="I1009" s="29" t="str">
        <f t="shared" si="70"/>
        <v/>
      </c>
      <c r="J1009" s="29" t="str">
        <f>IFERROR(RANK(I1009,I:I,1)+COUNTIF(I$1:I1008,I1009),"")</f>
        <v/>
      </c>
      <c r="K1009" s="29" t="str">
        <f t="shared" si="71"/>
        <v/>
      </c>
      <c r="L1009" s="29" t="str">
        <f>IFERROR(RANK(K1009,K:K,1)+COUNTIF(K$1:K1008,K1009),"")</f>
        <v/>
      </c>
      <c r="M1009" s="29" t="str">
        <f t="shared" si="72"/>
        <v/>
      </c>
      <c r="N1009" s="29" t="str">
        <f>IFERROR(RANK(M1009,M:M,1)+COUNTIF(M$1:M1008,M1009),"")</f>
        <v/>
      </c>
    </row>
    <row r="1010" spans="1:14">
      <c r="A1010" s="21"/>
      <c r="B1010" s="8"/>
      <c r="C1010" s="22" t="s">
        <v>857</v>
      </c>
      <c r="D1010" s="111"/>
      <c r="E1010" s="89"/>
      <c r="F1010" s="29" t="str">
        <f>IF(YEAR(A1010)&amp;MONTH(A1010)=체크리스트!$A$11&amp;체크리스트!$A$15,RANK(A1010,A$2:A$1080,1),"")</f>
        <v/>
      </c>
      <c r="G1010" s="29" t="str">
        <f t="shared" si="69"/>
        <v/>
      </c>
      <c r="H1010" s="29" t="str">
        <f>IFERROR(RANK(G1010,G:G,1)+COUNTIF($G$1:G1009,G1010),"")</f>
        <v/>
      </c>
      <c r="I1010" s="29" t="str">
        <f t="shared" si="70"/>
        <v/>
      </c>
      <c r="J1010" s="29" t="str">
        <f>IFERROR(RANK(I1010,I:I,1)+COUNTIF(I$1:I1009,I1010),"")</f>
        <v/>
      </c>
      <c r="K1010" s="29" t="str">
        <f t="shared" si="71"/>
        <v/>
      </c>
      <c r="L1010" s="29" t="str">
        <f>IFERROR(RANK(K1010,K:K,1)+COUNTIF(K$1:K1009,K1010),"")</f>
        <v/>
      </c>
      <c r="M1010" s="29" t="str">
        <f t="shared" si="72"/>
        <v/>
      </c>
      <c r="N1010" s="29" t="str">
        <f>IFERROR(RANK(M1010,M:M,1)+COUNTIF(M$1:M1009,M1010),"")</f>
        <v/>
      </c>
    </row>
    <row r="1011" spans="1:14">
      <c r="A1011" s="21"/>
      <c r="B1011" s="8"/>
      <c r="C1011" s="22" t="s">
        <v>857</v>
      </c>
      <c r="D1011" s="111"/>
      <c r="E1011" s="89"/>
      <c r="F1011" s="29" t="str">
        <f>IF(YEAR(A1011)&amp;MONTH(A1011)=체크리스트!$A$11&amp;체크리스트!$A$15,RANK(A1011,A$2:A$1080,1),"")</f>
        <v/>
      </c>
      <c r="G1011" s="29" t="str">
        <f t="shared" si="69"/>
        <v/>
      </c>
      <c r="H1011" s="29" t="str">
        <f>IFERROR(RANK(G1011,G:G,1)+COUNTIF($G$1:G1010,G1011),"")</f>
        <v/>
      </c>
      <c r="I1011" s="29" t="str">
        <f t="shared" si="70"/>
        <v/>
      </c>
      <c r="J1011" s="29" t="str">
        <f>IFERROR(RANK(I1011,I:I,1)+COUNTIF(I$1:I1010,I1011),"")</f>
        <v/>
      </c>
      <c r="K1011" s="29" t="str">
        <f t="shared" si="71"/>
        <v/>
      </c>
      <c r="L1011" s="29" t="str">
        <f>IFERROR(RANK(K1011,K:K,1)+COUNTIF(K$1:K1010,K1011),"")</f>
        <v/>
      </c>
      <c r="M1011" s="29" t="str">
        <f t="shared" si="72"/>
        <v/>
      </c>
      <c r="N1011" s="29" t="str">
        <f>IFERROR(RANK(M1011,M:M,1)+COUNTIF(M$1:M1010,M1011),"")</f>
        <v/>
      </c>
    </row>
    <row r="1012" spans="1:14">
      <c r="A1012" s="21"/>
      <c r="B1012" s="8"/>
      <c r="C1012" s="22" t="s">
        <v>857</v>
      </c>
      <c r="D1012" s="111"/>
      <c r="E1012" s="89"/>
      <c r="F1012" s="29" t="str">
        <f>IF(YEAR(A1012)&amp;MONTH(A1012)=체크리스트!$A$11&amp;체크리스트!$A$15,RANK(A1012,A$2:A$1080,1),"")</f>
        <v/>
      </c>
      <c r="G1012" s="29" t="str">
        <f t="shared" si="69"/>
        <v/>
      </c>
      <c r="H1012" s="29" t="str">
        <f>IFERROR(RANK(G1012,G:G,1)+COUNTIF($G$1:G1011,G1012),"")</f>
        <v/>
      </c>
      <c r="I1012" s="29" t="str">
        <f t="shared" si="70"/>
        <v/>
      </c>
      <c r="J1012" s="29" t="str">
        <f>IFERROR(RANK(I1012,I:I,1)+COUNTIF(I$1:I1011,I1012),"")</f>
        <v/>
      </c>
      <c r="K1012" s="29" t="str">
        <f t="shared" si="71"/>
        <v/>
      </c>
      <c r="L1012" s="29" t="str">
        <f>IFERROR(RANK(K1012,K:K,1)+COUNTIF(K$1:K1011,K1012),"")</f>
        <v/>
      </c>
      <c r="M1012" s="29" t="str">
        <f t="shared" si="72"/>
        <v/>
      </c>
      <c r="N1012" s="29" t="str">
        <f>IFERROR(RANK(M1012,M:M,1)+COUNTIF(M$1:M1011,M1012),"")</f>
        <v/>
      </c>
    </row>
    <row r="1013" spans="1:14">
      <c r="A1013" s="21"/>
      <c r="B1013" s="8"/>
      <c r="C1013" s="22" t="s">
        <v>857</v>
      </c>
      <c r="D1013" s="111"/>
      <c r="E1013" s="89"/>
      <c r="F1013" s="29" t="str">
        <f>IF(YEAR(A1013)&amp;MONTH(A1013)=체크리스트!$A$11&amp;체크리스트!$A$15,RANK(A1013,A$2:A$1080,1),"")</f>
        <v/>
      </c>
      <c r="G1013" s="29" t="str">
        <f t="shared" si="69"/>
        <v/>
      </c>
      <c r="H1013" s="29" t="str">
        <f>IFERROR(RANK(G1013,G:G,1)+COUNTIF($G$1:G1012,G1013),"")</f>
        <v/>
      </c>
      <c r="I1013" s="29" t="str">
        <f t="shared" si="70"/>
        <v/>
      </c>
      <c r="J1013" s="29" t="str">
        <f>IFERROR(RANK(I1013,I:I,1)+COUNTIF(I$1:I1012,I1013),"")</f>
        <v/>
      </c>
      <c r="K1013" s="29" t="str">
        <f t="shared" si="71"/>
        <v/>
      </c>
      <c r="L1013" s="29" t="str">
        <f>IFERROR(RANK(K1013,K:K,1)+COUNTIF(K$1:K1012,K1013),"")</f>
        <v/>
      </c>
      <c r="M1013" s="29" t="str">
        <f t="shared" si="72"/>
        <v/>
      </c>
      <c r="N1013" s="29" t="str">
        <f>IFERROR(RANK(M1013,M:M,1)+COUNTIF(M$1:M1012,M1013),"")</f>
        <v/>
      </c>
    </row>
    <row r="1014" spans="1:14">
      <c r="A1014" s="21"/>
      <c r="B1014" s="8"/>
      <c r="C1014" s="22" t="s">
        <v>857</v>
      </c>
      <c r="D1014" s="111"/>
      <c r="E1014" s="89"/>
      <c r="F1014" s="29" t="str">
        <f>IF(YEAR(A1014)&amp;MONTH(A1014)=체크리스트!$A$11&amp;체크리스트!$A$15,RANK(A1014,A$2:A$1080,1),"")</f>
        <v/>
      </c>
      <c r="G1014" s="29" t="str">
        <f t="shared" si="69"/>
        <v/>
      </c>
      <c r="H1014" s="29" t="str">
        <f>IFERROR(RANK(G1014,G:G,1)+COUNTIF($G$1:G1013,G1014),"")</f>
        <v/>
      </c>
      <c r="I1014" s="29" t="str">
        <f t="shared" si="70"/>
        <v/>
      </c>
      <c r="J1014" s="29" t="str">
        <f>IFERROR(RANK(I1014,I:I,1)+COUNTIF(I$1:I1013,I1014),"")</f>
        <v/>
      </c>
      <c r="K1014" s="29" t="str">
        <f t="shared" si="71"/>
        <v/>
      </c>
      <c r="L1014" s="29" t="str">
        <f>IFERROR(RANK(K1014,K:K,1)+COUNTIF(K$1:K1013,K1014),"")</f>
        <v/>
      </c>
      <c r="M1014" s="29" t="str">
        <f t="shared" si="72"/>
        <v/>
      </c>
      <c r="N1014" s="29" t="str">
        <f>IFERROR(RANK(M1014,M:M,1)+COUNTIF(M$1:M1013,M1014),"")</f>
        <v/>
      </c>
    </row>
    <row r="1015" spans="1:14">
      <c r="A1015" s="21"/>
      <c r="B1015" s="8"/>
      <c r="C1015" s="22" t="s">
        <v>857</v>
      </c>
      <c r="D1015" s="111"/>
      <c r="E1015" s="89"/>
      <c r="F1015" s="29" t="str">
        <f>IF(YEAR(A1015)&amp;MONTH(A1015)=체크리스트!$A$11&amp;체크리스트!$A$15,RANK(A1015,A$2:A$1080,1),"")</f>
        <v/>
      </c>
      <c r="G1015" s="29" t="str">
        <f t="shared" si="69"/>
        <v/>
      </c>
      <c r="H1015" s="29" t="str">
        <f>IFERROR(RANK(G1015,G:G,1)+COUNTIF($G$1:G1014,G1015),"")</f>
        <v/>
      </c>
      <c r="I1015" s="29" t="str">
        <f t="shared" si="70"/>
        <v/>
      </c>
      <c r="J1015" s="29" t="str">
        <f>IFERROR(RANK(I1015,I:I,1)+COUNTIF(I$1:I1014,I1015),"")</f>
        <v/>
      </c>
      <c r="K1015" s="29" t="str">
        <f t="shared" si="71"/>
        <v/>
      </c>
      <c r="L1015" s="29" t="str">
        <f>IFERROR(RANK(K1015,K:K,1)+COUNTIF(K$1:K1014,K1015),"")</f>
        <v/>
      </c>
      <c r="M1015" s="29" t="str">
        <f t="shared" si="72"/>
        <v/>
      </c>
      <c r="N1015" s="29" t="str">
        <f>IFERROR(RANK(M1015,M:M,1)+COUNTIF(M$1:M1014,M1015),"")</f>
        <v/>
      </c>
    </row>
    <row r="1016" spans="1:14">
      <c r="A1016" s="21"/>
      <c r="B1016" s="8"/>
      <c r="C1016" s="22" t="s">
        <v>857</v>
      </c>
      <c r="D1016" s="111"/>
      <c r="E1016" s="89"/>
      <c r="F1016" s="29" t="str">
        <f>IF(YEAR(A1016)&amp;MONTH(A1016)=체크리스트!$A$11&amp;체크리스트!$A$15,RANK(A1016,A$2:A$1080,1),"")</f>
        <v/>
      </c>
      <c r="G1016" s="29" t="str">
        <f t="shared" si="69"/>
        <v/>
      </c>
      <c r="H1016" s="29" t="str">
        <f>IFERROR(RANK(G1016,G:G,1)+COUNTIF($G$1:G1015,G1016),"")</f>
        <v/>
      </c>
      <c r="I1016" s="29" t="str">
        <f t="shared" si="70"/>
        <v/>
      </c>
      <c r="J1016" s="29" t="str">
        <f>IFERROR(RANK(I1016,I:I,1)+COUNTIF(I$1:I1015,I1016),"")</f>
        <v/>
      </c>
      <c r="K1016" s="29" t="str">
        <f t="shared" si="71"/>
        <v/>
      </c>
      <c r="L1016" s="29" t="str">
        <f>IFERROR(RANK(K1016,K:K,1)+COUNTIF(K$1:K1015,K1016),"")</f>
        <v/>
      </c>
      <c r="M1016" s="29" t="str">
        <f t="shared" si="72"/>
        <v/>
      </c>
      <c r="N1016" s="29" t="str">
        <f>IFERROR(RANK(M1016,M:M,1)+COUNTIF(M$1:M1015,M1016),"")</f>
        <v/>
      </c>
    </row>
    <row r="1017" spans="1:14">
      <c r="A1017" s="21"/>
      <c r="B1017" s="8"/>
      <c r="C1017" s="22" t="s">
        <v>857</v>
      </c>
      <c r="D1017" s="111"/>
      <c r="E1017" s="89"/>
      <c r="F1017" s="29" t="str">
        <f>IF(YEAR(A1017)&amp;MONTH(A1017)=체크리스트!$A$11&amp;체크리스트!$A$15,RANK(A1017,A$2:A$1080,1),"")</f>
        <v/>
      </c>
      <c r="G1017" s="29" t="str">
        <f t="shared" si="69"/>
        <v/>
      </c>
      <c r="H1017" s="29" t="str">
        <f>IFERROR(RANK(G1017,G:G,1)+COUNTIF($G$1:G1016,G1017),"")</f>
        <v/>
      </c>
      <c r="I1017" s="29" t="str">
        <f t="shared" si="70"/>
        <v/>
      </c>
      <c r="J1017" s="29" t="str">
        <f>IFERROR(RANK(I1017,I:I,1)+COUNTIF(I$1:I1016,I1017),"")</f>
        <v/>
      </c>
      <c r="K1017" s="29" t="str">
        <f t="shared" si="71"/>
        <v/>
      </c>
      <c r="L1017" s="29" t="str">
        <f>IFERROR(RANK(K1017,K:K,1)+COUNTIF(K$1:K1016,K1017),"")</f>
        <v/>
      </c>
      <c r="M1017" s="29" t="str">
        <f t="shared" si="72"/>
        <v/>
      </c>
      <c r="N1017" s="29" t="str">
        <f>IFERROR(RANK(M1017,M:M,1)+COUNTIF(M$1:M1016,M1017),"")</f>
        <v/>
      </c>
    </row>
    <row r="1018" spans="1:14">
      <c r="A1018" s="21"/>
      <c r="B1018" s="8"/>
      <c r="C1018" s="22" t="s">
        <v>857</v>
      </c>
      <c r="D1018" s="111"/>
      <c r="E1018" s="89"/>
      <c r="F1018" s="29" t="str">
        <f>IF(YEAR(A1018)&amp;MONTH(A1018)=체크리스트!$A$11&amp;체크리스트!$A$15,RANK(A1018,A$2:A$1080,1),"")</f>
        <v/>
      </c>
      <c r="G1018" s="29" t="str">
        <f t="shared" si="69"/>
        <v/>
      </c>
      <c r="H1018" s="29" t="str">
        <f>IFERROR(RANK(G1018,G:G,1)+COUNTIF($G$1:G1017,G1018),"")</f>
        <v/>
      </c>
      <c r="I1018" s="29" t="str">
        <f t="shared" si="70"/>
        <v/>
      </c>
      <c r="J1018" s="29" t="str">
        <f>IFERROR(RANK(I1018,I:I,1)+COUNTIF(I$1:I1017,I1018),"")</f>
        <v/>
      </c>
      <c r="K1018" s="29" t="str">
        <f t="shared" si="71"/>
        <v/>
      </c>
      <c r="L1018" s="29" t="str">
        <f>IFERROR(RANK(K1018,K:K,1)+COUNTIF(K$1:K1017,K1018),"")</f>
        <v/>
      </c>
      <c r="M1018" s="29" t="str">
        <f t="shared" si="72"/>
        <v/>
      </c>
      <c r="N1018" s="29" t="str">
        <f>IFERROR(RANK(M1018,M:M,1)+COUNTIF(M$1:M1017,M1018),"")</f>
        <v/>
      </c>
    </row>
    <row r="1019" spans="1:14">
      <c r="A1019" s="21"/>
      <c r="B1019" s="8"/>
      <c r="C1019" s="22" t="s">
        <v>857</v>
      </c>
      <c r="D1019" s="111"/>
      <c r="E1019" s="89"/>
      <c r="F1019" s="29" t="str">
        <f>IF(YEAR(A1019)&amp;MONTH(A1019)=체크리스트!$A$11&amp;체크리스트!$A$15,RANK(A1019,A$2:A$1080,1),"")</f>
        <v/>
      </c>
      <c r="G1019" s="29" t="str">
        <f t="shared" si="69"/>
        <v/>
      </c>
      <c r="H1019" s="29" t="str">
        <f>IFERROR(RANK(G1019,G:G,1)+COUNTIF($G$1:G1018,G1019),"")</f>
        <v/>
      </c>
      <c r="I1019" s="29" t="str">
        <f t="shared" si="70"/>
        <v/>
      </c>
      <c r="J1019" s="29" t="str">
        <f>IFERROR(RANK(I1019,I:I,1)+COUNTIF(I$1:I1018,I1019),"")</f>
        <v/>
      </c>
      <c r="K1019" s="29" t="str">
        <f t="shared" si="71"/>
        <v/>
      </c>
      <c r="L1019" s="29" t="str">
        <f>IFERROR(RANK(K1019,K:K,1)+COUNTIF(K$1:K1018,K1019),"")</f>
        <v/>
      </c>
      <c r="M1019" s="29" t="str">
        <f t="shared" si="72"/>
        <v/>
      </c>
      <c r="N1019" s="29" t="str">
        <f>IFERROR(RANK(M1019,M:M,1)+COUNTIF(M$1:M1018,M1019),"")</f>
        <v/>
      </c>
    </row>
    <row r="1020" spans="1:14">
      <c r="A1020" s="21"/>
      <c r="B1020" s="8"/>
      <c r="C1020" s="22" t="s">
        <v>857</v>
      </c>
      <c r="D1020" s="111"/>
      <c r="E1020" s="89"/>
      <c r="F1020" s="29" t="str">
        <f>IF(YEAR(A1020)&amp;MONTH(A1020)=체크리스트!$A$11&amp;체크리스트!$A$15,RANK(A1020,A$2:A$1080,1),"")</f>
        <v/>
      </c>
      <c r="G1020" s="29" t="str">
        <f t="shared" si="69"/>
        <v/>
      </c>
      <c r="H1020" s="29" t="str">
        <f>IFERROR(RANK(G1020,G:G,1)+COUNTIF($G$1:G1019,G1020),"")</f>
        <v/>
      </c>
      <c r="I1020" s="29" t="str">
        <f t="shared" si="70"/>
        <v/>
      </c>
      <c r="J1020" s="29" t="str">
        <f>IFERROR(RANK(I1020,I:I,1)+COUNTIF(I$1:I1019,I1020),"")</f>
        <v/>
      </c>
      <c r="K1020" s="29" t="str">
        <f t="shared" si="71"/>
        <v/>
      </c>
      <c r="L1020" s="29" t="str">
        <f>IFERROR(RANK(K1020,K:K,1)+COUNTIF(K$1:K1019,K1020),"")</f>
        <v/>
      </c>
      <c r="M1020" s="29" t="str">
        <f t="shared" si="72"/>
        <v/>
      </c>
      <c r="N1020" s="29" t="str">
        <f>IFERROR(RANK(M1020,M:M,1)+COUNTIF(M$1:M1019,M1020),"")</f>
        <v/>
      </c>
    </row>
    <row r="1021" spans="1:14">
      <c r="A1021" s="21"/>
      <c r="B1021" s="8"/>
      <c r="C1021" s="22" t="s">
        <v>857</v>
      </c>
      <c r="D1021" s="111"/>
      <c r="E1021" s="89"/>
      <c r="F1021" s="29" t="str">
        <f>IF(YEAR(A1021)&amp;MONTH(A1021)=체크리스트!$A$11&amp;체크리스트!$A$15,RANK(A1021,A$2:A$1080,1),"")</f>
        <v/>
      </c>
      <c r="G1021" s="29" t="str">
        <f t="shared" si="69"/>
        <v/>
      </c>
      <c r="H1021" s="29" t="str">
        <f>IFERROR(RANK(G1021,G:G,1)+COUNTIF($G$1:G1020,G1021),"")</f>
        <v/>
      </c>
      <c r="I1021" s="29" t="str">
        <f t="shared" si="70"/>
        <v/>
      </c>
      <c r="J1021" s="29" t="str">
        <f>IFERROR(RANK(I1021,I:I,1)+COUNTIF(I$1:I1020,I1021),"")</f>
        <v/>
      </c>
      <c r="K1021" s="29" t="str">
        <f t="shared" si="71"/>
        <v/>
      </c>
      <c r="L1021" s="29" t="str">
        <f>IFERROR(RANK(K1021,K:K,1)+COUNTIF(K$1:K1020,K1021),"")</f>
        <v/>
      </c>
      <c r="M1021" s="29" t="str">
        <f t="shared" si="72"/>
        <v/>
      </c>
      <c r="N1021" s="29" t="str">
        <f>IFERROR(RANK(M1021,M:M,1)+COUNTIF(M$1:M1020,M1021),"")</f>
        <v/>
      </c>
    </row>
    <row r="1022" spans="1:14">
      <c r="A1022" s="21"/>
      <c r="B1022" s="8"/>
      <c r="C1022" s="22" t="s">
        <v>857</v>
      </c>
      <c r="D1022" s="111"/>
      <c r="E1022" s="89"/>
      <c r="F1022" s="29" t="str">
        <f>IF(YEAR(A1022)&amp;MONTH(A1022)=체크리스트!$A$11&amp;체크리스트!$A$15,RANK(A1022,A$2:A$1080,1),"")</f>
        <v/>
      </c>
      <c r="G1022" s="29" t="str">
        <f t="shared" si="69"/>
        <v/>
      </c>
      <c r="H1022" s="29" t="str">
        <f>IFERROR(RANK(G1022,G:G,1)+COUNTIF($G$1:G1021,G1022),"")</f>
        <v/>
      </c>
      <c r="I1022" s="29" t="str">
        <f t="shared" si="70"/>
        <v/>
      </c>
      <c r="J1022" s="29" t="str">
        <f>IFERROR(RANK(I1022,I:I,1)+COUNTIF(I$1:I1021,I1022),"")</f>
        <v/>
      </c>
      <c r="K1022" s="29" t="str">
        <f t="shared" si="71"/>
        <v/>
      </c>
      <c r="L1022" s="29" t="str">
        <f>IFERROR(RANK(K1022,K:K,1)+COUNTIF(K$1:K1021,K1022),"")</f>
        <v/>
      </c>
      <c r="M1022" s="29" t="str">
        <f t="shared" si="72"/>
        <v/>
      </c>
      <c r="N1022" s="29" t="str">
        <f>IFERROR(RANK(M1022,M:M,1)+COUNTIF(M$1:M1021,M1022),"")</f>
        <v/>
      </c>
    </row>
    <row r="1023" spans="1:14">
      <c r="A1023" s="21"/>
      <c r="B1023" s="8"/>
      <c r="C1023" s="22" t="s">
        <v>857</v>
      </c>
      <c r="D1023" s="111"/>
      <c r="E1023" s="89"/>
      <c r="F1023" s="29" t="str">
        <f>IF(YEAR(A1023)&amp;MONTH(A1023)=체크리스트!$A$11&amp;체크리스트!$A$15,RANK(A1023,A$2:A$1080,1),"")</f>
        <v/>
      </c>
      <c r="G1023" s="29" t="str">
        <f t="shared" si="69"/>
        <v/>
      </c>
      <c r="H1023" s="29" t="str">
        <f>IFERROR(RANK(G1023,G:G,1)+COUNTIF($G$1:G1022,G1023),"")</f>
        <v/>
      </c>
      <c r="I1023" s="29" t="str">
        <f t="shared" si="70"/>
        <v/>
      </c>
      <c r="J1023" s="29" t="str">
        <f>IFERROR(RANK(I1023,I:I,1)+COUNTIF(I$1:I1022,I1023),"")</f>
        <v/>
      </c>
      <c r="K1023" s="29" t="str">
        <f t="shared" si="71"/>
        <v/>
      </c>
      <c r="L1023" s="29" t="str">
        <f>IFERROR(RANK(K1023,K:K,1)+COUNTIF(K$1:K1022,K1023),"")</f>
        <v/>
      </c>
      <c r="M1023" s="29" t="str">
        <f t="shared" si="72"/>
        <v/>
      </c>
      <c r="N1023" s="29" t="str">
        <f>IFERROR(RANK(M1023,M:M,1)+COUNTIF(M$1:M1022,M1023),"")</f>
        <v/>
      </c>
    </row>
    <row r="1024" spans="1:14">
      <c r="A1024" s="21"/>
      <c r="B1024" s="8"/>
      <c r="C1024" s="22" t="s">
        <v>857</v>
      </c>
      <c r="D1024" s="111"/>
      <c r="E1024" s="89"/>
      <c r="F1024" s="29" t="str">
        <f>IF(YEAR(A1024)&amp;MONTH(A1024)=체크리스트!$A$11&amp;체크리스트!$A$15,RANK(A1024,A$2:A$1080,1),"")</f>
        <v/>
      </c>
      <c r="G1024" s="29" t="str">
        <f t="shared" si="69"/>
        <v/>
      </c>
      <c r="H1024" s="29" t="str">
        <f>IFERROR(RANK(G1024,G:G,1)+COUNTIF($G$1:G1023,G1024),"")</f>
        <v/>
      </c>
      <c r="I1024" s="29" t="str">
        <f t="shared" si="70"/>
        <v/>
      </c>
      <c r="J1024" s="29" t="str">
        <f>IFERROR(RANK(I1024,I:I,1)+COUNTIF(I$1:I1023,I1024),"")</f>
        <v/>
      </c>
      <c r="K1024" s="29" t="str">
        <f t="shared" si="71"/>
        <v/>
      </c>
      <c r="L1024" s="29" t="str">
        <f>IFERROR(RANK(K1024,K:K,1)+COUNTIF(K$1:K1023,K1024),"")</f>
        <v/>
      </c>
      <c r="M1024" s="29" t="str">
        <f t="shared" si="72"/>
        <v/>
      </c>
      <c r="N1024" s="29" t="str">
        <f>IFERROR(RANK(M1024,M:M,1)+COUNTIF(M$1:M1023,M1024),"")</f>
        <v/>
      </c>
    </row>
    <row r="1025" spans="1:14">
      <c r="A1025" s="21"/>
      <c r="B1025" s="8"/>
      <c r="C1025" s="22" t="s">
        <v>857</v>
      </c>
      <c r="D1025" s="111"/>
      <c r="E1025" s="89"/>
      <c r="F1025" s="29" t="str">
        <f>IF(YEAR(A1025)&amp;MONTH(A1025)=체크리스트!$A$11&amp;체크리스트!$A$15,RANK(A1025,A$2:A$1080,1),"")</f>
        <v/>
      </c>
      <c r="G1025" s="29" t="str">
        <f t="shared" si="69"/>
        <v/>
      </c>
      <c r="H1025" s="29" t="str">
        <f>IFERROR(RANK(G1025,G:G,1)+COUNTIF($G$1:G1024,G1025),"")</f>
        <v/>
      </c>
      <c r="I1025" s="29" t="str">
        <f t="shared" si="70"/>
        <v/>
      </c>
      <c r="J1025" s="29" t="str">
        <f>IFERROR(RANK(I1025,I:I,1)+COUNTIF(I$1:I1024,I1025),"")</f>
        <v/>
      </c>
      <c r="K1025" s="29" t="str">
        <f t="shared" si="71"/>
        <v/>
      </c>
      <c r="L1025" s="29" t="str">
        <f>IFERROR(RANK(K1025,K:K,1)+COUNTIF(K$1:K1024,K1025),"")</f>
        <v/>
      </c>
      <c r="M1025" s="29" t="str">
        <f t="shared" si="72"/>
        <v/>
      </c>
      <c r="N1025" s="29" t="str">
        <f>IFERROR(RANK(M1025,M:M,1)+COUNTIF(M$1:M1024,M1025),"")</f>
        <v/>
      </c>
    </row>
    <row r="1026" spans="1:14">
      <c r="A1026" s="21"/>
      <c r="B1026" s="8"/>
      <c r="C1026" s="22" t="s">
        <v>857</v>
      </c>
      <c r="D1026" s="111"/>
      <c r="E1026" s="89"/>
      <c r="F1026" s="29" t="str">
        <f>IF(YEAR(A1026)&amp;MONTH(A1026)=체크리스트!$A$11&amp;체크리스트!$A$15,RANK(A1026,A$2:A$1080,1),"")</f>
        <v/>
      </c>
      <c r="G1026" s="29" t="str">
        <f t="shared" si="69"/>
        <v/>
      </c>
      <c r="H1026" s="29" t="str">
        <f>IFERROR(RANK(G1026,G:G,1)+COUNTIF($G$1:G1025,G1026),"")</f>
        <v/>
      </c>
      <c r="I1026" s="29" t="str">
        <f t="shared" si="70"/>
        <v/>
      </c>
      <c r="J1026" s="29" t="str">
        <f>IFERROR(RANK(I1026,I:I,1)+COUNTIF(I$1:I1025,I1026),"")</f>
        <v/>
      </c>
      <c r="K1026" s="29" t="str">
        <f t="shared" si="71"/>
        <v/>
      </c>
      <c r="L1026" s="29" t="str">
        <f>IFERROR(RANK(K1026,K:K,1)+COUNTIF(K$1:K1025,K1026),"")</f>
        <v/>
      </c>
      <c r="M1026" s="29" t="str">
        <f t="shared" si="72"/>
        <v/>
      </c>
      <c r="N1026" s="29" t="str">
        <f>IFERROR(RANK(M1026,M:M,1)+COUNTIF(M$1:M1025,M1026),"")</f>
        <v/>
      </c>
    </row>
    <row r="1027" spans="1:14">
      <c r="A1027" s="21"/>
      <c r="B1027" s="8"/>
      <c r="C1027" s="22" t="s">
        <v>857</v>
      </c>
      <c r="D1027" s="111"/>
      <c r="E1027" s="89"/>
      <c r="F1027" s="29" t="str">
        <f>IF(YEAR(A1027)&amp;MONTH(A1027)=체크리스트!$A$11&amp;체크리스트!$A$15,RANK(A1027,A$2:A$1080,1),"")</f>
        <v/>
      </c>
      <c r="G1027" s="29" t="str">
        <f t="shared" si="69"/>
        <v/>
      </c>
      <c r="H1027" s="29" t="str">
        <f>IFERROR(RANK(G1027,G:G,1)+COUNTIF($G$1:G1026,G1027),"")</f>
        <v/>
      </c>
      <c r="I1027" s="29" t="str">
        <f t="shared" si="70"/>
        <v/>
      </c>
      <c r="J1027" s="29" t="str">
        <f>IFERROR(RANK(I1027,I:I,1)+COUNTIF(I$1:I1026,I1027),"")</f>
        <v/>
      </c>
      <c r="K1027" s="29" t="str">
        <f t="shared" si="71"/>
        <v/>
      </c>
      <c r="L1027" s="29" t="str">
        <f>IFERROR(RANK(K1027,K:K,1)+COUNTIF(K$1:K1026,K1027),"")</f>
        <v/>
      </c>
      <c r="M1027" s="29" t="str">
        <f t="shared" si="72"/>
        <v/>
      </c>
      <c r="N1027" s="29" t="str">
        <f>IFERROR(RANK(M1027,M:M,1)+COUNTIF(M$1:M1026,M1027),"")</f>
        <v/>
      </c>
    </row>
    <row r="1028" spans="1:14">
      <c r="A1028" s="21"/>
      <c r="B1028" s="8"/>
      <c r="C1028" s="22" t="s">
        <v>857</v>
      </c>
      <c r="D1028" s="111"/>
      <c r="E1028" s="89"/>
      <c r="F1028" s="29" t="str">
        <f>IF(YEAR(A1028)&amp;MONTH(A1028)=체크리스트!$A$11&amp;체크리스트!$A$15,RANK(A1028,A$2:A$1080,1),"")</f>
        <v/>
      </c>
      <c r="G1028" s="29" t="str">
        <f t="shared" si="69"/>
        <v/>
      </c>
      <c r="H1028" s="29" t="str">
        <f>IFERROR(RANK(G1028,G:G,1)+COUNTIF($G$1:G1027,G1028),"")</f>
        <v/>
      </c>
      <c r="I1028" s="29" t="str">
        <f t="shared" si="70"/>
        <v/>
      </c>
      <c r="J1028" s="29" t="str">
        <f>IFERROR(RANK(I1028,I:I,1)+COUNTIF(I$1:I1027,I1028),"")</f>
        <v/>
      </c>
      <c r="K1028" s="29" t="str">
        <f t="shared" si="71"/>
        <v/>
      </c>
      <c r="L1028" s="29" t="str">
        <f>IFERROR(RANK(K1028,K:K,1)+COUNTIF(K$1:K1027,K1028),"")</f>
        <v/>
      </c>
      <c r="M1028" s="29" t="str">
        <f t="shared" si="72"/>
        <v/>
      </c>
      <c r="N1028" s="29" t="str">
        <f>IFERROR(RANK(M1028,M:M,1)+COUNTIF(M$1:M1027,M1028),"")</f>
        <v/>
      </c>
    </row>
    <row r="1029" spans="1:14">
      <c r="A1029" s="21"/>
      <c r="B1029" s="8"/>
      <c r="C1029" s="22" t="s">
        <v>857</v>
      </c>
      <c r="D1029" s="111"/>
      <c r="E1029" s="89"/>
      <c r="F1029" s="29" t="str">
        <f>IF(YEAR(A1029)&amp;MONTH(A1029)=체크리스트!$A$11&amp;체크리스트!$A$15,RANK(A1029,A$2:A$1080,1),"")</f>
        <v/>
      </c>
      <c r="G1029" s="29" t="str">
        <f t="shared" si="69"/>
        <v/>
      </c>
      <c r="H1029" s="29" t="str">
        <f>IFERROR(RANK(G1029,G:G,1)+COUNTIF($G$1:G1028,G1029),"")</f>
        <v/>
      </c>
      <c r="I1029" s="29" t="str">
        <f t="shared" si="70"/>
        <v/>
      </c>
      <c r="J1029" s="29" t="str">
        <f>IFERROR(RANK(I1029,I:I,1)+COUNTIF(I$1:I1028,I1029),"")</f>
        <v/>
      </c>
      <c r="K1029" s="29" t="str">
        <f t="shared" si="71"/>
        <v/>
      </c>
      <c r="L1029" s="29" t="str">
        <f>IFERROR(RANK(K1029,K:K,1)+COUNTIF(K$1:K1028,K1029),"")</f>
        <v/>
      </c>
      <c r="M1029" s="29" t="str">
        <f t="shared" si="72"/>
        <v/>
      </c>
      <c r="N1029" s="29" t="str">
        <f>IFERROR(RANK(M1029,M:M,1)+COUNTIF(M$1:M1028,M1029),"")</f>
        <v/>
      </c>
    </row>
    <row r="1030" spans="1:14">
      <c r="A1030" s="21"/>
      <c r="B1030" s="8"/>
      <c r="C1030" s="22" t="s">
        <v>857</v>
      </c>
      <c r="D1030" s="111"/>
      <c r="E1030" s="89"/>
      <c r="F1030" s="29" t="str">
        <f>IF(YEAR(A1030)&amp;MONTH(A1030)=체크리스트!$A$11&amp;체크리스트!$A$15,RANK(A1030,A$2:A$1080,1),"")</f>
        <v/>
      </c>
      <c r="G1030" s="29" t="str">
        <f t="shared" si="69"/>
        <v/>
      </c>
      <c r="H1030" s="29" t="str">
        <f>IFERROR(RANK(G1030,G:G,1)+COUNTIF($G$1:G1029,G1030),"")</f>
        <v/>
      </c>
      <c r="I1030" s="29" t="str">
        <f t="shared" si="70"/>
        <v/>
      </c>
      <c r="J1030" s="29" t="str">
        <f>IFERROR(RANK(I1030,I:I,1)+COUNTIF(I$1:I1029,I1030),"")</f>
        <v/>
      </c>
      <c r="K1030" s="29" t="str">
        <f t="shared" si="71"/>
        <v/>
      </c>
      <c r="L1030" s="29" t="str">
        <f>IFERROR(RANK(K1030,K:K,1)+COUNTIF(K$1:K1029,K1030),"")</f>
        <v/>
      </c>
      <c r="M1030" s="29" t="str">
        <f t="shared" si="72"/>
        <v/>
      </c>
      <c r="N1030" s="29" t="str">
        <f>IFERROR(RANK(M1030,M:M,1)+COUNTIF(M$1:M1029,M1030),"")</f>
        <v/>
      </c>
    </row>
    <row r="1031" spans="1:14">
      <c r="A1031" s="21"/>
      <c r="B1031" s="8"/>
      <c r="C1031" s="22" t="s">
        <v>857</v>
      </c>
      <c r="D1031" s="111"/>
      <c r="E1031" s="89"/>
      <c r="F1031" s="29" t="str">
        <f>IF(YEAR(A1031)&amp;MONTH(A1031)=체크리스트!$A$11&amp;체크리스트!$A$15,RANK(A1031,A$2:A$1080,1),"")</f>
        <v/>
      </c>
      <c r="G1031" s="29" t="str">
        <f t="shared" si="69"/>
        <v/>
      </c>
      <c r="H1031" s="29" t="str">
        <f>IFERROR(RANK(G1031,G:G,1)+COUNTIF($G$1:G1030,G1031),"")</f>
        <v/>
      </c>
      <c r="I1031" s="29" t="str">
        <f t="shared" si="70"/>
        <v/>
      </c>
      <c r="J1031" s="29" t="str">
        <f>IFERROR(RANK(I1031,I:I,1)+COUNTIF(I$1:I1030,I1031),"")</f>
        <v/>
      </c>
      <c r="K1031" s="29" t="str">
        <f t="shared" si="71"/>
        <v/>
      </c>
      <c r="L1031" s="29" t="str">
        <f>IFERROR(RANK(K1031,K:K,1)+COUNTIF(K$1:K1030,K1031),"")</f>
        <v/>
      </c>
      <c r="M1031" s="29" t="str">
        <f t="shared" si="72"/>
        <v/>
      </c>
      <c r="N1031" s="29" t="str">
        <f>IFERROR(RANK(M1031,M:M,1)+COUNTIF(M$1:M1030,M1031),"")</f>
        <v/>
      </c>
    </row>
    <row r="1032" spans="1:14">
      <c r="A1032" s="21"/>
      <c r="B1032" s="8"/>
      <c r="C1032" s="22" t="s">
        <v>857</v>
      </c>
      <c r="D1032" s="111"/>
      <c r="E1032" s="89"/>
      <c r="F1032" s="29" t="str">
        <f>IF(YEAR(A1032)&amp;MONTH(A1032)=체크리스트!$A$11&amp;체크리스트!$A$15,RANK(A1032,A$2:A$1080,1),"")</f>
        <v/>
      </c>
      <c r="G1032" s="29" t="str">
        <f t="shared" si="69"/>
        <v/>
      </c>
      <c r="H1032" s="29" t="str">
        <f>IFERROR(RANK(G1032,G:G,1)+COUNTIF($G$1:G1031,G1032),"")</f>
        <v/>
      </c>
      <c r="I1032" s="29" t="str">
        <f t="shared" si="70"/>
        <v/>
      </c>
      <c r="J1032" s="29" t="str">
        <f>IFERROR(RANK(I1032,I:I,1)+COUNTIF(I$1:I1031,I1032),"")</f>
        <v/>
      </c>
      <c r="K1032" s="29" t="str">
        <f t="shared" si="71"/>
        <v/>
      </c>
      <c r="L1032" s="29" t="str">
        <f>IFERROR(RANK(K1032,K:K,1)+COUNTIF(K$1:K1031,K1032),"")</f>
        <v/>
      </c>
      <c r="M1032" s="29" t="str">
        <f t="shared" si="72"/>
        <v/>
      </c>
      <c r="N1032" s="29" t="str">
        <f>IFERROR(RANK(M1032,M:M,1)+COUNTIF(M$1:M1031,M1032),"")</f>
        <v/>
      </c>
    </row>
    <row r="1033" spans="1:14">
      <c r="A1033" s="21"/>
      <c r="B1033" s="8"/>
      <c r="C1033" s="22" t="s">
        <v>857</v>
      </c>
      <c r="D1033" s="111"/>
      <c r="E1033" s="89"/>
      <c r="F1033" s="29" t="str">
        <f>IF(YEAR(A1033)&amp;MONTH(A1033)=체크리스트!$A$11&amp;체크리스트!$A$15,RANK(A1033,A$2:A$1080,1),"")</f>
        <v/>
      </c>
      <c r="G1033" s="29" t="str">
        <f t="shared" si="69"/>
        <v/>
      </c>
      <c r="H1033" s="29" t="str">
        <f>IFERROR(RANK(G1033,G:G,1)+COUNTIF($G$1:G1032,G1033),"")</f>
        <v/>
      </c>
      <c r="I1033" s="29" t="str">
        <f t="shared" si="70"/>
        <v/>
      </c>
      <c r="J1033" s="29" t="str">
        <f>IFERROR(RANK(I1033,I:I,1)+COUNTIF(I$1:I1032,I1033),"")</f>
        <v/>
      </c>
      <c r="K1033" s="29" t="str">
        <f t="shared" si="71"/>
        <v/>
      </c>
      <c r="L1033" s="29" t="str">
        <f>IFERROR(RANK(K1033,K:K,1)+COUNTIF(K$1:K1032,K1033),"")</f>
        <v/>
      </c>
      <c r="M1033" s="29" t="str">
        <f t="shared" si="72"/>
        <v/>
      </c>
      <c r="N1033" s="29" t="str">
        <f>IFERROR(RANK(M1033,M:M,1)+COUNTIF(M$1:M1032,M1033),"")</f>
        <v/>
      </c>
    </row>
    <row r="1034" spans="1:14">
      <c r="A1034" s="21"/>
      <c r="B1034" s="8"/>
      <c r="C1034" s="22" t="s">
        <v>857</v>
      </c>
      <c r="D1034" s="111"/>
      <c r="E1034" s="89"/>
      <c r="F1034" s="29" t="str">
        <f>IF(YEAR(A1034)&amp;MONTH(A1034)=체크리스트!$A$11&amp;체크리스트!$A$15,RANK(A1034,A$2:A$1080,1),"")</f>
        <v/>
      </c>
      <c r="G1034" s="29" t="str">
        <f t="shared" si="69"/>
        <v/>
      </c>
      <c r="H1034" s="29" t="str">
        <f>IFERROR(RANK(G1034,G:G,1)+COUNTIF($G$1:G1033,G1034),"")</f>
        <v/>
      </c>
      <c r="I1034" s="29" t="str">
        <f t="shared" si="70"/>
        <v/>
      </c>
      <c r="J1034" s="29" t="str">
        <f>IFERROR(RANK(I1034,I:I,1)+COUNTIF(I$1:I1033,I1034),"")</f>
        <v/>
      </c>
      <c r="K1034" s="29" t="str">
        <f t="shared" si="71"/>
        <v/>
      </c>
      <c r="L1034" s="29" t="str">
        <f>IFERROR(RANK(K1034,K:K,1)+COUNTIF(K$1:K1033,K1034),"")</f>
        <v/>
      </c>
      <c r="M1034" s="29" t="str">
        <f t="shared" si="72"/>
        <v/>
      </c>
      <c r="N1034" s="29" t="str">
        <f>IFERROR(RANK(M1034,M:M,1)+COUNTIF(M$1:M1033,M1034),"")</f>
        <v/>
      </c>
    </row>
    <row r="1035" spans="1:14">
      <c r="A1035" s="21"/>
      <c r="B1035" s="8"/>
      <c r="C1035" s="22" t="s">
        <v>857</v>
      </c>
      <c r="D1035" s="111"/>
      <c r="E1035" s="89"/>
      <c r="F1035" s="29" t="str">
        <f>IF(YEAR(A1035)&amp;MONTH(A1035)=체크리스트!$A$11&amp;체크리스트!$A$15,RANK(A1035,A$2:A$1080,1),"")</f>
        <v/>
      </c>
      <c r="G1035" s="29" t="str">
        <f t="shared" si="69"/>
        <v/>
      </c>
      <c r="H1035" s="29" t="str">
        <f>IFERROR(RANK(G1035,G:G,1)+COUNTIF($G$1:G1034,G1035),"")</f>
        <v/>
      </c>
      <c r="I1035" s="29" t="str">
        <f t="shared" si="70"/>
        <v/>
      </c>
      <c r="J1035" s="29" t="str">
        <f>IFERROR(RANK(I1035,I:I,1)+COUNTIF(I$1:I1034,I1035),"")</f>
        <v/>
      </c>
      <c r="K1035" s="29" t="str">
        <f t="shared" si="71"/>
        <v/>
      </c>
      <c r="L1035" s="29" t="str">
        <f>IFERROR(RANK(K1035,K:K,1)+COUNTIF(K$1:K1034,K1035),"")</f>
        <v/>
      </c>
      <c r="M1035" s="29" t="str">
        <f t="shared" si="72"/>
        <v/>
      </c>
      <c r="N1035" s="29" t="str">
        <f>IFERROR(RANK(M1035,M:M,1)+COUNTIF(M$1:M1034,M1035),"")</f>
        <v/>
      </c>
    </row>
    <row r="1036" spans="1:14">
      <c r="A1036" s="21"/>
      <c r="B1036" s="8"/>
      <c r="C1036" s="22" t="s">
        <v>857</v>
      </c>
      <c r="D1036" s="111"/>
      <c r="E1036" s="89"/>
      <c r="F1036" s="29" t="str">
        <f>IF(YEAR(A1036)&amp;MONTH(A1036)=체크리스트!$A$11&amp;체크리스트!$A$15,RANK(A1036,A$2:A$1080,1),"")</f>
        <v/>
      </c>
      <c r="G1036" s="29" t="str">
        <f t="shared" si="69"/>
        <v/>
      </c>
      <c r="H1036" s="29" t="str">
        <f>IFERROR(RANK(G1036,G:G,1)+COUNTIF($G$1:G1035,G1036),"")</f>
        <v/>
      </c>
      <c r="I1036" s="29" t="str">
        <f t="shared" si="70"/>
        <v/>
      </c>
      <c r="J1036" s="29" t="str">
        <f>IFERROR(RANK(I1036,I:I,1)+COUNTIF(I$1:I1035,I1036),"")</f>
        <v/>
      </c>
      <c r="K1036" s="29" t="str">
        <f t="shared" si="71"/>
        <v/>
      </c>
      <c r="L1036" s="29" t="str">
        <f>IFERROR(RANK(K1036,K:K,1)+COUNTIF(K$1:K1035,K1036),"")</f>
        <v/>
      </c>
      <c r="M1036" s="29" t="str">
        <f t="shared" si="72"/>
        <v/>
      </c>
      <c r="N1036" s="29" t="str">
        <f>IFERROR(RANK(M1036,M:M,1)+COUNTIF(M$1:M1035,M1036),"")</f>
        <v/>
      </c>
    </row>
    <row r="1037" spans="1:14">
      <c r="A1037" s="21"/>
      <c r="B1037" s="8"/>
      <c r="C1037" s="22" t="s">
        <v>857</v>
      </c>
      <c r="D1037" s="111"/>
      <c r="E1037" s="89"/>
      <c r="F1037" s="29" t="str">
        <f>IF(YEAR(A1037)&amp;MONTH(A1037)=체크리스트!$A$11&amp;체크리스트!$A$15,RANK(A1037,A$2:A$1080,1),"")</f>
        <v/>
      </c>
      <c r="G1037" s="29" t="str">
        <f t="shared" si="69"/>
        <v/>
      </c>
      <c r="H1037" s="29" t="str">
        <f>IFERROR(RANK(G1037,G:G,1)+COUNTIF($G$1:G1036,G1037),"")</f>
        <v/>
      </c>
      <c r="I1037" s="29" t="str">
        <f t="shared" si="70"/>
        <v/>
      </c>
      <c r="J1037" s="29" t="str">
        <f>IFERROR(RANK(I1037,I:I,1)+COUNTIF(I$1:I1036,I1037),"")</f>
        <v/>
      </c>
      <c r="K1037" s="29" t="str">
        <f t="shared" si="71"/>
        <v/>
      </c>
      <c r="L1037" s="29" t="str">
        <f>IFERROR(RANK(K1037,K:K,1)+COUNTIF(K$1:K1036,K1037),"")</f>
        <v/>
      </c>
      <c r="M1037" s="29" t="str">
        <f t="shared" si="72"/>
        <v/>
      </c>
      <c r="N1037" s="29" t="str">
        <f>IFERROR(RANK(M1037,M:M,1)+COUNTIF(M$1:M1036,M1037),"")</f>
        <v/>
      </c>
    </row>
    <row r="1038" spans="1:14">
      <c r="A1038" s="21"/>
      <c r="B1038" s="8"/>
      <c r="C1038" s="22" t="s">
        <v>857</v>
      </c>
      <c r="D1038" s="111"/>
      <c r="E1038" s="89"/>
      <c r="F1038" s="29" t="str">
        <f>IF(YEAR(A1038)&amp;MONTH(A1038)=체크리스트!$A$11&amp;체크리스트!$A$15,RANK(A1038,A$2:A$1080,1),"")</f>
        <v/>
      </c>
      <c r="G1038" s="29" t="str">
        <f t="shared" si="69"/>
        <v/>
      </c>
      <c r="H1038" s="29" t="str">
        <f>IFERROR(RANK(G1038,G:G,1)+COUNTIF($G$1:G1037,G1038),"")</f>
        <v/>
      </c>
      <c r="I1038" s="29" t="str">
        <f t="shared" si="70"/>
        <v/>
      </c>
      <c r="J1038" s="29" t="str">
        <f>IFERROR(RANK(I1038,I:I,1)+COUNTIF(I$1:I1037,I1038),"")</f>
        <v/>
      </c>
      <c r="K1038" s="29" t="str">
        <f t="shared" si="71"/>
        <v/>
      </c>
      <c r="L1038" s="29" t="str">
        <f>IFERROR(RANK(K1038,K:K,1)+COUNTIF(K$1:K1037,K1038),"")</f>
        <v/>
      </c>
      <c r="M1038" s="29" t="str">
        <f t="shared" si="72"/>
        <v/>
      </c>
      <c r="N1038" s="29" t="str">
        <f>IFERROR(RANK(M1038,M:M,1)+COUNTIF(M$1:M1037,M1038),"")</f>
        <v/>
      </c>
    </row>
    <row r="1039" spans="1:14">
      <c r="A1039" s="21"/>
      <c r="B1039" s="8"/>
      <c r="C1039" s="22" t="s">
        <v>857</v>
      </c>
      <c r="D1039" s="111"/>
      <c r="E1039" s="89"/>
      <c r="F1039" s="29" t="str">
        <f>IF(YEAR(A1039)&amp;MONTH(A1039)=체크리스트!$A$11&amp;체크리스트!$A$15,RANK(A1039,A$2:A$1080,1),"")</f>
        <v/>
      </c>
      <c r="G1039" s="29" t="str">
        <f t="shared" si="69"/>
        <v/>
      </c>
      <c r="H1039" s="29" t="str">
        <f>IFERROR(RANK(G1039,G:G,1)+COUNTIF($G$1:G1038,G1039),"")</f>
        <v/>
      </c>
      <c r="I1039" s="29" t="str">
        <f t="shared" si="70"/>
        <v/>
      </c>
      <c r="J1039" s="29" t="str">
        <f>IFERROR(RANK(I1039,I:I,1)+COUNTIF(I$1:I1038,I1039),"")</f>
        <v/>
      </c>
      <c r="K1039" s="29" t="str">
        <f t="shared" si="71"/>
        <v/>
      </c>
      <c r="L1039" s="29" t="str">
        <f>IFERROR(RANK(K1039,K:K,1)+COUNTIF(K$1:K1038,K1039),"")</f>
        <v/>
      </c>
      <c r="M1039" s="29" t="str">
        <f t="shared" si="72"/>
        <v/>
      </c>
      <c r="N1039" s="29" t="str">
        <f>IFERROR(RANK(M1039,M:M,1)+COUNTIF(M$1:M1038,M1039),"")</f>
        <v/>
      </c>
    </row>
    <row r="1040" spans="1:14">
      <c r="A1040" s="21"/>
      <c r="B1040" s="8"/>
      <c r="C1040" s="22" t="s">
        <v>857</v>
      </c>
      <c r="D1040" s="111"/>
      <c r="E1040" s="89"/>
      <c r="F1040" s="29" t="str">
        <f>IF(YEAR(A1040)&amp;MONTH(A1040)=체크리스트!$A$11&amp;체크리스트!$A$15,RANK(A1040,A$2:A$1080,1),"")</f>
        <v/>
      </c>
      <c r="G1040" s="29" t="str">
        <f t="shared" si="69"/>
        <v/>
      </c>
      <c r="H1040" s="29" t="str">
        <f>IFERROR(RANK(G1040,G:G,1)+COUNTIF($G$1:G1039,G1040),"")</f>
        <v/>
      </c>
      <c r="I1040" s="29" t="str">
        <f t="shared" si="70"/>
        <v/>
      </c>
      <c r="J1040" s="29" t="str">
        <f>IFERROR(RANK(I1040,I:I,1)+COUNTIF(I$1:I1039,I1040),"")</f>
        <v/>
      </c>
      <c r="K1040" s="29" t="str">
        <f t="shared" si="71"/>
        <v/>
      </c>
      <c r="L1040" s="29" t="str">
        <f>IFERROR(RANK(K1040,K:K,1)+COUNTIF(K$1:K1039,K1040),"")</f>
        <v/>
      </c>
      <c r="M1040" s="29" t="str">
        <f t="shared" si="72"/>
        <v/>
      </c>
      <c r="N1040" s="29" t="str">
        <f>IFERROR(RANK(M1040,M:M,1)+COUNTIF(M$1:M1039,M1040),"")</f>
        <v/>
      </c>
    </row>
    <row r="1041" spans="1:14">
      <c r="A1041" s="21"/>
      <c r="B1041" s="8"/>
      <c r="C1041" s="22" t="s">
        <v>857</v>
      </c>
      <c r="D1041" s="111"/>
      <c r="E1041" s="89"/>
      <c r="F1041" s="29" t="str">
        <f>IF(YEAR(A1041)&amp;MONTH(A1041)=체크리스트!$A$11&amp;체크리스트!$A$15,RANK(A1041,A$2:A$1080,1),"")</f>
        <v/>
      </c>
      <c r="G1041" s="29" t="str">
        <f t="shared" si="69"/>
        <v/>
      </c>
      <c r="H1041" s="29" t="str">
        <f>IFERROR(RANK(G1041,G:G,1)+COUNTIF($G$1:G1040,G1041),"")</f>
        <v/>
      </c>
      <c r="I1041" s="29" t="str">
        <f t="shared" si="70"/>
        <v/>
      </c>
      <c r="J1041" s="29" t="str">
        <f>IFERROR(RANK(I1041,I:I,1)+COUNTIF(I$1:I1040,I1041),"")</f>
        <v/>
      </c>
      <c r="K1041" s="29" t="str">
        <f t="shared" si="71"/>
        <v/>
      </c>
      <c r="L1041" s="29" t="str">
        <f>IFERROR(RANK(K1041,K:K,1)+COUNTIF(K$1:K1040,K1041),"")</f>
        <v/>
      </c>
      <c r="M1041" s="29" t="str">
        <f t="shared" si="72"/>
        <v/>
      </c>
      <c r="N1041" s="29" t="str">
        <f>IFERROR(RANK(M1041,M:M,1)+COUNTIF(M$1:M1040,M1041),"")</f>
        <v/>
      </c>
    </row>
    <row r="1042" spans="1:14">
      <c r="A1042" s="21"/>
      <c r="B1042" s="8"/>
      <c r="C1042" s="22" t="s">
        <v>857</v>
      </c>
      <c r="D1042" s="111"/>
      <c r="E1042" s="89"/>
      <c r="F1042" s="29" t="str">
        <f>IF(YEAR(A1042)&amp;MONTH(A1042)=체크리스트!$A$11&amp;체크리스트!$A$15,RANK(A1042,A$2:A$1080,1),"")</f>
        <v/>
      </c>
      <c r="G1042" s="29" t="str">
        <f t="shared" si="69"/>
        <v/>
      </c>
      <c r="H1042" s="29" t="str">
        <f>IFERROR(RANK(G1042,G:G,1)+COUNTIF($G$1:G1041,G1042),"")</f>
        <v/>
      </c>
      <c r="I1042" s="29" t="str">
        <f t="shared" si="70"/>
        <v/>
      </c>
      <c r="J1042" s="29" t="str">
        <f>IFERROR(RANK(I1042,I:I,1)+COUNTIF(I$1:I1041,I1042),"")</f>
        <v/>
      </c>
      <c r="K1042" s="29" t="str">
        <f t="shared" si="71"/>
        <v/>
      </c>
      <c r="L1042" s="29" t="str">
        <f>IFERROR(RANK(K1042,K:K,1)+COUNTIF(K$1:K1041,K1042),"")</f>
        <v/>
      </c>
      <c r="M1042" s="29" t="str">
        <f t="shared" si="72"/>
        <v/>
      </c>
      <c r="N1042" s="29" t="str">
        <f>IFERROR(RANK(M1042,M:M,1)+COUNTIF(M$1:M1041,M1042),"")</f>
        <v/>
      </c>
    </row>
    <row r="1043" spans="1:14">
      <c r="A1043" s="21"/>
      <c r="B1043" s="8"/>
      <c r="C1043" s="22" t="s">
        <v>857</v>
      </c>
      <c r="D1043" s="111"/>
      <c r="E1043" s="89"/>
      <c r="F1043" s="29" t="str">
        <f>IF(YEAR(A1043)&amp;MONTH(A1043)=체크리스트!$A$11&amp;체크리스트!$A$15,RANK(A1043,A$2:A$1080,1),"")</f>
        <v/>
      </c>
      <c r="G1043" s="29" t="str">
        <f t="shared" si="69"/>
        <v/>
      </c>
      <c r="H1043" s="29" t="str">
        <f>IFERROR(RANK(G1043,G:G,1)+COUNTIF($G$1:G1042,G1043),"")</f>
        <v/>
      </c>
      <c r="I1043" s="29" t="str">
        <f t="shared" si="70"/>
        <v/>
      </c>
      <c r="J1043" s="29" t="str">
        <f>IFERROR(RANK(I1043,I:I,1)+COUNTIF(I$1:I1042,I1043),"")</f>
        <v/>
      </c>
      <c r="K1043" s="29" t="str">
        <f t="shared" si="71"/>
        <v/>
      </c>
      <c r="L1043" s="29" t="str">
        <f>IFERROR(RANK(K1043,K:K,1)+COUNTIF(K$1:K1042,K1043),"")</f>
        <v/>
      </c>
      <c r="M1043" s="29" t="str">
        <f t="shared" si="72"/>
        <v/>
      </c>
      <c r="N1043" s="29" t="str">
        <f>IFERROR(RANK(M1043,M:M,1)+COUNTIF(M$1:M1042,M1043),"")</f>
        <v/>
      </c>
    </row>
    <row r="1044" spans="1:14">
      <c r="A1044" s="21"/>
      <c r="B1044" s="8"/>
      <c r="C1044" s="22" t="s">
        <v>857</v>
      </c>
      <c r="D1044" s="111"/>
      <c r="E1044" s="89"/>
      <c r="F1044" s="29" t="str">
        <f>IF(YEAR(A1044)&amp;MONTH(A1044)=체크리스트!$A$11&amp;체크리스트!$A$15,RANK(A1044,A$2:A$1080,1),"")</f>
        <v/>
      </c>
      <c r="G1044" s="29" t="str">
        <f t="shared" si="69"/>
        <v/>
      </c>
      <c r="H1044" s="29" t="str">
        <f>IFERROR(RANK(G1044,G:G,1)+COUNTIF($G$1:G1043,G1044),"")</f>
        <v/>
      </c>
      <c r="I1044" s="29" t="str">
        <f t="shared" si="70"/>
        <v/>
      </c>
      <c r="J1044" s="29" t="str">
        <f>IFERROR(RANK(I1044,I:I,1)+COUNTIF(I$1:I1043,I1044),"")</f>
        <v/>
      </c>
      <c r="K1044" s="29" t="str">
        <f t="shared" si="71"/>
        <v/>
      </c>
      <c r="L1044" s="29" t="str">
        <f>IFERROR(RANK(K1044,K:K,1)+COUNTIF(K$1:K1043,K1044),"")</f>
        <v/>
      </c>
      <c r="M1044" s="29" t="str">
        <f t="shared" si="72"/>
        <v/>
      </c>
      <c r="N1044" s="29" t="str">
        <f>IFERROR(RANK(M1044,M:M,1)+COUNTIF(M$1:M1043,M1044),"")</f>
        <v/>
      </c>
    </row>
    <row r="1045" spans="1:14">
      <c r="A1045" s="21"/>
      <c r="B1045" s="8"/>
      <c r="C1045" s="22" t="s">
        <v>857</v>
      </c>
      <c r="D1045" s="111"/>
      <c r="E1045" s="89"/>
      <c r="F1045" s="29" t="str">
        <f>IF(YEAR(A1045)&amp;MONTH(A1045)=체크리스트!$A$11&amp;체크리스트!$A$15,RANK(A1045,A$2:A$1080,1),"")</f>
        <v/>
      </c>
      <c r="G1045" s="29" t="str">
        <f t="shared" si="69"/>
        <v/>
      </c>
      <c r="H1045" s="29" t="str">
        <f>IFERROR(RANK(G1045,G:G,1)+COUNTIF($G$1:G1044,G1045),"")</f>
        <v/>
      </c>
      <c r="I1045" s="29" t="str">
        <f t="shared" si="70"/>
        <v/>
      </c>
      <c r="J1045" s="29" t="str">
        <f>IFERROR(RANK(I1045,I:I,1)+COUNTIF(I$1:I1044,I1045),"")</f>
        <v/>
      </c>
      <c r="K1045" s="29" t="str">
        <f t="shared" si="71"/>
        <v/>
      </c>
      <c r="L1045" s="29" t="str">
        <f>IFERROR(RANK(K1045,K:K,1)+COUNTIF(K$1:K1044,K1045),"")</f>
        <v/>
      </c>
      <c r="M1045" s="29" t="str">
        <f t="shared" si="72"/>
        <v/>
      </c>
      <c r="N1045" s="29" t="str">
        <f>IFERROR(RANK(M1045,M:M,1)+COUNTIF(M$1:M1044,M1045),"")</f>
        <v/>
      </c>
    </row>
    <row r="1046" spans="1:14">
      <c r="A1046" s="21"/>
      <c r="B1046" s="8"/>
      <c r="C1046" s="22" t="s">
        <v>857</v>
      </c>
      <c r="D1046" s="111"/>
      <c r="E1046" s="89"/>
      <c r="F1046" s="29" t="str">
        <f>IF(YEAR(A1046)&amp;MONTH(A1046)=체크리스트!$A$11&amp;체크리스트!$A$15,RANK(A1046,A$2:A$1080,1),"")</f>
        <v/>
      </c>
      <c r="G1046" s="29" t="str">
        <f t="shared" si="69"/>
        <v/>
      </c>
      <c r="H1046" s="29" t="str">
        <f>IFERROR(RANK(G1046,G:G,1)+COUNTIF($G$1:G1045,G1046),"")</f>
        <v/>
      </c>
      <c r="I1046" s="29" t="str">
        <f t="shared" si="70"/>
        <v/>
      </c>
      <c r="J1046" s="29" t="str">
        <f>IFERROR(RANK(I1046,I:I,1)+COUNTIF(I$1:I1045,I1046),"")</f>
        <v/>
      </c>
      <c r="K1046" s="29" t="str">
        <f t="shared" si="71"/>
        <v/>
      </c>
      <c r="L1046" s="29" t="str">
        <f>IFERROR(RANK(K1046,K:K,1)+COUNTIF(K$1:K1045,K1046),"")</f>
        <v/>
      </c>
      <c r="M1046" s="29" t="str">
        <f t="shared" si="72"/>
        <v/>
      </c>
      <c r="N1046" s="29" t="str">
        <f>IFERROR(RANK(M1046,M:M,1)+COUNTIF(M$1:M1045,M1046),"")</f>
        <v/>
      </c>
    </row>
    <row r="1047" spans="1:14">
      <c r="A1047" s="21"/>
      <c r="B1047" s="8"/>
      <c r="C1047" s="22" t="s">
        <v>857</v>
      </c>
      <c r="D1047" s="111"/>
      <c r="E1047" s="89"/>
      <c r="F1047" s="29" t="str">
        <f>IF(YEAR(A1047)&amp;MONTH(A1047)=체크리스트!$A$11&amp;체크리스트!$A$15,RANK(A1047,A$2:A$1080,1),"")</f>
        <v/>
      </c>
      <c r="G1047" s="29" t="str">
        <f t="shared" si="69"/>
        <v/>
      </c>
      <c r="H1047" s="29" t="str">
        <f>IFERROR(RANK(G1047,G:G,1)+COUNTIF($G$1:G1046,G1047),"")</f>
        <v/>
      </c>
      <c r="I1047" s="29" t="str">
        <f t="shared" si="70"/>
        <v/>
      </c>
      <c r="J1047" s="29" t="str">
        <f>IFERROR(RANK(I1047,I:I,1)+COUNTIF(I$1:I1046,I1047),"")</f>
        <v/>
      </c>
      <c r="K1047" s="29" t="str">
        <f t="shared" si="71"/>
        <v/>
      </c>
      <c r="L1047" s="29" t="str">
        <f>IFERROR(RANK(K1047,K:K,1)+COUNTIF(K$1:K1046,K1047),"")</f>
        <v/>
      </c>
      <c r="M1047" s="29" t="str">
        <f t="shared" si="72"/>
        <v/>
      </c>
      <c r="N1047" s="29" t="str">
        <f>IFERROR(RANK(M1047,M:M,1)+COUNTIF(M$1:M1046,M1047),"")</f>
        <v/>
      </c>
    </row>
    <row r="1048" spans="1:14">
      <c r="A1048" s="21"/>
      <c r="B1048" s="8"/>
      <c r="C1048" s="22" t="s">
        <v>857</v>
      </c>
      <c r="D1048" s="111"/>
      <c r="E1048" s="89"/>
      <c r="F1048" s="29" t="str">
        <f>IF(YEAR(A1048)&amp;MONTH(A1048)=체크리스트!$A$11&amp;체크리스트!$A$15,RANK(A1048,A$2:A$1080,1),"")</f>
        <v/>
      </c>
      <c r="G1048" s="29" t="str">
        <f t="shared" si="69"/>
        <v/>
      </c>
      <c r="H1048" s="29" t="str">
        <f>IFERROR(RANK(G1048,G:G,1)+COUNTIF($G$1:G1047,G1048),"")</f>
        <v/>
      </c>
      <c r="I1048" s="29" t="str">
        <f t="shared" si="70"/>
        <v/>
      </c>
      <c r="J1048" s="29" t="str">
        <f>IFERROR(RANK(I1048,I:I,1)+COUNTIF(I$1:I1047,I1048),"")</f>
        <v/>
      </c>
      <c r="K1048" s="29" t="str">
        <f t="shared" si="71"/>
        <v/>
      </c>
      <c r="L1048" s="29" t="str">
        <f>IFERROR(RANK(K1048,K:K,1)+COUNTIF(K$1:K1047,K1048),"")</f>
        <v/>
      </c>
      <c r="M1048" s="29" t="str">
        <f t="shared" si="72"/>
        <v/>
      </c>
      <c r="N1048" s="29" t="str">
        <f>IFERROR(RANK(M1048,M:M,1)+COUNTIF(M$1:M1047,M1048),"")</f>
        <v/>
      </c>
    </row>
    <row r="1049" spans="1:14">
      <c r="A1049" s="21"/>
      <c r="B1049" s="8"/>
      <c r="C1049" s="22" t="s">
        <v>857</v>
      </c>
      <c r="D1049" s="111"/>
      <c r="E1049" s="89"/>
      <c r="F1049" s="29" t="str">
        <f>IF(YEAR(A1049)&amp;MONTH(A1049)=체크리스트!$A$11&amp;체크리스트!$A$15,RANK(A1049,A$2:A$1080,1),"")</f>
        <v/>
      </c>
      <c r="G1049" s="29" t="str">
        <f t="shared" si="69"/>
        <v/>
      </c>
      <c r="H1049" s="29" t="str">
        <f>IFERROR(RANK(G1049,G:G,1)+COUNTIF($G$1:G1048,G1049),"")</f>
        <v/>
      </c>
      <c r="I1049" s="29" t="str">
        <f t="shared" si="70"/>
        <v/>
      </c>
      <c r="J1049" s="29" t="str">
        <f>IFERROR(RANK(I1049,I:I,1)+COUNTIF(I$1:I1048,I1049),"")</f>
        <v/>
      </c>
      <c r="K1049" s="29" t="str">
        <f t="shared" si="71"/>
        <v/>
      </c>
      <c r="L1049" s="29" t="str">
        <f>IFERROR(RANK(K1049,K:K,1)+COUNTIF(K$1:K1048,K1049),"")</f>
        <v/>
      </c>
      <c r="M1049" s="29" t="str">
        <f t="shared" si="72"/>
        <v/>
      </c>
      <c r="N1049" s="29" t="str">
        <f>IFERROR(RANK(M1049,M:M,1)+COUNTIF(M$1:M1048,M1049),"")</f>
        <v/>
      </c>
    </row>
    <row r="1050" spans="1:14">
      <c r="A1050" s="21"/>
      <c r="B1050" s="8"/>
      <c r="C1050" s="22" t="s">
        <v>857</v>
      </c>
      <c r="D1050" s="111"/>
      <c r="E1050" s="89"/>
      <c r="F1050" s="29" t="str">
        <f>IF(YEAR(A1050)&amp;MONTH(A1050)=체크리스트!$A$11&amp;체크리스트!$A$15,RANK(A1050,A$2:A$1080,1),"")</f>
        <v/>
      </c>
      <c r="G1050" s="29" t="str">
        <f t="shared" ref="G1050:G1113" si="73">IFERROR(IF(D1050="기획자료",RANK(F1050,F:F,1),""),"")</f>
        <v/>
      </c>
      <c r="H1050" s="29" t="str">
        <f>IFERROR(RANK(G1050,G:G,1)+COUNTIF($G$1:G1049,G1050),"")</f>
        <v/>
      </c>
      <c r="I1050" s="29" t="str">
        <f t="shared" ref="I1050:I1117" si="74">IFERROR(IF(D1050="보도자료",RANK(F1050,F:F,1),""),"")</f>
        <v/>
      </c>
      <c r="J1050" s="29" t="str">
        <f>IFERROR(RANK(I1050,I:I,1)+COUNTIF(I$1:I1049,I1050),"")</f>
        <v/>
      </c>
      <c r="K1050" s="29" t="str">
        <f t="shared" ref="K1050:K1117" si="75">IFERROR(IF(D1050="자료실",RANK(F1050,F:F,1),""),"")</f>
        <v/>
      </c>
      <c r="L1050" s="29" t="str">
        <f>IFERROR(RANK(K1050,K:K,1)+COUNTIF(K$1:K1049,K1050),"")</f>
        <v/>
      </c>
      <c r="M1050" s="29" t="str">
        <f t="shared" ref="M1050:M1117" si="76">IFERROR(IF(D1050="리포트",RANK(F1050,F:F,1),""),"")</f>
        <v/>
      </c>
      <c r="N1050" s="29" t="str">
        <f>IFERROR(RANK(M1050,M:M,1)+COUNTIF(M$1:M1049,M1050),"")</f>
        <v/>
      </c>
    </row>
    <row r="1051" spans="1:14">
      <c r="A1051" s="21"/>
      <c r="B1051" s="8"/>
      <c r="C1051" s="22" t="s">
        <v>857</v>
      </c>
      <c r="D1051" s="111"/>
      <c r="E1051" s="89"/>
      <c r="F1051" s="29" t="str">
        <f>IF(YEAR(A1051)&amp;MONTH(A1051)=체크리스트!$A$11&amp;체크리스트!$A$15,RANK(A1051,A$2:A$1080,1),"")</f>
        <v/>
      </c>
      <c r="G1051" s="29" t="str">
        <f t="shared" si="73"/>
        <v/>
      </c>
      <c r="H1051" s="29" t="str">
        <f>IFERROR(RANK(G1051,G:G,1)+COUNTIF($G$1:G1050,G1051),"")</f>
        <v/>
      </c>
      <c r="I1051" s="29" t="str">
        <f t="shared" si="74"/>
        <v/>
      </c>
      <c r="J1051" s="29" t="str">
        <f>IFERROR(RANK(I1051,I:I,1)+COUNTIF(I$1:I1050,I1051),"")</f>
        <v/>
      </c>
      <c r="K1051" s="29" t="str">
        <f t="shared" si="75"/>
        <v/>
      </c>
      <c r="L1051" s="29" t="str">
        <f>IFERROR(RANK(K1051,K:K,1)+COUNTIF(K$1:K1050,K1051),"")</f>
        <v/>
      </c>
      <c r="M1051" s="29" t="str">
        <f t="shared" si="76"/>
        <v/>
      </c>
      <c r="N1051" s="29" t="str">
        <f>IFERROR(RANK(M1051,M:M,1)+COUNTIF(M$1:M1050,M1051),"")</f>
        <v/>
      </c>
    </row>
    <row r="1052" spans="1:14">
      <c r="A1052" s="21"/>
      <c r="B1052" s="8"/>
      <c r="C1052" s="22" t="s">
        <v>857</v>
      </c>
      <c r="D1052" s="111"/>
      <c r="E1052" s="89"/>
      <c r="F1052" s="29" t="str">
        <f>IF(YEAR(A1052)&amp;MONTH(A1052)=체크리스트!$A$11&amp;체크리스트!$A$15,RANK(A1052,A$2:A$1080,1),"")</f>
        <v/>
      </c>
      <c r="G1052" s="29" t="str">
        <f t="shared" si="73"/>
        <v/>
      </c>
      <c r="H1052" s="29" t="str">
        <f>IFERROR(RANK(G1052,G:G,1)+COUNTIF($G$1:G1051,G1052),"")</f>
        <v/>
      </c>
      <c r="I1052" s="29" t="str">
        <f t="shared" si="74"/>
        <v/>
      </c>
      <c r="J1052" s="29" t="str">
        <f>IFERROR(RANK(I1052,I:I,1)+COUNTIF(I$1:I1051,I1052),"")</f>
        <v/>
      </c>
      <c r="K1052" s="29" t="str">
        <f t="shared" si="75"/>
        <v/>
      </c>
      <c r="L1052" s="29" t="str">
        <f>IFERROR(RANK(K1052,K:K,1)+COUNTIF(K$1:K1051,K1052),"")</f>
        <v/>
      </c>
      <c r="M1052" s="29" t="str">
        <f t="shared" si="76"/>
        <v/>
      </c>
      <c r="N1052" s="29" t="str">
        <f>IFERROR(RANK(M1052,M:M,1)+COUNTIF(M$1:M1051,M1052),"")</f>
        <v/>
      </c>
    </row>
    <row r="1053" spans="1:14">
      <c r="A1053" s="21"/>
      <c r="B1053" s="8"/>
      <c r="C1053" s="22" t="s">
        <v>857</v>
      </c>
      <c r="D1053" s="111"/>
      <c r="E1053" s="89"/>
      <c r="F1053" s="29" t="str">
        <f>IF(YEAR(A1053)&amp;MONTH(A1053)=체크리스트!$A$11&amp;체크리스트!$A$15,RANK(A1053,A$2:A$1080,1),"")</f>
        <v/>
      </c>
      <c r="G1053" s="29" t="str">
        <f t="shared" si="73"/>
        <v/>
      </c>
      <c r="H1053" s="29" t="str">
        <f>IFERROR(RANK(G1053,G:G,1)+COUNTIF($G$1:G1052,G1053),"")</f>
        <v/>
      </c>
      <c r="I1053" s="29" t="str">
        <f t="shared" si="74"/>
        <v/>
      </c>
      <c r="J1053" s="29" t="str">
        <f>IFERROR(RANK(I1053,I:I,1)+COUNTIF(I$1:I1052,I1053),"")</f>
        <v/>
      </c>
      <c r="K1053" s="29" t="str">
        <f t="shared" si="75"/>
        <v/>
      </c>
      <c r="L1053" s="29" t="str">
        <f>IFERROR(RANK(K1053,K:K,1)+COUNTIF(K$1:K1052,K1053),"")</f>
        <v/>
      </c>
      <c r="M1053" s="29" t="str">
        <f t="shared" si="76"/>
        <v/>
      </c>
      <c r="N1053" s="29" t="str">
        <f>IFERROR(RANK(M1053,M:M,1)+COUNTIF(M$1:M1052,M1053),"")</f>
        <v/>
      </c>
    </row>
    <row r="1054" spans="1:14">
      <c r="A1054" s="21"/>
      <c r="B1054" s="8"/>
      <c r="C1054" s="22" t="s">
        <v>857</v>
      </c>
      <c r="D1054" s="111"/>
      <c r="E1054" s="89"/>
      <c r="F1054" s="29" t="str">
        <f>IF(YEAR(A1054)&amp;MONTH(A1054)=체크리스트!$A$11&amp;체크리스트!$A$15,RANK(A1054,A$2:A$1080,1),"")</f>
        <v/>
      </c>
      <c r="G1054" s="29" t="str">
        <f t="shared" si="73"/>
        <v/>
      </c>
      <c r="H1054" s="29" t="str">
        <f>IFERROR(RANK(G1054,G:G,1)+COUNTIF($G$1:G1053,G1054),"")</f>
        <v/>
      </c>
      <c r="I1054" s="29" t="str">
        <f t="shared" si="74"/>
        <v/>
      </c>
      <c r="J1054" s="29" t="str">
        <f>IFERROR(RANK(I1054,I:I,1)+COUNTIF(I$1:I1053,I1054),"")</f>
        <v/>
      </c>
      <c r="K1054" s="29" t="str">
        <f t="shared" si="75"/>
        <v/>
      </c>
      <c r="L1054" s="29" t="str">
        <f>IFERROR(RANK(K1054,K:K,1)+COUNTIF(K$1:K1053,K1054),"")</f>
        <v/>
      </c>
      <c r="M1054" s="29" t="str">
        <f t="shared" si="76"/>
        <v/>
      </c>
      <c r="N1054" s="29" t="str">
        <f>IFERROR(RANK(M1054,M:M,1)+COUNTIF(M$1:M1053,M1054),"")</f>
        <v/>
      </c>
    </row>
    <row r="1055" spans="1:14">
      <c r="A1055" s="21"/>
      <c r="B1055" s="8"/>
      <c r="C1055" s="22" t="s">
        <v>857</v>
      </c>
      <c r="D1055" s="111"/>
      <c r="E1055" s="89"/>
      <c r="F1055" s="29" t="str">
        <f>IF(YEAR(A1055)&amp;MONTH(A1055)=체크리스트!$A$11&amp;체크리스트!$A$15,RANK(A1055,A$2:A$1080,1),"")</f>
        <v/>
      </c>
      <c r="G1055" s="29" t="str">
        <f t="shared" si="73"/>
        <v/>
      </c>
      <c r="H1055" s="29" t="str">
        <f>IFERROR(RANK(G1055,G:G,1)+COUNTIF($G$1:G1054,G1055),"")</f>
        <v/>
      </c>
      <c r="I1055" s="29" t="str">
        <f t="shared" si="74"/>
        <v/>
      </c>
      <c r="J1055" s="29" t="str">
        <f>IFERROR(RANK(I1055,I:I,1)+COUNTIF(I$1:I1054,I1055),"")</f>
        <v/>
      </c>
      <c r="K1055" s="29" t="str">
        <f t="shared" si="75"/>
        <v/>
      </c>
      <c r="L1055" s="29" t="str">
        <f>IFERROR(RANK(K1055,K:K,1)+COUNTIF(K$1:K1054,K1055),"")</f>
        <v/>
      </c>
      <c r="M1055" s="29" t="str">
        <f t="shared" si="76"/>
        <v/>
      </c>
      <c r="N1055" s="29" t="str">
        <f>IFERROR(RANK(M1055,M:M,1)+COUNTIF(M$1:M1054,M1055),"")</f>
        <v/>
      </c>
    </row>
    <row r="1056" spans="1:14">
      <c r="A1056" s="21"/>
      <c r="B1056" s="8"/>
      <c r="C1056" s="22" t="s">
        <v>857</v>
      </c>
      <c r="D1056" s="111"/>
      <c r="E1056" s="89"/>
      <c r="F1056" s="29" t="str">
        <f>IF(YEAR(A1056)&amp;MONTH(A1056)=체크리스트!$A$11&amp;체크리스트!$A$15,RANK(A1056,A$2:A$1080,1),"")</f>
        <v/>
      </c>
      <c r="G1056" s="29" t="str">
        <f t="shared" si="73"/>
        <v/>
      </c>
      <c r="H1056" s="29" t="str">
        <f>IFERROR(RANK(G1056,G:G,1)+COUNTIF($G$1:G1055,G1056),"")</f>
        <v/>
      </c>
      <c r="I1056" s="29" t="str">
        <f t="shared" si="74"/>
        <v/>
      </c>
      <c r="J1056" s="29" t="str">
        <f>IFERROR(RANK(I1056,I:I,1)+COUNTIF(I$1:I1055,I1056),"")</f>
        <v/>
      </c>
      <c r="K1056" s="29" t="str">
        <f t="shared" si="75"/>
        <v/>
      </c>
      <c r="L1056" s="29" t="str">
        <f>IFERROR(RANK(K1056,K:K,1)+COUNTIF(K$1:K1055,K1056),"")</f>
        <v/>
      </c>
      <c r="M1056" s="29" t="str">
        <f t="shared" si="76"/>
        <v/>
      </c>
      <c r="N1056" s="29" t="str">
        <f>IFERROR(RANK(M1056,M:M,1)+COUNTIF(M$1:M1055,M1056),"")</f>
        <v/>
      </c>
    </row>
    <row r="1057" spans="1:14">
      <c r="A1057" s="21"/>
      <c r="B1057" s="8"/>
      <c r="C1057" s="22" t="s">
        <v>857</v>
      </c>
      <c r="D1057" s="111"/>
      <c r="E1057" s="89"/>
      <c r="F1057" s="29" t="str">
        <f>IF(YEAR(A1057)&amp;MONTH(A1057)=체크리스트!$A$11&amp;체크리스트!$A$15,RANK(A1057,A$2:A$1080,1),"")</f>
        <v/>
      </c>
      <c r="G1057" s="29" t="str">
        <f t="shared" si="73"/>
        <v/>
      </c>
      <c r="H1057" s="29" t="str">
        <f>IFERROR(RANK(G1057,G:G,1)+COUNTIF($G$1:G1056,G1057),"")</f>
        <v/>
      </c>
      <c r="I1057" s="29" t="str">
        <f t="shared" si="74"/>
        <v/>
      </c>
      <c r="J1057" s="29" t="str">
        <f>IFERROR(RANK(I1057,I:I,1)+COUNTIF(I$1:I1056,I1057),"")</f>
        <v/>
      </c>
      <c r="K1057" s="29" t="str">
        <f t="shared" si="75"/>
        <v/>
      </c>
      <c r="L1057" s="29" t="str">
        <f>IFERROR(RANK(K1057,K:K,1)+COUNTIF(K$1:K1056,K1057),"")</f>
        <v/>
      </c>
      <c r="M1057" s="29" t="str">
        <f t="shared" si="76"/>
        <v/>
      </c>
      <c r="N1057" s="29" t="str">
        <f>IFERROR(RANK(M1057,M:M,1)+COUNTIF(M$1:M1056,M1057),"")</f>
        <v/>
      </c>
    </row>
    <row r="1058" spans="1:14">
      <c r="A1058" s="21"/>
      <c r="B1058" s="8"/>
      <c r="C1058" s="22" t="s">
        <v>857</v>
      </c>
      <c r="D1058" s="111"/>
      <c r="E1058" s="89"/>
      <c r="F1058" s="29" t="str">
        <f>IF(YEAR(A1058)&amp;MONTH(A1058)=체크리스트!$A$11&amp;체크리스트!$A$15,RANK(A1058,A$2:A$1080,1),"")</f>
        <v/>
      </c>
      <c r="G1058" s="29" t="str">
        <f t="shared" si="73"/>
        <v/>
      </c>
      <c r="H1058" s="29" t="str">
        <f>IFERROR(RANK(G1058,G:G,1)+COUNTIF($G$1:G1057,G1058),"")</f>
        <v/>
      </c>
      <c r="I1058" s="29" t="str">
        <f t="shared" si="74"/>
        <v/>
      </c>
      <c r="J1058" s="29" t="str">
        <f>IFERROR(RANK(I1058,I:I,1)+COUNTIF(I$1:I1057,I1058),"")</f>
        <v/>
      </c>
      <c r="K1058" s="29" t="str">
        <f t="shared" si="75"/>
        <v/>
      </c>
      <c r="L1058" s="29" t="str">
        <f>IFERROR(RANK(K1058,K:K,1)+COUNTIF(K$1:K1057,K1058),"")</f>
        <v/>
      </c>
      <c r="M1058" s="29" t="str">
        <f t="shared" si="76"/>
        <v/>
      </c>
      <c r="N1058" s="29" t="str">
        <f>IFERROR(RANK(M1058,M:M,1)+COUNTIF(M$1:M1057,M1058),"")</f>
        <v/>
      </c>
    </row>
    <row r="1059" spans="1:14">
      <c r="A1059" s="21"/>
      <c r="B1059" s="8"/>
      <c r="C1059" s="22" t="s">
        <v>857</v>
      </c>
      <c r="D1059" s="111"/>
      <c r="E1059" s="89"/>
      <c r="F1059" s="29" t="str">
        <f>IF(YEAR(A1059)&amp;MONTH(A1059)=체크리스트!$A$11&amp;체크리스트!$A$15,RANK(A1059,A$2:A$1080,1),"")</f>
        <v/>
      </c>
      <c r="G1059" s="29" t="str">
        <f t="shared" si="73"/>
        <v/>
      </c>
      <c r="H1059" s="29" t="str">
        <f>IFERROR(RANK(G1059,G:G,1)+COUNTIF($G$1:G1058,G1059),"")</f>
        <v/>
      </c>
      <c r="I1059" s="29" t="str">
        <f t="shared" si="74"/>
        <v/>
      </c>
      <c r="J1059" s="29" t="str">
        <f>IFERROR(RANK(I1059,I:I,1)+COUNTIF(I$1:I1058,I1059),"")</f>
        <v/>
      </c>
      <c r="K1059" s="29" t="str">
        <f t="shared" si="75"/>
        <v/>
      </c>
      <c r="L1059" s="29" t="str">
        <f>IFERROR(RANK(K1059,K:K,1)+COUNTIF(K$1:K1058,K1059),"")</f>
        <v/>
      </c>
      <c r="M1059" s="29" t="str">
        <f t="shared" si="76"/>
        <v/>
      </c>
      <c r="N1059" s="29" t="str">
        <f>IFERROR(RANK(M1059,M:M,1)+COUNTIF(M$1:M1058,M1059),"")</f>
        <v/>
      </c>
    </row>
    <row r="1060" spans="1:14">
      <c r="A1060" s="21"/>
      <c r="B1060" s="8"/>
      <c r="C1060" s="22" t="s">
        <v>857</v>
      </c>
      <c r="D1060" s="111"/>
      <c r="E1060" s="89"/>
      <c r="F1060" s="29" t="str">
        <f>IF(YEAR(A1060)&amp;MONTH(A1060)=체크리스트!$A$11&amp;체크리스트!$A$15,RANK(A1060,A$2:A$1080,1),"")</f>
        <v/>
      </c>
      <c r="G1060" s="29" t="str">
        <f t="shared" si="73"/>
        <v/>
      </c>
      <c r="H1060" s="29" t="str">
        <f>IFERROR(RANK(G1060,G:G,1)+COUNTIF($G$1:G1059,G1060),"")</f>
        <v/>
      </c>
      <c r="I1060" s="29" t="str">
        <f t="shared" si="74"/>
        <v/>
      </c>
      <c r="J1060" s="29" t="str">
        <f>IFERROR(RANK(I1060,I:I,1)+COUNTIF(I$1:I1059,I1060),"")</f>
        <v/>
      </c>
      <c r="K1060" s="29" t="str">
        <f t="shared" si="75"/>
        <v/>
      </c>
      <c r="L1060" s="29" t="str">
        <f>IFERROR(RANK(K1060,K:K,1)+COUNTIF(K$1:K1059,K1060),"")</f>
        <v/>
      </c>
      <c r="M1060" s="29" t="str">
        <f t="shared" si="76"/>
        <v/>
      </c>
      <c r="N1060" s="29" t="str">
        <f>IFERROR(RANK(M1060,M:M,1)+COUNTIF(M$1:M1059,M1060),"")</f>
        <v/>
      </c>
    </row>
    <row r="1061" spans="1:14">
      <c r="A1061" s="21"/>
      <c r="B1061" s="8"/>
      <c r="C1061" s="22" t="s">
        <v>857</v>
      </c>
      <c r="D1061" s="111"/>
      <c r="E1061" s="89"/>
      <c r="F1061" s="29" t="str">
        <f>IF(YEAR(A1061)&amp;MONTH(A1061)=체크리스트!$A$11&amp;체크리스트!$A$15,RANK(A1061,A$2:A$1080,1),"")</f>
        <v/>
      </c>
      <c r="G1061" s="29" t="str">
        <f t="shared" si="73"/>
        <v/>
      </c>
      <c r="H1061" s="29" t="str">
        <f>IFERROR(RANK(G1061,G:G,1)+COUNTIF($G$1:G1060,G1061),"")</f>
        <v/>
      </c>
      <c r="I1061" s="29" t="str">
        <f t="shared" si="74"/>
        <v/>
      </c>
      <c r="J1061" s="29" t="str">
        <f>IFERROR(RANK(I1061,I:I,1)+COUNTIF(I$1:I1060,I1061),"")</f>
        <v/>
      </c>
      <c r="K1061" s="29" t="str">
        <f t="shared" si="75"/>
        <v/>
      </c>
      <c r="L1061" s="29" t="str">
        <f>IFERROR(RANK(K1061,K:K,1)+COUNTIF(K$1:K1060,K1061),"")</f>
        <v/>
      </c>
      <c r="M1061" s="29" t="str">
        <f t="shared" si="76"/>
        <v/>
      </c>
      <c r="N1061" s="29" t="str">
        <f>IFERROR(RANK(M1061,M:M,1)+COUNTIF(M$1:M1060,M1061),"")</f>
        <v/>
      </c>
    </row>
    <row r="1062" spans="1:14">
      <c r="A1062" s="21"/>
      <c r="B1062" s="8"/>
      <c r="C1062" s="22" t="s">
        <v>857</v>
      </c>
      <c r="D1062" s="111"/>
      <c r="E1062" s="89"/>
      <c r="F1062" s="29" t="str">
        <f>IF(YEAR(A1062)&amp;MONTH(A1062)=체크리스트!$A$11&amp;체크리스트!$A$15,RANK(A1062,A$2:A$1080,1),"")</f>
        <v/>
      </c>
      <c r="G1062" s="29" t="str">
        <f t="shared" si="73"/>
        <v/>
      </c>
      <c r="H1062" s="29" t="str">
        <f>IFERROR(RANK(G1062,G:G,1)+COUNTIF($G$1:G1061,G1062),"")</f>
        <v/>
      </c>
      <c r="I1062" s="29" t="str">
        <f t="shared" si="74"/>
        <v/>
      </c>
      <c r="J1062" s="29" t="str">
        <f>IFERROR(RANK(I1062,I:I,1)+COUNTIF(I$1:I1061,I1062),"")</f>
        <v/>
      </c>
      <c r="K1062" s="29" t="str">
        <f t="shared" si="75"/>
        <v/>
      </c>
      <c r="L1062" s="29" t="str">
        <f>IFERROR(RANK(K1062,K:K,1)+COUNTIF(K$1:K1061,K1062),"")</f>
        <v/>
      </c>
      <c r="M1062" s="29" t="str">
        <f t="shared" si="76"/>
        <v/>
      </c>
      <c r="N1062" s="29" t="str">
        <f>IFERROR(RANK(M1062,M:M,1)+COUNTIF(M$1:M1061,M1062),"")</f>
        <v/>
      </c>
    </row>
    <row r="1063" spans="1:14">
      <c r="A1063" s="21"/>
      <c r="B1063" s="8"/>
      <c r="C1063" s="22" t="s">
        <v>857</v>
      </c>
      <c r="D1063" s="111"/>
      <c r="E1063" s="89"/>
      <c r="F1063" s="29" t="str">
        <f>IF(YEAR(A1063)&amp;MONTH(A1063)=체크리스트!$A$11&amp;체크리스트!$A$15,RANK(A1063,A$2:A$1080,1),"")</f>
        <v/>
      </c>
      <c r="G1063" s="29" t="str">
        <f t="shared" si="73"/>
        <v/>
      </c>
      <c r="H1063" s="29" t="str">
        <f>IFERROR(RANK(G1063,G:G,1)+COUNTIF($G$1:G1062,G1063),"")</f>
        <v/>
      </c>
      <c r="I1063" s="29" t="str">
        <f t="shared" si="74"/>
        <v/>
      </c>
      <c r="J1063" s="29" t="str">
        <f>IFERROR(RANK(I1063,I:I,1)+COUNTIF(I$1:I1062,I1063),"")</f>
        <v/>
      </c>
      <c r="K1063" s="29" t="str">
        <f t="shared" si="75"/>
        <v/>
      </c>
      <c r="L1063" s="29" t="str">
        <f>IFERROR(RANK(K1063,K:K,1)+COUNTIF(K$1:K1062,K1063),"")</f>
        <v/>
      </c>
      <c r="M1063" s="29" t="str">
        <f t="shared" si="76"/>
        <v/>
      </c>
      <c r="N1063" s="29" t="str">
        <f>IFERROR(RANK(M1063,M:M,1)+COUNTIF(M$1:M1062,M1063),"")</f>
        <v/>
      </c>
    </row>
    <row r="1064" spans="1:14">
      <c r="A1064" s="21"/>
      <c r="B1064" s="8"/>
      <c r="C1064" s="22" t="s">
        <v>857</v>
      </c>
      <c r="D1064" s="111"/>
      <c r="E1064" s="89"/>
      <c r="F1064" s="29" t="str">
        <f>IF(YEAR(A1064)&amp;MONTH(A1064)=체크리스트!$A$11&amp;체크리스트!$A$15,RANK(A1064,A$2:A$1080,1),"")</f>
        <v/>
      </c>
      <c r="G1064" s="29" t="str">
        <f t="shared" si="73"/>
        <v/>
      </c>
      <c r="H1064" s="29" t="str">
        <f>IFERROR(RANK(G1064,G:G,1)+COUNTIF($G$1:G1063,G1064),"")</f>
        <v/>
      </c>
      <c r="I1064" s="29" t="str">
        <f t="shared" si="74"/>
        <v/>
      </c>
      <c r="J1064" s="29" t="str">
        <f>IFERROR(RANK(I1064,I:I,1)+COUNTIF(I$1:I1063,I1064),"")</f>
        <v/>
      </c>
      <c r="K1064" s="29" t="str">
        <f t="shared" si="75"/>
        <v/>
      </c>
      <c r="L1064" s="29" t="str">
        <f>IFERROR(RANK(K1064,K:K,1)+COUNTIF(K$1:K1063,K1064),"")</f>
        <v/>
      </c>
      <c r="M1064" s="29" t="str">
        <f t="shared" si="76"/>
        <v/>
      </c>
      <c r="N1064" s="29" t="str">
        <f>IFERROR(RANK(M1064,M:M,1)+COUNTIF(M$1:M1063,M1064),"")</f>
        <v/>
      </c>
    </row>
    <row r="1065" spans="1:14">
      <c r="A1065" s="21"/>
      <c r="B1065" s="8"/>
      <c r="C1065" s="22" t="s">
        <v>857</v>
      </c>
      <c r="D1065" s="111"/>
      <c r="E1065" s="89"/>
      <c r="F1065" s="29" t="str">
        <f>IF(YEAR(A1065)&amp;MONTH(A1065)=체크리스트!$A$11&amp;체크리스트!$A$15,RANK(A1065,A$2:A$1080,1),"")</f>
        <v/>
      </c>
      <c r="G1065" s="29" t="str">
        <f t="shared" si="73"/>
        <v/>
      </c>
      <c r="H1065" s="29" t="str">
        <f>IFERROR(RANK(G1065,G:G,1)+COUNTIF($G$1:G1064,G1065),"")</f>
        <v/>
      </c>
      <c r="I1065" s="29" t="str">
        <f t="shared" si="74"/>
        <v/>
      </c>
      <c r="J1065" s="29" t="str">
        <f>IFERROR(RANK(I1065,I:I,1)+COUNTIF(I$1:I1064,I1065),"")</f>
        <v/>
      </c>
      <c r="K1065" s="29" t="str">
        <f t="shared" si="75"/>
        <v/>
      </c>
      <c r="L1065" s="29" t="str">
        <f>IFERROR(RANK(K1065,K:K,1)+COUNTIF(K$1:K1064,K1065),"")</f>
        <v/>
      </c>
      <c r="M1065" s="29" t="str">
        <f t="shared" si="76"/>
        <v/>
      </c>
      <c r="N1065" s="29" t="str">
        <f>IFERROR(RANK(M1065,M:M,1)+COUNTIF(M$1:M1064,M1065),"")</f>
        <v/>
      </c>
    </row>
    <row r="1066" spans="1:14">
      <c r="A1066" s="21"/>
      <c r="B1066" s="8"/>
      <c r="C1066" s="22" t="s">
        <v>857</v>
      </c>
      <c r="D1066" s="111"/>
      <c r="E1066" s="89"/>
      <c r="F1066" s="29" t="str">
        <f>IF(YEAR(A1066)&amp;MONTH(A1066)=체크리스트!$A$11&amp;체크리스트!$A$15,RANK(A1066,A$2:A$1080,1),"")</f>
        <v/>
      </c>
      <c r="G1066" s="29" t="str">
        <f t="shared" si="73"/>
        <v/>
      </c>
      <c r="H1066" s="29" t="str">
        <f>IFERROR(RANK(G1066,G:G,1)+COUNTIF($G$1:G1065,G1066),"")</f>
        <v/>
      </c>
      <c r="I1066" s="29" t="str">
        <f t="shared" si="74"/>
        <v/>
      </c>
      <c r="J1066" s="29" t="str">
        <f>IFERROR(RANK(I1066,I:I,1)+COUNTIF(I$1:I1065,I1066),"")</f>
        <v/>
      </c>
      <c r="K1066" s="29" t="str">
        <f t="shared" si="75"/>
        <v/>
      </c>
      <c r="L1066" s="29" t="str">
        <f>IFERROR(RANK(K1066,K:K,1)+COUNTIF(K$1:K1065,K1066),"")</f>
        <v/>
      </c>
      <c r="M1066" s="29" t="str">
        <f t="shared" si="76"/>
        <v/>
      </c>
      <c r="N1066" s="29" t="str">
        <f>IFERROR(RANK(M1066,M:M,1)+COUNTIF(M$1:M1065,M1066),"")</f>
        <v/>
      </c>
    </row>
    <row r="1067" spans="1:14">
      <c r="A1067" s="21"/>
      <c r="B1067" s="8"/>
      <c r="C1067" s="22" t="s">
        <v>857</v>
      </c>
      <c r="D1067" s="111"/>
      <c r="E1067" s="89"/>
      <c r="F1067" s="29" t="str">
        <f>IF(YEAR(A1067)&amp;MONTH(A1067)=체크리스트!$A$11&amp;체크리스트!$A$15,RANK(A1067,A$2:A$1080,1),"")</f>
        <v/>
      </c>
      <c r="G1067" s="29" t="str">
        <f t="shared" si="73"/>
        <v/>
      </c>
      <c r="H1067" s="29" t="str">
        <f>IFERROR(RANK(G1067,G:G,1)+COUNTIF($G$1:G1066,G1067),"")</f>
        <v/>
      </c>
      <c r="I1067" s="29" t="str">
        <f t="shared" si="74"/>
        <v/>
      </c>
      <c r="J1067" s="29" t="str">
        <f>IFERROR(RANK(I1067,I:I,1)+COUNTIF(I$1:I1066,I1067),"")</f>
        <v/>
      </c>
      <c r="K1067" s="29" t="str">
        <f t="shared" si="75"/>
        <v/>
      </c>
      <c r="L1067" s="29" t="str">
        <f>IFERROR(RANK(K1067,K:K,1)+COUNTIF(K$1:K1066,K1067),"")</f>
        <v/>
      </c>
      <c r="M1067" s="29" t="str">
        <f t="shared" si="76"/>
        <v/>
      </c>
      <c r="N1067" s="29" t="str">
        <f>IFERROR(RANK(M1067,M:M,1)+COUNTIF(M$1:M1066,M1067),"")</f>
        <v/>
      </c>
    </row>
    <row r="1068" spans="1:14">
      <c r="A1068" s="21"/>
      <c r="B1068" s="8"/>
      <c r="C1068" s="22" t="s">
        <v>857</v>
      </c>
      <c r="D1068" s="111"/>
      <c r="E1068" s="89"/>
      <c r="F1068" s="29" t="str">
        <f>IF(YEAR(A1068)&amp;MONTH(A1068)=체크리스트!$A$11&amp;체크리스트!$A$15,RANK(A1068,A$2:A$1080,1),"")</f>
        <v/>
      </c>
      <c r="G1068" s="29" t="str">
        <f t="shared" si="73"/>
        <v/>
      </c>
      <c r="H1068" s="29" t="str">
        <f>IFERROR(RANK(G1068,G:G,1)+COUNTIF($G$1:G1067,G1068),"")</f>
        <v/>
      </c>
      <c r="I1068" s="29" t="str">
        <f t="shared" si="74"/>
        <v/>
      </c>
      <c r="J1068" s="29" t="str">
        <f>IFERROR(RANK(I1068,I:I,1)+COUNTIF(I$1:I1067,I1068),"")</f>
        <v/>
      </c>
      <c r="K1068" s="29" t="str">
        <f t="shared" si="75"/>
        <v/>
      </c>
      <c r="L1068" s="29" t="str">
        <f>IFERROR(RANK(K1068,K:K,1)+COUNTIF(K$1:K1067,K1068),"")</f>
        <v/>
      </c>
      <c r="M1068" s="29" t="str">
        <f t="shared" si="76"/>
        <v/>
      </c>
      <c r="N1068" s="29" t="str">
        <f>IFERROR(RANK(M1068,M:M,1)+COUNTIF(M$1:M1067,M1068),"")</f>
        <v/>
      </c>
    </row>
    <row r="1069" spans="1:14">
      <c r="A1069" s="21"/>
      <c r="B1069" s="8"/>
      <c r="C1069" s="22" t="s">
        <v>857</v>
      </c>
      <c r="D1069" s="111"/>
      <c r="E1069" s="89"/>
      <c r="F1069" s="29" t="str">
        <f>IF(YEAR(A1069)&amp;MONTH(A1069)=체크리스트!$A$11&amp;체크리스트!$A$15,RANK(A1069,A$2:A$1080,1),"")</f>
        <v/>
      </c>
      <c r="G1069" s="29" t="str">
        <f t="shared" si="73"/>
        <v/>
      </c>
      <c r="H1069" s="29" t="str">
        <f>IFERROR(RANK(G1069,G:G,1)+COUNTIF($G$1:G1068,G1069),"")</f>
        <v/>
      </c>
      <c r="I1069" s="29" t="str">
        <f t="shared" si="74"/>
        <v/>
      </c>
      <c r="J1069" s="29" t="str">
        <f>IFERROR(RANK(I1069,I:I,1)+COUNTIF(I$1:I1068,I1069),"")</f>
        <v/>
      </c>
      <c r="K1069" s="29" t="str">
        <f t="shared" si="75"/>
        <v/>
      </c>
      <c r="L1069" s="29" t="str">
        <f>IFERROR(RANK(K1069,K:K,1)+COUNTIF(K$1:K1068,K1069),"")</f>
        <v/>
      </c>
      <c r="M1069" s="29" t="str">
        <f t="shared" si="76"/>
        <v/>
      </c>
      <c r="N1069" s="29" t="str">
        <f>IFERROR(RANK(M1069,M:M,1)+COUNTIF(M$1:M1068,M1069),"")</f>
        <v/>
      </c>
    </row>
    <row r="1070" spans="1:14">
      <c r="A1070" s="21"/>
      <c r="B1070" s="8"/>
      <c r="C1070" s="22" t="s">
        <v>857</v>
      </c>
      <c r="D1070" s="111"/>
      <c r="E1070" s="89"/>
      <c r="F1070" s="29" t="str">
        <f>IF(YEAR(A1070)&amp;MONTH(A1070)=체크리스트!$A$11&amp;체크리스트!$A$15,RANK(A1070,A$2:A$1080,1),"")</f>
        <v/>
      </c>
      <c r="G1070" s="29" t="str">
        <f t="shared" si="73"/>
        <v/>
      </c>
      <c r="H1070" s="29" t="str">
        <f>IFERROR(RANK(G1070,G:G,1)+COUNTIF($G$1:G1069,G1070),"")</f>
        <v/>
      </c>
      <c r="I1070" s="29" t="str">
        <f t="shared" si="74"/>
        <v/>
      </c>
      <c r="J1070" s="29" t="str">
        <f>IFERROR(RANK(I1070,I:I,1)+COUNTIF(I$1:I1069,I1070),"")</f>
        <v/>
      </c>
      <c r="K1070" s="29" t="str">
        <f t="shared" si="75"/>
        <v/>
      </c>
      <c r="L1070" s="29" t="str">
        <f>IFERROR(RANK(K1070,K:K,1)+COUNTIF(K$1:K1069,K1070),"")</f>
        <v/>
      </c>
      <c r="M1070" s="29" t="str">
        <f t="shared" si="76"/>
        <v/>
      </c>
      <c r="N1070" s="29" t="str">
        <f>IFERROR(RANK(M1070,M:M,1)+COUNTIF(M$1:M1069,M1070),"")</f>
        <v/>
      </c>
    </row>
    <row r="1071" spans="1:14">
      <c r="A1071" s="21"/>
      <c r="B1071" s="8"/>
      <c r="C1071" s="22" t="s">
        <v>857</v>
      </c>
      <c r="D1071" s="111"/>
      <c r="E1071" s="89"/>
      <c r="F1071" s="29" t="str">
        <f>IF(YEAR(A1071)&amp;MONTH(A1071)=체크리스트!$A$11&amp;체크리스트!$A$15,RANK(A1071,A$2:A$1080,1),"")</f>
        <v/>
      </c>
      <c r="G1071" s="29" t="str">
        <f t="shared" si="73"/>
        <v/>
      </c>
      <c r="H1071" s="29" t="str">
        <f>IFERROR(RANK(G1071,G:G,1)+COUNTIF($G$1:G1070,G1071),"")</f>
        <v/>
      </c>
      <c r="I1071" s="29" t="str">
        <f t="shared" si="74"/>
        <v/>
      </c>
      <c r="J1071" s="29" t="str">
        <f>IFERROR(RANK(I1071,I:I,1)+COUNTIF(I$1:I1070,I1071),"")</f>
        <v/>
      </c>
      <c r="K1071" s="29" t="str">
        <f t="shared" si="75"/>
        <v/>
      </c>
      <c r="L1071" s="29" t="str">
        <f>IFERROR(RANK(K1071,K:K,1)+COUNTIF(K$1:K1070,K1071),"")</f>
        <v/>
      </c>
      <c r="M1071" s="29" t="str">
        <f t="shared" si="76"/>
        <v/>
      </c>
      <c r="N1071" s="29" t="str">
        <f>IFERROR(RANK(M1071,M:M,1)+COUNTIF(M$1:M1070,M1071),"")</f>
        <v/>
      </c>
    </row>
    <row r="1072" spans="1:14">
      <c r="A1072" s="21"/>
      <c r="B1072" s="8"/>
      <c r="C1072" s="22" t="s">
        <v>857</v>
      </c>
      <c r="D1072" s="111"/>
      <c r="E1072" s="89"/>
      <c r="F1072" s="29" t="str">
        <f>IF(YEAR(A1072)&amp;MONTH(A1072)=체크리스트!$A$11&amp;체크리스트!$A$15,RANK(A1072,A$2:A$1080,1),"")</f>
        <v/>
      </c>
      <c r="G1072" s="29" t="str">
        <f t="shared" si="73"/>
        <v/>
      </c>
      <c r="H1072" s="29" t="str">
        <f>IFERROR(RANK(G1072,G:G,1)+COUNTIF($G$1:G1071,G1072),"")</f>
        <v/>
      </c>
      <c r="I1072" s="29" t="str">
        <f t="shared" si="74"/>
        <v/>
      </c>
      <c r="J1072" s="29" t="str">
        <f>IFERROR(RANK(I1072,I:I,1)+COUNTIF(I$1:I1071,I1072),"")</f>
        <v/>
      </c>
      <c r="K1072" s="29" t="str">
        <f t="shared" si="75"/>
        <v/>
      </c>
      <c r="L1072" s="29" t="str">
        <f>IFERROR(RANK(K1072,K:K,1)+COUNTIF(K$1:K1071,K1072),"")</f>
        <v/>
      </c>
      <c r="M1072" s="29" t="str">
        <f t="shared" si="76"/>
        <v/>
      </c>
      <c r="N1072" s="29" t="str">
        <f>IFERROR(RANK(M1072,M:M,1)+COUNTIF(M$1:M1071,M1072),"")</f>
        <v/>
      </c>
    </row>
    <row r="1073" spans="1:14">
      <c r="A1073" s="21"/>
      <c r="B1073" s="8"/>
      <c r="C1073" s="22" t="s">
        <v>857</v>
      </c>
      <c r="D1073" s="111"/>
      <c r="E1073" s="89"/>
      <c r="F1073" s="29" t="str">
        <f>IF(YEAR(A1073)&amp;MONTH(A1073)=체크리스트!$A$11&amp;체크리스트!$A$15,RANK(A1073,A$2:A$1080,1),"")</f>
        <v/>
      </c>
      <c r="G1073" s="29" t="str">
        <f t="shared" si="73"/>
        <v/>
      </c>
      <c r="H1073" s="29" t="str">
        <f>IFERROR(RANK(G1073,G:G,1)+COUNTIF($G$1:G1072,G1073),"")</f>
        <v/>
      </c>
      <c r="I1073" s="29" t="str">
        <f t="shared" si="74"/>
        <v/>
      </c>
      <c r="J1073" s="29" t="str">
        <f>IFERROR(RANK(I1073,I:I,1)+COUNTIF(I$1:I1072,I1073),"")</f>
        <v/>
      </c>
      <c r="K1073" s="29" t="str">
        <f t="shared" si="75"/>
        <v/>
      </c>
      <c r="L1073" s="29" t="str">
        <f>IFERROR(RANK(K1073,K:K,1)+COUNTIF(K$1:K1072,K1073),"")</f>
        <v/>
      </c>
      <c r="M1073" s="29" t="str">
        <f t="shared" si="76"/>
        <v/>
      </c>
      <c r="N1073" s="29" t="str">
        <f>IFERROR(RANK(M1073,M:M,1)+COUNTIF(M$1:M1072,M1073),"")</f>
        <v/>
      </c>
    </row>
    <row r="1074" spans="1:14">
      <c r="A1074" s="21"/>
      <c r="B1074" s="8"/>
      <c r="C1074" s="22" t="s">
        <v>857</v>
      </c>
      <c r="D1074" s="111"/>
      <c r="E1074" s="89"/>
      <c r="F1074" s="29" t="str">
        <f>IF(YEAR(A1074)&amp;MONTH(A1074)=체크리스트!$A$11&amp;체크리스트!$A$15,RANK(A1074,A$2:A$1080,1),"")</f>
        <v/>
      </c>
      <c r="G1074" s="29" t="str">
        <f t="shared" si="73"/>
        <v/>
      </c>
      <c r="H1074" s="29" t="str">
        <f>IFERROR(RANK(G1074,G:G,1)+COUNTIF($G$1:G1073,G1074),"")</f>
        <v/>
      </c>
      <c r="I1074" s="29" t="str">
        <f t="shared" si="74"/>
        <v/>
      </c>
      <c r="J1074" s="29" t="str">
        <f>IFERROR(RANK(I1074,I:I,1)+COUNTIF(I$1:I1073,I1074),"")</f>
        <v/>
      </c>
      <c r="K1074" s="29" t="str">
        <f t="shared" si="75"/>
        <v/>
      </c>
      <c r="L1074" s="29" t="str">
        <f>IFERROR(RANK(K1074,K:K,1)+COUNTIF(K$1:K1073,K1074),"")</f>
        <v/>
      </c>
      <c r="M1074" s="29" t="str">
        <f t="shared" si="76"/>
        <v/>
      </c>
      <c r="N1074" s="29" t="str">
        <f>IFERROR(RANK(M1074,M:M,1)+COUNTIF(M$1:M1073,M1074),"")</f>
        <v/>
      </c>
    </row>
    <row r="1075" spans="1:14">
      <c r="A1075" s="21"/>
      <c r="B1075" s="8"/>
      <c r="C1075" s="22" t="s">
        <v>857</v>
      </c>
      <c r="D1075" s="111"/>
      <c r="E1075" s="89"/>
      <c r="F1075" s="29" t="str">
        <f>IF(YEAR(A1075)&amp;MONTH(A1075)=체크리스트!$A$11&amp;체크리스트!$A$15,RANK(A1075,A$2:A$1080,1),"")</f>
        <v/>
      </c>
      <c r="G1075" s="29" t="str">
        <f t="shared" si="73"/>
        <v/>
      </c>
      <c r="H1075" s="29" t="str">
        <f>IFERROR(RANK(G1075,G:G,1)+COUNTIF($G$1:G1074,G1075),"")</f>
        <v/>
      </c>
      <c r="I1075" s="29" t="str">
        <f t="shared" si="74"/>
        <v/>
      </c>
      <c r="J1075" s="29" t="str">
        <f>IFERROR(RANK(I1075,I:I,1)+COUNTIF(I$1:I1074,I1075),"")</f>
        <v/>
      </c>
      <c r="K1075" s="29" t="str">
        <f t="shared" si="75"/>
        <v/>
      </c>
      <c r="L1075" s="29" t="str">
        <f>IFERROR(RANK(K1075,K:K,1)+COUNTIF(K$1:K1074,K1075),"")</f>
        <v/>
      </c>
      <c r="M1075" s="29" t="str">
        <f t="shared" si="76"/>
        <v/>
      </c>
      <c r="N1075" s="29" t="str">
        <f>IFERROR(RANK(M1075,M:M,1)+COUNTIF(M$1:M1074,M1075),"")</f>
        <v/>
      </c>
    </row>
    <row r="1076" spans="1:14">
      <c r="A1076" s="21"/>
      <c r="B1076" s="8"/>
      <c r="C1076" s="22" t="s">
        <v>857</v>
      </c>
      <c r="D1076" s="111"/>
      <c r="E1076" s="89"/>
      <c r="F1076" s="29" t="str">
        <f>IF(YEAR(A1076)&amp;MONTH(A1076)=체크리스트!$A$11&amp;체크리스트!$A$15,RANK(A1076,A$2:A$1080,1),"")</f>
        <v/>
      </c>
      <c r="G1076" s="29" t="str">
        <f t="shared" si="73"/>
        <v/>
      </c>
      <c r="H1076" s="29" t="str">
        <f>IFERROR(RANK(G1076,G:G,1)+COUNTIF($G$1:G1075,G1076),"")</f>
        <v/>
      </c>
      <c r="I1076" s="29" t="str">
        <f t="shared" si="74"/>
        <v/>
      </c>
      <c r="J1076" s="29" t="str">
        <f>IFERROR(RANK(I1076,I:I,1)+COUNTIF(I$1:I1075,I1076),"")</f>
        <v/>
      </c>
      <c r="K1076" s="29" t="str">
        <f t="shared" si="75"/>
        <v/>
      </c>
      <c r="L1076" s="29" t="str">
        <f>IFERROR(RANK(K1076,K:K,1)+COUNTIF(K$1:K1075,K1076),"")</f>
        <v/>
      </c>
      <c r="M1076" s="29" t="str">
        <f t="shared" si="76"/>
        <v/>
      </c>
      <c r="N1076" s="29" t="str">
        <f>IFERROR(RANK(M1076,M:M,1)+COUNTIF(M$1:M1075,M1076),"")</f>
        <v/>
      </c>
    </row>
    <row r="1077" spans="1:14">
      <c r="A1077" s="21"/>
      <c r="B1077" s="8"/>
      <c r="C1077" s="22" t="s">
        <v>857</v>
      </c>
      <c r="D1077" s="111"/>
      <c r="E1077" s="89"/>
      <c r="F1077" s="29" t="str">
        <f>IF(YEAR(A1077)&amp;MONTH(A1077)=체크리스트!$A$11&amp;체크리스트!$A$15,RANK(A1077,A$2:A$1080,1),"")</f>
        <v/>
      </c>
      <c r="G1077" s="29" t="str">
        <f t="shared" si="73"/>
        <v/>
      </c>
      <c r="H1077" s="29" t="str">
        <f>IFERROR(RANK(G1077,G:G,1)+COUNTIF($G$1:G1076,G1077),"")</f>
        <v/>
      </c>
      <c r="I1077" s="29" t="str">
        <f t="shared" si="74"/>
        <v/>
      </c>
      <c r="J1077" s="29" t="str">
        <f>IFERROR(RANK(I1077,I:I,1)+COUNTIF(I$1:I1076,I1077),"")</f>
        <v/>
      </c>
      <c r="K1077" s="29" t="str">
        <f t="shared" si="75"/>
        <v/>
      </c>
      <c r="L1077" s="29" t="str">
        <f>IFERROR(RANK(K1077,K:K,1)+COUNTIF(K$1:K1076,K1077),"")</f>
        <v/>
      </c>
      <c r="M1077" s="29" t="str">
        <f t="shared" si="76"/>
        <v/>
      </c>
      <c r="N1077" s="29" t="str">
        <f>IFERROR(RANK(M1077,M:M,1)+COUNTIF(M$1:M1076,M1077),"")</f>
        <v/>
      </c>
    </row>
    <row r="1078" spans="1:14">
      <c r="A1078" s="21"/>
      <c r="B1078" s="8"/>
      <c r="C1078" s="22" t="s">
        <v>857</v>
      </c>
      <c r="D1078" s="111"/>
      <c r="E1078" s="89"/>
      <c r="F1078" s="29" t="str">
        <f>IF(YEAR(A1078)&amp;MONTH(A1078)=체크리스트!$A$11&amp;체크리스트!$A$15,RANK(A1078,A$2:A$1080,1),"")</f>
        <v/>
      </c>
      <c r="G1078" s="29" t="str">
        <f t="shared" si="73"/>
        <v/>
      </c>
      <c r="H1078" s="29" t="str">
        <f>IFERROR(RANK(G1078,G:G,1)+COUNTIF($G$1:G1077,G1078),"")</f>
        <v/>
      </c>
      <c r="I1078" s="29" t="str">
        <f t="shared" si="74"/>
        <v/>
      </c>
      <c r="J1078" s="29" t="str">
        <f>IFERROR(RANK(I1078,I:I,1)+COUNTIF(I$1:I1077,I1078),"")</f>
        <v/>
      </c>
      <c r="K1078" s="29" t="str">
        <f t="shared" si="75"/>
        <v/>
      </c>
      <c r="L1078" s="29" t="str">
        <f>IFERROR(RANK(K1078,K:K,1)+COUNTIF(K$1:K1077,K1078),"")</f>
        <v/>
      </c>
      <c r="M1078" s="29" t="str">
        <f t="shared" si="76"/>
        <v/>
      </c>
      <c r="N1078" s="29" t="str">
        <f>IFERROR(RANK(M1078,M:M,1)+COUNTIF(M$1:M1077,M1078),"")</f>
        <v/>
      </c>
    </row>
    <row r="1079" spans="1:14">
      <c r="A1079" s="21"/>
      <c r="B1079" s="8"/>
      <c r="C1079" s="22" t="s">
        <v>857</v>
      </c>
      <c r="D1079" s="111"/>
      <c r="E1079" s="89"/>
      <c r="F1079" s="29" t="str">
        <f>IF(YEAR(A1079)&amp;MONTH(A1079)=체크리스트!$A$11&amp;체크리스트!$A$15,RANK(A1079,A$2:A$1080,1),"")</f>
        <v/>
      </c>
      <c r="G1079" s="29" t="str">
        <f t="shared" si="73"/>
        <v/>
      </c>
      <c r="H1079" s="29" t="str">
        <f>IFERROR(RANK(G1079,G:G,1)+COUNTIF($G$1:G1078,G1079),"")</f>
        <v/>
      </c>
      <c r="I1079" s="29" t="str">
        <f t="shared" si="74"/>
        <v/>
      </c>
      <c r="J1079" s="29" t="str">
        <f>IFERROR(RANK(I1079,I:I,1)+COUNTIF(I$1:I1078,I1079),"")</f>
        <v/>
      </c>
      <c r="K1079" s="29" t="str">
        <f t="shared" si="75"/>
        <v/>
      </c>
      <c r="L1079" s="29" t="str">
        <f>IFERROR(RANK(K1079,K:K,1)+COUNTIF(K$1:K1078,K1079),"")</f>
        <v/>
      </c>
      <c r="M1079" s="29" t="str">
        <f t="shared" si="76"/>
        <v/>
      </c>
      <c r="N1079" s="29" t="str">
        <f>IFERROR(RANK(M1079,M:M,1)+COUNTIF(M$1:M1078,M1079),"")</f>
        <v/>
      </c>
    </row>
    <row r="1080" spans="1:14">
      <c r="A1080" s="21"/>
      <c r="B1080" s="8"/>
      <c r="C1080" s="22" t="s">
        <v>857</v>
      </c>
      <c r="D1080" s="111"/>
      <c r="E1080" s="89"/>
      <c r="F1080" s="29" t="str">
        <f>IF(YEAR(A1080)&amp;MONTH(A1080)=체크리스트!$A$11&amp;체크리스트!$A$15,RANK(A1080,A$2:A$1080,1),"")</f>
        <v/>
      </c>
      <c r="G1080" s="29" t="str">
        <f t="shared" si="73"/>
        <v/>
      </c>
      <c r="H1080" s="29" t="str">
        <f>IFERROR(RANK(G1080,G:G,1)+COUNTIF($G$1:G1079,G1080),"")</f>
        <v/>
      </c>
      <c r="I1080" s="29" t="str">
        <f t="shared" si="74"/>
        <v/>
      </c>
      <c r="J1080" s="29" t="str">
        <f>IFERROR(RANK(I1080,I:I,1)+COUNTIF(I$1:I1079,I1080),"")</f>
        <v/>
      </c>
      <c r="K1080" s="29" t="str">
        <f t="shared" si="75"/>
        <v/>
      </c>
      <c r="L1080" s="29" t="str">
        <f>IFERROR(RANK(K1080,K:K,1)+COUNTIF(K$1:K1079,K1080),"")</f>
        <v/>
      </c>
      <c r="M1080" s="29" t="str">
        <f t="shared" si="76"/>
        <v/>
      </c>
      <c r="N1080" s="29" t="str">
        <f>IFERROR(RANK(M1080,M:M,1)+COUNTIF(M$1:M1079,M1080),"")</f>
        <v/>
      </c>
    </row>
    <row r="1081" spans="1:14">
      <c r="A1081" s="21"/>
      <c r="B1081" s="8"/>
      <c r="C1081" s="22" t="s">
        <v>857</v>
      </c>
      <c r="D1081" s="111"/>
      <c r="E1081" s="89"/>
      <c r="F1081" s="29" t="str">
        <f>IF(YEAR(A1081)&amp;MONTH(A1081)=체크리스트!$A$11&amp;체크리스트!$A$15,RANK(A1081,A$2:A$1080,1),"")</f>
        <v/>
      </c>
      <c r="G1081" s="29" t="str">
        <f t="shared" si="73"/>
        <v/>
      </c>
      <c r="H1081" s="29" t="str">
        <f>IFERROR(RANK(G1081,G:G,1)+COUNTIF($G$1:G1080,G1081),"")</f>
        <v/>
      </c>
      <c r="I1081" s="29" t="str">
        <f t="shared" si="74"/>
        <v/>
      </c>
      <c r="J1081" s="29" t="str">
        <f>IFERROR(RANK(I1081,I:I,1)+COUNTIF(I$1:I1080,I1081),"")</f>
        <v/>
      </c>
      <c r="K1081" s="29" t="str">
        <f t="shared" si="75"/>
        <v/>
      </c>
      <c r="L1081" s="29" t="str">
        <f>IFERROR(RANK(K1081,K:K,1)+COUNTIF(K$1:K1080,K1081),"")</f>
        <v/>
      </c>
      <c r="M1081" s="29" t="str">
        <f t="shared" si="76"/>
        <v/>
      </c>
      <c r="N1081" s="29" t="str">
        <f>IFERROR(RANK(M1081,M:M,1)+COUNTIF(M$1:M1080,M1081),"")</f>
        <v/>
      </c>
    </row>
    <row r="1082" spans="1:14">
      <c r="A1082" s="21"/>
      <c r="B1082" s="8"/>
      <c r="C1082" s="22" t="s">
        <v>857</v>
      </c>
      <c r="D1082" s="111"/>
      <c r="E1082" s="89"/>
      <c r="F1082" s="29" t="str">
        <f>IF(YEAR(A1082)&amp;MONTH(A1082)=체크리스트!$A$11&amp;체크리스트!$A$15,RANK(A1082,A$2:A$1080,1),"")</f>
        <v/>
      </c>
      <c r="G1082" s="29" t="str">
        <f t="shared" si="73"/>
        <v/>
      </c>
      <c r="H1082" s="29" t="str">
        <f>IFERROR(RANK(G1082,G:G,1)+COUNTIF($G$1:G1081,G1082),"")</f>
        <v/>
      </c>
      <c r="I1082" s="29" t="str">
        <f t="shared" si="74"/>
        <v/>
      </c>
      <c r="J1082" s="29" t="str">
        <f>IFERROR(RANK(I1082,I:I,1)+COUNTIF(I$1:I1081,I1082),"")</f>
        <v/>
      </c>
      <c r="K1082" s="29" t="str">
        <f t="shared" si="75"/>
        <v/>
      </c>
      <c r="L1082" s="29" t="str">
        <f>IFERROR(RANK(K1082,K:K,1)+COUNTIF(K$1:K1081,K1082),"")</f>
        <v/>
      </c>
      <c r="M1082" s="29" t="str">
        <f t="shared" si="76"/>
        <v/>
      </c>
      <c r="N1082" s="29" t="str">
        <f>IFERROR(RANK(M1082,M:M,1)+COUNTIF(M$1:M1081,M1082),"")</f>
        <v/>
      </c>
    </row>
    <row r="1083" spans="1:14">
      <c r="A1083" s="21"/>
      <c r="B1083" s="8"/>
      <c r="C1083" s="22" t="s">
        <v>857</v>
      </c>
      <c r="D1083" s="111"/>
      <c r="E1083" s="89"/>
      <c r="F1083" s="29" t="str">
        <f>IF(YEAR(A1083)&amp;MONTH(A1083)=체크리스트!$A$11&amp;체크리스트!$A$15,RANK(A1083,A$2:A$1080,1),"")</f>
        <v/>
      </c>
      <c r="G1083" s="29" t="str">
        <f t="shared" si="73"/>
        <v/>
      </c>
      <c r="H1083" s="29" t="str">
        <f>IFERROR(RANK(G1083,G:G,1)+COUNTIF($G$1:G1082,G1083),"")</f>
        <v/>
      </c>
      <c r="I1083" s="29" t="str">
        <f t="shared" si="74"/>
        <v/>
      </c>
      <c r="J1083" s="29" t="str">
        <f>IFERROR(RANK(I1083,I:I,1)+COUNTIF(I$1:I1082,I1083),"")</f>
        <v/>
      </c>
      <c r="K1083" s="29" t="str">
        <f t="shared" si="75"/>
        <v/>
      </c>
      <c r="L1083" s="29" t="str">
        <f>IFERROR(RANK(K1083,K:K,1)+COUNTIF(K$1:K1082,K1083),"")</f>
        <v/>
      </c>
      <c r="M1083" s="29" t="str">
        <f t="shared" si="76"/>
        <v/>
      </c>
      <c r="N1083" s="29" t="str">
        <f>IFERROR(RANK(M1083,M:M,1)+COUNTIF(M$1:M1082,M1083),"")</f>
        <v/>
      </c>
    </row>
    <row r="1084" spans="1:14">
      <c r="A1084" s="21"/>
      <c r="B1084" s="8"/>
      <c r="C1084" s="22" t="s">
        <v>857</v>
      </c>
      <c r="D1084" s="111"/>
      <c r="E1084" s="89"/>
      <c r="F1084" s="29" t="str">
        <f>IF(YEAR(A1084)&amp;MONTH(A1084)=체크리스트!$A$11&amp;체크리스트!$A$15,RANK(A1084,A$2:A$1080,1),"")</f>
        <v/>
      </c>
      <c r="G1084" s="29" t="str">
        <f t="shared" si="73"/>
        <v/>
      </c>
      <c r="H1084" s="29" t="str">
        <f>IFERROR(RANK(G1084,G:G,1)+COUNTIF($G$1:G1083,G1084),"")</f>
        <v/>
      </c>
      <c r="I1084" s="29" t="str">
        <f t="shared" si="74"/>
        <v/>
      </c>
      <c r="J1084" s="29" t="str">
        <f>IFERROR(RANK(I1084,I:I,1)+COUNTIF(I$1:I1083,I1084),"")</f>
        <v/>
      </c>
      <c r="K1084" s="29" t="str">
        <f t="shared" si="75"/>
        <v/>
      </c>
      <c r="L1084" s="29" t="str">
        <f>IFERROR(RANK(K1084,K:K,1)+COUNTIF(K$1:K1083,K1084),"")</f>
        <v/>
      </c>
      <c r="M1084" s="29" t="str">
        <f t="shared" si="76"/>
        <v/>
      </c>
      <c r="N1084" s="29" t="str">
        <f>IFERROR(RANK(M1084,M:M,1)+COUNTIF(M$1:M1083,M1084),"")</f>
        <v/>
      </c>
    </row>
    <row r="1085" spans="1:14">
      <c r="A1085" s="21"/>
      <c r="B1085" s="8"/>
      <c r="C1085" s="22" t="s">
        <v>857</v>
      </c>
      <c r="D1085" s="111"/>
      <c r="E1085" s="89"/>
      <c r="F1085" s="29" t="str">
        <f>IF(YEAR(A1085)&amp;MONTH(A1085)=체크리스트!$A$11&amp;체크리스트!$A$15,RANK(A1085,A$2:A$1080,1),"")</f>
        <v/>
      </c>
      <c r="G1085" s="29" t="str">
        <f t="shared" si="73"/>
        <v/>
      </c>
      <c r="H1085" s="29" t="str">
        <f>IFERROR(RANK(G1085,G:G,1)+COUNTIF($G$1:G1084,G1085),"")</f>
        <v/>
      </c>
      <c r="I1085" s="29" t="str">
        <f t="shared" si="74"/>
        <v/>
      </c>
      <c r="J1085" s="29" t="str">
        <f>IFERROR(RANK(I1085,I:I,1)+COUNTIF(I$1:I1084,I1085),"")</f>
        <v/>
      </c>
      <c r="K1085" s="29" t="str">
        <f t="shared" si="75"/>
        <v/>
      </c>
      <c r="L1085" s="29" t="str">
        <f>IFERROR(RANK(K1085,K:K,1)+COUNTIF(K$1:K1084,K1085),"")</f>
        <v/>
      </c>
      <c r="M1085" s="29" t="str">
        <f t="shared" si="76"/>
        <v/>
      </c>
      <c r="N1085" s="29" t="str">
        <f>IFERROR(RANK(M1085,M:M,1)+COUNTIF(M$1:M1084,M1085),"")</f>
        <v/>
      </c>
    </row>
    <row r="1086" spans="1:14">
      <c r="A1086" s="21"/>
      <c r="B1086" s="8"/>
      <c r="C1086" s="22" t="s">
        <v>857</v>
      </c>
      <c r="D1086" s="111"/>
      <c r="E1086" s="89"/>
      <c r="F1086" s="29" t="str">
        <f>IF(YEAR(A1086)&amp;MONTH(A1086)=체크리스트!$A$11&amp;체크리스트!$A$15,RANK(A1086,A$2:A$1080,1),"")</f>
        <v/>
      </c>
      <c r="G1086" s="29" t="str">
        <f t="shared" si="73"/>
        <v/>
      </c>
      <c r="H1086" s="29" t="str">
        <f>IFERROR(RANK(G1086,G:G,1)+COUNTIF($G$1:G1085,G1086),"")</f>
        <v/>
      </c>
      <c r="I1086" s="29" t="str">
        <f t="shared" si="74"/>
        <v/>
      </c>
      <c r="J1086" s="29" t="str">
        <f>IFERROR(RANK(I1086,I:I,1)+COUNTIF(I$1:I1085,I1086),"")</f>
        <v/>
      </c>
      <c r="K1086" s="29" t="str">
        <f t="shared" si="75"/>
        <v/>
      </c>
      <c r="L1086" s="29" t="str">
        <f>IFERROR(RANK(K1086,K:K,1)+COUNTIF(K$1:K1085,K1086),"")</f>
        <v/>
      </c>
      <c r="M1086" s="29" t="str">
        <f t="shared" si="76"/>
        <v/>
      </c>
      <c r="N1086" s="29" t="str">
        <f>IFERROR(RANK(M1086,M:M,1)+COUNTIF(M$1:M1085,M1086),"")</f>
        <v/>
      </c>
    </row>
    <row r="1087" spans="1:14">
      <c r="A1087" s="21"/>
      <c r="B1087" s="8"/>
      <c r="C1087" s="22" t="s">
        <v>857</v>
      </c>
      <c r="D1087" s="111"/>
      <c r="E1087" s="89"/>
      <c r="F1087" s="29" t="str">
        <f>IF(YEAR(A1087)&amp;MONTH(A1087)=체크리스트!$A$11&amp;체크리스트!$A$15,RANK(A1087,A$2:A$1080,1),"")</f>
        <v/>
      </c>
      <c r="G1087" s="29" t="str">
        <f t="shared" si="73"/>
        <v/>
      </c>
      <c r="H1087" s="29" t="str">
        <f>IFERROR(RANK(G1087,G:G,1)+COUNTIF($G$1:G1086,G1087),"")</f>
        <v/>
      </c>
      <c r="I1087" s="29" t="str">
        <f t="shared" si="74"/>
        <v/>
      </c>
      <c r="J1087" s="29" t="str">
        <f>IFERROR(RANK(I1087,I:I,1)+COUNTIF(I$1:I1086,I1087),"")</f>
        <v/>
      </c>
      <c r="K1087" s="29" t="str">
        <f t="shared" si="75"/>
        <v/>
      </c>
      <c r="L1087" s="29" t="str">
        <f>IFERROR(RANK(K1087,K:K,1)+COUNTIF(K$1:K1086,K1087),"")</f>
        <v/>
      </c>
      <c r="M1087" s="29" t="str">
        <f t="shared" si="76"/>
        <v/>
      </c>
      <c r="N1087" s="29" t="str">
        <f>IFERROR(RANK(M1087,M:M,1)+COUNTIF(M$1:M1086,M1087),"")</f>
        <v/>
      </c>
    </row>
    <row r="1088" spans="1:14">
      <c r="A1088" s="21"/>
      <c r="B1088" s="8"/>
      <c r="C1088" s="22" t="s">
        <v>857</v>
      </c>
      <c r="D1088" s="111"/>
      <c r="E1088" s="89"/>
      <c r="F1088" s="29" t="str">
        <f>IF(YEAR(A1088)&amp;MONTH(A1088)=체크리스트!$A$11&amp;체크리스트!$A$15,RANK(A1088,A$2:A$1080,1),"")</f>
        <v/>
      </c>
      <c r="G1088" s="29" t="str">
        <f t="shared" si="73"/>
        <v/>
      </c>
      <c r="H1088" s="29" t="str">
        <f>IFERROR(RANK(G1088,G:G,1)+COUNTIF($G$1:G1087,G1088),"")</f>
        <v/>
      </c>
      <c r="I1088" s="29" t="str">
        <f t="shared" si="74"/>
        <v/>
      </c>
      <c r="J1088" s="29" t="str">
        <f>IFERROR(RANK(I1088,I:I,1)+COUNTIF(I$1:I1087,I1088),"")</f>
        <v/>
      </c>
      <c r="K1088" s="29" t="str">
        <f t="shared" si="75"/>
        <v/>
      </c>
      <c r="L1088" s="29" t="str">
        <f>IFERROR(RANK(K1088,K:K,1)+COUNTIF(K$1:K1087,K1088),"")</f>
        <v/>
      </c>
      <c r="M1088" s="29" t="str">
        <f t="shared" si="76"/>
        <v/>
      </c>
      <c r="N1088" s="29" t="str">
        <f>IFERROR(RANK(M1088,M:M,1)+COUNTIF(M$1:M1087,M1088),"")</f>
        <v/>
      </c>
    </row>
    <row r="1089" spans="1:14">
      <c r="A1089" s="21"/>
      <c r="B1089" s="8"/>
      <c r="C1089" s="22" t="s">
        <v>857</v>
      </c>
      <c r="D1089" s="111"/>
      <c r="E1089" s="89"/>
      <c r="F1089" s="29" t="str">
        <f>IF(YEAR(A1089)&amp;MONTH(A1089)=체크리스트!$A$11&amp;체크리스트!$A$15,RANK(A1089,A$2:A$1080,1),"")</f>
        <v/>
      </c>
      <c r="G1089" s="29" t="str">
        <f t="shared" si="73"/>
        <v/>
      </c>
      <c r="H1089" s="29" t="str">
        <f>IFERROR(RANK(G1089,G:G,1)+COUNTIF($G$1:G1088,G1089),"")</f>
        <v/>
      </c>
      <c r="I1089" s="29" t="str">
        <f t="shared" si="74"/>
        <v/>
      </c>
      <c r="J1089" s="29" t="str">
        <f>IFERROR(RANK(I1089,I:I,1)+COUNTIF(I$1:I1088,I1089),"")</f>
        <v/>
      </c>
      <c r="K1089" s="29" t="str">
        <f t="shared" si="75"/>
        <v/>
      </c>
      <c r="L1089" s="29" t="str">
        <f>IFERROR(RANK(K1089,K:K,1)+COUNTIF(K$1:K1088,K1089),"")</f>
        <v/>
      </c>
      <c r="M1089" s="29" t="str">
        <f t="shared" si="76"/>
        <v/>
      </c>
      <c r="N1089" s="29" t="str">
        <f>IFERROR(RANK(M1089,M:M,1)+COUNTIF(M$1:M1088,M1089),"")</f>
        <v/>
      </c>
    </row>
    <row r="1090" spans="1:14">
      <c r="A1090" s="21"/>
      <c r="B1090" s="8"/>
      <c r="C1090" s="22" t="s">
        <v>857</v>
      </c>
      <c r="D1090" s="111"/>
      <c r="E1090" s="89"/>
      <c r="F1090" s="29" t="str">
        <f>IF(YEAR(A1090)&amp;MONTH(A1090)=체크리스트!$A$11&amp;체크리스트!$A$15,RANK(A1090,A$2:A$1080,1),"")</f>
        <v/>
      </c>
      <c r="G1090" s="29" t="str">
        <f t="shared" si="73"/>
        <v/>
      </c>
      <c r="H1090" s="29" t="str">
        <f>IFERROR(RANK(G1090,G:G,1)+COUNTIF($G$1:G1089,G1090),"")</f>
        <v/>
      </c>
      <c r="I1090" s="29" t="str">
        <f t="shared" si="74"/>
        <v/>
      </c>
      <c r="J1090" s="29" t="str">
        <f>IFERROR(RANK(I1090,I:I,1)+COUNTIF(I$1:I1089,I1090),"")</f>
        <v/>
      </c>
      <c r="K1090" s="29" t="str">
        <f t="shared" si="75"/>
        <v/>
      </c>
      <c r="L1090" s="29" t="str">
        <f>IFERROR(RANK(K1090,K:K,1)+COUNTIF(K$1:K1089,K1090),"")</f>
        <v/>
      </c>
      <c r="M1090" s="29" t="str">
        <f t="shared" si="76"/>
        <v/>
      </c>
      <c r="N1090" s="29" t="str">
        <f>IFERROR(RANK(M1090,M:M,1)+COUNTIF(M$1:M1089,M1090),"")</f>
        <v/>
      </c>
    </row>
    <row r="1091" spans="1:14">
      <c r="A1091" s="21"/>
      <c r="B1091" s="8"/>
      <c r="C1091" s="22" t="s">
        <v>857</v>
      </c>
      <c r="D1091" s="111"/>
      <c r="E1091" s="89"/>
      <c r="F1091" s="29" t="str">
        <f>IF(YEAR(A1091)&amp;MONTH(A1091)=체크리스트!$A$11&amp;체크리스트!$A$15,RANK(A1091,A$2:A$1080,1),"")</f>
        <v/>
      </c>
      <c r="G1091" s="29" t="str">
        <f t="shared" si="73"/>
        <v/>
      </c>
      <c r="H1091" s="29" t="str">
        <f>IFERROR(RANK(G1091,G:G,1)+COUNTIF($G$1:G1090,G1091),"")</f>
        <v/>
      </c>
      <c r="I1091" s="29" t="str">
        <f t="shared" si="74"/>
        <v/>
      </c>
      <c r="J1091" s="29" t="str">
        <f>IFERROR(RANK(I1091,I:I,1)+COUNTIF(I$1:I1090,I1091),"")</f>
        <v/>
      </c>
      <c r="K1091" s="29" t="str">
        <f t="shared" si="75"/>
        <v/>
      </c>
      <c r="L1091" s="29" t="str">
        <f>IFERROR(RANK(K1091,K:K,1)+COUNTIF(K$1:K1090,K1091),"")</f>
        <v/>
      </c>
      <c r="M1091" s="29" t="str">
        <f t="shared" si="76"/>
        <v/>
      </c>
      <c r="N1091" s="29" t="str">
        <f>IFERROR(RANK(M1091,M:M,1)+COUNTIF(M$1:M1090,M1091),"")</f>
        <v/>
      </c>
    </row>
    <row r="1092" spans="1:14">
      <c r="A1092" s="21"/>
      <c r="B1092" s="8"/>
      <c r="C1092" s="22" t="s">
        <v>857</v>
      </c>
      <c r="D1092" s="111"/>
      <c r="E1092" s="89"/>
      <c r="F1092" s="29" t="str">
        <f>IF(YEAR(A1092)&amp;MONTH(A1092)=체크리스트!$A$11&amp;체크리스트!$A$15,RANK(A1092,A$2:A$1080,1),"")</f>
        <v/>
      </c>
      <c r="G1092" s="29" t="str">
        <f t="shared" si="73"/>
        <v/>
      </c>
      <c r="H1092" s="29" t="str">
        <f>IFERROR(RANK(G1092,G:G,1)+COUNTIF($G$1:G1091,G1092),"")</f>
        <v/>
      </c>
      <c r="I1092" s="29" t="str">
        <f t="shared" si="74"/>
        <v/>
      </c>
      <c r="J1092" s="29" t="str">
        <f>IFERROR(RANK(I1092,I:I,1)+COUNTIF(I$1:I1091,I1092),"")</f>
        <v/>
      </c>
      <c r="K1092" s="29" t="str">
        <f t="shared" si="75"/>
        <v/>
      </c>
      <c r="L1092" s="29" t="str">
        <f>IFERROR(RANK(K1092,K:K,1)+COUNTIF(K$1:K1091,K1092),"")</f>
        <v/>
      </c>
      <c r="M1092" s="29" t="str">
        <f t="shared" si="76"/>
        <v/>
      </c>
      <c r="N1092" s="29" t="str">
        <f>IFERROR(RANK(M1092,M:M,1)+COUNTIF(M$1:M1091,M1092),"")</f>
        <v/>
      </c>
    </row>
    <row r="1093" spans="1:14">
      <c r="A1093" s="21"/>
      <c r="B1093" s="8"/>
      <c r="C1093" s="22" t="s">
        <v>857</v>
      </c>
      <c r="D1093" s="111"/>
      <c r="E1093" s="89"/>
      <c r="F1093" s="29" t="str">
        <f>IF(YEAR(A1093)&amp;MONTH(A1093)=체크리스트!$A$11&amp;체크리스트!$A$15,RANK(A1093,A$2:A$1080,1),"")</f>
        <v/>
      </c>
      <c r="G1093" s="29" t="str">
        <f t="shared" si="73"/>
        <v/>
      </c>
      <c r="H1093" s="29" t="str">
        <f>IFERROR(RANK(G1093,G:G,1)+COUNTIF($G$1:G1092,G1093),"")</f>
        <v/>
      </c>
      <c r="I1093" s="29" t="str">
        <f t="shared" si="74"/>
        <v/>
      </c>
      <c r="J1093" s="29" t="str">
        <f>IFERROR(RANK(I1093,I:I,1)+COUNTIF(I$1:I1092,I1093),"")</f>
        <v/>
      </c>
      <c r="K1093" s="29" t="str">
        <f t="shared" si="75"/>
        <v/>
      </c>
      <c r="L1093" s="29" t="str">
        <f>IFERROR(RANK(K1093,K:K,1)+COUNTIF(K$1:K1092,K1093),"")</f>
        <v/>
      </c>
      <c r="M1093" s="29" t="str">
        <f t="shared" si="76"/>
        <v/>
      </c>
      <c r="N1093" s="29" t="str">
        <f>IFERROR(RANK(M1093,M:M,1)+COUNTIF(M$1:M1092,M1093),"")</f>
        <v/>
      </c>
    </row>
    <row r="1094" spans="1:14">
      <c r="A1094" s="21"/>
      <c r="B1094" s="8"/>
      <c r="C1094" s="22" t="s">
        <v>857</v>
      </c>
      <c r="D1094" s="111"/>
      <c r="E1094" s="89"/>
      <c r="F1094" s="29" t="str">
        <f>IF(YEAR(A1094)&amp;MONTH(A1094)=체크리스트!$A$11&amp;체크리스트!$A$15,RANK(A1094,A$2:A$1080,1),"")</f>
        <v/>
      </c>
      <c r="G1094" s="29" t="str">
        <f t="shared" si="73"/>
        <v/>
      </c>
      <c r="H1094" s="29" t="str">
        <f>IFERROR(RANK(G1094,G:G,1)+COUNTIF($G$1:G1093,G1094),"")</f>
        <v/>
      </c>
      <c r="I1094" s="29" t="str">
        <f t="shared" si="74"/>
        <v/>
      </c>
      <c r="J1094" s="29" t="str">
        <f>IFERROR(RANK(I1094,I:I,1)+COUNTIF(I$1:I1093,I1094),"")</f>
        <v/>
      </c>
      <c r="K1094" s="29" t="str">
        <f t="shared" si="75"/>
        <v/>
      </c>
      <c r="L1094" s="29" t="str">
        <f>IFERROR(RANK(K1094,K:K,1)+COUNTIF(K$1:K1093,K1094),"")</f>
        <v/>
      </c>
      <c r="M1094" s="29" t="str">
        <f t="shared" si="76"/>
        <v/>
      </c>
      <c r="N1094" s="29" t="str">
        <f>IFERROR(RANK(M1094,M:M,1)+COUNTIF(M$1:M1093,M1094),"")</f>
        <v/>
      </c>
    </row>
    <row r="1095" spans="1:14">
      <c r="A1095" s="21"/>
      <c r="B1095" s="8"/>
      <c r="C1095" s="22" t="s">
        <v>857</v>
      </c>
      <c r="D1095" s="111"/>
      <c r="E1095" s="89"/>
      <c r="F1095" s="29" t="str">
        <f>IF(YEAR(A1095)&amp;MONTH(A1095)=체크리스트!$A$11&amp;체크리스트!$A$15,RANK(A1095,A$2:A$1080,1),"")</f>
        <v/>
      </c>
      <c r="G1095" s="29" t="str">
        <f t="shared" si="73"/>
        <v/>
      </c>
      <c r="H1095" s="29" t="str">
        <f>IFERROR(RANK(G1095,G:G,1)+COUNTIF($G$1:G1094,G1095),"")</f>
        <v/>
      </c>
      <c r="I1095" s="29" t="str">
        <f t="shared" si="74"/>
        <v/>
      </c>
      <c r="J1095" s="29" t="str">
        <f>IFERROR(RANK(I1095,I:I,1)+COUNTIF(I$1:I1094,I1095),"")</f>
        <v/>
      </c>
      <c r="K1095" s="29" t="str">
        <f t="shared" si="75"/>
        <v/>
      </c>
      <c r="L1095" s="29" t="str">
        <f>IFERROR(RANK(K1095,K:K,1)+COUNTIF(K$1:K1094,K1095),"")</f>
        <v/>
      </c>
      <c r="M1095" s="29" t="str">
        <f t="shared" si="76"/>
        <v/>
      </c>
      <c r="N1095" s="29" t="str">
        <f>IFERROR(RANK(M1095,M:M,1)+COUNTIF(M$1:M1094,M1095),"")</f>
        <v/>
      </c>
    </row>
    <row r="1096" spans="1:14">
      <c r="A1096" s="21"/>
      <c r="B1096" s="8"/>
      <c r="C1096" s="22" t="s">
        <v>857</v>
      </c>
      <c r="D1096" s="111"/>
      <c r="E1096" s="89"/>
      <c r="F1096" s="29" t="str">
        <f>IF(YEAR(A1096)&amp;MONTH(A1096)=체크리스트!$A$11&amp;체크리스트!$A$15,RANK(A1096,A$2:A$1080,1),"")</f>
        <v/>
      </c>
      <c r="G1096" s="29" t="str">
        <f t="shared" si="73"/>
        <v/>
      </c>
      <c r="H1096" s="29" t="str">
        <f>IFERROR(RANK(G1096,G:G,1)+COUNTIF($G$1:G1095,G1096),"")</f>
        <v/>
      </c>
      <c r="I1096" s="29" t="str">
        <f t="shared" si="74"/>
        <v/>
      </c>
      <c r="J1096" s="29" t="str">
        <f>IFERROR(RANK(I1096,I:I,1)+COUNTIF(I$1:I1095,I1096),"")</f>
        <v/>
      </c>
      <c r="K1096" s="29" t="str">
        <f t="shared" si="75"/>
        <v/>
      </c>
      <c r="L1096" s="29" t="str">
        <f>IFERROR(RANK(K1096,K:K,1)+COUNTIF(K$1:K1095,K1096),"")</f>
        <v/>
      </c>
      <c r="M1096" s="29" t="str">
        <f t="shared" si="76"/>
        <v/>
      </c>
      <c r="N1096" s="29" t="str">
        <f>IFERROR(RANK(M1096,M:M,1)+COUNTIF(M$1:M1095,M1096),"")</f>
        <v/>
      </c>
    </row>
    <row r="1097" spans="1:14">
      <c r="A1097" s="21"/>
      <c r="B1097" s="8"/>
      <c r="C1097" s="22" t="s">
        <v>857</v>
      </c>
      <c r="D1097" s="111"/>
      <c r="E1097" s="89"/>
      <c r="F1097" s="29" t="str">
        <f>IF(YEAR(A1097)&amp;MONTH(A1097)=체크리스트!$A$11&amp;체크리스트!$A$15,RANK(A1097,A$2:A$1080,1),"")</f>
        <v/>
      </c>
      <c r="G1097" s="29" t="str">
        <f t="shared" si="73"/>
        <v/>
      </c>
      <c r="H1097" s="29" t="str">
        <f>IFERROR(RANK(G1097,G:G,1)+COUNTIF($G$1:G1096,G1097),"")</f>
        <v/>
      </c>
      <c r="I1097" s="29" t="str">
        <f t="shared" si="74"/>
        <v/>
      </c>
      <c r="J1097" s="29" t="str">
        <f>IFERROR(RANK(I1097,I:I,1)+COUNTIF(I$1:I1096,I1097),"")</f>
        <v/>
      </c>
      <c r="K1097" s="29" t="str">
        <f t="shared" si="75"/>
        <v/>
      </c>
      <c r="L1097" s="29" t="str">
        <f>IFERROR(RANK(K1097,K:K,1)+COUNTIF(K$1:K1096,K1097),"")</f>
        <v/>
      </c>
      <c r="M1097" s="29" t="str">
        <f t="shared" si="76"/>
        <v/>
      </c>
      <c r="N1097" s="29" t="str">
        <f>IFERROR(RANK(M1097,M:M,1)+COUNTIF(M$1:M1096,M1097),"")</f>
        <v/>
      </c>
    </row>
    <row r="1098" spans="1:14">
      <c r="A1098" s="21"/>
      <c r="B1098" s="8"/>
      <c r="C1098" s="22" t="s">
        <v>857</v>
      </c>
      <c r="D1098" s="111"/>
      <c r="E1098" s="89"/>
      <c r="F1098" s="29" t="str">
        <f>IF(YEAR(A1098)&amp;MONTH(A1098)=체크리스트!$A$11&amp;체크리스트!$A$15,RANK(A1098,A$2:A$1080,1),"")</f>
        <v/>
      </c>
      <c r="G1098" s="29" t="str">
        <f t="shared" si="73"/>
        <v/>
      </c>
      <c r="H1098" s="29" t="str">
        <f>IFERROR(RANK(G1098,G:G,1)+COUNTIF($G$1:G1097,G1098),"")</f>
        <v/>
      </c>
      <c r="I1098" s="29" t="str">
        <f t="shared" si="74"/>
        <v/>
      </c>
      <c r="J1098" s="29" t="str">
        <f>IFERROR(RANK(I1098,I:I,1)+COUNTIF(I$1:I1097,I1098),"")</f>
        <v/>
      </c>
      <c r="K1098" s="29" t="str">
        <f t="shared" si="75"/>
        <v/>
      </c>
      <c r="L1098" s="29" t="str">
        <f>IFERROR(RANK(K1098,K:K,1)+COUNTIF(K$1:K1097,K1098),"")</f>
        <v/>
      </c>
      <c r="M1098" s="29" t="str">
        <f t="shared" si="76"/>
        <v/>
      </c>
      <c r="N1098" s="29" t="str">
        <f>IFERROR(RANK(M1098,M:M,1)+COUNTIF(M$1:M1097,M1098),"")</f>
        <v/>
      </c>
    </row>
    <row r="1099" spans="1:14">
      <c r="A1099" s="21"/>
      <c r="B1099" s="8"/>
      <c r="C1099" s="22" t="s">
        <v>857</v>
      </c>
      <c r="D1099" s="111"/>
      <c r="E1099" s="89"/>
      <c r="F1099" s="29" t="str">
        <f>IF(YEAR(A1099)&amp;MONTH(A1099)=체크리스트!$A$11&amp;체크리스트!$A$15,RANK(A1099,A$2:A$1080,1),"")</f>
        <v/>
      </c>
      <c r="G1099" s="29" t="str">
        <f t="shared" si="73"/>
        <v/>
      </c>
      <c r="H1099" s="29" t="str">
        <f>IFERROR(RANK(G1099,G:G,1)+COUNTIF($G$1:G1098,G1099),"")</f>
        <v/>
      </c>
      <c r="I1099" s="29" t="str">
        <f t="shared" si="74"/>
        <v/>
      </c>
      <c r="J1099" s="29" t="str">
        <f>IFERROR(RANK(I1099,I:I,1)+COUNTIF(I$1:I1098,I1099),"")</f>
        <v/>
      </c>
      <c r="K1099" s="29" t="str">
        <f t="shared" si="75"/>
        <v/>
      </c>
      <c r="L1099" s="29" t="str">
        <f>IFERROR(RANK(K1099,K:K,1)+COUNTIF(K$1:K1098,K1099),"")</f>
        <v/>
      </c>
      <c r="M1099" s="29" t="str">
        <f t="shared" si="76"/>
        <v/>
      </c>
      <c r="N1099" s="29" t="str">
        <f>IFERROR(RANK(M1099,M:M,1)+COUNTIF(M$1:M1098,M1099),"")</f>
        <v/>
      </c>
    </row>
    <row r="1100" spans="1:14">
      <c r="A1100" s="21"/>
      <c r="B1100" s="8"/>
      <c r="C1100" s="22" t="s">
        <v>857</v>
      </c>
      <c r="D1100" s="111"/>
      <c r="E1100" s="89"/>
      <c r="F1100" s="29" t="str">
        <f>IF(YEAR(A1100)&amp;MONTH(A1100)=체크리스트!$A$11&amp;체크리스트!$A$15,RANK(A1100,A$2:A$1080,1),"")</f>
        <v/>
      </c>
      <c r="G1100" s="29" t="str">
        <f t="shared" si="73"/>
        <v/>
      </c>
      <c r="H1100" s="29" t="str">
        <f>IFERROR(RANK(G1100,G:G,1)+COUNTIF($G$1:G1099,G1100),"")</f>
        <v/>
      </c>
      <c r="I1100" s="29" t="str">
        <f t="shared" si="74"/>
        <v/>
      </c>
      <c r="J1100" s="29" t="str">
        <f>IFERROR(RANK(I1100,I:I,1)+COUNTIF(I$1:I1099,I1100),"")</f>
        <v/>
      </c>
      <c r="K1100" s="29" t="str">
        <f t="shared" si="75"/>
        <v/>
      </c>
      <c r="L1100" s="29" t="str">
        <f>IFERROR(RANK(K1100,K:K,1)+COUNTIF(K$1:K1099,K1100),"")</f>
        <v/>
      </c>
      <c r="M1100" s="29" t="str">
        <f t="shared" si="76"/>
        <v/>
      </c>
      <c r="N1100" s="29" t="str">
        <f>IFERROR(RANK(M1100,M:M,1)+COUNTIF(M$1:M1099,M1100),"")</f>
        <v/>
      </c>
    </row>
    <row r="1101" spans="1:14">
      <c r="A1101" s="21"/>
      <c r="B1101" s="8"/>
      <c r="C1101" s="22" t="s">
        <v>857</v>
      </c>
      <c r="D1101" s="111"/>
      <c r="E1101" s="89"/>
      <c r="F1101" s="29" t="str">
        <f>IF(YEAR(A1101)&amp;MONTH(A1101)=체크리스트!$A$11&amp;체크리스트!$A$15,RANK(A1101,A$2:A$1080,1),"")</f>
        <v/>
      </c>
      <c r="G1101" s="29" t="str">
        <f t="shared" si="73"/>
        <v/>
      </c>
      <c r="H1101" s="29" t="str">
        <f>IFERROR(RANK(G1101,G:G,1)+COUNTIF($G$1:G1100,G1101),"")</f>
        <v/>
      </c>
      <c r="I1101" s="29" t="str">
        <f t="shared" si="74"/>
        <v/>
      </c>
      <c r="J1101" s="29" t="str">
        <f>IFERROR(RANK(I1101,I:I,1)+COUNTIF(I$1:I1100,I1101),"")</f>
        <v/>
      </c>
      <c r="K1101" s="29" t="str">
        <f t="shared" si="75"/>
        <v/>
      </c>
      <c r="L1101" s="29" t="str">
        <f>IFERROR(RANK(K1101,K:K,1)+COUNTIF(K$1:K1100,K1101),"")</f>
        <v/>
      </c>
      <c r="M1101" s="29" t="str">
        <f t="shared" si="76"/>
        <v/>
      </c>
      <c r="N1101" s="29" t="str">
        <f>IFERROR(RANK(M1101,M:M,1)+COUNTIF(M$1:M1100,M1101),"")</f>
        <v/>
      </c>
    </row>
    <row r="1102" spans="1:14">
      <c r="A1102" s="21"/>
      <c r="B1102" s="8"/>
      <c r="C1102" s="22" t="s">
        <v>857</v>
      </c>
      <c r="D1102" s="111"/>
      <c r="E1102" s="89"/>
      <c r="F1102" s="29" t="str">
        <f>IF(YEAR(A1102)&amp;MONTH(A1102)=체크리스트!$A$11&amp;체크리스트!$A$15,RANK(A1102,A$2:A$1080,1),"")</f>
        <v/>
      </c>
      <c r="G1102" s="29" t="str">
        <f t="shared" si="73"/>
        <v/>
      </c>
      <c r="H1102" s="29" t="str">
        <f>IFERROR(RANK(G1102,G:G,1)+COUNTIF($G$1:G1101,G1102),"")</f>
        <v/>
      </c>
      <c r="I1102" s="29" t="str">
        <f t="shared" si="74"/>
        <v/>
      </c>
      <c r="J1102" s="29" t="str">
        <f>IFERROR(RANK(I1102,I:I,1)+COUNTIF(I$1:I1101,I1102),"")</f>
        <v/>
      </c>
      <c r="K1102" s="29" t="str">
        <f t="shared" si="75"/>
        <v/>
      </c>
      <c r="L1102" s="29" t="str">
        <f>IFERROR(RANK(K1102,K:K,1)+COUNTIF(K$1:K1101,K1102),"")</f>
        <v/>
      </c>
      <c r="M1102" s="29" t="str">
        <f t="shared" si="76"/>
        <v/>
      </c>
      <c r="N1102" s="29" t="str">
        <f>IFERROR(RANK(M1102,M:M,1)+COUNTIF(M$1:M1101,M1102),"")</f>
        <v/>
      </c>
    </row>
    <row r="1103" spans="1:14">
      <c r="A1103" s="21"/>
      <c r="B1103" s="8"/>
      <c r="C1103" s="22" t="s">
        <v>857</v>
      </c>
      <c r="D1103" s="111"/>
      <c r="E1103" s="89"/>
      <c r="F1103" s="29" t="str">
        <f>IF(YEAR(A1103)&amp;MONTH(A1103)=체크리스트!$A$11&amp;체크리스트!$A$15,RANK(A1103,A$2:A$1080,1),"")</f>
        <v/>
      </c>
      <c r="G1103" s="29" t="str">
        <f t="shared" si="73"/>
        <v/>
      </c>
      <c r="H1103" s="29" t="str">
        <f>IFERROR(RANK(G1103,G:G,1)+COUNTIF($G$1:G1102,G1103),"")</f>
        <v/>
      </c>
      <c r="I1103" s="29" t="str">
        <f t="shared" si="74"/>
        <v/>
      </c>
      <c r="J1103" s="29" t="str">
        <f>IFERROR(RANK(I1103,I:I,1)+COUNTIF(I$1:I1102,I1103),"")</f>
        <v/>
      </c>
      <c r="K1103" s="29" t="str">
        <f t="shared" si="75"/>
        <v/>
      </c>
      <c r="L1103" s="29" t="str">
        <f>IFERROR(RANK(K1103,K:K,1)+COUNTIF(K$1:K1102,K1103),"")</f>
        <v/>
      </c>
      <c r="M1103" s="29" t="str">
        <f t="shared" si="76"/>
        <v/>
      </c>
      <c r="N1103" s="29" t="str">
        <f>IFERROR(RANK(M1103,M:M,1)+COUNTIF(M$1:M1102,M1103),"")</f>
        <v/>
      </c>
    </row>
    <row r="1104" spans="1:14">
      <c r="A1104" s="21"/>
      <c r="B1104" s="8"/>
      <c r="C1104" s="22" t="s">
        <v>857</v>
      </c>
      <c r="D1104" s="111"/>
      <c r="E1104" s="89"/>
      <c r="F1104" s="29" t="str">
        <f>IF(YEAR(A1104)&amp;MONTH(A1104)=체크리스트!$A$11&amp;체크리스트!$A$15,RANK(A1104,A$2:A$1080,1),"")</f>
        <v/>
      </c>
      <c r="G1104" s="29" t="str">
        <f t="shared" si="73"/>
        <v/>
      </c>
      <c r="H1104" s="29" t="str">
        <f>IFERROR(RANK(G1104,G:G,1)+COUNTIF($G$1:G1103,G1104),"")</f>
        <v/>
      </c>
      <c r="I1104" s="29" t="str">
        <f t="shared" si="74"/>
        <v/>
      </c>
      <c r="J1104" s="29" t="str">
        <f>IFERROR(RANK(I1104,I:I,1)+COUNTIF(I$1:I1103,I1104),"")</f>
        <v/>
      </c>
      <c r="K1104" s="29" t="str">
        <f t="shared" si="75"/>
        <v/>
      </c>
      <c r="L1104" s="29" t="str">
        <f>IFERROR(RANK(K1104,K:K,1)+COUNTIF(K$1:K1103,K1104),"")</f>
        <v/>
      </c>
      <c r="M1104" s="29" t="str">
        <f t="shared" si="76"/>
        <v/>
      </c>
      <c r="N1104" s="29" t="str">
        <f>IFERROR(RANK(M1104,M:M,1)+COUNTIF(M$1:M1103,M1104),"")</f>
        <v/>
      </c>
    </row>
    <row r="1105" spans="1:14">
      <c r="A1105" s="21"/>
      <c r="B1105" s="8"/>
      <c r="C1105" s="22" t="s">
        <v>857</v>
      </c>
      <c r="D1105" s="111"/>
      <c r="E1105" s="89"/>
      <c r="F1105" s="29" t="str">
        <f>IF(YEAR(A1105)&amp;MONTH(A1105)=체크리스트!$A$11&amp;체크리스트!$A$15,RANK(A1105,A$2:A$1080,1),"")</f>
        <v/>
      </c>
      <c r="G1105" s="29" t="str">
        <f t="shared" si="73"/>
        <v/>
      </c>
      <c r="H1105" s="29" t="str">
        <f>IFERROR(RANK(G1105,G:G,1)+COUNTIF($G$1:G1104,G1105),"")</f>
        <v/>
      </c>
      <c r="I1105" s="29" t="str">
        <f t="shared" si="74"/>
        <v/>
      </c>
      <c r="J1105" s="29" t="str">
        <f>IFERROR(RANK(I1105,I:I,1)+COUNTIF(I$1:I1104,I1105),"")</f>
        <v/>
      </c>
      <c r="K1105" s="29" t="str">
        <f t="shared" si="75"/>
        <v/>
      </c>
      <c r="L1105" s="29" t="str">
        <f>IFERROR(RANK(K1105,K:K,1)+COUNTIF(K$1:K1104,K1105),"")</f>
        <v/>
      </c>
      <c r="M1105" s="29" t="str">
        <f t="shared" si="76"/>
        <v/>
      </c>
      <c r="N1105" s="29" t="str">
        <f>IFERROR(RANK(M1105,M:M,1)+COUNTIF(M$1:M1104,M1105),"")</f>
        <v/>
      </c>
    </row>
    <row r="1106" spans="1:14">
      <c r="A1106" s="21"/>
      <c r="B1106" s="8"/>
      <c r="C1106" s="22" t="s">
        <v>857</v>
      </c>
      <c r="D1106" s="111"/>
      <c r="E1106" s="89"/>
      <c r="F1106" s="29" t="str">
        <f>IF(YEAR(A1106)&amp;MONTH(A1106)=체크리스트!$A$11&amp;체크리스트!$A$15,RANK(A1106,A$2:A$1080,1),"")</f>
        <v/>
      </c>
      <c r="G1106" s="29" t="str">
        <f t="shared" si="73"/>
        <v/>
      </c>
      <c r="H1106" s="29" t="str">
        <f>IFERROR(RANK(G1106,G:G,1)+COUNTIF($G$1:G1105,G1106),"")</f>
        <v/>
      </c>
      <c r="I1106" s="29" t="str">
        <f t="shared" si="74"/>
        <v/>
      </c>
      <c r="J1106" s="29" t="str">
        <f>IFERROR(RANK(I1106,I:I,1)+COUNTIF(I$1:I1105,I1106),"")</f>
        <v/>
      </c>
      <c r="K1106" s="29" t="str">
        <f t="shared" si="75"/>
        <v/>
      </c>
      <c r="L1106" s="29" t="str">
        <f>IFERROR(RANK(K1106,K:K,1)+COUNTIF(K$1:K1105,K1106),"")</f>
        <v/>
      </c>
      <c r="M1106" s="29" t="str">
        <f t="shared" si="76"/>
        <v/>
      </c>
      <c r="N1106" s="29" t="str">
        <f>IFERROR(RANK(M1106,M:M,1)+COUNTIF(M$1:M1105,M1106),"")</f>
        <v/>
      </c>
    </row>
    <row r="1107" spans="1:14">
      <c r="A1107" s="21"/>
      <c r="B1107" s="8"/>
      <c r="C1107" s="22" t="s">
        <v>857</v>
      </c>
      <c r="D1107" s="111"/>
      <c r="E1107" s="89"/>
      <c r="F1107" s="29" t="str">
        <f>IF(YEAR(A1107)&amp;MONTH(A1107)=체크리스트!$A$11&amp;체크리스트!$A$15,RANK(A1107,A$2:A$1080,1),"")</f>
        <v/>
      </c>
      <c r="G1107" s="29" t="str">
        <f t="shared" si="73"/>
        <v/>
      </c>
      <c r="H1107" s="29" t="str">
        <f>IFERROR(RANK(G1107,G:G,1)+COUNTIF($G$1:G1106,G1107),"")</f>
        <v/>
      </c>
      <c r="I1107" s="29" t="str">
        <f t="shared" si="74"/>
        <v/>
      </c>
      <c r="J1107" s="29" t="str">
        <f>IFERROR(RANK(I1107,I:I,1)+COUNTIF(I$1:I1106,I1107),"")</f>
        <v/>
      </c>
      <c r="K1107" s="29" t="str">
        <f t="shared" si="75"/>
        <v/>
      </c>
      <c r="L1107" s="29" t="str">
        <f>IFERROR(RANK(K1107,K:K,1)+COUNTIF(K$1:K1106,K1107),"")</f>
        <v/>
      </c>
      <c r="M1107" s="29" t="str">
        <f t="shared" si="76"/>
        <v/>
      </c>
      <c r="N1107" s="29" t="str">
        <f>IFERROR(RANK(M1107,M:M,1)+COUNTIF(M$1:M1106,M1107),"")</f>
        <v/>
      </c>
    </row>
    <row r="1108" spans="1:14">
      <c r="A1108" s="21"/>
      <c r="B1108" s="8"/>
      <c r="C1108" s="22" t="s">
        <v>857</v>
      </c>
      <c r="D1108" s="111"/>
      <c r="E1108" s="89"/>
      <c r="F1108" s="29" t="str">
        <f>IF(YEAR(A1108)&amp;MONTH(A1108)=체크리스트!$A$11&amp;체크리스트!$A$15,RANK(A1108,A$2:A$1080,1),"")</f>
        <v/>
      </c>
      <c r="G1108" s="29" t="str">
        <f t="shared" si="73"/>
        <v/>
      </c>
      <c r="H1108" s="29" t="str">
        <f>IFERROR(RANK(G1108,G:G,1)+COUNTIF($G$1:G1107,G1108),"")</f>
        <v/>
      </c>
      <c r="I1108" s="29" t="str">
        <f t="shared" si="74"/>
        <v/>
      </c>
      <c r="J1108" s="29" t="str">
        <f>IFERROR(RANK(I1108,I:I,1)+COUNTIF(I$1:I1107,I1108),"")</f>
        <v/>
      </c>
      <c r="K1108" s="29" t="str">
        <f t="shared" si="75"/>
        <v/>
      </c>
      <c r="L1108" s="29" t="str">
        <f>IFERROR(RANK(K1108,K:K,1)+COUNTIF(K$1:K1107,K1108),"")</f>
        <v/>
      </c>
      <c r="M1108" s="29" t="str">
        <f t="shared" si="76"/>
        <v/>
      </c>
      <c r="N1108" s="29" t="str">
        <f>IFERROR(RANK(M1108,M:M,1)+COUNTIF(M$1:M1107,M1108),"")</f>
        <v/>
      </c>
    </row>
    <row r="1109" spans="1:14">
      <c r="A1109" s="21"/>
      <c r="B1109" s="8"/>
      <c r="C1109" s="22" t="s">
        <v>857</v>
      </c>
      <c r="D1109" s="111"/>
      <c r="E1109" s="89"/>
      <c r="F1109" s="29" t="str">
        <f>IF(YEAR(A1109)&amp;MONTH(A1109)=체크리스트!$A$11&amp;체크리스트!$A$15,RANK(A1109,A$2:A$1080,1),"")</f>
        <v/>
      </c>
      <c r="G1109" s="29" t="str">
        <f t="shared" si="73"/>
        <v/>
      </c>
      <c r="H1109" s="29" t="str">
        <f>IFERROR(RANK(G1109,G:G,1)+COUNTIF($G$1:G1108,G1109),"")</f>
        <v/>
      </c>
      <c r="I1109" s="29" t="str">
        <f t="shared" si="74"/>
        <v/>
      </c>
      <c r="J1109" s="29" t="str">
        <f>IFERROR(RANK(I1109,I:I,1)+COUNTIF(I$1:I1108,I1109),"")</f>
        <v/>
      </c>
      <c r="K1109" s="29" t="str">
        <f t="shared" si="75"/>
        <v/>
      </c>
      <c r="L1109" s="29" t="str">
        <f>IFERROR(RANK(K1109,K:K,1)+COUNTIF(K$1:K1108,K1109),"")</f>
        <v/>
      </c>
      <c r="M1109" s="29" t="str">
        <f t="shared" si="76"/>
        <v/>
      </c>
      <c r="N1109" s="29" t="str">
        <f>IFERROR(RANK(M1109,M:M,1)+COUNTIF(M$1:M1108,M1109),"")</f>
        <v/>
      </c>
    </row>
    <row r="1110" spans="1:14">
      <c r="A1110" s="21"/>
      <c r="B1110" s="8"/>
      <c r="C1110" s="22" t="s">
        <v>857</v>
      </c>
      <c r="D1110" s="111"/>
      <c r="E1110" s="89"/>
      <c r="F1110" s="29" t="str">
        <f>IF(YEAR(A1110)&amp;MONTH(A1110)=체크리스트!$A$11&amp;체크리스트!$A$15,RANK(A1110,A$2:A$1080,1),"")</f>
        <v/>
      </c>
      <c r="G1110" s="29" t="str">
        <f t="shared" si="73"/>
        <v/>
      </c>
      <c r="H1110" s="29" t="str">
        <f>IFERROR(RANK(G1110,G:G,1)+COUNTIF($G$1:G1109,G1110),"")</f>
        <v/>
      </c>
      <c r="I1110" s="29" t="str">
        <f t="shared" si="74"/>
        <v/>
      </c>
      <c r="J1110" s="29" t="str">
        <f>IFERROR(RANK(I1110,I:I,1)+COUNTIF(I$1:I1109,I1110),"")</f>
        <v/>
      </c>
      <c r="K1110" s="29" t="str">
        <f t="shared" si="75"/>
        <v/>
      </c>
      <c r="L1110" s="29" t="str">
        <f>IFERROR(RANK(K1110,K:K,1)+COUNTIF(K$1:K1109,K1110),"")</f>
        <v/>
      </c>
      <c r="M1110" s="29" t="str">
        <f t="shared" si="76"/>
        <v/>
      </c>
      <c r="N1110" s="29" t="str">
        <f>IFERROR(RANK(M1110,M:M,1)+COUNTIF(M$1:M1109,M1110),"")</f>
        <v/>
      </c>
    </row>
    <row r="1111" spans="1:14">
      <c r="A1111" s="21"/>
      <c r="B1111" s="8"/>
      <c r="C1111" s="22" t="s">
        <v>857</v>
      </c>
      <c r="D1111" s="111"/>
      <c r="E1111" s="89"/>
      <c r="F1111" s="29" t="str">
        <f>IF(YEAR(A1111)&amp;MONTH(A1111)=체크리스트!$A$11&amp;체크리스트!$A$15,RANK(A1111,A$2:A$1080,1),"")</f>
        <v/>
      </c>
      <c r="G1111" s="29" t="str">
        <f t="shared" si="73"/>
        <v/>
      </c>
      <c r="H1111" s="29" t="str">
        <f>IFERROR(RANK(G1111,G:G,1)+COUNTIF($G$1:G1110,G1111),"")</f>
        <v/>
      </c>
      <c r="I1111" s="29" t="str">
        <f t="shared" si="74"/>
        <v/>
      </c>
      <c r="J1111" s="29" t="str">
        <f>IFERROR(RANK(I1111,I:I,1)+COUNTIF(I$1:I1110,I1111),"")</f>
        <v/>
      </c>
      <c r="K1111" s="29" t="str">
        <f t="shared" si="75"/>
        <v/>
      </c>
      <c r="L1111" s="29" t="str">
        <f>IFERROR(RANK(K1111,K:K,1)+COUNTIF(K$1:K1110,K1111),"")</f>
        <v/>
      </c>
      <c r="M1111" s="29" t="str">
        <f t="shared" si="76"/>
        <v/>
      </c>
      <c r="N1111" s="29" t="str">
        <f>IFERROR(RANK(M1111,M:M,1)+COUNTIF(M$1:M1110,M1111),"")</f>
        <v/>
      </c>
    </row>
    <row r="1112" spans="1:14">
      <c r="A1112" s="21"/>
      <c r="B1112" s="8"/>
      <c r="C1112" s="22" t="s">
        <v>857</v>
      </c>
      <c r="D1112" s="111"/>
      <c r="E1112" s="89"/>
      <c r="F1112" s="29" t="str">
        <f>IF(YEAR(A1112)&amp;MONTH(A1112)=체크리스트!$A$11&amp;체크리스트!$A$15,RANK(A1112,A$2:A$1080,1),"")</f>
        <v/>
      </c>
      <c r="G1112" s="29" t="str">
        <f t="shared" si="73"/>
        <v/>
      </c>
      <c r="H1112" s="29" t="str">
        <f>IFERROR(RANK(G1112,G:G,1)+COUNTIF($G$1:G1111,G1112),"")</f>
        <v/>
      </c>
      <c r="I1112" s="29" t="str">
        <f t="shared" si="74"/>
        <v/>
      </c>
      <c r="J1112" s="29" t="str">
        <f>IFERROR(RANK(I1112,I:I,1)+COUNTIF(I$1:I1111,I1112),"")</f>
        <v/>
      </c>
      <c r="K1112" s="29" t="str">
        <f t="shared" si="75"/>
        <v/>
      </c>
      <c r="L1112" s="29" t="str">
        <f>IFERROR(RANK(K1112,K:K,1)+COUNTIF(K$1:K1111,K1112),"")</f>
        <v/>
      </c>
      <c r="M1112" s="29" t="str">
        <f t="shared" si="76"/>
        <v/>
      </c>
      <c r="N1112" s="29" t="str">
        <f>IFERROR(RANK(M1112,M:M,1)+COUNTIF(M$1:M1111,M1112),"")</f>
        <v/>
      </c>
    </row>
    <row r="1113" spans="1:14">
      <c r="A1113" s="21"/>
      <c r="B1113" s="8"/>
      <c r="C1113" s="22" t="s">
        <v>857</v>
      </c>
      <c r="D1113" s="111"/>
      <c r="E1113" s="89"/>
      <c r="F1113" s="29" t="str">
        <f>IF(YEAR(A1113)&amp;MONTH(A1113)=체크리스트!$A$11&amp;체크리스트!$A$15,RANK(A1113,A$2:A$1080,1),"")</f>
        <v/>
      </c>
      <c r="G1113" s="29" t="str">
        <f t="shared" si="73"/>
        <v/>
      </c>
      <c r="H1113" s="29" t="str">
        <f>IFERROR(RANK(G1113,G:G,1)+COUNTIF($G$1:G1112,G1113),"")</f>
        <v/>
      </c>
      <c r="I1113" s="29" t="str">
        <f t="shared" si="74"/>
        <v/>
      </c>
      <c r="J1113" s="29" t="str">
        <f>IFERROR(RANK(I1113,I:I,1)+COUNTIF(I$1:I1112,I1113),"")</f>
        <v/>
      </c>
      <c r="K1113" s="29" t="str">
        <f t="shared" si="75"/>
        <v/>
      </c>
      <c r="L1113" s="29" t="str">
        <f>IFERROR(RANK(K1113,K:K,1)+COUNTIF(K$1:K1112,K1113),"")</f>
        <v/>
      </c>
      <c r="M1113" s="29" t="str">
        <f t="shared" si="76"/>
        <v/>
      </c>
      <c r="N1113" s="29" t="str">
        <f>IFERROR(RANK(M1113,M:M,1)+COUNTIF(M$1:M1112,M1113),"")</f>
        <v/>
      </c>
    </row>
    <row r="1114" spans="1:14">
      <c r="A1114" s="21"/>
      <c r="B1114" s="8"/>
      <c r="C1114" s="22" t="s">
        <v>857</v>
      </c>
      <c r="D1114" s="111"/>
      <c r="E1114" s="89"/>
      <c r="F1114" s="29" t="str">
        <f>IF(YEAR(A1114)&amp;MONTH(A1114)=체크리스트!$A$11&amp;체크리스트!$A$15,RANK(A1114,A$2:A$1080,1),"")</f>
        <v/>
      </c>
      <c r="G1114" s="29" t="str">
        <f t="shared" ref="G1114:G1117" si="77">IFERROR(IF(D1114="기획자료",RANK(F1114,F:F,1),""),"")</f>
        <v/>
      </c>
      <c r="H1114" s="29" t="str">
        <f>IFERROR(RANK(G1114,G:G,1)+COUNTIF($G$1:G1113,G1114),"")</f>
        <v/>
      </c>
      <c r="I1114" s="29" t="str">
        <f t="shared" si="74"/>
        <v/>
      </c>
      <c r="J1114" s="29" t="str">
        <f>IFERROR(RANK(I1114,I:I,1)+COUNTIF(I$1:I1113,I1114),"")</f>
        <v/>
      </c>
      <c r="K1114" s="29" t="str">
        <f t="shared" si="75"/>
        <v/>
      </c>
      <c r="L1114" s="29" t="str">
        <f>IFERROR(RANK(K1114,K:K,1)+COUNTIF(K$1:K1113,K1114),"")</f>
        <v/>
      </c>
      <c r="M1114" s="29" t="str">
        <f t="shared" si="76"/>
        <v/>
      </c>
      <c r="N1114" s="29" t="str">
        <f>IFERROR(RANK(M1114,M:M,1)+COUNTIF(M$1:M1113,M1114),"")</f>
        <v/>
      </c>
    </row>
    <row r="1115" spans="1:14">
      <c r="A1115" s="21"/>
      <c r="B1115" s="8"/>
      <c r="C1115" s="22" t="s">
        <v>857</v>
      </c>
      <c r="D1115" s="111"/>
      <c r="E1115" s="89"/>
      <c r="F1115" s="29" t="str">
        <f>IF(YEAR(A1115)&amp;MONTH(A1115)=체크리스트!$A$11&amp;체크리스트!$A$15,RANK(A1115,A$2:A$1080,1),"")</f>
        <v/>
      </c>
      <c r="G1115" s="29" t="str">
        <f t="shared" si="77"/>
        <v/>
      </c>
      <c r="H1115" s="29" t="str">
        <f>IFERROR(RANK(G1115,G:G,1)+COUNTIF($G$1:G1114,G1115),"")</f>
        <v/>
      </c>
      <c r="I1115" s="29" t="str">
        <f t="shared" si="74"/>
        <v/>
      </c>
      <c r="J1115" s="29" t="str">
        <f>IFERROR(RANK(I1115,I:I,1)+COUNTIF(I$1:I1114,I1115),"")</f>
        <v/>
      </c>
      <c r="K1115" s="29" t="str">
        <f t="shared" si="75"/>
        <v/>
      </c>
      <c r="L1115" s="29" t="str">
        <f>IFERROR(RANK(K1115,K:K,1)+COUNTIF(K$1:K1114,K1115),"")</f>
        <v/>
      </c>
      <c r="M1115" s="29" t="str">
        <f t="shared" si="76"/>
        <v/>
      </c>
      <c r="N1115" s="29" t="str">
        <f>IFERROR(RANK(M1115,M:M,1)+COUNTIF(M$1:M1114,M1115),"")</f>
        <v/>
      </c>
    </row>
    <row r="1116" spans="1:14">
      <c r="A1116" s="21"/>
      <c r="B1116" s="8"/>
      <c r="C1116" s="22" t="s">
        <v>857</v>
      </c>
      <c r="D1116" s="111"/>
      <c r="E1116" s="89"/>
      <c r="F1116" s="29" t="str">
        <f>IF(YEAR(A1116)&amp;MONTH(A1116)=체크리스트!$A$11&amp;체크리스트!$A$15,RANK(A1116,A$2:A$1080,1),"")</f>
        <v/>
      </c>
      <c r="G1116" s="29" t="str">
        <f t="shared" si="77"/>
        <v/>
      </c>
      <c r="H1116" s="29" t="str">
        <f>IFERROR(RANK(G1116,G:G,1)+COUNTIF($G$1:G1115,G1116),"")</f>
        <v/>
      </c>
      <c r="I1116" s="29" t="str">
        <f t="shared" si="74"/>
        <v/>
      </c>
      <c r="J1116" s="29" t="str">
        <f>IFERROR(RANK(I1116,I:I,1)+COUNTIF(I$1:I1115,I1116),"")</f>
        <v/>
      </c>
      <c r="K1116" s="29" t="str">
        <f t="shared" si="75"/>
        <v/>
      </c>
      <c r="L1116" s="29" t="str">
        <f>IFERROR(RANK(K1116,K:K,1)+COUNTIF(K$1:K1115,K1116),"")</f>
        <v/>
      </c>
      <c r="M1116" s="29" t="str">
        <f t="shared" si="76"/>
        <v/>
      </c>
      <c r="N1116" s="29" t="str">
        <f>IFERROR(RANK(M1116,M:M,1)+COUNTIF(M$1:M1115,M1116),"")</f>
        <v/>
      </c>
    </row>
    <row r="1117" spans="1:14" ht="17.25" thickBot="1">
      <c r="A1117" s="112"/>
      <c r="B1117" s="113"/>
      <c r="C1117" s="114" t="s">
        <v>857</v>
      </c>
      <c r="D1117" s="115"/>
      <c r="E1117" s="116"/>
      <c r="F1117" s="29" t="str">
        <f>IF(YEAR(A1117)&amp;MONTH(A1117)=체크리스트!$A$11&amp;체크리스트!$A$15,RANK(A1117,A$2:A$1080,1),"")</f>
        <v/>
      </c>
      <c r="G1117" s="29" t="str">
        <f t="shared" si="77"/>
        <v/>
      </c>
      <c r="H1117" s="29" t="str">
        <f>IFERROR(RANK(G1117,G:G,1)+COUNTIF($G$1:G1116,G1117),"")</f>
        <v/>
      </c>
      <c r="I1117" s="29" t="str">
        <f t="shared" si="74"/>
        <v/>
      </c>
      <c r="J1117" s="29" t="str">
        <f>IFERROR(RANK(I1117,I:I,1)+COUNTIF(I$1:I1116,I1117),"")</f>
        <v/>
      </c>
      <c r="K1117" s="29" t="str">
        <f t="shared" si="75"/>
        <v/>
      </c>
      <c r="L1117" s="29" t="str">
        <f>IFERROR(RANK(K1117,K:K,1)+COUNTIF(K$1:K1116,K1117),"")</f>
        <v/>
      </c>
      <c r="M1117" s="29" t="str">
        <f t="shared" si="76"/>
        <v/>
      </c>
      <c r="N1117" s="29" t="str">
        <f>IFERROR(RANK(M1117,M:M,1)+COUNTIF(M$1:M1116,M1117),"")</f>
        <v/>
      </c>
    </row>
  </sheetData>
  <autoFilter ref="A1:E1117" xr:uid="{00000000-0001-0000-0500-000000000000}">
    <sortState xmlns:xlrd2="http://schemas.microsoft.com/office/spreadsheetml/2017/richdata2" ref="A2:E1117">
      <sortCondition ref="A1:A1117"/>
    </sortState>
  </autoFilter>
  <phoneticPr fontId="15" type="noConversion"/>
  <conditionalFormatting sqref="B1118:B1048576 B87:B108 B1:B11 B71:B85 B128:B154 B196">
    <cfRule type="duplicateValues" dxfId="97" priority="220"/>
    <cfRule type="duplicateValues" dxfId="96" priority="221"/>
  </conditionalFormatting>
  <conditionalFormatting sqref="A1">
    <cfRule type="duplicateValues" dxfId="95" priority="217"/>
    <cfRule type="duplicateValues" dxfId="94" priority="218"/>
  </conditionalFormatting>
  <conditionalFormatting sqref="B86">
    <cfRule type="duplicateValues" dxfId="93" priority="215"/>
    <cfRule type="duplicateValues" dxfId="92" priority="216"/>
  </conditionalFormatting>
  <conditionalFormatting sqref="C1118:C1048576 C71:C138 C1:C11">
    <cfRule type="duplicateValues" dxfId="91" priority="205"/>
  </conditionalFormatting>
  <conditionalFormatting sqref="C1118:C1048576 C71:C138">
    <cfRule type="duplicateValues" dxfId="90" priority="194"/>
  </conditionalFormatting>
  <conditionalFormatting sqref="F2:N1117">
    <cfRule type="expression" dxfId="89" priority="192">
      <formula>_xlfn.ISFORMULA(F2)=FALSE</formula>
    </cfRule>
  </conditionalFormatting>
  <conditionalFormatting sqref="B12">
    <cfRule type="duplicateValues" dxfId="88" priority="105"/>
    <cfRule type="duplicateValues" dxfId="87" priority="106"/>
  </conditionalFormatting>
  <conditionalFormatting sqref="B13:B52">
    <cfRule type="duplicateValues" dxfId="86" priority="103"/>
    <cfRule type="duplicateValues" dxfId="85" priority="104"/>
  </conditionalFormatting>
  <conditionalFormatting sqref="C12:C52">
    <cfRule type="duplicateValues" dxfId="84" priority="102"/>
  </conditionalFormatting>
  <conditionalFormatting sqref="B58">
    <cfRule type="duplicateValues" dxfId="83" priority="96"/>
    <cfRule type="duplicateValues" dxfId="82" priority="97"/>
  </conditionalFormatting>
  <conditionalFormatting sqref="B67:B70">
    <cfRule type="duplicateValues" dxfId="81" priority="58"/>
    <cfRule type="duplicateValues" dxfId="80" priority="59"/>
  </conditionalFormatting>
  <conditionalFormatting sqref="C67:C70">
    <cfRule type="duplicateValues" dxfId="79" priority="57"/>
  </conditionalFormatting>
  <conditionalFormatting sqref="C67:C70">
    <cfRule type="duplicateValues" dxfId="78" priority="56"/>
  </conditionalFormatting>
  <conditionalFormatting sqref="C67:C70">
    <cfRule type="duplicateValues" dxfId="77" priority="55"/>
  </conditionalFormatting>
  <conditionalFormatting sqref="C70">
    <cfRule type="duplicateValues" dxfId="76" priority="54"/>
  </conditionalFormatting>
  <conditionalFormatting sqref="B53:B57 B59:B66">
    <cfRule type="duplicateValues" dxfId="75" priority="232"/>
    <cfRule type="duplicateValues" dxfId="74" priority="233"/>
  </conditionalFormatting>
  <conditionalFormatting sqref="C53:C66">
    <cfRule type="duplicateValues" dxfId="73" priority="236"/>
  </conditionalFormatting>
  <conditionalFormatting sqref="C12:C66">
    <cfRule type="duplicateValues" dxfId="72" priority="238"/>
  </conditionalFormatting>
  <conditionalFormatting sqref="B113:B127">
    <cfRule type="duplicateValues" dxfId="71" priority="245"/>
    <cfRule type="duplicateValues" dxfId="70" priority="246"/>
  </conditionalFormatting>
  <conditionalFormatting sqref="B109:B112">
    <cfRule type="duplicateValues" dxfId="69" priority="269"/>
    <cfRule type="duplicateValues" dxfId="68" priority="270"/>
  </conditionalFormatting>
  <conditionalFormatting sqref="C71:C138">
    <cfRule type="duplicateValues" dxfId="67" priority="271"/>
  </conditionalFormatting>
  <conditionalFormatting sqref="C139:C154">
    <cfRule type="duplicateValues" dxfId="66" priority="50"/>
  </conditionalFormatting>
  <conditionalFormatting sqref="C139:C154">
    <cfRule type="duplicateValues" dxfId="65" priority="49"/>
  </conditionalFormatting>
  <conditionalFormatting sqref="C139:C154">
    <cfRule type="duplicateValues" dxfId="64" priority="51"/>
  </conditionalFormatting>
  <conditionalFormatting sqref="B155:B195">
    <cfRule type="duplicateValues" dxfId="63" priority="47"/>
    <cfRule type="duplicateValues" dxfId="62" priority="48"/>
  </conditionalFormatting>
  <conditionalFormatting sqref="C155:C197">
    <cfRule type="duplicateValues" dxfId="61" priority="45"/>
  </conditionalFormatting>
  <conditionalFormatting sqref="C155:C197">
    <cfRule type="duplicateValues" dxfId="60" priority="44"/>
  </conditionalFormatting>
  <conditionalFormatting sqref="C155:C197">
    <cfRule type="duplicateValues" dxfId="59" priority="46"/>
  </conditionalFormatting>
  <conditionalFormatting sqref="B197:B234">
    <cfRule type="duplicateValues" dxfId="58" priority="42"/>
    <cfRule type="duplicateValues" dxfId="57" priority="43"/>
  </conditionalFormatting>
  <conditionalFormatting sqref="C198">
    <cfRule type="duplicateValues" dxfId="56" priority="40"/>
  </conditionalFormatting>
  <conditionalFormatting sqref="C198">
    <cfRule type="duplicateValues" dxfId="55" priority="39"/>
  </conditionalFormatting>
  <conditionalFormatting sqref="C198">
    <cfRule type="duplicateValues" dxfId="54" priority="41"/>
  </conditionalFormatting>
  <conditionalFormatting sqref="C199:C234">
    <cfRule type="duplicateValues" dxfId="53" priority="32"/>
  </conditionalFormatting>
  <conditionalFormatting sqref="C199:C234">
    <cfRule type="duplicateValues" dxfId="52" priority="31"/>
  </conditionalFormatting>
  <conditionalFormatting sqref="C199:C234">
    <cfRule type="duplicateValues" dxfId="51" priority="33"/>
  </conditionalFormatting>
  <conditionalFormatting sqref="C235:C240 C277">
    <cfRule type="duplicateValues" dxfId="50" priority="29"/>
  </conditionalFormatting>
  <conditionalFormatting sqref="C235:C240 C277">
    <cfRule type="duplicateValues" dxfId="49" priority="28"/>
  </conditionalFormatting>
  <conditionalFormatting sqref="C235:C240 C277">
    <cfRule type="duplicateValues" dxfId="48" priority="30"/>
  </conditionalFormatting>
  <conditionalFormatting sqref="B235:B240">
    <cfRule type="duplicateValues" dxfId="47" priority="26"/>
    <cfRule type="duplicateValues" dxfId="46" priority="27"/>
  </conditionalFormatting>
  <conditionalFormatting sqref="B241:B248">
    <cfRule type="duplicateValues" dxfId="45" priority="24"/>
    <cfRule type="duplicateValues" dxfId="44" priority="25"/>
  </conditionalFormatting>
  <conditionalFormatting sqref="C241:C258">
    <cfRule type="duplicateValues" dxfId="43" priority="22"/>
  </conditionalFormatting>
  <conditionalFormatting sqref="C241:C258">
    <cfRule type="duplicateValues" dxfId="42" priority="23"/>
  </conditionalFormatting>
  <conditionalFormatting sqref="B249:B255">
    <cfRule type="duplicateValues" dxfId="41" priority="20"/>
    <cfRule type="duplicateValues" dxfId="40" priority="21"/>
  </conditionalFormatting>
  <conditionalFormatting sqref="C253:C303">
    <cfRule type="duplicateValues" dxfId="39" priority="16"/>
  </conditionalFormatting>
  <conditionalFormatting sqref="C253:C303">
    <cfRule type="duplicateValues" dxfId="38" priority="17"/>
  </conditionalFormatting>
  <conditionalFormatting sqref="C271:C276">
    <cfRule type="duplicateValues" dxfId="37" priority="14"/>
  </conditionalFormatting>
  <conditionalFormatting sqref="C271:C276">
    <cfRule type="duplicateValues" dxfId="36" priority="15"/>
  </conditionalFormatting>
  <conditionalFormatting sqref="C278:C292">
    <cfRule type="duplicateValues" dxfId="35" priority="10"/>
  </conditionalFormatting>
  <conditionalFormatting sqref="C278:C292">
    <cfRule type="duplicateValues" dxfId="34" priority="11"/>
  </conditionalFormatting>
  <conditionalFormatting sqref="C293:C347 C361:C1117">
    <cfRule type="duplicateValues" dxfId="33" priority="8"/>
  </conditionalFormatting>
  <conditionalFormatting sqref="C293:C347 C361:C1117">
    <cfRule type="duplicateValues" dxfId="32" priority="9"/>
  </conditionalFormatting>
  <conditionalFormatting sqref="B256:B347 B361:B1117">
    <cfRule type="duplicateValues" dxfId="31" priority="6"/>
    <cfRule type="duplicateValues" dxfId="30" priority="7"/>
  </conditionalFormatting>
  <conditionalFormatting sqref="C1:C347 C361:C1048576">
    <cfRule type="duplicateValues" dxfId="29" priority="5"/>
  </conditionalFormatting>
  <conditionalFormatting sqref="B348:B361">
    <cfRule type="duplicateValues" dxfId="28" priority="2"/>
    <cfRule type="duplicateValues" dxfId="27" priority="3"/>
  </conditionalFormatting>
  <conditionalFormatting sqref="C348:C361">
    <cfRule type="duplicateValues" dxfId="26" priority="1"/>
  </conditionalFormatting>
  <conditionalFormatting sqref="C348:C361">
    <cfRule type="duplicateValues" dxfId="25" priority="4"/>
  </conditionalFormatting>
  <dataValidations count="2">
    <dataValidation type="list" allowBlank="1" showInputMessage="1" showErrorMessage="1" sqref="D1:D347 D36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32" r:id="rId1" xr:uid="{00000000-0004-0000-0500-000000000000}"/>
    <hyperlink ref="C31" r:id="rId2" xr:uid="{00000000-0004-0000-0500-000001000000}"/>
    <hyperlink ref="C19" r:id="rId3" xr:uid="{00000000-0004-0000-0500-000002000000}"/>
    <hyperlink ref="C29" r:id="rId4" xr:uid="{00000000-0004-0000-0500-000003000000}"/>
    <hyperlink ref="C20" r:id="rId5" xr:uid="{00000000-0004-0000-0500-000004000000}"/>
    <hyperlink ref="C8" r:id="rId6" xr:uid="{00000000-0004-0000-0500-000005000000}"/>
    <hyperlink ref="C12:C66" r:id="rId7" display="https://skinnonews.com/archives/" xr:uid="{00000000-0004-0000-0500-000006000000}"/>
    <hyperlink ref="C27" r:id="rId8" xr:uid="{00000000-0004-0000-0500-000007000000}"/>
    <hyperlink ref="C132" r:id="rId9" xr:uid="{00000000-0004-0000-0500-000008000000}"/>
    <hyperlink ref="C137" r:id="rId10" xr:uid="{00000000-0004-0000-0500-000009000000}"/>
    <hyperlink ref="C143" r:id="rId11" xr:uid="{00000000-0004-0000-0500-00000A000000}"/>
    <hyperlink ref="C144" r:id="rId12" xr:uid="{00000000-0004-0000-0500-00000B000000}"/>
    <hyperlink ref="C145" r:id="rId13" xr:uid="{00000000-0004-0000-0500-00000C000000}"/>
    <hyperlink ref="C149" r:id="rId14" xr:uid="{00000000-0004-0000-0500-00000D000000}"/>
    <hyperlink ref="C152" r:id="rId15" xr:uid="{00000000-0004-0000-0500-00000E000000}"/>
    <hyperlink ref="C155" r:id="rId16" xr:uid="{00000000-0004-0000-0500-00000F000000}"/>
    <hyperlink ref="C157" r:id="rId17" xr:uid="{00000000-0004-0000-0500-000010000000}"/>
    <hyperlink ref="C162" r:id="rId18" xr:uid="{00000000-0004-0000-0500-000011000000}"/>
    <hyperlink ref="C164" r:id="rId19" xr:uid="{00000000-0004-0000-0500-000012000000}"/>
    <hyperlink ref="C167" r:id="rId20" xr:uid="{00000000-0004-0000-0500-000013000000}"/>
    <hyperlink ref="C168" r:id="rId21" xr:uid="{00000000-0004-0000-0500-000014000000}"/>
    <hyperlink ref="C172" r:id="rId22" xr:uid="{00000000-0004-0000-0500-000015000000}"/>
    <hyperlink ref="C173" r:id="rId23" xr:uid="{00000000-0004-0000-0500-000016000000}"/>
    <hyperlink ref="C174" r:id="rId24" xr:uid="{00000000-0004-0000-0500-000017000000}"/>
    <hyperlink ref="C175" r:id="rId25" xr:uid="{00000000-0004-0000-0500-000018000000}"/>
    <hyperlink ref="C176" r:id="rId26" xr:uid="{00000000-0004-0000-0500-000019000000}"/>
    <hyperlink ref="C177" r:id="rId27" xr:uid="{00000000-0004-0000-0500-00001A000000}"/>
    <hyperlink ref="C178" r:id="rId28" xr:uid="{00000000-0004-0000-0500-00001B000000}"/>
    <hyperlink ref="C179" r:id="rId29" xr:uid="{00000000-0004-0000-0500-00001C000000}"/>
    <hyperlink ref="C180" r:id="rId30" xr:uid="{00000000-0004-0000-0500-00001D000000}"/>
    <hyperlink ref="C181" r:id="rId31" xr:uid="{00000000-0004-0000-0500-00001E000000}"/>
    <hyperlink ref="C182" r:id="rId32" xr:uid="{00000000-0004-0000-0500-00001F000000}"/>
    <hyperlink ref="C183" r:id="rId33" xr:uid="{00000000-0004-0000-0500-000020000000}"/>
    <hyperlink ref="C184" r:id="rId34" xr:uid="{00000000-0004-0000-0500-000021000000}"/>
    <hyperlink ref="C185" r:id="rId35" xr:uid="{00000000-0004-0000-0500-000022000000}"/>
    <hyperlink ref="C186" r:id="rId36" xr:uid="{00000000-0004-0000-0500-000023000000}"/>
    <hyperlink ref="C187" r:id="rId37" xr:uid="{00000000-0004-0000-0500-000024000000}"/>
    <hyperlink ref="C188" r:id="rId38" xr:uid="{00000000-0004-0000-0500-000025000000}"/>
    <hyperlink ref="C189" r:id="rId39" xr:uid="{00000000-0004-0000-0500-000026000000}"/>
    <hyperlink ref="C190" r:id="rId40" xr:uid="{00000000-0004-0000-0500-000027000000}"/>
    <hyperlink ref="C191" r:id="rId41" xr:uid="{00000000-0004-0000-0500-000028000000}"/>
    <hyperlink ref="C192" r:id="rId42" xr:uid="{00000000-0004-0000-0500-000029000000}"/>
    <hyperlink ref="C193" r:id="rId43" xr:uid="{00000000-0004-0000-0500-00002A000000}"/>
    <hyperlink ref="C194" r:id="rId44" xr:uid="{00000000-0004-0000-0500-00002B000000}"/>
    <hyperlink ref="C195" r:id="rId45" xr:uid="{00000000-0004-0000-0500-00002C000000}"/>
    <hyperlink ref="C196" r:id="rId46" xr:uid="{00000000-0004-0000-0500-00002D000000}"/>
    <hyperlink ref="C197" r:id="rId47" xr:uid="{00000000-0004-0000-0500-00002E000000}"/>
    <hyperlink ref="C198" r:id="rId48" xr:uid="{00000000-0004-0000-0500-00002F000000}"/>
    <hyperlink ref="C199" r:id="rId49" xr:uid="{00000000-0004-0000-0500-000030000000}"/>
    <hyperlink ref="C200" r:id="rId50" xr:uid="{00000000-0004-0000-0500-000031000000}"/>
    <hyperlink ref="C201" r:id="rId51" xr:uid="{00000000-0004-0000-0500-000032000000}"/>
    <hyperlink ref="C202" r:id="rId52" xr:uid="{00000000-0004-0000-0500-000033000000}"/>
    <hyperlink ref="C203" r:id="rId53" xr:uid="{00000000-0004-0000-0500-000034000000}"/>
    <hyperlink ref="C204" r:id="rId54" xr:uid="{00000000-0004-0000-0500-000035000000}"/>
    <hyperlink ref="C205" r:id="rId55" xr:uid="{00000000-0004-0000-0500-000036000000}"/>
    <hyperlink ref="C206" r:id="rId56" xr:uid="{00000000-0004-0000-0500-000037000000}"/>
    <hyperlink ref="C207" r:id="rId57" xr:uid="{00000000-0004-0000-0500-000038000000}"/>
    <hyperlink ref="C208" r:id="rId58" xr:uid="{00000000-0004-0000-0500-000039000000}"/>
    <hyperlink ref="C209" r:id="rId59" xr:uid="{00000000-0004-0000-0500-00003A000000}"/>
    <hyperlink ref="C210" r:id="rId60" xr:uid="{00000000-0004-0000-0500-00003B000000}"/>
    <hyperlink ref="C211" r:id="rId61" xr:uid="{00000000-0004-0000-0500-00003C000000}"/>
    <hyperlink ref="C212" r:id="rId62" xr:uid="{00000000-0004-0000-0500-00003D000000}"/>
    <hyperlink ref="C213" r:id="rId63" xr:uid="{00000000-0004-0000-0500-00003E000000}"/>
    <hyperlink ref="C214" r:id="rId64" xr:uid="{00000000-0004-0000-0500-00003F000000}"/>
    <hyperlink ref="C215" r:id="rId65" xr:uid="{00000000-0004-0000-0500-000040000000}"/>
    <hyperlink ref="C18" r:id="rId66" xr:uid="{00000000-0004-0000-0500-000041000000}"/>
    <hyperlink ref="C17" r:id="rId67" xr:uid="{00000000-0004-0000-0500-000042000000}"/>
    <hyperlink ref="C16" r:id="rId68" xr:uid="{00000000-0004-0000-0500-000043000000}"/>
    <hyperlink ref="C216" r:id="rId69" xr:uid="{00000000-0004-0000-0500-000044000000}"/>
    <hyperlink ref="C217" r:id="rId70" xr:uid="{00000000-0004-0000-0500-000045000000}"/>
    <hyperlink ref="C218" r:id="rId71" xr:uid="{00000000-0004-0000-0500-000046000000}"/>
    <hyperlink ref="C219" r:id="rId72" xr:uid="{00000000-0004-0000-0500-000047000000}"/>
    <hyperlink ref="C220" r:id="rId73" xr:uid="{00000000-0004-0000-0500-000048000000}"/>
    <hyperlink ref="C221" r:id="rId74" xr:uid="{00000000-0004-0000-0500-000049000000}"/>
    <hyperlink ref="C222" r:id="rId75" xr:uid="{00000000-0004-0000-0500-00004A000000}"/>
    <hyperlink ref="C223" r:id="rId76" xr:uid="{00000000-0004-0000-0500-00004B000000}"/>
    <hyperlink ref="C224" r:id="rId77" xr:uid="{00000000-0004-0000-0500-00004C000000}"/>
    <hyperlink ref="C225" r:id="rId78" xr:uid="{00000000-0004-0000-0500-00004D000000}"/>
    <hyperlink ref="C226" r:id="rId79" xr:uid="{00000000-0004-0000-0500-00004E000000}"/>
    <hyperlink ref="C227" r:id="rId80" xr:uid="{00000000-0004-0000-0500-00004F000000}"/>
    <hyperlink ref="C228" r:id="rId81" xr:uid="{00000000-0004-0000-0500-000050000000}"/>
    <hyperlink ref="C229" r:id="rId82" xr:uid="{00000000-0004-0000-0500-000051000000}"/>
    <hyperlink ref="C230" r:id="rId83" xr:uid="{00000000-0004-0000-0500-000052000000}"/>
    <hyperlink ref="C231" r:id="rId84" xr:uid="{00000000-0004-0000-0500-000053000000}"/>
    <hyperlink ref="C232" r:id="rId85" xr:uid="{00000000-0004-0000-0500-000054000000}"/>
    <hyperlink ref="C233" r:id="rId86" xr:uid="{00000000-0004-0000-0500-000055000000}"/>
    <hyperlink ref="C234" r:id="rId87" xr:uid="{00000000-0004-0000-0500-000056000000}"/>
    <hyperlink ref="C235" r:id="rId88" xr:uid="{00000000-0004-0000-0500-000057000000}"/>
    <hyperlink ref="C236" r:id="rId89" xr:uid="{00000000-0004-0000-0500-000058000000}"/>
    <hyperlink ref="C237" r:id="rId90" xr:uid="{00000000-0004-0000-0500-000059000000}"/>
    <hyperlink ref="C238" r:id="rId91" xr:uid="{00000000-0004-0000-0500-00005A000000}"/>
    <hyperlink ref="C239" r:id="rId92" xr:uid="{00000000-0004-0000-0500-00005B000000}"/>
    <hyperlink ref="C240" r:id="rId93" xr:uid="{00000000-0004-0000-0500-00005C000000}"/>
    <hyperlink ref="C241" r:id="rId94" xr:uid="{00000000-0004-0000-0500-00005D000000}"/>
    <hyperlink ref="C242" r:id="rId95" xr:uid="{00000000-0004-0000-0500-00005E000000}"/>
    <hyperlink ref="C243" r:id="rId96" xr:uid="{00000000-0004-0000-0500-00005F000000}"/>
    <hyperlink ref="C244" r:id="rId97" xr:uid="{00000000-0004-0000-0500-000060000000}"/>
    <hyperlink ref="C245" r:id="rId98" xr:uid="{00000000-0004-0000-0500-000061000000}"/>
    <hyperlink ref="C246" r:id="rId99" xr:uid="{00000000-0004-0000-0500-000062000000}"/>
    <hyperlink ref="C247" r:id="rId100" xr:uid="{00000000-0004-0000-0500-000063000000}"/>
    <hyperlink ref="C248" r:id="rId101" xr:uid="{00000000-0004-0000-0500-000064000000}"/>
    <hyperlink ref="C249" r:id="rId102" xr:uid="{00000000-0004-0000-0500-000065000000}"/>
    <hyperlink ref="C250" r:id="rId103" xr:uid="{00000000-0004-0000-0500-000066000000}"/>
    <hyperlink ref="C251" r:id="rId104" xr:uid="{00000000-0004-0000-0500-000067000000}"/>
    <hyperlink ref="C23" r:id="rId105" xr:uid="{00000000-0004-0000-0500-000068000000}"/>
    <hyperlink ref="C7" r:id="rId106" xr:uid="{00000000-0004-0000-0500-000069000000}"/>
    <hyperlink ref="C10" r:id="rId107" xr:uid="{00000000-0004-0000-0500-00006A000000}"/>
    <hyperlink ref="C24" r:id="rId108" xr:uid="{00000000-0004-0000-0500-00006B000000}"/>
    <hyperlink ref="C4" r:id="rId109" xr:uid="{00000000-0004-0000-0500-00006C000000}"/>
    <hyperlink ref="C11" r:id="rId110" xr:uid="{00000000-0004-0000-0500-00006D000000}"/>
    <hyperlink ref="C252" r:id="rId111" xr:uid="{00000000-0004-0000-0500-00006E000000}"/>
    <hyperlink ref="C253" r:id="rId112" xr:uid="{00000000-0004-0000-0500-00006F000000}"/>
    <hyperlink ref="C254" r:id="rId113" xr:uid="{00000000-0004-0000-0500-000070000000}"/>
    <hyperlink ref="C255" r:id="rId114" xr:uid="{00000000-0004-0000-0500-000071000000}"/>
    <hyperlink ref="C256" r:id="rId115" xr:uid="{00000000-0004-0000-0500-000072000000}"/>
    <hyperlink ref="C257" r:id="rId116" xr:uid="{00000000-0004-0000-0500-000073000000}"/>
    <hyperlink ref="C258" r:id="rId117" xr:uid="{00000000-0004-0000-0500-000074000000}"/>
    <hyperlink ref="C259" r:id="rId118" xr:uid="{00000000-0004-0000-0500-000075000000}"/>
    <hyperlink ref="C260" r:id="rId119" xr:uid="{00000000-0004-0000-0500-000076000000}"/>
    <hyperlink ref="C261" r:id="rId120" xr:uid="{00000000-0004-0000-0500-000077000000}"/>
    <hyperlink ref="C262" r:id="rId121" xr:uid="{00000000-0004-0000-0500-000078000000}"/>
    <hyperlink ref="C263" r:id="rId122" xr:uid="{00000000-0004-0000-0500-000079000000}"/>
    <hyperlink ref="C264" r:id="rId123" xr:uid="{00000000-0004-0000-0500-00007A000000}"/>
    <hyperlink ref="C265" r:id="rId124" xr:uid="{00000000-0004-0000-0500-00007B000000}"/>
    <hyperlink ref="C266" r:id="rId125" xr:uid="{00000000-0004-0000-0500-00007C000000}"/>
    <hyperlink ref="C267" r:id="rId126" xr:uid="{00000000-0004-0000-0500-00007D000000}"/>
    <hyperlink ref="C268" r:id="rId127" xr:uid="{00000000-0004-0000-0500-00007E000000}"/>
    <hyperlink ref="C269" r:id="rId128" xr:uid="{00000000-0004-0000-0500-00007F000000}"/>
    <hyperlink ref="C270" r:id="rId129" xr:uid="{00000000-0004-0000-0500-000080000000}"/>
    <hyperlink ref="C271" r:id="rId130" xr:uid="{00000000-0004-0000-0500-000081000000}"/>
    <hyperlink ref="C272" r:id="rId131" xr:uid="{00000000-0004-0000-0500-000082000000}"/>
    <hyperlink ref="C273" r:id="rId132" xr:uid="{00000000-0004-0000-0500-000083000000}"/>
    <hyperlink ref="C274" r:id="rId133" xr:uid="{00000000-0004-0000-0500-000084000000}"/>
    <hyperlink ref="C275" r:id="rId134" xr:uid="{00000000-0004-0000-0500-000085000000}"/>
    <hyperlink ref="C276" r:id="rId135" xr:uid="{00000000-0004-0000-0500-000086000000}"/>
    <hyperlink ref="C277" r:id="rId136" xr:uid="{00000000-0004-0000-0500-000087000000}"/>
    <hyperlink ref="C278" r:id="rId137" xr:uid="{00000000-0004-0000-0500-000088000000}"/>
    <hyperlink ref="C279" r:id="rId138" xr:uid="{00000000-0004-0000-0500-000089000000}"/>
    <hyperlink ref="C280" r:id="rId139" xr:uid="{00000000-0004-0000-0500-00008A000000}"/>
    <hyperlink ref="C281" r:id="rId140" xr:uid="{00000000-0004-0000-0500-00008B000000}"/>
    <hyperlink ref="C282" r:id="rId141" xr:uid="{00000000-0004-0000-0500-00008C000000}"/>
    <hyperlink ref="C283" r:id="rId142" xr:uid="{00000000-0004-0000-0500-00008D000000}"/>
    <hyperlink ref="C284" r:id="rId143" xr:uid="{00000000-0004-0000-0500-00008E000000}"/>
    <hyperlink ref="C285" r:id="rId144" xr:uid="{00000000-0004-0000-0500-00008F000000}"/>
    <hyperlink ref="C286" r:id="rId145" xr:uid="{00000000-0004-0000-0500-000090000000}"/>
    <hyperlink ref="C287" r:id="rId146" xr:uid="{00000000-0004-0000-0500-000091000000}"/>
    <hyperlink ref="C5" r:id="rId147" xr:uid="{00000000-0004-0000-0500-000092000000}"/>
    <hyperlink ref="C288" r:id="rId148" xr:uid="{00000000-0004-0000-0500-000093000000}"/>
    <hyperlink ref="C289" r:id="rId149" xr:uid="{00000000-0004-0000-0500-000094000000}"/>
    <hyperlink ref="C290" r:id="rId150" xr:uid="{00000000-0004-0000-0500-000095000000}"/>
    <hyperlink ref="C291" r:id="rId151" xr:uid="{00000000-0004-0000-0500-000096000000}"/>
    <hyperlink ref="C292" r:id="rId152" xr:uid="{00000000-0004-0000-0500-000097000000}"/>
    <hyperlink ref="C293" r:id="rId153" xr:uid="{00000000-0004-0000-0500-000098000000}"/>
    <hyperlink ref="C294" r:id="rId154" xr:uid="{00000000-0004-0000-0500-000099000000}"/>
    <hyperlink ref="C295" r:id="rId155" xr:uid="{00000000-0004-0000-0500-00009A000000}"/>
    <hyperlink ref="C296" r:id="rId156" xr:uid="{00000000-0004-0000-0500-00009B000000}"/>
    <hyperlink ref="C297" r:id="rId157" xr:uid="{00000000-0004-0000-0500-00009C000000}"/>
    <hyperlink ref="C298" r:id="rId158" xr:uid="{00000000-0004-0000-0500-00009D000000}"/>
    <hyperlink ref="C299" r:id="rId159" xr:uid="{00000000-0004-0000-0500-00009E000000}"/>
    <hyperlink ref="C300" r:id="rId160" xr:uid="{00000000-0004-0000-0500-00009F000000}"/>
    <hyperlink ref="C301" r:id="rId161" xr:uid="{00000000-0004-0000-0500-0000A0000000}"/>
    <hyperlink ref="C302" r:id="rId162" xr:uid="{00000000-0004-0000-0500-0000A1000000}"/>
    <hyperlink ref="C303" r:id="rId163" xr:uid="{00000000-0004-0000-0500-0000A2000000}"/>
    <hyperlink ref="C304" r:id="rId164" xr:uid="{00000000-0004-0000-0500-0000A3000000}"/>
    <hyperlink ref="C305" r:id="rId165" xr:uid="{00000000-0004-0000-0500-0000A4000000}"/>
    <hyperlink ref="C306" r:id="rId166" xr:uid="{00000000-0004-0000-0500-0000A5000000}"/>
    <hyperlink ref="C307" r:id="rId167" xr:uid="{00000000-0004-0000-0500-0000A6000000}"/>
    <hyperlink ref="C308" r:id="rId168" xr:uid="{00000000-0004-0000-0500-0000A7000000}"/>
    <hyperlink ref="C309" r:id="rId169" xr:uid="{00000000-0004-0000-0500-0000A8000000}"/>
    <hyperlink ref="C310" r:id="rId170" xr:uid="{00000000-0004-0000-0500-0000A9000000}"/>
    <hyperlink ref="C311" r:id="rId171" xr:uid="{00000000-0004-0000-0500-0000AA000000}"/>
    <hyperlink ref="C312" r:id="rId172" xr:uid="{00000000-0004-0000-0500-0000AB000000}"/>
    <hyperlink ref="C313" r:id="rId173" xr:uid="{00000000-0004-0000-0500-0000AC000000}"/>
    <hyperlink ref="C3" r:id="rId174" xr:uid="{00000000-0004-0000-0500-0000AD000000}"/>
    <hyperlink ref="C28" r:id="rId175" xr:uid="{00000000-0004-0000-0500-0000AE000000}"/>
    <hyperlink ref="C9" r:id="rId176" xr:uid="{00000000-0004-0000-0500-0000AF000000}"/>
    <hyperlink ref="C25" r:id="rId177" xr:uid="{00000000-0004-0000-0500-0000B0000000}"/>
    <hyperlink ref="C336" r:id="rId178" xr:uid="{472B2553-DF77-4A1B-8D46-49C67309E091}"/>
    <hyperlink ref="C337" r:id="rId179" xr:uid="{4D720D98-F29B-4DB2-B229-FF1ABB7317F8}"/>
    <hyperlink ref="C335" r:id="rId180" xr:uid="{3C2EB795-36AF-4659-B3E4-A0E527B471B4}"/>
    <hyperlink ref="C333" r:id="rId181" xr:uid="{2FBFF392-0082-4759-91C8-89CD18F30145}"/>
    <hyperlink ref="C334" r:id="rId182" xr:uid="{167A8CDA-2535-443C-9437-7FFABA86EC3A}"/>
    <hyperlink ref="C332" r:id="rId183" xr:uid="{4F61C2A8-B2F2-499C-94E1-AD905E0B8B76}"/>
    <hyperlink ref="C331" r:id="rId184" xr:uid="{F36B6F40-EC89-46C4-A8CF-F13CCD9963AA}"/>
    <hyperlink ref="C329" r:id="rId185" xr:uid="{C8AD0650-8B30-4AF1-A418-026F95BA68CC}"/>
    <hyperlink ref="C330" r:id="rId186" xr:uid="{20144F13-D1A4-4282-8C74-23BC8BAFB611}"/>
    <hyperlink ref="C328" r:id="rId187" xr:uid="{25724314-35CF-42C6-B0E7-414602751215}"/>
    <hyperlink ref="C326" r:id="rId188" xr:uid="{AAC80F04-7D75-4E7C-9B3B-F418263AD31B}"/>
    <hyperlink ref="C327" r:id="rId189" xr:uid="{57687F91-122E-45D7-BFCB-D05409E3C979}"/>
    <hyperlink ref="C324" r:id="rId190" xr:uid="{FF92BF40-F4DF-4DE8-AB59-420DE1672343}"/>
    <hyperlink ref="C321" r:id="rId191" xr:uid="{25502E10-4003-44E0-9102-831F9012AFDD}"/>
    <hyperlink ref="C322" r:id="rId192" xr:uid="{1F84F1F9-6DF7-4B2B-A6EE-6BD09A7B5B65}"/>
    <hyperlink ref="C323" r:id="rId193" xr:uid="{67CE623C-DD4D-4400-8350-3AE05D62E3F5}"/>
    <hyperlink ref="C325" r:id="rId194" xr:uid="{6FB2C0CA-5937-49BA-B714-70264EC1EC42}"/>
    <hyperlink ref="C316" r:id="rId195" xr:uid="{0AF7A423-E68F-46C9-9B24-FC1A3B38622A}"/>
    <hyperlink ref="C319" r:id="rId196" xr:uid="{46523919-49FA-4FA4-9031-66F3E5A79106}"/>
    <hyperlink ref="C320" r:id="rId197" xr:uid="{480F79CC-9139-4FDB-A37B-24439DBBF72E}"/>
    <hyperlink ref="C349" r:id="rId198" xr:uid="{78925575-CCDD-41D9-A8B1-3003451E2414}"/>
    <hyperlink ref="C350" r:id="rId199" xr:uid="{6726FBD9-1FAF-4502-92D2-F1CE762264B4}"/>
    <hyperlink ref="C351" r:id="rId200" xr:uid="{9A8FEEC9-D99F-4932-B6AB-270E5E8A600C}"/>
    <hyperlink ref="C353" r:id="rId201" xr:uid="{60C943BC-2D9C-4957-AE5A-6907F8B713FE}"/>
    <hyperlink ref="C355" r:id="rId202" xr:uid="{63B108D7-4457-4220-9C8C-999B72D2F731}"/>
    <hyperlink ref="C339" r:id="rId203" xr:uid="{907ED9F5-4004-4468-872C-51ADA02F7D8F}"/>
    <hyperlink ref="C348" r:id="rId204" xr:uid="{C30AA076-7B30-4818-95EC-6AA52277D592}"/>
    <hyperlink ref="C347" r:id="rId205" xr:uid="{5AFB57F8-6CEE-44DB-AFB9-D67010FCB8F5}"/>
    <hyperlink ref="C346" r:id="rId206" xr:uid="{5FE64DF7-B2E8-40CD-94B1-7487C0AAE602}"/>
    <hyperlink ref="C345" r:id="rId207" xr:uid="{071E0098-64BF-4745-9541-32CAB9132743}"/>
    <hyperlink ref="C344" r:id="rId208" xr:uid="{31A792E5-9B02-484F-8F67-3508A850071E}"/>
    <hyperlink ref="C343" r:id="rId209" xr:uid="{F322D935-1906-4157-B28F-BBC3D2AAF3AA}"/>
    <hyperlink ref="C342" r:id="rId210" xr:uid="{214BBF68-3CD5-47F8-9B65-C80135A46184}"/>
    <hyperlink ref="C340" r:id="rId211" xr:uid="{53320942-6B04-47E3-8B21-C5D80E578383}"/>
    <hyperlink ref="C338" r:id="rId212" xr:uid="{6C21BBA0-D9F8-44CE-BA9E-10092D22DEC7}"/>
    <hyperlink ref="C341" r:id="rId213" xr:uid="{37723CD5-EE1B-4C64-8671-2252254E5F9C}"/>
    <hyperlink ref="C337:C343" r:id="rId214" display="https://skinnonews.com/archives/" xr:uid="{6F0863B2-E323-4CBA-AB92-C38DB9FE6A16}"/>
    <hyperlink ref="C359" r:id="rId215" display="https://skinnonews.com/archives/114008" xr:uid="{6DABD9D0-A6B5-49A7-984F-16AC1A0FFA63}"/>
    <hyperlink ref="C360" r:id="rId216" display="https://skinnonews.com/archives/114197" xr:uid="{AE01721C-CACE-4C7B-9C91-DD487E296897}"/>
    <hyperlink ref="C362" r:id="rId217" display="https://skinnonews.com/archives/114094" xr:uid="{06673DAB-F363-4AA6-AB72-067AC3102082}"/>
    <hyperlink ref="C363" r:id="rId218" display="https://skinnonews.com/archives/114118" xr:uid="{B38D5F9C-D53C-4347-9374-69F6C37D111A}"/>
    <hyperlink ref="C365" r:id="rId219" display="https://skinnonews.com/archives/114084" xr:uid="{47AD08F6-BF4E-44E0-90CA-C668F71C98F3}"/>
    <hyperlink ref="C366" r:id="rId220" display="https://skinnonews.com/archives/114052" xr:uid="{0F747BEA-4192-499F-A894-2872545836F8}"/>
    <hyperlink ref="C369" r:id="rId221" display="https://skinnonews.com/archives/114038" xr:uid="{CCDA9A23-067E-4851-9353-0BFE20A766A9}"/>
    <hyperlink ref="C368" r:id="rId222" display="https://skinnonews.com/archives/114014" xr:uid="{8608AEF9-85E7-40F0-BA93-D1539D18B253}"/>
    <hyperlink ref="C367" r:id="rId223" display="https://skinnonews.com/archives/113952" xr:uid="{2430110D-CE44-4FC6-8965-0F031A8301B8}"/>
    <hyperlink ref="C376" r:id="rId224" xr:uid="{2479DC99-9858-40FC-A4DF-001E63BB5B5E}"/>
    <hyperlink ref="C377" r:id="rId225" xr:uid="{5DB755F6-67B3-4D18-AC5A-30394FD8A7B0}"/>
    <hyperlink ref="C381" r:id="rId226" xr:uid="{5F8FF65B-2D83-452C-8AC0-40DD21929288}"/>
    <hyperlink ref="C384" r:id="rId227" xr:uid="{AD3393F0-6CC3-4DBF-AB85-0201338096E8}"/>
    <hyperlink ref="C387" r:id="rId228" xr:uid="{63AD803C-7A1F-4290-89A5-E6CD80408FCF}"/>
    <hyperlink ref="C388" r:id="rId229" xr:uid="{C3D74642-43A2-458A-892E-65DCDBA6AE02}"/>
    <hyperlink ref="C391" r:id="rId230" xr:uid="{45C04772-7EF5-46B8-9184-C3FAE0CC221C}"/>
    <hyperlink ref="C394" r:id="rId231" xr:uid="{AB2BC91D-F7D9-4253-A52F-389002D6D7C6}"/>
    <hyperlink ref="C398" r:id="rId232" xr:uid="{916E2147-B390-4D66-B2DE-31C5BCBD1CE1}"/>
    <hyperlink ref="C400" r:id="rId233" xr:uid="{FDC47A37-A2FE-4B1D-98BB-1608B8829575}"/>
    <hyperlink ref="C403" r:id="rId234" xr:uid="{49606F84-61F1-4651-825A-19B0DC703F34}"/>
    <hyperlink ref="C406" r:id="rId235" xr:uid="{F3D5F0B0-8199-4674-8DC3-3E22390CA888}"/>
    <hyperlink ref="C408" r:id="rId236" xr:uid="{426508E9-D798-4EF3-80EC-8C385A100680}"/>
    <hyperlink ref="C410" r:id="rId237" xr:uid="{37347881-1499-4B75-BDBF-AC5B904277DA}"/>
    <hyperlink ref="C413" r:id="rId238" xr:uid="{3E93D8CB-6CAA-4F53-AE12-F783C43E6A21}"/>
    <hyperlink ref="C416" r:id="rId239" xr:uid="{35A9A7B9-B8A4-4888-987E-C0CC12DE313E}"/>
    <hyperlink ref="C421" r:id="rId240" xr:uid="{5A4D01F8-6A3B-427F-ACDE-83DD161041B7}"/>
    <hyperlink ref="C423" r:id="rId241" xr:uid="{5C54979F-F565-4CF6-BA25-BE3DBBCF09CE}"/>
    <hyperlink ref="C425" r:id="rId242" xr:uid="{C1FA2F2F-2221-42CB-B08E-C2007E8C22EC}"/>
    <hyperlink ref="C427" r:id="rId243" xr:uid="{4F491779-8EF4-44D7-9889-A50D3371315F}"/>
    <hyperlink ref="C430" r:id="rId244" xr:uid="{085C9153-0530-4643-AC98-DEBF61A57264}"/>
    <hyperlink ref="C433" r:id="rId245" xr:uid="{1A328EAD-E6D6-4030-B195-0093A22E9047}"/>
    <hyperlink ref="C435" r:id="rId246" xr:uid="{3BE4CA0A-1740-4DAB-AC35-00E0FC84D10C}"/>
    <hyperlink ref="C437" r:id="rId247" xr:uid="{C57245CE-D7BF-4EF9-B05E-FEC8E0E45DA6}"/>
    <hyperlink ref="C439" r:id="rId248" xr:uid="{1087938B-81B0-456D-A2F8-4A1CD153A517}"/>
    <hyperlink ref="C443" r:id="rId249" xr:uid="{823993AF-247C-49A6-B971-B44D5214C8E9}"/>
    <hyperlink ref="C444" r:id="rId250" xr:uid="{EC6BC824-D96D-406C-BEDF-5F54441C539E}"/>
    <hyperlink ref="C449" r:id="rId251" xr:uid="{281C2752-83F4-436B-A6A8-74B10A18E0D4}"/>
    <hyperlink ref="C453" r:id="rId252" xr:uid="{5A5F2DF2-1736-4D5F-AE99-A620568D6892}"/>
    <hyperlink ref="C459" r:id="rId253" xr:uid="{12A5EACA-24FE-43E6-9535-BE55539F9C23}"/>
    <hyperlink ref="C462" r:id="rId254" xr:uid="{E49AA7B2-6A9C-404C-8908-AA2311D33697}"/>
    <hyperlink ref="C469" r:id="rId255" xr:uid="{C914A2A9-BF8C-4711-910A-038860F5824E}"/>
    <hyperlink ref="C476" r:id="rId256" xr:uid="{E342BA99-706F-4F50-B500-1F0D3E5C9FFE}"/>
    <hyperlink ref="C480" r:id="rId257" xr:uid="{DBC88B8F-314A-4FA0-A0E8-9C06C585C24D}"/>
    <hyperlink ref="C497" r:id="rId258" xr:uid="{477FE37C-B717-4954-ABB4-801F6B2E4072}"/>
    <hyperlink ref="C498" r:id="rId259" xr:uid="{F508F649-657B-473F-9293-6F306830BF17}"/>
    <hyperlink ref="C499" r:id="rId260" xr:uid="{12324574-3174-4139-9F6F-7B6BF83A96E8}"/>
    <hyperlink ref="C500" r:id="rId261" xr:uid="{D2776686-2789-49DA-A81C-2FB729B285D4}"/>
    <hyperlink ref="C501" r:id="rId262" xr:uid="{CE49C241-2CDC-4997-86D0-90353D085177}"/>
    <hyperlink ref="C502" r:id="rId263" xr:uid="{AF171755-E34E-4441-AF26-BEFA23EB18E4}"/>
    <hyperlink ref="C503" r:id="rId264" xr:uid="{72E53A67-0BFE-44D3-8431-CBD332F89A3B}"/>
    <hyperlink ref="C504" r:id="rId265" xr:uid="{54DA17CB-1256-47F9-B7E9-7DB23801491B}"/>
  </hyperlinks>
  <pageMargins left="0.7" right="0.7" top="0.75" bottom="0.75" header="0.3" footer="0.3"/>
  <pageSetup paperSize="9" orientation="portrait" r:id="rId266"/>
  <ignoredErrors>
    <ignoredError sqref="K1:K149 M2:M149 K1118:K1048576 M1118:M104857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zoomScaleNormal="100" workbookViewId="0">
      <selection activeCell="G27" sqref="G27"/>
    </sheetView>
  </sheetViews>
  <sheetFormatPr defaultRowHeight="15"/>
  <cols>
    <col min="1" max="9" width="11.625" style="221" customWidth="1"/>
    <col min="10" max="16384" width="9" style="221"/>
  </cols>
  <sheetData>
    <row r="1" spans="1:9" ht="15.75" thickBot="1">
      <c r="A1" s="293" t="s">
        <v>232</v>
      </c>
      <c r="B1" s="294"/>
      <c r="C1" s="294"/>
      <c r="D1" s="294"/>
      <c r="E1" s="294"/>
      <c r="F1" s="294"/>
      <c r="G1" s="294"/>
      <c r="H1" s="294"/>
      <c r="I1" s="295"/>
    </row>
    <row r="2" spans="1:9" ht="15.75" thickBot="1">
      <c r="A2" s="296" t="s">
        <v>210</v>
      </c>
      <c r="B2" s="297"/>
      <c r="C2" s="297"/>
      <c r="D2" s="297"/>
      <c r="E2" s="297"/>
      <c r="F2" s="297"/>
      <c r="G2" s="297"/>
      <c r="H2" s="297"/>
      <c r="I2" s="298"/>
    </row>
    <row r="3" spans="1:9">
      <c r="A3" s="222"/>
      <c r="B3" s="299" t="str">
        <f>IF(체크리스트!A15-1=0,12,체크리스트!A15-1)&amp;"월"</f>
        <v>8월</v>
      </c>
      <c r="C3" s="300"/>
      <c r="D3" s="299" t="str">
        <f>체크리스트!A15&amp;"월"</f>
        <v>9월</v>
      </c>
      <c r="E3" s="300"/>
      <c r="F3" s="301" t="s">
        <v>211</v>
      </c>
      <c r="G3" s="302"/>
      <c r="H3" s="301" t="s">
        <v>212</v>
      </c>
      <c r="I3" s="303"/>
    </row>
    <row r="4" spans="1:9" ht="15.75" thickBot="1">
      <c r="A4" s="223" t="s">
        <v>213</v>
      </c>
      <c r="B4" s="233" t="s">
        <v>219</v>
      </c>
      <c r="C4" s="234" t="s">
        <v>220</v>
      </c>
      <c r="D4" s="233" t="s">
        <v>219</v>
      </c>
      <c r="E4" s="234" t="s">
        <v>221</v>
      </c>
      <c r="F4" s="235" t="s">
        <v>222</v>
      </c>
      <c r="G4" s="236" t="s">
        <v>223</v>
      </c>
      <c r="H4" s="235" t="s">
        <v>224</v>
      </c>
      <c r="I4" s="237" t="s">
        <v>225</v>
      </c>
    </row>
    <row r="5" spans="1:9">
      <c r="A5" s="224" t="s">
        <v>214</v>
      </c>
      <c r="B5" s="238">
        <v>1451</v>
      </c>
      <c r="C5" s="239">
        <v>866</v>
      </c>
      <c r="D5" s="240">
        <f>SUM('당월 보도자료'!F:F)</f>
        <v>878</v>
      </c>
      <c r="E5" s="241">
        <f>SUM('당월 기획자료'!F:F)</f>
        <v>1598</v>
      </c>
      <c r="F5" s="242">
        <f>D5-B5</f>
        <v>-573</v>
      </c>
      <c r="G5" s="243">
        <f t="shared" ref="G5:G9" si="0">E5-C5</f>
        <v>732</v>
      </c>
      <c r="H5" s="244">
        <f>(D5-B5)/B5</f>
        <v>-0.39490006891798757</v>
      </c>
      <c r="I5" s="245">
        <f>(E5-C5)/C5</f>
        <v>0.84526558891454961</v>
      </c>
    </row>
    <row r="6" spans="1:9">
      <c r="A6" s="225" t="s">
        <v>215</v>
      </c>
      <c r="B6" s="238">
        <v>1843</v>
      </c>
      <c r="C6" s="246">
        <v>1149</v>
      </c>
      <c r="D6" s="247">
        <f>SUM('당월 보도자료'!H:H)</f>
        <v>1175</v>
      </c>
      <c r="E6" s="248">
        <f>SUM('당월 기획자료'!H:H)</f>
        <v>1816</v>
      </c>
      <c r="F6" s="249">
        <f t="shared" ref="F6:F9" si="1">D6-B6</f>
        <v>-668</v>
      </c>
      <c r="G6" s="250">
        <f t="shared" si="0"/>
        <v>667</v>
      </c>
      <c r="H6" s="251">
        <f t="shared" ref="H6:H9" si="2">(D6-B6)/B6</f>
        <v>-0.3624525230602279</v>
      </c>
      <c r="I6" s="252">
        <f t="shared" ref="I6:I9" si="3">(E6-C6)/C6</f>
        <v>0.58050478677110529</v>
      </c>
    </row>
    <row r="7" spans="1:9">
      <c r="A7" s="226" t="s">
        <v>216</v>
      </c>
      <c r="B7" s="253">
        <v>11.631645173822593</v>
      </c>
      <c r="C7" s="254">
        <v>13.179191033138403</v>
      </c>
      <c r="D7" s="255">
        <f>AVERAGE('당월 보도자료'!J:J)</f>
        <v>6.1778666100405228</v>
      </c>
      <c r="E7" s="256">
        <f>AVERAGE('당월 기획자료'!J:J)</f>
        <v>30.625</v>
      </c>
      <c r="F7" s="249">
        <f t="shared" si="1"/>
        <v>-5.4537785637820697</v>
      </c>
      <c r="G7" s="250">
        <f t="shared" si="0"/>
        <v>17.445808966861598</v>
      </c>
      <c r="H7" s="251">
        <f t="shared" si="2"/>
        <v>-0.46887422048051991</v>
      </c>
      <c r="I7" s="252">
        <f t="shared" si="3"/>
        <v>1.3237389854198942</v>
      </c>
    </row>
    <row r="8" spans="1:9">
      <c r="A8" s="226" t="s">
        <v>217</v>
      </c>
      <c r="B8" s="253">
        <v>14.406997142642302</v>
      </c>
      <c r="C8" s="254">
        <v>17.954473684210527</v>
      </c>
      <c r="D8" s="255">
        <f>AVERAGE('당월 보도자료'!L:L)</f>
        <v>8.4497683636814074</v>
      </c>
      <c r="E8" s="256">
        <f>AVERAGE('당월 기획자료'!L:L)</f>
        <v>36.269642857142856</v>
      </c>
      <c r="F8" s="249">
        <f t="shared" si="1"/>
        <v>-5.9572287789608946</v>
      </c>
      <c r="G8" s="250">
        <f t="shared" si="0"/>
        <v>18.315169172932329</v>
      </c>
      <c r="H8" s="251">
        <f t="shared" si="2"/>
        <v>-0.41349552026553082</v>
      </c>
      <c r="I8" s="252">
        <f t="shared" si="3"/>
        <v>1.0200894492963615</v>
      </c>
    </row>
    <row r="9" spans="1:9" ht="15.75" thickBot="1">
      <c r="A9" s="227" t="s">
        <v>218</v>
      </c>
      <c r="B9" s="257">
        <v>10</v>
      </c>
      <c r="C9" s="258">
        <v>5</v>
      </c>
      <c r="D9" s="259">
        <f>COUNT('당월 보도자료'!F:F)</f>
        <v>10</v>
      </c>
      <c r="E9" s="260">
        <f>COUNT('당월 기획자료'!F:F)</f>
        <v>4</v>
      </c>
      <c r="F9" s="261">
        <f t="shared" si="1"/>
        <v>0</v>
      </c>
      <c r="G9" s="262">
        <f t="shared" si="0"/>
        <v>-1</v>
      </c>
      <c r="H9" s="263">
        <f t="shared" si="2"/>
        <v>0</v>
      </c>
      <c r="I9" s="264">
        <f t="shared" si="3"/>
        <v>-0.2</v>
      </c>
    </row>
    <row r="12" spans="1:9">
      <c r="A12" s="292" t="s">
        <v>231</v>
      </c>
      <c r="B12" s="292"/>
      <c r="C12" s="292"/>
      <c r="D12" s="292"/>
      <c r="E12" s="292"/>
    </row>
    <row r="13" spans="1:9">
      <c r="A13" s="228"/>
      <c r="B13" s="228" t="s">
        <v>230</v>
      </c>
      <c r="C13" s="228" t="s">
        <v>228</v>
      </c>
      <c r="D13" s="228" t="s">
        <v>227</v>
      </c>
      <c r="E13" s="228" t="s">
        <v>229</v>
      </c>
    </row>
    <row r="14" spans="1:9">
      <c r="A14" s="229" t="str">
        <f>B3</f>
        <v>8월</v>
      </c>
      <c r="B14" s="230">
        <f>B5</f>
        <v>1451</v>
      </c>
      <c r="C14" s="230">
        <f>B6</f>
        <v>1843</v>
      </c>
      <c r="D14" s="230">
        <f>C5</f>
        <v>866</v>
      </c>
      <c r="E14" s="230">
        <f>C6</f>
        <v>1149</v>
      </c>
    </row>
    <row r="15" spans="1:9">
      <c r="A15" s="229" t="str">
        <f>D3</f>
        <v>9월</v>
      </c>
      <c r="B15" s="230">
        <f>D5</f>
        <v>878</v>
      </c>
      <c r="C15" s="230">
        <f>D6</f>
        <v>1175</v>
      </c>
      <c r="D15" s="230">
        <f>E5</f>
        <v>1598</v>
      </c>
      <c r="E15" s="230">
        <f>E6</f>
        <v>1816</v>
      </c>
    </row>
    <row r="18" spans="1:5" ht="18.75">
      <c r="A18" s="231" t="s">
        <v>233</v>
      </c>
    </row>
    <row r="19" spans="1:5" ht="17.45" customHeight="1">
      <c r="A19" s="221" t="s">
        <v>234</v>
      </c>
    </row>
    <row r="20" spans="1:5">
      <c r="A20" s="221" t="s">
        <v>235</v>
      </c>
    </row>
    <row r="25" spans="1:5">
      <c r="A25" s="292" t="s">
        <v>231</v>
      </c>
      <c r="B25" s="292"/>
      <c r="C25" s="292"/>
      <c r="D25" s="292"/>
      <c r="E25" s="292"/>
    </row>
    <row r="26" spans="1:5">
      <c r="A26" s="228"/>
      <c r="B26" s="228" t="s">
        <v>230</v>
      </c>
      <c r="C26" s="228" t="s">
        <v>228</v>
      </c>
      <c r="D26" s="228" t="s">
        <v>227</v>
      </c>
      <c r="E26" s="228" t="s">
        <v>229</v>
      </c>
    </row>
    <row r="27" spans="1:5">
      <c r="A27" s="229" t="str">
        <f>B3</f>
        <v>8월</v>
      </c>
      <c r="B27" s="232">
        <f>B7</f>
        <v>11.631645173822593</v>
      </c>
      <c r="C27" s="230">
        <f>B8</f>
        <v>14.406997142642302</v>
      </c>
      <c r="D27" s="230">
        <f>C7</f>
        <v>13.179191033138403</v>
      </c>
      <c r="E27" s="230">
        <f>C8</f>
        <v>17.954473684210527</v>
      </c>
    </row>
    <row r="28" spans="1:5">
      <c r="A28" s="229" t="str">
        <f>D3</f>
        <v>9월</v>
      </c>
      <c r="B28" s="230">
        <f>D7</f>
        <v>6.1778666100405228</v>
      </c>
      <c r="C28" s="230">
        <f>D8</f>
        <v>8.4497683636814074</v>
      </c>
      <c r="D28" s="230">
        <f>E7</f>
        <v>30.625</v>
      </c>
      <c r="E28" s="230">
        <f>E8</f>
        <v>36.269642857142856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38"/>
  <sheetViews>
    <sheetView topLeftCell="A73" zoomScale="85" zoomScaleNormal="85" workbookViewId="0">
      <selection activeCell="J86" sqref="J86:K86"/>
    </sheetView>
  </sheetViews>
  <sheetFormatPr defaultRowHeight="16.5"/>
  <cols>
    <col min="1" max="1" width="19.625" style="30" customWidth="1"/>
    <col min="2" max="3" width="11.375" style="30" customWidth="1"/>
    <col min="4" max="5" width="8.625" style="24"/>
    <col min="6" max="6" width="11" style="24" bestFit="1" customWidth="1"/>
    <col min="7" max="7" width="8.375" style="24" customWidth="1"/>
    <col min="8" max="8" width="8.375" customWidth="1"/>
    <col min="10" max="10" width="20.125" customWidth="1"/>
    <col min="11" max="11" width="38.125" customWidth="1"/>
  </cols>
  <sheetData>
    <row r="1" spans="1:12">
      <c r="A1" s="40" t="s">
        <v>52</v>
      </c>
      <c r="B1" s="40" t="s">
        <v>53</v>
      </c>
      <c r="C1" s="40" t="s">
        <v>54</v>
      </c>
      <c r="D1" s="40" t="s">
        <v>91</v>
      </c>
      <c r="E1" s="40" t="s">
        <v>92</v>
      </c>
      <c r="F1" s="24" t="s">
        <v>94</v>
      </c>
      <c r="G1" s="24" t="s">
        <v>209</v>
      </c>
      <c r="I1" s="304" t="s">
        <v>95</v>
      </c>
      <c r="J1" s="305"/>
      <c r="K1" s="306"/>
    </row>
    <row r="2" spans="1:12">
      <c r="A2" s="30" t="s">
        <v>1215</v>
      </c>
      <c r="B2" s="30">
        <v>3431</v>
      </c>
      <c r="C2" s="30">
        <v>1574</v>
      </c>
      <c r="D2" s="24" t="str">
        <f>IF(AND(MID(A2,2,8)="archives",ISNUMBER(VALUE(MID(A2,11,8)))=TRUE),"기사임","")</f>
        <v/>
      </c>
      <c r="E2" s="24" t="str">
        <f>IF(D2="","",COUNTIF($D$1:D2,"기사임"))</f>
        <v/>
      </c>
      <c r="F2" s="24" t="str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/>
      </c>
      <c r="G2" s="24" t="str">
        <f t="shared" ref="G2:G65" si="0">IF(F2="","",RANK(F2,F:F,1))</f>
        <v/>
      </c>
      <c r="I2" s="38" t="s">
        <v>70</v>
      </c>
      <c r="J2" s="38" t="s">
        <v>71</v>
      </c>
      <c r="K2" s="38" t="s">
        <v>72</v>
      </c>
    </row>
    <row r="3" spans="1:12">
      <c r="A3" s="30" t="s">
        <v>1216</v>
      </c>
      <c r="B3" s="30">
        <v>1402</v>
      </c>
      <c r="C3" s="30">
        <v>1227</v>
      </c>
      <c r="D3" s="24" t="str">
        <f t="shared" ref="D3:D66" si="1">IF(AND(MID(A3,2,8)="archives",ISNUMBER(VALUE(MID(A3,11,8)))=TRUE),"기사임","")</f>
        <v/>
      </c>
      <c r="E3" s="24" t="str">
        <f>IF(D3="","",COUNTIF($D$1:D3,"기사임"))</f>
        <v/>
      </c>
      <c r="F3" s="24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4" t="str">
        <f t="shared" si="0"/>
        <v/>
      </c>
      <c r="I3" s="73">
        <v>1</v>
      </c>
      <c r="J3" s="9" t="str">
        <f t="shared" ref="J3:J25" si="2">INDEX(A:A,MATCH(I3,E:E,0))</f>
        <v>/archives/32828</v>
      </c>
      <c r="K3" s="9" t="str">
        <f t="shared" ref="K3:K8" si="3">CONCATENATE("https://skinnonews.com",J3)</f>
        <v>https://skinnonews.com/archives/32828</v>
      </c>
      <c r="L3" t="str">
        <f>INDEX('기사 리스트'!B:B,MATCH(CONCATENATE("https://skinnonews.com",J3),'기사 리스트'!C:C,0))</f>
        <v>패션의 완성은 운동화! 운동화 끈 예쁘게 묶는 법 TOP 5</v>
      </c>
    </row>
    <row r="4" spans="1:12">
      <c r="A4" s="30" t="s">
        <v>1220</v>
      </c>
      <c r="B4" s="30">
        <v>1251</v>
      </c>
      <c r="C4" s="30">
        <v>1136</v>
      </c>
      <c r="D4" s="24" t="str">
        <f t="shared" si="1"/>
        <v>기사임</v>
      </c>
      <c r="E4" s="24">
        <f>IF(D4="","",COUNTIF($D$1:D4,"기사임"))</f>
        <v>1</v>
      </c>
      <c r="F4" s="24" t="str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/>
      </c>
      <c r="G4" s="24" t="str">
        <f t="shared" si="0"/>
        <v/>
      </c>
      <c r="I4" s="73">
        <v>2</v>
      </c>
      <c r="J4" s="9" t="str">
        <f t="shared" si="2"/>
        <v>/archives/116437</v>
      </c>
      <c r="K4" s="9" t="str">
        <f t="shared" si="3"/>
        <v>https://skinnonews.com/archives/116437</v>
      </c>
      <c r="L4" t="str">
        <f>INDEX('기사 리스트'!B:B,MATCH(CONCATENATE("https://skinnonews.com",J4),'기사 리스트'!C:C,0))</f>
        <v>손때 묻어 누렇게 변한 케이스? 누군가 밟아서 하얗게 변한 의자? 정말 우리가 잘못 관리한 걸까?</v>
      </c>
    </row>
    <row r="5" spans="1:12">
      <c r="A5" s="30" t="s">
        <v>3480</v>
      </c>
      <c r="B5" s="30">
        <v>1087</v>
      </c>
      <c r="C5" s="30">
        <v>998</v>
      </c>
      <c r="D5" s="24" t="str">
        <f t="shared" si="1"/>
        <v>기사임</v>
      </c>
      <c r="E5" s="24">
        <f>IF(D5="","",COUNTIF($D$1:D5,"기사임"))</f>
        <v>2</v>
      </c>
      <c r="F5" s="24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>2</v>
      </c>
      <c r="G5" s="24">
        <f t="shared" si="0"/>
        <v>1</v>
      </c>
      <c r="I5" s="73">
        <v>3</v>
      </c>
      <c r="J5" s="9" t="str">
        <f t="shared" si="2"/>
        <v>/archives/113797</v>
      </c>
      <c r="K5" s="9" t="str">
        <f t="shared" si="3"/>
        <v>https://skinnonews.com/archives/113797</v>
      </c>
      <c r="L5" t="str">
        <f>INDEX('기사 리스트'!B:B,MATCH(CONCATENATE("https://skinnonews.com",J5),'기사 리스트'!C:C,0))</f>
        <v>[카드뉴스] "액체에 전자기기를 담근다?” - AI시대, 꼭 필요한 차세대 열관리 기술 ‘액침냉각’</v>
      </c>
    </row>
    <row r="6" spans="1:12">
      <c r="A6" s="30" t="s">
        <v>1219</v>
      </c>
      <c r="B6" s="30">
        <v>762</v>
      </c>
      <c r="C6" s="30">
        <v>637</v>
      </c>
      <c r="D6" s="24" t="str">
        <f t="shared" si="1"/>
        <v>기사임</v>
      </c>
      <c r="E6" s="24">
        <f>IF(D6="","",COUNTIF($D$1:D6,"기사임"))</f>
        <v>3</v>
      </c>
      <c r="F6" s="24" t="str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/>
      </c>
      <c r="G6" s="24" t="str">
        <f t="shared" si="0"/>
        <v/>
      </c>
      <c r="I6" s="73">
        <v>4</v>
      </c>
      <c r="J6" s="9" t="str">
        <f t="shared" si="2"/>
        <v>/archives/115674</v>
      </c>
      <c r="K6" s="9" t="str">
        <f t="shared" si="3"/>
        <v>https://skinnonews.com/archives/115674</v>
      </c>
      <c r="L6" t="str">
        <f>INDEX('기사 리스트'!B:B,MATCH(CONCATENATE("https://skinnonews.com",J6),'기사 리스트'!C:C,0))</f>
        <v>[전지적 배터리 시점] ② 2차전지 성능을 좌우하는 ‘네 가지 속사정’ 파헤치기</v>
      </c>
    </row>
    <row r="7" spans="1:12">
      <c r="A7" s="30" t="s">
        <v>1217</v>
      </c>
      <c r="B7" s="30">
        <v>717</v>
      </c>
      <c r="C7" s="30">
        <v>553</v>
      </c>
      <c r="D7" s="24" t="str">
        <f t="shared" si="1"/>
        <v>기사임</v>
      </c>
      <c r="E7" s="24">
        <f>IF(D7="","",COUNTIF($D$1:D7,"기사임"))</f>
        <v>4</v>
      </c>
      <c r="F7" s="24" t="str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/>
      </c>
      <c r="G7" s="24" t="str">
        <f t="shared" si="0"/>
        <v/>
      </c>
      <c r="I7" s="73">
        <v>5</v>
      </c>
      <c r="J7" s="9" t="str">
        <f t="shared" si="2"/>
        <v>/archives/96864</v>
      </c>
      <c r="K7" s="9" t="str">
        <f t="shared" si="3"/>
        <v>https://skinnonews.com/archives/96864</v>
      </c>
      <c r="L7" t="str">
        <f>INDEX('기사 리스트'!B:B,MATCH(CONCATENATE("https://skinnonews.com",J7),'기사 리스트'!C:C,0))</f>
        <v>“일반 휘발유와 고급 휘발유, 어떤 차이가 있을까?”</v>
      </c>
    </row>
    <row r="8" spans="1:12">
      <c r="A8" s="30" t="s">
        <v>1224</v>
      </c>
      <c r="B8" s="30">
        <v>605</v>
      </c>
      <c r="C8" s="30">
        <v>573</v>
      </c>
      <c r="D8" s="24" t="str">
        <f t="shared" si="1"/>
        <v>기사임</v>
      </c>
      <c r="E8" s="24">
        <f>IF(D8="","",COUNTIF($D$1:D8,"기사임"))</f>
        <v>5</v>
      </c>
      <c r="F8" s="24" t="str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/>
      </c>
      <c r="G8" s="24" t="str">
        <f t="shared" si="0"/>
        <v/>
      </c>
      <c r="I8" s="73">
        <v>6</v>
      </c>
      <c r="J8" s="9" t="str">
        <f t="shared" si="2"/>
        <v>/archives/84588</v>
      </c>
      <c r="K8" s="9" t="str">
        <f t="shared" si="3"/>
        <v>https://skinnonews.com/archives/84588</v>
      </c>
      <c r="L8" t="str">
        <f>INDEX('기사 리스트'!B:B,MATCH(CONCATENATE("https://skinnonews.com",J8),'기사 리스트'!C:C,0))</f>
        <v>각형, 원통형, 파우치형… 형태에 따른 전기차 배터리 특성</v>
      </c>
    </row>
    <row r="9" spans="1:12">
      <c r="A9" s="30" t="s">
        <v>1221</v>
      </c>
      <c r="B9" s="30">
        <v>517</v>
      </c>
      <c r="C9" s="30">
        <v>434</v>
      </c>
      <c r="D9" s="24" t="str">
        <f t="shared" si="1"/>
        <v>기사임</v>
      </c>
      <c r="E9" s="24">
        <f>IF(D9="","",COUNTIF($D$1:D9,"기사임"))</f>
        <v>6</v>
      </c>
      <c r="F9" s="24" t="str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/>
      </c>
      <c r="G9" s="24" t="str">
        <f t="shared" si="0"/>
        <v/>
      </c>
      <c r="I9" s="73">
        <v>7</v>
      </c>
      <c r="J9" s="9" t="str">
        <f t="shared" si="2"/>
        <v>/archives/115731</v>
      </c>
      <c r="K9" s="9" t="str">
        <f t="shared" ref="K9:K25" si="4">CONCATENATE("https://skinnonews.com",J9)</f>
        <v>https://skinnonews.com/archives/115731</v>
      </c>
      <c r="L9" t="str">
        <f>INDEX('기사 리스트'!B:B,MATCH(CONCATENATE("https://skinnonews.com",J9),'기사 리스트'!C:C,0))</f>
        <v>[기고] 미국에서 전기차(BEV)의 미래가 여전히 유망한 이유 – 캐나다 ‘비전 모빌리티’ 수석 컨설턴트, 제임스 카터(James Carter)</v>
      </c>
    </row>
    <row r="10" spans="1:12">
      <c r="A10" s="30" t="s">
        <v>1214</v>
      </c>
      <c r="B10" s="30">
        <v>511</v>
      </c>
      <c r="C10" s="30">
        <v>426</v>
      </c>
      <c r="D10" s="24" t="str">
        <f t="shared" si="1"/>
        <v>기사임</v>
      </c>
      <c r="E10" s="24">
        <f>IF(D10="","",COUNTIF($D$1:D10,"기사임"))</f>
        <v>7</v>
      </c>
      <c r="F10" s="24" t="str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/>
      </c>
      <c r="G10" s="24" t="str">
        <f t="shared" si="0"/>
        <v/>
      </c>
      <c r="I10" s="73">
        <v>8</v>
      </c>
      <c r="J10" s="9" t="str">
        <f t="shared" si="2"/>
        <v>/archives/115057</v>
      </c>
      <c r="K10" s="9" t="str">
        <f t="shared" si="4"/>
        <v>https://skinnonews.com/archives/115057</v>
      </c>
      <c r="L10" t="str">
        <f>INDEX('기사 리스트'!B:B,MATCH(CONCATENATE("https://skinnonews.com",J10),'기사 리스트'!C:C,0))</f>
        <v>[팩트체크해油] 석유 고갈… 50년 전에도 앞으로 50년, 지금도 50년?</v>
      </c>
    </row>
    <row r="11" spans="1:12">
      <c r="A11" s="30" t="s">
        <v>1229</v>
      </c>
      <c r="B11" s="30">
        <v>506</v>
      </c>
      <c r="C11" s="30">
        <v>450</v>
      </c>
      <c r="D11" s="24" t="str">
        <f t="shared" si="1"/>
        <v>기사임</v>
      </c>
      <c r="E11" s="24">
        <f>IF(D11="","",COUNTIF($D$1:D11,"기사임"))</f>
        <v>8</v>
      </c>
      <c r="F11" s="24" t="str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/>
      </c>
      <c r="G11" s="24" t="str">
        <f t="shared" si="0"/>
        <v/>
      </c>
      <c r="I11" s="73">
        <v>9</v>
      </c>
      <c r="J11" s="9" t="str">
        <f t="shared" si="2"/>
        <v>/archives/114973</v>
      </c>
      <c r="K11" s="9" t="str">
        <f t="shared" si="4"/>
        <v>https://skinnonews.com/archives/114973</v>
      </c>
      <c r="L11" t="str">
        <f>INDEX('기사 리스트'!B:B,MATCH(CONCATENATE("https://skinnonews.com",J11),'기사 리스트'!C:C,0))</f>
        <v>[전지적 배터리 시점] ① 일상을 차지(Charge)해 온 ‘전지’의 역사 – 과거의 꿈을 실현시키다!</v>
      </c>
    </row>
    <row r="12" spans="1:12">
      <c r="A12" s="30" t="s">
        <v>1223</v>
      </c>
      <c r="B12" s="30">
        <v>479</v>
      </c>
      <c r="C12" s="30">
        <v>358</v>
      </c>
      <c r="D12" s="24" t="str">
        <f t="shared" si="1"/>
        <v>기사임</v>
      </c>
      <c r="E12" s="24">
        <f>IF(D12="","",COUNTIF($D$1:D12,"기사임"))</f>
        <v>9</v>
      </c>
      <c r="F12" s="24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4" t="str">
        <f t="shared" si="0"/>
        <v/>
      </c>
      <c r="I12" s="73">
        <v>10</v>
      </c>
      <c r="J12" s="9" t="str">
        <f t="shared" si="2"/>
        <v>/archives/48881</v>
      </c>
      <c r="K12" s="9" t="str">
        <f t="shared" si="4"/>
        <v>https://skinnonews.com/archives/48881</v>
      </c>
      <c r="L12" t="str">
        <f>INDEX('기사 리스트'!B:B,MATCH(CONCATENATE("https://skinnonews.com",J12),'기사 리스트'!C:C,0))</f>
        <v>축구공부터 트랙까지! 스포츠 기록을 경신하는 석유화학 소재</v>
      </c>
    </row>
    <row r="13" spans="1:12">
      <c r="A13" s="30" t="s">
        <v>1227</v>
      </c>
      <c r="B13" s="30">
        <v>475</v>
      </c>
      <c r="C13" s="30">
        <v>270</v>
      </c>
      <c r="D13" s="24" t="str">
        <f t="shared" si="1"/>
        <v/>
      </c>
      <c r="E13" s="24" t="str">
        <f>IF(D13="","",COUNTIF($D$1:D13,"기사임"))</f>
        <v/>
      </c>
      <c r="F13" s="24" t="str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/>
      </c>
      <c r="G13" s="24" t="str">
        <f t="shared" si="0"/>
        <v/>
      </c>
      <c r="I13" s="73">
        <v>11</v>
      </c>
      <c r="J13" s="9" t="str">
        <f t="shared" si="2"/>
        <v>/archives/116739</v>
      </c>
      <c r="K13" s="9" t="str">
        <f t="shared" si="4"/>
        <v>https://skinnonews.com/archives/116739</v>
      </c>
      <c r="L13" t="str">
        <f>INDEX('기사 리스트'!B:B,MATCH(CONCATENATE("https://skinnonews.com",J13),'기사 리스트'!C:C,0))</f>
        <v>“소원을 말해봐♬” 아이의 소중한 꿈을 현실로 만드는 위시 메이커(Wish Maker)</v>
      </c>
    </row>
    <row r="14" spans="1:12">
      <c r="A14" s="30" t="s">
        <v>1297</v>
      </c>
      <c r="B14" s="30">
        <v>471</v>
      </c>
      <c r="C14" s="30">
        <v>189</v>
      </c>
      <c r="D14" s="24" t="str">
        <f t="shared" si="1"/>
        <v>기사임</v>
      </c>
      <c r="E14" s="24">
        <f>IF(D14="","",COUNTIF($D$1:D14,"기사임"))</f>
        <v>10</v>
      </c>
      <c r="F14" s="24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4" t="str">
        <f t="shared" si="0"/>
        <v/>
      </c>
      <c r="I14" s="73">
        <v>12</v>
      </c>
      <c r="J14" s="9" t="str">
        <f t="shared" si="2"/>
        <v>/archives/114094</v>
      </c>
      <c r="K14" s="9" t="str">
        <f t="shared" si="4"/>
        <v>https://skinnonews.com/archives/114094</v>
      </c>
      <c r="L14" t="str">
        <f>INDEX('기사 리스트'!B:B,MATCH(CONCATENATE("https://skinnonews.com",J14),'기사 리스트'!C:C,0))</f>
        <v>플라스틱 분리배출, 이제 마크부터 확인하세요!</v>
      </c>
    </row>
    <row r="15" spans="1:12">
      <c r="A15" s="30" t="s">
        <v>3481</v>
      </c>
      <c r="B15" s="30">
        <v>442</v>
      </c>
      <c r="C15" s="30">
        <v>362</v>
      </c>
      <c r="D15" s="24" t="str">
        <f t="shared" si="1"/>
        <v>기사임</v>
      </c>
      <c r="E15" s="24">
        <f>IF(D15="","",COUNTIF($D$1:D15,"기사임"))</f>
        <v>11</v>
      </c>
      <c r="F15" s="24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>11</v>
      </c>
      <c r="G15" s="24">
        <f t="shared" si="0"/>
        <v>2</v>
      </c>
      <c r="I15" s="73">
        <v>13</v>
      </c>
      <c r="J15" s="9" t="str">
        <f t="shared" si="2"/>
        <v>/archives/49884</v>
      </c>
      <c r="K15" s="9" t="str">
        <f t="shared" si="4"/>
        <v>https://skinnonews.com/archives/49884</v>
      </c>
      <c r="L15" t="str">
        <f>INDEX('기사 리스트'!B:B,MATCH(CONCATENATE("https://skinnonews.com",J15),'기사 리스트'!C:C,0))</f>
        <v>비행기를 띄우는 힘, ‘항공유’의 모든 것</v>
      </c>
    </row>
    <row r="16" spans="1:12">
      <c r="A16" s="30" t="s">
        <v>1218</v>
      </c>
      <c r="B16" s="30">
        <v>424</v>
      </c>
      <c r="C16" s="30">
        <v>251</v>
      </c>
      <c r="D16" s="24" t="str">
        <f t="shared" si="1"/>
        <v/>
      </c>
      <c r="E16" s="24" t="str">
        <f>IF(D16="","",COUNTIF($D$1:D16,"기사임"))</f>
        <v/>
      </c>
      <c r="F16" s="24" t="str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/>
      </c>
      <c r="G16" s="24" t="str">
        <f t="shared" si="0"/>
        <v/>
      </c>
      <c r="I16" s="73">
        <v>14</v>
      </c>
      <c r="J16" s="9" t="str">
        <f t="shared" si="2"/>
        <v>/archives/116346</v>
      </c>
      <c r="K16" s="9" t="str">
        <f t="shared" si="4"/>
        <v>https://skinnonews.com/archives/116346</v>
      </c>
      <c r="L16" t="str">
        <f>INDEX('기사 리스트'!B:B,MATCH(CONCATENATE("https://skinnonews.com",J16),'기사 리스트'!C:C,0))</f>
        <v>SK이노베이션-SK E&amp;S 합병안 압도적 찬성으로 통과… ”자산 100조원 규모 아태 최대 민간 에너지기업 첫발”</v>
      </c>
    </row>
    <row r="17" spans="1:12">
      <c r="A17" s="30" t="s">
        <v>1236</v>
      </c>
      <c r="B17" s="30">
        <v>387</v>
      </c>
      <c r="C17" s="30">
        <v>335</v>
      </c>
      <c r="D17" s="24" t="str">
        <f t="shared" si="1"/>
        <v>기사임</v>
      </c>
      <c r="E17" s="24">
        <f>IF(D17="","",COUNTIF($D$1:D17,"기사임"))</f>
        <v>12</v>
      </c>
      <c r="F17" s="24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4" t="str">
        <f t="shared" si="0"/>
        <v/>
      </c>
      <c r="I17" s="73">
        <v>15</v>
      </c>
      <c r="J17" s="9" t="str">
        <f t="shared" si="2"/>
        <v>/archives/116483</v>
      </c>
      <c r="K17" s="9" t="str">
        <f t="shared" si="4"/>
        <v>https://skinnonews.com/archives/116483</v>
      </c>
      <c r="L17" t="str">
        <f>INDEX('기사 리스트'!B:B,MATCH(CONCATENATE("https://skinnonews.com",J17),'기사 리스트'!C:C,0))</f>
        <v>SK이노베이션, 발달장애 아동들과 ‘행복 여정’ 나서</v>
      </c>
    </row>
    <row r="18" spans="1:12">
      <c r="A18" s="30" t="s">
        <v>1230</v>
      </c>
      <c r="B18" s="30">
        <v>332</v>
      </c>
      <c r="C18" s="30">
        <v>277</v>
      </c>
      <c r="D18" s="24" t="str">
        <f t="shared" si="1"/>
        <v>기사임</v>
      </c>
      <c r="E18" s="24">
        <f>IF(D18="","",COUNTIF($D$1:D18,"기사임"))</f>
        <v>13</v>
      </c>
      <c r="F18" s="24" t="str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/>
      </c>
      <c r="G18" s="24" t="str">
        <f t="shared" si="0"/>
        <v/>
      </c>
      <c r="I18" s="73">
        <v>16</v>
      </c>
      <c r="J18" s="9" t="str">
        <f t="shared" si="2"/>
        <v>/archives/83720</v>
      </c>
      <c r="K18" s="9" t="str">
        <f t="shared" si="4"/>
        <v>https://skinnonews.com/archives/83720</v>
      </c>
      <c r="L18" t="str">
        <f>INDEX('기사 리스트'!B:B,MATCH(CONCATENATE("https://skinnonews.com",J18),'기사 리스트'!C:C,0))</f>
        <v>SK이노베이션 신입사원이 전하는 필기전형 ‘SKCT’ 꿀TIP!</v>
      </c>
    </row>
    <row r="19" spans="1:12">
      <c r="A19" s="30" t="s">
        <v>3107</v>
      </c>
      <c r="B19" s="30">
        <v>310</v>
      </c>
      <c r="C19" s="30">
        <v>277</v>
      </c>
      <c r="D19" s="24" t="str">
        <f t="shared" si="1"/>
        <v>기사임</v>
      </c>
      <c r="E19" s="24">
        <f>IF(D19="","",COUNTIF($D$1:D19,"기사임"))</f>
        <v>14</v>
      </c>
      <c r="F19" s="24" t="str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/>
      </c>
      <c r="G19" s="24" t="str">
        <f t="shared" si="0"/>
        <v/>
      </c>
      <c r="I19" s="73">
        <v>17</v>
      </c>
      <c r="J19" s="9" t="str">
        <f t="shared" si="2"/>
        <v>/archives/48028</v>
      </c>
      <c r="K19" s="9" t="str">
        <f t="shared" si="4"/>
        <v>https://skinnonews.com/archives/48028</v>
      </c>
      <c r="L19" t="str">
        <f>INDEX('기사 리스트'!B:B,MATCH(CONCATENATE("https://skinnonews.com",J19),'기사 리스트'!C:C,0))</f>
        <v>원유의 분별 증류에 의해 생산되는 석유 제품의 성상(性狀)과 용도</v>
      </c>
    </row>
    <row r="20" spans="1:12">
      <c r="A20" s="30" t="s">
        <v>3482</v>
      </c>
      <c r="B20" s="30">
        <v>307</v>
      </c>
      <c r="C20" s="30">
        <v>242</v>
      </c>
      <c r="D20" s="24" t="str">
        <f t="shared" si="1"/>
        <v>기사임</v>
      </c>
      <c r="E20" s="24">
        <f>IF(D20="","",COUNTIF($D$1:D20,"기사임"))</f>
        <v>15</v>
      </c>
      <c r="F20" s="24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>15</v>
      </c>
      <c r="G20" s="24">
        <f t="shared" si="0"/>
        <v>3</v>
      </c>
      <c r="I20" s="73">
        <v>18</v>
      </c>
      <c r="J20" s="9" t="str">
        <f t="shared" si="2"/>
        <v>/archives/113952</v>
      </c>
      <c r="K20" s="9" t="str">
        <f t="shared" si="4"/>
        <v>https://skinnonews.com/archives/113952</v>
      </c>
      <c r="L20" t="str">
        <f>INDEX('기사 리스트'!B:B,MATCH(CONCATENATE("https://skinnonews.com",J20),'기사 리스트'!C:C,0))</f>
        <v>[팩트체크해油] “왜 나한테 그래?” – 공룡화석이 석유가 된 게 아니라고요?!</v>
      </c>
    </row>
    <row r="21" spans="1:12">
      <c r="A21" s="30" t="s">
        <v>1237</v>
      </c>
      <c r="B21" s="30">
        <v>307</v>
      </c>
      <c r="C21" s="30">
        <v>181</v>
      </c>
      <c r="D21" s="24" t="str">
        <f t="shared" si="1"/>
        <v/>
      </c>
      <c r="E21" s="24" t="str">
        <f>IF(D21="","",COUNTIF($D$1:D21,"기사임"))</f>
        <v/>
      </c>
      <c r="F21" s="24" t="str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/>
      </c>
      <c r="G21" s="24" t="str">
        <f t="shared" si="0"/>
        <v/>
      </c>
      <c r="I21" s="73">
        <v>19</v>
      </c>
      <c r="J21" s="9" t="str">
        <f t="shared" si="2"/>
        <v>/archives/113159</v>
      </c>
      <c r="K21" s="9" t="str">
        <f t="shared" si="4"/>
        <v>https://skinnonews.com/archives/113159</v>
      </c>
      <c r="L21" t="str">
        <f>INDEX('기사 리스트'!B:B,MATCH(CONCATENATE("https://skinnonews.com",J21),'기사 리스트'!C:C,0))</f>
        <v>폐식용유로 하늘을 나는 비행기가 있다?! 새로운 대안으로 떠오른 지속가능항공유(SAF) – 겨울 여행 시즌, 알고 가면 더 재밌다(2)</v>
      </c>
    </row>
    <row r="22" spans="1:12">
      <c r="A22" s="30" t="s">
        <v>1255</v>
      </c>
      <c r="B22" s="30">
        <v>286</v>
      </c>
      <c r="C22" s="30">
        <v>196</v>
      </c>
      <c r="D22" s="24" t="str">
        <f t="shared" si="1"/>
        <v/>
      </c>
      <c r="E22" s="24" t="str">
        <f>IF(D22="","",COUNTIF($D$1:D22,"기사임"))</f>
        <v/>
      </c>
      <c r="F22" s="24" t="str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/>
      </c>
      <c r="G22" s="24" t="str">
        <f t="shared" si="0"/>
        <v/>
      </c>
      <c r="I22" s="73">
        <v>20</v>
      </c>
      <c r="J22" s="9" t="str">
        <f t="shared" si="2"/>
        <v>/archives/114138</v>
      </c>
      <c r="K22" s="9" t="str">
        <f t="shared" si="4"/>
        <v>https://skinnonews.com/archives/114138</v>
      </c>
      <c r="L22" t="str">
        <f>INDEX('기사 리스트'!B:B,MATCH(CONCATENATE("https://skinnonews.com",J22),'기사 리스트'!C:C,0))</f>
        <v>SK엔무브, 데이터센터 수조형 액침냉각 이어 정밀액체냉각 시장 본격 진출</v>
      </c>
    </row>
    <row r="23" spans="1:12">
      <c r="A23" s="30" t="s">
        <v>1226</v>
      </c>
      <c r="B23" s="30">
        <v>280</v>
      </c>
      <c r="C23" s="30">
        <v>192</v>
      </c>
      <c r="D23" s="24" t="str">
        <f t="shared" si="1"/>
        <v/>
      </c>
      <c r="E23" s="24" t="str">
        <f>IF(D23="","",COUNTIF($D$1:D23,"기사임"))</f>
        <v/>
      </c>
      <c r="F23" s="24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4" t="str">
        <f t="shared" si="0"/>
        <v/>
      </c>
      <c r="I23" s="73">
        <v>21</v>
      </c>
      <c r="J23" s="9" t="str">
        <f t="shared" si="2"/>
        <v>/archives/116635</v>
      </c>
      <c r="K23" s="9" t="str">
        <f t="shared" si="4"/>
        <v>https://skinnonews.com/archives/116635</v>
      </c>
      <c r="L23" t="str">
        <f>INDEX('기사 리스트'!B:B,MATCH(CONCATENATE("https://skinnonews.com",J23),'기사 리스트'!C:C,0))</f>
        <v>SK에너지, 국내 최초 지속가능항공유 전용 생산라인 갖췄다</v>
      </c>
    </row>
    <row r="24" spans="1:12">
      <c r="A24" s="30" t="s">
        <v>1257</v>
      </c>
      <c r="B24" s="30">
        <v>277</v>
      </c>
      <c r="C24" s="30">
        <v>269</v>
      </c>
      <c r="D24" s="24" t="str">
        <f t="shared" si="1"/>
        <v>기사임</v>
      </c>
      <c r="E24" s="24">
        <f>IF(D24="","",COUNTIF($D$1:D24,"기사임"))</f>
        <v>16</v>
      </c>
      <c r="F24" s="24" t="str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/>
      </c>
      <c r="G24" s="24" t="str">
        <f t="shared" si="0"/>
        <v/>
      </c>
      <c r="I24" s="73">
        <v>22</v>
      </c>
      <c r="J24" s="9" t="str">
        <f t="shared" si="2"/>
        <v>/archives/116515</v>
      </c>
      <c r="K24" s="9" t="str">
        <f t="shared" si="4"/>
        <v>https://skinnonews.com/archives/116515</v>
      </c>
      <c r="L24" t="str">
        <f>INDEX('기사 리스트'!B:B,MATCH(CONCATENATE("https://skinnonews.com",J24),'기사 리스트'!C:C,0))</f>
        <v>배터리 소재 전문가이자 반려견 사진작가? SK아이이테크놀로지 폴란드 법인 구성원, ‘우카시 그루젠(Łukasz Grudzień)’의 행복한 이중생활!</v>
      </c>
    </row>
    <row r="25" spans="1:12">
      <c r="A25" s="30" t="s">
        <v>1244</v>
      </c>
      <c r="B25" s="30">
        <v>275</v>
      </c>
      <c r="C25" s="30">
        <v>225</v>
      </c>
      <c r="D25" s="24" t="str">
        <f t="shared" si="1"/>
        <v>기사임</v>
      </c>
      <c r="E25" s="24">
        <f>IF(D25="","",COUNTIF($D$1:D25,"기사임"))</f>
        <v>17</v>
      </c>
      <c r="F25" s="24" t="str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/>
      </c>
      <c r="G25" s="24" t="str">
        <f t="shared" si="0"/>
        <v/>
      </c>
      <c r="I25" s="73">
        <v>23</v>
      </c>
      <c r="J25" s="9" t="str">
        <f t="shared" si="2"/>
        <v>/archives/104002</v>
      </c>
      <c r="K25" s="9" t="str">
        <f t="shared" si="4"/>
        <v>https://skinnonews.com/archives/104002</v>
      </c>
      <c r="L25" t="str">
        <f>INDEX('기사 리스트'!B:B,MATCH(CONCATENATE("https://skinnonews.com",J25),'기사 리스트'!C:C,0))</f>
        <v>[SKinno Tech] 지금 음극재가 주목받는 이유?</v>
      </c>
    </row>
    <row r="26" spans="1:12">
      <c r="A26" s="30" t="s">
        <v>1269</v>
      </c>
      <c r="B26" s="30">
        <v>267</v>
      </c>
      <c r="C26" s="30">
        <v>248</v>
      </c>
      <c r="D26" s="24" t="str">
        <f t="shared" si="1"/>
        <v>기사임</v>
      </c>
      <c r="E26" s="24">
        <f>IF(D26="","",COUNTIF($D$1:D26,"기사임"))</f>
        <v>18</v>
      </c>
      <c r="F26" s="24" t="str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/>
      </c>
      <c r="G26" s="24" t="str">
        <f t="shared" si="0"/>
        <v/>
      </c>
      <c r="I26" s="73">
        <v>24</v>
      </c>
      <c r="J26" s="9" t="str">
        <f t="shared" ref="J26:J54" si="5">INDEX(A:A,MATCH(I26,E:E,0))</f>
        <v>/archives/111387</v>
      </c>
      <c r="K26" s="9" t="str">
        <f t="shared" ref="K26:K54" si="6">CONCATENATE("https://skinnonews.com",J26)</f>
        <v>https://skinnonews.com/archives/111387</v>
      </c>
      <c r="L26" t="str">
        <f>INDEX('기사 리스트'!B:B,MATCH(CONCATENATE("https://skinnonews.com",J26),'기사 리스트'!C:C,0))</f>
        <v>당신의 모든 일상을 머핀과 함께! ‘머핀 포인트’ 3000점으로 차량용 소화기, 옥스포드 블록 등 증정</v>
      </c>
    </row>
    <row r="27" spans="1:12">
      <c r="A27" s="30" t="s">
        <v>1243</v>
      </c>
      <c r="B27" s="30">
        <v>251</v>
      </c>
      <c r="C27" s="30">
        <v>210</v>
      </c>
      <c r="D27" s="24" t="str">
        <f t="shared" si="1"/>
        <v>기사임</v>
      </c>
      <c r="E27" s="24">
        <f>IF(D27="","",COUNTIF($D$1:D27,"기사임"))</f>
        <v>19</v>
      </c>
      <c r="F27" s="24" t="str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/>
      </c>
      <c r="G27" s="24" t="str">
        <f t="shared" si="0"/>
        <v/>
      </c>
      <c r="I27" s="73">
        <v>25</v>
      </c>
      <c r="J27" s="9" t="str">
        <f t="shared" si="5"/>
        <v>/archives/111540</v>
      </c>
      <c r="K27" s="9" t="str">
        <f t="shared" si="6"/>
        <v>https://skinnonews.com/archives/111540</v>
      </c>
      <c r="L27" t="str">
        <f>INDEX('기사 리스트'!B:B,MATCH(CONCATENATE("https://skinnonews.com",J27),'기사 리스트'!C:C,0))</f>
        <v>“SK주유소의 현재와 미래를 담은 공간에서 충전하는 행복 에너지!” – SK에너지 팝업스토어 SK주(酒)유소 서울 종로점</v>
      </c>
    </row>
    <row r="28" spans="1:12">
      <c r="A28" s="30" t="s">
        <v>1251</v>
      </c>
      <c r="B28" s="30">
        <v>242</v>
      </c>
      <c r="C28" s="30">
        <v>195</v>
      </c>
      <c r="D28" s="24" t="str">
        <f t="shared" si="1"/>
        <v>기사임</v>
      </c>
      <c r="E28" s="24">
        <f>IF(D28="","",COUNTIF($D$1:D28,"기사임"))</f>
        <v>20</v>
      </c>
      <c r="F28" s="24" t="str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/>
      </c>
      <c r="G28" s="24" t="str">
        <f t="shared" si="0"/>
        <v/>
      </c>
      <c r="I28" s="73">
        <v>26</v>
      </c>
      <c r="J28" s="9" t="str">
        <f t="shared" si="5"/>
        <v>/archives/116624</v>
      </c>
      <c r="K28" s="9" t="str">
        <f t="shared" si="6"/>
        <v>https://skinnonews.com/archives/116624</v>
      </c>
      <c r="L28" t="str">
        <f>INDEX('기사 리스트'!B:B,MATCH(CONCATENATE("https://skinnonews.com",J28),'기사 리스트'!C:C,0))</f>
        <v>한화-SK, ‘불타지 않는 ESS’ 세계최초 개발… “글로벌 친환경 선박시장 공략”</v>
      </c>
    </row>
    <row r="29" spans="1:12">
      <c r="A29" s="30" t="s">
        <v>3483</v>
      </c>
      <c r="B29" s="30">
        <v>230</v>
      </c>
      <c r="C29" s="30">
        <v>159</v>
      </c>
      <c r="D29" s="24" t="str">
        <f t="shared" si="1"/>
        <v>기사임</v>
      </c>
      <c r="E29" s="24">
        <f>IF(D29="","",COUNTIF($D$1:D29,"기사임"))</f>
        <v>21</v>
      </c>
      <c r="F29" s="24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>21</v>
      </c>
      <c r="G29" s="24">
        <f t="shared" si="0"/>
        <v>4</v>
      </c>
      <c r="I29" s="73">
        <v>27</v>
      </c>
      <c r="J29" s="9" t="str">
        <f t="shared" si="5"/>
        <v>/archives/115988</v>
      </c>
      <c r="K29" s="9" t="str">
        <f t="shared" si="6"/>
        <v>https://skinnonews.com/archives/115988</v>
      </c>
      <c r="L29" t="str">
        <f>INDEX('기사 리스트'!B:B,MATCH(CONCATENATE("https://skinnonews.com",J29),'기사 리스트'!C:C,0))</f>
        <v>[SK이노베이션 2024년 2분기 실적 발표] 2024년 상반기 매출액 37조 6,542억원, 영업이익 5,789억원 달성… 하반기도 지속 성장 전망</v>
      </c>
    </row>
    <row r="30" spans="1:12">
      <c r="A30" s="30" t="s">
        <v>3484</v>
      </c>
      <c r="B30" s="30">
        <v>225</v>
      </c>
      <c r="C30" s="30">
        <v>190</v>
      </c>
      <c r="D30" s="24" t="str">
        <f t="shared" si="1"/>
        <v>기사임</v>
      </c>
      <c r="E30" s="24">
        <f>IF(D30="","",COUNTIF($D$1:D30,"기사임"))</f>
        <v>22</v>
      </c>
      <c r="F30" s="24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>22</v>
      </c>
      <c r="G30" s="24">
        <f t="shared" si="0"/>
        <v>5</v>
      </c>
      <c r="I30" s="73">
        <v>28</v>
      </c>
      <c r="J30" s="9" t="str">
        <f t="shared" si="5"/>
        <v>/archives/48279</v>
      </c>
      <c r="K30" s="9" t="str">
        <f t="shared" si="6"/>
        <v>https://skinnonews.com/archives/48279</v>
      </c>
      <c r="L30" t="str">
        <f>INDEX('기사 리스트'!B:B,MATCH(CONCATENATE("https://skinnonews.com",J30),'기사 리스트'!C:C,0))</f>
        <v>석유화학으로 탄생한 플라스틱 소재 ‘폴리에틸렌(Polyethylene)’! 어떻게 사용될까?</v>
      </c>
    </row>
    <row r="31" spans="1:12">
      <c r="A31" s="30" t="s">
        <v>1232</v>
      </c>
      <c r="B31" s="30">
        <v>224</v>
      </c>
      <c r="C31" s="30">
        <v>189</v>
      </c>
      <c r="D31" s="24" t="str">
        <f t="shared" si="1"/>
        <v>기사임</v>
      </c>
      <c r="E31" s="24">
        <f>IF(D31="","",COUNTIF($D$1:D31,"기사임"))</f>
        <v>23</v>
      </c>
      <c r="F31" s="24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4" t="str">
        <f t="shared" si="0"/>
        <v/>
      </c>
      <c r="I31" s="73">
        <v>29</v>
      </c>
      <c r="J31" s="9" t="str">
        <f t="shared" si="5"/>
        <v>/archives/111831</v>
      </c>
      <c r="K31" s="9" t="str">
        <f t="shared" si="6"/>
        <v>https://skinnonews.com/archives/111831</v>
      </c>
      <c r="L31" t="str">
        <f>INDEX('기사 리스트'!B:B,MATCH(CONCATENATE("https://skinnonews.com",J31),'기사 리스트'!C:C,0))</f>
        <v>[SKinno Tech] 2차전지 핵심 소재 ‘배터리 분리막’ – 글로벌 시장을 선도하는 SK아이이테크놀로지의 기술력</v>
      </c>
    </row>
    <row r="32" spans="1:12">
      <c r="A32" s="30" t="s">
        <v>1231</v>
      </c>
      <c r="B32" s="30">
        <v>212</v>
      </c>
      <c r="C32" s="30">
        <v>137</v>
      </c>
      <c r="D32" s="24" t="str">
        <f t="shared" si="1"/>
        <v/>
      </c>
      <c r="E32" s="24" t="str">
        <f>IF(D32="","",COUNTIF($D$1:D32,"기사임"))</f>
        <v/>
      </c>
      <c r="F32" s="24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4" t="str">
        <f t="shared" si="0"/>
        <v/>
      </c>
      <c r="I32" s="73">
        <v>30</v>
      </c>
      <c r="J32" s="9" t="str">
        <f t="shared" si="5"/>
        <v>/archives/16295</v>
      </c>
      <c r="K32" s="9" t="str">
        <f t="shared" si="6"/>
        <v>https://skinnonews.com/archives/16295</v>
      </c>
      <c r="L32" t="e">
        <f>INDEX('기사 리스트'!B:B,MATCH(CONCATENATE("https://skinnonews.com",J32),'기사 리스트'!C:C,0))</f>
        <v>#N/A</v>
      </c>
    </row>
    <row r="33" spans="1:12">
      <c r="A33" s="30" t="s">
        <v>1252</v>
      </c>
      <c r="B33" s="30">
        <v>208</v>
      </c>
      <c r="C33" s="30">
        <v>89</v>
      </c>
      <c r="D33" s="24" t="str">
        <f t="shared" si="1"/>
        <v/>
      </c>
      <c r="E33" s="24" t="str">
        <f>IF(D33="","",COUNTIF($D$1:D33,"기사임"))</f>
        <v/>
      </c>
      <c r="F33" s="24" t="str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/>
      </c>
      <c r="G33" s="24" t="str">
        <f t="shared" si="0"/>
        <v/>
      </c>
      <c r="I33" s="73">
        <v>31</v>
      </c>
      <c r="J33" s="9" t="str">
        <f t="shared" si="5"/>
        <v>/archives/108755</v>
      </c>
      <c r="K33" s="9" t="str">
        <f t="shared" si="6"/>
        <v>https://skinnonews.com/archives/108755</v>
      </c>
      <c r="L33" t="str">
        <f>INDEX('기사 리스트'!B:B,MATCH(CONCATENATE("https://skinnonews.com",J33),'기사 리스트'!C:C,0))</f>
        <v>일상을 가득 채우는 행복한 에너지로 핫플 예약! – 울산 SK주(酒)유소 팝업스토어 오픈</v>
      </c>
    </row>
    <row r="34" spans="1:12">
      <c r="A34" s="30" t="s">
        <v>1265</v>
      </c>
      <c r="B34" s="30">
        <v>207</v>
      </c>
      <c r="C34" s="30">
        <v>189</v>
      </c>
      <c r="D34" s="24" t="str">
        <f t="shared" si="1"/>
        <v>기사임</v>
      </c>
      <c r="E34" s="24">
        <f>IF(D34="","",COUNTIF($D$1:D34,"기사임"))</f>
        <v>24</v>
      </c>
      <c r="F34" s="24" t="str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/>
      </c>
      <c r="G34" s="24" t="str">
        <f t="shared" si="0"/>
        <v/>
      </c>
      <c r="I34" s="73">
        <v>32</v>
      </c>
      <c r="J34" s="9" t="str">
        <f t="shared" si="5"/>
        <v>/archives/103947</v>
      </c>
      <c r="K34" s="9" t="str">
        <f t="shared" si="6"/>
        <v>https://skinnonews.com/archives/103947</v>
      </c>
      <c r="L34" t="str">
        <f>INDEX('기사 리스트'!B:B,MATCH(CONCATENATE("https://skinnonews.com",J34),'기사 리스트'!C:C,0))</f>
        <v>“액체 속에 담긴 데이터 서버?!” ? 탄소중립 시대 차세대 열관리 기술, 데이터센터 액침냉각</v>
      </c>
    </row>
    <row r="35" spans="1:12">
      <c r="A35" s="30" t="s">
        <v>1280</v>
      </c>
      <c r="B35" s="30">
        <v>187</v>
      </c>
      <c r="C35" s="30">
        <v>158</v>
      </c>
      <c r="D35" s="24" t="str">
        <f t="shared" si="1"/>
        <v>기사임</v>
      </c>
      <c r="E35" s="24">
        <f>IF(D35="","",COUNTIF($D$1:D35,"기사임"))</f>
        <v>25</v>
      </c>
      <c r="F35" s="24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4" t="str">
        <f t="shared" si="0"/>
        <v/>
      </c>
      <c r="I35" s="73">
        <v>33</v>
      </c>
      <c r="J35" s="9" t="str">
        <f t="shared" si="5"/>
        <v>/archives/115877</v>
      </c>
      <c r="K35" s="9" t="str">
        <f t="shared" si="6"/>
        <v>https://skinnonews.com/archives/115877</v>
      </c>
      <c r="L35" t="str">
        <f>INDEX('기사 리스트'!B:B,MATCH(CONCATENATE("https://skinnonews.com",J35),'기사 리스트'!C:C,0))</f>
        <v>SK이노베이션-SK E&amp;S 합병 결의, 자산 100조원 규모 아태 최대 민간 에너지 회사 출범</v>
      </c>
    </row>
    <row r="36" spans="1:12">
      <c r="A36" s="30" t="s">
        <v>3485</v>
      </c>
      <c r="B36" s="30">
        <v>184</v>
      </c>
      <c r="C36" s="30">
        <v>150</v>
      </c>
      <c r="D36" s="24" t="str">
        <f t="shared" si="1"/>
        <v>기사임</v>
      </c>
      <c r="E36" s="24">
        <f>IF(D36="","",COUNTIF($D$1:D36,"기사임"))</f>
        <v>26</v>
      </c>
      <c r="F36" s="24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>26</v>
      </c>
      <c r="G36" s="24">
        <f t="shared" si="0"/>
        <v>6</v>
      </c>
      <c r="I36" s="73">
        <v>34</v>
      </c>
      <c r="J36" s="9" t="str">
        <f t="shared" si="5"/>
        <v>/archives/115558</v>
      </c>
      <c r="K36" s="9" t="str">
        <f t="shared" si="6"/>
        <v>https://skinnonews.com/archives/115558</v>
      </c>
      <c r="L36" t="str">
        <f>INDEX('기사 리스트'!B:B,MATCH(CONCATENATE("https://skinnonews.com",J36),'기사 리스트'!C:C,0))</f>
        <v>[에너지食] ‘빛과 소금’ 대신 ‘빛과 석유’! – 시추 기술의 발전으로 알아보는 땅 속 보물찾기</v>
      </c>
    </row>
    <row r="37" spans="1:12">
      <c r="A37" s="30" t="s">
        <v>3105</v>
      </c>
      <c r="B37" s="30">
        <v>183</v>
      </c>
      <c r="C37" s="30">
        <v>152</v>
      </c>
      <c r="D37" s="24" t="str">
        <f t="shared" si="1"/>
        <v>기사임</v>
      </c>
      <c r="E37" s="24">
        <f>IF(D37="","",COUNTIF($D$1:D37,"기사임"))</f>
        <v>27</v>
      </c>
      <c r="F37" s="24" t="str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/>
      </c>
      <c r="G37" s="24" t="str">
        <f t="shared" si="0"/>
        <v/>
      </c>
      <c r="I37" s="73">
        <v>35</v>
      </c>
      <c r="J37" s="9" t="str">
        <f t="shared" si="5"/>
        <v>/archives/63622</v>
      </c>
      <c r="K37" s="9" t="str">
        <f t="shared" si="6"/>
        <v>https://skinnonews.com/archives/63622</v>
      </c>
      <c r="L37" t="str">
        <f>INDEX('기사 리스트'!B:B,MATCH(CONCATENATE("https://skinnonews.com",J37),'기사 리스트'!C:C,0))</f>
        <v>원유 용량의 단위 배럴(barrel, bbl), 언제부터 쓰였을까?</v>
      </c>
    </row>
    <row r="38" spans="1:12">
      <c r="A38" s="30" t="s">
        <v>1267</v>
      </c>
      <c r="B38" s="30">
        <v>172</v>
      </c>
      <c r="C38" s="30">
        <v>140</v>
      </c>
      <c r="D38" s="24" t="str">
        <f t="shared" si="1"/>
        <v>기사임</v>
      </c>
      <c r="E38" s="24">
        <f>IF(D38="","",COUNTIF($D$1:D38,"기사임"))</f>
        <v>28</v>
      </c>
      <c r="F38" s="24" t="str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/>
      </c>
      <c r="G38" s="24" t="str">
        <f t="shared" si="0"/>
        <v/>
      </c>
      <c r="I38" s="73">
        <v>36</v>
      </c>
      <c r="J38" s="9" t="str">
        <f t="shared" si="5"/>
        <v>/archives/98107</v>
      </c>
      <c r="K38" s="9" t="str">
        <f t="shared" si="6"/>
        <v>https://skinnonews.com/archives/98107</v>
      </c>
      <c r="L38" t="str">
        <f>INDEX('기사 리스트'!B:B,MATCH(CONCATENATE("https://skinnonews.com",J38),'기사 리스트'!C:C,0))</f>
        <v>미래 청정 에너지 암모니아, 수소경제의 열쇠로 주목받는 이유</v>
      </c>
    </row>
    <row r="39" spans="1:12">
      <c r="A39" s="30" t="s">
        <v>1245</v>
      </c>
      <c r="B39" s="30">
        <v>155</v>
      </c>
      <c r="C39" s="30">
        <v>128</v>
      </c>
      <c r="D39" s="24" t="str">
        <f t="shared" si="1"/>
        <v>기사임</v>
      </c>
      <c r="E39" s="24">
        <f>IF(D39="","",COUNTIF($D$1:D39,"기사임"))</f>
        <v>29</v>
      </c>
      <c r="F39" s="24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4" t="str">
        <f t="shared" si="0"/>
        <v/>
      </c>
      <c r="I39" s="73">
        <v>37</v>
      </c>
      <c r="J39" s="9" t="str">
        <f t="shared" si="5"/>
        <v>/archives/10815</v>
      </c>
      <c r="K39" s="9" t="str">
        <f t="shared" si="6"/>
        <v>https://skinnonews.com/archives/10815</v>
      </c>
      <c r="L39" t="e">
        <f>INDEX('기사 리스트'!B:B,MATCH(CONCATENATE("https://skinnonews.com",J39),'기사 리스트'!C:C,0))</f>
        <v>#N/A</v>
      </c>
    </row>
    <row r="40" spans="1:12">
      <c r="A40" s="30" t="s">
        <v>1238</v>
      </c>
      <c r="B40" s="30">
        <v>154</v>
      </c>
      <c r="C40" s="30">
        <v>102</v>
      </c>
      <c r="D40" s="24" t="str">
        <f t="shared" si="1"/>
        <v/>
      </c>
      <c r="E40" s="24" t="str">
        <f>IF(D40="","",COUNTIF($D$1:D40,"기사임"))</f>
        <v/>
      </c>
      <c r="F40" s="24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4" t="str">
        <f t="shared" si="0"/>
        <v/>
      </c>
      <c r="I40" s="73">
        <v>38</v>
      </c>
      <c r="J40" s="9" t="str">
        <f t="shared" si="5"/>
        <v>/archives/114773</v>
      </c>
      <c r="K40" s="9" t="str">
        <f t="shared" si="6"/>
        <v>https://skinnonews.com/archives/114773</v>
      </c>
      <c r="L40" t="str">
        <f>INDEX('기사 리스트'!B:B,MATCH(CONCATENATE("https://skinnonews.com",J40),'기사 리스트'!C:C,0))</f>
        <v>“생분해성 플라스틱 원료 생산, 국내 미생물 기술로 연다”</v>
      </c>
    </row>
    <row r="41" spans="1:12">
      <c r="A41" s="30" t="s">
        <v>1289</v>
      </c>
      <c r="B41" s="30">
        <v>153</v>
      </c>
      <c r="C41" s="30">
        <v>144</v>
      </c>
      <c r="D41" s="24" t="str">
        <f t="shared" si="1"/>
        <v>기사임</v>
      </c>
      <c r="E41" s="24">
        <f>IF(D41="","",COUNTIF($D$1:D41,"기사임"))</f>
        <v>30</v>
      </c>
      <c r="F41" s="24" t="str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/>
      </c>
      <c r="G41" s="24" t="str">
        <f t="shared" si="0"/>
        <v/>
      </c>
      <c r="I41" s="73">
        <v>39</v>
      </c>
      <c r="J41" s="9" t="str">
        <f t="shared" si="5"/>
        <v>/archives/8502</v>
      </c>
      <c r="K41" s="9" t="str">
        <f t="shared" si="6"/>
        <v>https://skinnonews.com/archives/8502</v>
      </c>
      <c r="L41" t="str">
        <f>INDEX('기사 리스트'!B:B,MATCH(CONCATENATE("https://skinnonews.com",J41),'기사 리스트'!C:C,0))</f>
        <v>[지식 in_novation] 겨울철 손난로 어떤 원리로 따뜻해지는걸까?</v>
      </c>
    </row>
    <row r="42" spans="1:12">
      <c r="A42" s="30" t="s">
        <v>1240</v>
      </c>
      <c r="B42" s="30">
        <v>153</v>
      </c>
      <c r="C42" s="30">
        <v>104</v>
      </c>
      <c r="D42" s="24" t="str">
        <f t="shared" si="1"/>
        <v/>
      </c>
      <c r="E42" s="24" t="str">
        <f>IF(D42="","",COUNTIF($D$1:D42,"기사임"))</f>
        <v/>
      </c>
      <c r="F42" s="24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4" t="str">
        <f t="shared" si="0"/>
        <v/>
      </c>
      <c r="I42" s="73">
        <v>40</v>
      </c>
      <c r="J42" s="9" t="str">
        <f t="shared" si="5"/>
        <v>/archives/115537</v>
      </c>
      <c r="K42" s="9" t="str">
        <f t="shared" si="6"/>
        <v>https://skinnonews.com/archives/115537</v>
      </c>
      <c r="L42" t="str">
        <f>INDEX('기사 리스트'!B:B,MATCH(CONCATENATE("https://skinnonews.com",J42),'기사 리스트'!C:C,0))</f>
        <v>SK온, 리튬메탈 배터리용 고분자 전해질 개발</v>
      </c>
    </row>
    <row r="43" spans="1:12">
      <c r="A43" s="30" t="s">
        <v>1370</v>
      </c>
      <c r="B43" s="30">
        <v>149</v>
      </c>
      <c r="C43" s="30">
        <v>123</v>
      </c>
      <c r="D43" s="24" t="str">
        <f t="shared" si="1"/>
        <v>기사임</v>
      </c>
      <c r="E43" s="24">
        <f>IF(D43="","",COUNTIF($D$1:D43,"기사임"))</f>
        <v>31</v>
      </c>
      <c r="F43" s="24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4" t="str">
        <f t="shared" si="0"/>
        <v/>
      </c>
      <c r="I43" s="73">
        <v>41</v>
      </c>
      <c r="J43" s="9" t="str">
        <f t="shared" si="5"/>
        <v>/archives/45433</v>
      </c>
      <c r="K43" s="9" t="str">
        <f t="shared" si="6"/>
        <v>https://skinnonews.com/archives/45433</v>
      </c>
      <c r="L43" t="e">
        <f>INDEX('기사 리스트'!B:B,MATCH(CONCATENATE("https://skinnonews.com",J43),'기사 리스트'!C:C,0))</f>
        <v>#N/A</v>
      </c>
    </row>
    <row r="44" spans="1:12">
      <c r="A44" s="30" t="s">
        <v>1248</v>
      </c>
      <c r="B44" s="30">
        <v>148</v>
      </c>
      <c r="C44" s="30">
        <v>103</v>
      </c>
      <c r="D44" s="24" t="str">
        <f t="shared" si="1"/>
        <v/>
      </c>
      <c r="E44" s="24" t="str">
        <f>IF(D44="","",COUNTIF($D$1:D44,"기사임"))</f>
        <v/>
      </c>
      <c r="F44" s="24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4" t="str">
        <f t="shared" si="0"/>
        <v/>
      </c>
      <c r="I44" s="73">
        <v>42</v>
      </c>
      <c r="J44" s="9" t="str">
        <f t="shared" si="5"/>
        <v>/archives/98182</v>
      </c>
      <c r="K44" s="9" t="str">
        <f t="shared" si="6"/>
        <v>https://skinnonews.com/archives/98182</v>
      </c>
      <c r="L44" t="e">
        <f>INDEX('기사 리스트'!B:B,MATCH(CONCATENATE("https://skinnonews.com",J44),'기사 리스트'!C:C,0))</f>
        <v>#N/A</v>
      </c>
    </row>
    <row r="45" spans="1:12">
      <c r="A45" s="30" t="s">
        <v>1241</v>
      </c>
      <c r="B45" s="30">
        <v>146</v>
      </c>
      <c r="C45" s="30">
        <v>119</v>
      </c>
      <c r="D45" s="24" t="str">
        <f t="shared" si="1"/>
        <v>기사임</v>
      </c>
      <c r="E45" s="24">
        <f>IF(D45="","",COUNTIF($D$1:D45,"기사임"))</f>
        <v>32</v>
      </c>
      <c r="F45" s="24" t="str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/>
      </c>
      <c r="G45" s="24" t="str">
        <f t="shared" si="0"/>
        <v/>
      </c>
      <c r="I45" s="73">
        <v>43</v>
      </c>
      <c r="J45" s="9" t="str">
        <f t="shared" si="5"/>
        <v>/archives/112580</v>
      </c>
      <c r="K45" s="9" t="str">
        <f t="shared" si="6"/>
        <v>https://skinnonews.com/archives/112580</v>
      </c>
      <c r="L45" t="str">
        <f>INDEX('기사 리스트'!B:B,MATCH(CONCATENATE("https://skinnonews.com",J45),'기사 리스트'!C:C,0))</f>
        <v>[SKinno Tech] 2차전지의 핵심은 바로 이것? 음극 활물질 살펴보기!</v>
      </c>
    </row>
    <row r="46" spans="1:12">
      <c r="A46" s="30" t="s">
        <v>1225</v>
      </c>
      <c r="B46" s="30">
        <v>145</v>
      </c>
      <c r="C46" s="30">
        <v>119</v>
      </c>
      <c r="D46" s="24" t="str">
        <f t="shared" si="1"/>
        <v>기사임</v>
      </c>
      <c r="E46" s="24">
        <f>IF(D46="","",COUNTIF($D$1:D46,"기사임"))</f>
        <v>33</v>
      </c>
      <c r="F46" s="24" t="str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/>
      </c>
      <c r="G46" s="24" t="str">
        <f t="shared" si="0"/>
        <v/>
      </c>
      <c r="I46" s="73">
        <v>44</v>
      </c>
      <c r="J46" s="9" t="str">
        <f t="shared" si="5"/>
        <v>/archives/111978</v>
      </c>
      <c r="K46" s="9" t="str">
        <f t="shared" si="6"/>
        <v>https://skinnonews.com/archives/111978</v>
      </c>
      <c r="L46" t="str">
        <f>INDEX('기사 리스트'!B:B,MATCH(CONCATENATE("https://skinnonews.com",J46),'기사 리스트'!C:C,0))</f>
        <v>[카드뉴스] 지구가 들끓고 있다! – Warming을 넘어선 Boiling의 시대</v>
      </c>
    </row>
    <row r="47" spans="1:12">
      <c r="A47" s="30" t="s">
        <v>1234</v>
      </c>
      <c r="B47" s="30">
        <v>143</v>
      </c>
      <c r="C47" s="30">
        <v>107</v>
      </c>
      <c r="D47" s="24" t="str">
        <f t="shared" si="1"/>
        <v>기사임</v>
      </c>
      <c r="E47" s="24">
        <f>IF(D47="","",COUNTIF($D$1:D47,"기사임"))</f>
        <v>34</v>
      </c>
      <c r="F47" s="24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4" t="str">
        <f t="shared" si="0"/>
        <v/>
      </c>
      <c r="I47" s="73">
        <v>45</v>
      </c>
      <c r="J47" s="9" t="str">
        <f t="shared" si="5"/>
        <v>/archives/33788</v>
      </c>
      <c r="K47" s="9" t="str">
        <f t="shared" si="6"/>
        <v>https://skinnonews.com/archives/33788</v>
      </c>
      <c r="L47" t="e">
        <f>INDEX('기사 리스트'!B:B,MATCH(CONCATENATE("https://skinnonews.com",J47),'기사 리스트'!C:C,0))</f>
        <v>#N/A</v>
      </c>
    </row>
    <row r="48" spans="1:12">
      <c r="A48" s="30" t="s">
        <v>1295</v>
      </c>
      <c r="B48" s="30">
        <v>142</v>
      </c>
      <c r="C48" s="30">
        <v>124</v>
      </c>
      <c r="D48" s="24" t="str">
        <f t="shared" si="1"/>
        <v>기사임</v>
      </c>
      <c r="E48" s="24">
        <f>IF(D48="","",COUNTIF($D$1:D48,"기사임"))</f>
        <v>35</v>
      </c>
      <c r="F48" s="24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4" t="str">
        <f t="shared" si="0"/>
        <v/>
      </c>
      <c r="I48" s="73">
        <v>46</v>
      </c>
      <c r="J48" s="9" t="str">
        <f t="shared" si="5"/>
        <v>/archives/22310</v>
      </c>
      <c r="K48" s="9" t="str">
        <f t="shared" si="6"/>
        <v>https://skinnonews.com/archives/22310</v>
      </c>
      <c r="L48" t="e">
        <f>INDEX('기사 리스트'!B:B,MATCH(CONCATENATE("https://skinnonews.com",J48),'기사 리스트'!C:C,0))</f>
        <v>#N/A</v>
      </c>
    </row>
    <row r="49" spans="1:12">
      <c r="A49" s="30" t="s">
        <v>1242</v>
      </c>
      <c r="B49" s="30">
        <v>141</v>
      </c>
      <c r="C49" s="30">
        <v>115</v>
      </c>
      <c r="D49" s="24" t="str">
        <f t="shared" si="1"/>
        <v/>
      </c>
      <c r="E49" s="24" t="str">
        <f>IF(D49="","",COUNTIF($D$1:D49,"기사임"))</f>
        <v/>
      </c>
      <c r="F49" s="24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4" t="str">
        <f t="shared" si="0"/>
        <v/>
      </c>
      <c r="I49" s="73">
        <v>47</v>
      </c>
      <c r="J49" s="9" t="str">
        <f t="shared" si="5"/>
        <v>/archives/13264</v>
      </c>
      <c r="K49" s="9" t="str">
        <f t="shared" si="6"/>
        <v>https://skinnonews.com/archives/13264</v>
      </c>
      <c r="L49" t="e">
        <f>INDEX('기사 리스트'!B:B,MATCH(CONCATENATE("https://skinnonews.com",J49),'기사 리스트'!C:C,0))</f>
        <v>#N/A</v>
      </c>
    </row>
    <row r="50" spans="1:12">
      <c r="A50" s="30" t="s">
        <v>1264</v>
      </c>
      <c r="B50" s="30">
        <v>140</v>
      </c>
      <c r="C50" s="30">
        <v>113</v>
      </c>
      <c r="D50" s="24" t="str">
        <f t="shared" si="1"/>
        <v>기사임</v>
      </c>
      <c r="E50" s="24">
        <f>IF(D50="","",COUNTIF($D$1:D50,"기사임"))</f>
        <v>36</v>
      </c>
      <c r="F50" s="24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4" t="str">
        <f t="shared" si="0"/>
        <v/>
      </c>
      <c r="I50" s="73">
        <v>48</v>
      </c>
      <c r="J50" s="9" t="str">
        <f t="shared" si="5"/>
        <v>/archives/8935</v>
      </c>
      <c r="K50" s="9" t="str">
        <f t="shared" si="6"/>
        <v>https://skinnonews.com/archives/8935</v>
      </c>
      <c r="L50" t="str">
        <f>INDEX('기사 리스트'!B:B,MATCH(CONCATENATE("https://skinnonews.com",J50),'기사 리스트'!C:C,0))</f>
        <v>[정전기가 생기는 이유] 정전기 원리를 활용한 재미있는 놀이!</v>
      </c>
    </row>
    <row r="51" spans="1:12">
      <c r="A51" s="30" t="s">
        <v>1249</v>
      </c>
      <c r="B51" s="30">
        <v>139</v>
      </c>
      <c r="C51" s="30">
        <v>118</v>
      </c>
      <c r="D51" s="24" t="str">
        <f t="shared" si="1"/>
        <v>기사임</v>
      </c>
      <c r="E51" s="24">
        <f>IF(D51="","",COUNTIF($D$1:D51,"기사임"))</f>
        <v>37</v>
      </c>
      <c r="F51" s="24" t="str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/>
      </c>
      <c r="G51" s="24" t="str">
        <f t="shared" si="0"/>
        <v/>
      </c>
      <c r="I51" s="73">
        <v>49</v>
      </c>
      <c r="J51" s="9" t="str">
        <f t="shared" si="5"/>
        <v>/archives/21277</v>
      </c>
      <c r="K51" s="9" t="str">
        <f t="shared" si="6"/>
        <v>https://skinnonews.com/archives/21277</v>
      </c>
      <c r="L51" t="e">
        <f>INDEX('기사 리스트'!B:B,MATCH(CONCATENATE("https://skinnonews.com",J51),'기사 리스트'!C:C,0))</f>
        <v>#N/A</v>
      </c>
    </row>
    <row r="52" spans="1:12">
      <c r="A52" s="30" t="s">
        <v>1256</v>
      </c>
      <c r="B52" s="30">
        <v>138</v>
      </c>
      <c r="C52" s="30">
        <v>57</v>
      </c>
      <c r="D52" s="24" t="str">
        <f t="shared" si="1"/>
        <v/>
      </c>
      <c r="E52" s="24" t="str">
        <f>IF(D52="","",COUNTIF($D$1:D52,"기사임"))</f>
        <v/>
      </c>
      <c r="F52" s="24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4" t="str">
        <f t="shared" si="0"/>
        <v/>
      </c>
      <c r="I52" s="73">
        <v>50</v>
      </c>
      <c r="J52" s="9" t="str">
        <f t="shared" si="5"/>
        <v>/archives/116199</v>
      </c>
      <c r="K52" s="9" t="str">
        <f t="shared" si="6"/>
        <v>https://skinnonews.com/archives/116199</v>
      </c>
      <c r="L52" t="str">
        <f>INDEX('기사 리스트'!B:B,MATCH(CONCATENATE("https://skinnonews.com",J52),'기사 리스트'!C:C,0))</f>
        <v>[에너지食] 어둠을 밝히던 등유가 거대한 비행기를 띄운다고?!</v>
      </c>
    </row>
    <row r="53" spans="1:12">
      <c r="A53" s="30" t="s">
        <v>1276</v>
      </c>
      <c r="B53" s="30">
        <v>137</v>
      </c>
      <c r="C53" s="30">
        <v>97</v>
      </c>
      <c r="D53" s="24" t="str">
        <f t="shared" si="1"/>
        <v>기사임</v>
      </c>
      <c r="E53" s="24">
        <f>IF(D53="","",COUNTIF($D$1:D53,"기사임"))</f>
        <v>38</v>
      </c>
      <c r="F53" s="24" t="str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/>
      </c>
      <c r="G53" s="24" t="str">
        <f t="shared" si="0"/>
        <v/>
      </c>
      <c r="I53" s="73">
        <v>51</v>
      </c>
      <c r="J53" s="9" t="str">
        <f t="shared" si="5"/>
        <v>/archives/34678</v>
      </c>
      <c r="K53" s="9" t="str">
        <f t="shared" si="6"/>
        <v>https://skinnonews.com/archives/34678</v>
      </c>
      <c r="L53" t="str">
        <f>INDEX('기사 리스트'!B:B,MATCH(CONCATENATE("https://skinnonews.com",J53),'기사 리스트'!C:C,0))</f>
        <v>새 학기 계획 세우기 – 효율적인 스케줄 관리법 ‘불렛저널(bullet journal)’이란?</v>
      </c>
    </row>
    <row r="54" spans="1:12">
      <c r="A54" s="30" t="s">
        <v>1364</v>
      </c>
      <c r="B54" s="30">
        <v>136</v>
      </c>
      <c r="C54" s="30">
        <v>114</v>
      </c>
      <c r="D54" s="24" t="str">
        <f t="shared" si="1"/>
        <v>기사임</v>
      </c>
      <c r="E54" s="24">
        <f>IF(D54="","",COUNTIF($D$1:D54,"기사임"))</f>
        <v>39</v>
      </c>
      <c r="F54" s="24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4" t="str">
        <f t="shared" si="0"/>
        <v/>
      </c>
      <c r="I54" s="73">
        <v>52</v>
      </c>
      <c r="J54" s="9" t="str">
        <f t="shared" si="5"/>
        <v>/archives/8482</v>
      </c>
      <c r="K54" s="9" t="str">
        <f t="shared" si="6"/>
        <v>https://skinnonews.com/archives/8482</v>
      </c>
      <c r="L54" t="e">
        <f>INDEX('기사 리스트'!B:B,MATCH(CONCATENATE("https://skinnonews.com",J54),'기사 리스트'!C:C,0))</f>
        <v>#N/A</v>
      </c>
    </row>
    <row r="55" spans="1:12">
      <c r="A55" s="30" t="s">
        <v>1278</v>
      </c>
      <c r="B55" s="30">
        <v>135</v>
      </c>
      <c r="C55" s="30">
        <v>113</v>
      </c>
      <c r="D55" s="24" t="str">
        <f t="shared" si="1"/>
        <v>기사임</v>
      </c>
      <c r="E55" s="24">
        <f>IF(D55="","",COUNTIF($D$1:D55,"기사임"))</f>
        <v>40</v>
      </c>
      <c r="F55" s="24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4" t="str">
        <f t="shared" si="0"/>
        <v/>
      </c>
      <c r="I55" s="73">
        <v>53</v>
      </c>
      <c r="J55" s="9" t="str">
        <f t="shared" ref="J55:J80" si="7">INDEX(A:A,MATCH(I55,E:E,0))</f>
        <v>/archives/112956</v>
      </c>
      <c r="K55" s="9" t="str">
        <f t="shared" ref="K55:K80" si="8">CONCATENATE("https://skinnonews.com",J55)</f>
        <v>https://skinnonews.com/archives/112956</v>
      </c>
      <c r="L55" t="str">
        <f>INDEX('기사 리스트'!B:B,MATCH(CONCATENATE("https://skinnonews.com",J55),'기사 리스트'!C:C,0))</f>
        <v>안전 비행 뒤에 숨겨진 주인공! 비행기를 움직이는 ‘항공유’ – 겨울 여행 시즌, 알고 가면 더 재밌다(1)</v>
      </c>
    </row>
    <row r="56" spans="1:12">
      <c r="A56" s="30" t="s">
        <v>1294</v>
      </c>
      <c r="B56" s="30">
        <v>132</v>
      </c>
      <c r="C56" s="30">
        <v>96</v>
      </c>
      <c r="D56" s="24" t="str">
        <f t="shared" si="1"/>
        <v>기사임</v>
      </c>
      <c r="E56" s="24">
        <f>IF(D56="","",COUNTIF($D$1:D56,"기사임"))</f>
        <v>41</v>
      </c>
      <c r="F56" s="24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4" t="str">
        <f t="shared" si="0"/>
        <v/>
      </c>
      <c r="I56" s="73">
        <v>54</v>
      </c>
      <c r="J56" s="9" t="str">
        <f t="shared" si="7"/>
        <v>/archives/8355</v>
      </c>
      <c r="K56" s="9" t="str">
        <f t="shared" si="8"/>
        <v>https://skinnonews.com/archives/8355</v>
      </c>
      <c r="L56" t="e">
        <f>INDEX('기사 리스트'!B:B,MATCH(CONCATENATE("https://skinnonews.com",J56),'기사 리스트'!C:C,0))</f>
        <v>#N/A</v>
      </c>
    </row>
    <row r="57" spans="1:12">
      <c r="A57" s="30" t="s">
        <v>1454</v>
      </c>
      <c r="B57" s="30">
        <v>132</v>
      </c>
      <c r="C57" s="30">
        <v>99</v>
      </c>
      <c r="D57" s="24" t="str">
        <f t="shared" si="1"/>
        <v>기사임</v>
      </c>
      <c r="E57" s="24">
        <f>IF(D57="","",COUNTIF($D$1:D57,"기사임"))</f>
        <v>42</v>
      </c>
      <c r="F57" s="24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4" t="str">
        <f t="shared" si="0"/>
        <v/>
      </c>
      <c r="I57" s="73">
        <v>55</v>
      </c>
      <c r="J57" s="9" t="str">
        <f t="shared" si="7"/>
        <v>/archives/110323</v>
      </c>
      <c r="K57" s="9" t="str">
        <f t="shared" si="8"/>
        <v>https://skinnonews.com/archives/110323</v>
      </c>
      <c r="L57" t="str">
        <f>INDEX('기사 리스트'!B:B,MATCH(CONCATENATE("https://skinnonews.com",J57),'기사 리스트'!C:C,0))</f>
        <v>SK온, 세계 최고 리튬이온전도도 新고체전해질 개발 성공</v>
      </c>
    </row>
    <row r="58" spans="1:12">
      <c r="A58" s="30" t="s">
        <v>1247</v>
      </c>
      <c r="B58" s="30">
        <v>131</v>
      </c>
      <c r="C58" s="30">
        <v>112</v>
      </c>
      <c r="D58" s="24" t="str">
        <f t="shared" si="1"/>
        <v>기사임</v>
      </c>
      <c r="E58" s="24">
        <f>IF(D58="","",COUNTIF($D$1:D58,"기사임"))</f>
        <v>43</v>
      </c>
      <c r="F58" s="24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4" t="str">
        <f t="shared" si="0"/>
        <v/>
      </c>
      <c r="I58" s="73">
        <v>56</v>
      </c>
      <c r="J58" s="9" t="str">
        <f t="shared" si="7"/>
        <v>/archives/115727</v>
      </c>
      <c r="K58" s="9" t="str">
        <f t="shared" si="8"/>
        <v>https://skinnonews.com/archives/115727</v>
      </c>
      <c r="L58" t="str">
        <f>INDEX('기사 리스트'!B:B,MATCH(CONCATENATE("https://skinnonews.com",J58),'기사 리스트'!C:C,0))</f>
        <v>SK온, 비상경영 선언… 이석희 대표 “자강불식으로 위기극복”</v>
      </c>
    </row>
    <row r="59" spans="1:12">
      <c r="A59" s="30" t="s">
        <v>1263</v>
      </c>
      <c r="B59" s="30">
        <v>123</v>
      </c>
      <c r="C59" s="30">
        <v>108</v>
      </c>
      <c r="D59" s="24" t="str">
        <f t="shared" si="1"/>
        <v>기사임</v>
      </c>
      <c r="E59" s="24">
        <f>IF(D59="","",COUNTIF($D$1:D59,"기사임"))</f>
        <v>44</v>
      </c>
      <c r="F59" s="24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4" t="str">
        <f t="shared" si="0"/>
        <v/>
      </c>
      <c r="I59" s="73">
        <v>57</v>
      </c>
      <c r="J59" s="9" t="str">
        <f t="shared" si="7"/>
        <v>/archives/114065</v>
      </c>
      <c r="K59" s="9" t="str">
        <f t="shared" si="8"/>
        <v>https://skinnonews.com/archives/114065</v>
      </c>
      <c r="L59" t="str">
        <f>INDEX('기사 리스트'!B:B,MATCH(CONCATENATE("https://skinnonews.com",J59),'기사 리스트'!C:C,0))</f>
        <v>난(暖)방에 냉(冷)매가 필요하다고?</v>
      </c>
    </row>
    <row r="60" spans="1:12">
      <c r="A60" s="30" t="s">
        <v>1409</v>
      </c>
      <c r="B60" s="30">
        <v>123</v>
      </c>
      <c r="C60" s="30">
        <v>109</v>
      </c>
      <c r="D60" s="24" t="str">
        <f t="shared" si="1"/>
        <v>기사임</v>
      </c>
      <c r="E60" s="24">
        <f>IF(D60="","",COUNTIF($D$1:D60,"기사임"))</f>
        <v>45</v>
      </c>
      <c r="F60" s="24" t="str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/>
      </c>
      <c r="G60" s="24" t="str">
        <f t="shared" si="0"/>
        <v/>
      </c>
      <c r="I60" s="73">
        <v>58</v>
      </c>
      <c r="J60" s="9" t="str">
        <f t="shared" si="7"/>
        <v>/archives/116664</v>
      </c>
      <c r="K60" s="9" t="str">
        <f t="shared" si="8"/>
        <v>https://skinnonews.com/archives/116664</v>
      </c>
      <c r="L60" t="str">
        <f>INDEX('기사 리스트'!B:B,MATCH(CONCATENATE("https://skinnonews.com",J60),'기사 리스트'!C:C,0))</f>
        <v>최태원式 사회문제 해결 플랫폼 ‘울산포럼’ 25일 열린다</v>
      </c>
    </row>
    <row r="61" spans="1:12">
      <c r="A61" s="30" t="s">
        <v>1774</v>
      </c>
      <c r="B61" s="30">
        <v>117</v>
      </c>
      <c r="C61" s="30">
        <v>94</v>
      </c>
      <c r="D61" s="24" t="str">
        <f t="shared" si="1"/>
        <v>기사임</v>
      </c>
      <c r="E61" s="24">
        <f>IF(D61="","",COUNTIF($D$1:D61,"기사임"))</f>
        <v>46</v>
      </c>
      <c r="F61" s="24" t="str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/>
      </c>
      <c r="G61" s="24" t="str">
        <f t="shared" si="0"/>
        <v/>
      </c>
      <c r="I61" s="73">
        <v>59</v>
      </c>
      <c r="J61" s="9" t="str">
        <f t="shared" si="7"/>
        <v>/archives/113680</v>
      </c>
      <c r="K61" s="9" t="str">
        <f t="shared" si="8"/>
        <v>https://skinnonews.com/archives/113680</v>
      </c>
      <c r="L61" t="str">
        <f>INDEX('기사 리스트'!B:B,MATCH(CONCATENATE("https://skinnonews.com",J61),'기사 리스트'!C:C,0))</f>
        <v>SK온, 美 솔리드파워와 협력 강화… 전고체 배터리 개발 가속</v>
      </c>
    </row>
    <row r="62" spans="1:12">
      <c r="A62" s="30" t="s">
        <v>1262</v>
      </c>
      <c r="B62" s="30">
        <v>109</v>
      </c>
      <c r="C62" s="30">
        <v>70</v>
      </c>
      <c r="D62" s="24" t="str">
        <f t="shared" si="1"/>
        <v/>
      </c>
      <c r="E62" s="24" t="str">
        <f>IF(D62="","",COUNTIF($D$1:D62,"기사임"))</f>
        <v/>
      </c>
      <c r="F62" s="24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4" t="str">
        <f t="shared" si="0"/>
        <v/>
      </c>
      <c r="I62" s="73">
        <v>60</v>
      </c>
      <c r="J62" s="9" t="str">
        <f t="shared" si="7"/>
        <v>/archives/109090</v>
      </c>
      <c r="K62" s="9" t="str">
        <f t="shared" si="8"/>
        <v>https://skinnonews.com/archives/109090</v>
      </c>
      <c r="L62" t="str">
        <f>INDEX('기사 리스트'!B:B,MATCH(CONCATENATE("https://skinnonews.com",J62),'기사 리스트'!C:C,0))</f>
        <v>[영상] “맹그로브가 뭐예요?”</v>
      </c>
    </row>
    <row r="63" spans="1:12">
      <c r="A63" s="30" t="s">
        <v>1979</v>
      </c>
      <c r="B63" s="30">
        <v>108</v>
      </c>
      <c r="C63" s="30">
        <v>96</v>
      </c>
      <c r="D63" s="24" t="str">
        <f t="shared" si="1"/>
        <v>기사임</v>
      </c>
      <c r="E63" s="24">
        <f>IF(D63="","",COUNTIF($D$1:D63,"기사임"))</f>
        <v>47</v>
      </c>
      <c r="F63" s="24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4" t="str">
        <f t="shared" si="0"/>
        <v/>
      </c>
      <c r="I63" s="73">
        <v>61</v>
      </c>
      <c r="J63" s="9" t="str">
        <f t="shared" si="7"/>
        <v>/archives/116668</v>
      </c>
      <c r="K63" s="9" t="str">
        <f t="shared" si="8"/>
        <v>https://skinnonews.com/archives/116668</v>
      </c>
      <c r="L63" t="str">
        <f>INDEX('기사 리스트'!B:B,MATCH(CONCATENATE("https://skinnonews.com",J63),'기사 리스트'!C:C,0))</f>
        <v>SK엔무브, 에코바디스 ESG 평가 ‘골드 등급’ 획득</v>
      </c>
    </row>
    <row r="64" spans="1:12">
      <c r="A64" s="30" t="s">
        <v>1315</v>
      </c>
      <c r="B64" s="30">
        <v>103</v>
      </c>
      <c r="C64" s="30">
        <v>88</v>
      </c>
      <c r="D64" s="24" t="str">
        <f t="shared" si="1"/>
        <v>기사임</v>
      </c>
      <c r="E64" s="24">
        <f>IF(D64="","",COUNTIF($D$1:D64,"기사임"))</f>
        <v>48</v>
      </c>
      <c r="F64" s="24" t="str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/>
      </c>
      <c r="G64" s="24" t="str">
        <f t="shared" si="0"/>
        <v/>
      </c>
      <c r="I64" s="73">
        <v>62</v>
      </c>
      <c r="J64" s="9" t="str">
        <f t="shared" si="7"/>
        <v>/archives/116777</v>
      </c>
      <c r="K64" s="9" t="str">
        <f t="shared" si="8"/>
        <v>https://skinnonews.com/archives/116777</v>
      </c>
      <c r="L64" t="str">
        <f>INDEX('기사 리스트'!B:B,MATCH(CONCATENATE("https://skinnonews.com",J64),'기사 리스트'!C:C,0))</f>
        <v>최태원 회장, “AI는 개별 기업 아닌 산업 인프라로 구축해야 효율적“</v>
      </c>
    </row>
    <row r="65" spans="1:12">
      <c r="A65" s="30" t="s">
        <v>1285</v>
      </c>
      <c r="B65" s="30">
        <v>101</v>
      </c>
      <c r="C65" s="30">
        <v>74</v>
      </c>
      <c r="D65" s="24" t="str">
        <f t="shared" si="1"/>
        <v>기사임</v>
      </c>
      <c r="E65" s="24">
        <f>IF(D65="","",COUNTIF($D$1:D65,"기사임"))</f>
        <v>49</v>
      </c>
      <c r="F65" s="24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4" t="str">
        <f t="shared" si="0"/>
        <v/>
      </c>
      <c r="I65" s="73">
        <v>63</v>
      </c>
      <c r="J65" s="9" t="str">
        <f t="shared" si="7"/>
        <v>/archives/111929</v>
      </c>
      <c r="K65" s="9" t="str">
        <f t="shared" si="8"/>
        <v>https://skinnonews.com/archives/111929</v>
      </c>
      <c r="L65" t="str">
        <f>INDEX('기사 리스트'!B:B,MATCH(CONCATENATE("https://skinnonews.com",J65),'기사 리스트'!C:C,0))</f>
        <v>SK엔무브-한화에어로스페이스, 업계 최초 선박용 ESS 액침냉각 개발 위해 맞손</v>
      </c>
    </row>
    <row r="66" spans="1:12">
      <c r="A66" s="30" t="s">
        <v>3106</v>
      </c>
      <c r="B66" s="30">
        <v>99</v>
      </c>
      <c r="C66" s="30">
        <v>68</v>
      </c>
      <c r="D66" s="24" t="str">
        <f t="shared" si="1"/>
        <v>기사임</v>
      </c>
      <c r="E66" s="24">
        <f>IF(D66="","",COUNTIF($D$1:D66,"기사임"))</f>
        <v>50</v>
      </c>
      <c r="F66" s="24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4" t="str">
        <f t="shared" ref="G66:G129" si="9">IF(F66="","",RANK(F66,F:F,1))</f>
        <v/>
      </c>
      <c r="I66" s="73">
        <v>64</v>
      </c>
      <c r="J66" s="9" t="str">
        <f t="shared" si="7"/>
        <v>/archives/92880</v>
      </c>
      <c r="K66" s="9" t="str">
        <f t="shared" si="8"/>
        <v>https://skinnonews.com/archives/92880</v>
      </c>
      <c r="L66" t="e">
        <f>INDEX('기사 리스트'!B:B,MATCH(CONCATENATE("https://skinnonews.com",J66),'기사 리스트'!C:C,0))</f>
        <v>#N/A</v>
      </c>
    </row>
    <row r="67" spans="1:12">
      <c r="A67" s="30" t="s">
        <v>1260</v>
      </c>
      <c r="B67" s="30">
        <v>99</v>
      </c>
      <c r="C67" s="30">
        <v>90</v>
      </c>
      <c r="D67" s="24" t="str">
        <f t="shared" ref="D67:D130" si="10">IF(AND(MID(A67,2,8)="archives",ISNUMBER(VALUE(MID(A67,11,8)))=TRUE),"기사임","")</f>
        <v>기사임</v>
      </c>
      <c r="E67" s="24">
        <f>IF(D67="","",COUNTIF($D$1:D67,"기사임"))</f>
        <v>51</v>
      </c>
      <c r="F67" s="24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4" t="str">
        <f t="shared" si="9"/>
        <v/>
      </c>
      <c r="I67" s="73">
        <v>65</v>
      </c>
      <c r="J67" s="9" t="str">
        <f t="shared" si="7"/>
        <v>/archives/28782</v>
      </c>
      <c r="K67" s="9" t="str">
        <f t="shared" si="8"/>
        <v>https://skinnonews.com/archives/28782</v>
      </c>
      <c r="L67" t="e">
        <f>INDEX('기사 리스트'!B:B,MATCH(CONCATENATE("https://skinnonews.com",J67),'기사 리스트'!C:C,0))</f>
        <v>#N/A</v>
      </c>
    </row>
    <row r="68" spans="1:12">
      <c r="A68" s="30" t="s">
        <v>1304</v>
      </c>
      <c r="B68" s="30">
        <v>98</v>
      </c>
      <c r="C68" s="30">
        <v>87</v>
      </c>
      <c r="D68" s="24" t="str">
        <f t="shared" si="10"/>
        <v>기사임</v>
      </c>
      <c r="E68" s="24">
        <f>IF(D68="","",COUNTIF($D$1:D68,"기사임"))</f>
        <v>52</v>
      </c>
      <c r="F68" s="24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4" t="str">
        <f t="shared" si="9"/>
        <v/>
      </c>
      <c r="I68" s="73">
        <v>66</v>
      </c>
      <c r="J68" s="9" t="str">
        <f t="shared" si="7"/>
        <v>/archives/112908</v>
      </c>
      <c r="K68" s="9" t="str">
        <f t="shared" si="8"/>
        <v>https://skinnonews.com/archives/112908</v>
      </c>
      <c r="L68" t="str">
        <f>INDEX('기사 리스트'!B:B,MATCH(CONCATENATE("https://skinnonews.com",J68),'기사 리스트'!C:C,0))</f>
        <v>SK이노베이션, 2024년 조직개편 및 임원인사 “불확실한 경영환경 대비, 내실 강화로 위기 대응력 높인다”</v>
      </c>
    </row>
    <row r="69" spans="1:12">
      <c r="A69" s="30" t="s">
        <v>1330</v>
      </c>
      <c r="B69" s="30">
        <v>97</v>
      </c>
      <c r="C69" s="30">
        <v>81</v>
      </c>
      <c r="D69" s="24" t="str">
        <f t="shared" si="10"/>
        <v>기사임</v>
      </c>
      <c r="E69" s="24">
        <f>IF(D69="","",COUNTIF($D$1:D69,"기사임"))</f>
        <v>53</v>
      </c>
      <c r="F69" s="24" t="str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/>
      </c>
      <c r="G69" s="24" t="str">
        <f t="shared" si="9"/>
        <v/>
      </c>
      <c r="I69" s="73">
        <v>67</v>
      </c>
      <c r="J69" s="9" t="str">
        <f t="shared" si="7"/>
        <v>/archives/105883</v>
      </c>
      <c r="K69" s="9" t="str">
        <f t="shared" si="8"/>
        <v>https://skinnonews.com/archives/105883</v>
      </c>
      <c r="L69" t="e">
        <f>INDEX('기사 리스트'!B:B,MATCH(CONCATENATE("https://skinnonews.com",J69),'기사 리스트'!C:C,0))</f>
        <v>#N/A</v>
      </c>
    </row>
    <row r="70" spans="1:12">
      <c r="A70" s="30" t="s">
        <v>1270</v>
      </c>
      <c r="B70" s="30">
        <v>95</v>
      </c>
      <c r="C70" s="30">
        <v>77</v>
      </c>
      <c r="D70" s="24" t="str">
        <f t="shared" si="10"/>
        <v>기사임</v>
      </c>
      <c r="E70" s="24">
        <f>IF(D70="","",COUNTIF($D$1:D70,"기사임"))</f>
        <v>54</v>
      </c>
      <c r="F70" s="24" t="str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/>
      </c>
      <c r="G70" s="24" t="str">
        <f t="shared" si="9"/>
        <v/>
      </c>
      <c r="I70" s="73">
        <v>68</v>
      </c>
      <c r="J70" s="9" t="str">
        <f t="shared" si="7"/>
        <v>/archives/116608</v>
      </c>
      <c r="K70" s="9" t="str">
        <f t="shared" si="8"/>
        <v>https://skinnonews.com/archives/116608</v>
      </c>
      <c r="L70" t="str">
        <f>INDEX('기사 리스트'!B:B,MATCH(CONCATENATE("https://skinnonews.com",J70),'기사 리스트'!C:C,0))</f>
        <v>SK어스온, 말레이시아 광구 개발 타당성 검증 나선다</v>
      </c>
    </row>
    <row r="71" spans="1:12">
      <c r="A71" s="30" t="s">
        <v>1275</v>
      </c>
      <c r="B71" s="30">
        <v>94</v>
      </c>
      <c r="C71" s="30">
        <v>75</v>
      </c>
      <c r="D71" s="24" t="str">
        <f t="shared" si="10"/>
        <v/>
      </c>
      <c r="E71" s="24" t="str">
        <f>IF(D71="","",COUNTIF($D$1:D71,"기사임"))</f>
        <v/>
      </c>
      <c r="F71" s="24" t="str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/>
      </c>
      <c r="G71" s="24" t="str">
        <f t="shared" si="9"/>
        <v/>
      </c>
      <c r="I71" s="73">
        <v>69</v>
      </c>
      <c r="J71" s="9" t="str">
        <f t="shared" si="7"/>
        <v>/archives/23352</v>
      </c>
      <c r="K71" s="9" t="str">
        <f t="shared" si="8"/>
        <v>https://skinnonews.com/archives/23352</v>
      </c>
      <c r="L71" t="e">
        <f>INDEX('기사 리스트'!B:B,MATCH(CONCATENATE("https://skinnonews.com",J71),'기사 리스트'!C:C,0))</f>
        <v>#N/A</v>
      </c>
    </row>
    <row r="72" spans="1:12">
      <c r="A72" s="30" t="s">
        <v>1274</v>
      </c>
      <c r="B72" s="30">
        <v>91</v>
      </c>
      <c r="C72" s="30">
        <v>78</v>
      </c>
      <c r="D72" s="24" t="str">
        <f t="shared" si="10"/>
        <v>기사임</v>
      </c>
      <c r="E72" s="24">
        <f>IF(D72="","",COUNTIF($D$1:D72,"기사임"))</f>
        <v>55</v>
      </c>
      <c r="F72" s="24" t="str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/>
      </c>
      <c r="G72" s="24" t="str">
        <f t="shared" si="9"/>
        <v/>
      </c>
      <c r="I72" s="73">
        <v>70</v>
      </c>
      <c r="J72" s="9" t="str">
        <f t="shared" si="7"/>
        <v>/archives/25579</v>
      </c>
      <c r="K72" s="9" t="str">
        <f t="shared" si="8"/>
        <v>https://skinnonews.com/archives/25579</v>
      </c>
      <c r="L72" t="e">
        <f>INDEX('기사 리스트'!B:B,MATCH(CONCATENATE("https://skinnonews.com",J72),'기사 리스트'!C:C,0))</f>
        <v>#N/A</v>
      </c>
    </row>
    <row r="73" spans="1:12">
      <c r="A73" s="30" t="s">
        <v>1228</v>
      </c>
      <c r="B73" s="30">
        <v>91</v>
      </c>
      <c r="C73" s="30">
        <v>86</v>
      </c>
      <c r="D73" s="24" t="str">
        <f t="shared" si="10"/>
        <v>기사임</v>
      </c>
      <c r="E73" s="24">
        <f>IF(D73="","",COUNTIF($D$1:D73,"기사임"))</f>
        <v>56</v>
      </c>
      <c r="F73" s="24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4" t="str">
        <f t="shared" si="9"/>
        <v/>
      </c>
      <c r="I73" s="73">
        <v>71</v>
      </c>
      <c r="J73" s="9" t="str">
        <f t="shared" si="7"/>
        <v>/archives/51077</v>
      </c>
      <c r="K73" s="9" t="str">
        <f t="shared" si="8"/>
        <v>https://skinnonews.com/archives/51077</v>
      </c>
      <c r="L73" t="e">
        <f>INDEX('기사 리스트'!B:B,MATCH(CONCATENATE("https://skinnonews.com",J73),'기사 리스트'!C:C,0))</f>
        <v>#N/A</v>
      </c>
    </row>
    <row r="74" spans="1:12">
      <c r="A74" s="30" t="s">
        <v>1362</v>
      </c>
      <c r="B74" s="30">
        <v>90</v>
      </c>
      <c r="C74" s="30">
        <v>76</v>
      </c>
      <c r="D74" s="24" t="str">
        <f t="shared" si="10"/>
        <v>기사임</v>
      </c>
      <c r="E74" s="24">
        <f>IF(D74="","",COUNTIF($D$1:D74,"기사임"))</f>
        <v>57</v>
      </c>
      <c r="F74" s="24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4" t="str">
        <f t="shared" si="9"/>
        <v/>
      </c>
      <c r="I74" s="73">
        <v>72</v>
      </c>
      <c r="J74" s="9" t="str">
        <f t="shared" si="7"/>
        <v>/archives/107411</v>
      </c>
      <c r="K74" s="9" t="str">
        <f t="shared" si="8"/>
        <v>https://skinnonews.com/archives/107411</v>
      </c>
      <c r="L74" t="str">
        <f>INDEX('기사 리스트'!B:B,MATCH(CONCATENATE("https://skinnonews.com",J74),'기사 리스트'!C:C,0))</f>
        <v>[기고] 언제나 전력과 함께 : V2L은 왜 신형 전기차가 반드시 구비해야 하는 기능인가? – 제임스 카터 (James Carter)</v>
      </c>
    </row>
    <row r="75" spans="1:12">
      <c r="A75" s="30" t="s">
        <v>3486</v>
      </c>
      <c r="B75" s="30">
        <v>89</v>
      </c>
      <c r="C75" s="30">
        <v>74</v>
      </c>
      <c r="D75" s="24" t="str">
        <f t="shared" si="10"/>
        <v>기사임</v>
      </c>
      <c r="E75" s="24">
        <f>IF(D75="","",COUNTIF($D$1:D75,"기사임"))</f>
        <v>58</v>
      </c>
      <c r="F75" s="24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>58</v>
      </c>
      <c r="G75" s="24">
        <f t="shared" si="9"/>
        <v>7</v>
      </c>
      <c r="I75" s="73">
        <v>73</v>
      </c>
      <c r="J75" s="9" t="str">
        <f t="shared" si="7"/>
        <v>/archives/111533</v>
      </c>
      <c r="K75" s="9" t="str">
        <f t="shared" si="8"/>
        <v>https://skinnonews.com/archives/111533</v>
      </c>
      <c r="L75" t="str">
        <f>INDEX('기사 리스트'!B:B,MATCH(CONCATENATE("https://skinnonews.com",J75),'기사 리스트'!C:C,0))</f>
        <v>SK이노베이션 울산CLX, 가을 밤 감성 담은 ‘Fall in 울산대공원 콘서트’ 개최</v>
      </c>
    </row>
    <row r="76" spans="1:12">
      <c r="A76" s="30" t="s">
        <v>1288</v>
      </c>
      <c r="B76" s="30">
        <v>88</v>
      </c>
      <c r="C76" s="30">
        <v>81</v>
      </c>
      <c r="D76" s="24" t="str">
        <f t="shared" si="10"/>
        <v>기사임</v>
      </c>
      <c r="E76" s="24">
        <f>IF(D76="","",COUNTIF($D$1:D76,"기사임"))</f>
        <v>59</v>
      </c>
      <c r="F76" s="24" t="str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/>
      </c>
      <c r="G76" s="24" t="str">
        <f t="shared" si="9"/>
        <v/>
      </c>
      <c r="I76" s="73">
        <v>74</v>
      </c>
      <c r="J76" s="9" t="str">
        <f t="shared" si="7"/>
        <v>/archives/113855</v>
      </c>
      <c r="K76" s="9" t="str">
        <f t="shared" si="8"/>
        <v>https://skinnonews.com/archives/113855</v>
      </c>
      <c r="L76" t="str">
        <f>INDEX('기사 리스트'!B:B,MATCH(CONCATENATE("https://skinnonews.com",J76),'기사 리스트'!C:C,0))</f>
        <v>현대차그룹-SK엔무브, ‘차세대 차량용 냉매’ 개발 추진 “열관리 시장 확대”</v>
      </c>
    </row>
    <row r="77" spans="1:12">
      <c r="A77" s="30" t="s">
        <v>1337</v>
      </c>
      <c r="B77" s="30">
        <v>87</v>
      </c>
      <c r="C77" s="30">
        <v>82</v>
      </c>
      <c r="D77" s="24" t="str">
        <f t="shared" si="10"/>
        <v>기사임</v>
      </c>
      <c r="E77" s="24">
        <f>IF(D77="","",COUNTIF($D$1:D77,"기사임"))</f>
        <v>60</v>
      </c>
      <c r="F77" s="24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4" t="str">
        <f t="shared" si="9"/>
        <v/>
      </c>
      <c r="I77" s="73">
        <v>75</v>
      </c>
      <c r="J77" s="9" t="str">
        <f t="shared" si="7"/>
        <v>/archives/24588</v>
      </c>
      <c r="K77" s="9" t="str">
        <f t="shared" si="8"/>
        <v>https://skinnonews.com/archives/24588</v>
      </c>
      <c r="L77" t="e">
        <f>INDEX('기사 리스트'!B:B,MATCH(CONCATENATE("https://skinnonews.com",J77),'기사 리스트'!C:C,0))</f>
        <v>#N/A</v>
      </c>
    </row>
    <row r="78" spans="1:12">
      <c r="A78" s="30" t="s">
        <v>3487</v>
      </c>
      <c r="B78" s="30">
        <v>87</v>
      </c>
      <c r="C78" s="30">
        <v>55</v>
      </c>
      <c r="D78" s="24" t="str">
        <f t="shared" si="10"/>
        <v>기사임</v>
      </c>
      <c r="E78" s="24">
        <f>IF(D78="","",COUNTIF($D$1:D78,"기사임"))</f>
        <v>61</v>
      </c>
      <c r="F78" s="24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>61</v>
      </c>
      <c r="G78" s="24">
        <f t="shared" si="9"/>
        <v>8</v>
      </c>
      <c r="I78" s="73">
        <v>76</v>
      </c>
      <c r="J78" s="9" t="str">
        <f t="shared" si="7"/>
        <v>/archives/99361</v>
      </c>
      <c r="K78" s="9" t="str">
        <f t="shared" si="8"/>
        <v>https://skinnonews.com/archives/99361</v>
      </c>
      <c r="L78" t="str">
        <f>INDEX('기사 리스트'!B:B,MATCH(CONCATENATE("https://skinnonews.com",J78),'기사 리스트'!C:C,0))</f>
        <v>“폐플라스틱을 다시 석유로! 울산에 세계 최대 도시유전 기업 만든다” – SK지오센트릭, ‘플라스틱 리사이클 클러스터’ 조성</v>
      </c>
    </row>
    <row r="79" spans="1:12">
      <c r="A79" s="30" t="s">
        <v>3488</v>
      </c>
      <c r="B79" s="30">
        <v>87</v>
      </c>
      <c r="C79" s="30">
        <v>54</v>
      </c>
      <c r="D79" s="24" t="str">
        <f t="shared" si="10"/>
        <v>기사임</v>
      </c>
      <c r="E79" s="24">
        <f>IF(D79="","",COUNTIF($D$1:D79,"기사임"))</f>
        <v>62</v>
      </c>
      <c r="F79" s="24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>62</v>
      </c>
      <c r="G79" s="24">
        <f t="shared" si="9"/>
        <v>9</v>
      </c>
      <c r="I79" s="73">
        <v>77</v>
      </c>
      <c r="J79" s="9" t="str">
        <f t="shared" si="7"/>
        <v>/archives/115258</v>
      </c>
      <c r="K79" s="9" t="str">
        <f t="shared" si="8"/>
        <v>https://skinnonews.com/archives/115258</v>
      </c>
      <c r="L79" t="str">
        <f>INDEX('기사 리스트'!B:B,MATCH(CONCATENATE("https://skinnonews.com",J79),'기사 리스트'!C:C,0))</f>
        <v>SK이노베이션, AI/DT 입힌 스마트플랜트 2.0 도입… 현장 효율성 대폭 높인다</v>
      </c>
    </row>
    <row r="80" spans="1:12">
      <c r="A80" s="30" t="s">
        <v>1353</v>
      </c>
      <c r="B80" s="30">
        <v>86</v>
      </c>
      <c r="C80" s="30">
        <v>68</v>
      </c>
      <c r="D80" s="24" t="str">
        <f t="shared" si="10"/>
        <v>기사임</v>
      </c>
      <c r="E80" s="24">
        <f>IF(D80="","",COUNTIF($D$1:D80,"기사임"))</f>
        <v>63</v>
      </c>
      <c r="F80" s="24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4" t="str">
        <f t="shared" si="9"/>
        <v/>
      </c>
      <c r="I80" s="73">
        <v>78</v>
      </c>
      <c r="J80" s="9" t="str">
        <f t="shared" si="7"/>
        <v>/archives/10557</v>
      </c>
      <c r="K80" s="9" t="str">
        <f t="shared" si="8"/>
        <v>https://skinnonews.com/archives/10557</v>
      </c>
      <c r="L80" t="e">
        <f>INDEX('기사 리스트'!B:B,MATCH(CONCATENATE("https://skinnonews.com",J80),'기사 리스트'!C:C,0))</f>
        <v>#N/A</v>
      </c>
    </row>
    <row r="81" spans="1:12">
      <c r="A81" s="30" t="s">
        <v>1282</v>
      </c>
      <c r="B81" s="30">
        <v>84</v>
      </c>
      <c r="C81" s="30">
        <v>70</v>
      </c>
      <c r="D81" s="24" t="str">
        <f t="shared" si="10"/>
        <v>기사임</v>
      </c>
      <c r="E81" s="24">
        <f>IF(D81="","",COUNTIF($D$1:D81,"기사임"))</f>
        <v>64</v>
      </c>
      <c r="F81" s="24" t="str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/>
      </c>
      <c r="G81" s="24" t="str">
        <f t="shared" si="9"/>
        <v/>
      </c>
    </row>
    <row r="82" spans="1:12">
      <c r="A82" s="30" t="s">
        <v>1300</v>
      </c>
      <c r="B82" s="30">
        <v>83</v>
      </c>
      <c r="C82" s="30">
        <v>77</v>
      </c>
      <c r="D82" s="24" t="str">
        <f t="shared" si="10"/>
        <v>기사임</v>
      </c>
      <c r="E82" s="24">
        <f>IF(D82="","",COUNTIF($D$1:D82,"기사임"))</f>
        <v>65</v>
      </c>
      <c r="F82" s="24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4" t="str">
        <f t="shared" si="9"/>
        <v/>
      </c>
    </row>
    <row r="83" spans="1:12">
      <c r="A83" s="30" t="s">
        <v>1307</v>
      </c>
      <c r="B83" s="30">
        <v>82</v>
      </c>
      <c r="C83" s="30">
        <v>65</v>
      </c>
      <c r="D83" s="24" t="str">
        <f t="shared" si="10"/>
        <v>기사임</v>
      </c>
      <c r="E83" s="24">
        <f>IF(D83="","",COUNTIF($D$1:D83,"기사임"))</f>
        <v>66</v>
      </c>
      <c r="F83" s="24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4" t="str">
        <f t="shared" si="9"/>
        <v/>
      </c>
      <c r="I83" s="307" t="s">
        <v>96</v>
      </c>
      <c r="J83" s="307"/>
      <c r="K83" s="307"/>
    </row>
    <row r="84" spans="1:12">
      <c r="A84" s="30" t="s">
        <v>1324</v>
      </c>
      <c r="B84" s="30">
        <v>80</v>
      </c>
      <c r="C84" s="30">
        <v>71</v>
      </c>
      <c r="D84" s="24" t="str">
        <f t="shared" si="10"/>
        <v>기사임</v>
      </c>
      <c r="E84" s="24">
        <f>IF(D84="","",COUNTIF($D$1:D84,"기사임"))</f>
        <v>67</v>
      </c>
      <c r="F84" s="24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4" t="str">
        <f t="shared" si="9"/>
        <v/>
      </c>
      <c r="I84" s="38" t="s">
        <v>70</v>
      </c>
      <c r="J84" s="38" t="s">
        <v>71</v>
      </c>
      <c r="K84" s="38" t="s">
        <v>72</v>
      </c>
    </row>
    <row r="85" spans="1:12">
      <c r="A85" s="30" t="s">
        <v>3489</v>
      </c>
      <c r="B85" s="30">
        <v>77</v>
      </c>
      <c r="C85" s="30">
        <v>53</v>
      </c>
      <c r="D85" s="24" t="str">
        <f t="shared" si="10"/>
        <v>기사임</v>
      </c>
      <c r="E85" s="24">
        <f>IF(D85="","",COUNTIF($D$1:D85,"기사임"))</f>
        <v>68</v>
      </c>
      <c r="F85" s="24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>68</v>
      </c>
      <c r="G85" s="24">
        <f t="shared" si="9"/>
        <v>10</v>
      </c>
      <c r="I85" s="73">
        <v>1</v>
      </c>
      <c r="J85" s="9" t="str">
        <f t="shared" ref="J85:J107" si="11">INDEX(A:A,MATCH(I85,G:G,0))</f>
        <v>/archives/116437</v>
      </c>
      <c r="K85" s="9" t="str">
        <f t="shared" ref="K85:K90" si="12">CONCATENATE("https://skinnonews.com",J85)</f>
        <v>https://skinnonews.com/archives/116437</v>
      </c>
      <c r="L85" t="str">
        <f>INDEX('기사 리스트'!B:B,MATCH(CONCATENATE("https://skinnonews.com",J85),'기사 리스트'!C:C,0))</f>
        <v>손때 묻어 누렇게 변한 케이스? 누군가 밟아서 하얗게 변한 의자? 정말 우리가 잘못 관리한 걸까?</v>
      </c>
    </row>
    <row r="86" spans="1:12">
      <c r="A86" s="30" t="s">
        <v>1271</v>
      </c>
      <c r="B86" s="30">
        <v>77</v>
      </c>
      <c r="C86" s="30">
        <v>72</v>
      </c>
      <c r="D86" s="24" t="str">
        <f t="shared" si="10"/>
        <v>기사임</v>
      </c>
      <c r="E86" s="24">
        <f>IF(D86="","",COUNTIF($D$1:D86,"기사임"))</f>
        <v>69</v>
      </c>
      <c r="F86" s="24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4" t="str">
        <f t="shared" si="9"/>
        <v/>
      </c>
      <c r="I86" s="73">
        <v>2</v>
      </c>
      <c r="J86" s="9" t="str">
        <f t="shared" si="11"/>
        <v>/archives/116739</v>
      </c>
      <c r="K86" s="9" t="str">
        <f t="shared" si="12"/>
        <v>https://skinnonews.com/archives/116739</v>
      </c>
      <c r="L86" t="str">
        <f>INDEX('기사 리스트'!B:B,MATCH(CONCATENATE("https://skinnonews.com",J86),'기사 리스트'!C:C,0))</f>
        <v>“소원을 말해봐♬” 아이의 소중한 꿈을 현실로 만드는 위시 메이커(Wish Maker)</v>
      </c>
    </row>
    <row r="87" spans="1:12">
      <c r="A87" s="30" t="s">
        <v>1313</v>
      </c>
      <c r="B87" s="30">
        <v>77</v>
      </c>
      <c r="C87" s="30">
        <v>67</v>
      </c>
      <c r="D87" s="24" t="str">
        <f t="shared" si="10"/>
        <v>기사임</v>
      </c>
      <c r="E87" s="24">
        <f>IF(D87="","",COUNTIF($D$1:D87,"기사임"))</f>
        <v>70</v>
      </c>
      <c r="F87" s="24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4" t="str">
        <f t="shared" si="9"/>
        <v/>
      </c>
      <c r="I87" s="73">
        <v>3</v>
      </c>
      <c r="J87" s="9" t="str">
        <f t="shared" si="11"/>
        <v>/archives/116483</v>
      </c>
      <c r="K87" s="9" t="str">
        <f t="shared" si="12"/>
        <v>https://skinnonews.com/archives/116483</v>
      </c>
      <c r="L87" t="str">
        <f>INDEX('기사 리스트'!B:B,MATCH(CONCATENATE("https://skinnonews.com",J87),'기사 리스트'!C:C,0))</f>
        <v>SK이노베이션, 발달장애 아동들과 ‘행복 여정’ 나서</v>
      </c>
    </row>
    <row r="88" spans="1:12">
      <c r="A88" s="30" t="s">
        <v>1290</v>
      </c>
      <c r="B88" s="30">
        <v>77</v>
      </c>
      <c r="C88" s="30">
        <v>57</v>
      </c>
      <c r="D88" s="24" t="str">
        <f t="shared" si="10"/>
        <v>기사임</v>
      </c>
      <c r="E88" s="24">
        <f>IF(D88="","",COUNTIF($D$1:D88,"기사임"))</f>
        <v>71</v>
      </c>
      <c r="F88" s="24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4" t="str">
        <f t="shared" si="9"/>
        <v/>
      </c>
      <c r="I88" s="73">
        <v>4</v>
      </c>
      <c r="J88" s="9" t="str">
        <f t="shared" si="11"/>
        <v>/archives/116635</v>
      </c>
      <c r="K88" s="9" t="str">
        <f t="shared" si="12"/>
        <v>https://skinnonews.com/archives/116635</v>
      </c>
      <c r="L88" t="str">
        <f>INDEX('기사 리스트'!B:B,MATCH(CONCATENATE("https://skinnonews.com",J88),'기사 리스트'!C:C,0))</f>
        <v>SK에너지, 국내 최초 지속가능항공유 전용 생산라인 갖췄다</v>
      </c>
    </row>
    <row r="89" spans="1:12">
      <c r="A89" s="30" t="s">
        <v>1246</v>
      </c>
      <c r="B89" s="30">
        <v>76</v>
      </c>
      <c r="C89" s="30">
        <v>69</v>
      </c>
      <c r="D89" s="24" t="str">
        <f t="shared" si="10"/>
        <v>기사임</v>
      </c>
      <c r="E89" s="24">
        <f>IF(D89="","",COUNTIF($D$1:D89,"기사임"))</f>
        <v>72</v>
      </c>
      <c r="F89" s="24" t="str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/>
      </c>
      <c r="G89" s="24" t="str">
        <f t="shared" si="9"/>
        <v/>
      </c>
      <c r="I89" s="73">
        <v>5</v>
      </c>
      <c r="J89" s="9" t="str">
        <f t="shared" si="11"/>
        <v>/archives/116515</v>
      </c>
      <c r="K89" s="9" t="str">
        <f t="shared" si="12"/>
        <v>https://skinnonews.com/archives/116515</v>
      </c>
      <c r="L89" t="str">
        <f>INDEX('기사 리스트'!B:B,MATCH(CONCATENATE("https://skinnonews.com",J89),'기사 리스트'!C:C,0))</f>
        <v>배터리 소재 전문가이자 반려견 사진작가? SK아이이테크놀로지 폴란드 법인 구성원, ‘우카시 그루젠(Łukasz Grudzień)’의 행복한 이중생활!</v>
      </c>
    </row>
    <row r="90" spans="1:12">
      <c r="A90" s="30" t="s">
        <v>2695</v>
      </c>
      <c r="B90" s="30">
        <v>76</v>
      </c>
      <c r="C90" s="30">
        <v>59</v>
      </c>
      <c r="D90" s="24" t="str">
        <f t="shared" si="10"/>
        <v>기사임</v>
      </c>
      <c r="E90" s="24">
        <f>IF(D90="","",COUNTIF($D$1:D90,"기사임"))</f>
        <v>73</v>
      </c>
      <c r="F90" s="24" t="str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/>
      </c>
      <c r="G90" s="24" t="str">
        <f t="shared" si="9"/>
        <v/>
      </c>
      <c r="I90" s="73">
        <v>6</v>
      </c>
      <c r="J90" s="9" t="str">
        <f t="shared" si="11"/>
        <v>/archives/116624</v>
      </c>
      <c r="K90" s="9" t="str">
        <f t="shared" si="12"/>
        <v>https://skinnonews.com/archives/116624</v>
      </c>
      <c r="L90" t="str">
        <f>INDEX('기사 리스트'!B:B,MATCH(CONCATENATE("https://skinnonews.com",J90),'기사 리스트'!C:C,0))</f>
        <v>한화-SK, ‘불타지 않는 ESS’ 세계최초 개발… “글로벌 친환경 선박시장 공략”</v>
      </c>
    </row>
    <row r="91" spans="1:12">
      <c r="A91" s="30" t="s">
        <v>1334</v>
      </c>
      <c r="B91" s="30">
        <v>75</v>
      </c>
      <c r="C91" s="30">
        <v>63</v>
      </c>
      <c r="D91" s="24" t="str">
        <f t="shared" si="10"/>
        <v>기사임</v>
      </c>
      <c r="E91" s="24">
        <f>IF(D91="","",COUNTIF($D$1:D91,"기사임"))</f>
        <v>74</v>
      </c>
      <c r="F91" s="24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4" t="str">
        <f t="shared" si="9"/>
        <v/>
      </c>
      <c r="I91" s="73">
        <v>7</v>
      </c>
      <c r="J91" s="9" t="str">
        <f t="shared" si="11"/>
        <v>/archives/116664</v>
      </c>
      <c r="K91" s="9" t="str">
        <f t="shared" ref="K91:K107" si="13">CONCATENATE("https://skinnonews.com",J91)</f>
        <v>https://skinnonews.com/archives/116664</v>
      </c>
      <c r="L91" t="str">
        <f>INDEX('기사 리스트'!B:B,MATCH(CONCATENATE("https://skinnonews.com",J91),'기사 리스트'!C:C,0))</f>
        <v>최태원式 사회문제 해결 플랫폼 ‘울산포럼’ 25일 열린다</v>
      </c>
    </row>
    <row r="92" spans="1:12">
      <c r="A92" s="30" t="s">
        <v>1431</v>
      </c>
      <c r="B92" s="30">
        <v>75</v>
      </c>
      <c r="C92" s="30">
        <v>58</v>
      </c>
      <c r="D92" s="24" t="str">
        <f t="shared" si="10"/>
        <v>기사임</v>
      </c>
      <c r="E92" s="24">
        <f>IF(D92="","",COUNTIF($D$1:D92,"기사임"))</f>
        <v>75</v>
      </c>
      <c r="F92" s="24" t="str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/>
      </c>
      <c r="G92" s="24" t="str">
        <f t="shared" si="9"/>
        <v/>
      </c>
      <c r="I92" s="73">
        <v>8</v>
      </c>
      <c r="J92" s="9" t="str">
        <f t="shared" si="11"/>
        <v>/archives/116668</v>
      </c>
      <c r="K92" s="9" t="str">
        <f t="shared" si="13"/>
        <v>https://skinnonews.com/archives/116668</v>
      </c>
      <c r="L92" t="str">
        <f>INDEX('기사 리스트'!B:B,MATCH(CONCATENATE("https://skinnonews.com",J92),'기사 리스트'!C:C,0))</f>
        <v>SK엔무브, 에코바디스 ESG 평가 ‘골드 등급’ 획득</v>
      </c>
    </row>
    <row r="93" spans="1:12">
      <c r="A93" s="30" t="s">
        <v>1299</v>
      </c>
      <c r="B93" s="30">
        <v>74</v>
      </c>
      <c r="C93" s="30">
        <v>65</v>
      </c>
      <c r="D93" s="24" t="str">
        <f t="shared" si="10"/>
        <v>기사임</v>
      </c>
      <c r="E93" s="24">
        <f>IF(D93="","",COUNTIF($D$1:D93,"기사임"))</f>
        <v>76</v>
      </c>
      <c r="F93" s="24" t="str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/>
      </c>
      <c r="G93" s="24" t="str">
        <f t="shared" si="9"/>
        <v/>
      </c>
      <c r="I93" s="73">
        <v>9</v>
      </c>
      <c r="J93" s="9" t="str">
        <f t="shared" si="11"/>
        <v>/archives/116777</v>
      </c>
      <c r="K93" s="9" t="str">
        <f t="shared" si="13"/>
        <v>https://skinnonews.com/archives/116777</v>
      </c>
      <c r="L93" t="str">
        <f>INDEX('기사 리스트'!B:B,MATCH(CONCATENATE("https://skinnonews.com",J93),'기사 리스트'!C:C,0))</f>
        <v>최태원 회장, “AI는 개별 기업 아닌 산업 인프라로 구축해야 효율적“</v>
      </c>
    </row>
    <row r="94" spans="1:12">
      <c r="A94" s="30" t="s">
        <v>1272</v>
      </c>
      <c r="B94" s="30">
        <v>73</v>
      </c>
      <c r="C94" s="30">
        <v>62</v>
      </c>
      <c r="D94" s="24" t="str">
        <f t="shared" si="10"/>
        <v>기사임</v>
      </c>
      <c r="E94" s="24">
        <f>IF(D94="","",COUNTIF($D$1:D94,"기사임"))</f>
        <v>77</v>
      </c>
      <c r="F94" s="24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4" t="str">
        <f t="shared" si="9"/>
        <v/>
      </c>
      <c r="I94" s="73">
        <v>10</v>
      </c>
      <c r="J94" s="9" t="str">
        <f t="shared" si="11"/>
        <v>/archives/116608</v>
      </c>
      <c r="K94" s="9" t="str">
        <f t="shared" si="13"/>
        <v>https://skinnonews.com/archives/116608</v>
      </c>
      <c r="L94" t="str">
        <f>INDEX('기사 리스트'!B:B,MATCH(CONCATENATE("https://skinnonews.com",J94),'기사 리스트'!C:C,0))</f>
        <v>SK어스온, 말레이시아 광구 개발 타당성 검증 나선다</v>
      </c>
    </row>
    <row r="95" spans="1:12">
      <c r="A95" s="30" t="s">
        <v>1254</v>
      </c>
      <c r="B95" s="30">
        <v>72</v>
      </c>
      <c r="C95" s="30">
        <v>55</v>
      </c>
      <c r="D95" s="24" t="str">
        <f t="shared" si="10"/>
        <v/>
      </c>
      <c r="E95" s="24" t="str">
        <f>IF(D95="","",COUNTIF($D$1:D95,"기사임"))</f>
        <v/>
      </c>
      <c r="F95" s="24" t="str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/>
      </c>
      <c r="G95" s="24" t="str">
        <f t="shared" si="9"/>
        <v/>
      </c>
      <c r="I95" s="73">
        <v>11</v>
      </c>
      <c r="J95" s="9" t="str">
        <f t="shared" si="11"/>
        <v>/archives/116707</v>
      </c>
      <c r="K95" s="9" t="str">
        <f t="shared" si="13"/>
        <v>https://skinnonews.com/archives/116707</v>
      </c>
      <c r="L95" t="str">
        <f>INDEX('기사 리스트'!B:B,MATCH(CONCATENATE("https://skinnonews.com",J95),'기사 리스트'!C:C,0))</f>
        <v>[SKinno Tech] 더 안전하고 편리한 주행을 책임지는 주인공! 아스팔트(Asphalt)</v>
      </c>
    </row>
    <row r="96" spans="1:12">
      <c r="A96" s="30" t="s">
        <v>1309</v>
      </c>
      <c r="B96" s="30">
        <v>70</v>
      </c>
      <c r="C96" s="30">
        <v>64</v>
      </c>
      <c r="D96" s="24" t="str">
        <f t="shared" si="10"/>
        <v>기사임</v>
      </c>
      <c r="E96" s="24">
        <f>IF(D96="","",COUNTIF($D$1:D96,"기사임"))</f>
        <v>78</v>
      </c>
      <c r="F96" s="24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4" t="str">
        <f t="shared" si="9"/>
        <v/>
      </c>
      <c r="I96" s="73">
        <v>12</v>
      </c>
      <c r="J96" s="9" t="str">
        <f t="shared" si="11"/>
        <v>/archives/116456</v>
      </c>
      <c r="K96" s="9" t="str">
        <f t="shared" si="13"/>
        <v>https://skinnonews.com/archives/116456</v>
      </c>
      <c r="L96" t="str">
        <f>INDEX('기사 리스트'!B:B,MATCH(CONCATENATE("https://skinnonews.com",J96),'기사 리스트'!C:C,0))</f>
        <v>SK인천석유화학과 함께하는 우리동네 Culture Plus+ ‘한 여름밤의 콘서트’ 진행</v>
      </c>
    </row>
    <row r="97" spans="1:12">
      <c r="A97" s="30" t="s">
        <v>3116</v>
      </c>
      <c r="B97" s="30">
        <v>70</v>
      </c>
      <c r="C97" s="30">
        <v>54</v>
      </c>
      <c r="D97" s="24" t="str">
        <f t="shared" si="10"/>
        <v>기사임</v>
      </c>
      <c r="E97" s="24">
        <f>IF(D97="","",COUNTIF($D$1:D97,"기사임"))</f>
        <v>79</v>
      </c>
      <c r="F97" s="24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4" t="str">
        <f t="shared" si="9"/>
        <v/>
      </c>
      <c r="I97" s="73">
        <v>13</v>
      </c>
      <c r="J97" s="9" t="str">
        <f t="shared" si="11"/>
        <v>/archives/116639</v>
      </c>
      <c r="K97" s="9" t="str">
        <f t="shared" si="13"/>
        <v>https://skinnonews.com/archives/116639</v>
      </c>
      <c r="L97" t="str">
        <f>INDEX('기사 리스트'!B:B,MATCH(CONCATENATE("https://skinnonews.com",J97),'기사 리스트'!C:C,0))</f>
        <v>SK인천석유화학, 추석 맞이 ‘이웃사랑 나눔 행사’ 진행</v>
      </c>
    </row>
    <row r="98" spans="1:12">
      <c r="A98" s="30" t="s">
        <v>1318</v>
      </c>
      <c r="B98" s="30">
        <v>70</v>
      </c>
      <c r="C98" s="30">
        <v>64</v>
      </c>
      <c r="D98" s="24" t="str">
        <f t="shared" si="10"/>
        <v>기사임</v>
      </c>
      <c r="E98" s="24">
        <f>IF(D98="","",COUNTIF($D$1:D98,"기사임"))</f>
        <v>80</v>
      </c>
      <c r="F98" s="24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4" t="str">
        <f t="shared" si="9"/>
        <v/>
      </c>
      <c r="I98" s="73">
        <v>14</v>
      </c>
      <c r="J98" s="9" t="str">
        <f t="shared" si="11"/>
        <v>/archives/116801</v>
      </c>
      <c r="K98" s="9" t="str">
        <f t="shared" si="13"/>
        <v>https://skinnonews.com/archives/116801</v>
      </c>
      <c r="L98" t="str">
        <f>INDEX('기사 리스트'!B:B,MATCH(CONCATENATE("https://skinnonews.com",J98),'기사 리스트'!C:C,0))</f>
        <v>SK이노베이션, AI∙DT 적용 설루션으로 미래 먹거리 확장한다</v>
      </c>
    </row>
    <row r="99" spans="1:12">
      <c r="A99" s="30" t="s">
        <v>1361</v>
      </c>
      <c r="B99" s="30">
        <v>70</v>
      </c>
      <c r="C99" s="30">
        <v>65</v>
      </c>
      <c r="D99" s="24" t="str">
        <f t="shared" si="10"/>
        <v>기사임</v>
      </c>
      <c r="E99" s="24">
        <f>IF(D99="","",COUNTIF($D$1:D99,"기사임"))</f>
        <v>81</v>
      </c>
      <c r="F99" s="24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4" t="str">
        <f t="shared" si="9"/>
        <v/>
      </c>
      <c r="I99" s="73">
        <v>15</v>
      </c>
      <c r="J99" s="9" t="str">
        <f t="shared" si="11"/>
        <v>/archives/116685</v>
      </c>
      <c r="K99" s="9" t="str">
        <f t="shared" si="13"/>
        <v>https://skinnonews.com/archives/116685</v>
      </c>
      <c r="L99" t="str">
        <f>INDEX('기사 리스트'!B:B,MATCH(CONCATENATE("https://skinnonews.com",J99),'기사 리스트'!C:C,0))</f>
        <v>[사진] SK에너지, 국내 최초 지속가능항공유 전용 생산라인 갖췄다</v>
      </c>
    </row>
    <row r="100" spans="1:12">
      <c r="A100" s="30" t="s">
        <v>1482</v>
      </c>
      <c r="B100" s="30">
        <v>69</v>
      </c>
      <c r="C100" s="30">
        <v>61</v>
      </c>
      <c r="D100" s="24" t="str">
        <f t="shared" si="10"/>
        <v>기사임</v>
      </c>
      <c r="E100" s="24">
        <f>IF(D100="","",COUNTIF($D$1:D100,"기사임"))</f>
        <v>82</v>
      </c>
      <c r="F100" s="24" t="str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/>
      </c>
      <c r="G100" s="24" t="str">
        <f t="shared" si="9"/>
        <v/>
      </c>
      <c r="I100" s="73">
        <v>16</v>
      </c>
      <c r="J100" s="9" t="str">
        <f t="shared" si="11"/>
        <v>/archives/116683</v>
      </c>
      <c r="K100" s="9" t="str">
        <f t="shared" si="13"/>
        <v>https://skinnonews.com/archives/116683</v>
      </c>
      <c r="L100" t="str">
        <f>INDEX('기사 리스트'!B:B,MATCH(CONCATENATE("https://skinnonews.com",J100),'기사 리스트'!C:C,0))</f>
        <v>[사진] 한화-SK, ‘불타지 않는 ESS’ 세계최초 개발… “글로벌 친환경 선박시장 공략”</v>
      </c>
    </row>
    <row r="101" spans="1:12">
      <c r="A101" s="30" t="s">
        <v>1333</v>
      </c>
      <c r="B101" s="30">
        <v>67</v>
      </c>
      <c r="C101" s="30">
        <v>62</v>
      </c>
      <c r="D101" s="24" t="str">
        <f t="shared" si="10"/>
        <v>기사임</v>
      </c>
      <c r="E101" s="24">
        <f>IF(D101="","",COUNTIF($D$1:D101,"기사임"))</f>
        <v>83</v>
      </c>
      <c r="F101" s="24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4" t="str">
        <f t="shared" si="9"/>
        <v/>
      </c>
      <c r="I101" s="73">
        <v>17</v>
      </c>
      <c r="J101" s="9" t="str">
        <f t="shared" si="11"/>
        <v>/archives/116659</v>
      </c>
      <c r="K101" s="9" t="str">
        <f t="shared" si="13"/>
        <v>https://skinnonews.com/archives/116659</v>
      </c>
      <c r="L101" t="str">
        <f>INDEX('기사 리스트'!B:B,MATCH(CONCATENATE("https://skinnonews.com",J101),'기사 리스트'!C:C,0))</f>
        <v>[사진] SK이노베이션, 발달장애 아동들과 ‘행복 여정’ 나서</v>
      </c>
    </row>
    <row r="102" spans="1:12">
      <c r="A102" s="30" t="s">
        <v>1291</v>
      </c>
      <c r="B102" s="30">
        <v>66</v>
      </c>
      <c r="C102" s="30">
        <v>56</v>
      </c>
      <c r="D102" s="24" t="str">
        <f t="shared" si="10"/>
        <v>기사임</v>
      </c>
      <c r="E102" s="24">
        <f>IF(D102="","",COUNTIF($D$1:D102,"기사임"))</f>
        <v>84</v>
      </c>
      <c r="F102" s="24" t="str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/>
      </c>
      <c r="G102" s="24" t="str">
        <f t="shared" si="9"/>
        <v/>
      </c>
      <c r="I102" s="73">
        <v>18</v>
      </c>
      <c r="J102" s="9" t="str">
        <f t="shared" si="11"/>
        <v>/archives/116657</v>
      </c>
      <c r="K102" s="9" t="str">
        <f t="shared" si="13"/>
        <v>https://skinnonews.com/archives/116657</v>
      </c>
      <c r="L102" t="str">
        <f>INDEX('기사 리스트'!B:B,MATCH(CONCATENATE("https://skinnonews.com",J102),'기사 리스트'!C:C,0))</f>
        <v>[사진] SK인천석유화학과 함께하는 우리동네 Culture Plus+ ‘한 여름밤의 콘서트’ 진행</v>
      </c>
    </row>
    <row r="103" spans="1:12">
      <c r="A103" s="30" t="s">
        <v>1293</v>
      </c>
      <c r="B103" s="30">
        <v>66</v>
      </c>
      <c r="C103" s="30">
        <v>54</v>
      </c>
      <c r="D103" s="24" t="str">
        <f t="shared" si="10"/>
        <v>기사임</v>
      </c>
      <c r="E103" s="24">
        <f>IF(D103="","",COUNTIF($D$1:D103,"기사임"))</f>
        <v>85</v>
      </c>
      <c r="F103" s="24" t="str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/>
      </c>
      <c r="G103" s="24" t="str">
        <f t="shared" si="9"/>
        <v/>
      </c>
      <c r="I103" s="73">
        <v>19</v>
      </c>
      <c r="J103" s="9" t="str">
        <f t="shared" si="11"/>
        <v>/archives/116687</v>
      </c>
      <c r="K103" s="9" t="str">
        <f t="shared" si="13"/>
        <v>https://skinnonews.com/archives/116687</v>
      </c>
      <c r="L103" t="str">
        <f>INDEX('기사 리스트'!B:B,MATCH(CONCATENATE("https://skinnonews.com",J103),'기사 리스트'!C:C,0))</f>
        <v>[사진] SK인천석유화학, 추석 맞이 ‘이웃사랑 나눔 행사’ 진행</v>
      </c>
    </row>
    <row r="104" spans="1:12">
      <c r="A104" s="30" t="s">
        <v>1292</v>
      </c>
      <c r="B104" s="30">
        <v>66</v>
      </c>
      <c r="C104" s="30">
        <v>46</v>
      </c>
      <c r="D104" s="24" t="str">
        <f t="shared" si="10"/>
        <v>기사임</v>
      </c>
      <c r="E104" s="24">
        <f>IF(D104="","",COUNTIF($D$1:D104,"기사임"))</f>
        <v>86</v>
      </c>
      <c r="F104" s="24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4" t="str">
        <f t="shared" si="9"/>
        <v/>
      </c>
      <c r="I104" s="73">
        <v>20</v>
      </c>
      <c r="J104" s="9" t="str">
        <f t="shared" si="11"/>
        <v>/archives/116796</v>
      </c>
      <c r="K104" s="9" t="str">
        <f t="shared" si="13"/>
        <v>https://skinnonews.com/archives/116796</v>
      </c>
      <c r="L104" t="str">
        <f>INDEX('기사 리스트'!B:B,MATCH(CONCATENATE("https://skinnonews.com",J104),'기사 리스트'!C:C,0))</f>
        <v>[사진] 최태원式 사회문제 해결 플랫폼 ‘울산포럼’ 25일 열린다</v>
      </c>
    </row>
    <row r="105" spans="1:12">
      <c r="A105" s="30" t="s">
        <v>1439</v>
      </c>
      <c r="B105" s="30">
        <v>66</v>
      </c>
      <c r="C105" s="30">
        <v>42</v>
      </c>
      <c r="D105" s="24" t="str">
        <f t="shared" si="10"/>
        <v>기사임</v>
      </c>
      <c r="E105" s="24">
        <f>IF(D105="","",COUNTIF($D$1:D105,"기사임"))</f>
        <v>87</v>
      </c>
      <c r="F105" s="24" t="str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/>
      </c>
      <c r="G105" s="24" t="str">
        <f t="shared" si="9"/>
        <v/>
      </c>
      <c r="I105" s="73">
        <v>21</v>
      </c>
      <c r="J105" s="9" t="e">
        <f t="shared" si="11"/>
        <v>#N/A</v>
      </c>
      <c r="K105" s="9" t="e">
        <f t="shared" si="13"/>
        <v>#N/A</v>
      </c>
      <c r="L105" t="e">
        <f>INDEX('기사 리스트'!B:B,MATCH(CONCATENATE("https://skinnonews.com",J105),'기사 리스트'!C:C,0))</f>
        <v>#N/A</v>
      </c>
    </row>
    <row r="106" spans="1:12">
      <c r="A106" s="30" t="s">
        <v>1306</v>
      </c>
      <c r="B106" s="30">
        <v>65</v>
      </c>
      <c r="C106" s="30">
        <v>48</v>
      </c>
      <c r="D106" s="24" t="str">
        <f t="shared" si="10"/>
        <v>기사임</v>
      </c>
      <c r="E106" s="24">
        <f>IF(D106="","",COUNTIF($D$1:D106,"기사임"))</f>
        <v>88</v>
      </c>
      <c r="F106" s="24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4" t="str">
        <f t="shared" si="9"/>
        <v/>
      </c>
      <c r="I106" s="73">
        <v>22</v>
      </c>
      <c r="J106" s="9" t="e">
        <f t="shared" si="11"/>
        <v>#N/A</v>
      </c>
      <c r="K106" s="9" t="e">
        <f t="shared" si="13"/>
        <v>#N/A</v>
      </c>
      <c r="L106" t="e">
        <f>INDEX('기사 리스트'!B:B,MATCH(CONCATENATE("https://skinnonews.com",J106),'기사 리스트'!C:C,0))</f>
        <v>#N/A</v>
      </c>
    </row>
    <row r="107" spans="1:12">
      <c r="A107" s="30" t="s">
        <v>1261</v>
      </c>
      <c r="B107" s="30">
        <v>62</v>
      </c>
      <c r="C107" s="30">
        <v>57</v>
      </c>
      <c r="D107" s="24" t="str">
        <f t="shared" si="10"/>
        <v>기사임</v>
      </c>
      <c r="E107" s="24">
        <f>IF(D107="","",COUNTIF($D$1:D107,"기사임"))</f>
        <v>89</v>
      </c>
      <c r="F107" s="24" t="str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/>
      </c>
      <c r="G107" s="24" t="str">
        <f t="shared" si="9"/>
        <v/>
      </c>
      <c r="I107" s="73">
        <v>23</v>
      </c>
      <c r="J107" s="9" t="e">
        <f t="shared" si="11"/>
        <v>#N/A</v>
      </c>
      <c r="K107" s="9" t="e">
        <f t="shared" si="13"/>
        <v>#N/A</v>
      </c>
      <c r="L107" t="e">
        <f>INDEX('기사 리스트'!B:B,MATCH(CONCATENATE("https://skinnonews.com",J107),'기사 리스트'!C:C,0))</f>
        <v>#N/A</v>
      </c>
    </row>
    <row r="108" spans="1:12">
      <c r="A108" s="30" t="s">
        <v>3490</v>
      </c>
      <c r="B108" s="30">
        <v>62</v>
      </c>
      <c r="C108" s="30">
        <v>48</v>
      </c>
      <c r="D108" s="24" t="str">
        <f t="shared" si="10"/>
        <v>기사임</v>
      </c>
      <c r="E108" s="24">
        <f>IF(D108="","",COUNTIF($D$1:D108,"기사임"))</f>
        <v>90</v>
      </c>
      <c r="F108" s="24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>90</v>
      </c>
      <c r="G108" s="24">
        <f t="shared" si="9"/>
        <v>11</v>
      </c>
    </row>
    <row r="109" spans="1:12">
      <c r="A109" s="30" t="s">
        <v>1392</v>
      </c>
      <c r="B109" s="30">
        <v>62</v>
      </c>
      <c r="C109" s="30">
        <v>22</v>
      </c>
      <c r="D109" s="24" t="str">
        <f t="shared" si="10"/>
        <v/>
      </c>
      <c r="E109" s="24" t="str">
        <f>IF(D109="","",COUNTIF($D$1:D109,"기사임"))</f>
        <v/>
      </c>
      <c r="F109" s="24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4" t="str">
        <f t="shared" si="9"/>
        <v/>
      </c>
    </row>
    <row r="110" spans="1:12">
      <c r="A110" s="30" t="s">
        <v>3110</v>
      </c>
      <c r="B110" s="30">
        <v>61</v>
      </c>
      <c r="C110" s="30">
        <v>55</v>
      </c>
      <c r="D110" s="24" t="str">
        <f t="shared" si="10"/>
        <v>기사임</v>
      </c>
      <c r="E110" s="24">
        <f>IF(D110="","",COUNTIF($D$1:D110,"기사임"))</f>
        <v>91</v>
      </c>
      <c r="F110" s="24" t="str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/>
      </c>
      <c r="G110" s="24" t="str">
        <f t="shared" si="9"/>
        <v/>
      </c>
    </row>
    <row r="111" spans="1:12">
      <c r="A111" s="30" t="s">
        <v>1375</v>
      </c>
      <c r="B111" s="30">
        <v>61</v>
      </c>
      <c r="C111" s="30">
        <v>54</v>
      </c>
      <c r="D111" s="24" t="str">
        <f t="shared" si="10"/>
        <v>기사임</v>
      </c>
      <c r="E111" s="24">
        <f>IF(D111="","",COUNTIF($D$1:D111,"기사임"))</f>
        <v>92</v>
      </c>
      <c r="F111" s="24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4" t="str">
        <f t="shared" si="9"/>
        <v/>
      </c>
    </row>
    <row r="112" spans="1:12">
      <c r="A112" s="30" t="s">
        <v>1279</v>
      </c>
      <c r="B112" s="30">
        <v>61</v>
      </c>
      <c r="C112" s="30">
        <v>57</v>
      </c>
      <c r="D112" s="24" t="str">
        <f t="shared" si="10"/>
        <v>기사임</v>
      </c>
      <c r="E112" s="24">
        <f>IF(D112="","",COUNTIF($D$1:D112,"기사임"))</f>
        <v>93</v>
      </c>
      <c r="F112" s="24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4" t="str">
        <f t="shared" si="9"/>
        <v/>
      </c>
    </row>
    <row r="113" spans="1:7">
      <c r="A113" s="30" t="s">
        <v>1322</v>
      </c>
      <c r="B113" s="30">
        <v>61</v>
      </c>
      <c r="C113" s="30">
        <v>55</v>
      </c>
      <c r="D113" s="24" t="str">
        <f t="shared" si="10"/>
        <v>기사임</v>
      </c>
      <c r="E113" s="24">
        <f>IF(D113="","",COUNTIF($D$1:D113,"기사임"))</f>
        <v>94</v>
      </c>
      <c r="F113" s="24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4" t="str">
        <f t="shared" si="9"/>
        <v/>
      </c>
    </row>
    <row r="114" spans="1:7">
      <c r="A114" s="30" t="s">
        <v>1287</v>
      </c>
      <c r="B114" s="30">
        <v>60</v>
      </c>
      <c r="C114" s="30">
        <v>51</v>
      </c>
      <c r="D114" s="24" t="str">
        <f t="shared" si="10"/>
        <v>기사임</v>
      </c>
      <c r="E114" s="24">
        <f>IF(D114="","",COUNTIF($D$1:D114,"기사임"))</f>
        <v>95</v>
      </c>
      <c r="F114" s="24" t="str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/>
      </c>
      <c r="G114" s="24" t="str">
        <f t="shared" si="9"/>
        <v/>
      </c>
    </row>
    <row r="115" spans="1:7">
      <c r="A115" s="30" t="s">
        <v>1303</v>
      </c>
      <c r="B115" s="30">
        <v>60</v>
      </c>
      <c r="C115" s="30">
        <v>44</v>
      </c>
      <c r="D115" s="24" t="str">
        <f t="shared" si="10"/>
        <v/>
      </c>
      <c r="E115" s="24" t="str">
        <f>IF(D115="","",COUNTIF($D$1:D115,"기사임"))</f>
        <v/>
      </c>
      <c r="F115" s="24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4" t="str">
        <f t="shared" si="9"/>
        <v/>
      </c>
    </row>
    <row r="116" spans="1:7">
      <c r="A116" s="30" t="s">
        <v>1329</v>
      </c>
      <c r="B116" s="30">
        <v>59</v>
      </c>
      <c r="C116" s="30">
        <v>53</v>
      </c>
      <c r="D116" s="24" t="str">
        <f t="shared" si="10"/>
        <v>기사임</v>
      </c>
      <c r="E116" s="24">
        <f>IF(D116="","",COUNTIF($D$1:D116,"기사임"))</f>
        <v>96</v>
      </c>
      <c r="F116" s="24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4" t="str">
        <f t="shared" si="9"/>
        <v/>
      </c>
    </row>
    <row r="117" spans="1:7">
      <c r="A117" s="30" t="s">
        <v>1235</v>
      </c>
      <c r="B117" s="30">
        <v>59</v>
      </c>
      <c r="C117" s="30">
        <v>40</v>
      </c>
      <c r="D117" s="24" t="str">
        <f t="shared" si="10"/>
        <v/>
      </c>
      <c r="E117" s="24" t="str">
        <f>IF(D117="","",COUNTIF($D$1:D117,"기사임"))</f>
        <v/>
      </c>
      <c r="F117" s="24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4" t="str">
        <f t="shared" si="9"/>
        <v/>
      </c>
    </row>
    <row r="118" spans="1:7">
      <c r="A118" s="30" t="s">
        <v>1351</v>
      </c>
      <c r="B118" s="30">
        <v>58</v>
      </c>
      <c r="C118" s="30">
        <v>49</v>
      </c>
      <c r="D118" s="24" t="str">
        <f t="shared" si="10"/>
        <v>기사임</v>
      </c>
      <c r="E118" s="24">
        <f>IF(D118="","",COUNTIF($D$1:D118,"기사임"))</f>
        <v>97</v>
      </c>
      <c r="F118" s="24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4" t="str">
        <f t="shared" si="9"/>
        <v/>
      </c>
    </row>
    <row r="119" spans="1:7">
      <c r="A119" s="30" t="s">
        <v>1635</v>
      </c>
      <c r="B119" s="30">
        <v>58</v>
      </c>
      <c r="C119" s="30">
        <v>53</v>
      </c>
      <c r="D119" s="24" t="str">
        <f t="shared" si="10"/>
        <v>기사임</v>
      </c>
      <c r="E119" s="24">
        <f>IF(D119="","",COUNTIF($D$1:D119,"기사임"))</f>
        <v>98</v>
      </c>
      <c r="F119" s="24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4" t="str">
        <f t="shared" si="9"/>
        <v/>
      </c>
    </row>
    <row r="120" spans="1:7">
      <c r="A120" s="30" t="s">
        <v>1473</v>
      </c>
      <c r="B120" s="30">
        <v>57</v>
      </c>
      <c r="C120" s="30">
        <v>51</v>
      </c>
      <c r="D120" s="24" t="str">
        <f t="shared" si="10"/>
        <v>기사임</v>
      </c>
      <c r="E120" s="24">
        <f>IF(D120="","",COUNTIF($D$1:D120,"기사임"))</f>
        <v>99</v>
      </c>
      <c r="F120" s="24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4" t="str">
        <f t="shared" si="9"/>
        <v/>
      </c>
    </row>
    <row r="121" spans="1:7">
      <c r="A121" s="30" t="s">
        <v>1343</v>
      </c>
      <c r="B121" s="30">
        <v>56</v>
      </c>
      <c r="C121" s="30">
        <v>51</v>
      </c>
      <c r="D121" s="24" t="str">
        <f t="shared" si="10"/>
        <v>기사임</v>
      </c>
      <c r="E121" s="24">
        <f>IF(D121="","",COUNTIF($D$1:D121,"기사임"))</f>
        <v>100</v>
      </c>
      <c r="F121" s="24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4" t="str">
        <f t="shared" si="9"/>
        <v/>
      </c>
    </row>
    <row r="122" spans="1:7">
      <c r="A122" s="30" t="s">
        <v>1314</v>
      </c>
      <c r="B122" s="30">
        <v>56</v>
      </c>
      <c r="C122" s="30">
        <v>41</v>
      </c>
      <c r="D122" s="24" t="str">
        <f t="shared" si="10"/>
        <v>기사임</v>
      </c>
      <c r="E122" s="24">
        <f>IF(D122="","",COUNTIF($D$1:D122,"기사임"))</f>
        <v>101</v>
      </c>
      <c r="F122" s="24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4" t="str">
        <f t="shared" si="9"/>
        <v/>
      </c>
    </row>
    <row r="123" spans="1:7">
      <c r="A123" s="30" t="s">
        <v>1301</v>
      </c>
      <c r="B123" s="30">
        <v>56</v>
      </c>
      <c r="C123" s="30">
        <v>51</v>
      </c>
      <c r="D123" s="24" t="str">
        <f t="shared" si="10"/>
        <v>기사임</v>
      </c>
      <c r="E123" s="24">
        <f>IF(D123="","",COUNTIF($D$1:D123,"기사임"))</f>
        <v>102</v>
      </c>
      <c r="F123" s="24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4" t="str">
        <f t="shared" si="9"/>
        <v/>
      </c>
    </row>
    <row r="124" spans="1:7">
      <c r="A124" s="30" t="s">
        <v>1298</v>
      </c>
      <c r="B124" s="30">
        <v>56</v>
      </c>
      <c r="C124" s="30">
        <v>36</v>
      </c>
      <c r="D124" s="24" t="str">
        <f t="shared" si="10"/>
        <v>기사임</v>
      </c>
      <c r="E124" s="24">
        <f>IF(D124="","",COUNTIF($D$1:D124,"기사임"))</f>
        <v>103</v>
      </c>
      <c r="F124" s="24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4" t="str">
        <f t="shared" si="9"/>
        <v/>
      </c>
    </row>
    <row r="125" spans="1:7">
      <c r="A125" s="30" t="s">
        <v>1320</v>
      </c>
      <c r="B125" s="30">
        <v>56</v>
      </c>
      <c r="C125" s="30">
        <v>48</v>
      </c>
      <c r="D125" s="24" t="str">
        <f t="shared" si="10"/>
        <v>기사임</v>
      </c>
      <c r="E125" s="24">
        <f>IF(D125="","",COUNTIF($D$1:D125,"기사임"))</f>
        <v>104</v>
      </c>
      <c r="F125" s="24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4" t="str">
        <f t="shared" si="9"/>
        <v/>
      </c>
    </row>
    <row r="126" spans="1:7">
      <c r="A126" s="30" t="s">
        <v>1365</v>
      </c>
      <c r="B126" s="30">
        <v>56</v>
      </c>
      <c r="C126" s="30">
        <v>44</v>
      </c>
      <c r="D126" s="24" t="str">
        <f t="shared" si="10"/>
        <v>기사임</v>
      </c>
      <c r="E126" s="24">
        <f>IF(D126="","",COUNTIF($D$1:D126,"기사임"))</f>
        <v>105</v>
      </c>
      <c r="F126" s="24" t="str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/>
      </c>
      <c r="G126" s="24" t="str">
        <f t="shared" si="9"/>
        <v/>
      </c>
    </row>
    <row r="127" spans="1:7">
      <c r="A127" s="30" t="s">
        <v>1277</v>
      </c>
      <c r="B127" s="30">
        <v>56</v>
      </c>
      <c r="C127" s="30">
        <v>40</v>
      </c>
      <c r="D127" s="24" t="str">
        <f t="shared" si="10"/>
        <v/>
      </c>
      <c r="E127" s="24" t="str">
        <f>IF(D127="","",COUNTIF($D$1:D127,"기사임"))</f>
        <v/>
      </c>
      <c r="F127" s="24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4" t="str">
        <f t="shared" si="9"/>
        <v/>
      </c>
    </row>
    <row r="128" spans="1:7">
      <c r="A128" s="30" t="s">
        <v>1250</v>
      </c>
      <c r="B128" s="30">
        <v>55</v>
      </c>
      <c r="C128" s="30">
        <v>50</v>
      </c>
      <c r="D128" s="24" t="str">
        <f t="shared" si="10"/>
        <v>기사임</v>
      </c>
      <c r="E128" s="24">
        <f>IF(D128="","",COUNTIF($D$1:D128,"기사임"))</f>
        <v>106</v>
      </c>
      <c r="F128" s="24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4" t="str">
        <f t="shared" si="9"/>
        <v/>
      </c>
    </row>
    <row r="129" spans="1:7">
      <c r="A129" s="30" t="s">
        <v>1348</v>
      </c>
      <c r="B129" s="30">
        <v>54</v>
      </c>
      <c r="C129" s="30">
        <v>50</v>
      </c>
      <c r="D129" s="24" t="str">
        <f t="shared" si="10"/>
        <v>기사임</v>
      </c>
      <c r="E129" s="24">
        <f>IF(D129="","",COUNTIF($D$1:D129,"기사임"))</f>
        <v>107</v>
      </c>
      <c r="F129" s="24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4" t="str">
        <f t="shared" si="9"/>
        <v/>
      </c>
    </row>
    <row r="130" spans="1:7">
      <c r="A130" s="30" t="s">
        <v>1341</v>
      </c>
      <c r="B130" s="30">
        <v>54</v>
      </c>
      <c r="C130" s="30">
        <v>40</v>
      </c>
      <c r="D130" s="24" t="str">
        <f t="shared" si="10"/>
        <v>기사임</v>
      </c>
      <c r="E130" s="24">
        <f>IF(D130="","",COUNTIF($D$1:D130,"기사임"))</f>
        <v>108</v>
      </c>
      <c r="F130" s="24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4" t="str">
        <f t="shared" ref="G130:G193" si="14">IF(F130="","",RANK(F130,F:F,1))</f>
        <v/>
      </c>
    </row>
    <row r="131" spans="1:7">
      <c r="A131" s="30" t="s">
        <v>1407</v>
      </c>
      <c r="B131" s="30">
        <v>53</v>
      </c>
      <c r="C131" s="30">
        <v>42</v>
      </c>
      <c r="D131" s="24" t="str">
        <f t="shared" ref="D131:D194" si="15">IF(AND(MID(A131,2,8)="archives",ISNUMBER(VALUE(MID(A131,11,8)))=TRUE),"기사임","")</f>
        <v>기사임</v>
      </c>
      <c r="E131" s="24">
        <f>IF(D131="","",COUNTIF($D$1:D131,"기사임"))</f>
        <v>109</v>
      </c>
      <c r="F131" s="24" t="str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/>
      </c>
      <c r="G131" s="24" t="str">
        <f t="shared" si="14"/>
        <v/>
      </c>
    </row>
    <row r="132" spans="1:7">
      <c r="A132" s="30" t="s">
        <v>1389</v>
      </c>
      <c r="B132" s="30">
        <v>53</v>
      </c>
      <c r="C132" s="30">
        <v>42</v>
      </c>
      <c r="D132" s="24" t="str">
        <f t="shared" si="15"/>
        <v>기사임</v>
      </c>
      <c r="E132" s="24">
        <f>IF(D132="","",COUNTIF($D$1:D132,"기사임"))</f>
        <v>110</v>
      </c>
      <c r="F132" s="24" t="str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/>
      </c>
      <c r="G132" s="24" t="str">
        <f t="shared" si="14"/>
        <v/>
      </c>
    </row>
    <row r="133" spans="1:7">
      <c r="A133" s="30" t="s">
        <v>1311</v>
      </c>
      <c r="B133" s="30">
        <v>53</v>
      </c>
      <c r="C133" s="30">
        <v>49</v>
      </c>
      <c r="D133" s="24" t="str">
        <f t="shared" si="15"/>
        <v>기사임</v>
      </c>
      <c r="E133" s="24">
        <f>IF(D133="","",COUNTIF($D$1:D133,"기사임"))</f>
        <v>111</v>
      </c>
      <c r="F133" s="24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4" t="str">
        <f t="shared" si="14"/>
        <v/>
      </c>
    </row>
    <row r="134" spans="1:7">
      <c r="A134" s="30" t="s">
        <v>1316</v>
      </c>
      <c r="B134" s="30">
        <v>53</v>
      </c>
      <c r="C134" s="30">
        <v>41</v>
      </c>
      <c r="D134" s="24" t="str">
        <f t="shared" si="15"/>
        <v/>
      </c>
      <c r="E134" s="24" t="str">
        <f>IF(D134="","",COUNTIF($D$1:D134,"기사임"))</f>
        <v/>
      </c>
      <c r="F134" s="24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4" t="str">
        <f t="shared" si="14"/>
        <v/>
      </c>
    </row>
    <row r="135" spans="1:7">
      <c r="A135" s="30" t="s">
        <v>1268</v>
      </c>
      <c r="B135" s="30">
        <v>52</v>
      </c>
      <c r="C135" s="30">
        <v>44</v>
      </c>
      <c r="D135" s="24" t="str">
        <f t="shared" si="15"/>
        <v>기사임</v>
      </c>
      <c r="E135" s="24">
        <f>IF(D135="","",COUNTIF($D$1:D135,"기사임"))</f>
        <v>112</v>
      </c>
      <c r="F135" s="24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4" t="str">
        <f t="shared" si="14"/>
        <v/>
      </c>
    </row>
    <row r="136" spans="1:7">
      <c r="A136" s="30" t="s">
        <v>3491</v>
      </c>
      <c r="B136" s="30">
        <v>51</v>
      </c>
      <c r="C136" s="30">
        <v>39</v>
      </c>
      <c r="D136" s="24" t="str">
        <f t="shared" si="15"/>
        <v>기사임</v>
      </c>
      <c r="E136" s="24">
        <f>IF(D136="","",COUNTIF($D$1:D136,"기사임"))</f>
        <v>113</v>
      </c>
      <c r="F136" s="24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>113</v>
      </c>
      <c r="G136" s="24">
        <f t="shared" si="14"/>
        <v>12</v>
      </c>
    </row>
    <row r="137" spans="1:7">
      <c r="A137" s="30" t="s">
        <v>1339</v>
      </c>
      <c r="B137" s="30">
        <v>51</v>
      </c>
      <c r="C137" s="30">
        <v>48</v>
      </c>
      <c r="D137" s="24" t="str">
        <f t="shared" si="15"/>
        <v>기사임</v>
      </c>
      <c r="E137" s="24">
        <f>IF(D137="","",COUNTIF($D$1:D137,"기사임"))</f>
        <v>114</v>
      </c>
      <c r="F137" s="24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4" t="str">
        <f t="shared" si="14"/>
        <v/>
      </c>
    </row>
    <row r="138" spans="1:7">
      <c r="A138" s="30" t="s">
        <v>1336</v>
      </c>
      <c r="B138" s="30">
        <v>51</v>
      </c>
      <c r="C138" s="30">
        <v>30</v>
      </c>
      <c r="D138" s="24" t="str">
        <f t="shared" si="15"/>
        <v/>
      </c>
      <c r="E138" s="24" t="str">
        <f>IF(D138="","",COUNTIF($D$1:D138,"기사임"))</f>
        <v/>
      </c>
      <c r="F138" s="24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4" t="str">
        <f t="shared" si="14"/>
        <v/>
      </c>
    </row>
    <row r="139" spans="1:7">
      <c r="A139" s="30" t="s">
        <v>1355</v>
      </c>
      <c r="B139" s="30">
        <v>50</v>
      </c>
      <c r="C139" s="30">
        <v>39</v>
      </c>
      <c r="D139" s="24" t="str">
        <f t="shared" si="15"/>
        <v>기사임</v>
      </c>
      <c r="E139" s="24">
        <f>IF(D139="","",COUNTIF($D$1:D139,"기사임"))</f>
        <v>115</v>
      </c>
      <c r="F139" s="24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4" t="str">
        <f t="shared" si="14"/>
        <v/>
      </c>
    </row>
    <row r="140" spans="1:7">
      <c r="A140" s="30" t="s">
        <v>1331</v>
      </c>
      <c r="B140" s="30">
        <v>50</v>
      </c>
      <c r="C140" s="30">
        <v>49</v>
      </c>
      <c r="D140" s="24" t="str">
        <f t="shared" si="15"/>
        <v>기사임</v>
      </c>
      <c r="E140" s="24">
        <f>IF(D140="","",COUNTIF($D$1:D140,"기사임"))</f>
        <v>116</v>
      </c>
      <c r="F140" s="24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4" t="str">
        <f t="shared" si="14"/>
        <v/>
      </c>
    </row>
    <row r="141" spans="1:7">
      <c r="A141" s="30" t="s">
        <v>1397</v>
      </c>
      <c r="B141" s="30">
        <v>50</v>
      </c>
      <c r="C141" s="30">
        <v>47</v>
      </c>
      <c r="D141" s="24" t="str">
        <f t="shared" si="15"/>
        <v>기사임</v>
      </c>
      <c r="E141" s="24">
        <f>IF(D141="","",COUNTIF($D$1:D141,"기사임"))</f>
        <v>117</v>
      </c>
      <c r="F141" s="24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4" t="str">
        <f t="shared" si="14"/>
        <v/>
      </c>
    </row>
    <row r="142" spans="1:7">
      <c r="A142" s="30" t="s">
        <v>1444</v>
      </c>
      <c r="B142" s="30">
        <v>49</v>
      </c>
      <c r="C142" s="30">
        <v>44</v>
      </c>
      <c r="D142" s="24" t="str">
        <f t="shared" si="15"/>
        <v>기사임</v>
      </c>
      <c r="E142" s="24">
        <f>IF(D142="","",COUNTIF($D$1:D142,"기사임"))</f>
        <v>118</v>
      </c>
      <c r="F142" s="24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4" t="str">
        <f t="shared" si="14"/>
        <v/>
      </c>
    </row>
    <row r="143" spans="1:7">
      <c r="A143" s="30" t="s">
        <v>1414</v>
      </c>
      <c r="B143" s="30">
        <v>49</v>
      </c>
      <c r="C143" s="30">
        <v>45</v>
      </c>
      <c r="D143" s="24" t="str">
        <f t="shared" si="15"/>
        <v>기사임</v>
      </c>
      <c r="E143" s="24">
        <f>IF(D143="","",COUNTIF($D$1:D143,"기사임"))</f>
        <v>119</v>
      </c>
      <c r="F143" s="24" t="str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/>
      </c>
      <c r="G143" s="24" t="str">
        <f t="shared" si="14"/>
        <v/>
      </c>
    </row>
    <row r="144" spans="1:7">
      <c r="A144" s="30" t="s">
        <v>1363</v>
      </c>
      <c r="B144" s="30">
        <v>48</v>
      </c>
      <c r="C144" s="30">
        <v>40</v>
      </c>
      <c r="D144" s="24" t="str">
        <f t="shared" si="15"/>
        <v>기사임</v>
      </c>
      <c r="E144" s="24">
        <f>IF(D144="","",COUNTIF($D$1:D144,"기사임"))</f>
        <v>120</v>
      </c>
      <c r="F144" s="24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4" t="str">
        <f t="shared" si="14"/>
        <v/>
      </c>
    </row>
    <row r="145" spans="1:7">
      <c r="A145" s="30" t="s">
        <v>1354</v>
      </c>
      <c r="B145" s="30">
        <v>48</v>
      </c>
      <c r="C145" s="30">
        <v>48</v>
      </c>
      <c r="D145" s="24" t="str">
        <f t="shared" si="15"/>
        <v>기사임</v>
      </c>
      <c r="E145" s="24">
        <f>IF(D145="","",COUNTIF($D$1:D145,"기사임"))</f>
        <v>121</v>
      </c>
      <c r="F145" s="24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4" t="str">
        <f t="shared" si="14"/>
        <v/>
      </c>
    </row>
    <row r="146" spans="1:7">
      <c r="A146" s="30" t="s">
        <v>1326</v>
      </c>
      <c r="B146" s="30">
        <v>48</v>
      </c>
      <c r="C146" s="30">
        <v>38</v>
      </c>
      <c r="D146" s="24" t="str">
        <f t="shared" si="15"/>
        <v/>
      </c>
      <c r="E146" s="24" t="str">
        <f>IF(D146="","",COUNTIF($D$1:D146,"기사임"))</f>
        <v/>
      </c>
      <c r="F146" s="24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4" t="str">
        <f t="shared" si="14"/>
        <v/>
      </c>
    </row>
    <row r="147" spans="1:7">
      <c r="A147" s="30" t="s">
        <v>1384</v>
      </c>
      <c r="B147" s="30">
        <v>46</v>
      </c>
      <c r="C147" s="30">
        <v>39</v>
      </c>
      <c r="D147" s="24" t="str">
        <f t="shared" si="15"/>
        <v>기사임</v>
      </c>
      <c r="E147" s="24">
        <f>IF(D147="","",COUNTIF($D$1:D147,"기사임"))</f>
        <v>122</v>
      </c>
      <c r="F147" s="24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4" t="str">
        <f t="shared" si="14"/>
        <v/>
      </c>
    </row>
    <row r="148" spans="1:7">
      <c r="A148" s="30" t="s">
        <v>1400</v>
      </c>
      <c r="B148" s="30">
        <v>46</v>
      </c>
      <c r="C148" s="30">
        <v>42</v>
      </c>
      <c r="D148" s="24" t="str">
        <f t="shared" si="15"/>
        <v>기사임</v>
      </c>
      <c r="E148" s="24">
        <f>IF(D148="","",COUNTIF($D$1:D148,"기사임"))</f>
        <v>123</v>
      </c>
      <c r="F148" s="24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4" t="str">
        <f t="shared" si="14"/>
        <v/>
      </c>
    </row>
    <row r="149" spans="1:7">
      <c r="A149" s="30" t="s">
        <v>1843</v>
      </c>
      <c r="B149" s="30">
        <v>46</v>
      </c>
      <c r="C149" s="30">
        <v>33</v>
      </c>
      <c r="D149" s="24" t="str">
        <f t="shared" si="15"/>
        <v>기사임</v>
      </c>
      <c r="E149" s="24">
        <f>IF(D149="","",COUNTIF($D$1:D149,"기사임"))</f>
        <v>124</v>
      </c>
      <c r="F149" s="24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4" t="str">
        <f t="shared" si="14"/>
        <v/>
      </c>
    </row>
    <row r="150" spans="1:7">
      <c r="A150" s="30" t="s">
        <v>1423</v>
      </c>
      <c r="B150" s="30">
        <v>45</v>
      </c>
      <c r="C150" s="30">
        <v>36</v>
      </c>
      <c r="D150" s="24" t="str">
        <f t="shared" si="15"/>
        <v>기사임</v>
      </c>
      <c r="E150" s="24">
        <f>IF(D150="","",COUNTIF($D$1:D150,"기사임"))</f>
        <v>125</v>
      </c>
      <c r="F150" s="24" t="str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/>
      </c>
      <c r="G150" s="24" t="str">
        <f t="shared" si="14"/>
        <v/>
      </c>
    </row>
    <row r="151" spans="1:7">
      <c r="A151" s="30" t="s">
        <v>1305</v>
      </c>
      <c r="B151" s="30">
        <v>45</v>
      </c>
      <c r="C151" s="30">
        <v>40</v>
      </c>
      <c r="D151" s="24" t="str">
        <f t="shared" si="15"/>
        <v>기사임</v>
      </c>
      <c r="E151" s="24">
        <f>IF(D151="","",COUNTIF($D$1:D151,"기사임"))</f>
        <v>126</v>
      </c>
      <c r="F151" s="24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4" t="str">
        <f t="shared" si="14"/>
        <v/>
      </c>
    </row>
    <row r="152" spans="1:7">
      <c r="A152" s="30" t="s">
        <v>1436</v>
      </c>
      <c r="B152" s="30">
        <v>45</v>
      </c>
      <c r="C152" s="30">
        <v>42</v>
      </c>
      <c r="D152" s="24" t="str">
        <f t="shared" si="15"/>
        <v>기사임</v>
      </c>
      <c r="E152" s="24">
        <f>IF(D152="","",COUNTIF($D$1:D152,"기사임"))</f>
        <v>127</v>
      </c>
      <c r="F152" s="24" t="str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/>
      </c>
      <c r="G152" s="24" t="str">
        <f t="shared" si="14"/>
        <v/>
      </c>
    </row>
    <row r="153" spans="1:7">
      <c r="A153" s="30" t="s">
        <v>1443</v>
      </c>
      <c r="B153" s="30">
        <v>44</v>
      </c>
      <c r="C153" s="30">
        <v>39</v>
      </c>
      <c r="D153" s="24" t="str">
        <f t="shared" si="15"/>
        <v>기사임</v>
      </c>
      <c r="E153" s="24">
        <f>IF(D153="","",COUNTIF($D$1:D153,"기사임"))</f>
        <v>128</v>
      </c>
      <c r="F153" s="24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4" t="str">
        <f t="shared" si="14"/>
        <v/>
      </c>
    </row>
    <row r="154" spans="1:7">
      <c r="A154" s="30" t="s">
        <v>1412</v>
      </c>
      <c r="B154" s="30">
        <v>44</v>
      </c>
      <c r="C154" s="30">
        <v>38</v>
      </c>
      <c r="D154" s="24" t="str">
        <f t="shared" si="15"/>
        <v>기사임</v>
      </c>
      <c r="E154" s="24">
        <f>IF(D154="","",COUNTIF($D$1:D154,"기사임"))</f>
        <v>129</v>
      </c>
      <c r="F154" s="24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4" t="str">
        <f t="shared" si="14"/>
        <v/>
      </c>
    </row>
    <row r="155" spans="1:7">
      <c r="A155" s="30" t="s">
        <v>1367</v>
      </c>
      <c r="B155" s="30">
        <v>44</v>
      </c>
      <c r="C155" s="30">
        <v>41</v>
      </c>
      <c r="D155" s="24" t="str">
        <f t="shared" si="15"/>
        <v>기사임</v>
      </c>
      <c r="E155" s="24">
        <f>IF(D155="","",COUNTIF($D$1:D155,"기사임"))</f>
        <v>130</v>
      </c>
      <c r="F155" s="24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4" t="str">
        <f t="shared" si="14"/>
        <v/>
      </c>
    </row>
    <row r="156" spans="1:7">
      <c r="A156" s="30" t="s">
        <v>1388</v>
      </c>
      <c r="B156" s="30">
        <v>44</v>
      </c>
      <c r="C156" s="30">
        <v>35</v>
      </c>
      <c r="D156" s="24" t="str">
        <f t="shared" si="15"/>
        <v>기사임</v>
      </c>
      <c r="E156" s="24">
        <f>IF(D156="","",COUNTIF($D$1:D156,"기사임"))</f>
        <v>131</v>
      </c>
      <c r="F156" s="24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4" t="str">
        <f t="shared" si="14"/>
        <v/>
      </c>
    </row>
    <row r="157" spans="1:7">
      <c r="A157" s="30" t="s">
        <v>1393</v>
      </c>
      <c r="B157" s="30">
        <v>44</v>
      </c>
      <c r="C157" s="30">
        <v>38</v>
      </c>
      <c r="D157" s="24" t="str">
        <f t="shared" si="15"/>
        <v/>
      </c>
      <c r="E157" s="24" t="str">
        <f>IF(D157="","",COUNTIF($D$1:D157,"기사임"))</f>
        <v/>
      </c>
      <c r="F157" s="24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4" t="str">
        <f t="shared" si="14"/>
        <v/>
      </c>
    </row>
    <row r="158" spans="1:7">
      <c r="A158" s="30" t="s">
        <v>1317</v>
      </c>
      <c r="B158" s="30">
        <v>43</v>
      </c>
      <c r="C158" s="30">
        <v>38</v>
      </c>
      <c r="D158" s="24" t="str">
        <f t="shared" si="15"/>
        <v>기사임</v>
      </c>
      <c r="E158" s="24">
        <f>IF(D158="","",COUNTIF($D$1:D158,"기사임"))</f>
        <v>132</v>
      </c>
      <c r="F158" s="24" t="str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/>
      </c>
      <c r="G158" s="24" t="str">
        <f t="shared" si="14"/>
        <v/>
      </c>
    </row>
    <row r="159" spans="1:7">
      <c r="A159" s="30" t="s">
        <v>1505</v>
      </c>
      <c r="B159" s="30">
        <v>43</v>
      </c>
      <c r="C159" s="30">
        <v>36</v>
      </c>
      <c r="D159" s="24" t="str">
        <f t="shared" si="15"/>
        <v>기사임</v>
      </c>
      <c r="E159" s="24">
        <f>IF(D159="","",COUNTIF($D$1:D159,"기사임"))</f>
        <v>133</v>
      </c>
      <c r="F159" s="24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4" t="str">
        <f t="shared" si="14"/>
        <v/>
      </c>
    </row>
    <row r="160" spans="1:7">
      <c r="A160" s="30" t="s">
        <v>1335</v>
      </c>
      <c r="B160" s="30">
        <v>43</v>
      </c>
      <c r="C160" s="30">
        <v>41</v>
      </c>
      <c r="D160" s="24" t="str">
        <f t="shared" si="15"/>
        <v>기사임</v>
      </c>
      <c r="E160" s="24">
        <f>IF(D160="","",COUNTIF($D$1:D160,"기사임"))</f>
        <v>134</v>
      </c>
      <c r="F160" s="24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4" t="str">
        <f t="shared" si="14"/>
        <v/>
      </c>
    </row>
    <row r="161" spans="1:7">
      <c r="A161" s="30" t="s">
        <v>1399</v>
      </c>
      <c r="B161" s="30">
        <v>43</v>
      </c>
      <c r="C161" s="30">
        <v>38</v>
      </c>
      <c r="D161" s="24" t="str">
        <f t="shared" si="15"/>
        <v>기사임</v>
      </c>
      <c r="E161" s="24">
        <f>IF(D161="","",COUNTIF($D$1:D161,"기사임"))</f>
        <v>135</v>
      </c>
      <c r="F161" s="24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4" t="str">
        <f t="shared" si="14"/>
        <v/>
      </c>
    </row>
    <row r="162" spans="1:7">
      <c r="A162" s="30" t="s">
        <v>1385</v>
      </c>
      <c r="B162" s="30">
        <v>42</v>
      </c>
      <c r="C162" s="30">
        <v>41</v>
      </c>
      <c r="D162" s="24" t="str">
        <f t="shared" si="15"/>
        <v>기사임</v>
      </c>
      <c r="E162" s="24">
        <f>IF(D162="","",COUNTIF($D$1:D162,"기사임"))</f>
        <v>136</v>
      </c>
      <c r="F162" s="24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4" t="str">
        <f t="shared" si="14"/>
        <v/>
      </c>
    </row>
    <row r="163" spans="1:7">
      <c r="A163" s="30" t="s">
        <v>1420</v>
      </c>
      <c r="B163" s="30">
        <v>42</v>
      </c>
      <c r="C163" s="30">
        <v>36</v>
      </c>
      <c r="D163" s="24" t="str">
        <f t="shared" si="15"/>
        <v>기사임</v>
      </c>
      <c r="E163" s="24">
        <f>IF(D163="","",COUNTIF($D$1:D163,"기사임"))</f>
        <v>137</v>
      </c>
      <c r="F163" s="24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4" t="str">
        <f t="shared" si="14"/>
        <v/>
      </c>
    </row>
    <row r="164" spans="1:7">
      <c r="A164" s="30" t="s">
        <v>1323</v>
      </c>
      <c r="B164" s="30">
        <v>42</v>
      </c>
      <c r="C164" s="30">
        <v>27</v>
      </c>
      <c r="D164" s="24" t="str">
        <f t="shared" si="15"/>
        <v/>
      </c>
      <c r="E164" s="24" t="str">
        <f>IF(D164="","",COUNTIF($D$1:D164,"기사임"))</f>
        <v/>
      </c>
      <c r="F164" s="24" t="str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/>
      </c>
      <c r="G164" s="24" t="str">
        <f t="shared" si="14"/>
        <v/>
      </c>
    </row>
    <row r="165" spans="1:7">
      <c r="A165" s="30" t="s">
        <v>1428</v>
      </c>
      <c r="B165" s="30">
        <v>41</v>
      </c>
      <c r="C165" s="30">
        <v>34</v>
      </c>
      <c r="D165" s="24" t="str">
        <f t="shared" si="15"/>
        <v>기사임</v>
      </c>
      <c r="E165" s="24">
        <f>IF(D165="","",COUNTIF($D$1:D165,"기사임"))</f>
        <v>138</v>
      </c>
      <c r="F165" s="24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4" t="str">
        <f t="shared" si="14"/>
        <v/>
      </c>
    </row>
    <row r="166" spans="1:7">
      <c r="A166" s="30" t="s">
        <v>1360</v>
      </c>
      <c r="B166" s="30">
        <v>41</v>
      </c>
      <c r="C166" s="30">
        <v>37</v>
      </c>
      <c r="D166" s="24" t="str">
        <f t="shared" si="15"/>
        <v>기사임</v>
      </c>
      <c r="E166" s="24">
        <f>IF(D166="","",COUNTIF($D$1:D166,"기사임"))</f>
        <v>139</v>
      </c>
      <c r="F166" s="24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4" t="str">
        <f t="shared" si="14"/>
        <v/>
      </c>
    </row>
    <row r="167" spans="1:7">
      <c r="A167" s="30" t="s">
        <v>1386</v>
      </c>
      <c r="B167" s="30">
        <v>41</v>
      </c>
      <c r="C167" s="30">
        <v>37</v>
      </c>
      <c r="D167" s="24" t="str">
        <f t="shared" si="15"/>
        <v>기사임</v>
      </c>
      <c r="E167" s="24">
        <f>IF(D167="","",COUNTIF($D$1:D167,"기사임"))</f>
        <v>140</v>
      </c>
      <c r="F167" s="24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4" t="str">
        <f t="shared" si="14"/>
        <v/>
      </c>
    </row>
    <row r="168" spans="1:7">
      <c r="A168" s="30" t="s">
        <v>1346</v>
      </c>
      <c r="B168" s="30">
        <v>41</v>
      </c>
      <c r="C168" s="30">
        <v>34</v>
      </c>
      <c r="D168" s="24" t="str">
        <f t="shared" si="15"/>
        <v>기사임</v>
      </c>
      <c r="E168" s="24">
        <f>IF(D168="","",COUNTIF($D$1:D168,"기사임"))</f>
        <v>141</v>
      </c>
      <c r="F168" s="24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4" t="str">
        <f t="shared" si="14"/>
        <v/>
      </c>
    </row>
    <row r="169" spans="1:7">
      <c r="A169" s="30" t="s">
        <v>1338</v>
      </c>
      <c r="B169" s="30">
        <v>41</v>
      </c>
      <c r="C169" s="30">
        <v>34</v>
      </c>
      <c r="D169" s="24" t="str">
        <f t="shared" si="15"/>
        <v>기사임</v>
      </c>
      <c r="E169" s="24">
        <f>IF(D169="","",COUNTIF($D$1:D169,"기사임"))</f>
        <v>142</v>
      </c>
      <c r="F169" s="24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4" t="str">
        <f t="shared" si="14"/>
        <v/>
      </c>
    </row>
    <row r="170" spans="1:7">
      <c r="A170" s="30" t="s">
        <v>1524</v>
      </c>
      <c r="B170" s="30">
        <v>41</v>
      </c>
      <c r="C170" s="30">
        <v>35</v>
      </c>
      <c r="D170" s="24" t="str">
        <f t="shared" si="15"/>
        <v>기사임</v>
      </c>
      <c r="E170" s="24">
        <f>IF(D170="","",COUNTIF($D$1:D170,"기사임"))</f>
        <v>143</v>
      </c>
      <c r="F170" s="24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4" t="str">
        <f t="shared" si="14"/>
        <v/>
      </c>
    </row>
    <row r="171" spans="1:7">
      <c r="A171" s="30" t="s">
        <v>1480</v>
      </c>
      <c r="B171" s="30">
        <v>40</v>
      </c>
      <c r="C171" s="30">
        <v>16</v>
      </c>
      <c r="D171" s="24" t="str">
        <f t="shared" si="15"/>
        <v>기사임</v>
      </c>
      <c r="E171" s="24">
        <f>IF(D171="","",COUNTIF($D$1:D171,"기사임"))</f>
        <v>144</v>
      </c>
      <c r="F171" s="24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4" t="str">
        <f t="shared" si="14"/>
        <v/>
      </c>
    </row>
    <row r="172" spans="1:7">
      <c r="A172" s="30" t="s">
        <v>1451</v>
      </c>
      <c r="B172" s="30">
        <v>40</v>
      </c>
      <c r="C172" s="30">
        <v>31</v>
      </c>
      <c r="D172" s="24" t="str">
        <f t="shared" si="15"/>
        <v>기사임</v>
      </c>
      <c r="E172" s="24">
        <f>IF(D172="","",COUNTIF($D$1:D172,"기사임"))</f>
        <v>145</v>
      </c>
      <c r="F172" s="24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4" t="str">
        <f t="shared" si="14"/>
        <v/>
      </c>
    </row>
    <row r="173" spans="1:7">
      <c r="A173" s="30" t="s">
        <v>1490</v>
      </c>
      <c r="B173" s="30">
        <v>40</v>
      </c>
      <c r="C173" s="30">
        <v>37</v>
      </c>
      <c r="D173" s="24" t="str">
        <f t="shared" si="15"/>
        <v>기사임</v>
      </c>
      <c r="E173" s="24">
        <f>IF(D173="","",COUNTIF($D$1:D173,"기사임"))</f>
        <v>146</v>
      </c>
      <c r="F173" s="24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4" t="str">
        <f t="shared" si="14"/>
        <v/>
      </c>
    </row>
    <row r="174" spans="1:7">
      <c r="A174" s="30" t="s">
        <v>1577</v>
      </c>
      <c r="B174" s="30">
        <v>39</v>
      </c>
      <c r="C174" s="30">
        <v>32</v>
      </c>
      <c r="D174" s="24" t="str">
        <f t="shared" si="15"/>
        <v>기사임</v>
      </c>
      <c r="E174" s="24">
        <f>IF(D174="","",COUNTIF($D$1:D174,"기사임"))</f>
        <v>147</v>
      </c>
      <c r="F174" s="24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4" t="str">
        <f t="shared" si="14"/>
        <v/>
      </c>
    </row>
    <row r="175" spans="1:7">
      <c r="A175" s="30" t="s">
        <v>1342</v>
      </c>
      <c r="B175" s="30">
        <v>39</v>
      </c>
      <c r="C175" s="30">
        <v>33</v>
      </c>
      <c r="D175" s="24" t="str">
        <f t="shared" si="15"/>
        <v>기사임</v>
      </c>
      <c r="E175" s="24">
        <f>IF(D175="","",COUNTIF($D$1:D175,"기사임"))</f>
        <v>148</v>
      </c>
      <c r="F175" s="24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4" t="str">
        <f t="shared" si="14"/>
        <v/>
      </c>
    </row>
    <row r="176" spans="1:7">
      <c r="A176" s="30" t="s">
        <v>1401</v>
      </c>
      <c r="B176" s="30">
        <v>39</v>
      </c>
      <c r="C176" s="30">
        <v>33</v>
      </c>
      <c r="D176" s="24" t="str">
        <f t="shared" si="15"/>
        <v>기사임</v>
      </c>
      <c r="E176" s="24">
        <f>IF(D176="","",COUNTIF($D$1:D176,"기사임"))</f>
        <v>149</v>
      </c>
      <c r="F176" s="24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4" t="str">
        <f t="shared" si="14"/>
        <v/>
      </c>
    </row>
    <row r="177" spans="1:7">
      <c r="A177" s="30" t="s">
        <v>2037</v>
      </c>
      <c r="B177" s="30">
        <v>39</v>
      </c>
      <c r="C177" s="30">
        <v>25</v>
      </c>
      <c r="D177" s="24" t="str">
        <f t="shared" si="15"/>
        <v/>
      </c>
      <c r="E177" s="24" t="str">
        <f>IF(D177="","",COUNTIF($D$1:D177,"기사임"))</f>
        <v/>
      </c>
      <c r="F177" s="24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4" t="str">
        <f t="shared" si="14"/>
        <v/>
      </c>
    </row>
    <row r="178" spans="1:7">
      <c r="A178" s="30" t="s">
        <v>1434</v>
      </c>
      <c r="B178" s="30">
        <v>39</v>
      </c>
      <c r="C178" s="30">
        <v>27</v>
      </c>
      <c r="D178" s="24" t="str">
        <f t="shared" si="15"/>
        <v/>
      </c>
      <c r="E178" s="24" t="str">
        <f>IF(D178="","",COUNTIF($D$1:D178,"기사임"))</f>
        <v/>
      </c>
      <c r="F178" s="24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4" t="str">
        <f t="shared" si="14"/>
        <v/>
      </c>
    </row>
    <row r="179" spans="1:7">
      <c r="A179" s="30" t="s">
        <v>1517</v>
      </c>
      <c r="B179" s="30">
        <v>38</v>
      </c>
      <c r="C179" s="30">
        <v>33</v>
      </c>
      <c r="D179" s="24" t="str">
        <f t="shared" si="15"/>
        <v>기사임</v>
      </c>
      <c r="E179" s="24">
        <f>IF(D179="","",COUNTIF($D$1:D179,"기사임"))</f>
        <v>150</v>
      </c>
      <c r="F179" s="24" t="str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/>
      </c>
      <c r="G179" s="24" t="str">
        <f t="shared" si="14"/>
        <v/>
      </c>
    </row>
    <row r="180" spans="1:7">
      <c r="A180" s="30" t="s">
        <v>1253</v>
      </c>
      <c r="B180" s="30">
        <v>38</v>
      </c>
      <c r="C180" s="30">
        <v>35</v>
      </c>
      <c r="D180" s="24" t="str">
        <f t="shared" si="15"/>
        <v>기사임</v>
      </c>
      <c r="E180" s="24">
        <f>IF(D180="","",COUNTIF($D$1:D180,"기사임"))</f>
        <v>151</v>
      </c>
      <c r="F180" s="24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4" t="str">
        <f t="shared" si="14"/>
        <v/>
      </c>
    </row>
    <row r="181" spans="1:7">
      <c r="A181" s="30" t="s">
        <v>1222</v>
      </c>
      <c r="B181" s="30">
        <v>38</v>
      </c>
      <c r="C181" s="30">
        <v>35</v>
      </c>
      <c r="D181" s="24" t="str">
        <f t="shared" si="15"/>
        <v>기사임</v>
      </c>
      <c r="E181" s="24">
        <f>IF(D181="","",COUNTIF($D$1:D181,"기사임"))</f>
        <v>152</v>
      </c>
      <c r="F181" s="24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4" t="str">
        <f t="shared" si="14"/>
        <v/>
      </c>
    </row>
    <row r="182" spans="1:7">
      <c r="A182" s="30" t="s">
        <v>1408</v>
      </c>
      <c r="B182" s="30">
        <v>38</v>
      </c>
      <c r="C182" s="30">
        <v>29</v>
      </c>
      <c r="D182" s="24" t="str">
        <f t="shared" si="15"/>
        <v>기사임</v>
      </c>
      <c r="E182" s="24">
        <f>IF(D182="","",COUNTIF($D$1:D182,"기사임"))</f>
        <v>153</v>
      </c>
      <c r="F182" s="24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4" t="str">
        <f t="shared" si="14"/>
        <v/>
      </c>
    </row>
    <row r="183" spans="1:7">
      <c r="A183" s="30" t="s">
        <v>1332</v>
      </c>
      <c r="B183" s="30">
        <v>38</v>
      </c>
      <c r="C183" s="30">
        <v>27</v>
      </c>
      <c r="D183" s="24" t="str">
        <f t="shared" si="15"/>
        <v>기사임</v>
      </c>
      <c r="E183" s="24">
        <f>IF(D183="","",COUNTIF($D$1:D183,"기사임"))</f>
        <v>154</v>
      </c>
      <c r="F183" s="24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4" t="str">
        <f t="shared" si="14"/>
        <v/>
      </c>
    </row>
    <row r="184" spans="1:7">
      <c r="A184" s="30" t="s">
        <v>1470</v>
      </c>
      <c r="B184" s="30">
        <v>37</v>
      </c>
      <c r="C184" s="30">
        <v>29</v>
      </c>
      <c r="D184" s="24" t="str">
        <f t="shared" si="15"/>
        <v>기사임</v>
      </c>
      <c r="E184" s="24">
        <f>IF(D184="","",COUNTIF($D$1:D184,"기사임"))</f>
        <v>155</v>
      </c>
      <c r="F184" s="24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4" t="str">
        <f t="shared" si="14"/>
        <v/>
      </c>
    </row>
    <row r="185" spans="1:7">
      <c r="A185" s="30" t="s">
        <v>1286</v>
      </c>
      <c r="B185" s="30">
        <v>37</v>
      </c>
      <c r="C185" s="30">
        <v>35</v>
      </c>
      <c r="D185" s="24" t="str">
        <f t="shared" si="15"/>
        <v>기사임</v>
      </c>
      <c r="E185" s="24">
        <f>IF(D185="","",COUNTIF($D$1:D185,"기사임"))</f>
        <v>156</v>
      </c>
      <c r="F185" s="24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4" t="str">
        <f t="shared" si="14"/>
        <v/>
      </c>
    </row>
    <row r="186" spans="1:7">
      <c r="A186" s="30" t="s">
        <v>1528</v>
      </c>
      <c r="B186" s="30">
        <v>37</v>
      </c>
      <c r="C186" s="30">
        <v>34</v>
      </c>
      <c r="D186" s="24" t="str">
        <f t="shared" si="15"/>
        <v>기사임</v>
      </c>
      <c r="E186" s="24">
        <f>IF(D186="","",COUNTIF($D$1:D186,"기사임"))</f>
        <v>157</v>
      </c>
      <c r="F186" s="24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4" t="str">
        <f t="shared" si="14"/>
        <v/>
      </c>
    </row>
    <row r="187" spans="1:7">
      <c r="A187" s="30" t="s">
        <v>1456</v>
      </c>
      <c r="B187" s="30">
        <v>36</v>
      </c>
      <c r="C187" s="30">
        <v>29</v>
      </c>
      <c r="D187" s="24" t="str">
        <f t="shared" si="15"/>
        <v>기사임</v>
      </c>
      <c r="E187" s="24">
        <f>IF(D187="","",COUNTIF($D$1:D187,"기사임"))</f>
        <v>158</v>
      </c>
      <c r="F187" s="24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4" t="str">
        <f t="shared" si="14"/>
        <v/>
      </c>
    </row>
    <row r="188" spans="1:7">
      <c r="A188" s="30" t="s">
        <v>1462</v>
      </c>
      <c r="B188" s="30">
        <v>36</v>
      </c>
      <c r="C188" s="30">
        <v>31</v>
      </c>
      <c r="D188" s="24" t="str">
        <f t="shared" si="15"/>
        <v>기사임</v>
      </c>
      <c r="E188" s="24">
        <f>IF(D188="","",COUNTIF($D$1:D188,"기사임"))</f>
        <v>159</v>
      </c>
      <c r="F188" s="24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4" t="str">
        <f t="shared" si="14"/>
        <v/>
      </c>
    </row>
    <row r="189" spans="1:7">
      <c r="A189" s="30" t="s">
        <v>1406</v>
      </c>
      <c r="B189" s="30">
        <v>36</v>
      </c>
      <c r="C189" s="30">
        <v>31</v>
      </c>
      <c r="D189" s="24" t="str">
        <f t="shared" si="15"/>
        <v>기사임</v>
      </c>
      <c r="E189" s="24">
        <f>IF(D189="","",COUNTIF($D$1:D189,"기사임"))</f>
        <v>160</v>
      </c>
      <c r="F189" s="24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4" t="str">
        <f t="shared" si="14"/>
        <v/>
      </c>
    </row>
    <row r="190" spans="1:7">
      <c r="A190" s="30" t="s">
        <v>1627</v>
      </c>
      <c r="B190" s="30">
        <v>36</v>
      </c>
      <c r="C190" s="30">
        <v>34</v>
      </c>
      <c r="D190" s="24" t="str">
        <f t="shared" si="15"/>
        <v>기사임</v>
      </c>
      <c r="E190" s="24">
        <f>IF(D190="","",COUNTIF($D$1:D190,"기사임"))</f>
        <v>161</v>
      </c>
      <c r="F190" s="24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4" t="str">
        <f t="shared" si="14"/>
        <v/>
      </c>
    </row>
    <row r="191" spans="1:7">
      <c r="A191" s="30" t="s">
        <v>1418</v>
      </c>
      <c r="B191" s="30">
        <v>36</v>
      </c>
      <c r="C191" s="30">
        <v>33</v>
      </c>
      <c r="D191" s="24" t="str">
        <f t="shared" si="15"/>
        <v>기사임</v>
      </c>
      <c r="E191" s="24">
        <f>IF(D191="","",COUNTIF($D$1:D191,"기사임"))</f>
        <v>162</v>
      </c>
      <c r="F191" s="24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4" t="str">
        <f t="shared" si="14"/>
        <v/>
      </c>
    </row>
    <row r="192" spans="1:7">
      <c r="A192" s="30" t="s">
        <v>1345</v>
      </c>
      <c r="B192" s="30">
        <v>36</v>
      </c>
      <c r="C192" s="30">
        <v>24</v>
      </c>
      <c r="D192" s="24" t="str">
        <f t="shared" si="15"/>
        <v>기사임</v>
      </c>
      <c r="E192" s="24">
        <f>IF(D192="","",COUNTIF($D$1:D192,"기사임"))</f>
        <v>163</v>
      </c>
      <c r="F192" s="24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4" t="str">
        <f t="shared" si="14"/>
        <v/>
      </c>
    </row>
    <row r="193" spans="1:7">
      <c r="A193" s="30" t="s">
        <v>1376</v>
      </c>
      <c r="B193" s="30">
        <v>36</v>
      </c>
      <c r="C193" s="30">
        <v>25</v>
      </c>
      <c r="D193" s="24" t="str">
        <f t="shared" si="15"/>
        <v>기사임</v>
      </c>
      <c r="E193" s="24">
        <f>IF(D193="","",COUNTIF($D$1:D193,"기사임"))</f>
        <v>164</v>
      </c>
      <c r="F193" s="24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4" t="str">
        <f t="shared" si="14"/>
        <v/>
      </c>
    </row>
    <row r="194" spans="1:7">
      <c r="A194" s="30" t="s">
        <v>3109</v>
      </c>
      <c r="B194" s="30">
        <v>35</v>
      </c>
      <c r="C194" s="30">
        <v>28</v>
      </c>
      <c r="D194" s="24" t="str">
        <f t="shared" si="15"/>
        <v>기사임</v>
      </c>
      <c r="E194" s="24">
        <f>IF(D194="","",COUNTIF($D$1:D194,"기사임"))</f>
        <v>165</v>
      </c>
      <c r="F194" s="24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4" t="str">
        <f t="shared" ref="G194:G257" si="16">IF(F194="","",RANK(F194,F:F,1))</f>
        <v/>
      </c>
    </row>
    <row r="195" spans="1:7">
      <c r="A195" s="30" t="s">
        <v>3124</v>
      </c>
      <c r="B195" s="30">
        <v>35</v>
      </c>
      <c r="C195" s="30">
        <v>30</v>
      </c>
      <c r="D195" s="24" t="str">
        <f t="shared" ref="D195:D258" si="17">IF(AND(MID(A195,2,8)="archives",ISNUMBER(VALUE(MID(A195,11,8)))=TRUE),"기사임","")</f>
        <v>기사임</v>
      </c>
      <c r="E195" s="24">
        <f>IF(D195="","",COUNTIF($D$1:D195,"기사임"))</f>
        <v>166</v>
      </c>
      <c r="F195" s="24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4" t="str">
        <f t="shared" si="16"/>
        <v/>
      </c>
    </row>
    <row r="196" spans="1:7">
      <c r="A196" s="30" t="s">
        <v>1328</v>
      </c>
      <c r="B196" s="30">
        <v>35</v>
      </c>
      <c r="C196" s="30">
        <v>31</v>
      </c>
      <c r="D196" s="24" t="str">
        <f t="shared" si="17"/>
        <v>기사임</v>
      </c>
      <c r="E196" s="24">
        <f>IF(D196="","",COUNTIF($D$1:D196,"기사임"))</f>
        <v>167</v>
      </c>
      <c r="F196" s="24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4" t="str">
        <f t="shared" si="16"/>
        <v/>
      </c>
    </row>
    <row r="197" spans="1:7">
      <c r="A197" s="30" t="s">
        <v>1344</v>
      </c>
      <c r="B197" s="30">
        <v>35</v>
      </c>
      <c r="C197" s="30">
        <v>33</v>
      </c>
      <c r="D197" s="24" t="str">
        <f t="shared" si="17"/>
        <v>기사임</v>
      </c>
      <c r="E197" s="24">
        <f>IF(D197="","",COUNTIF($D$1:D197,"기사임"))</f>
        <v>168</v>
      </c>
      <c r="F197" s="24" t="str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/>
      </c>
      <c r="G197" s="24" t="str">
        <f t="shared" si="16"/>
        <v/>
      </c>
    </row>
    <row r="198" spans="1:7">
      <c r="A198" s="30" t="s">
        <v>1356</v>
      </c>
      <c r="B198" s="30">
        <v>35</v>
      </c>
      <c r="C198" s="30">
        <v>30</v>
      </c>
      <c r="D198" s="24" t="str">
        <f t="shared" si="17"/>
        <v>기사임</v>
      </c>
      <c r="E198" s="24">
        <f>IF(D198="","",COUNTIF($D$1:D198,"기사임"))</f>
        <v>169</v>
      </c>
      <c r="F198" s="24" t="str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/>
      </c>
      <c r="G198" s="24" t="str">
        <f t="shared" si="16"/>
        <v/>
      </c>
    </row>
    <row r="199" spans="1:7">
      <c r="A199" s="30" t="s">
        <v>1438</v>
      </c>
      <c r="B199" s="30">
        <v>35</v>
      </c>
      <c r="C199" s="30">
        <v>29</v>
      </c>
      <c r="D199" s="24" t="str">
        <f t="shared" si="17"/>
        <v>기사임</v>
      </c>
      <c r="E199" s="24">
        <f>IF(D199="","",COUNTIF($D$1:D199,"기사임"))</f>
        <v>170</v>
      </c>
      <c r="F199" s="24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4" t="str">
        <f t="shared" si="16"/>
        <v/>
      </c>
    </row>
    <row r="200" spans="1:7">
      <c r="A200" s="30" t="s">
        <v>1639</v>
      </c>
      <c r="B200" s="30">
        <v>35</v>
      </c>
      <c r="C200" s="30">
        <v>29</v>
      </c>
      <c r="D200" s="24" t="str">
        <f t="shared" si="17"/>
        <v>기사임</v>
      </c>
      <c r="E200" s="24">
        <f>IF(D200="","",COUNTIF($D$1:D200,"기사임"))</f>
        <v>171</v>
      </c>
      <c r="F200" s="24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4" t="str">
        <f t="shared" si="16"/>
        <v/>
      </c>
    </row>
    <row r="201" spans="1:7">
      <c r="A201" s="30" t="s">
        <v>1564</v>
      </c>
      <c r="B201" s="30">
        <v>35</v>
      </c>
      <c r="C201" s="30">
        <v>28</v>
      </c>
      <c r="D201" s="24" t="str">
        <f t="shared" si="17"/>
        <v>기사임</v>
      </c>
      <c r="E201" s="24">
        <f>IF(D201="","",COUNTIF($D$1:D201,"기사임"))</f>
        <v>172</v>
      </c>
      <c r="F201" s="24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4" t="str">
        <f t="shared" si="16"/>
        <v/>
      </c>
    </row>
    <row r="202" spans="1:7">
      <c r="A202" s="30" t="s">
        <v>3115</v>
      </c>
      <c r="B202" s="30">
        <v>34</v>
      </c>
      <c r="C202" s="30">
        <v>30</v>
      </c>
      <c r="D202" s="24" t="str">
        <f t="shared" si="17"/>
        <v>기사임</v>
      </c>
      <c r="E202" s="24">
        <f>IF(D202="","",COUNTIF($D$1:D202,"기사임"))</f>
        <v>173</v>
      </c>
      <c r="F202" s="24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4" t="str">
        <f t="shared" si="16"/>
        <v/>
      </c>
    </row>
    <row r="203" spans="1:7">
      <c r="A203" s="30" t="s">
        <v>3492</v>
      </c>
      <c r="B203" s="30">
        <v>34</v>
      </c>
      <c r="C203" s="30">
        <v>29</v>
      </c>
      <c r="D203" s="24" t="str">
        <f t="shared" si="17"/>
        <v>기사임</v>
      </c>
      <c r="E203" s="24">
        <f>IF(D203="","",COUNTIF($D$1:D203,"기사임"))</f>
        <v>174</v>
      </c>
      <c r="F203" s="24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>174</v>
      </c>
      <c r="G203" s="24">
        <f t="shared" si="16"/>
        <v>13</v>
      </c>
    </row>
    <row r="204" spans="1:7">
      <c r="A204" s="30" t="s">
        <v>1448</v>
      </c>
      <c r="B204" s="30">
        <v>34</v>
      </c>
      <c r="C204" s="30">
        <v>30</v>
      </c>
      <c r="D204" s="24" t="str">
        <f t="shared" si="17"/>
        <v>기사임</v>
      </c>
      <c r="E204" s="24">
        <f>IF(D204="","",COUNTIF($D$1:D204,"기사임"))</f>
        <v>175</v>
      </c>
      <c r="F204" s="24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4" t="str">
        <f t="shared" si="16"/>
        <v/>
      </c>
    </row>
    <row r="205" spans="1:7">
      <c r="A205" s="30" t="s">
        <v>1531</v>
      </c>
      <c r="B205" s="30">
        <v>34</v>
      </c>
      <c r="C205" s="30">
        <v>30</v>
      </c>
      <c r="D205" s="24" t="str">
        <f t="shared" si="17"/>
        <v>기사임</v>
      </c>
      <c r="E205" s="24">
        <f>IF(D205="","",COUNTIF($D$1:D205,"기사임"))</f>
        <v>176</v>
      </c>
      <c r="F205" s="24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4" t="str">
        <f t="shared" si="16"/>
        <v/>
      </c>
    </row>
    <row r="206" spans="1:7">
      <c r="A206" s="30" t="s">
        <v>1555</v>
      </c>
      <c r="B206" s="30">
        <v>34</v>
      </c>
      <c r="C206" s="30">
        <v>33</v>
      </c>
      <c r="D206" s="24" t="str">
        <f t="shared" si="17"/>
        <v>기사임</v>
      </c>
      <c r="E206" s="24">
        <f>IF(D206="","",COUNTIF($D$1:D206,"기사임"))</f>
        <v>177</v>
      </c>
      <c r="F206" s="24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4" t="str">
        <f t="shared" si="16"/>
        <v/>
      </c>
    </row>
    <row r="207" spans="1:7">
      <c r="A207" s="30" t="s">
        <v>1387</v>
      </c>
      <c r="B207" s="30">
        <v>34</v>
      </c>
      <c r="C207" s="30">
        <v>32</v>
      </c>
      <c r="D207" s="24" t="str">
        <f t="shared" si="17"/>
        <v>기사임</v>
      </c>
      <c r="E207" s="24">
        <f>IF(D207="","",COUNTIF($D$1:D207,"기사임"))</f>
        <v>178</v>
      </c>
      <c r="F207" s="24" t="str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/>
      </c>
      <c r="G207" s="24" t="str">
        <f t="shared" si="16"/>
        <v/>
      </c>
    </row>
    <row r="208" spans="1:7">
      <c r="A208" s="30" t="s">
        <v>1377</v>
      </c>
      <c r="B208" s="30">
        <v>34</v>
      </c>
      <c r="C208" s="30">
        <v>31</v>
      </c>
      <c r="D208" s="24" t="str">
        <f t="shared" si="17"/>
        <v>기사임</v>
      </c>
      <c r="E208" s="24">
        <f>IF(D208="","",COUNTIF($D$1:D208,"기사임"))</f>
        <v>179</v>
      </c>
      <c r="F208" s="24" t="str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/>
      </c>
      <c r="G208" s="24" t="str">
        <f t="shared" si="16"/>
        <v/>
      </c>
    </row>
    <row r="209" spans="1:7">
      <c r="A209" s="30" t="s">
        <v>1452</v>
      </c>
      <c r="B209" s="30">
        <v>33</v>
      </c>
      <c r="C209" s="30">
        <v>24</v>
      </c>
      <c r="D209" s="24" t="str">
        <f t="shared" si="17"/>
        <v>기사임</v>
      </c>
      <c r="E209" s="24">
        <f>IF(D209="","",COUNTIF($D$1:D209,"기사임"))</f>
        <v>180</v>
      </c>
      <c r="F209" s="24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4" t="str">
        <f t="shared" si="16"/>
        <v/>
      </c>
    </row>
    <row r="210" spans="1:7">
      <c r="A210" s="30" t="s">
        <v>1319</v>
      </c>
      <c r="B210" s="30">
        <v>33</v>
      </c>
      <c r="C210" s="30">
        <v>30</v>
      </c>
      <c r="D210" s="24" t="str">
        <f t="shared" si="17"/>
        <v>기사임</v>
      </c>
      <c r="E210" s="24">
        <f>IF(D210="","",COUNTIF($D$1:D210,"기사임"))</f>
        <v>181</v>
      </c>
      <c r="F210" s="24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4" t="str">
        <f t="shared" si="16"/>
        <v/>
      </c>
    </row>
    <row r="211" spans="1:7">
      <c r="A211" s="30" t="s">
        <v>1457</v>
      </c>
      <c r="B211" s="30">
        <v>33</v>
      </c>
      <c r="C211" s="30">
        <v>22</v>
      </c>
      <c r="D211" s="24" t="str">
        <f t="shared" si="17"/>
        <v>기사임</v>
      </c>
      <c r="E211" s="24">
        <f>IF(D211="","",COUNTIF($D$1:D211,"기사임"))</f>
        <v>182</v>
      </c>
      <c r="F211" s="24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4" t="str">
        <f t="shared" si="16"/>
        <v/>
      </c>
    </row>
    <row r="212" spans="1:7">
      <c r="A212" s="30" t="s">
        <v>3108</v>
      </c>
      <c r="B212" s="30">
        <v>33</v>
      </c>
      <c r="C212" s="30">
        <v>27</v>
      </c>
      <c r="D212" s="24" t="str">
        <f t="shared" si="17"/>
        <v>기사임</v>
      </c>
      <c r="E212" s="24">
        <f>IF(D212="","",COUNTIF($D$1:D212,"기사임"))</f>
        <v>183</v>
      </c>
      <c r="F212" s="24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4" t="str">
        <f t="shared" si="16"/>
        <v/>
      </c>
    </row>
    <row r="213" spans="1:7">
      <c r="A213" s="30" t="s">
        <v>3104</v>
      </c>
      <c r="B213" s="30">
        <v>33</v>
      </c>
      <c r="C213" s="30">
        <v>31</v>
      </c>
      <c r="D213" s="24" t="str">
        <f t="shared" si="17"/>
        <v>기사임</v>
      </c>
      <c r="E213" s="24">
        <f>IF(D213="","",COUNTIF($D$1:D213,"기사임"))</f>
        <v>184</v>
      </c>
      <c r="F213" s="24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4" t="str">
        <f t="shared" si="16"/>
        <v/>
      </c>
    </row>
    <row r="214" spans="1:7">
      <c r="A214" s="30" t="s">
        <v>3493</v>
      </c>
      <c r="B214" s="30">
        <v>28</v>
      </c>
      <c r="C214" s="30">
        <v>1.1785714285714199</v>
      </c>
      <c r="D214" s="24" t="str">
        <f t="shared" si="17"/>
        <v/>
      </c>
      <c r="E214" s="24" t="str">
        <f>IF(D214="","",COUNTIF($D$1:D214,"기사임"))</f>
        <v/>
      </c>
      <c r="F214" s="24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4" t="str">
        <f t="shared" si="16"/>
        <v/>
      </c>
    </row>
    <row r="215" spans="1:7">
      <c r="A215" s="30" t="s">
        <v>1372</v>
      </c>
      <c r="B215" s="30">
        <v>32</v>
      </c>
      <c r="C215" s="30">
        <v>31</v>
      </c>
      <c r="D215" s="24" t="str">
        <f t="shared" si="17"/>
        <v>기사임</v>
      </c>
      <c r="E215" s="24">
        <f>IF(D215="","",COUNTIF($D$1:D215,"기사임"))</f>
        <v>185</v>
      </c>
      <c r="F215" s="24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4" t="str">
        <f t="shared" si="16"/>
        <v/>
      </c>
    </row>
    <row r="216" spans="1:7">
      <c r="A216" s="30" t="s">
        <v>1352</v>
      </c>
      <c r="B216" s="30">
        <v>32</v>
      </c>
      <c r="C216" s="30">
        <v>29</v>
      </c>
      <c r="D216" s="24" t="str">
        <f t="shared" si="17"/>
        <v>기사임</v>
      </c>
      <c r="E216" s="24">
        <f>IF(D216="","",COUNTIF($D$1:D216,"기사임"))</f>
        <v>186</v>
      </c>
      <c r="F216" s="24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4" t="str">
        <f t="shared" si="16"/>
        <v/>
      </c>
    </row>
    <row r="217" spans="1:7">
      <c r="A217" s="30" t="s">
        <v>1614</v>
      </c>
      <c r="B217" s="30">
        <v>32</v>
      </c>
      <c r="C217" s="30">
        <v>30</v>
      </c>
      <c r="D217" s="24" t="str">
        <f t="shared" si="17"/>
        <v>기사임</v>
      </c>
      <c r="E217" s="24">
        <f>IF(D217="","",COUNTIF($D$1:D217,"기사임"))</f>
        <v>187</v>
      </c>
      <c r="F217" s="24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4" t="str">
        <f t="shared" si="16"/>
        <v/>
      </c>
    </row>
    <row r="218" spans="1:7">
      <c r="A218" s="30" t="s">
        <v>1369</v>
      </c>
      <c r="B218" s="30">
        <v>31</v>
      </c>
      <c r="C218" s="30">
        <v>28</v>
      </c>
      <c r="D218" s="24" t="str">
        <f t="shared" si="17"/>
        <v>기사임</v>
      </c>
      <c r="E218" s="24">
        <f>IF(D218="","",COUNTIF($D$1:D218,"기사임"))</f>
        <v>188</v>
      </c>
      <c r="F218" s="24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4" t="str">
        <f t="shared" si="16"/>
        <v/>
      </c>
    </row>
    <row r="219" spans="1:7">
      <c r="A219" s="30" t="s">
        <v>1378</v>
      </c>
      <c r="B219" s="30">
        <v>31</v>
      </c>
      <c r="C219" s="30">
        <v>27</v>
      </c>
      <c r="D219" s="24" t="str">
        <f t="shared" si="17"/>
        <v>기사임</v>
      </c>
      <c r="E219" s="24">
        <f>IF(D219="","",COUNTIF($D$1:D219,"기사임"))</f>
        <v>189</v>
      </c>
      <c r="F219" s="24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4" t="str">
        <f t="shared" si="16"/>
        <v/>
      </c>
    </row>
    <row r="220" spans="1:7">
      <c r="A220" s="30" t="s">
        <v>1526</v>
      </c>
      <c r="B220" s="30">
        <v>31</v>
      </c>
      <c r="C220" s="30">
        <v>13</v>
      </c>
      <c r="D220" s="24" t="str">
        <f t="shared" si="17"/>
        <v>기사임</v>
      </c>
      <c r="E220" s="24">
        <f>IF(D220="","",COUNTIF($D$1:D220,"기사임"))</f>
        <v>190</v>
      </c>
      <c r="F220" s="24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4" t="str">
        <f t="shared" si="16"/>
        <v/>
      </c>
    </row>
    <row r="221" spans="1:7">
      <c r="A221" s="30" t="s">
        <v>1649</v>
      </c>
      <c r="B221" s="30">
        <v>31</v>
      </c>
      <c r="C221" s="30">
        <v>29</v>
      </c>
      <c r="D221" s="24" t="str">
        <f t="shared" si="17"/>
        <v>기사임</v>
      </c>
      <c r="E221" s="24">
        <f>IF(D221="","",COUNTIF($D$1:D221,"기사임"))</f>
        <v>191</v>
      </c>
      <c r="F221" s="24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4" t="str">
        <f t="shared" si="16"/>
        <v/>
      </c>
    </row>
    <row r="222" spans="1:7">
      <c r="A222" s="30" t="s">
        <v>1395</v>
      </c>
      <c r="B222" s="30">
        <v>31</v>
      </c>
      <c r="C222" s="30">
        <v>27</v>
      </c>
      <c r="D222" s="24" t="str">
        <f t="shared" si="17"/>
        <v>기사임</v>
      </c>
      <c r="E222" s="24">
        <f>IF(D222="","",COUNTIF($D$1:D222,"기사임"))</f>
        <v>192</v>
      </c>
      <c r="F222" s="24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4" t="str">
        <f t="shared" si="16"/>
        <v/>
      </c>
    </row>
    <row r="223" spans="1:7">
      <c r="A223" s="30" t="s">
        <v>1411</v>
      </c>
      <c r="B223" s="30">
        <v>31</v>
      </c>
      <c r="C223" s="30">
        <v>30</v>
      </c>
      <c r="D223" s="24" t="str">
        <f t="shared" si="17"/>
        <v>기사임</v>
      </c>
      <c r="E223" s="24">
        <f>IF(D223="","",COUNTIF($D$1:D223,"기사임"))</f>
        <v>193</v>
      </c>
      <c r="F223" s="24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4" t="str">
        <f t="shared" si="16"/>
        <v/>
      </c>
    </row>
    <row r="224" spans="1:7">
      <c r="A224" s="30" t="s">
        <v>1413</v>
      </c>
      <c r="B224" s="30">
        <v>31</v>
      </c>
      <c r="C224" s="30">
        <v>28</v>
      </c>
      <c r="D224" s="24" t="str">
        <f t="shared" si="17"/>
        <v>기사임</v>
      </c>
      <c r="E224" s="24">
        <f>IF(D224="","",COUNTIF($D$1:D224,"기사임"))</f>
        <v>194</v>
      </c>
      <c r="F224" s="24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4" t="str">
        <f t="shared" si="16"/>
        <v/>
      </c>
    </row>
    <row r="225" spans="1:7">
      <c r="A225" s="30" t="s">
        <v>1259</v>
      </c>
      <c r="B225" s="30">
        <v>31</v>
      </c>
      <c r="C225" s="30">
        <v>28</v>
      </c>
      <c r="D225" s="24" t="str">
        <f t="shared" si="17"/>
        <v>기사임</v>
      </c>
      <c r="E225" s="24">
        <f>IF(D225="","",COUNTIF($D$1:D225,"기사임"))</f>
        <v>195</v>
      </c>
      <c r="F225" s="24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4" t="str">
        <f t="shared" si="16"/>
        <v/>
      </c>
    </row>
    <row r="226" spans="1:7">
      <c r="A226" s="30" t="s">
        <v>1442</v>
      </c>
      <c r="B226" s="30">
        <v>31</v>
      </c>
      <c r="C226" s="30">
        <v>26</v>
      </c>
      <c r="D226" s="24" t="str">
        <f t="shared" si="17"/>
        <v>기사임</v>
      </c>
      <c r="E226" s="24">
        <f>IF(D226="","",COUNTIF($D$1:D226,"기사임"))</f>
        <v>196</v>
      </c>
      <c r="F226" s="24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4" t="str">
        <f t="shared" si="16"/>
        <v/>
      </c>
    </row>
    <row r="227" spans="1:7">
      <c r="A227" s="30" t="s">
        <v>1797</v>
      </c>
      <c r="B227" s="30">
        <v>31</v>
      </c>
      <c r="C227" s="30">
        <v>27</v>
      </c>
      <c r="D227" s="24" t="str">
        <f t="shared" si="17"/>
        <v>기사임</v>
      </c>
      <c r="E227" s="24">
        <f>IF(D227="","",COUNTIF($D$1:D227,"기사임"))</f>
        <v>197</v>
      </c>
      <c r="F227" s="24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4" t="str">
        <f t="shared" si="16"/>
        <v/>
      </c>
    </row>
    <row r="228" spans="1:7">
      <c r="A228" s="30" t="s">
        <v>1461</v>
      </c>
      <c r="B228" s="30">
        <v>30</v>
      </c>
      <c r="C228" s="30">
        <v>27</v>
      </c>
      <c r="D228" s="24" t="str">
        <f t="shared" si="17"/>
        <v>기사임</v>
      </c>
      <c r="E228" s="24">
        <f>IF(D228="","",COUNTIF($D$1:D228,"기사임"))</f>
        <v>198</v>
      </c>
      <c r="F228" s="24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4" t="str">
        <f t="shared" si="16"/>
        <v/>
      </c>
    </row>
    <row r="229" spans="1:7">
      <c r="A229" s="30" t="s">
        <v>2667</v>
      </c>
      <c r="B229" s="30">
        <v>30</v>
      </c>
      <c r="C229" s="30">
        <v>27</v>
      </c>
      <c r="D229" s="24" t="str">
        <f t="shared" si="17"/>
        <v>기사임</v>
      </c>
      <c r="E229" s="24">
        <f>IF(D229="","",COUNTIF($D$1:D229,"기사임"))</f>
        <v>199</v>
      </c>
      <c r="F229" s="24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4" t="str">
        <f t="shared" si="16"/>
        <v/>
      </c>
    </row>
    <row r="230" spans="1:7">
      <c r="A230" s="30" t="s">
        <v>1449</v>
      </c>
      <c r="B230" s="30">
        <v>30</v>
      </c>
      <c r="C230" s="30">
        <v>23</v>
      </c>
      <c r="D230" s="24" t="str">
        <f t="shared" si="17"/>
        <v>기사임</v>
      </c>
      <c r="E230" s="24">
        <f>IF(D230="","",COUNTIF($D$1:D230,"기사임"))</f>
        <v>200</v>
      </c>
      <c r="F230" s="24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4" t="str">
        <f t="shared" si="16"/>
        <v/>
      </c>
    </row>
    <row r="231" spans="1:7">
      <c r="A231" s="30" t="s">
        <v>1381</v>
      </c>
      <c r="B231" s="30">
        <v>30</v>
      </c>
      <c r="C231" s="30">
        <v>27</v>
      </c>
      <c r="D231" s="24" t="str">
        <f t="shared" si="17"/>
        <v>기사임</v>
      </c>
      <c r="E231" s="24">
        <f>IF(D231="","",COUNTIF($D$1:D231,"기사임"))</f>
        <v>201</v>
      </c>
      <c r="F231" s="24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4" t="str">
        <f t="shared" si="16"/>
        <v/>
      </c>
    </row>
    <row r="232" spans="1:7">
      <c r="A232" s="30" t="s">
        <v>1308</v>
      </c>
      <c r="B232" s="30">
        <v>30</v>
      </c>
      <c r="C232" s="30">
        <v>26</v>
      </c>
      <c r="D232" s="24" t="str">
        <f t="shared" si="17"/>
        <v>기사임</v>
      </c>
      <c r="E232" s="24">
        <f>IF(D232="","",COUNTIF($D$1:D232,"기사임"))</f>
        <v>202</v>
      </c>
      <c r="F232" s="24" t="str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/>
      </c>
      <c r="G232" s="24" t="str">
        <f t="shared" si="16"/>
        <v/>
      </c>
    </row>
    <row r="233" spans="1:7">
      <c r="A233" s="30" t="s">
        <v>1390</v>
      </c>
      <c r="B233" s="30">
        <v>30</v>
      </c>
      <c r="C233" s="30">
        <v>23</v>
      </c>
      <c r="D233" s="24" t="str">
        <f t="shared" si="17"/>
        <v>기사임</v>
      </c>
      <c r="E233" s="24">
        <f>IF(D233="","",COUNTIF($D$1:D233,"기사임"))</f>
        <v>203</v>
      </c>
      <c r="F233" s="24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4" t="str">
        <f t="shared" si="16"/>
        <v/>
      </c>
    </row>
    <row r="234" spans="1:7">
      <c r="A234" s="30" t="s">
        <v>1327</v>
      </c>
      <c r="B234" s="30">
        <v>29</v>
      </c>
      <c r="C234" s="30">
        <v>26</v>
      </c>
      <c r="D234" s="24" t="str">
        <f t="shared" si="17"/>
        <v>기사임</v>
      </c>
      <c r="E234" s="24">
        <f>IF(D234="","",COUNTIF($D$1:D234,"기사임"))</f>
        <v>204</v>
      </c>
      <c r="F234" s="24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4" t="str">
        <f t="shared" si="16"/>
        <v/>
      </c>
    </row>
    <row r="235" spans="1:7">
      <c r="A235" s="30" t="s">
        <v>1495</v>
      </c>
      <c r="B235" s="30">
        <v>29</v>
      </c>
      <c r="C235" s="30">
        <v>27</v>
      </c>
      <c r="D235" s="24" t="str">
        <f t="shared" si="17"/>
        <v>기사임</v>
      </c>
      <c r="E235" s="24">
        <f>IF(D235="","",COUNTIF($D$1:D235,"기사임"))</f>
        <v>205</v>
      </c>
      <c r="F235" s="24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4" t="str">
        <f t="shared" si="16"/>
        <v/>
      </c>
    </row>
    <row r="236" spans="1:7">
      <c r="A236" s="30" t="s">
        <v>3494</v>
      </c>
      <c r="B236" s="30">
        <v>29</v>
      </c>
      <c r="C236" s="30">
        <v>23</v>
      </c>
      <c r="D236" s="24" t="str">
        <f t="shared" si="17"/>
        <v>기사임</v>
      </c>
      <c r="E236" s="24">
        <f>IF(D236="","",COUNTIF($D$1:D236,"기사임"))</f>
        <v>206</v>
      </c>
      <c r="F236" s="24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>206</v>
      </c>
      <c r="G236" s="24">
        <f t="shared" si="16"/>
        <v>14</v>
      </c>
    </row>
    <row r="237" spans="1:7">
      <c r="A237" s="30" t="s">
        <v>1396</v>
      </c>
      <c r="B237" s="30">
        <v>29</v>
      </c>
      <c r="C237" s="30">
        <v>25</v>
      </c>
      <c r="D237" s="24" t="str">
        <f t="shared" si="17"/>
        <v>기사임</v>
      </c>
      <c r="E237" s="24">
        <f>IF(D237="","",COUNTIF($D$1:D237,"기사임"))</f>
        <v>207</v>
      </c>
      <c r="F237" s="24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4" t="str">
        <f t="shared" si="16"/>
        <v/>
      </c>
    </row>
    <row r="238" spans="1:7">
      <c r="A238" s="30" t="s">
        <v>1358</v>
      </c>
      <c r="B238" s="30">
        <v>29</v>
      </c>
      <c r="C238" s="30">
        <v>25</v>
      </c>
      <c r="D238" s="24" t="str">
        <f t="shared" si="17"/>
        <v>기사임</v>
      </c>
      <c r="E238" s="24">
        <f>IF(D238="","",COUNTIF($D$1:D238,"기사임"))</f>
        <v>208</v>
      </c>
      <c r="F238" s="24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4" t="str">
        <f t="shared" si="16"/>
        <v/>
      </c>
    </row>
    <row r="239" spans="1:7">
      <c r="A239" s="30" t="s">
        <v>1534</v>
      </c>
      <c r="B239" s="30">
        <v>29</v>
      </c>
      <c r="C239" s="30">
        <v>25</v>
      </c>
      <c r="D239" s="24" t="str">
        <f t="shared" si="17"/>
        <v>기사임</v>
      </c>
      <c r="E239" s="24">
        <f>IF(D239="","",COUNTIF($D$1:D239,"기사임"))</f>
        <v>209</v>
      </c>
      <c r="F239" s="24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4" t="str">
        <f t="shared" si="16"/>
        <v/>
      </c>
    </row>
    <row r="240" spans="1:7">
      <c r="A240" s="30" t="s">
        <v>1321</v>
      </c>
      <c r="B240" s="30">
        <v>29</v>
      </c>
      <c r="C240" s="30">
        <v>21</v>
      </c>
      <c r="D240" s="24" t="str">
        <f t="shared" si="17"/>
        <v/>
      </c>
      <c r="E240" s="24" t="str">
        <f>IF(D240="","",COUNTIF($D$1:D240,"기사임"))</f>
        <v/>
      </c>
      <c r="F240" s="24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4" t="str">
        <f t="shared" si="16"/>
        <v/>
      </c>
    </row>
    <row r="241" spans="1:7">
      <c r="A241" s="30" t="s">
        <v>1383</v>
      </c>
      <c r="B241" s="30">
        <v>28</v>
      </c>
      <c r="C241" s="30">
        <v>25</v>
      </c>
      <c r="D241" s="24" t="str">
        <f t="shared" si="17"/>
        <v>기사임</v>
      </c>
      <c r="E241" s="24">
        <f>IF(D241="","",COUNTIF($D$1:D241,"기사임"))</f>
        <v>210</v>
      </c>
      <c r="F241" s="24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4" t="str">
        <f t="shared" si="16"/>
        <v/>
      </c>
    </row>
    <row r="242" spans="1:7">
      <c r="A242" s="30" t="s">
        <v>1673</v>
      </c>
      <c r="B242" s="30">
        <v>28</v>
      </c>
      <c r="C242" s="30">
        <v>23</v>
      </c>
      <c r="D242" s="24" t="str">
        <f t="shared" si="17"/>
        <v>기사임</v>
      </c>
      <c r="E242" s="24">
        <f>IF(D242="","",COUNTIF($D$1:D242,"기사임"))</f>
        <v>211</v>
      </c>
      <c r="F242" s="24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4" t="str">
        <f t="shared" si="16"/>
        <v/>
      </c>
    </row>
    <row r="243" spans="1:7">
      <c r="A243" s="30" t="s">
        <v>1340</v>
      </c>
      <c r="B243" s="30">
        <v>28</v>
      </c>
      <c r="C243" s="30">
        <v>23</v>
      </c>
      <c r="D243" s="24" t="str">
        <f t="shared" si="17"/>
        <v>기사임</v>
      </c>
      <c r="E243" s="24">
        <f>IF(D243="","",COUNTIF($D$1:D243,"기사임"))</f>
        <v>212</v>
      </c>
      <c r="F243" s="24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4" t="str">
        <f t="shared" si="16"/>
        <v/>
      </c>
    </row>
    <row r="244" spans="1:7">
      <c r="A244" s="30" t="s">
        <v>1426</v>
      </c>
      <c r="B244" s="30">
        <v>28</v>
      </c>
      <c r="C244" s="30">
        <v>27</v>
      </c>
      <c r="D244" s="24" t="str">
        <f t="shared" si="17"/>
        <v>기사임</v>
      </c>
      <c r="E244" s="24">
        <f>IF(D244="","",COUNTIF($D$1:D244,"기사임"))</f>
        <v>213</v>
      </c>
      <c r="F244" s="24" t="str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/>
      </c>
      <c r="G244" s="24" t="str">
        <f t="shared" si="16"/>
        <v/>
      </c>
    </row>
    <row r="245" spans="1:7">
      <c r="A245" s="30" t="s">
        <v>1359</v>
      </c>
      <c r="B245" s="30">
        <v>28</v>
      </c>
      <c r="C245" s="30">
        <v>21</v>
      </c>
      <c r="D245" s="24" t="str">
        <f t="shared" si="17"/>
        <v>기사임</v>
      </c>
      <c r="E245" s="24">
        <f>IF(D245="","",COUNTIF($D$1:D245,"기사임"))</f>
        <v>214</v>
      </c>
      <c r="F245" s="24" t="str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/>
      </c>
      <c r="G245" s="24" t="str">
        <f t="shared" si="16"/>
        <v/>
      </c>
    </row>
    <row r="246" spans="1:7">
      <c r="A246" s="30" t="s">
        <v>1638</v>
      </c>
      <c r="B246" s="30">
        <v>28</v>
      </c>
      <c r="C246" s="30">
        <v>19</v>
      </c>
      <c r="D246" s="24" t="str">
        <f t="shared" si="17"/>
        <v>기사임</v>
      </c>
      <c r="E246" s="24">
        <f>IF(D246="","",COUNTIF($D$1:D246,"기사임"))</f>
        <v>215</v>
      </c>
      <c r="F246" s="24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4" t="str">
        <f t="shared" si="16"/>
        <v/>
      </c>
    </row>
    <row r="247" spans="1:7">
      <c r="A247" s="30" t="s">
        <v>1476</v>
      </c>
      <c r="B247" s="30">
        <v>28</v>
      </c>
      <c r="C247" s="30">
        <v>20</v>
      </c>
      <c r="D247" s="24" t="str">
        <f t="shared" si="17"/>
        <v>기사임</v>
      </c>
      <c r="E247" s="24">
        <f>IF(D247="","",COUNTIF($D$1:D247,"기사임"))</f>
        <v>216</v>
      </c>
      <c r="F247" s="24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4" t="str">
        <f t="shared" si="16"/>
        <v/>
      </c>
    </row>
    <row r="248" spans="1:7">
      <c r="A248" s="30" t="s">
        <v>1422</v>
      </c>
      <c r="B248" s="30">
        <v>28</v>
      </c>
      <c r="C248" s="30">
        <v>27</v>
      </c>
      <c r="D248" s="24" t="str">
        <f t="shared" si="17"/>
        <v>기사임</v>
      </c>
      <c r="E248" s="24">
        <f>IF(D248="","",COUNTIF($D$1:D248,"기사임"))</f>
        <v>217</v>
      </c>
      <c r="F248" s="24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4" t="str">
        <f t="shared" si="16"/>
        <v/>
      </c>
    </row>
    <row r="249" spans="1:7">
      <c r="A249" s="30" t="s">
        <v>1403</v>
      </c>
      <c r="B249" s="30">
        <v>27</v>
      </c>
      <c r="C249" s="30">
        <v>22</v>
      </c>
      <c r="D249" s="24" t="str">
        <f t="shared" si="17"/>
        <v>기사임</v>
      </c>
      <c r="E249" s="24">
        <f>IF(D249="","",COUNTIF($D$1:D249,"기사임"))</f>
        <v>218</v>
      </c>
      <c r="F249" s="24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4" t="str">
        <f t="shared" si="16"/>
        <v/>
      </c>
    </row>
    <row r="250" spans="1:7">
      <c r="A250" s="30" t="s">
        <v>1472</v>
      </c>
      <c r="B250" s="30">
        <v>27</v>
      </c>
      <c r="C250" s="30">
        <v>23</v>
      </c>
      <c r="D250" s="24" t="str">
        <f t="shared" si="17"/>
        <v>기사임</v>
      </c>
      <c r="E250" s="24">
        <f>IF(D250="","",COUNTIF($D$1:D250,"기사임"))</f>
        <v>219</v>
      </c>
      <c r="F250" s="24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4" t="str">
        <f t="shared" si="16"/>
        <v/>
      </c>
    </row>
    <row r="251" spans="1:7">
      <c r="A251" s="30" t="s">
        <v>1496</v>
      </c>
      <c r="B251" s="30">
        <v>27</v>
      </c>
      <c r="C251" s="30">
        <v>24</v>
      </c>
      <c r="D251" s="24" t="str">
        <f t="shared" si="17"/>
        <v>기사임</v>
      </c>
      <c r="E251" s="24">
        <f>IF(D251="","",COUNTIF($D$1:D251,"기사임"))</f>
        <v>220</v>
      </c>
      <c r="F251" s="24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4" t="str">
        <f t="shared" si="16"/>
        <v/>
      </c>
    </row>
    <row r="252" spans="1:7">
      <c r="A252" s="30" t="s">
        <v>1366</v>
      </c>
      <c r="B252" s="30">
        <v>25</v>
      </c>
      <c r="C252" s="30">
        <v>19</v>
      </c>
      <c r="D252" s="24" t="str">
        <f t="shared" si="17"/>
        <v>기사임</v>
      </c>
      <c r="E252" s="24">
        <f>IF(D252="","",COUNTIF($D$1:D252,"기사임"))</f>
        <v>221</v>
      </c>
      <c r="F252" s="24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4" t="str">
        <f t="shared" si="16"/>
        <v/>
      </c>
    </row>
    <row r="253" spans="1:7">
      <c r="A253" s="30" t="s">
        <v>2260</v>
      </c>
      <c r="B253" s="30">
        <v>25</v>
      </c>
      <c r="C253" s="30">
        <v>13</v>
      </c>
      <c r="D253" s="24" t="str">
        <f t="shared" si="17"/>
        <v>기사임</v>
      </c>
      <c r="E253" s="24">
        <f>IF(D253="","",COUNTIF($D$1:D253,"기사임"))</f>
        <v>222</v>
      </c>
      <c r="F253" s="24" t="str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/>
      </c>
      <c r="G253" s="24" t="str">
        <f t="shared" si="16"/>
        <v/>
      </c>
    </row>
    <row r="254" spans="1:7">
      <c r="A254" s="30" t="s">
        <v>1600</v>
      </c>
      <c r="B254" s="30">
        <v>25</v>
      </c>
      <c r="C254" s="30">
        <v>22</v>
      </c>
      <c r="D254" s="24" t="str">
        <f t="shared" si="17"/>
        <v>기사임</v>
      </c>
      <c r="E254" s="24">
        <f>IF(D254="","",COUNTIF($D$1:D254,"기사임"))</f>
        <v>223</v>
      </c>
      <c r="F254" s="24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4" t="str">
        <f t="shared" si="16"/>
        <v/>
      </c>
    </row>
    <row r="255" spans="1:7">
      <c r="A255" s="30" t="s">
        <v>1284</v>
      </c>
      <c r="B255" s="30">
        <v>25</v>
      </c>
      <c r="C255" s="30">
        <v>24</v>
      </c>
      <c r="D255" s="24" t="str">
        <f t="shared" si="17"/>
        <v>기사임</v>
      </c>
      <c r="E255" s="24">
        <f>IF(D255="","",COUNTIF($D$1:D255,"기사임"))</f>
        <v>224</v>
      </c>
      <c r="F255" s="24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4" t="str">
        <f t="shared" si="16"/>
        <v/>
      </c>
    </row>
    <row r="256" spans="1:7">
      <c r="A256" s="30" t="s">
        <v>1417</v>
      </c>
      <c r="B256" s="30">
        <v>25</v>
      </c>
      <c r="C256" s="30">
        <v>23</v>
      </c>
      <c r="D256" s="24" t="str">
        <f t="shared" si="17"/>
        <v>기사임</v>
      </c>
      <c r="E256" s="24">
        <f>IF(D256="","",COUNTIF($D$1:D256,"기사임"))</f>
        <v>225</v>
      </c>
      <c r="F256" s="24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4" t="str">
        <f t="shared" si="16"/>
        <v/>
      </c>
    </row>
    <row r="257" spans="1:7">
      <c r="A257" s="30" t="s">
        <v>1466</v>
      </c>
      <c r="B257" s="30">
        <v>25</v>
      </c>
      <c r="C257" s="30">
        <v>24</v>
      </c>
      <c r="D257" s="24" t="str">
        <f t="shared" si="17"/>
        <v>기사임</v>
      </c>
      <c r="E257" s="24">
        <f>IF(D257="","",COUNTIF($D$1:D257,"기사임"))</f>
        <v>226</v>
      </c>
      <c r="F257" s="24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4" t="str">
        <f t="shared" si="16"/>
        <v/>
      </c>
    </row>
    <row r="258" spans="1:7">
      <c r="A258" s="30" t="s">
        <v>1790</v>
      </c>
      <c r="B258" s="30">
        <v>25</v>
      </c>
      <c r="C258" s="30">
        <v>16</v>
      </c>
      <c r="D258" s="24" t="str">
        <f t="shared" si="17"/>
        <v>기사임</v>
      </c>
      <c r="E258" s="24">
        <f>IF(D258="","",COUNTIF($D$1:D258,"기사임"))</f>
        <v>227</v>
      </c>
      <c r="F258" s="24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4" t="str">
        <f t="shared" ref="G258:G321" si="18">IF(F258="","",RANK(F258,F:F,1))</f>
        <v/>
      </c>
    </row>
    <row r="259" spans="1:7">
      <c r="A259" s="30" t="s">
        <v>1440</v>
      </c>
      <c r="B259" s="30">
        <v>24</v>
      </c>
      <c r="C259" s="30">
        <v>22</v>
      </c>
      <c r="D259" s="24" t="str">
        <f t="shared" ref="D259:D322" si="19">IF(AND(MID(A259,2,8)="archives",ISNUMBER(VALUE(MID(A259,11,8)))=TRUE),"기사임","")</f>
        <v>기사임</v>
      </c>
      <c r="E259" s="24">
        <f>IF(D259="","",COUNTIF($D$1:D259,"기사임"))</f>
        <v>228</v>
      </c>
      <c r="F259" s="24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4" t="str">
        <f t="shared" si="18"/>
        <v/>
      </c>
    </row>
    <row r="260" spans="1:7">
      <c r="A260" s="30" t="s">
        <v>1527</v>
      </c>
      <c r="B260" s="30">
        <v>24</v>
      </c>
      <c r="C260" s="30">
        <v>22</v>
      </c>
      <c r="D260" s="24" t="str">
        <f t="shared" si="19"/>
        <v>기사임</v>
      </c>
      <c r="E260" s="24">
        <f>IF(D260="","",COUNTIF($D$1:D260,"기사임"))</f>
        <v>229</v>
      </c>
      <c r="F260" s="24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4" t="str">
        <f t="shared" si="18"/>
        <v/>
      </c>
    </row>
    <row r="261" spans="1:7">
      <c r="A261" s="30" t="s">
        <v>1629</v>
      </c>
      <c r="B261" s="30">
        <v>24</v>
      </c>
      <c r="C261" s="30">
        <v>20</v>
      </c>
      <c r="D261" s="24" t="str">
        <f t="shared" si="19"/>
        <v>기사임</v>
      </c>
      <c r="E261" s="24">
        <f>IF(D261="","",COUNTIF($D$1:D261,"기사임"))</f>
        <v>230</v>
      </c>
      <c r="F261" s="24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4" t="str">
        <f t="shared" si="18"/>
        <v/>
      </c>
    </row>
    <row r="262" spans="1:7">
      <c r="A262" s="30" t="s">
        <v>1561</v>
      </c>
      <c r="B262" s="30">
        <v>24</v>
      </c>
      <c r="C262" s="30">
        <v>15</v>
      </c>
      <c r="D262" s="24" t="str">
        <f t="shared" si="19"/>
        <v>기사임</v>
      </c>
      <c r="E262" s="24">
        <f>IF(D262="","",COUNTIF($D$1:D262,"기사임"))</f>
        <v>231</v>
      </c>
      <c r="F262" s="24" t="str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/>
      </c>
      <c r="G262" s="24" t="str">
        <f t="shared" si="18"/>
        <v/>
      </c>
    </row>
    <row r="263" spans="1:7">
      <c r="A263" s="30" t="s">
        <v>1419</v>
      </c>
      <c r="B263" s="30">
        <v>24</v>
      </c>
      <c r="C263" s="30">
        <v>18</v>
      </c>
      <c r="D263" s="24" t="str">
        <f t="shared" si="19"/>
        <v>기사임</v>
      </c>
      <c r="E263" s="24">
        <f>IF(D263="","",COUNTIF($D$1:D263,"기사임"))</f>
        <v>232</v>
      </c>
      <c r="F263" s="24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4" t="str">
        <f t="shared" si="18"/>
        <v/>
      </c>
    </row>
    <row r="264" spans="1:7">
      <c r="A264" s="30" t="s">
        <v>1511</v>
      </c>
      <c r="B264" s="30">
        <v>24</v>
      </c>
      <c r="C264" s="30">
        <v>17</v>
      </c>
      <c r="D264" s="24" t="str">
        <f t="shared" si="19"/>
        <v>기사임</v>
      </c>
      <c r="E264" s="24">
        <f>IF(D264="","",COUNTIF($D$1:D264,"기사임"))</f>
        <v>233</v>
      </c>
      <c r="F264" s="24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4" t="str">
        <f t="shared" si="18"/>
        <v/>
      </c>
    </row>
    <row r="265" spans="1:7">
      <c r="A265" s="30" t="s">
        <v>1753</v>
      </c>
      <c r="B265" s="30">
        <v>24</v>
      </c>
      <c r="C265" s="30">
        <v>14</v>
      </c>
      <c r="D265" s="24" t="str">
        <f t="shared" si="19"/>
        <v/>
      </c>
      <c r="E265" s="24" t="str">
        <f>IF(D265="","",COUNTIF($D$1:D265,"기사임"))</f>
        <v/>
      </c>
      <c r="F265" s="24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4" t="str">
        <f t="shared" si="18"/>
        <v/>
      </c>
    </row>
    <row r="266" spans="1:7">
      <c r="A266" s="30" t="s">
        <v>3495</v>
      </c>
      <c r="B266" s="30">
        <v>18</v>
      </c>
      <c r="C266" s="30">
        <v>1.3333333333333299</v>
      </c>
      <c r="D266" s="24" t="str">
        <f t="shared" si="19"/>
        <v/>
      </c>
      <c r="E266" s="24" t="str">
        <f>IF(D266="","",COUNTIF($D$1:D266,"기사임"))</f>
        <v/>
      </c>
      <c r="F266" s="24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4" t="str">
        <f t="shared" si="18"/>
        <v/>
      </c>
    </row>
    <row r="267" spans="1:7">
      <c r="A267" s="30" t="s">
        <v>1415</v>
      </c>
      <c r="B267" s="30">
        <v>23</v>
      </c>
      <c r="C267" s="30">
        <v>16</v>
      </c>
      <c r="D267" s="24" t="str">
        <f t="shared" si="19"/>
        <v>기사임</v>
      </c>
      <c r="E267" s="24">
        <f>IF(D267="","",COUNTIF($D$1:D267,"기사임"))</f>
        <v>234</v>
      </c>
      <c r="F267" s="24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4" t="str">
        <f t="shared" si="18"/>
        <v/>
      </c>
    </row>
    <row r="268" spans="1:7">
      <c r="A268" s="30" t="s">
        <v>1458</v>
      </c>
      <c r="B268" s="30">
        <v>23</v>
      </c>
      <c r="C268" s="30">
        <v>19</v>
      </c>
      <c r="D268" s="24" t="str">
        <f t="shared" si="19"/>
        <v>기사임</v>
      </c>
      <c r="E268" s="24">
        <f>IF(D268="","",COUNTIF($D$1:D268,"기사임"))</f>
        <v>235</v>
      </c>
      <c r="F268" s="24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4" t="str">
        <f t="shared" si="18"/>
        <v/>
      </c>
    </row>
    <row r="269" spans="1:7">
      <c r="A269" s="30" t="s">
        <v>1310</v>
      </c>
      <c r="B269" s="30">
        <v>23</v>
      </c>
      <c r="C269" s="30">
        <v>15</v>
      </c>
      <c r="D269" s="24" t="str">
        <f t="shared" si="19"/>
        <v>기사임</v>
      </c>
      <c r="E269" s="24">
        <f>IF(D269="","",COUNTIF($D$1:D269,"기사임"))</f>
        <v>236</v>
      </c>
      <c r="F269" s="24" t="str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/>
      </c>
      <c r="G269" s="24" t="str">
        <f t="shared" si="18"/>
        <v/>
      </c>
    </row>
    <row r="270" spans="1:7">
      <c r="A270" s="30" t="s">
        <v>1325</v>
      </c>
      <c r="B270" s="30">
        <v>23</v>
      </c>
      <c r="C270" s="30">
        <v>19</v>
      </c>
      <c r="D270" s="24" t="str">
        <f t="shared" si="19"/>
        <v>기사임</v>
      </c>
      <c r="E270" s="24">
        <f>IF(D270="","",COUNTIF($D$1:D270,"기사임"))</f>
        <v>237</v>
      </c>
      <c r="F270" s="24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4" t="str">
        <f t="shared" si="18"/>
        <v/>
      </c>
    </row>
    <row r="271" spans="1:7">
      <c r="A271" s="30" t="s">
        <v>3113</v>
      </c>
      <c r="B271" s="30">
        <v>23</v>
      </c>
      <c r="C271" s="30">
        <v>21</v>
      </c>
      <c r="D271" s="24" t="str">
        <f t="shared" si="19"/>
        <v>기사임</v>
      </c>
      <c r="E271" s="24">
        <f>IF(D271="","",COUNTIF($D$1:D271,"기사임"))</f>
        <v>238</v>
      </c>
      <c r="F271" s="24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4" t="str">
        <f t="shared" si="18"/>
        <v/>
      </c>
    </row>
    <row r="272" spans="1:7">
      <c r="A272" s="30" t="s">
        <v>1606</v>
      </c>
      <c r="B272" s="30">
        <v>23</v>
      </c>
      <c r="C272" s="30">
        <v>20</v>
      </c>
      <c r="D272" s="24" t="str">
        <f t="shared" si="19"/>
        <v>기사임</v>
      </c>
      <c r="E272" s="24">
        <f>IF(D272="","",COUNTIF($D$1:D272,"기사임"))</f>
        <v>239</v>
      </c>
      <c r="F272" s="24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4" t="str">
        <f t="shared" si="18"/>
        <v/>
      </c>
    </row>
    <row r="273" spans="1:7">
      <c r="A273" s="30" t="s">
        <v>1484</v>
      </c>
      <c r="B273" s="30">
        <v>23</v>
      </c>
      <c r="C273" s="30">
        <v>22</v>
      </c>
      <c r="D273" s="24" t="str">
        <f t="shared" si="19"/>
        <v>기사임</v>
      </c>
      <c r="E273" s="24">
        <f>IF(D273="","",COUNTIF($D$1:D273,"기사임"))</f>
        <v>240</v>
      </c>
      <c r="F273" s="24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4" t="str">
        <f t="shared" si="18"/>
        <v/>
      </c>
    </row>
    <row r="274" spans="1:7">
      <c r="A274" s="30" t="s">
        <v>1447</v>
      </c>
      <c r="B274" s="30">
        <v>23</v>
      </c>
      <c r="C274" s="30">
        <v>23</v>
      </c>
      <c r="D274" s="24" t="str">
        <f t="shared" si="19"/>
        <v>기사임</v>
      </c>
      <c r="E274" s="24">
        <f>IF(D274="","",COUNTIF($D$1:D274,"기사임"))</f>
        <v>241</v>
      </c>
      <c r="F274" s="24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4" t="str">
        <f t="shared" si="18"/>
        <v/>
      </c>
    </row>
    <row r="275" spans="1:7">
      <c r="A275" s="30" t="s">
        <v>1475</v>
      </c>
      <c r="B275" s="30">
        <v>23</v>
      </c>
      <c r="C275" s="30">
        <v>21</v>
      </c>
      <c r="D275" s="24" t="str">
        <f t="shared" si="19"/>
        <v>기사임</v>
      </c>
      <c r="E275" s="24">
        <f>IF(D275="","",COUNTIF($D$1:D275,"기사임"))</f>
        <v>242</v>
      </c>
      <c r="F275" s="24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4" t="str">
        <f t="shared" si="18"/>
        <v/>
      </c>
    </row>
    <row r="276" spans="1:7">
      <c r="A276" s="30" t="s">
        <v>1521</v>
      </c>
      <c r="B276" s="30">
        <v>23</v>
      </c>
      <c r="C276" s="30">
        <v>17</v>
      </c>
      <c r="D276" s="24" t="str">
        <f t="shared" si="19"/>
        <v>기사임</v>
      </c>
      <c r="E276" s="24">
        <f>IF(D276="","",COUNTIF($D$1:D276,"기사임"))</f>
        <v>243</v>
      </c>
      <c r="F276" s="24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4" t="str">
        <f t="shared" si="18"/>
        <v/>
      </c>
    </row>
    <row r="277" spans="1:7">
      <c r="A277" s="30" t="s">
        <v>1533</v>
      </c>
      <c r="B277" s="30">
        <v>23</v>
      </c>
      <c r="C277" s="30">
        <v>19</v>
      </c>
      <c r="D277" s="24" t="str">
        <f t="shared" si="19"/>
        <v>기사임</v>
      </c>
      <c r="E277" s="24">
        <f>IF(D277="","",COUNTIF($D$1:D277,"기사임"))</f>
        <v>244</v>
      </c>
      <c r="F277" s="24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4" t="str">
        <f t="shared" si="18"/>
        <v/>
      </c>
    </row>
    <row r="278" spans="1:7">
      <c r="A278" s="30" t="s">
        <v>1424</v>
      </c>
      <c r="B278" s="30">
        <v>22</v>
      </c>
      <c r="C278" s="30">
        <v>13</v>
      </c>
      <c r="D278" s="24" t="str">
        <f t="shared" si="19"/>
        <v>기사임</v>
      </c>
      <c r="E278" s="24">
        <f>IF(D278="","",COUNTIF($D$1:D278,"기사임"))</f>
        <v>245</v>
      </c>
      <c r="F278" s="24" t="str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/>
      </c>
      <c r="G278" s="24" t="str">
        <f t="shared" si="18"/>
        <v/>
      </c>
    </row>
    <row r="279" spans="1:7">
      <c r="A279" s="30" t="s">
        <v>1379</v>
      </c>
      <c r="B279" s="30">
        <v>22</v>
      </c>
      <c r="C279" s="30">
        <v>20</v>
      </c>
      <c r="D279" s="24" t="str">
        <f t="shared" si="19"/>
        <v>기사임</v>
      </c>
      <c r="E279" s="24">
        <f>IF(D279="","",COUNTIF($D$1:D279,"기사임"))</f>
        <v>246</v>
      </c>
      <c r="F279" s="24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4" t="str">
        <f t="shared" si="18"/>
        <v/>
      </c>
    </row>
    <row r="280" spans="1:7">
      <c r="A280" s="30" t="s">
        <v>1349</v>
      </c>
      <c r="B280" s="30">
        <v>22</v>
      </c>
      <c r="C280" s="30">
        <v>17</v>
      </c>
      <c r="D280" s="24" t="str">
        <f t="shared" si="19"/>
        <v>기사임</v>
      </c>
      <c r="E280" s="24">
        <f>IF(D280="","",COUNTIF($D$1:D280,"기사임"))</f>
        <v>247</v>
      </c>
      <c r="F280" s="24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4" t="str">
        <f t="shared" si="18"/>
        <v/>
      </c>
    </row>
    <row r="281" spans="1:7">
      <c r="A281" s="30" t="s">
        <v>1380</v>
      </c>
      <c r="B281" s="30">
        <v>22</v>
      </c>
      <c r="C281" s="30">
        <v>18</v>
      </c>
      <c r="D281" s="24" t="str">
        <f t="shared" si="19"/>
        <v>기사임</v>
      </c>
      <c r="E281" s="24">
        <f>IF(D281="","",COUNTIF($D$1:D281,"기사임"))</f>
        <v>248</v>
      </c>
      <c r="F281" s="24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4" t="str">
        <f t="shared" si="18"/>
        <v/>
      </c>
    </row>
    <row r="282" spans="1:7">
      <c r="A282" s="30" t="s">
        <v>1374</v>
      </c>
      <c r="B282" s="30">
        <v>22</v>
      </c>
      <c r="C282" s="30">
        <v>20</v>
      </c>
      <c r="D282" s="24" t="str">
        <f t="shared" si="19"/>
        <v>기사임</v>
      </c>
      <c r="E282" s="24">
        <f>IF(D282="","",COUNTIF($D$1:D282,"기사임"))</f>
        <v>249</v>
      </c>
      <c r="F282" s="24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4" t="str">
        <f t="shared" si="18"/>
        <v/>
      </c>
    </row>
    <row r="283" spans="1:7">
      <c r="A283" s="30" t="s">
        <v>1581</v>
      </c>
      <c r="B283" s="30">
        <v>22</v>
      </c>
      <c r="C283" s="30">
        <v>16</v>
      </c>
      <c r="D283" s="24" t="str">
        <f t="shared" si="19"/>
        <v>기사임</v>
      </c>
      <c r="E283" s="24">
        <f>IF(D283="","",COUNTIF($D$1:D283,"기사임"))</f>
        <v>250</v>
      </c>
      <c r="F283" s="24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4" t="str">
        <f t="shared" si="18"/>
        <v/>
      </c>
    </row>
    <row r="284" spans="1:7">
      <c r="A284" s="30" t="s">
        <v>1347</v>
      </c>
      <c r="B284" s="30">
        <v>22</v>
      </c>
      <c r="C284" s="30">
        <v>19</v>
      </c>
      <c r="D284" s="24" t="str">
        <f t="shared" si="19"/>
        <v>기사임</v>
      </c>
      <c r="E284" s="24">
        <f>IF(D284="","",COUNTIF($D$1:D284,"기사임"))</f>
        <v>251</v>
      </c>
      <c r="F284" s="24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4" t="str">
        <f t="shared" si="18"/>
        <v/>
      </c>
    </row>
    <row r="285" spans="1:7">
      <c r="A285" s="30" t="s">
        <v>1582</v>
      </c>
      <c r="B285" s="30">
        <v>22</v>
      </c>
      <c r="C285" s="30">
        <v>15</v>
      </c>
      <c r="D285" s="24" t="str">
        <f t="shared" si="19"/>
        <v>기사임</v>
      </c>
      <c r="E285" s="24">
        <f>IF(D285="","",COUNTIF($D$1:D285,"기사임"))</f>
        <v>252</v>
      </c>
      <c r="F285" s="24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4" t="str">
        <f t="shared" si="18"/>
        <v/>
      </c>
    </row>
    <row r="286" spans="1:7">
      <c r="A286" s="30" t="s">
        <v>1704</v>
      </c>
      <c r="B286" s="30">
        <v>21</v>
      </c>
      <c r="C286" s="30">
        <v>15</v>
      </c>
      <c r="D286" s="24" t="str">
        <f t="shared" si="19"/>
        <v>기사임</v>
      </c>
      <c r="E286" s="24">
        <f>IF(D286="","",COUNTIF($D$1:D286,"기사임"))</f>
        <v>253</v>
      </c>
      <c r="F286" s="24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4" t="str">
        <f t="shared" si="18"/>
        <v/>
      </c>
    </row>
    <row r="287" spans="1:7">
      <c r="A287" s="30" t="s">
        <v>1283</v>
      </c>
      <c r="B287" s="30">
        <v>21</v>
      </c>
      <c r="C287" s="30">
        <v>19</v>
      </c>
      <c r="D287" s="24" t="str">
        <f t="shared" si="19"/>
        <v>기사임</v>
      </c>
      <c r="E287" s="24">
        <f>IF(D287="","",COUNTIF($D$1:D287,"기사임"))</f>
        <v>254</v>
      </c>
      <c r="F287" s="24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4" t="str">
        <f t="shared" si="18"/>
        <v/>
      </c>
    </row>
    <row r="288" spans="1:7">
      <c r="A288" s="30" t="s">
        <v>1471</v>
      </c>
      <c r="B288" s="30">
        <v>21</v>
      </c>
      <c r="C288" s="30">
        <v>19</v>
      </c>
      <c r="D288" s="24" t="str">
        <f t="shared" si="19"/>
        <v>기사임</v>
      </c>
      <c r="E288" s="24">
        <f>IF(D288="","",COUNTIF($D$1:D288,"기사임"))</f>
        <v>255</v>
      </c>
      <c r="F288" s="24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4" t="str">
        <f t="shared" si="18"/>
        <v/>
      </c>
    </row>
    <row r="289" spans="1:7">
      <c r="A289" s="30" t="s">
        <v>1494</v>
      </c>
      <c r="B289" s="30">
        <v>21</v>
      </c>
      <c r="C289" s="30">
        <v>18</v>
      </c>
      <c r="D289" s="24" t="str">
        <f t="shared" si="19"/>
        <v>기사임</v>
      </c>
      <c r="E289" s="24">
        <f>IF(D289="","",COUNTIF($D$1:D289,"기사임"))</f>
        <v>256</v>
      </c>
      <c r="F289" s="24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4" t="str">
        <f t="shared" si="18"/>
        <v/>
      </c>
    </row>
    <row r="290" spans="1:7">
      <c r="A290" s="30" t="s">
        <v>1410</v>
      </c>
      <c r="B290" s="30">
        <v>21</v>
      </c>
      <c r="C290" s="30">
        <v>17</v>
      </c>
      <c r="D290" s="24" t="str">
        <f t="shared" si="19"/>
        <v>기사임</v>
      </c>
      <c r="E290" s="24">
        <f>IF(D290="","",COUNTIF($D$1:D290,"기사임"))</f>
        <v>257</v>
      </c>
      <c r="F290" s="24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4" t="str">
        <f t="shared" si="18"/>
        <v/>
      </c>
    </row>
    <row r="291" spans="1:7">
      <c r="A291" s="30" t="s">
        <v>1612</v>
      </c>
      <c r="B291" s="30">
        <v>21</v>
      </c>
      <c r="C291" s="30">
        <v>21</v>
      </c>
      <c r="D291" s="24" t="str">
        <f t="shared" si="19"/>
        <v>기사임</v>
      </c>
      <c r="E291" s="24">
        <f>IF(D291="","",COUNTIF($D$1:D291,"기사임"))</f>
        <v>258</v>
      </c>
      <c r="F291" s="24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4" t="str">
        <f t="shared" si="18"/>
        <v/>
      </c>
    </row>
    <row r="292" spans="1:7">
      <c r="A292" s="30" t="s">
        <v>1486</v>
      </c>
      <c r="B292" s="30">
        <v>21</v>
      </c>
      <c r="C292" s="30">
        <v>20</v>
      </c>
      <c r="D292" s="24" t="str">
        <f t="shared" si="19"/>
        <v>기사임</v>
      </c>
      <c r="E292" s="24">
        <f>IF(D292="","",COUNTIF($D$1:D292,"기사임"))</f>
        <v>259</v>
      </c>
      <c r="F292" s="24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4" t="str">
        <f t="shared" si="18"/>
        <v/>
      </c>
    </row>
    <row r="293" spans="1:7">
      <c r="A293" s="30" t="s">
        <v>1487</v>
      </c>
      <c r="B293" s="30">
        <v>21</v>
      </c>
      <c r="C293" s="30">
        <v>19</v>
      </c>
      <c r="D293" s="24" t="str">
        <f t="shared" si="19"/>
        <v>기사임</v>
      </c>
      <c r="E293" s="24">
        <f>IF(D293="","",COUNTIF($D$1:D293,"기사임"))</f>
        <v>260</v>
      </c>
      <c r="F293" s="24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4" t="str">
        <f t="shared" si="18"/>
        <v/>
      </c>
    </row>
    <row r="294" spans="1:7">
      <c r="A294" s="30" t="s">
        <v>1398</v>
      </c>
      <c r="B294" s="30">
        <v>21</v>
      </c>
      <c r="C294" s="30">
        <v>14</v>
      </c>
      <c r="D294" s="24" t="str">
        <f t="shared" si="19"/>
        <v>기사임</v>
      </c>
      <c r="E294" s="24">
        <f>IF(D294="","",COUNTIF($D$1:D294,"기사임"))</f>
        <v>261</v>
      </c>
      <c r="F294" s="24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4" t="str">
        <f t="shared" si="18"/>
        <v/>
      </c>
    </row>
    <row r="295" spans="1:7">
      <c r="A295" s="30" t="s">
        <v>1433</v>
      </c>
      <c r="B295" s="30">
        <v>21</v>
      </c>
      <c r="C295" s="30">
        <v>19</v>
      </c>
      <c r="D295" s="24" t="str">
        <f t="shared" si="19"/>
        <v>기사임</v>
      </c>
      <c r="E295" s="24">
        <f>IF(D295="","",COUNTIF($D$1:D295,"기사임"))</f>
        <v>262</v>
      </c>
      <c r="F295" s="24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4" t="str">
        <f t="shared" si="18"/>
        <v/>
      </c>
    </row>
    <row r="296" spans="1:7">
      <c r="A296" s="30" t="s">
        <v>1816</v>
      </c>
      <c r="B296" s="30">
        <v>20</v>
      </c>
      <c r="C296" s="30">
        <v>14</v>
      </c>
      <c r="D296" s="24" t="str">
        <f t="shared" si="19"/>
        <v>기사임</v>
      </c>
      <c r="E296" s="24">
        <f>IF(D296="","",COUNTIF($D$1:D296,"기사임"))</f>
        <v>263</v>
      </c>
      <c r="F296" s="24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4" t="str">
        <f t="shared" si="18"/>
        <v/>
      </c>
    </row>
    <row r="297" spans="1:7">
      <c r="A297" s="30" t="s">
        <v>1302</v>
      </c>
      <c r="B297" s="30">
        <v>20</v>
      </c>
      <c r="C297" s="30">
        <v>19</v>
      </c>
      <c r="D297" s="24" t="str">
        <f t="shared" si="19"/>
        <v>기사임</v>
      </c>
      <c r="E297" s="24">
        <f>IF(D297="","",COUNTIF($D$1:D297,"기사임"))</f>
        <v>264</v>
      </c>
      <c r="F297" s="24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4" t="str">
        <f t="shared" si="18"/>
        <v/>
      </c>
    </row>
    <row r="298" spans="1:7">
      <c r="A298" s="30" t="s">
        <v>1681</v>
      </c>
      <c r="B298" s="30">
        <v>20</v>
      </c>
      <c r="C298" s="30">
        <v>19</v>
      </c>
      <c r="D298" s="24" t="str">
        <f t="shared" si="19"/>
        <v>기사임</v>
      </c>
      <c r="E298" s="24">
        <f>IF(D298="","",COUNTIF($D$1:D298,"기사임"))</f>
        <v>265</v>
      </c>
      <c r="F298" s="24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4" t="str">
        <f t="shared" si="18"/>
        <v/>
      </c>
    </row>
    <row r="299" spans="1:7">
      <c r="A299" s="30" t="s">
        <v>1822</v>
      </c>
      <c r="B299" s="30">
        <v>20</v>
      </c>
      <c r="C299" s="30">
        <v>19</v>
      </c>
      <c r="D299" s="24" t="str">
        <f t="shared" si="19"/>
        <v>기사임</v>
      </c>
      <c r="E299" s="24">
        <f>IF(D299="","",COUNTIF($D$1:D299,"기사임"))</f>
        <v>266</v>
      </c>
      <c r="F299" s="24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4" t="str">
        <f t="shared" si="18"/>
        <v/>
      </c>
    </row>
    <row r="300" spans="1:7">
      <c r="A300" s="30" t="s">
        <v>1453</v>
      </c>
      <c r="B300" s="30">
        <v>20</v>
      </c>
      <c r="C300" s="30">
        <v>15</v>
      </c>
      <c r="D300" s="24" t="str">
        <f t="shared" si="19"/>
        <v>기사임</v>
      </c>
      <c r="E300" s="24">
        <f>IF(D300="","",COUNTIF($D$1:D300,"기사임"))</f>
        <v>267</v>
      </c>
      <c r="F300" s="24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4" t="str">
        <f t="shared" si="18"/>
        <v/>
      </c>
    </row>
    <row r="301" spans="1:7">
      <c r="A301" s="30" t="s">
        <v>1634</v>
      </c>
      <c r="B301" s="30">
        <v>20</v>
      </c>
      <c r="C301" s="30">
        <v>19</v>
      </c>
      <c r="D301" s="24" t="str">
        <f t="shared" si="19"/>
        <v>기사임</v>
      </c>
      <c r="E301" s="24">
        <f>IF(D301="","",COUNTIF($D$1:D301,"기사임"))</f>
        <v>268</v>
      </c>
      <c r="F301" s="24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4" t="str">
        <f t="shared" si="18"/>
        <v/>
      </c>
    </row>
    <row r="302" spans="1:7">
      <c r="A302" s="30" t="s">
        <v>1520</v>
      </c>
      <c r="B302" s="30">
        <v>20</v>
      </c>
      <c r="C302" s="30">
        <v>18</v>
      </c>
      <c r="D302" s="24" t="str">
        <f t="shared" si="19"/>
        <v>기사임</v>
      </c>
      <c r="E302" s="24">
        <f>IF(D302="","",COUNTIF($D$1:D302,"기사임"))</f>
        <v>269</v>
      </c>
      <c r="F302" s="24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4" t="str">
        <f t="shared" si="18"/>
        <v/>
      </c>
    </row>
    <row r="303" spans="1:7">
      <c r="A303" s="30" t="s">
        <v>1536</v>
      </c>
      <c r="B303" s="30">
        <v>20</v>
      </c>
      <c r="C303" s="30">
        <v>18</v>
      </c>
      <c r="D303" s="24" t="str">
        <f t="shared" si="19"/>
        <v>기사임</v>
      </c>
      <c r="E303" s="24">
        <f>IF(D303="","",COUNTIF($D$1:D303,"기사임"))</f>
        <v>270</v>
      </c>
      <c r="F303" s="24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4" t="str">
        <f t="shared" si="18"/>
        <v/>
      </c>
    </row>
    <row r="304" spans="1:7">
      <c r="A304" s="30" t="s">
        <v>1512</v>
      </c>
      <c r="B304" s="30">
        <v>20</v>
      </c>
      <c r="C304" s="30">
        <v>19</v>
      </c>
      <c r="D304" s="24" t="str">
        <f t="shared" si="19"/>
        <v>기사임</v>
      </c>
      <c r="E304" s="24">
        <f>IF(D304="","",COUNTIF($D$1:D304,"기사임"))</f>
        <v>271</v>
      </c>
      <c r="F304" s="24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4" t="str">
        <f t="shared" si="18"/>
        <v/>
      </c>
    </row>
    <row r="305" spans="1:7">
      <c r="A305" s="30" t="s">
        <v>2032</v>
      </c>
      <c r="B305" s="30">
        <v>20</v>
      </c>
      <c r="C305" s="30">
        <v>15</v>
      </c>
      <c r="D305" s="24" t="str">
        <f t="shared" si="19"/>
        <v>기사임</v>
      </c>
      <c r="E305" s="24">
        <f>IF(D305="","",COUNTIF($D$1:D305,"기사임"))</f>
        <v>272</v>
      </c>
      <c r="F305" s="24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4" t="str">
        <f t="shared" si="18"/>
        <v/>
      </c>
    </row>
    <row r="306" spans="1:7">
      <c r="A306" s="30" t="s">
        <v>2885</v>
      </c>
      <c r="B306" s="30">
        <v>20</v>
      </c>
      <c r="C306" s="30">
        <v>5</v>
      </c>
      <c r="D306" s="24" t="str">
        <f t="shared" si="19"/>
        <v/>
      </c>
      <c r="E306" s="24" t="str">
        <f>IF(D306="","",COUNTIF($D$1:D306,"기사임"))</f>
        <v/>
      </c>
      <c r="F306" s="24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4" t="str">
        <f t="shared" si="18"/>
        <v/>
      </c>
    </row>
    <row r="307" spans="1:7">
      <c r="A307" s="30" t="s">
        <v>1759</v>
      </c>
      <c r="B307" s="30">
        <v>19</v>
      </c>
      <c r="C307" s="30">
        <v>15</v>
      </c>
      <c r="D307" s="24" t="str">
        <f t="shared" si="19"/>
        <v>기사임</v>
      </c>
      <c r="E307" s="24">
        <f>IF(D307="","",COUNTIF($D$1:D307,"기사임"))</f>
        <v>273</v>
      </c>
      <c r="F307" s="24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4" t="str">
        <f t="shared" si="18"/>
        <v/>
      </c>
    </row>
    <row r="308" spans="1:7">
      <c r="A308" s="30" t="s">
        <v>1814</v>
      </c>
      <c r="B308" s="30">
        <v>19</v>
      </c>
      <c r="C308" s="30">
        <v>11</v>
      </c>
      <c r="D308" s="24" t="str">
        <f t="shared" si="19"/>
        <v>기사임</v>
      </c>
      <c r="E308" s="24">
        <f>IF(D308="","",COUNTIF($D$1:D308,"기사임"))</f>
        <v>274</v>
      </c>
      <c r="F308" s="24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4" t="str">
        <f t="shared" si="18"/>
        <v/>
      </c>
    </row>
    <row r="309" spans="1:7">
      <c r="A309" s="30" t="s">
        <v>1493</v>
      </c>
      <c r="B309" s="30">
        <v>19</v>
      </c>
      <c r="C309" s="30">
        <v>18</v>
      </c>
      <c r="D309" s="24" t="str">
        <f t="shared" si="19"/>
        <v>기사임</v>
      </c>
      <c r="E309" s="24">
        <f>IF(D309="","",COUNTIF($D$1:D309,"기사임"))</f>
        <v>275</v>
      </c>
      <c r="F309" s="24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4" t="str">
        <f t="shared" si="18"/>
        <v/>
      </c>
    </row>
    <row r="310" spans="1:7">
      <c r="A310" s="30" t="s">
        <v>1706</v>
      </c>
      <c r="B310" s="30">
        <v>19</v>
      </c>
      <c r="C310" s="30">
        <v>12</v>
      </c>
      <c r="D310" s="24" t="str">
        <f t="shared" si="19"/>
        <v>기사임</v>
      </c>
      <c r="E310" s="24">
        <f>IF(D310="","",COUNTIF($D$1:D310,"기사임"))</f>
        <v>276</v>
      </c>
      <c r="F310" s="24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4" t="str">
        <f t="shared" si="18"/>
        <v/>
      </c>
    </row>
    <row r="311" spans="1:7">
      <c r="A311" s="30" t="s">
        <v>1572</v>
      </c>
      <c r="B311" s="30">
        <v>19</v>
      </c>
      <c r="C311" s="30">
        <v>14</v>
      </c>
      <c r="D311" s="24" t="str">
        <f t="shared" si="19"/>
        <v>기사임</v>
      </c>
      <c r="E311" s="24">
        <f>IF(D311="","",COUNTIF($D$1:D311,"기사임"))</f>
        <v>277</v>
      </c>
      <c r="F311" s="24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4" t="str">
        <f t="shared" si="18"/>
        <v/>
      </c>
    </row>
    <row r="312" spans="1:7">
      <c r="A312" s="30" t="s">
        <v>1273</v>
      </c>
      <c r="B312" s="30">
        <v>19</v>
      </c>
      <c r="C312" s="30">
        <v>16</v>
      </c>
      <c r="D312" s="24" t="str">
        <f t="shared" si="19"/>
        <v>기사임</v>
      </c>
      <c r="E312" s="24">
        <f>IF(D312="","",COUNTIF($D$1:D312,"기사임"))</f>
        <v>278</v>
      </c>
      <c r="F312" s="24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4" t="str">
        <f t="shared" si="18"/>
        <v/>
      </c>
    </row>
    <row r="313" spans="1:7">
      <c r="A313" s="30" t="s">
        <v>1463</v>
      </c>
      <c r="B313" s="30">
        <v>19</v>
      </c>
      <c r="C313" s="30">
        <v>15</v>
      </c>
      <c r="D313" s="24" t="str">
        <f t="shared" si="19"/>
        <v>기사임</v>
      </c>
      <c r="E313" s="24">
        <f>IF(D313="","",COUNTIF($D$1:D313,"기사임"))</f>
        <v>279</v>
      </c>
      <c r="F313" s="24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4" t="str">
        <f t="shared" si="18"/>
        <v/>
      </c>
    </row>
    <row r="314" spans="1:7">
      <c r="A314" s="30" t="s">
        <v>1578</v>
      </c>
      <c r="B314" s="30">
        <v>19</v>
      </c>
      <c r="C314" s="30">
        <v>19</v>
      </c>
      <c r="D314" s="24" t="str">
        <f t="shared" si="19"/>
        <v>기사임</v>
      </c>
      <c r="E314" s="24">
        <f>IF(D314="","",COUNTIF($D$1:D314,"기사임"))</f>
        <v>280</v>
      </c>
      <c r="F314" s="24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4" t="str">
        <f t="shared" si="18"/>
        <v/>
      </c>
    </row>
    <row r="315" spans="1:7">
      <c r="A315" s="30" t="s">
        <v>1596</v>
      </c>
      <c r="B315" s="30">
        <v>19</v>
      </c>
      <c r="C315" s="30">
        <v>16</v>
      </c>
      <c r="D315" s="24" t="str">
        <f t="shared" si="19"/>
        <v>기사임</v>
      </c>
      <c r="E315" s="24">
        <f>IF(D315="","",COUNTIF($D$1:D315,"기사임"))</f>
        <v>281</v>
      </c>
      <c r="F315" s="24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4" t="str">
        <f t="shared" si="18"/>
        <v/>
      </c>
    </row>
    <row r="316" spans="1:7">
      <c r="A316" s="30" t="s">
        <v>1402</v>
      </c>
      <c r="B316" s="30">
        <v>19</v>
      </c>
      <c r="C316" s="30">
        <v>18</v>
      </c>
      <c r="D316" s="24" t="str">
        <f t="shared" si="19"/>
        <v>기사임</v>
      </c>
      <c r="E316" s="24">
        <f>IF(D316="","",COUNTIF($D$1:D316,"기사임"))</f>
        <v>282</v>
      </c>
      <c r="F316" s="24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4" t="str">
        <f t="shared" si="18"/>
        <v/>
      </c>
    </row>
    <row r="317" spans="1:7">
      <c r="A317" s="30" t="s">
        <v>1538</v>
      </c>
      <c r="B317" s="30">
        <v>19</v>
      </c>
      <c r="C317" s="30">
        <v>16</v>
      </c>
      <c r="D317" s="24" t="str">
        <f t="shared" si="19"/>
        <v>기사임</v>
      </c>
      <c r="E317" s="24">
        <f>IF(D317="","",COUNTIF($D$1:D317,"기사임"))</f>
        <v>283</v>
      </c>
      <c r="F317" s="24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4" t="str">
        <f t="shared" si="18"/>
        <v/>
      </c>
    </row>
    <row r="318" spans="1:7">
      <c r="A318" s="30" t="s">
        <v>1427</v>
      </c>
      <c r="B318" s="30">
        <v>19</v>
      </c>
      <c r="C318" s="30">
        <v>14</v>
      </c>
      <c r="D318" s="24" t="str">
        <f t="shared" si="19"/>
        <v/>
      </c>
      <c r="E318" s="24" t="str">
        <f>IF(D318="","",COUNTIF($D$1:D318,"기사임"))</f>
        <v/>
      </c>
      <c r="F318" s="24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4" t="str">
        <f t="shared" si="18"/>
        <v/>
      </c>
    </row>
    <row r="319" spans="1:7">
      <c r="A319" s="30" t="s">
        <v>1620</v>
      </c>
      <c r="B319" s="30">
        <v>18</v>
      </c>
      <c r="C319" s="30">
        <v>13</v>
      </c>
      <c r="D319" s="24" t="str">
        <f t="shared" si="19"/>
        <v>기사임</v>
      </c>
      <c r="E319" s="24">
        <f>IF(D319="","",COUNTIF($D$1:D319,"기사임"))</f>
        <v>284</v>
      </c>
      <c r="F319" s="24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4" t="str">
        <f t="shared" si="18"/>
        <v/>
      </c>
    </row>
    <row r="320" spans="1:7">
      <c r="A320" s="30" t="s">
        <v>1702</v>
      </c>
      <c r="B320" s="30">
        <v>18</v>
      </c>
      <c r="C320" s="30">
        <v>16</v>
      </c>
      <c r="D320" s="24" t="str">
        <f t="shared" si="19"/>
        <v>기사임</v>
      </c>
      <c r="E320" s="24">
        <f>IF(D320="","",COUNTIF($D$1:D320,"기사임"))</f>
        <v>285</v>
      </c>
      <c r="F320" s="24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4" t="str">
        <f t="shared" si="18"/>
        <v/>
      </c>
    </row>
    <row r="321" spans="1:7">
      <c r="A321" s="30" t="s">
        <v>1478</v>
      </c>
      <c r="B321" s="30">
        <v>18</v>
      </c>
      <c r="C321" s="30">
        <v>17</v>
      </c>
      <c r="D321" s="24" t="str">
        <f t="shared" si="19"/>
        <v>기사임</v>
      </c>
      <c r="E321" s="24">
        <f>IF(D321="","",COUNTIF($D$1:D321,"기사임"))</f>
        <v>286</v>
      </c>
      <c r="F321" s="24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4" t="str">
        <f t="shared" si="18"/>
        <v/>
      </c>
    </row>
    <row r="322" spans="1:7">
      <c r="A322" s="30" t="s">
        <v>1897</v>
      </c>
      <c r="B322" s="30">
        <v>18</v>
      </c>
      <c r="C322" s="30">
        <v>15</v>
      </c>
      <c r="D322" s="24" t="str">
        <f t="shared" si="19"/>
        <v>기사임</v>
      </c>
      <c r="E322" s="24">
        <f>IF(D322="","",COUNTIF($D$1:D322,"기사임"))</f>
        <v>287</v>
      </c>
      <c r="F322" s="24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4" t="str">
        <f t="shared" ref="G322:G385" si="20">IF(F322="","",RANK(F322,F:F,1))</f>
        <v/>
      </c>
    </row>
    <row r="323" spans="1:7">
      <c r="A323" s="30" t="s">
        <v>1542</v>
      </c>
      <c r="B323" s="30">
        <v>18</v>
      </c>
      <c r="C323" s="30">
        <v>15</v>
      </c>
      <c r="D323" s="24" t="str">
        <f t="shared" ref="D323:D386" si="21">IF(AND(MID(A323,2,8)="archives",ISNUMBER(VALUE(MID(A323,11,8)))=TRUE),"기사임","")</f>
        <v>기사임</v>
      </c>
      <c r="E323" s="24">
        <f>IF(D323="","",COUNTIF($D$1:D323,"기사임"))</f>
        <v>288</v>
      </c>
      <c r="F323" s="24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4" t="str">
        <f t="shared" si="20"/>
        <v/>
      </c>
    </row>
    <row r="324" spans="1:7">
      <c r="A324" s="30" t="s">
        <v>1570</v>
      </c>
      <c r="B324" s="30">
        <v>18</v>
      </c>
      <c r="C324" s="30">
        <v>18</v>
      </c>
      <c r="D324" s="24" t="str">
        <f t="shared" si="21"/>
        <v>기사임</v>
      </c>
      <c r="E324" s="24">
        <f>IF(D324="","",COUNTIF($D$1:D324,"기사임"))</f>
        <v>289</v>
      </c>
      <c r="F324" s="24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4" t="str">
        <f t="shared" si="20"/>
        <v/>
      </c>
    </row>
    <row r="325" spans="1:7">
      <c r="A325" s="30" t="s">
        <v>1733</v>
      </c>
      <c r="B325" s="30">
        <v>18</v>
      </c>
      <c r="C325" s="30">
        <v>15</v>
      </c>
      <c r="D325" s="24" t="str">
        <f t="shared" si="21"/>
        <v>기사임</v>
      </c>
      <c r="E325" s="24">
        <f>IF(D325="","",COUNTIF($D$1:D325,"기사임"))</f>
        <v>290</v>
      </c>
      <c r="F325" s="24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4" t="str">
        <f t="shared" si="20"/>
        <v/>
      </c>
    </row>
    <row r="326" spans="1:7">
      <c r="A326" s="30" t="s">
        <v>3496</v>
      </c>
      <c r="B326" s="30">
        <v>14</v>
      </c>
      <c r="C326" s="30">
        <v>1.28571428571428</v>
      </c>
      <c r="D326" s="24" t="str">
        <f t="shared" si="21"/>
        <v/>
      </c>
      <c r="E326" s="24" t="str">
        <f>IF(D326="","",COUNTIF($D$1:D326,"기사임"))</f>
        <v/>
      </c>
      <c r="F326" s="24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4" t="str">
        <f t="shared" si="20"/>
        <v/>
      </c>
    </row>
    <row r="327" spans="1:7">
      <c r="A327" s="30" t="s">
        <v>1239</v>
      </c>
      <c r="B327" s="30">
        <v>18</v>
      </c>
      <c r="C327" s="30">
        <v>16</v>
      </c>
      <c r="D327" s="24" t="str">
        <f t="shared" si="21"/>
        <v>기사임</v>
      </c>
      <c r="E327" s="24">
        <f>IF(D327="","",COUNTIF($D$1:D327,"기사임"))</f>
        <v>291</v>
      </c>
      <c r="F327" s="24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4" t="str">
        <f t="shared" si="20"/>
        <v/>
      </c>
    </row>
    <row r="328" spans="1:7">
      <c r="A328" s="30" t="s">
        <v>3127</v>
      </c>
      <c r="B328" s="30">
        <v>18</v>
      </c>
      <c r="C328" s="30">
        <v>17</v>
      </c>
      <c r="D328" s="24" t="str">
        <f t="shared" si="21"/>
        <v>기사임</v>
      </c>
      <c r="E328" s="24">
        <f>IF(D328="","",COUNTIF($D$1:D328,"기사임"))</f>
        <v>292</v>
      </c>
      <c r="F328" s="24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4" t="str">
        <f t="shared" si="20"/>
        <v/>
      </c>
    </row>
    <row r="329" spans="1:7">
      <c r="A329" s="30" t="s">
        <v>1679</v>
      </c>
      <c r="B329" s="30">
        <v>18</v>
      </c>
      <c r="C329" s="30">
        <v>17</v>
      </c>
      <c r="D329" s="24" t="str">
        <f t="shared" si="21"/>
        <v>기사임</v>
      </c>
      <c r="E329" s="24">
        <f>IF(D329="","",COUNTIF($D$1:D329,"기사임"))</f>
        <v>293</v>
      </c>
      <c r="F329" s="24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4" t="str">
        <f t="shared" si="20"/>
        <v/>
      </c>
    </row>
    <row r="330" spans="1:7">
      <c r="A330" s="30" t="s">
        <v>1575</v>
      </c>
      <c r="B330" s="30">
        <v>18</v>
      </c>
      <c r="C330" s="30">
        <v>18</v>
      </c>
      <c r="D330" s="24" t="str">
        <f t="shared" si="21"/>
        <v>기사임</v>
      </c>
      <c r="E330" s="24">
        <f>IF(D330="","",COUNTIF($D$1:D330,"기사임"))</f>
        <v>294</v>
      </c>
      <c r="F330" s="24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4" t="str">
        <f t="shared" si="20"/>
        <v/>
      </c>
    </row>
    <row r="331" spans="1:7">
      <c r="A331" s="30" t="s">
        <v>1464</v>
      </c>
      <c r="B331" s="30">
        <v>18</v>
      </c>
      <c r="C331" s="30">
        <v>17</v>
      </c>
      <c r="D331" s="24" t="str">
        <f t="shared" si="21"/>
        <v>기사임</v>
      </c>
      <c r="E331" s="24">
        <f>IF(D331="","",COUNTIF($D$1:D331,"기사임"))</f>
        <v>295</v>
      </c>
      <c r="F331" s="24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4" t="str">
        <f t="shared" si="20"/>
        <v/>
      </c>
    </row>
    <row r="332" spans="1:7">
      <c r="A332" s="30" t="s">
        <v>1491</v>
      </c>
      <c r="B332" s="30">
        <v>18</v>
      </c>
      <c r="C332" s="30">
        <v>15</v>
      </c>
      <c r="D332" s="24" t="str">
        <f t="shared" si="21"/>
        <v>기사임</v>
      </c>
      <c r="E332" s="24">
        <f>IF(D332="","",COUNTIF($D$1:D332,"기사임"))</f>
        <v>296</v>
      </c>
      <c r="F332" s="24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4" t="str">
        <f t="shared" si="20"/>
        <v/>
      </c>
    </row>
    <row r="333" spans="1:7">
      <c r="A333" s="30" t="s">
        <v>1513</v>
      </c>
      <c r="B333" s="30">
        <v>18</v>
      </c>
      <c r="C333" s="30">
        <v>18</v>
      </c>
      <c r="D333" s="24" t="str">
        <f t="shared" si="21"/>
        <v/>
      </c>
      <c r="E333" s="24" t="str">
        <f>IF(D333="","",COUNTIF($D$1:D333,"기사임"))</f>
        <v/>
      </c>
      <c r="F333" s="24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4" t="str">
        <f t="shared" si="20"/>
        <v/>
      </c>
    </row>
    <row r="334" spans="1:7">
      <c r="A334" s="30" t="s">
        <v>1813</v>
      </c>
      <c r="B334" s="30">
        <v>17</v>
      </c>
      <c r="C334" s="30">
        <v>16</v>
      </c>
      <c r="D334" s="24" t="str">
        <f t="shared" si="21"/>
        <v>기사임</v>
      </c>
      <c r="E334" s="24">
        <f>IF(D334="","",COUNTIF($D$1:D334,"기사임"))</f>
        <v>297</v>
      </c>
      <c r="F334" s="24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4" t="str">
        <f t="shared" si="20"/>
        <v/>
      </c>
    </row>
    <row r="335" spans="1:7">
      <c r="A335" s="30" t="s">
        <v>1516</v>
      </c>
      <c r="B335" s="30">
        <v>17</v>
      </c>
      <c r="C335" s="30">
        <v>15</v>
      </c>
      <c r="D335" s="24" t="str">
        <f t="shared" si="21"/>
        <v>기사임</v>
      </c>
      <c r="E335" s="24">
        <f>IF(D335="","",COUNTIF($D$1:D335,"기사임"))</f>
        <v>298</v>
      </c>
      <c r="F335" s="24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4" t="str">
        <f t="shared" si="20"/>
        <v/>
      </c>
    </row>
    <row r="336" spans="1:7">
      <c r="A336" s="30" t="s">
        <v>1766</v>
      </c>
      <c r="B336" s="30">
        <v>17</v>
      </c>
      <c r="C336" s="30">
        <v>15</v>
      </c>
      <c r="D336" s="24" t="str">
        <f t="shared" si="21"/>
        <v>기사임</v>
      </c>
      <c r="E336" s="24">
        <f>IF(D336="","",COUNTIF($D$1:D336,"기사임"))</f>
        <v>299</v>
      </c>
      <c r="F336" s="24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4" t="str">
        <f t="shared" si="20"/>
        <v/>
      </c>
    </row>
    <row r="337" spans="1:7">
      <c r="A337" s="30" t="s">
        <v>1266</v>
      </c>
      <c r="B337" s="30">
        <v>17</v>
      </c>
      <c r="C337" s="30">
        <v>15</v>
      </c>
      <c r="D337" s="24" t="str">
        <f t="shared" si="21"/>
        <v>기사임</v>
      </c>
      <c r="E337" s="24">
        <f>IF(D337="","",COUNTIF($D$1:D337,"기사임"))</f>
        <v>300</v>
      </c>
      <c r="F337" s="24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4" t="str">
        <f t="shared" si="20"/>
        <v/>
      </c>
    </row>
    <row r="338" spans="1:7">
      <c r="A338" s="30" t="s">
        <v>1258</v>
      </c>
      <c r="B338" s="30">
        <v>17</v>
      </c>
      <c r="C338" s="30">
        <v>16</v>
      </c>
      <c r="D338" s="24" t="str">
        <f t="shared" si="21"/>
        <v>기사임</v>
      </c>
      <c r="E338" s="24">
        <f>IF(D338="","",COUNTIF($D$1:D338,"기사임"))</f>
        <v>301</v>
      </c>
      <c r="F338" s="24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4" t="str">
        <f t="shared" si="20"/>
        <v/>
      </c>
    </row>
    <row r="339" spans="1:7">
      <c r="A339" s="30" t="s">
        <v>3111</v>
      </c>
      <c r="B339" s="30">
        <v>17</v>
      </c>
      <c r="C339" s="30">
        <v>16</v>
      </c>
      <c r="D339" s="24" t="str">
        <f t="shared" si="21"/>
        <v>기사임</v>
      </c>
      <c r="E339" s="24">
        <f>IF(D339="","",COUNTIF($D$1:D339,"기사임"))</f>
        <v>302</v>
      </c>
      <c r="F339" s="24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4" t="str">
        <f t="shared" si="20"/>
        <v/>
      </c>
    </row>
    <row r="340" spans="1:7">
      <c r="A340" s="30" t="s">
        <v>1912</v>
      </c>
      <c r="B340" s="30">
        <v>17</v>
      </c>
      <c r="C340" s="30">
        <v>16</v>
      </c>
      <c r="D340" s="24" t="str">
        <f t="shared" si="21"/>
        <v>기사임</v>
      </c>
      <c r="E340" s="24">
        <f>IF(D340="","",COUNTIF($D$1:D340,"기사임"))</f>
        <v>303</v>
      </c>
      <c r="F340" s="24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4" t="str">
        <f t="shared" si="20"/>
        <v/>
      </c>
    </row>
    <row r="341" spans="1:7">
      <c r="A341" s="30" t="s">
        <v>1483</v>
      </c>
      <c r="B341" s="30">
        <v>17</v>
      </c>
      <c r="C341" s="30">
        <v>16</v>
      </c>
      <c r="D341" s="24" t="str">
        <f t="shared" si="21"/>
        <v>기사임</v>
      </c>
      <c r="E341" s="24">
        <f>IF(D341="","",COUNTIF($D$1:D341,"기사임"))</f>
        <v>304</v>
      </c>
      <c r="F341" s="24" t="str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/>
      </c>
      <c r="G341" s="24" t="str">
        <f t="shared" si="20"/>
        <v/>
      </c>
    </row>
    <row r="342" spans="1:7">
      <c r="A342" s="30" t="s">
        <v>1713</v>
      </c>
      <c r="B342" s="30">
        <v>17</v>
      </c>
      <c r="C342" s="30">
        <v>15</v>
      </c>
      <c r="D342" s="24" t="str">
        <f t="shared" si="21"/>
        <v>기사임</v>
      </c>
      <c r="E342" s="24">
        <f>IF(D342="","",COUNTIF($D$1:D342,"기사임"))</f>
        <v>305</v>
      </c>
      <c r="F342" s="24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4" t="str">
        <f t="shared" si="20"/>
        <v/>
      </c>
    </row>
    <row r="343" spans="1:7">
      <c r="A343" s="30" t="s">
        <v>1510</v>
      </c>
      <c r="B343" s="30">
        <v>17</v>
      </c>
      <c r="C343" s="30">
        <v>13</v>
      </c>
      <c r="D343" s="24" t="str">
        <f t="shared" si="21"/>
        <v>기사임</v>
      </c>
      <c r="E343" s="24">
        <f>IF(D343="","",COUNTIF($D$1:D343,"기사임"))</f>
        <v>306</v>
      </c>
      <c r="F343" s="24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4" t="str">
        <f t="shared" si="20"/>
        <v/>
      </c>
    </row>
    <row r="344" spans="1:7">
      <c r="A344" s="30" t="s">
        <v>1437</v>
      </c>
      <c r="B344" s="30">
        <v>17</v>
      </c>
      <c r="C344" s="30">
        <v>16</v>
      </c>
      <c r="D344" s="24" t="str">
        <f t="shared" si="21"/>
        <v>기사임</v>
      </c>
      <c r="E344" s="24">
        <f>IF(D344="","",COUNTIF($D$1:D344,"기사임"))</f>
        <v>307</v>
      </c>
      <c r="F344" s="24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4" t="str">
        <f t="shared" si="20"/>
        <v/>
      </c>
    </row>
    <row r="345" spans="1:7">
      <c r="A345" s="30" t="s">
        <v>1421</v>
      </c>
      <c r="B345" s="30">
        <v>17</v>
      </c>
      <c r="C345" s="30">
        <v>13</v>
      </c>
      <c r="D345" s="24" t="str">
        <f t="shared" si="21"/>
        <v>기사임</v>
      </c>
      <c r="E345" s="24">
        <f>IF(D345="","",COUNTIF($D$1:D345,"기사임"))</f>
        <v>308</v>
      </c>
      <c r="F345" s="24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4" t="str">
        <f t="shared" si="20"/>
        <v/>
      </c>
    </row>
    <row r="346" spans="1:7">
      <c r="A346" s="30" t="s">
        <v>1468</v>
      </c>
      <c r="B346" s="30">
        <v>17</v>
      </c>
      <c r="C346" s="30">
        <v>15</v>
      </c>
      <c r="D346" s="24" t="str">
        <f t="shared" si="21"/>
        <v>기사임</v>
      </c>
      <c r="E346" s="24">
        <f>IF(D346="","",COUNTIF($D$1:D346,"기사임"))</f>
        <v>309</v>
      </c>
      <c r="F346" s="24" t="str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/>
      </c>
      <c r="G346" s="24" t="str">
        <f t="shared" si="20"/>
        <v/>
      </c>
    </row>
    <row r="347" spans="1:7">
      <c r="A347" s="30" t="s">
        <v>1492</v>
      </c>
      <c r="B347" s="30">
        <v>16</v>
      </c>
      <c r="C347" s="30">
        <v>15</v>
      </c>
      <c r="D347" s="24" t="str">
        <f t="shared" si="21"/>
        <v>기사임</v>
      </c>
      <c r="E347" s="24">
        <f>IF(D347="","",COUNTIF($D$1:D347,"기사임"))</f>
        <v>310</v>
      </c>
      <c r="F347" s="24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4" t="str">
        <f t="shared" si="20"/>
        <v/>
      </c>
    </row>
    <row r="348" spans="1:7">
      <c r="A348" s="30" t="s">
        <v>1811</v>
      </c>
      <c r="B348" s="30">
        <v>16</v>
      </c>
      <c r="C348" s="30">
        <v>14</v>
      </c>
      <c r="D348" s="24" t="str">
        <f t="shared" si="21"/>
        <v>기사임</v>
      </c>
      <c r="E348" s="24">
        <f>IF(D348="","",COUNTIF($D$1:D348,"기사임"))</f>
        <v>311</v>
      </c>
      <c r="F348" s="24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4" t="str">
        <f t="shared" si="20"/>
        <v/>
      </c>
    </row>
    <row r="349" spans="1:7">
      <c r="A349" s="30" t="s">
        <v>1586</v>
      </c>
      <c r="B349" s="30">
        <v>16</v>
      </c>
      <c r="C349" s="30">
        <v>12</v>
      </c>
      <c r="D349" s="24" t="str">
        <f t="shared" si="21"/>
        <v>기사임</v>
      </c>
      <c r="E349" s="24">
        <f>IF(D349="","",COUNTIF($D$1:D349,"기사임"))</f>
        <v>312</v>
      </c>
      <c r="F349" s="24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4" t="str">
        <f t="shared" si="20"/>
        <v/>
      </c>
    </row>
    <row r="350" spans="1:7">
      <c r="A350" s="30" t="s">
        <v>1853</v>
      </c>
      <c r="B350" s="30">
        <v>16</v>
      </c>
      <c r="C350" s="30">
        <v>12</v>
      </c>
      <c r="D350" s="24" t="str">
        <f t="shared" si="21"/>
        <v>기사임</v>
      </c>
      <c r="E350" s="24">
        <f>IF(D350="","",COUNTIF($D$1:D350,"기사임"))</f>
        <v>313</v>
      </c>
      <c r="F350" s="24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4" t="str">
        <f t="shared" si="20"/>
        <v/>
      </c>
    </row>
    <row r="351" spans="1:7">
      <c r="A351" s="30" t="s">
        <v>1645</v>
      </c>
      <c r="B351" s="30">
        <v>16</v>
      </c>
      <c r="C351" s="30">
        <v>13</v>
      </c>
      <c r="D351" s="24" t="str">
        <f t="shared" si="21"/>
        <v>기사임</v>
      </c>
      <c r="E351" s="24">
        <f>IF(D351="","",COUNTIF($D$1:D351,"기사임"))</f>
        <v>314</v>
      </c>
      <c r="F351" s="24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4" t="str">
        <f t="shared" si="20"/>
        <v/>
      </c>
    </row>
    <row r="352" spans="1:7">
      <c r="A352" s="30" t="s">
        <v>1450</v>
      </c>
      <c r="B352" s="30">
        <v>16</v>
      </c>
      <c r="C352" s="30">
        <v>15</v>
      </c>
      <c r="D352" s="24" t="str">
        <f t="shared" si="21"/>
        <v>기사임</v>
      </c>
      <c r="E352" s="24">
        <f>IF(D352="","",COUNTIF($D$1:D352,"기사임"))</f>
        <v>315</v>
      </c>
      <c r="F352" s="24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4" t="str">
        <f t="shared" si="20"/>
        <v/>
      </c>
    </row>
    <row r="353" spans="1:7">
      <c r="A353" s="30" t="s">
        <v>1429</v>
      </c>
      <c r="B353" s="30">
        <v>16</v>
      </c>
      <c r="C353" s="30">
        <v>16</v>
      </c>
      <c r="D353" s="24" t="str">
        <f t="shared" si="21"/>
        <v>기사임</v>
      </c>
      <c r="E353" s="24">
        <f>IF(D353="","",COUNTIF($D$1:D353,"기사임"))</f>
        <v>316</v>
      </c>
      <c r="F353" s="24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4" t="str">
        <f t="shared" si="20"/>
        <v/>
      </c>
    </row>
    <row r="354" spans="1:7">
      <c r="A354" s="30" t="s">
        <v>1732</v>
      </c>
      <c r="B354" s="30">
        <v>16</v>
      </c>
      <c r="C354" s="30">
        <v>13</v>
      </c>
      <c r="D354" s="24" t="str">
        <f t="shared" si="21"/>
        <v>기사임</v>
      </c>
      <c r="E354" s="24">
        <f>IF(D354="","",COUNTIF($D$1:D354,"기사임"))</f>
        <v>317</v>
      </c>
      <c r="F354" s="24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4" t="str">
        <f t="shared" si="20"/>
        <v/>
      </c>
    </row>
    <row r="355" spans="1:7">
      <c r="A355" s="30" t="s">
        <v>1515</v>
      </c>
      <c r="B355" s="30">
        <v>16</v>
      </c>
      <c r="C355" s="30">
        <v>13</v>
      </c>
      <c r="D355" s="24" t="str">
        <f t="shared" si="21"/>
        <v>기사임</v>
      </c>
      <c r="E355" s="24">
        <f>IF(D355="","",COUNTIF($D$1:D355,"기사임"))</f>
        <v>318</v>
      </c>
      <c r="F355" s="24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4" t="str">
        <f t="shared" si="20"/>
        <v/>
      </c>
    </row>
    <row r="356" spans="1:7">
      <c r="A356" s="30" t="s">
        <v>1976</v>
      </c>
      <c r="B356" s="30">
        <v>16</v>
      </c>
      <c r="C356" s="30">
        <v>10</v>
      </c>
      <c r="D356" s="24" t="str">
        <f t="shared" si="21"/>
        <v>기사임</v>
      </c>
      <c r="E356" s="24">
        <f>IF(D356="","",COUNTIF($D$1:D356,"기사임"))</f>
        <v>319</v>
      </c>
      <c r="F356" s="24" t="str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/>
      </c>
      <c r="G356" s="24" t="str">
        <f t="shared" si="20"/>
        <v/>
      </c>
    </row>
    <row r="357" spans="1:7">
      <c r="A357" s="30" t="s">
        <v>1709</v>
      </c>
      <c r="B357" s="30">
        <v>16</v>
      </c>
      <c r="C357" s="30">
        <v>14</v>
      </c>
      <c r="D357" s="24" t="str">
        <f t="shared" si="21"/>
        <v>기사임</v>
      </c>
      <c r="E357" s="24">
        <f>IF(D357="","",COUNTIF($D$1:D357,"기사임"))</f>
        <v>320</v>
      </c>
      <c r="F357" s="24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4" t="str">
        <f t="shared" si="20"/>
        <v/>
      </c>
    </row>
    <row r="358" spans="1:7">
      <c r="A358" s="30" t="s">
        <v>1682</v>
      </c>
      <c r="B358" s="30">
        <v>16</v>
      </c>
      <c r="C358" s="30">
        <v>14</v>
      </c>
      <c r="D358" s="24" t="str">
        <f t="shared" si="21"/>
        <v>기사임</v>
      </c>
      <c r="E358" s="24">
        <f>IF(D358="","",COUNTIF($D$1:D358,"기사임"))</f>
        <v>321</v>
      </c>
      <c r="F358" s="24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4" t="str">
        <f t="shared" si="20"/>
        <v/>
      </c>
    </row>
    <row r="359" spans="1:7">
      <c r="A359" s="30" t="s">
        <v>1685</v>
      </c>
      <c r="B359" s="30">
        <v>16</v>
      </c>
      <c r="C359" s="30">
        <v>13</v>
      </c>
      <c r="D359" s="24" t="str">
        <f t="shared" si="21"/>
        <v>기사임</v>
      </c>
      <c r="E359" s="24">
        <f>IF(D359="","",COUNTIF($D$1:D359,"기사임"))</f>
        <v>322</v>
      </c>
      <c r="F359" s="24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4" t="str">
        <f t="shared" si="20"/>
        <v/>
      </c>
    </row>
    <row r="360" spans="1:7">
      <c r="A360" s="30" t="s">
        <v>1562</v>
      </c>
      <c r="B360" s="30">
        <v>16</v>
      </c>
      <c r="C360" s="30">
        <v>14</v>
      </c>
      <c r="D360" s="24" t="str">
        <f t="shared" si="21"/>
        <v>기사임</v>
      </c>
      <c r="E360" s="24">
        <f>IF(D360="","",COUNTIF($D$1:D360,"기사임"))</f>
        <v>323</v>
      </c>
      <c r="F360" s="24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4" t="str">
        <f t="shared" si="20"/>
        <v/>
      </c>
    </row>
    <row r="361" spans="1:7">
      <c r="A361" s="30" t="s">
        <v>1580</v>
      </c>
      <c r="B361" s="30">
        <v>16</v>
      </c>
      <c r="C361" s="30">
        <v>17</v>
      </c>
      <c r="D361" s="24" t="str">
        <f t="shared" si="21"/>
        <v>기사임</v>
      </c>
      <c r="E361" s="24">
        <f>IF(D361="","",COUNTIF($D$1:D361,"기사임"))</f>
        <v>324</v>
      </c>
      <c r="F361" s="24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4" t="str">
        <f t="shared" si="20"/>
        <v/>
      </c>
    </row>
    <row r="362" spans="1:7">
      <c r="A362" s="30" t="s">
        <v>1724</v>
      </c>
      <c r="B362" s="30">
        <v>16</v>
      </c>
      <c r="C362" s="30">
        <v>16</v>
      </c>
      <c r="D362" s="24" t="str">
        <f t="shared" si="21"/>
        <v>기사임</v>
      </c>
      <c r="E362" s="24">
        <f>IF(D362="","",COUNTIF($D$1:D362,"기사임"))</f>
        <v>325</v>
      </c>
      <c r="F362" s="24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4" t="str">
        <f t="shared" si="20"/>
        <v/>
      </c>
    </row>
    <row r="363" spans="1:7">
      <c r="A363" s="30" t="s">
        <v>1746</v>
      </c>
      <c r="B363" s="30">
        <v>16</v>
      </c>
      <c r="C363" s="30">
        <v>11</v>
      </c>
      <c r="D363" s="24" t="str">
        <f t="shared" si="21"/>
        <v>기사임</v>
      </c>
      <c r="E363" s="24">
        <f>IF(D363="","",COUNTIF($D$1:D363,"기사임"))</f>
        <v>326</v>
      </c>
      <c r="F363" s="24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4" t="str">
        <f t="shared" si="20"/>
        <v/>
      </c>
    </row>
    <row r="364" spans="1:7">
      <c r="A364" s="30" t="s">
        <v>1391</v>
      </c>
      <c r="B364" s="30">
        <v>16</v>
      </c>
      <c r="C364" s="30">
        <v>13</v>
      </c>
      <c r="D364" s="24" t="str">
        <f t="shared" si="21"/>
        <v>기사임</v>
      </c>
      <c r="E364" s="24">
        <f>IF(D364="","",COUNTIF($D$1:D364,"기사임"))</f>
        <v>327</v>
      </c>
      <c r="F364" s="24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4" t="str">
        <f t="shared" si="20"/>
        <v/>
      </c>
    </row>
    <row r="365" spans="1:7">
      <c r="A365" s="30" t="s">
        <v>3497</v>
      </c>
      <c r="B365" s="30">
        <v>14</v>
      </c>
      <c r="C365" s="30">
        <v>1.1428571428571399</v>
      </c>
      <c r="D365" s="24" t="str">
        <f t="shared" si="21"/>
        <v/>
      </c>
      <c r="E365" s="24" t="str">
        <f>IF(D365="","",COUNTIF($D$1:D365,"기사임"))</f>
        <v/>
      </c>
      <c r="F365" s="24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4" t="str">
        <f t="shared" si="20"/>
        <v/>
      </c>
    </row>
    <row r="366" spans="1:7">
      <c r="A366" s="30" t="s">
        <v>2366</v>
      </c>
      <c r="B366" s="30">
        <v>15</v>
      </c>
      <c r="C366" s="30">
        <v>10</v>
      </c>
      <c r="D366" s="24" t="str">
        <f t="shared" si="21"/>
        <v>기사임</v>
      </c>
      <c r="E366" s="24">
        <f>IF(D366="","",COUNTIF($D$1:D366,"기사임"))</f>
        <v>328</v>
      </c>
      <c r="F366" s="24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4" t="str">
        <f t="shared" si="20"/>
        <v/>
      </c>
    </row>
    <row r="367" spans="1:7">
      <c r="A367" s="30" t="s">
        <v>1644</v>
      </c>
      <c r="B367" s="30">
        <v>15</v>
      </c>
      <c r="C367" s="30">
        <v>14</v>
      </c>
      <c r="D367" s="24" t="str">
        <f t="shared" si="21"/>
        <v>기사임</v>
      </c>
      <c r="E367" s="24">
        <f>IF(D367="","",COUNTIF($D$1:D367,"기사임"))</f>
        <v>329</v>
      </c>
      <c r="F367" s="24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4" t="str">
        <f t="shared" si="20"/>
        <v/>
      </c>
    </row>
    <row r="368" spans="1:7">
      <c r="A368" s="30" t="s">
        <v>1371</v>
      </c>
      <c r="B368" s="30">
        <v>15</v>
      </c>
      <c r="C368" s="30">
        <v>14</v>
      </c>
      <c r="D368" s="24" t="str">
        <f t="shared" si="21"/>
        <v>기사임</v>
      </c>
      <c r="E368" s="24">
        <f>IF(D368="","",COUNTIF($D$1:D368,"기사임"))</f>
        <v>330</v>
      </c>
      <c r="F368" s="24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4" t="str">
        <f t="shared" si="20"/>
        <v/>
      </c>
    </row>
    <row r="369" spans="1:7">
      <c r="A369" s="30" t="s">
        <v>1625</v>
      </c>
      <c r="B369" s="30">
        <v>15</v>
      </c>
      <c r="C369" s="30">
        <v>11</v>
      </c>
      <c r="D369" s="24" t="str">
        <f t="shared" si="21"/>
        <v>기사임</v>
      </c>
      <c r="E369" s="24">
        <f>IF(D369="","",COUNTIF($D$1:D369,"기사임"))</f>
        <v>331</v>
      </c>
      <c r="F369" s="24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4" t="str">
        <f t="shared" si="20"/>
        <v/>
      </c>
    </row>
    <row r="370" spans="1:7">
      <c r="A370" s="30" t="s">
        <v>1648</v>
      </c>
      <c r="B370" s="30">
        <v>15</v>
      </c>
      <c r="C370" s="30">
        <v>13</v>
      </c>
      <c r="D370" s="24" t="str">
        <f t="shared" si="21"/>
        <v>기사임</v>
      </c>
      <c r="E370" s="24">
        <f>IF(D370="","",COUNTIF($D$1:D370,"기사임"))</f>
        <v>332</v>
      </c>
      <c r="F370" s="24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4" t="str">
        <f t="shared" si="20"/>
        <v/>
      </c>
    </row>
    <row r="371" spans="1:7">
      <c r="A371" s="30" t="s">
        <v>1481</v>
      </c>
      <c r="B371" s="30">
        <v>15</v>
      </c>
      <c r="C371" s="30">
        <v>12</v>
      </c>
      <c r="D371" s="24" t="str">
        <f t="shared" si="21"/>
        <v>기사임</v>
      </c>
      <c r="E371" s="24">
        <f>IF(D371="","",COUNTIF($D$1:D371,"기사임"))</f>
        <v>333</v>
      </c>
      <c r="F371" s="24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4" t="str">
        <f t="shared" si="20"/>
        <v/>
      </c>
    </row>
    <row r="372" spans="1:7">
      <c r="A372" s="30" t="s">
        <v>2079</v>
      </c>
      <c r="B372" s="30">
        <v>15</v>
      </c>
      <c r="C372" s="30">
        <v>12</v>
      </c>
      <c r="D372" s="24" t="str">
        <f t="shared" si="21"/>
        <v>기사임</v>
      </c>
      <c r="E372" s="24">
        <f>IF(D372="","",COUNTIF($D$1:D372,"기사임"))</f>
        <v>334</v>
      </c>
      <c r="F372" s="24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4" t="str">
        <f t="shared" si="20"/>
        <v/>
      </c>
    </row>
    <row r="373" spans="1:7">
      <c r="A373" s="30" t="s">
        <v>1608</v>
      </c>
      <c r="B373" s="30">
        <v>15</v>
      </c>
      <c r="C373" s="30">
        <v>14</v>
      </c>
      <c r="D373" s="24" t="str">
        <f t="shared" si="21"/>
        <v>기사임</v>
      </c>
      <c r="E373" s="24">
        <f>IF(D373="","",COUNTIF($D$1:D373,"기사임"))</f>
        <v>335</v>
      </c>
      <c r="F373" s="24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4" t="str">
        <f t="shared" si="20"/>
        <v/>
      </c>
    </row>
    <row r="374" spans="1:7">
      <c r="A374" s="30" t="s">
        <v>1548</v>
      </c>
      <c r="B374" s="30">
        <v>15</v>
      </c>
      <c r="C374" s="30">
        <v>14</v>
      </c>
      <c r="D374" s="24" t="str">
        <f t="shared" si="21"/>
        <v>기사임</v>
      </c>
      <c r="E374" s="24">
        <f>IF(D374="","",COUNTIF($D$1:D374,"기사임"))</f>
        <v>336</v>
      </c>
      <c r="F374" s="24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4" t="str">
        <f t="shared" si="20"/>
        <v/>
      </c>
    </row>
    <row r="375" spans="1:7">
      <c r="A375" s="30" t="s">
        <v>1465</v>
      </c>
      <c r="B375" s="30">
        <v>15</v>
      </c>
      <c r="C375" s="30">
        <v>13</v>
      </c>
      <c r="D375" s="24" t="str">
        <f t="shared" si="21"/>
        <v>기사임</v>
      </c>
      <c r="E375" s="24">
        <f>IF(D375="","",COUNTIF($D$1:D375,"기사임"))</f>
        <v>337</v>
      </c>
      <c r="F375" s="24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4" t="str">
        <f t="shared" si="20"/>
        <v/>
      </c>
    </row>
    <row r="376" spans="1:7">
      <c r="A376" s="30" t="s">
        <v>2288</v>
      </c>
      <c r="B376" s="30">
        <v>15</v>
      </c>
      <c r="C376" s="30">
        <v>12</v>
      </c>
      <c r="D376" s="24" t="str">
        <f t="shared" si="21"/>
        <v>기사임</v>
      </c>
      <c r="E376" s="24">
        <f>IF(D376="","",COUNTIF($D$1:D376,"기사임"))</f>
        <v>338</v>
      </c>
      <c r="F376" s="24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4" t="str">
        <f t="shared" si="20"/>
        <v/>
      </c>
    </row>
    <row r="377" spans="1:7">
      <c r="A377" s="30" t="s">
        <v>2102</v>
      </c>
      <c r="B377" s="30">
        <v>15</v>
      </c>
      <c r="C377" s="30">
        <v>16</v>
      </c>
      <c r="D377" s="24" t="str">
        <f t="shared" si="21"/>
        <v>기사임</v>
      </c>
      <c r="E377" s="24">
        <f>IF(D377="","",COUNTIF($D$1:D377,"기사임"))</f>
        <v>339</v>
      </c>
      <c r="F377" s="24" t="str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/>
      </c>
      <c r="G377" s="24" t="str">
        <f t="shared" si="20"/>
        <v/>
      </c>
    </row>
    <row r="378" spans="1:7">
      <c r="A378" s="30" t="s">
        <v>2004</v>
      </c>
      <c r="B378" s="30">
        <v>15</v>
      </c>
      <c r="C378" s="30">
        <v>9</v>
      </c>
      <c r="D378" s="24" t="str">
        <f t="shared" si="21"/>
        <v>기사임</v>
      </c>
      <c r="E378" s="24">
        <f>IF(D378="","",COUNTIF($D$1:D378,"기사임"))</f>
        <v>340</v>
      </c>
      <c r="F378" s="24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4" t="str">
        <f t="shared" si="20"/>
        <v/>
      </c>
    </row>
    <row r="379" spans="1:7">
      <c r="A379" s="30" t="s">
        <v>1499</v>
      </c>
      <c r="B379" s="30">
        <v>15</v>
      </c>
      <c r="C379" s="30">
        <v>9</v>
      </c>
      <c r="D379" s="24" t="str">
        <f t="shared" si="21"/>
        <v>기사임</v>
      </c>
      <c r="E379" s="24">
        <f>IF(D379="","",COUNTIF($D$1:D379,"기사임"))</f>
        <v>341</v>
      </c>
      <c r="F379" s="24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4" t="str">
        <f t="shared" si="20"/>
        <v/>
      </c>
    </row>
    <row r="380" spans="1:7">
      <c r="A380" s="30" t="s">
        <v>2620</v>
      </c>
      <c r="B380" s="30">
        <v>15</v>
      </c>
      <c r="C380" s="30">
        <v>13</v>
      </c>
      <c r="D380" s="24" t="str">
        <f t="shared" si="21"/>
        <v>기사임</v>
      </c>
      <c r="E380" s="24">
        <f>IF(D380="","",COUNTIF($D$1:D380,"기사임"))</f>
        <v>342</v>
      </c>
      <c r="F380" s="24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4" t="str">
        <f t="shared" si="20"/>
        <v/>
      </c>
    </row>
    <row r="381" spans="1:7">
      <c r="A381" s="30" t="s">
        <v>1501</v>
      </c>
      <c r="B381" s="30">
        <v>15</v>
      </c>
      <c r="C381" s="30">
        <v>12</v>
      </c>
      <c r="D381" s="24" t="str">
        <f t="shared" si="21"/>
        <v>기사임</v>
      </c>
      <c r="E381" s="24">
        <f>IF(D381="","",COUNTIF($D$1:D381,"기사임"))</f>
        <v>343</v>
      </c>
      <c r="F381" s="24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4" t="str">
        <f t="shared" si="20"/>
        <v/>
      </c>
    </row>
    <row r="382" spans="1:7">
      <c r="A382" s="30" t="s">
        <v>2025</v>
      </c>
      <c r="B382" s="30">
        <v>15</v>
      </c>
      <c r="C382" s="30">
        <v>11</v>
      </c>
      <c r="D382" s="24" t="str">
        <f t="shared" si="21"/>
        <v>기사임</v>
      </c>
      <c r="E382" s="24">
        <f>IF(D382="","",COUNTIF($D$1:D382,"기사임"))</f>
        <v>344</v>
      </c>
      <c r="F382" s="24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4" t="str">
        <f t="shared" si="20"/>
        <v/>
      </c>
    </row>
    <row r="383" spans="1:7">
      <c r="A383" s="30" t="s">
        <v>1597</v>
      </c>
      <c r="B383" s="30">
        <v>15</v>
      </c>
      <c r="C383" s="30">
        <v>15</v>
      </c>
      <c r="D383" s="24" t="str">
        <f t="shared" si="21"/>
        <v>기사임</v>
      </c>
      <c r="E383" s="24">
        <f>IF(D383="","",COUNTIF($D$1:D383,"기사임"))</f>
        <v>345</v>
      </c>
      <c r="F383" s="24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4" t="str">
        <f t="shared" si="20"/>
        <v/>
      </c>
    </row>
    <row r="384" spans="1:7">
      <c r="A384" s="30" t="s">
        <v>1749</v>
      </c>
      <c r="B384" s="30">
        <v>15</v>
      </c>
      <c r="C384" s="30">
        <v>12</v>
      </c>
      <c r="D384" s="24" t="str">
        <f t="shared" si="21"/>
        <v>기사임</v>
      </c>
      <c r="E384" s="24">
        <f>IF(D384="","",COUNTIF($D$1:D384,"기사임"))</f>
        <v>346</v>
      </c>
      <c r="F384" s="24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4" t="str">
        <f t="shared" si="20"/>
        <v/>
      </c>
    </row>
    <row r="385" spans="1:7">
      <c r="A385" s="30" t="s">
        <v>1665</v>
      </c>
      <c r="B385" s="30">
        <v>15</v>
      </c>
      <c r="C385" s="30">
        <v>5</v>
      </c>
      <c r="D385" s="24" t="str">
        <f t="shared" si="21"/>
        <v/>
      </c>
      <c r="E385" s="24" t="str">
        <f>IF(D385="","",COUNTIF($D$1:D385,"기사임"))</f>
        <v/>
      </c>
      <c r="F385" s="24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4" t="str">
        <f t="shared" si="20"/>
        <v/>
      </c>
    </row>
    <row r="386" spans="1:7">
      <c r="A386" s="30" t="s">
        <v>3498</v>
      </c>
      <c r="B386" s="30">
        <v>12</v>
      </c>
      <c r="C386" s="30">
        <v>1.25</v>
      </c>
      <c r="D386" s="24" t="str">
        <f t="shared" si="21"/>
        <v/>
      </c>
      <c r="E386" s="24" t="str">
        <f>IF(D386="","",COUNTIF($D$1:D386,"기사임"))</f>
        <v/>
      </c>
      <c r="F386" s="24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4" t="str">
        <f t="shared" ref="G386:G449" si="22">IF(F386="","",RANK(F386,F:F,1))</f>
        <v/>
      </c>
    </row>
    <row r="387" spans="1:7">
      <c r="A387" s="30" t="s">
        <v>3499</v>
      </c>
      <c r="B387" s="30">
        <v>14</v>
      </c>
      <c r="C387" s="30">
        <v>1.0714285714285701</v>
      </c>
      <c r="D387" s="24" t="str">
        <f t="shared" ref="D387:D450" si="23">IF(AND(MID(A387,2,8)="archives",ISNUMBER(VALUE(MID(A387,11,8)))=TRUE),"기사임","")</f>
        <v/>
      </c>
      <c r="E387" s="24" t="str">
        <f>IF(D387="","",COUNTIF($D$1:D387,"기사임"))</f>
        <v/>
      </c>
      <c r="F387" s="24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4" t="str">
        <f t="shared" si="22"/>
        <v/>
      </c>
    </row>
    <row r="388" spans="1:7">
      <c r="A388" s="30" t="s">
        <v>1556</v>
      </c>
      <c r="B388" s="30">
        <v>14</v>
      </c>
      <c r="C388" s="30">
        <v>13</v>
      </c>
      <c r="D388" s="24" t="str">
        <f t="shared" si="23"/>
        <v>기사임</v>
      </c>
      <c r="E388" s="24">
        <f>IF(D388="","",COUNTIF($D$1:D388,"기사임"))</f>
        <v>347</v>
      </c>
      <c r="F388" s="24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4" t="str">
        <f t="shared" si="22"/>
        <v/>
      </c>
    </row>
    <row r="389" spans="1:7">
      <c r="A389" s="30" t="s">
        <v>1557</v>
      </c>
      <c r="B389" s="30">
        <v>14</v>
      </c>
      <c r="C389" s="30">
        <v>13</v>
      </c>
      <c r="D389" s="24" t="str">
        <f t="shared" si="23"/>
        <v>기사임</v>
      </c>
      <c r="E389" s="24">
        <f>IF(D389="","",COUNTIF($D$1:D389,"기사임"))</f>
        <v>348</v>
      </c>
      <c r="F389" s="24" t="str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/>
      </c>
      <c r="G389" s="24" t="str">
        <f t="shared" si="22"/>
        <v/>
      </c>
    </row>
    <row r="390" spans="1:7">
      <c r="A390" s="30" t="s">
        <v>2048</v>
      </c>
      <c r="B390" s="30">
        <v>14</v>
      </c>
      <c r="C390" s="30">
        <v>11</v>
      </c>
      <c r="D390" s="24" t="str">
        <f t="shared" si="23"/>
        <v>기사임</v>
      </c>
      <c r="E390" s="24">
        <f>IF(D390="","",COUNTIF($D$1:D390,"기사임"))</f>
        <v>349</v>
      </c>
      <c r="F390" s="24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4" t="str">
        <f t="shared" si="22"/>
        <v/>
      </c>
    </row>
    <row r="391" spans="1:7">
      <c r="A391" s="30" t="s">
        <v>1588</v>
      </c>
      <c r="B391" s="30">
        <v>14</v>
      </c>
      <c r="C391" s="30">
        <v>13</v>
      </c>
      <c r="D391" s="24" t="str">
        <f t="shared" si="23"/>
        <v>기사임</v>
      </c>
      <c r="E391" s="24">
        <f>IF(D391="","",COUNTIF($D$1:D391,"기사임"))</f>
        <v>350</v>
      </c>
      <c r="F391" s="24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4" t="str">
        <f t="shared" si="22"/>
        <v/>
      </c>
    </row>
    <row r="392" spans="1:7">
      <c r="A392" s="30" t="s">
        <v>1558</v>
      </c>
      <c r="B392" s="30">
        <v>14</v>
      </c>
      <c r="C392" s="30">
        <v>10</v>
      </c>
      <c r="D392" s="24" t="str">
        <f t="shared" si="23"/>
        <v>기사임</v>
      </c>
      <c r="E392" s="24">
        <f>IF(D392="","",COUNTIF($D$1:D392,"기사임"))</f>
        <v>351</v>
      </c>
      <c r="F392" s="24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4" t="str">
        <f t="shared" si="22"/>
        <v/>
      </c>
    </row>
    <row r="393" spans="1:7">
      <c r="A393" s="30" t="s">
        <v>1671</v>
      </c>
      <c r="B393" s="30">
        <v>14</v>
      </c>
      <c r="C393" s="30">
        <v>12</v>
      </c>
      <c r="D393" s="24" t="str">
        <f t="shared" si="23"/>
        <v>기사임</v>
      </c>
      <c r="E393" s="24">
        <f>IF(D393="","",COUNTIF($D$1:D393,"기사임"))</f>
        <v>352</v>
      </c>
      <c r="F393" s="24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4" t="str">
        <f t="shared" si="22"/>
        <v/>
      </c>
    </row>
    <row r="394" spans="1:7">
      <c r="A394" s="30" t="s">
        <v>1445</v>
      </c>
      <c r="B394" s="30">
        <v>14</v>
      </c>
      <c r="C394" s="30">
        <v>14</v>
      </c>
      <c r="D394" s="24" t="str">
        <f t="shared" si="23"/>
        <v>기사임</v>
      </c>
      <c r="E394" s="24">
        <f>IF(D394="","",COUNTIF($D$1:D394,"기사임"))</f>
        <v>353</v>
      </c>
      <c r="F394" s="24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4" t="str">
        <f t="shared" si="22"/>
        <v/>
      </c>
    </row>
    <row r="395" spans="1:7">
      <c r="A395" s="30" t="s">
        <v>3500</v>
      </c>
      <c r="B395" s="30">
        <v>14</v>
      </c>
      <c r="C395" s="30">
        <v>8</v>
      </c>
      <c r="D395" s="24" t="str">
        <f t="shared" si="23"/>
        <v>기사임</v>
      </c>
      <c r="E395" s="24">
        <f>IF(D395="","",COUNTIF($D$1:D395,"기사임"))</f>
        <v>354</v>
      </c>
      <c r="F395" s="24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>354</v>
      </c>
      <c r="G395" s="24">
        <f t="shared" si="22"/>
        <v>15</v>
      </c>
    </row>
    <row r="396" spans="1:7">
      <c r="A396" s="30" t="s">
        <v>2713</v>
      </c>
      <c r="B396" s="30">
        <v>14</v>
      </c>
      <c r="C396" s="30">
        <v>10</v>
      </c>
      <c r="D396" s="24" t="str">
        <f t="shared" si="23"/>
        <v>기사임</v>
      </c>
      <c r="E396" s="24">
        <f>IF(D396="","",COUNTIF($D$1:D396,"기사임"))</f>
        <v>355</v>
      </c>
      <c r="F396" s="24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4" t="str">
        <f t="shared" si="22"/>
        <v/>
      </c>
    </row>
    <row r="397" spans="1:7">
      <c r="A397" s="30" t="s">
        <v>1772</v>
      </c>
      <c r="B397" s="30">
        <v>14</v>
      </c>
      <c r="C397" s="30">
        <v>14</v>
      </c>
      <c r="D397" s="24" t="str">
        <f t="shared" si="23"/>
        <v>기사임</v>
      </c>
      <c r="E397" s="24">
        <f>IF(D397="","",COUNTIF($D$1:D397,"기사임"))</f>
        <v>356</v>
      </c>
      <c r="F397" s="24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4" t="str">
        <f t="shared" si="22"/>
        <v/>
      </c>
    </row>
    <row r="398" spans="1:7">
      <c r="A398" s="30" t="s">
        <v>1716</v>
      </c>
      <c r="B398" s="30">
        <v>14</v>
      </c>
      <c r="C398" s="30">
        <v>12</v>
      </c>
      <c r="D398" s="24" t="str">
        <f t="shared" si="23"/>
        <v>기사임</v>
      </c>
      <c r="E398" s="24">
        <f>IF(D398="","",COUNTIF($D$1:D398,"기사임"))</f>
        <v>357</v>
      </c>
      <c r="F398" s="24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4" t="str">
        <f t="shared" si="22"/>
        <v/>
      </c>
    </row>
    <row r="399" spans="1:7">
      <c r="A399" s="30" t="s">
        <v>1683</v>
      </c>
      <c r="B399" s="30">
        <v>14</v>
      </c>
      <c r="C399" s="30">
        <v>13</v>
      </c>
      <c r="D399" s="24" t="str">
        <f t="shared" si="23"/>
        <v>기사임</v>
      </c>
      <c r="E399" s="24">
        <f>IF(D399="","",COUNTIF($D$1:D399,"기사임"))</f>
        <v>358</v>
      </c>
      <c r="F399" s="24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4" t="str">
        <f t="shared" si="22"/>
        <v/>
      </c>
    </row>
    <row r="400" spans="1:7">
      <c r="A400" s="30" t="s">
        <v>1576</v>
      </c>
      <c r="B400" s="30">
        <v>14</v>
      </c>
      <c r="C400" s="30">
        <v>13</v>
      </c>
      <c r="D400" s="24" t="str">
        <f t="shared" si="23"/>
        <v>기사임</v>
      </c>
      <c r="E400" s="24">
        <f>IF(D400="","",COUNTIF($D$1:D400,"기사임"))</f>
        <v>359</v>
      </c>
      <c r="F400" s="24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4" t="str">
        <f t="shared" si="22"/>
        <v/>
      </c>
    </row>
    <row r="401" spans="1:7">
      <c r="A401" s="30" t="s">
        <v>1718</v>
      </c>
      <c r="B401" s="30">
        <v>14</v>
      </c>
      <c r="C401" s="30">
        <v>11</v>
      </c>
      <c r="D401" s="24" t="str">
        <f t="shared" si="23"/>
        <v>기사임</v>
      </c>
      <c r="E401" s="24">
        <f>IF(D401="","",COUNTIF($D$1:D401,"기사임"))</f>
        <v>360</v>
      </c>
      <c r="F401" s="24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4" t="str">
        <f t="shared" si="22"/>
        <v/>
      </c>
    </row>
    <row r="402" spans="1:7">
      <c r="A402" s="30" t="s">
        <v>1739</v>
      </c>
      <c r="B402" s="30">
        <v>14</v>
      </c>
      <c r="C402" s="30">
        <v>12</v>
      </c>
      <c r="D402" s="24" t="str">
        <f t="shared" si="23"/>
        <v>기사임</v>
      </c>
      <c r="E402" s="24">
        <f>IF(D402="","",COUNTIF($D$1:D402,"기사임"))</f>
        <v>361</v>
      </c>
      <c r="F402" s="24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4" t="str">
        <f t="shared" si="22"/>
        <v/>
      </c>
    </row>
    <row r="403" spans="1:7">
      <c r="A403" s="30" t="s">
        <v>1740</v>
      </c>
      <c r="B403" s="30">
        <v>14</v>
      </c>
      <c r="C403" s="30">
        <v>13</v>
      </c>
      <c r="D403" s="24" t="str">
        <f t="shared" si="23"/>
        <v>기사임</v>
      </c>
      <c r="E403" s="24">
        <f>IF(D403="","",COUNTIF($D$1:D403,"기사임"))</f>
        <v>362</v>
      </c>
      <c r="F403" s="24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4" t="str">
        <f t="shared" si="22"/>
        <v/>
      </c>
    </row>
    <row r="404" spans="1:7">
      <c r="A404" s="30" t="s">
        <v>1777</v>
      </c>
      <c r="B404" s="30">
        <v>14</v>
      </c>
      <c r="C404" s="30">
        <v>12</v>
      </c>
      <c r="D404" s="24" t="str">
        <f t="shared" si="23"/>
        <v>기사임</v>
      </c>
      <c r="E404" s="24">
        <f>IF(D404="","",COUNTIF($D$1:D404,"기사임"))</f>
        <v>363</v>
      </c>
      <c r="F404" s="24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4" t="str">
        <f t="shared" si="22"/>
        <v/>
      </c>
    </row>
    <row r="405" spans="1:7">
      <c r="A405" s="30" t="s">
        <v>1689</v>
      </c>
      <c r="B405" s="30">
        <v>14</v>
      </c>
      <c r="C405" s="30">
        <v>13</v>
      </c>
      <c r="D405" s="24" t="str">
        <f t="shared" si="23"/>
        <v>기사임</v>
      </c>
      <c r="E405" s="24">
        <f>IF(D405="","",COUNTIF($D$1:D405,"기사임"))</f>
        <v>364</v>
      </c>
      <c r="F405" s="24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4" t="str">
        <f t="shared" si="22"/>
        <v/>
      </c>
    </row>
    <row r="406" spans="1:7">
      <c r="A406" s="30" t="s">
        <v>1615</v>
      </c>
      <c r="B406" s="30">
        <v>14</v>
      </c>
      <c r="C406" s="30">
        <v>13</v>
      </c>
      <c r="D406" s="24" t="str">
        <f t="shared" si="23"/>
        <v>기사임</v>
      </c>
      <c r="E406" s="24">
        <f>IF(D406="","",COUNTIF($D$1:D406,"기사임"))</f>
        <v>365</v>
      </c>
      <c r="F406" s="24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4" t="str">
        <f t="shared" si="22"/>
        <v/>
      </c>
    </row>
    <row r="407" spans="1:7">
      <c r="A407" s="30" t="s">
        <v>1467</v>
      </c>
      <c r="B407" s="30">
        <v>14</v>
      </c>
      <c r="C407" s="30">
        <v>9</v>
      </c>
      <c r="D407" s="24" t="str">
        <f t="shared" si="23"/>
        <v>기사임</v>
      </c>
      <c r="E407" s="24">
        <f>IF(D407="","",COUNTIF($D$1:D407,"기사임"))</f>
        <v>366</v>
      </c>
      <c r="F407" s="24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4" t="str">
        <f t="shared" si="22"/>
        <v/>
      </c>
    </row>
    <row r="408" spans="1:7">
      <c r="A408" s="30" t="s">
        <v>1935</v>
      </c>
      <c r="B408" s="30">
        <v>14</v>
      </c>
      <c r="C408" s="30">
        <v>9</v>
      </c>
      <c r="D408" s="24" t="str">
        <f t="shared" si="23"/>
        <v>기사임</v>
      </c>
      <c r="E408" s="24">
        <f>IF(D408="","",COUNTIF($D$1:D408,"기사임"))</f>
        <v>367</v>
      </c>
      <c r="F408" s="24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4" t="str">
        <f t="shared" si="22"/>
        <v/>
      </c>
    </row>
    <row r="409" spans="1:7">
      <c r="A409" s="30" t="s">
        <v>1488</v>
      </c>
      <c r="B409" s="30">
        <v>14</v>
      </c>
      <c r="C409" s="30">
        <v>10</v>
      </c>
      <c r="D409" s="24" t="str">
        <f t="shared" si="23"/>
        <v>기사임</v>
      </c>
      <c r="E409" s="24">
        <f>IF(D409="","",COUNTIF($D$1:D409,"기사임"))</f>
        <v>368</v>
      </c>
      <c r="F409" s="24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4" t="str">
        <f t="shared" si="22"/>
        <v/>
      </c>
    </row>
    <row r="410" spans="1:7">
      <c r="A410" s="30" t="s">
        <v>1523</v>
      </c>
      <c r="B410" s="30">
        <v>14</v>
      </c>
      <c r="C410" s="30">
        <v>12</v>
      </c>
      <c r="D410" s="24" t="str">
        <f t="shared" si="23"/>
        <v>기사임</v>
      </c>
      <c r="E410" s="24">
        <f>IF(D410="","",COUNTIF($D$1:D410,"기사임"))</f>
        <v>369</v>
      </c>
      <c r="F410" s="24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4" t="str">
        <f t="shared" si="22"/>
        <v/>
      </c>
    </row>
    <row r="411" spans="1:7">
      <c r="A411" s="30" t="s">
        <v>1792</v>
      </c>
      <c r="B411" s="30">
        <v>14</v>
      </c>
      <c r="C411" s="30">
        <v>13</v>
      </c>
      <c r="D411" s="24" t="str">
        <f t="shared" si="23"/>
        <v>기사임</v>
      </c>
      <c r="E411" s="24">
        <f>IF(D411="","",COUNTIF($D$1:D411,"기사임"))</f>
        <v>370</v>
      </c>
      <c r="F411" s="24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4" t="str">
        <f t="shared" si="22"/>
        <v/>
      </c>
    </row>
    <row r="412" spans="1:7">
      <c r="A412" s="30" t="s">
        <v>1693</v>
      </c>
      <c r="B412" s="30">
        <v>14</v>
      </c>
      <c r="C412" s="30">
        <v>12</v>
      </c>
      <c r="D412" s="24" t="str">
        <f t="shared" si="23"/>
        <v>기사임</v>
      </c>
      <c r="E412" s="24">
        <f>IF(D412="","",COUNTIF($D$1:D412,"기사임"))</f>
        <v>371</v>
      </c>
      <c r="F412" s="24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4" t="str">
        <f t="shared" si="22"/>
        <v/>
      </c>
    </row>
    <row r="413" spans="1:7">
      <c r="A413" s="30" t="s">
        <v>1537</v>
      </c>
      <c r="B413" s="30">
        <v>14</v>
      </c>
      <c r="C413" s="30">
        <v>8</v>
      </c>
      <c r="D413" s="24" t="str">
        <f t="shared" si="23"/>
        <v>기사임</v>
      </c>
      <c r="E413" s="24">
        <f>IF(D413="","",COUNTIF($D$1:D413,"기사임"))</f>
        <v>372</v>
      </c>
      <c r="F413" s="24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4" t="str">
        <f t="shared" si="22"/>
        <v/>
      </c>
    </row>
    <row r="414" spans="1:7">
      <c r="A414" s="30" t="s">
        <v>2034</v>
      </c>
      <c r="B414" s="30">
        <v>14</v>
      </c>
      <c r="C414" s="30">
        <v>12</v>
      </c>
      <c r="D414" s="24" t="str">
        <f t="shared" si="23"/>
        <v>기사임</v>
      </c>
      <c r="E414" s="24">
        <f>IF(D414="","",COUNTIF($D$1:D414,"기사임"))</f>
        <v>373</v>
      </c>
      <c r="F414" s="24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4" t="str">
        <f t="shared" si="22"/>
        <v/>
      </c>
    </row>
    <row r="415" spans="1:7">
      <c r="A415" s="30" t="s">
        <v>1806</v>
      </c>
      <c r="B415" s="30">
        <v>14</v>
      </c>
      <c r="C415" s="30">
        <v>9</v>
      </c>
      <c r="D415" s="24" t="str">
        <f t="shared" si="23"/>
        <v/>
      </c>
      <c r="E415" s="24" t="str">
        <f>IF(D415="","",COUNTIF($D$1:D415,"기사임"))</f>
        <v/>
      </c>
      <c r="F415" s="24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4" t="str">
        <f t="shared" si="22"/>
        <v/>
      </c>
    </row>
    <row r="416" spans="1:7">
      <c r="A416" s="30" t="s">
        <v>1668</v>
      </c>
      <c r="B416" s="30">
        <v>13</v>
      </c>
      <c r="C416" s="30">
        <v>11</v>
      </c>
      <c r="D416" s="24" t="str">
        <f t="shared" si="23"/>
        <v>기사임</v>
      </c>
      <c r="E416" s="24">
        <f>IF(D416="","",COUNTIF($D$1:D416,"기사임"))</f>
        <v>374</v>
      </c>
      <c r="F416" s="24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4" t="str">
        <f t="shared" si="22"/>
        <v/>
      </c>
    </row>
    <row r="417" spans="1:7">
      <c r="A417" s="30" t="s">
        <v>2044</v>
      </c>
      <c r="B417" s="30">
        <v>13</v>
      </c>
      <c r="C417" s="30">
        <v>11</v>
      </c>
      <c r="D417" s="24" t="str">
        <f t="shared" si="23"/>
        <v>기사임</v>
      </c>
      <c r="E417" s="24">
        <f>IF(D417="","",COUNTIF($D$1:D417,"기사임"))</f>
        <v>375</v>
      </c>
      <c r="F417" s="24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4" t="str">
        <f t="shared" si="22"/>
        <v/>
      </c>
    </row>
    <row r="418" spans="1:7">
      <c r="A418" s="30" t="s">
        <v>1850</v>
      </c>
      <c r="B418" s="30">
        <v>13</v>
      </c>
      <c r="C418" s="30">
        <v>12</v>
      </c>
      <c r="D418" s="24" t="str">
        <f t="shared" si="23"/>
        <v>기사임</v>
      </c>
      <c r="E418" s="24">
        <f>IF(D418="","",COUNTIF($D$1:D418,"기사임"))</f>
        <v>376</v>
      </c>
      <c r="F418" s="24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4" t="str">
        <f t="shared" si="22"/>
        <v/>
      </c>
    </row>
    <row r="419" spans="1:7">
      <c r="A419" s="30" t="s">
        <v>1514</v>
      </c>
      <c r="B419" s="30">
        <v>13</v>
      </c>
      <c r="C419" s="30">
        <v>13</v>
      </c>
      <c r="D419" s="24" t="str">
        <f t="shared" si="23"/>
        <v>기사임</v>
      </c>
      <c r="E419" s="24">
        <f>IF(D419="","",COUNTIF($D$1:D419,"기사임"))</f>
        <v>377</v>
      </c>
      <c r="F419" s="24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4" t="str">
        <f t="shared" si="22"/>
        <v/>
      </c>
    </row>
    <row r="420" spans="1:7">
      <c r="A420" s="30" t="s">
        <v>1540</v>
      </c>
      <c r="B420" s="30">
        <v>13</v>
      </c>
      <c r="C420" s="30">
        <v>10</v>
      </c>
      <c r="D420" s="24" t="str">
        <f t="shared" si="23"/>
        <v>기사임</v>
      </c>
      <c r="E420" s="24">
        <f>IF(D420="","",COUNTIF($D$1:D420,"기사임"))</f>
        <v>378</v>
      </c>
      <c r="F420" s="24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4" t="str">
        <f t="shared" si="22"/>
        <v/>
      </c>
    </row>
    <row r="421" spans="1:7">
      <c r="A421" s="30" t="s">
        <v>1479</v>
      </c>
      <c r="B421" s="30">
        <v>13</v>
      </c>
      <c r="C421" s="30">
        <v>8</v>
      </c>
      <c r="D421" s="24" t="str">
        <f t="shared" si="23"/>
        <v>기사임</v>
      </c>
      <c r="E421" s="24">
        <f>IF(D421="","",COUNTIF($D$1:D421,"기사임"))</f>
        <v>379</v>
      </c>
      <c r="F421" s="24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4" t="str">
        <f t="shared" si="22"/>
        <v/>
      </c>
    </row>
    <row r="422" spans="1:7">
      <c r="A422" s="30" t="s">
        <v>1503</v>
      </c>
      <c r="B422" s="30">
        <v>13</v>
      </c>
      <c r="C422" s="30">
        <v>12</v>
      </c>
      <c r="D422" s="24" t="str">
        <f t="shared" si="23"/>
        <v>기사임</v>
      </c>
      <c r="E422" s="24">
        <f>IF(D422="","",COUNTIF($D$1:D422,"기사임"))</f>
        <v>380</v>
      </c>
      <c r="F422" s="24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4" t="str">
        <f t="shared" si="22"/>
        <v/>
      </c>
    </row>
    <row r="423" spans="1:7">
      <c r="A423" s="30" t="s">
        <v>1858</v>
      </c>
      <c r="B423" s="30">
        <v>13</v>
      </c>
      <c r="C423" s="30">
        <v>13</v>
      </c>
      <c r="D423" s="24" t="str">
        <f t="shared" si="23"/>
        <v>기사임</v>
      </c>
      <c r="E423" s="24">
        <f>IF(D423="","",COUNTIF($D$1:D423,"기사임"))</f>
        <v>381</v>
      </c>
      <c r="F423" s="24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4" t="str">
        <f t="shared" si="22"/>
        <v/>
      </c>
    </row>
    <row r="424" spans="1:7">
      <c r="A424" s="30" t="s">
        <v>1603</v>
      </c>
      <c r="B424" s="30">
        <v>13</v>
      </c>
      <c r="C424" s="30">
        <v>9</v>
      </c>
      <c r="D424" s="24" t="str">
        <f t="shared" si="23"/>
        <v>기사임</v>
      </c>
      <c r="E424" s="24">
        <f>IF(D424="","",COUNTIF($D$1:D424,"기사임"))</f>
        <v>382</v>
      </c>
      <c r="F424" s="24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4" t="str">
        <f t="shared" si="22"/>
        <v/>
      </c>
    </row>
    <row r="425" spans="1:7">
      <c r="A425" s="30" t="s">
        <v>1573</v>
      </c>
      <c r="B425" s="30">
        <v>13</v>
      </c>
      <c r="C425" s="30">
        <v>10</v>
      </c>
      <c r="D425" s="24" t="str">
        <f t="shared" si="23"/>
        <v>기사임</v>
      </c>
      <c r="E425" s="24">
        <f>IF(D425="","",COUNTIF($D$1:D425,"기사임"))</f>
        <v>383</v>
      </c>
      <c r="F425" s="24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4" t="str">
        <f t="shared" si="22"/>
        <v/>
      </c>
    </row>
    <row r="426" spans="1:7">
      <c r="A426" s="30" t="s">
        <v>2528</v>
      </c>
      <c r="B426" s="30">
        <v>13</v>
      </c>
      <c r="C426" s="30">
        <v>12</v>
      </c>
      <c r="D426" s="24" t="str">
        <f t="shared" si="23"/>
        <v>기사임</v>
      </c>
      <c r="E426" s="24">
        <f>IF(D426="","",COUNTIF($D$1:D426,"기사임"))</f>
        <v>384</v>
      </c>
      <c r="F426" s="24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4" t="str">
        <f t="shared" si="22"/>
        <v/>
      </c>
    </row>
    <row r="427" spans="1:7">
      <c r="A427" s="30" t="s">
        <v>1518</v>
      </c>
      <c r="B427" s="30">
        <v>13</v>
      </c>
      <c r="C427" s="30">
        <v>7</v>
      </c>
      <c r="D427" s="24" t="str">
        <f t="shared" si="23"/>
        <v>기사임</v>
      </c>
      <c r="E427" s="24">
        <f>IF(D427="","",COUNTIF($D$1:D427,"기사임"))</f>
        <v>385</v>
      </c>
      <c r="F427" s="24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4" t="str">
        <f t="shared" si="22"/>
        <v/>
      </c>
    </row>
    <row r="428" spans="1:7">
      <c r="A428" s="30" t="s">
        <v>1825</v>
      </c>
      <c r="B428" s="30">
        <v>13</v>
      </c>
      <c r="C428" s="30">
        <v>13</v>
      </c>
      <c r="D428" s="24" t="str">
        <f t="shared" si="23"/>
        <v>기사임</v>
      </c>
      <c r="E428" s="24">
        <f>IF(D428="","",COUNTIF($D$1:D428,"기사임"))</f>
        <v>386</v>
      </c>
      <c r="F428" s="24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4" t="str">
        <f t="shared" si="22"/>
        <v/>
      </c>
    </row>
    <row r="429" spans="1:7">
      <c r="A429" s="30" t="s">
        <v>1550</v>
      </c>
      <c r="B429" s="30">
        <v>13</v>
      </c>
      <c r="C429" s="30">
        <v>12</v>
      </c>
      <c r="D429" s="24" t="str">
        <f t="shared" si="23"/>
        <v>기사임</v>
      </c>
      <c r="E429" s="24">
        <f>IF(D429="","",COUNTIF($D$1:D429,"기사임"))</f>
        <v>387</v>
      </c>
      <c r="F429" s="24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4" t="str">
        <f t="shared" si="22"/>
        <v/>
      </c>
    </row>
    <row r="430" spans="1:7">
      <c r="A430" s="30" t="s">
        <v>1553</v>
      </c>
      <c r="B430" s="30">
        <v>13</v>
      </c>
      <c r="C430" s="30">
        <v>7</v>
      </c>
      <c r="D430" s="24" t="str">
        <f t="shared" si="23"/>
        <v>기사임</v>
      </c>
      <c r="E430" s="24">
        <f>IF(D430="","",COUNTIF($D$1:D430,"기사임"))</f>
        <v>388</v>
      </c>
      <c r="F430" s="24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4" t="str">
        <f t="shared" si="22"/>
        <v/>
      </c>
    </row>
    <row r="431" spans="1:7">
      <c r="A431" s="30" t="s">
        <v>1779</v>
      </c>
      <c r="B431" s="30">
        <v>13</v>
      </c>
      <c r="C431" s="30">
        <v>13</v>
      </c>
      <c r="D431" s="24" t="str">
        <f t="shared" si="23"/>
        <v>기사임</v>
      </c>
      <c r="E431" s="24">
        <f>IF(D431="","",COUNTIF($D$1:D431,"기사임"))</f>
        <v>389</v>
      </c>
      <c r="F431" s="24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4" t="str">
        <f t="shared" si="22"/>
        <v/>
      </c>
    </row>
    <row r="432" spans="1:7">
      <c r="A432" s="30" t="s">
        <v>1593</v>
      </c>
      <c r="B432" s="30">
        <v>13</v>
      </c>
      <c r="C432" s="30">
        <v>13</v>
      </c>
      <c r="D432" s="24" t="str">
        <f t="shared" si="23"/>
        <v>기사임</v>
      </c>
      <c r="E432" s="24">
        <f>IF(D432="","",COUNTIF($D$1:D432,"기사임"))</f>
        <v>390</v>
      </c>
      <c r="F432" s="24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4" t="str">
        <f t="shared" si="22"/>
        <v/>
      </c>
    </row>
    <row r="433" spans="1:7">
      <c r="A433" s="30" t="s">
        <v>1934</v>
      </c>
      <c r="B433" s="30">
        <v>13</v>
      </c>
      <c r="C433" s="30">
        <v>11</v>
      </c>
      <c r="D433" s="24" t="str">
        <f t="shared" si="23"/>
        <v>기사임</v>
      </c>
      <c r="E433" s="24">
        <f>IF(D433="","",COUNTIF($D$1:D433,"기사임"))</f>
        <v>391</v>
      </c>
      <c r="F433" s="24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4" t="str">
        <f t="shared" si="22"/>
        <v/>
      </c>
    </row>
    <row r="434" spans="1:7">
      <c r="A434" s="30" t="s">
        <v>1788</v>
      </c>
      <c r="B434" s="30">
        <v>13</v>
      </c>
      <c r="C434" s="30">
        <v>12</v>
      </c>
      <c r="D434" s="24" t="str">
        <f t="shared" si="23"/>
        <v>기사임</v>
      </c>
      <c r="E434" s="24">
        <f>IF(D434="","",COUNTIF($D$1:D434,"기사임"))</f>
        <v>392</v>
      </c>
      <c r="F434" s="24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4" t="str">
        <f t="shared" si="22"/>
        <v/>
      </c>
    </row>
    <row r="435" spans="1:7">
      <c r="A435" s="30" t="s">
        <v>1522</v>
      </c>
      <c r="B435" s="30">
        <v>13</v>
      </c>
      <c r="C435" s="30">
        <v>13</v>
      </c>
      <c r="D435" s="24" t="str">
        <f t="shared" si="23"/>
        <v>기사임</v>
      </c>
      <c r="E435" s="24">
        <f>IF(D435="","",COUNTIF($D$1:D435,"기사임"))</f>
        <v>393</v>
      </c>
      <c r="F435" s="24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4" t="str">
        <f t="shared" si="22"/>
        <v/>
      </c>
    </row>
    <row r="436" spans="1:7">
      <c r="A436" s="30" t="s">
        <v>1657</v>
      </c>
      <c r="B436" s="30">
        <v>13</v>
      </c>
      <c r="C436" s="30">
        <v>8</v>
      </c>
      <c r="D436" s="24" t="str">
        <f t="shared" si="23"/>
        <v>기사임</v>
      </c>
      <c r="E436" s="24">
        <f>IF(D436="","",COUNTIF($D$1:D436,"기사임"))</f>
        <v>394</v>
      </c>
      <c r="F436" s="24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4" t="str">
        <f t="shared" si="22"/>
        <v/>
      </c>
    </row>
    <row r="437" spans="1:7">
      <c r="A437" s="30" t="s">
        <v>1747</v>
      </c>
      <c r="B437" s="30">
        <v>13</v>
      </c>
      <c r="C437" s="30">
        <v>11</v>
      </c>
      <c r="D437" s="24" t="str">
        <f t="shared" si="23"/>
        <v>기사임</v>
      </c>
      <c r="E437" s="24">
        <f>IF(D437="","",COUNTIF($D$1:D437,"기사임"))</f>
        <v>395</v>
      </c>
      <c r="F437" s="24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4" t="str">
        <f t="shared" si="22"/>
        <v/>
      </c>
    </row>
    <row r="438" spans="1:7">
      <c r="A438" s="30" t="s">
        <v>2028</v>
      </c>
      <c r="B438" s="30">
        <v>13</v>
      </c>
      <c r="C438" s="30">
        <v>13</v>
      </c>
      <c r="D438" s="24" t="str">
        <f t="shared" si="23"/>
        <v>기사임</v>
      </c>
      <c r="E438" s="24">
        <f>IF(D438="","",COUNTIF($D$1:D438,"기사임"))</f>
        <v>396</v>
      </c>
      <c r="F438" s="24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4" t="str">
        <f t="shared" si="22"/>
        <v/>
      </c>
    </row>
    <row r="439" spans="1:7">
      <c r="A439" s="30" t="s">
        <v>1565</v>
      </c>
      <c r="B439" s="30">
        <v>13</v>
      </c>
      <c r="C439" s="30">
        <v>11</v>
      </c>
      <c r="D439" s="24" t="str">
        <f t="shared" si="23"/>
        <v>기사임</v>
      </c>
      <c r="E439" s="24">
        <f>IF(D439="","",COUNTIF($D$1:D439,"기사임"))</f>
        <v>397</v>
      </c>
      <c r="F439" s="24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4" t="str">
        <f t="shared" si="22"/>
        <v/>
      </c>
    </row>
    <row r="440" spans="1:7">
      <c r="A440" s="30" t="s">
        <v>1846</v>
      </c>
      <c r="B440" s="30">
        <v>13</v>
      </c>
      <c r="C440" s="30">
        <v>13</v>
      </c>
      <c r="D440" s="24" t="str">
        <f t="shared" si="23"/>
        <v>기사임</v>
      </c>
      <c r="E440" s="24">
        <f>IF(D440="","",COUNTIF($D$1:D440,"기사임"))</f>
        <v>398</v>
      </c>
      <c r="F440" s="24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4" t="str">
        <f t="shared" si="22"/>
        <v/>
      </c>
    </row>
    <row r="441" spans="1:7">
      <c r="A441" s="30" t="s">
        <v>1619</v>
      </c>
      <c r="B441" s="30">
        <v>13</v>
      </c>
      <c r="C441" s="30">
        <v>10</v>
      </c>
      <c r="D441" s="24" t="str">
        <f t="shared" si="23"/>
        <v/>
      </c>
      <c r="E441" s="24" t="str">
        <f>IF(D441="","",COUNTIF($D$1:D441,"기사임"))</f>
        <v/>
      </c>
      <c r="F441" s="24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4" t="str">
        <f t="shared" si="22"/>
        <v/>
      </c>
    </row>
    <row r="442" spans="1:7">
      <c r="A442" s="30" t="s">
        <v>2654</v>
      </c>
      <c r="B442" s="30">
        <v>13</v>
      </c>
      <c r="C442" s="30">
        <v>10</v>
      </c>
      <c r="D442" s="24" t="str">
        <f t="shared" si="23"/>
        <v/>
      </c>
      <c r="E442" s="24" t="str">
        <f>IF(D442="","",COUNTIF($D$1:D442,"기사임"))</f>
        <v/>
      </c>
      <c r="F442" s="24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4" t="str">
        <f t="shared" si="22"/>
        <v/>
      </c>
    </row>
    <row r="443" spans="1:7">
      <c r="A443" s="30" t="s">
        <v>1567</v>
      </c>
      <c r="B443" s="30">
        <v>12</v>
      </c>
      <c r="C443" s="30">
        <v>12</v>
      </c>
      <c r="D443" s="24" t="str">
        <f t="shared" si="23"/>
        <v>기사임</v>
      </c>
      <c r="E443" s="24">
        <f>IF(D443="","",COUNTIF($D$1:D443,"기사임"))</f>
        <v>399</v>
      </c>
      <c r="F443" s="24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4" t="str">
        <f t="shared" si="22"/>
        <v/>
      </c>
    </row>
    <row r="444" spans="1:7">
      <c r="A444" s="30" t="s">
        <v>2666</v>
      </c>
      <c r="B444" s="30">
        <v>12</v>
      </c>
      <c r="C444" s="30">
        <v>11</v>
      </c>
      <c r="D444" s="24" t="str">
        <f t="shared" si="23"/>
        <v>기사임</v>
      </c>
      <c r="E444" s="24">
        <f>IF(D444="","",COUNTIF($D$1:D444,"기사임"))</f>
        <v>400</v>
      </c>
      <c r="F444" s="24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4" t="str">
        <f t="shared" si="22"/>
        <v/>
      </c>
    </row>
    <row r="445" spans="1:7">
      <c r="A445" s="30" t="s">
        <v>1568</v>
      </c>
      <c r="B445" s="30">
        <v>12</v>
      </c>
      <c r="C445" s="30">
        <v>11</v>
      </c>
      <c r="D445" s="24" t="str">
        <f t="shared" si="23"/>
        <v>기사임</v>
      </c>
      <c r="E445" s="24">
        <f>IF(D445="","",COUNTIF($D$1:D445,"기사임"))</f>
        <v>401</v>
      </c>
      <c r="F445" s="24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4" t="str">
        <f t="shared" si="22"/>
        <v/>
      </c>
    </row>
    <row r="446" spans="1:7">
      <c r="A446" s="30" t="s">
        <v>1569</v>
      </c>
      <c r="B446" s="30">
        <v>12</v>
      </c>
      <c r="C446" s="30">
        <v>10</v>
      </c>
      <c r="D446" s="24" t="str">
        <f t="shared" si="23"/>
        <v>기사임</v>
      </c>
      <c r="E446" s="24">
        <f>IF(D446="","",COUNTIF($D$1:D446,"기사임"))</f>
        <v>402</v>
      </c>
      <c r="F446" s="24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4" t="str">
        <f t="shared" si="22"/>
        <v/>
      </c>
    </row>
    <row r="447" spans="1:7">
      <c r="A447" s="30" t="s">
        <v>1892</v>
      </c>
      <c r="B447" s="30">
        <v>12</v>
      </c>
      <c r="C447" s="30">
        <v>10</v>
      </c>
      <c r="D447" s="24" t="str">
        <f t="shared" si="23"/>
        <v>기사임</v>
      </c>
      <c r="E447" s="24">
        <f>IF(D447="","",COUNTIF($D$1:D447,"기사임"))</f>
        <v>403</v>
      </c>
      <c r="F447" s="24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4" t="str">
        <f t="shared" si="22"/>
        <v/>
      </c>
    </row>
    <row r="448" spans="1:7">
      <c r="A448" s="30" t="s">
        <v>2143</v>
      </c>
      <c r="B448" s="30">
        <v>12</v>
      </c>
      <c r="C448" s="30">
        <v>6</v>
      </c>
      <c r="D448" s="24" t="str">
        <f t="shared" si="23"/>
        <v>기사임</v>
      </c>
      <c r="E448" s="24">
        <f>IF(D448="","",COUNTIF($D$1:D448,"기사임"))</f>
        <v>404</v>
      </c>
      <c r="F448" s="24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4" t="str">
        <f t="shared" si="22"/>
        <v/>
      </c>
    </row>
    <row r="449" spans="1:7">
      <c r="A449" s="30" t="s">
        <v>1701</v>
      </c>
      <c r="B449" s="30">
        <v>12</v>
      </c>
      <c r="C449" s="30">
        <v>10</v>
      </c>
      <c r="D449" s="24" t="str">
        <f t="shared" si="23"/>
        <v>기사임</v>
      </c>
      <c r="E449" s="24">
        <f>IF(D449="","",COUNTIF($D$1:D449,"기사임"))</f>
        <v>405</v>
      </c>
      <c r="F449" s="24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4" t="str">
        <f t="shared" si="22"/>
        <v/>
      </c>
    </row>
    <row r="450" spans="1:7">
      <c r="A450" s="30" t="s">
        <v>1761</v>
      </c>
      <c r="B450" s="30">
        <v>12</v>
      </c>
      <c r="C450" s="30">
        <v>9</v>
      </c>
      <c r="D450" s="24" t="str">
        <f t="shared" si="23"/>
        <v>기사임</v>
      </c>
      <c r="E450" s="24">
        <f>IF(D450="","",COUNTIF($D$1:D450,"기사임"))</f>
        <v>406</v>
      </c>
      <c r="F450" s="24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4" t="str">
        <f t="shared" ref="G450:G513" si="24">IF(F450="","",RANK(F450,F:F,1))</f>
        <v/>
      </c>
    </row>
    <row r="451" spans="1:7">
      <c r="A451" s="30" t="s">
        <v>1571</v>
      </c>
      <c r="B451" s="30">
        <v>12</v>
      </c>
      <c r="C451" s="30">
        <v>10</v>
      </c>
      <c r="D451" s="24" t="str">
        <f t="shared" ref="D451:D514" si="25">IF(AND(MID(A451,2,8)="archives",ISNUMBER(VALUE(MID(A451,11,8)))=TRUE),"기사임","")</f>
        <v>기사임</v>
      </c>
      <c r="E451" s="24">
        <f>IF(D451="","",COUNTIF($D$1:D451,"기사임"))</f>
        <v>407</v>
      </c>
      <c r="F451" s="24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4" t="str">
        <f t="shared" si="24"/>
        <v/>
      </c>
    </row>
    <row r="452" spans="1:7">
      <c r="A452" s="30" t="s">
        <v>1903</v>
      </c>
      <c r="B452" s="30">
        <v>12</v>
      </c>
      <c r="C452" s="30">
        <v>9</v>
      </c>
      <c r="D452" s="24" t="str">
        <f t="shared" si="25"/>
        <v>기사임</v>
      </c>
      <c r="E452" s="24">
        <f>IF(D452="","",COUNTIF($D$1:D452,"기사임"))</f>
        <v>408</v>
      </c>
      <c r="F452" s="24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4" t="str">
        <f t="shared" si="24"/>
        <v/>
      </c>
    </row>
    <row r="453" spans="1:7">
      <c r="A453" s="30" t="s">
        <v>1676</v>
      </c>
      <c r="B453" s="30">
        <v>12</v>
      </c>
      <c r="C453" s="30">
        <v>11</v>
      </c>
      <c r="D453" s="24" t="str">
        <f t="shared" si="25"/>
        <v>기사임</v>
      </c>
      <c r="E453" s="24">
        <f>IF(D453="","",COUNTIF($D$1:D453,"기사임"))</f>
        <v>409</v>
      </c>
      <c r="F453" s="24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4" t="str">
        <f t="shared" si="24"/>
        <v/>
      </c>
    </row>
    <row r="454" spans="1:7">
      <c r="A454" s="30" t="s">
        <v>2285</v>
      </c>
      <c r="B454" s="30">
        <v>12</v>
      </c>
      <c r="C454" s="30">
        <v>12</v>
      </c>
      <c r="D454" s="24" t="str">
        <f t="shared" si="25"/>
        <v>기사임</v>
      </c>
      <c r="E454" s="24">
        <f>IF(D454="","",COUNTIF($D$1:D454,"기사임"))</f>
        <v>410</v>
      </c>
      <c r="F454" s="24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4" t="str">
        <f t="shared" si="24"/>
        <v/>
      </c>
    </row>
    <row r="455" spans="1:7">
      <c r="A455" s="30" t="s">
        <v>1611</v>
      </c>
      <c r="B455" s="30">
        <v>12</v>
      </c>
      <c r="C455" s="30">
        <v>12</v>
      </c>
      <c r="D455" s="24" t="str">
        <f t="shared" si="25"/>
        <v>기사임</v>
      </c>
      <c r="E455" s="24">
        <f>IF(D455="","",COUNTIF($D$1:D455,"기사임"))</f>
        <v>411</v>
      </c>
      <c r="F455" s="24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4" t="str">
        <f t="shared" si="24"/>
        <v/>
      </c>
    </row>
    <row r="456" spans="1:7">
      <c r="A456" s="30" t="s">
        <v>1867</v>
      </c>
      <c r="B456" s="30">
        <v>12</v>
      </c>
      <c r="C456" s="30">
        <v>10</v>
      </c>
      <c r="D456" s="24" t="str">
        <f t="shared" si="25"/>
        <v>기사임</v>
      </c>
      <c r="E456" s="24">
        <f>IF(D456="","",COUNTIF($D$1:D456,"기사임"))</f>
        <v>412</v>
      </c>
      <c r="F456" s="24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4" t="str">
        <f t="shared" si="24"/>
        <v/>
      </c>
    </row>
    <row r="457" spans="1:7">
      <c r="A457" s="30" t="s">
        <v>1869</v>
      </c>
      <c r="B457" s="30">
        <v>12</v>
      </c>
      <c r="C457" s="30">
        <v>11</v>
      </c>
      <c r="D457" s="24" t="str">
        <f t="shared" si="25"/>
        <v>기사임</v>
      </c>
      <c r="E457" s="24">
        <f>IF(D457="","",COUNTIF($D$1:D457,"기사임"))</f>
        <v>413</v>
      </c>
      <c r="F457" s="24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4" t="str">
        <f t="shared" si="24"/>
        <v/>
      </c>
    </row>
    <row r="458" spans="1:7">
      <c r="A458" s="30" t="s">
        <v>1632</v>
      </c>
      <c r="B458" s="30">
        <v>12</v>
      </c>
      <c r="C458" s="30">
        <v>11</v>
      </c>
      <c r="D458" s="24" t="str">
        <f t="shared" si="25"/>
        <v>기사임</v>
      </c>
      <c r="E458" s="24">
        <f>IF(D458="","",COUNTIF($D$1:D458,"기사임"))</f>
        <v>414</v>
      </c>
      <c r="F458" s="24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4" t="str">
        <f t="shared" si="24"/>
        <v/>
      </c>
    </row>
    <row r="459" spans="1:7">
      <c r="A459" s="30" t="s">
        <v>1616</v>
      </c>
      <c r="B459" s="30">
        <v>12</v>
      </c>
      <c r="C459" s="30">
        <v>10</v>
      </c>
      <c r="D459" s="24" t="str">
        <f t="shared" si="25"/>
        <v>기사임</v>
      </c>
      <c r="E459" s="24">
        <f>IF(D459="","",COUNTIF($D$1:D459,"기사임"))</f>
        <v>415</v>
      </c>
      <c r="F459" s="24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4" t="str">
        <f t="shared" si="24"/>
        <v/>
      </c>
    </row>
    <row r="460" spans="1:7">
      <c r="A460" s="30" t="s">
        <v>2222</v>
      </c>
      <c r="B460" s="30">
        <v>12</v>
      </c>
      <c r="C460" s="30">
        <v>7</v>
      </c>
      <c r="D460" s="24" t="str">
        <f t="shared" si="25"/>
        <v>기사임</v>
      </c>
      <c r="E460" s="24">
        <f>IF(D460="","",COUNTIF($D$1:D460,"기사임"))</f>
        <v>416</v>
      </c>
      <c r="F460" s="24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4" t="str">
        <f t="shared" si="24"/>
        <v/>
      </c>
    </row>
    <row r="461" spans="1:7">
      <c r="A461" s="30" t="s">
        <v>2337</v>
      </c>
      <c r="B461" s="30">
        <v>12</v>
      </c>
      <c r="C461" s="30">
        <v>10</v>
      </c>
      <c r="D461" s="24" t="str">
        <f t="shared" si="25"/>
        <v>기사임</v>
      </c>
      <c r="E461" s="24">
        <f>IF(D461="","",COUNTIF($D$1:D461,"기사임"))</f>
        <v>417</v>
      </c>
      <c r="F461" s="24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4" t="str">
        <f t="shared" si="24"/>
        <v/>
      </c>
    </row>
    <row r="462" spans="1:7">
      <c r="A462" s="30" t="s">
        <v>1640</v>
      </c>
      <c r="B462" s="30">
        <v>12</v>
      </c>
      <c r="C462" s="30">
        <v>12</v>
      </c>
      <c r="D462" s="24" t="str">
        <f t="shared" si="25"/>
        <v>기사임</v>
      </c>
      <c r="E462" s="24">
        <f>IF(D462="","",COUNTIF($D$1:D462,"기사임"))</f>
        <v>418</v>
      </c>
      <c r="F462" s="24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4" t="str">
        <f t="shared" si="24"/>
        <v/>
      </c>
    </row>
    <row r="463" spans="1:7">
      <c r="A463" s="30" t="s">
        <v>1641</v>
      </c>
      <c r="B463" s="30">
        <v>12</v>
      </c>
      <c r="C463" s="30">
        <v>10</v>
      </c>
      <c r="D463" s="24" t="str">
        <f t="shared" si="25"/>
        <v>기사임</v>
      </c>
      <c r="E463" s="24">
        <f>IF(D463="","",COUNTIF($D$1:D463,"기사임"))</f>
        <v>419</v>
      </c>
      <c r="F463" s="24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4" t="str">
        <f t="shared" si="24"/>
        <v/>
      </c>
    </row>
    <row r="464" spans="1:7">
      <c r="A464" s="30" t="s">
        <v>1801</v>
      </c>
      <c r="B464" s="30">
        <v>12</v>
      </c>
      <c r="C464" s="30">
        <v>11</v>
      </c>
      <c r="D464" s="24" t="str">
        <f t="shared" si="25"/>
        <v>기사임</v>
      </c>
      <c r="E464" s="24">
        <f>IF(D464="","",COUNTIF($D$1:D464,"기사임"))</f>
        <v>420</v>
      </c>
      <c r="F464" s="24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4" t="str">
        <f t="shared" si="24"/>
        <v/>
      </c>
    </row>
    <row r="465" spans="1:7">
      <c r="A465" s="30" t="s">
        <v>1803</v>
      </c>
      <c r="B465" s="30">
        <v>12</v>
      </c>
      <c r="C465" s="30">
        <v>11</v>
      </c>
      <c r="D465" s="24" t="str">
        <f t="shared" si="25"/>
        <v>기사임</v>
      </c>
      <c r="E465" s="24">
        <f>IF(D465="","",COUNTIF($D$1:D465,"기사임"))</f>
        <v>421</v>
      </c>
      <c r="F465" s="24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4" t="str">
        <f t="shared" si="24"/>
        <v/>
      </c>
    </row>
    <row r="466" spans="1:7">
      <c r="A466" s="30" t="s">
        <v>1663</v>
      </c>
      <c r="B466" s="30">
        <v>12</v>
      </c>
      <c r="C466" s="30">
        <v>10</v>
      </c>
      <c r="D466" s="24" t="str">
        <f t="shared" si="25"/>
        <v>기사임</v>
      </c>
      <c r="E466" s="24">
        <f>IF(D466="","",COUNTIF($D$1:D466,"기사임"))</f>
        <v>422</v>
      </c>
      <c r="F466" s="24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4" t="str">
        <f t="shared" si="24"/>
        <v/>
      </c>
    </row>
    <row r="467" spans="1:7">
      <c r="A467" s="30" t="s">
        <v>1728</v>
      </c>
      <c r="B467" s="30">
        <v>12</v>
      </c>
      <c r="C467" s="30">
        <v>9</v>
      </c>
      <c r="D467" s="24" t="str">
        <f t="shared" si="25"/>
        <v/>
      </c>
      <c r="E467" s="24" t="str">
        <f>IF(D467="","",COUNTIF($D$1:D467,"기사임"))</f>
        <v/>
      </c>
      <c r="F467" s="24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4" t="str">
        <f t="shared" si="24"/>
        <v/>
      </c>
    </row>
    <row r="468" spans="1:7">
      <c r="A468" s="30" t="s">
        <v>3138</v>
      </c>
      <c r="B468" s="30">
        <v>12</v>
      </c>
      <c r="C468" s="30">
        <v>1</v>
      </c>
      <c r="D468" s="24" t="str">
        <f t="shared" si="25"/>
        <v/>
      </c>
      <c r="E468" s="24" t="str">
        <f>IF(D468="","",COUNTIF($D$1:D468,"기사임"))</f>
        <v/>
      </c>
      <c r="F468" s="24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4" t="str">
        <f t="shared" si="24"/>
        <v/>
      </c>
    </row>
    <row r="469" spans="1:7">
      <c r="A469" s="30" t="s">
        <v>3501</v>
      </c>
      <c r="B469" s="30">
        <v>12</v>
      </c>
      <c r="C469" s="30">
        <v>4</v>
      </c>
      <c r="D469" s="24" t="str">
        <f t="shared" si="25"/>
        <v/>
      </c>
      <c r="E469" s="24" t="str">
        <f>IF(D469="","",COUNTIF($D$1:D469,"기사임"))</f>
        <v/>
      </c>
      <c r="F469" s="24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4" t="str">
        <f t="shared" si="24"/>
        <v/>
      </c>
    </row>
    <row r="470" spans="1:7">
      <c r="A470" s="30" t="s">
        <v>1350</v>
      </c>
      <c r="B470" s="30">
        <v>12</v>
      </c>
      <c r="C470" s="30">
        <v>7</v>
      </c>
      <c r="D470" s="24" t="str">
        <f t="shared" si="25"/>
        <v/>
      </c>
      <c r="E470" s="24" t="str">
        <f>IF(D470="","",COUNTIF($D$1:D470,"기사임"))</f>
        <v/>
      </c>
      <c r="F470" s="24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4" t="str">
        <f t="shared" si="24"/>
        <v/>
      </c>
    </row>
    <row r="471" spans="1:7">
      <c r="A471" s="30" t="s">
        <v>3502</v>
      </c>
      <c r="B471" s="30">
        <v>10</v>
      </c>
      <c r="C471" s="30">
        <v>1.2</v>
      </c>
      <c r="D471" s="24" t="str">
        <f t="shared" si="25"/>
        <v/>
      </c>
      <c r="E471" s="24" t="str">
        <f>IF(D471="","",COUNTIF($D$1:D471,"기사임"))</f>
        <v/>
      </c>
      <c r="F471" s="24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4" t="str">
        <f t="shared" si="24"/>
        <v/>
      </c>
    </row>
    <row r="472" spans="1:7">
      <c r="A472" s="30" t="s">
        <v>3112</v>
      </c>
      <c r="B472" s="30">
        <v>12</v>
      </c>
      <c r="C472" s="30">
        <v>12</v>
      </c>
      <c r="D472" s="24" t="str">
        <f t="shared" si="25"/>
        <v/>
      </c>
      <c r="E472" s="24" t="str">
        <f>IF(D472="","",COUNTIF($D$1:D472,"기사임"))</f>
        <v/>
      </c>
      <c r="F472" s="24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4" t="str">
        <f t="shared" si="24"/>
        <v/>
      </c>
    </row>
    <row r="473" spans="1:7">
      <c r="A473" s="30" t="s">
        <v>1643</v>
      </c>
      <c r="B473" s="30">
        <v>11</v>
      </c>
      <c r="C473" s="30">
        <v>9</v>
      </c>
      <c r="D473" s="24" t="str">
        <f t="shared" si="25"/>
        <v>기사임</v>
      </c>
      <c r="E473" s="24">
        <f>IF(D473="","",COUNTIF($D$1:D473,"기사임"))</f>
        <v>423</v>
      </c>
      <c r="F473" s="24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4" t="str">
        <f t="shared" si="24"/>
        <v/>
      </c>
    </row>
    <row r="474" spans="1:7">
      <c r="A474" s="30" t="s">
        <v>2056</v>
      </c>
      <c r="B474" s="30">
        <v>11</v>
      </c>
      <c r="C474" s="30">
        <v>11</v>
      </c>
      <c r="D474" s="24" t="str">
        <f t="shared" si="25"/>
        <v>기사임</v>
      </c>
      <c r="E474" s="24">
        <f>IF(D474="","",COUNTIF($D$1:D474,"기사임"))</f>
        <v>424</v>
      </c>
      <c r="F474" s="24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4" t="str">
        <f t="shared" si="24"/>
        <v/>
      </c>
    </row>
    <row r="475" spans="1:7">
      <c r="A475" s="30" t="s">
        <v>1441</v>
      </c>
      <c r="B475" s="30">
        <v>11</v>
      </c>
      <c r="C475" s="30">
        <v>10</v>
      </c>
      <c r="D475" s="24" t="str">
        <f t="shared" si="25"/>
        <v>기사임</v>
      </c>
      <c r="E475" s="24">
        <f>IF(D475="","",COUNTIF($D$1:D475,"기사임"))</f>
        <v>425</v>
      </c>
      <c r="F475" s="24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4" t="str">
        <f t="shared" si="24"/>
        <v/>
      </c>
    </row>
    <row r="476" spans="1:7">
      <c r="A476" s="30" t="s">
        <v>1763</v>
      </c>
      <c r="B476" s="30">
        <v>11</v>
      </c>
      <c r="C476" s="30">
        <v>8</v>
      </c>
      <c r="D476" s="24" t="str">
        <f t="shared" si="25"/>
        <v>기사임</v>
      </c>
      <c r="E476" s="24">
        <f>IF(D476="","",COUNTIF($D$1:D476,"기사임"))</f>
        <v>426</v>
      </c>
      <c r="F476" s="24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4" t="str">
        <f t="shared" si="24"/>
        <v/>
      </c>
    </row>
    <row r="477" spans="1:7">
      <c r="A477" s="30" t="s">
        <v>2384</v>
      </c>
      <c r="B477" s="30">
        <v>11</v>
      </c>
      <c r="C477" s="30">
        <v>11</v>
      </c>
      <c r="D477" s="24" t="str">
        <f t="shared" si="25"/>
        <v>기사임</v>
      </c>
      <c r="E477" s="24">
        <f>IF(D477="","",COUNTIF($D$1:D477,"기사임"))</f>
        <v>427</v>
      </c>
      <c r="F477" s="24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4" t="str">
        <f t="shared" si="24"/>
        <v/>
      </c>
    </row>
    <row r="478" spans="1:7">
      <c r="A478" s="30" t="s">
        <v>2066</v>
      </c>
      <c r="B478" s="30">
        <v>11</v>
      </c>
      <c r="C478" s="30">
        <v>10</v>
      </c>
      <c r="D478" s="24" t="str">
        <f t="shared" si="25"/>
        <v>기사임</v>
      </c>
      <c r="E478" s="24">
        <f>IF(D478="","",COUNTIF($D$1:D478,"기사임"))</f>
        <v>428</v>
      </c>
      <c r="F478" s="24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4" t="str">
        <f t="shared" si="24"/>
        <v/>
      </c>
    </row>
    <row r="479" spans="1:7">
      <c r="A479" s="30" t="s">
        <v>1765</v>
      </c>
      <c r="B479" s="30">
        <v>11</v>
      </c>
      <c r="C479" s="30">
        <v>10</v>
      </c>
      <c r="D479" s="24" t="str">
        <f t="shared" si="25"/>
        <v>기사임</v>
      </c>
      <c r="E479" s="24">
        <f>IF(D479="","",COUNTIF($D$1:D479,"기사임"))</f>
        <v>429</v>
      </c>
      <c r="F479" s="24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4" t="str">
        <f t="shared" si="24"/>
        <v/>
      </c>
    </row>
    <row r="480" spans="1:7">
      <c r="A480" s="30" t="s">
        <v>1525</v>
      </c>
      <c r="B480" s="30">
        <v>11</v>
      </c>
      <c r="C480" s="30">
        <v>10</v>
      </c>
      <c r="D480" s="24" t="str">
        <f t="shared" si="25"/>
        <v>기사임</v>
      </c>
      <c r="E480" s="24">
        <f>IF(D480="","",COUNTIF($D$1:D480,"기사임"))</f>
        <v>430</v>
      </c>
      <c r="F480" s="24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4" t="str">
        <f t="shared" si="24"/>
        <v/>
      </c>
    </row>
    <row r="481" spans="1:7">
      <c r="A481" s="30" t="s">
        <v>1602</v>
      </c>
      <c r="B481" s="30">
        <v>11</v>
      </c>
      <c r="C481" s="30">
        <v>11</v>
      </c>
      <c r="D481" s="24" t="str">
        <f t="shared" si="25"/>
        <v>기사임</v>
      </c>
      <c r="E481" s="24">
        <f>IF(D481="","",COUNTIF($D$1:D481,"기사임"))</f>
        <v>431</v>
      </c>
      <c r="F481" s="24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4" t="str">
        <f t="shared" si="24"/>
        <v/>
      </c>
    </row>
    <row r="482" spans="1:7">
      <c r="A482" s="30" t="s">
        <v>1604</v>
      </c>
      <c r="B482" s="30">
        <v>11</v>
      </c>
      <c r="C482" s="30">
        <v>10</v>
      </c>
      <c r="D482" s="24" t="str">
        <f t="shared" si="25"/>
        <v>기사임</v>
      </c>
      <c r="E482" s="24">
        <f>IF(D482="","",COUNTIF($D$1:D482,"기사임"))</f>
        <v>432</v>
      </c>
      <c r="F482" s="24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4" t="str">
        <f t="shared" si="24"/>
        <v/>
      </c>
    </row>
    <row r="483" spans="1:7">
      <c r="A483" s="30" t="s">
        <v>1905</v>
      </c>
      <c r="B483" s="30">
        <v>11</v>
      </c>
      <c r="C483" s="30">
        <v>11</v>
      </c>
      <c r="D483" s="24" t="str">
        <f t="shared" si="25"/>
        <v>기사임</v>
      </c>
      <c r="E483" s="24">
        <f>IF(D483="","",COUNTIF($D$1:D483,"기사임"))</f>
        <v>433</v>
      </c>
      <c r="F483" s="24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4" t="str">
        <f t="shared" si="24"/>
        <v/>
      </c>
    </row>
    <row r="484" spans="1:7">
      <c r="A484" s="30" t="s">
        <v>1819</v>
      </c>
      <c r="B484" s="30">
        <v>11</v>
      </c>
      <c r="C484" s="30">
        <v>9</v>
      </c>
      <c r="D484" s="24" t="str">
        <f t="shared" si="25"/>
        <v>기사임</v>
      </c>
      <c r="E484" s="24">
        <f>IF(D484="","",COUNTIF($D$1:D484,"기사임"))</f>
        <v>434</v>
      </c>
      <c r="F484" s="24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4" t="str">
        <f t="shared" si="24"/>
        <v/>
      </c>
    </row>
    <row r="485" spans="1:7">
      <c r="A485" s="30" t="s">
        <v>1281</v>
      </c>
      <c r="B485" s="30">
        <v>11</v>
      </c>
      <c r="C485" s="30">
        <v>9</v>
      </c>
      <c r="D485" s="24" t="str">
        <f t="shared" si="25"/>
        <v>기사임</v>
      </c>
      <c r="E485" s="24">
        <f>IF(D485="","",COUNTIF($D$1:D485,"기사임"))</f>
        <v>435</v>
      </c>
      <c r="F485" s="24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4" t="str">
        <f t="shared" si="24"/>
        <v/>
      </c>
    </row>
    <row r="486" spans="1:7">
      <c r="A486" s="30" t="s">
        <v>1506</v>
      </c>
      <c r="B486" s="30">
        <v>11</v>
      </c>
      <c r="C486" s="30">
        <v>11</v>
      </c>
      <c r="D486" s="24" t="str">
        <f t="shared" si="25"/>
        <v>기사임</v>
      </c>
      <c r="E486" s="24">
        <f>IF(D486="","",COUNTIF($D$1:D486,"기사임"))</f>
        <v>436</v>
      </c>
      <c r="F486" s="24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4" t="str">
        <f t="shared" si="24"/>
        <v/>
      </c>
    </row>
    <row r="487" spans="1:7">
      <c r="A487" s="30" t="s">
        <v>1650</v>
      </c>
      <c r="B487" s="30">
        <v>11</v>
      </c>
      <c r="C487" s="30">
        <v>7</v>
      </c>
      <c r="D487" s="24" t="str">
        <f t="shared" si="25"/>
        <v>기사임</v>
      </c>
      <c r="E487" s="24">
        <f>IF(D487="","",COUNTIF($D$1:D487,"기사임"))</f>
        <v>437</v>
      </c>
      <c r="F487" s="24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4" t="str">
        <f t="shared" si="24"/>
        <v/>
      </c>
    </row>
    <row r="488" spans="1:7">
      <c r="A488" s="30" t="s">
        <v>1373</v>
      </c>
      <c r="B488" s="30">
        <v>11</v>
      </c>
      <c r="C488" s="30">
        <v>10</v>
      </c>
      <c r="D488" s="24" t="str">
        <f t="shared" si="25"/>
        <v>기사임</v>
      </c>
      <c r="E488" s="24">
        <f>IF(D488="","",COUNTIF($D$1:D488,"기사임"))</f>
        <v>438</v>
      </c>
      <c r="F488" s="24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4" t="str">
        <f t="shared" si="24"/>
        <v/>
      </c>
    </row>
    <row r="489" spans="1:7">
      <c r="A489" s="30" t="s">
        <v>1425</v>
      </c>
      <c r="B489" s="30">
        <v>11</v>
      </c>
      <c r="C489" s="30">
        <v>9</v>
      </c>
      <c r="D489" s="24" t="str">
        <f t="shared" si="25"/>
        <v>기사임</v>
      </c>
      <c r="E489" s="24">
        <f>IF(D489="","",COUNTIF($D$1:D489,"기사임"))</f>
        <v>439</v>
      </c>
      <c r="F489" s="24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4" t="str">
        <f t="shared" si="24"/>
        <v/>
      </c>
    </row>
    <row r="490" spans="1:7">
      <c r="A490" s="30" t="s">
        <v>2530</v>
      </c>
      <c r="B490" s="30">
        <v>11</v>
      </c>
      <c r="C490" s="30">
        <v>5</v>
      </c>
      <c r="D490" s="24" t="str">
        <f t="shared" si="25"/>
        <v>기사임</v>
      </c>
      <c r="E490" s="24">
        <f>IF(D490="","",COUNTIF($D$1:D490,"기사임"))</f>
        <v>440</v>
      </c>
      <c r="F490" s="24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4" t="str">
        <f t="shared" si="24"/>
        <v/>
      </c>
    </row>
    <row r="491" spans="1:7">
      <c r="A491" s="30" t="s">
        <v>1607</v>
      </c>
      <c r="B491" s="30">
        <v>11</v>
      </c>
      <c r="C491" s="30">
        <v>10</v>
      </c>
      <c r="D491" s="24" t="str">
        <f t="shared" si="25"/>
        <v>기사임</v>
      </c>
      <c r="E491" s="24">
        <f>IF(D491="","",COUNTIF($D$1:D491,"기사임"))</f>
        <v>441</v>
      </c>
      <c r="F491" s="24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4" t="str">
        <f t="shared" si="24"/>
        <v/>
      </c>
    </row>
    <row r="492" spans="1:7">
      <c r="A492" s="30" t="s">
        <v>2080</v>
      </c>
      <c r="B492" s="30">
        <v>11</v>
      </c>
      <c r="C492" s="30">
        <v>10</v>
      </c>
      <c r="D492" s="24" t="str">
        <f t="shared" si="25"/>
        <v>기사임</v>
      </c>
      <c r="E492" s="24">
        <f>IF(D492="","",COUNTIF($D$1:D492,"기사임"))</f>
        <v>442</v>
      </c>
      <c r="F492" s="24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4" t="str">
        <f t="shared" si="24"/>
        <v/>
      </c>
    </row>
    <row r="493" spans="1:7">
      <c r="A493" s="30" t="s">
        <v>1715</v>
      </c>
      <c r="B493" s="30">
        <v>11</v>
      </c>
      <c r="C493" s="30">
        <v>11</v>
      </c>
      <c r="D493" s="24" t="str">
        <f t="shared" si="25"/>
        <v>기사임</v>
      </c>
      <c r="E493" s="24">
        <f>IF(D493="","",COUNTIF($D$1:D493,"기사임"))</f>
        <v>443</v>
      </c>
      <c r="F493" s="24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4" t="str">
        <f t="shared" si="24"/>
        <v/>
      </c>
    </row>
    <row r="494" spans="1:7">
      <c r="A494" s="30" t="s">
        <v>1651</v>
      </c>
      <c r="B494" s="30">
        <v>11</v>
      </c>
      <c r="C494" s="30">
        <v>10</v>
      </c>
      <c r="D494" s="24" t="str">
        <f t="shared" si="25"/>
        <v>기사임</v>
      </c>
      <c r="E494" s="24">
        <f>IF(D494="","",COUNTIF($D$1:D494,"기사임"))</f>
        <v>444</v>
      </c>
      <c r="F494" s="24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4" t="str">
        <f t="shared" si="24"/>
        <v/>
      </c>
    </row>
    <row r="495" spans="1:7">
      <c r="A495" s="30" t="s">
        <v>1920</v>
      </c>
      <c r="B495" s="30">
        <v>11</v>
      </c>
      <c r="C495" s="30">
        <v>10</v>
      </c>
      <c r="D495" s="24" t="str">
        <f t="shared" si="25"/>
        <v>기사임</v>
      </c>
      <c r="E495" s="24">
        <f>IF(D495="","",COUNTIF($D$1:D495,"기사임"))</f>
        <v>445</v>
      </c>
      <c r="F495" s="24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4" t="str">
        <f t="shared" si="24"/>
        <v/>
      </c>
    </row>
    <row r="496" spans="1:7">
      <c r="A496" s="30" t="s">
        <v>1775</v>
      </c>
      <c r="B496" s="30">
        <v>11</v>
      </c>
      <c r="C496" s="30">
        <v>10</v>
      </c>
      <c r="D496" s="24" t="str">
        <f t="shared" si="25"/>
        <v>기사임</v>
      </c>
      <c r="E496" s="24">
        <f>IF(D496="","",COUNTIF($D$1:D496,"기사임"))</f>
        <v>446</v>
      </c>
      <c r="F496" s="24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4" t="str">
        <f t="shared" si="24"/>
        <v/>
      </c>
    </row>
    <row r="497" spans="1:7">
      <c r="A497" s="30" t="s">
        <v>1519</v>
      </c>
      <c r="B497" s="30">
        <v>11</v>
      </c>
      <c r="C497" s="30">
        <v>9</v>
      </c>
      <c r="D497" s="24" t="str">
        <f t="shared" si="25"/>
        <v>기사임</v>
      </c>
      <c r="E497" s="24">
        <f>IF(D497="","",COUNTIF($D$1:D497,"기사임"))</f>
        <v>447</v>
      </c>
      <c r="F497" s="24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4" t="str">
        <f t="shared" si="24"/>
        <v/>
      </c>
    </row>
    <row r="498" spans="1:7">
      <c r="A498" s="30" t="s">
        <v>2744</v>
      </c>
      <c r="B498" s="30">
        <v>11</v>
      </c>
      <c r="C498" s="30">
        <v>9</v>
      </c>
      <c r="D498" s="24" t="str">
        <f t="shared" si="25"/>
        <v>기사임</v>
      </c>
      <c r="E498" s="24">
        <f>IF(D498="","",COUNTIF($D$1:D498,"기사임"))</f>
        <v>448</v>
      </c>
      <c r="F498" s="24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4" t="str">
        <f t="shared" si="24"/>
        <v/>
      </c>
    </row>
    <row r="499" spans="1:7">
      <c r="A499" s="30" t="s">
        <v>1485</v>
      </c>
      <c r="B499" s="30">
        <v>11</v>
      </c>
      <c r="C499" s="30">
        <v>10</v>
      </c>
      <c r="D499" s="24" t="str">
        <f t="shared" si="25"/>
        <v>기사임</v>
      </c>
      <c r="E499" s="24">
        <f>IF(D499="","",COUNTIF($D$1:D499,"기사임"))</f>
        <v>449</v>
      </c>
      <c r="F499" s="24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4" t="str">
        <f t="shared" si="24"/>
        <v/>
      </c>
    </row>
    <row r="500" spans="1:7">
      <c r="A500" s="30" t="s">
        <v>1630</v>
      </c>
      <c r="B500" s="30">
        <v>11</v>
      </c>
      <c r="C500" s="30">
        <v>10</v>
      </c>
      <c r="D500" s="24" t="str">
        <f t="shared" si="25"/>
        <v>기사임</v>
      </c>
      <c r="E500" s="24">
        <f>IF(D500="","",COUNTIF($D$1:D500,"기사임"))</f>
        <v>450</v>
      </c>
      <c r="F500" s="24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4" t="str">
        <f t="shared" si="24"/>
        <v/>
      </c>
    </row>
    <row r="501" spans="1:7">
      <c r="A501" s="30" t="s">
        <v>1633</v>
      </c>
      <c r="B501" s="30">
        <v>11</v>
      </c>
      <c r="C501" s="30">
        <v>10</v>
      </c>
      <c r="D501" s="24" t="str">
        <f t="shared" si="25"/>
        <v>기사임</v>
      </c>
      <c r="E501" s="24">
        <f>IF(D501="","",COUNTIF($D$1:D501,"기사임"))</f>
        <v>451</v>
      </c>
      <c r="F501" s="24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4" t="str">
        <f t="shared" si="24"/>
        <v/>
      </c>
    </row>
    <row r="502" spans="1:7">
      <c r="A502" s="30" t="s">
        <v>1532</v>
      </c>
      <c r="B502" s="30">
        <v>11</v>
      </c>
      <c r="C502" s="30">
        <v>11</v>
      </c>
      <c r="D502" s="24" t="str">
        <f t="shared" si="25"/>
        <v>기사임</v>
      </c>
      <c r="E502" s="24">
        <f>IF(D502="","",COUNTIF($D$1:D502,"기사임"))</f>
        <v>452</v>
      </c>
      <c r="F502" s="24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4" t="str">
        <f t="shared" si="24"/>
        <v/>
      </c>
    </row>
    <row r="503" spans="1:7">
      <c r="A503" s="30" t="s">
        <v>3503</v>
      </c>
      <c r="B503" s="30">
        <v>11</v>
      </c>
      <c r="C503" s="30">
        <v>7</v>
      </c>
      <c r="D503" s="24" t="str">
        <f t="shared" si="25"/>
        <v>기사임</v>
      </c>
      <c r="E503" s="24">
        <f>IF(D503="","",COUNTIF($D$1:D503,"기사임"))</f>
        <v>453</v>
      </c>
      <c r="F503" s="24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4" t="str">
        <f t="shared" si="24"/>
        <v/>
      </c>
    </row>
    <row r="504" spans="1:7">
      <c r="A504" s="30" t="s">
        <v>1563</v>
      </c>
      <c r="B504" s="30">
        <v>11</v>
      </c>
      <c r="C504" s="30">
        <v>8</v>
      </c>
      <c r="D504" s="24" t="str">
        <f t="shared" si="25"/>
        <v>기사임</v>
      </c>
      <c r="E504" s="24">
        <f>IF(D504="","",COUNTIF($D$1:D504,"기사임"))</f>
        <v>454</v>
      </c>
      <c r="F504" s="24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4" t="str">
        <f t="shared" si="24"/>
        <v/>
      </c>
    </row>
    <row r="505" spans="1:7">
      <c r="A505" s="30" t="s">
        <v>1654</v>
      </c>
      <c r="B505" s="30">
        <v>11</v>
      </c>
      <c r="C505" s="30">
        <v>11</v>
      </c>
      <c r="D505" s="24" t="str">
        <f t="shared" si="25"/>
        <v>기사임</v>
      </c>
      <c r="E505" s="24">
        <f>IF(D505="","",COUNTIF($D$1:D505,"기사임"))</f>
        <v>455</v>
      </c>
      <c r="F505" s="24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4" t="str">
        <f t="shared" si="24"/>
        <v/>
      </c>
    </row>
    <row r="506" spans="1:7">
      <c r="A506" s="30" t="s">
        <v>1722</v>
      </c>
      <c r="B506" s="30">
        <v>11</v>
      </c>
      <c r="C506" s="30">
        <v>9</v>
      </c>
      <c r="D506" s="24" t="str">
        <f t="shared" si="25"/>
        <v>기사임</v>
      </c>
      <c r="E506" s="24">
        <f>IF(D506="","",COUNTIF($D$1:D506,"기사임"))</f>
        <v>456</v>
      </c>
      <c r="F506" s="24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4" t="str">
        <f t="shared" si="24"/>
        <v/>
      </c>
    </row>
    <row r="507" spans="1:7">
      <c r="A507" s="30" t="s">
        <v>1787</v>
      </c>
      <c r="B507" s="30">
        <v>11</v>
      </c>
      <c r="C507" s="30">
        <v>8</v>
      </c>
      <c r="D507" s="24" t="str">
        <f t="shared" si="25"/>
        <v>기사임</v>
      </c>
      <c r="E507" s="24">
        <f>IF(D507="","",COUNTIF($D$1:D507,"기사임"))</f>
        <v>457</v>
      </c>
      <c r="F507" s="24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4" t="str">
        <f t="shared" si="24"/>
        <v/>
      </c>
    </row>
    <row r="508" spans="1:7">
      <c r="A508" s="30" t="s">
        <v>2019</v>
      </c>
      <c r="B508" s="30">
        <v>11</v>
      </c>
      <c r="C508" s="30">
        <v>10</v>
      </c>
      <c r="D508" s="24" t="str">
        <f t="shared" si="25"/>
        <v>기사임</v>
      </c>
      <c r="E508" s="24">
        <f>IF(D508="","",COUNTIF($D$1:D508,"기사임"))</f>
        <v>458</v>
      </c>
      <c r="F508" s="24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4" t="str">
        <f t="shared" si="24"/>
        <v/>
      </c>
    </row>
    <row r="509" spans="1:7">
      <c r="A509" s="30" t="s">
        <v>1368</v>
      </c>
      <c r="B509" s="30">
        <v>11</v>
      </c>
      <c r="C509" s="30">
        <v>8</v>
      </c>
      <c r="D509" s="24" t="str">
        <f t="shared" si="25"/>
        <v>기사임</v>
      </c>
      <c r="E509" s="24">
        <f>IF(D509="","",COUNTIF($D$1:D509,"기사임"))</f>
        <v>459</v>
      </c>
      <c r="F509" s="24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4" t="str">
        <f t="shared" si="24"/>
        <v/>
      </c>
    </row>
    <row r="510" spans="1:7">
      <c r="A510" s="30" t="s">
        <v>1595</v>
      </c>
      <c r="B510" s="30">
        <v>11</v>
      </c>
      <c r="C510" s="30">
        <v>11</v>
      </c>
      <c r="D510" s="24" t="str">
        <f t="shared" si="25"/>
        <v>기사임</v>
      </c>
      <c r="E510" s="24">
        <f>IF(D510="","",COUNTIF($D$1:D510,"기사임"))</f>
        <v>460</v>
      </c>
      <c r="F510" s="24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4" t="str">
        <f t="shared" si="24"/>
        <v/>
      </c>
    </row>
    <row r="511" spans="1:7">
      <c r="A511" s="30" t="s">
        <v>1502</v>
      </c>
      <c r="B511" s="30">
        <v>11</v>
      </c>
      <c r="C511" s="30">
        <v>11</v>
      </c>
      <c r="D511" s="24" t="str">
        <f t="shared" si="25"/>
        <v>기사임</v>
      </c>
      <c r="E511" s="24">
        <f>IF(D511="","",COUNTIF($D$1:D511,"기사임"))</f>
        <v>461</v>
      </c>
      <c r="F511" s="24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4" t="str">
        <f t="shared" si="24"/>
        <v/>
      </c>
    </row>
    <row r="512" spans="1:7">
      <c r="A512" s="30" t="s">
        <v>1841</v>
      </c>
      <c r="B512" s="30">
        <v>11</v>
      </c>
      <c r="C512" s="30">
        <v>7</v>
      </c>
      <c r="D512" s="24" t="str">
        <f t="shared" si="25"/>
        <v>기사임</v>
      </c>
      <c r="E512" s="24">
        <f>IF(D512="","",COUNTIF($D$1:D512,"기사임"))</f>
        <v>462</v>
      </c>
      <c r="F512" s="24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4" t="str">
        <f t="shared" si="24"/>
        <v/>
      </c>
    </row>
    <row r="513" spans="1:7">
      <c r="A513" s="30" t="s">
        <v>3504</v>
      </c>
      <c r="B513" s="30">
        <v>4</v>
      </c>
      <c r="C513" s="30">
        <v>2.75</v>
      </c>
      <c r="D513" s="24" t="str">
        <f t="shared" si="25"/>
        <v/>
      </c>
      <c r="E513" s="24" t="str">
        <f>IF(D513="","",COUNTIF($D$1:D513,"기사임"))</f>
        <v/>
      </c>
      <c r="F513" s="24" t="str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/>
      </c>
      <c r="G513" s="24" t="str">
        <f t="shared" si="24"/>
        <v/>
      </c>
    </row>
    <row r="514" spans="1:7">
      <c r="A514" s="30" t="s">
        <v>2653</v>
      </c>
      <c r="B514" s="30">
        <v>11</v>
      </c>
      <c r="C514" s="30">
        <v>8</v>
      </c>
      <c r="D514" s="24" t="str">
        <f t="shared" si="25"/>
        <v/>
      </c>
      <c r="E514" s="24" t="str">
        <f>IF(D514="","",COUNTIF($D$1:D514,"기사임"))</f>
        <v/>
      </c>
      <c r="F514" s="24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4" t="str">
        <f t="shared" ref="G514:G577" si="26">IF(F514="","",RANK(F514,F:F,1))</f>
        <v/>
      </c>
    </row>
    <row r="515" spans="1:7">
      <c r="A515" s="30" t="s">
        <v>3114</v>
      </c>
      <c r="B515" s="30">
        <v>11</v>
      </c>
      <c r="C515" s="30">
        <v>10</v>
      </c>
      <c r="D515" s="24" t="str">
        <f t="shared" ref="D515:D578" si="27">IF(AND(MID(A515,2,8)="archives",ISNUMBER(VALUE(MID(A515,11,8)))=TRUE),"기사임","")</f>
        <v/>
      </c>
      <c r="E515" s="24" t="str">
        <f>IF(D515="","",COUNTIF($D$1:D515,"기사임"))</f>
        <v/>
      </c>
      <c r="F515" s="24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4" t="str">
        <f t="shared" si="26"/>
        <v/>
      </c>
    </row>
    <row r="516" spans="1:7">
      <c r="A516" s="30" t="s">
        <v>3121</v>
      </c>
      <c r="B516" s="30">
        <v>11</v>
      </c>
      <c r="C516" s="30">
        <v>10</v>
      </c>
      <c r="D516" s="24" t="str">
        <f t="shared" si="27"/>
        <v/>
      </c>
      <c r="E516" s="24" t="str">
        <f>IF(D516="","",COUNTIF($D$1:D516,"기사임"))</f>
        <v/>
      </c>
      <c r="F516" s="24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4" t="str">
        <f t="shared" si="26"/>
        <v/>
      </c>
    </row>
    <row r="517" spans="1:7">
      <c r="A517" s="30" t="s">
        <v>3122</v>
      </c>
      <c r="B517" s="30">
        <v>11</v>
      </c>
      <c r="C517" s="30">
        <v>11</v>
      </c>
      <c r="D517" s="24" t="str">
        <f t="shared" si="27"/>
        <v/>
      </c>
      <c r="E517" s="24" t="str">
        <f>IF(D517="","",COUNTIF($D$1:D517,"기사임"))</f>
        <v/>
      </c>
      <c r="F517" s="24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4" t="str">
        <f t="shared" si="26"/>
        <v/>
      </c>
    </row>
    <row r="518" spans="1:7">
      <c r="A518" s="30" t="s">
        <v>1584</v>
      </c>
      <c r="B518" s="30">
        <v>10</v>
      </c>
      <c r="C518" s="30">
        <v>8</v>
      </c>
      <c r="D518" s="24" t="str">
        <f t="shared" si="27"/>
        <v>기사임</v>
      </c>
      <c r="E518" s="24">
        <f>IF(D518="","",COUNTIF($D$1:D518,"기사임"))</f>
        <v>463</v>
      </c>
      <c r="F518" s="24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4" t="str">
        <f t="shared" si="26"/>
        <v/>
      </c>
    </row>
    <row r="519" spans="1:7">
      <c r="A519" s="30" t="s">
        <v>1455</v>
      </c>
      <c r="B519" s="30">
        <v>10</v>
      </c>
      <c r="C519" s="30">
        <v>8</v>
      </c>
      <c r="D519" s="24" t="str">
        <f t="shared" si="27"/>
        <v>기사임</v>
      </c>
      <c r="E519" s="24">
        <f>IF(D519="","",COUNTIF($D$1:D519,"기사임"))</f>
        <v>464</v>
      </c>
      <c r="F519" s="24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4" t="str">
        <f t="shared" si="26"/>
        <v/>
      </c>
    </row>
    <row r="520" spans="1:7">
      <c r="A520" s="30" t="s">
        <v>1893</v>
      </c>
      <c r="B520" s="30">
        <v>10</v>
      </c>
      <c r="C520" s="30">
        <v>9</v>
      </c>
      <c r="D520" s="24" t="str">
        <f t="shared" si="27"/>
        <v>기사임</v>
      </c>
      <c r="E520" s="24">
        <f>IF(D520="","",COUNTIF($D$1:D520,"기사임"))</f>
        <v>465</v>
      </c>
      <c r="F520" s="24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4" t="str">
        <f t="shared" si="26"/>
        <v/>
      </c>
    </row>
    <row r="521" spans="1:7">
      <c r="A521" s="30" t="s">
        <v>2145</v>
      </c>
      <c r="B521" s="30">
        <v>10</v>
      </c>
      <c r="C521" s="30">
        <v>9</v>
      </c>
      <c r="D521" s="24" t="str">
        <f t="shared" si="27"/>
        <v>기사임</v>
      </c>
      <c r="E521" s="24">
        <f>IF(D521="","",COUNTIF($D$1:D521,"기사임"))</f>
        <v>466</v>
      </c>
      <c r="F521" s="24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4" t="str">
        <f t="shared" si="26"/>
        <v/>
      </c>
    </row>
    <row r="522" spans="1:7">
      <c r="A522" s="30" t="s">
        <v>1624</v>
      </c>
      <c r="B522" s="30">
        <v>10</v>
      </c>
      <c r="C522" s="30">
        <v>9</v>
      </c>
      <c r="D522" s="24" t="str">
        <f t="shared" si="27"/>
        <v>기사임</v>
      </c>
      <c r="E522" s="24">
        <f>IF(D522="","",COUNTIF($D$1:D522,"기사임"))</f>
        <v>467</v>
      </c>
      <c r="F522" s="24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4" t="str">
        <f t="shared" si="26"/>
        <v/>
      </c>
    </row>
    <row r="523" spans="1:7">
      <c r="A523" s="30" t="s">
        <v>2060</v>
      </c>
      <c r="B523" s="30">
        <v>10</v>
      </c>
      <c r="C523" s="30">
        <v>10</v>
      </c>
      <c r="D523" s="24" t="str">
        <f t="shared" si="27"/>
        <v>기사임</v>
      </c>
      <c r="E523" s="24">
        <f>IF(D523="","",COUNTIF($D$1:D523,"기사임"))</f>
        <v>468</v>
      </c>
      <c r="F523" s="24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4" t="str">
        <f t="shared" si="26"/>
        <v/>
      </c>
    </row>
    <row r="524" spans="1:7">
      <c r="A524" s="30" t="s">
        <v>1674</v>
      </c>
      <c r="B524" s="30">
        <v>10</v>
      </c>
      <c r="C524" s="30">
        <v>9</v>
      </c>
      <c r="D524" s="24" t="str">
        <f t="shared" si="27"/>
        <v>기사임</v>
      </c>
      <c r="E524" s="24">
        <f>IF(D524="","",COUNTIF($D$1:D524,"기사임"))</f>
        <v>469</v>
      </c>
      <c r="F524" s="24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4" t="str">
        <f t="shared" si="26"/>
        <v/>
      </c>
    </row>
    <row r="525" spans="1:7">
      <c r="A525" s="30" t="s">
        <v>1900</v>
      </c>
      <c r="B525" s="30">
        <v>10</v>
      </c>
      <c r="C525" s="30">
        <v>9</v>
      </c>
      <c r="D525" s="24" t="str">
        <f t="shared" si="27"/>
        <v>기사임</v>
      </c>
      <c r="E525" s="24">
        <f>IF(D525="","",COUNTIF($D$1:D525,"기사임"))</f>
        <v>470</v>
      </c>
      <c r="F525" s="24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4" t="str">
        <f t="shared" si="26"/>
        <v/>
      </c>
    </row>
    <row r="526" spans="1:7">
      <c r="A526" s="30" t="s">
        <v>1902</v>
      </c>
      <c r="B526" s="30">
        <v>10</v>
      </c>
      <c r="C526" s="30">
        <v>6</v>
      </c>
      <c r="D526" s="24" t="str">
        <f t="shared" si="27"/>
        <v>기사임</v>
      </c>
      <c r="E526" s="24">
        <f>IF(D526="","",COUNTIF($D$1:D526,"기사임"))</f>
        <v>471</v>
      </c>
      <c r="F526" s="24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4" t="str">
        <f t="shared" si="26"/>
        <v/>
      </c>
    </row>
    <row r="527" spans="1:7">
      <c r="A527" s="30" t="s">
        <v>1504</v>
      </c>
      <c r="B527" s="30">
        <v>10</v>
      </c>
      <c r="C527" s="30">
        <v>10</v>
      </c>
      <c r="D527" s="24" t="str">
        <f t="shared" si="27"/>
        <v>기사임</v>
      </c>
      <c r="E527" s="24">
        <f>IF(D527="","",COUNTIF($D$1:D527,"기사임"))</f>
        <v>472</v>
      </c>
      <c r="F527" s="24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4" t="str">
        <f t="shared" si="26"/>
        <v/>
      </c>
    </row>
    <row r="528" spans="1:7">
      <c r="A528" s="30" t="s">
        <v>1906</v>
      </c>
      <c r="B528" s="30">
        <v>10</v>
      </c>
      <c r="C528" s="30">
        <v>6</v>
      </c>
      <c r="D528" s="24" t="str">
        <f t="shared" si="27"/>
        <v>기사임</v>
      </c>
      <c r="E528" s="24">
        <f>IF(D528="","",COUNTIF($D$1:D528,"기사임"))</f>
        <v>473</v>
      </c>
      <c r="F528" s="24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4" t="str">
        <f t="shared" si="26"/>
        <v/>
      </c>
    </row>
    <row r="529" spans="1:7">
      <c r="A529" s="30" t="s">
        <v>1416</v>
      </c>
      <c r="B529" s="30">
        <v>10</v>
      </c>
      <c r="C529" s="30">
        <v>10</v>
      </c>
      <c r="D529" s="24" t="str">
        <f t="shared" si="27"/>
        <v>기사임</v>
      </c>
      <c r="E529" s="24">
        <f>IF(D529="","",COUNTIF($D$1:D529,"기사임"))</f>
        <v>474</v>
      </c>
      <c r="F529" s="24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4" t="str">
        <f t="shared" si="26"/>
        <v/>
      </c>
    </row>
    <row r="530" spans="1:7">
      <c r="A530" s="30" t="s">
        <v>1910</v>
      </c>
      <c r="B530" s="30">
        <v>10</v>
      </c>
      <c r="C530" s="30">
        <v>8</v>
      </c>
      <c r="D530" s="24" t="str">
        <f t="shared" si="27"/>
        <v>기사임</v>
      </c>
      <c r="E530" s="24">
        <f>IF(D530="","",COUNTIF($D$1:D530,"기사임"))</f>
        <v>475</v>
      </c>
      <c r="F530" s="24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4" t="str">
        <f t="shared" si="26"/>
        <v/>
      </c>
    </row>
    <row r="531" spans="1:7">
      <c r="A531" s="30" t="s">
        <v>1497</v>
      </c>
      <c r="B531" s="30">
        <v>10</v>
      </c>
      <c r="C531" s="30">
        <v>8</v>
      </c>
      <c r="D531" s="24" t="str">
        <f t="shared" si="27"/>
        <v>기사임</v>
      </c>
      <c r="E531" s="24">
        <f>IF(D531="","",COUNTIF($D$1:D531,"기사임"))</f>
        <v>476</v>
      </c>
      <c r="F531" s="24" t="str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/>
      </c>
      <c r="G531" s="24" t="str">
        <f t="shared" si="26"/>
        <v/>
      </c>
    </row>
    <row r="532" spans="1:7">
      <c r="A532" s="30" t="s">
        <v>1507</v>
      </c>
      <c r="B532" s="30">
        <v>10</v>
      </c>
      <c r="C532" s="30">
        <v>10</v>
      </c>
      <c r="D532" s="24" t="str">
        <f t="shared" si="27"/>
        <v>기사임</v>
      </c>
      <c r="E532" s="24">
        <f>IF(D532="","",COUNTIF($D$1:D532,"기사임"))</f>
        <v>477</v>
      </c>
      <c r="F532" s="24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4" t="str">
        <f t="shared" si="26"/>
        <v/>
      </c>
    </row>
    <row r="533" spans="1:7">
      <c r="A533" s="30" t="s">
        <v>1233</v>
      </c>
      <c r="B533" s="30">
        <v>10</v>
      </c>
      <c r="C533" s="30">
        <v>10</v>
      </c>
      <c r="D533" s="24" t="str">
        <f t="shared" si="27"/>
        <v>기사임</v>
      </c>
      <c r="E533" s="24">
        <f>IF(D533="","",COUNTIF($D$1:D533,"기사임"))</f>
        <v>478</v>
      </c>
      <c r="F533" s="24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4" t="str">
        <f t="shared" si="26"/>
        <v/>
      </c>
    </row>
    <row r="534" spans="1:7">
      <c r="A534" s="30" t="s">
        <v>3120</v>
      </c>
      <c r="B534" s="30">
        <v>10</v>
      </c>
      <c r="C534" s="30">
        <v>7</v>
      </c>
      <c r="D534" s="24" t="str">
        <f t="shared" si="27"/>
        <v>기사임</v>
      </c>
      <c r="E534" s="24">
        <f>IF(D534="","",COUNTIF($D$1:D534,"기사임"))</f>
        <v>479</v>
      </c>
      <c r="F534" s="24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4" t="str">
        <f t="shared" si="26"/>
        <v/>
      </c>
    </row>
    <row r="535" spans="1:7">
      <c r="A535" s="30" t="s">
        <v>3505</v>
      </c>
      <c r="B535" s="30">
        <v>10</v>
      </c>
      <c r="C535" s="30">
        <v>8</v>
      </c>
      <c r="D535" s="24" t="str">
        <f t="shared" si="27"/>
        <v>기사임</v>
      </c>
      <c r="E535" s="24">
        <f>IF(D535="","",COUNTIF($D$1:D535,"기사임"))</f>
        <v>480</v>
      </c>
      <c r="F535" s="24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>480</v>
      </c>
      <c r="G535" s="24">
        <f t="shared" si="26"/>
        <v>16</v>
      </c>
    </row>
    <row r="536" spans="1:7">
      <c r="A536" s="30" t="s">
        <v>3261</v>
      </c>
      <c r="B536" s="30">
        <v>10</v>
      </c>
      <c r="C536" s="30">
        <v>9</v>
      </c>
      <c r="D536" s="24" t="str">
        <f t="shared" si="27"/>
        <v>기사임</v>
      </c>
      <c r="E536" s="24">
        <f>IF(D536="","",COUNTIF($D$1:D536,"기사임"))</f>
        <v>481</v>
      </c>
      <c r="F536" s="24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4" t="str">
        <f t="shared" si="26"/>
        <v/>
      </c>
    </row>
    <row r="537" spans="1:7">
      <c r="A537" s="30" t="s">
        <v>3174</v>
      </c>
      <c r="B537" s="30">
        <v>10</v>
      </c>
      <c r="C537" s="30">
        <v>9</v>
      </c>
      <c r="D537" s="24" t="str">
        <f t="shared" si="27"/>
        <v>기사임</v>
      </c>
      <c r="E537" s="24">
        <f>IF(D537="","",COUNTIF($D$1:D537,"기사임"))</f>
        <v>482</v>
      </c>
      <c r="F537" s="24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4" t="str">
        <f t="shared" si="26"/>
        <v/>
      </c>
    </row>
    <row r="538" spans="1:7">
      <c r="A538" s="30" t="s">
        <v>2395</v>
      </c>
      <c r="B538" s="30">
        <v>10</v>
      </c>
      <c r="C538" s="30">
        <v>9</v>
      </c>
      <c r="D538" s="24" t="str">
        <f t="shared" si="27"/>
        <v>기사임</v>
      </c>
      <c r="E538" s="24">
        <f>IF(D538="","",COUNTIF($D$1:D538,"기사임"))</f>
        <v>483</v>
      </c>
      <c r="F538" s="24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4" t="str">
        <f t="shared" si="26"/>
        <v/>
      </c>
    </row>
    <row r="539" spans="1:7">
      <c r="A539" s="30" t="s">
        <v>1773</v>
      </c>
      <c r="B539" s="30">
        <v>10</v>
      </c>
      <c r="C539" s="30">
        <v>10</v>
      </c>
      <c r="D539" s="24" t="str">
        <f t="shared" si="27"/>
        <v>기사임</v>
      </c>
      <c r="E539" s="24">
        <f>IF(D539="","",COUNTIF($D$1:D539,"기사임"))</f>
        <v>484</v>
      </c>
      <c r="F539" s="24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4" t="str">
        <f t="shared" si="26"/>
        <v/>
      </c>
    </row>
    <row r="540" spans="1:7">
      <c r="A540" s="30" t="s">
        <v>3506</v>
      </c>
      <c r="B540" s="30">
        <v>10</v>
      </c>
      <c r="C540" s="30">
        <v>9</v>
      </c>
      <c r="D540" s="24" t="str">
        <f t="shared" si="27"/>
        <v>기사임</v>
      </c>
      <c r="E540" s="24">
        <f>IF(D540="","",COUNTIF($D$1:D540,"기사임"))</f>
        <v>485</v>
      </c>
      <c r="F540" s="24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4" t="str">
        <f t="shared" si="26"/>
        <v/>
      </c>
    </row>
    <row r="541" spans="1:7">
      <c r="A541" s="30" t="s">
        <v>1590</v>
      </c>
      <c r="B541" s="30">
        <v>10</v>
      </c>
      <c r="C541" s="30">
        <v>8</v>
      </c>
      <c r="D541" s="24" t="str">
        <f t="shared" si="27"/>
        <v>기사임</v>
      </c>
      <c r="E541" s="24">
        <f>IF(D541="","",COUNTIF($D$1:D541,"기사임"))</f>
        <v>486</v>
      </c>
      <c r="F541" s="24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4" t="str">
        <f t="shared" si="26"/>
        <v/>
      </c>
    </row>
    <row r="542" spans="1:7">
      <c r="A542" s="30" t="s">
        <v>1529</v>
      </c>
      <c r="B542" s="30">
        <v>10</v>
      </c>
      <c r="C542" s="30">
        <v>8</v>
      </c>
      <c r="D542" s="24" t="str">
        <f t="shared" si="27"/>
        <v>기사임</v>
      </c>
      <c r="E542" s="24">
        <f>IF(D542="","",COUNTIF($D$1:D542,"기사임"))</f>
        <v>487</v>
      </c>
      <c r="F542" s="24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4" t="str">
        <f t="shared" si="26"/>
        <v/>
      </c>
    </row>
    <row r="543" spans="1:7">
      <c r="A543" s="30" t="s">
        <v>1653</v>
      </c>
      <c r="B543" s="30">
        <v>10</v>
      </c>
      <c r="C543" s="30">
        <v>10</v>
      </c>
      <c r="D543" s="24" t="str">
        <f t="shared" si="27"/>
        <v>기사임</v>
      </c>
      <c r="E543" s="24">
        <f>IF(D543="","",COUNTIF($D$1:D543,"기사임"))</f>
        <v>488</v>
      </c>
      <c r="F543" s="24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4" t="str">
        <f t="shared" si="26"/>
        <v/>
      </c>
    </row>
    <row r="544" spans="1:7">
      <c r="A544" s="30" t="s">
        <v>2086</v>
      </c>
      <c r="B544" s="30">
        <v>10</v>
      </c>
      <c r="C544" s="30">
        <v>9</v>
      </c>
      <c r="D544" s="24" t="str">
        <f t="shared" si="27"/>
        <v>기사임</v>
      </c>
      <c r="E544" s="24">
        <f>IF(D544="","",COUNTIF($D$1:D544,"기사임"))</f>
        <v>489</v>
      </c>
      <c r="F544" s="24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4" t="str">
        <f t="shared" si="26"/>
        <v/>
      </c>
    </row>
    <row r="545" spans="1:7">
      <c r="A545" s="30" t="s">
        <v>1530</v>
      </c>
      <c r="B545" s="30">
        <v>10</v>
      </c>
      <c r="C545" s="30">
        <v>9</v>
      </c>
      <c r="D545" s="24" t="str">
        <f t="shared" si="27"/>
        <v>기사임</v>
      </c>
      <c r="E545" s="24">
        <f>IF(D545="","",COUNTIF($D$1:D545,"기사임"))</f>
        <v>490</v>
      </c>
      <c r="F545" s="24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4" t="str">
        <f t="shared" si="26"/>
        <v/>
      </c>
    </row>
    <row r="546" spans="1:7">
      <c r="A546" s="30" t="s">
        <v>1827</v>
      </c>
      <c r="B546" s="30">
        <v>10</v>
      </c>
      <c r="C546" s="30">
        <v>8</v>
      </c>
      <c r="D546" s="24" t="str">
        <f t="shared" si="27"/>
        <v>기사임</v>
      </c>
      <c r="E546" s="24">
        <f>IF(D546="","",COUNTIF($D$1:D546,"기사임"))</f>
        <v>491</v>
      </c>
      <c r="F546" s="24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4" t="str">
        <f t="shared" si="26"/>
        <v/>
      </c>
    </row>
    <row r="547" spans="1:7">
      <c r="A547" s="30" t="s">
        <v>1738</v>
      </c>
      <c r="B547" s="30">
        <v>10</v>
      </c>
      <c r="C547" s="30">
        <v>10</v>
      </c>
      <c r="D547" s="24" t="str">
        <f t="shared" si="27"/>
        <v>기사임</v>
      </c>
      <c r="E547" s="24">
        <f>IF(D547="","",COUNTIF($D$1:D547,"기사임"))</f>
        <v>492</v>
      </c>
      <c r="F547" s="24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4" t="str">
        <f t="shared" si="26"/>
        <v/>
      </c>
    </row>
    <row r="548" spans="1:7">
      <c r="A548" s="30" t="s">
        <v>2567</v>
      </c>
      <c r="B548" s="30">
        <v>10</v>
      </c>
      <c r="C548" s="30">
        <v>10</v>
      </c>
      <c r="D548" s="24" t="str">
        <f t="shared" si="27"/>
        <v>기사임</v>
      </c>
      <c r="E548" s="24">
        <f>IF(D548="","",COUNTIF($D$1:D548,"기사임"))</f>
        <v>493</v>
      </c>
      <c r="F548" s="24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4" t="str">
        <f t="shared" si="26"/>
        <v/>
      </c>
    </row>
    <row r="549" spans="1:7">
      <c r="A549" s="30" t="s">
        <v>2303</v>
      </c>
      <c r="B549" s="30">
        <v>10</v>
      </c>
      <c r="C549" s="30">
        <v>7</v>
      </c>
      <c r="D549" s="24" t="str">
        <f t="shared" si="27"/>
        <v>기사임</v>
      </c>
      <c r="E549" s="24">
        <f>IF(D549="","",COUNTIF($D$1:D549,"기사임"))</f>
        <v>494</v>
      </c>
      <c r="F549" s="24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4" t="str">
        <f t="shared" si="26"/>
        <v/>
      </c>
    </row>
    <row r="550" spans="1:7">
      <c r="A550" s="30" t="s">
        <v>1613</v>
      </c>
      <c r="B550" s="30">
        <v>10</v>
      </c>
      <c r="C550" s="30">
        <v>9</v>
      </c>
      <c r="D550" s="24" t="str">
        <f t="shared" si="27"/>
        <v>기사임</v>
      </c>
      <c r="E550" s="24">
        <f>IF(D550="","",COUNTIF($D$1:D550,"기사임"))</f>
        <v>495</v>
      </c>
      <c r="F550" s="24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4" t="str">
        <f t="shared" si="26"/>
        <v/>
      </c>
    </row>
    <row r="551" spans="1:7">
      <c r="A551" s="30" t="s">
        <v>1832</v>
      </c>
      <c r="B551" s="30">
        <v>10</v>
      </c>
      <c r="C551" s="30">
        <v>8</v>
      </c>
      <c r="D551" s="24" t="str">
        <f t="shared" si="27"/>
        <v>기사임</v>
      </c>
      <c r="E551" s="24">
        <f>IF(D551="","",COUNTIF($D$1:D551,"기사임"))</f>
        <v>496</v>
      </c>
      <c r="F551" s="24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4" t="str">
        <f t="shared" si="26"/>
        <v/>
      </c>
    </row>
    <row r="552" spans="1:7">
      <c r="A552" s="30" t="s">
        <v>1432</v>
      </c>
      <c r="B552" s="30">
        <v>10</v>
      </c>
      <c r="C552" s="30">
        <v>8</v>
      </c>
      <c r="D552" s="24" t="str">
        <f t="shared" si="27"/>
        <v>기사임</v>
      </c>
      <c r="E552" s="24">
        <f>IF(D552="","",COUNTIF($D$1:D552,"기사임"))</f>
        <v>497</v>
      </c>
      <c r="F552" s="24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4" t="str">
        <f t="shared" si="26"/>
        <v/>
      </c>
    </row>
    <row r="553" spans="1:7">
      <c r="A553" s="30" t="s">
        <v>2111</v>
      </c>
      <c r="B553" s="30">
        <v>10</v>
      </c>
      <c r="C553" s="30">
        <v>10</v>
      </c>
      <c r="D553" s="24" t="str">
        <f t="shared" si="27"/>
        <v>기사임</v>
      </c>
      <c r="E553" s="24">
        <f>IF(D553="","",COUNTIF($D$1:D553,"기사임"))</f>
        <v>498</v>
      </c>
      <c r="F553" s="24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4" t="str">
        <f t="shared" si="26"/>
        <v/>
      </c>
    </row>
    <row r="554" spans="1:7">
      <c r="A554" s="30" t="s">
        <v>1655</v>
      </c>
      <c r="B554" s="30">
        <v>10</v>
      </c>
      <c r="C554" s="30">
        <v>8</v>
      </c>
      <c r="D554" s="24" t="str">
        <f t="shared" si="27"/>
        <v>기사임</v>
      </c>
      <c r="E554" s="24">
        <f>IF(D554="","",COUNTIF($D$1:D554,"기사임"))</f>
        <v>499</v>
      </c>
      <c r="F554" s="24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4" t="str">
        <f t="shared" si="26"/>
        <v/>
      </c>
    </row>
    <row r="555" spans="1:7">
      <c r="A555" s="30" t="s">
        <v>1834</v>
      </c>
      <c r="B555" s="30">
        <v>10</v>
      </c>
      <c r="C555" s="30">
        <v>10</v>
      </c>
      <c r="D555" s="24" t="str">
        <f t="shared" si="27"/>
        <v>기사임</v>
      </c>
      <c r="E555" s="24">
        <f>IF(D555="","",COUNTIF($D$1:D555,"기사임"))</f>
        <v>500</v>
      </c>
      <c r="F555" s="24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4" t="str">
        <f t="shared" si="26"/>
        <v/>
      </c>
    </row>
    <row r="556" spans="1:7">
      <c r="A556" s="30" t="s">
        <v>1745</v>
      </c>
      <c r="B556" s="30">
        <v>10</v>
      </c>
      <c r="C556" s="30">
        <v>10</v>
      </c>
      <c r="D556" s="24" t="str">
        <f t="shared" si="27"/>
        <v>기사임</v>
      </c>
      <c r="E556" s="24">
        <f>IF(D556="","",COUNTIF($D$1:D556,"기사임"))</f>
        <v>501</v>
      </c>
      <c r="F556" s="24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4" t="str">
        <f t="shared" si="26"/>
        <v/>
      </c>
    </row>
    <row r="557" spans="1:7">
      <c r="A557" s="30" t="s">
        <v>1936</v>
      </c>
      <c r="B557" s="30">
        <v>10</v>
      </c>
      <c r="C557" s="30">
        <v>9</v>
      </c>
      <c r="D557" s="24" t="str">
        <f t="shared" si="27"/>
        <v>기사임</v>
      </c>
      <c r="E557" s="24">
        <f>IF(D557="","",COUNTIF($D$1:D557,"기사임"))</f>
        <v>502</v>
      </c>
      <c r="F557" s="24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4" t="str">
        <f t="shared" si="26"/>
        <v/>
      </c>
    </row>
    <row r="558" spans="1:7">
      <c r="A558" s="30" t="s">
        <v>1875</v>
      </c>
      <c r="B558" s="30">
        <v>10</v>
      </c>
      <c r="C558" s="30">
        <v>10</v>
      </c>
      <c r="D558" s="24" t="str">
        <f t="shared" si="27"/>
        <v>기사임</v>
      </c>
      <c r="E558" s="24">
        <f>IF(D558="","",COUNTIF($D$1:D558,"기사임"))</f>
        <v>503</v>
      </c>
      <c r="F558" s="24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4" t="str">
        <f t="shared" si="26"/>
        <v/>
      </c>
    </row>
    <row r="559" spans="1:7">
      <c r="A559" s="30" t="s">
        <v>1938</v>
      </c>
      <c r="B559" s="30">
        <v>10</v>
      </c>
      <c r="C559" s="30">
        <v>9</v>
      </c>
      <c r="D559" s="24" t="str">
        <f t="shared" si="27"/>
        <v>기사임</v>
      </c>
      <c r="E559" s="24">
        <f>IF(D559="","",COUNTIF($D$1:D559,"기사임"))</f>
        <v>504</v>
      </c>
      <c r="F559" s="24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4" t="str">
        <f t="shared" si="26"/>
        <v/>
      </c>
    </row>
    <row r="560" spans="1:7">
      <c r="A560" s="30" t="s">
        <v>2324</v>
      </c>
      <c r="B560" s="30">
        <v>10</v>
      </c>
      <c r="C560" s="30">
        <v>5</v>
      </c>
      <c r="D560" s="24" t="str">
        <f t="shared" si="27"/>
        <v>기사임</v>
      </c>
      <c r="E560" s="24">
        <f>IF(D560="","",COUNTIF($D$1:D560,"기사임"))</f>
        <v>505</v>
      </c>
      <c r="F560" s="24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4" t="str">
        <f t="shared" si="26"/>
        <v/>
      </c>
    </row>
    <row r="561" spans="1:7">
      <c r="A561" s="30" t="s">
        <v>2120</v>
      </c>
      <c r="B561" s="30">
        <v>10</v>
      </c>
      <c r="C561" s="30">
        <v>9</v>
      </c>
      <c r="D561" s="24" t="str">
        <f t="shared" si="27"/>
        <v>기사임</v>
      </c>
      <c r="E561" s="24">
        <f>IF(D561="","",COUNTIF($D$1:D561,"기사임"))</f>
        <v>506</v>
      </c>
      <c r="F561" s="24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4" t="str">
        <f t="shared" si="26"/>
        <v/>
      </c>
    </row>
    <row r="562" spans="1:7">
      <c r="A562" s="30" t="s">
        <v>2022</v>
      </c>
      <c r="B562" s="30">
        <v>10</v>
      </c>
      <c r="C562" s="30">
        <v>9</v>
      </c>
      <c r="D562" s="24" t="str">
        <f t="shared" si="27"/>
        <v>기사임</v>
      </c>
      <c r="E562" s="24">
        <f>IF(D562="","",COUNTIF($D$1:D562,"기사임"))</f>
        <v>507</v>
      </c>
      <c r="F562" s="24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4" t="str">
        <f t="shared" si="26"/>
        <v/>
      </c>
    </row>
    <row r="563" spans="1:7">
      <c r="A563" s="30" t="s">
        <v>1946</v>
      </c>
      <c r="B563" s="30">
        <v>10</v>
      </c>
      <c r="C563" s="30">
        <v>7</v>
      </c>
      <c r="D563" s="24" t="str">
        <f t="shared" si="27"/>
        <v>기사임</v>
      </c>
      <c r="E563" s="24">
        <f>IF(D563="","",COUNTIF($D$1:D563,"기사임"))</f>
        <v>508</v>
      </c>
      <c r="F563" s="24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4" t="str">
        <f t="shared" si="26"/>
        <v/>
      </c>
    </row>
    <row r="564" spans="1:7">
      <c r="A564" s="30" t="s">
        <v>1884</v>
      </c>
      <c r="B564" s="30">
        <v>10</v>
      </c>
      <c r="C564" s="30">
        <v>8</v>
      </c>
      <c r="D564" s="24" t="str">
        <f t="shared" si="27"/>
        <v>기사임</v>
      </c>
      <c r="E564" s="24">
        <f>IF(D564="","",COUNTIF($D$1:D564,"기사임"))</f>
        <v>509</v>
      </c>
      <c r="F564" s="24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4" t="str">
        <f t="shared" si="26"/>
        <v/>
      </c>
    </row>
    <row r="565" spans="1:7">
      <c r="A565" s="30" t="s">
        <v>1696</v>
      </c>
      <c r="B565" s="30">
        <v>10</v>
      </c>
      <c r="C565" s="30">
        <v>9</v>
      </c>
      <c r="D565" s="24" t="str">
        <f t="shared" si="27"/>
        <v>기사임</v>
      </c>
      <c r="E565" s="24">
        <f>IF(D565="","",COUNTIF($D$1:D565,"기사임"))</f>
        <v>510</v>
      </c>
      <c r="F565" s="24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4" t="str">
        <f t="shared" si="26"/>
        <v/>
      </c>
    </row>
    <row r="566" spans="1:7">
      <c r="A566" s="30" t="s">
        <v>1662</v>
      </c>
      <c r="B566" s="30">
        <v>10</v>
      </c>
      <c r="C566" s="30">
        <v>7</v>
      </c>
      <c r="D566" s="24" t="str">
        <f t="shared" si="27"/>
        <v>기사임</v>
      </c>
      <c r="E566" s="24">
        <f>IF(D566="","",COUNTIF($D$1:D566,"기사임"))</f>
        <v>511</v>
      </c>
      <c r="F566" s="24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4" t="str">
        <f t="shared" si="26"/>
        <v/>
      </c>
    </row>
    <row r="567" spans="1:7">
      <c r="A567" s="30" t="s">
        <v>1886</v>
      </c>
      <c r="B567" s="30">
        <v>10</v>
      </c>
      <c r="C567" s="30">
        <v>8</v>
      </c>
      <c r="D567" s="24" t="str">
        <f t="shared" si="27"/>
        <v>기사임</v>
      </c>
      <c r="E567" s="24">
        <f>IF(D567="","",COUNTIF($D$1:D567,"기사임"))</f>
        <v>512</v>
      </c>
      <c r="F567" s="24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4" t="str">
        <f t="shared" si="26"/>
        <v/>
      </c>
    </row>
    <row r="568" spans="1:7">
      <c r="A568" s="30" t="s">
        <v>2643</v>
      </c>
      <c r="B568" s="30">
        <v>10</v>
      </c>
      <c r="C568" s="30">
        <v>4</v>
      </c>
      <c r="D568" s="24" t="str">
        <f t="shared" si="27"/>
        <v>기사임</v>
      </c>
      <c r="E568" s="24">
        <f>IF(D568="","",COUNTIF($D$1:D568,"기사임"))</f>
        <v>513</v>
      </c>
      <c r="F568" s="24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4" t="str">
        <f t="shared" si="26"/>
        <v/>
      </c>
    </row>
    <row r="569" spans="1:7">
      <c r="A569" s="30" t="s">
        <v>2035</v>
      </c>
      <c r="B569" s="30">
        <v>10</v>
      </c>
      <c r="C569" s="30">
        <v>7</v>
      </c>
      <c r="D569" s="24" t="str">
        <f t="shared" si="27"/>
        <v/>
      </c>
      <c r="E569" s="24" t="str">
        <f>IF(D569="","",COUNTIF($D$1:D569,"기사임"))</f>
        <v/>
      </c>
      <c r="F569" s="24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4" t="str">
        <f t="shared" si="26"/>
        <v/>
      </c>
    </row>
    <row r="570" spans="1:7">
      <c r="A570" s="30" t="s">
        <v>3507</v>
      </c>
      <c r="B570" s="30">
        <v>6</v>
      </c>
      <c r="C570" s="30">
        <v>1.6666666666666601</v>
      </c>
      <c r="D570" s="24" t="str">
        <f t="shared" si="27"/>
        <v/>
      </c>
      <c r="E570" s="24" t="str">
        <f>IF(D570="","",COUNTIF($D$1:D570,"기사임"))</f>
        <v/>
      </c>
      <c r="F570" s="24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4" t="str">
        <f t="shared" si="26"/>
        <v/>
      </c>
    </row>
    <row r="571" spans="1:7">
      <c r="A571" s="30" t="s">
        <v>1666</v>
      </c>
      <c r="B571" s="30">
        <v>10</v>
      </c>
      <c r="C571" s="30">
        <v>9</v>
      </c>
      <c r="D571" s="24" t="str">
        <f t="shared" si="27"/>
        <v/>
      </c>
      <c r="E571" s="24" t="str">
        <f>IF(D571="","",COUNTIF($D$1:D571,"기사임"))</f>
        <v/>
      </c>
      <c r="F571" s="24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4" t="str">
        <f t="shared" si="26"/>
        <v/>
      </c>
    </row>
    <row r="572" spans="1:7">
      <c r="A572" s="30" t="s">
        <v>1956</v>
      </c>
      <c r="B572" s="30">
        <v>9</v>
      </c>
      <c r="C572" s="30">
        <v>9</v>
      </c>
      <c r="D572" s="24" t="str">
        <f t="shared" si="27"/>
        <v>기사임</v>
      </c>
      <c r="E572" s="24">
        <f>IF(D572="","",COUNTIF($D$1:D572,"기사임"))</f>
        <v>514</v>
      </c>
      <c r="F572" s="24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4" t="str">
        <f t="shared" si="26"/>
        <v/>
      </c>
    </row>
    <row r="573" spans="1:7">
      <c r="A573" s="30" t="s">
        <v>1891</v>
      </c>
      <c r="B573" s="30">
        <v>9</v>
      </c>
      <c r="C573" s="30">
        <v>7</v>
      </c>
      <c r="D573" s="24" t="str">
        <f t="shared" si="27"/>
        <v>기사임</v>
      </c>
      <c r="E573" s="24">
        <f>IF(D573="","",COUNTIF($D$1:D573,"기사임"))</f>
        <v>515</v>
      </c>
      <c r="F573" s="24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4" t="str">
        <f t="shared" si="26"/>
        <v/>
      </c>
    </row>
    <row r="574" spans="1:7">
      <c r="A574" s="30" t="s">
        <v>1585</v>
      </c>
      <c r="B574" s="30">
        <v>9</v>
      </c>
      <c r="C574" s="30">
        <v>8</v>
      </c>
      <c r="D574" s="24" t="str">
        <f t="shared" si="27"/>
        <v>기사임</v>
      </c>
      <c r="E574" s="24">
        <f>IF(D574="","",COUNTIF($D$1:D574,"기사임"))</f>
        <v>516</v>
      </c>
      <c r="F574" s="24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4" t="str">
        <f t="shared" si="26"/>
        <v/>
      </c>
    </row>
    <row r="575" spans="1:7">
      <c r="A575" s="30" t="s">
        <v>2053</v>
      </c>
      <c r="B575" s="30">
        <v>9</v>
      </c>
      <c r="C575" s="30">
        <v>8</v>
      </c>
      <c r="D575" s="24" t="str">
        <f t="shared" si="27"/>
        <v>기사임</v>
      </c>
      <c r="E575" s="24">
        <f>IF(D575="","",COUNTIF($D$1:D575,"기사임"))</f>
        <v>517</v>
      </c>
      <c r="F575" s="24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4" t="str">
        <f t="shared" si="26"/>
        <v/>
      </c>
    </row>
    <row r="576" spans="1:7">
      <c r="A576" s="30" t="s">
        <v>1854</v>
      </c>
      <c r="B576" s="30">
        <v>9</v>
      </c>
      <c r="C576" s="30">
        <v>7</v>
      </c>
      <c r="D576" s="24" t="str">
        <f t="shared" si="27"/>
        <v>기사임</v>
      </c>
      <c r="E576" s="24">
        <f>IF(D576="","",COUNTIF($D$1:D576,"기사임"))</f>
        <v>518</v>
      </c>
      <c r="F576" s="24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4" t="str">
        <f t="shared" si="26"/>
        <v/>
      </c>
    </row>
    <row r="577" spans="1:7">
      <c r="A577" s="30" t="s">
        <v>1646</v>
      </c>
      <c r="B577" s="30">
        <v>9</v>
      </c>
      <c r="C577" s="30">
        <v>10</v>
      </c>
      <c r="D577" s="24" t="str">
        <f t="shared" si="27"/>
        <v>기사임</v>
      </c>
      <c r="E577" s="24">
        <f>IF(D577="","",COUNTIF($D$1:D577,"기사임"))</f>
        <v>519</v>
      </c>
      <c r="F577" s="24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4" t="str">
        <f t="shared" si="26"/>
        <v/>
      </c>
    </row>
    <row r="578" spans="1:7">
      <c r="A578" s="30" t="s">
        <v>1599</v>
      </c>
      <c r="B578" s="30">
        <v>9</v>
      </c>
      <c r="C578" s="30">
        <v>9</v>
      </c>
      <c r="D578" s="24" t="str">
        <f t="shared" si="27"/>
        <v>기사임</v>
      </c>
      <c r="E578" s="24">
        <f>IF(D578="","",COUNTIF($D$1:D578,"기사임"))</f>
        <v>520</v>
      </c>
      <c r="F578" s="24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4" t="str">
        <f t="shared" ref="G578:G641" si="28">IF(F578="","",RANK(F578,F:F,1))</f>
        <v/>
      </c>
    </row>
    <row r="579" spans="1:7">
      <c r="A579" s="30" t="s">
        <v>1705</v>
      </c>
      <c r="B579" s="30">
        <v>9</v>
      </c>
      <c r="C579" s="30">
        <v>9</v>
      </c>
      <c r="D579" s="24" t="str">
        <f t="shared" ref="D579:D642" si="29">IF(AND(MID(A579,2,8)="archives",ISNUMBER(VALUE(MID(A579,11,8)))=TRUE),"기사임","")</f>
        <v>기사임</v>
      </c>
      <c r="E579" s="24">
        <f>IF(D579="","",COUNTIF($D$1:D579,"기사임"))</f>
        <v>521</v>
      </c>
      <c r="F579" s="24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4" t="str">
        <f t="shared" si="28"/>
        <v/>
      </c>
    </row>
    <row r="580" spans="1:7">
      <c r="A580" s="30" t="s">
        <v>1543</v>
      </c>
      <c r="B580" s="30">
        <v>9</v>
      </c>
      <c r="C580" s="30">
        <v>9</v>
      </c>
      <c r="D580" s="24" t="str">
        <f t="shared" si="29"/>
        <v>기사임</v>
      </c>
      <c r="E580" s="24">
        <f>IF(D580="","",COUNTIF($D$1:D580,"기사임"))</f>
        <v>522</v>
      </c>
      <c r="F580" s="24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4" t="str">
        <f t="shared" si="28"/>
        <v/>
      </c>
    </row>
    <row r="581" spans="1:7">
      <c r="A581" s="30" t="s">
        <v>1818</v>
      </c>
      <c r="B581" s="30">
        <v>9</v>
      </c>
      <c r="C581" s="30">
        <v>9</v>
      </c>
      <c r="D581" s="24" t="str">
        <f t="shared" si="29"/>
        <v>기사임</v>
      </c>
      <c r="E581" s="24">
        <f>IF(D581="","",COUNTIF($D$1:D581,"기사임"))</f>
        <v>523</v>
      </c>
      <c r="F581" s="24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4" t="str">
        <f t="shared" si="28"/>
        <v/>
      </c>
    </row>
    <row r="582" spans="1:7">
      <c r="A582" s="30" t="s">
        <v>2264</v>
      </c>
      <c r="B582" s="30">
        <v>9</v>
      </c>
      <c r="C582" s="30">
        <v>7</v>
      </c>
      <c r="D582" s="24" t="str">
        <f t="shared" si="29"/>
        <v>기사임</v>
      </c>
      <c r="E582" s="24">
        <f>IF(D582="","",COUNTIF($D$1:D582,"기사임"))</f>
        <v>524</v>
      </c>
      <c r="F582" s="24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4" t="str">
        <f t="shared" si="28"/>
        <v/>
      </c>
    </row>
    <row r="583" spans="1:7">
      <c r="A583" s="30" t="s">
        <v>1626</v>
      </c>
      <c r="B583" s="30">
        <v>9</v>
      </c>
      <c r="C583" s="30">
        <v>9</v>
      </c>
      <c r="D583" s="24" t="str">
        <f t="shared" si="29"/>
        <v>기사임</v>
      </c>
      <c r="E583" s="24">
        <f>IF(D583="","",COUNTIF($D$1:D583,"기사임"))</f>
        <v>525</v>
      </c>
      <c r="F583" s="24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4" t="str">
        <f t="shared" si="28"/>
        <v/>
      </c>
    </row>
    <row r="584" spans="1:7">
      <c r="A584" s="30" t="s">
        <v>2157</v>
      </c>
      <c r="B584" s="30">
        <v>9</v>
      </c>
      <c r="C584" s="30">
        <v>8</v>
      </c>
      <c r="D584" s="24" t="str">
        <f t="shared" si="29"/>
        <v>기사임</v>
      </c>
      <c r="E584" s="24">
        <f>IF(D584="","",COUNTIF($D$1:D584,"기사임"))</f>
        <v>526</v>
      </c>
      <c r="F584" s="24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4" t="str">
        <f t="shared" si="28"/>
        <v/>
      </c>
    </row>
    <row r="585" spans="1:7">
      <c r="A585" s="30" t="s">
        <v>1734</v>
      </c>
      <c r="B585" s="30">
        <v>9</v>
      </c>
      <c r="C585" s="30">
        <v>7</v>
      </c>
      <c r="D585" s="24" t="str">
        <f t="shared" si="29"/>
        <v>기사임</v>
      </c>
      <c r="E585" s="24">
        <f>IF(D585="","",COUNTIF($D$1:D585,"기사임"))</f>
        <v>527</v>
      </c>
      <c r="F585" s="24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4" t="str">
        <f t="shared" si="28"/>
        <v/>
      </c>
    </row>
    <row r="586" spans="1:7">
      <c r="A586" s="30" t="s">
        <v>2075</v>
      </c>
      <c r="B586" s="30">
        <v>9</v>
      </c>
      <c r="C586" s="30">
        <v>4</v>
      </c>
      <c r="D586" s="24" t="str">
        <f t="shared" si="29"/>
        <v>기사임</v>
      </c>
      <c r="E586" s="24">
        <f>IF(D586="","",COUNTIF($D$1:D586,"기사임"))</f>
        <v>528</v>
      </c>
      <c r="F586" s="24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4" t="str">
        <f t="shared" si="28"/>
        <v/>
      </c>
    </row>
    <row r="587" spans="1:7">
      <c r="A587" s="30" t="s">
        <v>1430</v>
      </c>
      <c r="B587" s="30">
        <v>9</v>
      </c>
      <c r="C587" s="30">
        <v>9</v>
      </c>
      <c r="D587" s="24" t="str">
        <f t="shared" si="29"/>
        <v>기사임</v>
      </c>
      <c r="E587" s="24">
        <f>IF(D587="","",COUNTIF($D$1:D587,"기사임"))</f>
        <v>529</v>
      </c>
      <c r="F587" s="24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4" t="str">
        <f t="shared" si="28"/>
        <v/>
      </c>
    </row>
    <row r="588" spans="1:7">
      <c r="A588" s="30" t="s">
        <v>1820</v>
      </c>
      <c r="B588" s="30">
        <v>9</v>
      </c>
      <c r="C588" s="30">
        <v>8</v>
      </c>
      <c r="D588" s="24" t="str">
        <f t="shared" si="29"/>
        <v>기사임</v>
      </c>
      <c r="E588" s="24">
        <f>IF(D588="","",COUNTIF($D$1:D588,"기사임"))</f>
        <v>530</v>
      </c>
      <c r="F588" s="24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4" t="str">
        <f t="shared" si="28"/>
        <v/>
      </c>
    </row>
    <row r="589" spans="1:7">
      <c r="A589" s="30" t="s">
        <v>1609</v>
      </c>
      <c r="B589" s="30">
        <v>9</v>
      </c>
      <c r="C589" s="30">
        <v>9</v>
      </c>
      <c r="D589" s="24" t="str">
        <f t="shared" si="29"/>
        <v>기사임</v>
      </c>
      <c r="E589" s="24">
        <f>IF(D589="","",COUNTIF($D$1:D589,"기사임"))</f>
        <v>531</v>
      </c>
      <c r="F589" s="24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4" t="str">
        <f t="shared" si="28"/>
        <v/>
      </c>
    </row>
    <row r="590" spans="1:7">
      <c r="A590" s="30" t="s">
        <v>1589</v>
      </c>
      <c r="B590" s="30">
        <v>9</v>
      </c>
      <c r="C590" s="30">
        <v>9</v>
      </c>
      <c r="D590" s="24" t="str">
        <f t="shared" si="29"/>
        <v>기사임</v>
      </c>
      <c r="E590" s="24">
        <f>IF(D590="","",COUNTIF($D$1:D590,"기사임"))</f>
        <v>532</v>
      </c>
      <c r="F590" s="24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4" t="str">
        <f t="shared" si="28"/>
        <v/>
      </c>
    </row>
    <row r="591" spans="1:7">
      <c r="A591" s="30" t="s">
        <v>2276</v>
      </c>
      <c r="B591" s="30">
        <v>9</v>
      </c>
      <c r="C591" s="30">
        <v>9</v>
      </c>
      <c r="D591" s="24" t="str">
        <f t="shared" si="29"/>
        <v>기사임</v>
      </c>
      <c r="E591" s="24">
        <f>IF(D591="","",COUNTIF($D$1:D591,"기사임"))</f>
        <v>533</v>
      </c>
      <c r="F591" s="24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4" t="str">
        <f t="shared" si="28"/>
        <v/>
      </c>
    </row>
    <row r="592" spans="1:7">
      <c r="A592" s="30" t="s">
        <v>2178</v>
      </c>
      <c r="B592" s="30">
        <v>9</v>
      </c>
      <c r="C592" s="30">
        <v>7</v>
      </c>
      <c r="D592" s="24" t="str">
        <f t="shared" si="29"/>
        <v>기사임</v>
      </c>
      <c r="E592" s="24">
        <f>IF(D592="","",COUNTIF($D$1:D592,"기사임"))</f>
        <v>534</v>
      </c>
      <c r="F592" s="24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4" t="str">
        <f t="shared" si="28"/>
        <v/>
      </c>
    </row>
    <row r="593" spans="1:7">
      <c r="A593" s="30" t="s">
        <v>1474</v>
      </c>
      <c r="B593" s="30">
        <v>9</v>
      </c>
      <c r="C593" s="30">
        <v>9</v>
      </c>
      <c r="D593" s="24" t="str">
        <f t="shared" si="29"/>
        <v>기사임</v>
      </c>
      <c r="E593" s="24">
        <f>IF(D593="","",COUNTIF($D$1:D593,"기사임"))</f>
        <v>535</v>
      </c>
      <c r="F593" s="24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4" t="str">
        <f t="shared" si="28"/>
        <v/>
      </c>
    </row>
    <row r="594" spans="1:7">
      <c r="A594" s="30" t="s">
        <v>1684</v>
      </c>
      <c r="B594" s="30">
        <v>9</v>
      </c>
      <c r="C594" s="30">
        <v>9</v>
      </c>
      <c r="D594" s="24" t="str">
        <f t="shared" si="29"/>
        <v>기사임</v>
      </c>
      <c r="E594" s="24">
        <f>IF(D594="","",COUNTIF($D$1:D594,"기사임"))</f>
        <v>536</v>
      </c>
      <c r="F594" s="24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4" t="str">
        <f t="shared" si="28"/>
        <v/>
      </c>
    </row>
    <row r="595" spans="1:7">
      <c r="A595" s="30" t="s">
        <v>1592</v>
      </c>
      <c r="B595" s="30">
        <v>9</v>
      </c>
      <c r="C595" s="30">
        <v>7</v>
      </c>
      <c r="D595" s="24" t="str">
        <f t="shared" si="29"/>
        <v>기사임</v>
      </c>
      <c r="E595" s="24">
        <f>IF(D595="","",COUNTIF($D$1:D595,"기사임"))</f>
        <v>537</v>
      </c>
      <c r="F595" s="24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4" t="str">
        <f t="shared" si="28"/>
        <v/>
      </c>
    </row>
    <row r="596" spans="1:7">
      <c r="A596" s="30" t="s">
        <v>1828</v>
      </c>
      <c r="B596" s="30">
        <v>9</v>
      </c>
      <c r="C596" s="30">
        <v>6</v>
      </c>
      <c r="D596" s="24" t="str">
        <f t="shared" si="29"/>
        <v>기사임</v>
      </c>
      <c r="E596" s="24">
        <f>IF(D596="","",COUNTIF($D$1:D596,"기사임"))</f>
        <v>538</v>
      </c>
      <c r="F596" s="24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4" t="str">
        <f t="shared" si="28"/>
        <v/>
      </c>
    </row>
    <row r="597" spans="1:7">
      <c r="A597" s="30" t="s">
        <v>1688</v>
      </c>
      <c r="B597" s="30">
        <v>9</v>
      </c>
      <c r="C597" s="30">
        <v>9</v>
      </c>
      <c r="D597" s="24" t="str">
        <f t="shared" si="29"/>
        <v>기사임</v>
      </c>
      <c r="E597" s="24">
        <f>IF(D597="","",COUNTIF($D$1:D597,"기사임"))</f>
        <v>539</v>
      </c>
      <c r="F597" s="24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4" t="str">
        <f t="shared" si="28"/>
        <v/>
      </c>
    </row>
    <row r="598" spans="1:7">
      <c r="A598" s="30" t="s">
        <v>2301</v>
      </c>
      <c r="B598" s="30">
        <v>9</v>
      </c>
      <c r="C598" s="30">
        <v>7</v>
      </c>
      <c r="D598" s="24" t="str">
        <f t="shared" si="29"/>
        <v>기사임</v>
      </c>
      <c r="E598" s="24">
        <f>IF(D598="","",COUNTIF($D$1:D598,"기사임"))</f>
        <v>540</v>
      </c>
      <c r="F598" s="24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4" t="str">
        <f t="shared" si="28"/>
        <v/>
      </c>
    </row>
    <row r="599" spans="1:7">
      <c r="A599" s="30" t="s">
        <v>2769</v>
      </c>
      <c r="B599" s="30">
        <v>9</v>
      </c>
      <c r="C599" s="30">
        <v>9</v>
      </c>
      <c r="D599" s="24" t="str">
        <f t="shared" si="29"/>
        <v>기사임</v>
      </c>
      <c r="E599" s="24">
        <f>IF(D599="","",COUNTIF($D$1:D599,"기사임"))</f>
        <v>541</v>
      </c>
      <c r="F599" s="24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4" t="str">
        <f t="shared" si="28"/>
        <v/>
      </c>
    </row>
    <row r="600" spans="1:7">
      <c r="A600" s="30" t="s">
        <v>2579</v>
      </c>
      <c r="B600" s="30">
        <v>9</v>
      </c>
      <c r="C600" s="30">
        <v>4</v>
      </c>
      <c r="D600" s="24" t="str">
        <f t="shared" si="29"/>
        <v>기사임</v>
      </c>
      <c r="E600" s="24">
        <f>IF(D600="","",COUNTIF($D$1:D600,"기사임"))</f>
        <v>542</v>
      </c>
      <c r="F600" s="24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4" t="str">
        <f t="shared" si="28"/>
        <v/>
      </c>
    </row>
    <row r="601" spans="1:7">
      <c r="A601" s="30" t="s">
        <v>2209</v>
      </c>
      <c r="B601" s="30">
        <v>9</v>
      </c>
      <c r="C601" s="30">
        <v>5</v>
      </c>
      <c r="D601" s="24" t="str">
        <f t="shared" si="29"/>
        <v>기사임</v>
      </c>
      <c r="E601" s="24">
        <f>IF(D601="","",COUNTIF($D$1:D601,"기사임"))</f>
        <v>543</v>
      </c>
      <c r="F601" s="24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4" t="str">
        <f t="shared" si="28"/>
        <v/>
      </c>
    </row>
    <row r="602" spans="1:7">
      <c r="A602" s="30" t="s">
        <v>1723</v>
      </c>
      <c r="B602" s="30">
        <v>9</v>
      </c>
      <c r="C602" s="30">
        <v>9</v>
      </c>
      <c r="D602" s="24" t="str">
        <f t="shared" si="29"/>
        <v>기사임</v>
      </c>
      <c r="E602" s="24">
        <f>IF(D602="","",COUNTIF($D$1:D602,"기사임"))</f>
        <v>544</v>
      </c>
      <c r="F602" s="24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4" t="str">
        <f t="shared" si="28"/>
        <v/>
      </c>
    </row>
    <row r="603" spans="1:7">
      <c r="A603" s="30" t="s">
        <v>2112</v>
      </c>
      <c r="B603" s="30">
        <v>9</v>
      </c>
      <c r="C603" s="30">
        <v>7</v>
      </c>
      <c r="D603" s="24" t="str">
        <f t="shared" si="29"/>
        <v>기사임</v>
      </c>
      <c r="E603" s="24">
        <f>IF(D603="","",COUNTIF($D$1:D603,"기사임"))</f>
        <v>545</v>
      </c>
      <c r="F603" s="24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4" t="str">
        <f t="shared" si="28"/>
        <v/>
      </c>
    </row>
    <row r="604" spans="1:7">
      <c r="A604" s="30" t="s">
        <v>1744</v>
      </c>
      <c r="B604" s="30">
        <v>9</v>
      </c>
      <c r="C604" s="30">
        <v>9</v>
      </c>
      <c r="D604" s="24" t="str">
        <f t="shared" si="29"/>
        <v>기사임</v>
      </c>
      <c r="E604" s="24">
        <f>IF(D604="","",COUNTIF($D$1:D604,"기사임"))</f>
        <v>546</v>
      </c>
      <c r="F604" s="24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4" t="str">
        <f t="shared" si="28"/>
        <v/>
      </c>
    </row>
    <row r="605" spans="1:7">
      <c r="A605" s="30" t="s">
        <v>2012</v>
      </c>
      <c r="B605" s="30">
        <v>9</v>
      </c>
      <c r="C605" s="30">
        <v>9</v>
      </c>
      <c r="D605" s="24" t="str">
        <f t="shared" si="29"/>
        <v>기사임</v>
      </c>
      <c r="E605" s="24">
        <f>IF(D605="","",COUNTIF($D$1:D605,"기사임"))</f>
        <v>547</v>
      </c>
      <c r="F605" s="24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4" t="str">
        <f t="shared" si="28"/>
        <v/>
      </c>
    </row>
    <row r="606" spans="1:7">
      <c r="A606" s="30" t="s">
        <v>1784</v>
      </c>
      <c r="B606" s="30">
        <v>9</v>
      </c>
      <c r="C606" s="30">
        <v>9</v>
      </c>
      <c r="D606" s="24" t="str">
        <f t="shared" si="29"/>
        <v>기사임</v>
      </c>
      <c r="E606" s="24">
        <f>IF(D606="","",COUNTIF($D$1:D606,"기사임"))</f>
        <v>548</v>
      </c>
      <c r="F606" s="24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4" t="str">
        <f t="shared" si="28"/>
        <v/>
      </c>
    </row>
    <row r="607" spans="1:7">
      <c r="A607" s="30" t="s">
        <v>2323</v>
      </c>
      <c r="B607" s="30">
        <v>9</v>
      </c>
      <c r="C607" s="30">
        <v>7</v>
      </c>
      <c r="D607" s="24" t="str">
        <f t="shared" si="29"/>
        <v>기사임</v>
      </c>
      <c r="E607" s="24">
        <f>IF(D607="","",COUNTIF($D$1:D607,"기사임"))</f>
        <v>549</v>
      </c>
      <c r="F607" s="24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4" t="str">
        <f t="shared" si="28"/>
        <v/>
      </c>
    </row>
    <row r="608" spans="1:7">
      <c r="A608" s="30" t="s">
        <v>1835</v>
      </c>
      <c r="B608" s="30">
        <v>9</v>
      </c>
      <c r="C608" s="30">
        <v>8</v>
      </c>
      <c r="D608" s="24" t="str">
        <f t="shared" si="29"/>
        <v>기사임</v>
      </c>
      <c r="E608" s="24">
        <f>IF(D608="","",COUNTIF($D$1:D608,"기사임"))</f>
        <v>550</v>
      </c>
      <c r="F608" s="24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4" t="str">
        <f t="shared" si="28"/>
        <v/>
      </c>
    </row>
    <row r="609" spans="1:7">
      <c r="A609" s="30" t="s">
        <v>2223</v>
      </c>
      <c r="B609" s="30">
        <v>9</v>
      </c>
      <c r="C609" s="30">
        <v>6</v>
      </c>
      <c r="D609" s="24" t="str">
        <f t="shared" si="29"/>
        <v>기사임</v>
      </c>
      <c r="E609" s="24">
        <f>IF(D609="","",COUNTIF($D$1:D609,"기사임"))</f>
        <v>551</v>
      </c>
      <c r="F609" s="24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4" t="str">
        <f t="shared" si="28"/>
        <v/>
      </c>
    </row>
    <row r="610" spans="1:7">
      <c r="A610" s="30" t="s">
        <v>2229</v>
      </c>
      <c r="B610" s="30">
        <v>9</v>
      </c>
      <c r="C610" s="30">
        <v>8</v>
      </c>
      <c r="D610" s="24" t="str">
        <f t="shared" si="29"/>
        <v>기사임</v>
      </c>
      <c r="E610" s="24">
        <f>IF(D610="","",COUNTIF($D$1:D610,"기사임"))</f>
        <v>552</v>
      </c>
      <c r="F610" s="24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4" t="str">
        <f t="shared" si="28"/>
        <v/>
      </c>
    </row>
    <row r="611" spans="1:7">
      <c r="A611" s="30" t="s">
        <v>2230</v>
      </c>
      <c r="B611" s="30">
        <v>9</v>
      </c>
      <c r="C611" s="30">
        <v>9</v>
      </c>
      <c r="D611" s="24" t="str">
        <f t="shared" si="29"/>
        <v>기사임</v>
      </c>
      <c r="E611" s="24">
        <f>IF(D611="","",COUNTIF($D$1:D611,"기사임"))</f>
        <v>553</v>
      </c>
      <c r="F611" s="24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4" t="str">
        <f t="shared" si="28"/>
        <v/>
      </c>
    </row>
    <row r="612" spans="1:7">
      <c r="A612" s="30" t="s">
        <v>1881</v>
      </c>
      <c r="B612" s="30">
        <v>9</v>
      </c>
      <c r="C612" s="30">
        <v>8</v>
      </c>
      <c r="D612" s="24" t="str">
        <f t="shared" si="29"/>
        <v>기사임</v>
      </c>
      <c r="E612" s="24">
        <f>IF(D612="","",COUNTIF($D$1:D612,"기사임"))</f>
        <v>554</v>
      </c>
      <c r="F612" s="24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4" t="str">
        <f t="shared" si="28"/>
        <v/>
      </c>
    </row>
    <row r="613" spans="1:7">
      <c r="A613" s="30" t="s">
        <v>2126</v>
      </c>
      <c r="B613" s="30">
        <v>9</v>
      </c>
      <c r="C613" s="30">
        <v>7</v>
      </c>
      <c r="D613" s="24" t="str">
        <f t="shared" si="29"/>
        <v>기사임</v>
      </c>
      <c r="E613" s="24">
        <f>IF(D613="","",COUNTIF($D$1:D613,"기사임"))</f>
        <v>555</v>
      </c>
      <c r="F613" s="24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4" t="str">
        <f t="shared" si="28"/>
        <v/>
      </c>
    </row>
    <row r="614" spans="1:7">
      <c r="A614" s="30" t="s">
        <v>1726</v>
      </c>
      <c r="B614" s="30">
        <v>9</v>
      </c>
      <c r="C614" s="30">
        <v>7</v>
      </c>
      <c r="D614" s="24" t="str">
        <f t="shared" si="29"/>
        <v>기사임</v>
      </c>
      <c r="E614" s="24">
        <f>IF(D614="","",COUNTIF($D$1:D614,"기사임"))</f>
        <v>556</v>
      </c>
      <c r="F614" s="24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4" t="str">
        <f t="shared" si="28"/>
        <v/>
      </c>
    </row>
    <row r="615" spans="1:7">
      <c r="A615" s="30" t="s">
        <v>1796</v>
      </c>
      <c r="B615" s="30">
        <v>9</v>
      </c>
      <c r="C615" s="30">
        <v>7</v>
      </c>
      <c r="D615" s="24" t="str">
        <f t="shared" si="29"/>
        <v>기사임</v>
      </c>
      <c r="E615" s="24">
        <f>IF(D615="","",COUNTIF($D$1:D615,"기사임"))</f>
        <v>557</v>
      </c>
      <c r="F615" s="24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4" t="str">
        <f t="shared" si="28"/>
        <v/>
      </c>
    </row>
    <row r="616" spans="1:7">
      <c r="A616" s="30" t="s">
        <v>2632</v>
      </c>
      <c r="B616" s="30">
        <v>9</v>
      </c>
      <c r="C616" s="30">
        <v>7</v>
      </c>
      <c r="D616" s="24" t="str">
        <f t="shared" si="29"/>
        <v>기사임</v>
      </c>
      <c r="E616" s="24">
        <f>IF(D616="","",COUNTIF($D$1:D616,"기사임"))</f>
        <v>558</v>
      </c>
      <c r="F616" s="24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4" t="str">
        <f t="shared" si="28"/>
        <v/>
      </c>
    </row>
    <row r="617" spans="1:7">
      <c r="A617" s="30" t="s">
        <v>1750</v>
      </c>
      <c r="B617" s="30">
        <v>9</v>
      </c>
      <c r="C617" s="30">
        <v>9</v>
      </c>
      <c r="D617" s="24" t="str">
        <f t="shared" si="29"/>
        <v>기사임</v>
      </c>
      <c r="E617" s="24">
        <f>IF(D617="","",COUNTIF($D$1:D617,"기사임"))</f>
        <v>559</v>
      </c>
      <c r="F617" s="24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4" t="str">
        <f t="shared" si="28"/>
        <v/>
      </c>
    </row>
    <row r="618" spans="1:7">
      <c r="A618" s="30" t="s">
        <v>1950</v>
      </c>
      <c r="B618" s="30">
        <v>9</v>
      </c>
      <c r="C618" s="30">
        <v>8</v>
      </c>
      <c r="D618" s="24" t="str">
        <f t="shared" si="29"/>
        <v>기사임</v>
      </c>
      <c r="E618" s="24">
        <f>IF(D618="","",COUNTIF($D$1:D618,"기사임"))</f>
        <v>560</v>
      </c>
      <c r="F618" s="24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4" t="str">
        <f t="shared" si="28"/>
        <v/>
      </c>
    </row>
    <row r="619" spans="1:7">
      <c r="A619" s="30" t="s">
        <v>2341</v>
      </c>
      <c r="B619" s="30">
        <v>9</v>
      </c>
      <c r="C619" s="30">
        <v>8</v>
      </c>
      <c r="D619" s="24" t="str">
        <f t="shared" si="29"/>
        <v>기사임</v>
      </c>
      <c r="E619" s="24">
        <f>IF(D619="","",COUNTIF($D$1:D619,"기사임"))</f>
        <v>561</v>
      </c>
      <c r="F619" s="24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4" t="str">
        <f t="shared" si="28"/>
        <v/>
      </c>
    </row>
    <row r="620" spans="1:7">
      <c r="A620" s="30" t="s">
        <v>1802</v>
      </c>
      <c r="B620" s="30">
        <v>9</v>
      </c>
      <c r="C620" s="30">
        <v>9</v>
      </c>
      <c r="D620" s="24" t="str">
        <f t="shared" si="29"/>
        <v>기사임</v>
      </c>
      <c r="E620" s="24">
        <f>IF(D620="","",COUNTIF($D$1:D620,"기사임"))</f>
        <v>562</v>
      </c>
      <c r="F620" s="24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4" t="str">
        <f t="shared" si="28"/>
        <v/>
      </c>
    </row>
    <row r="621" spans="1:7">
      <c r="A621" s="30" t="s">
        <v>1844</v>
      </c>
      <c r="B621" s="30">
        <v>9</v>
      </c>
      <c r="C621" s="30">
        <v>5</v>
      </c>
      <c r="D621" s="24" t="str">
        <f t="shared" si="29"/>
        <v>기사임</v>
      </c>
      <c r="E621" s="24">
        <f>IF(D621="","",COUNTIF($D$1:D621,"기사임"))</f>
        <v>563</v>
      </c>
      <c r="F621" s="24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4" t="str">
        <f t="shared" si="28"/>
        <v/>
      </c>
    </row>
    <row r="622" spans="1:7">
      <c r="A622" s="30" t="s">
        <v>1664</v>
      </c>
      <c r="B622" s="30">
        <v>9</v>
      </c>
      <c r="C622" s="30">
        <v>4</v>
      </c>
      <c r="D622" s="24" t="str">
        <f t="shared" si="29"/>
        <v/>
      </c>
      <c r="E622" s="24" t="str">
        <f>IF(D622="","",COUNTIF($D$1:D622,"기사임"))</f>
        <v/>
      </c>
      <c r="F622" s="24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4" t="str">
        <f t="shared" si="28"/>
        <v/>
      </c>
    </row>
    <row r="623" spans="1:7">
      <c r="A623" s="30" t="s">
        <v>3508</v>
      </c>
      <c r="B623" s="30">
        <v>9</v>
      </c>
      <c r="C623" s="30">
        <v>1</v>
      </c>
      <c r="D623" s="24" t="str">
        <f t="shared" si="29"/>
        <v/>
      </c>
      <c r="E623" s="24" t="str">
        <f>IF(D623="","",COUNTIF($D$1:D623,"기사임"))</f>
        <v/>
      </c>
      <c r="F623" s="24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4" t="str">
        <f t="shared" si="28"/>
        <v/>
      </c>
    </row>
    <row r="624" spans="1:7">
      <c r="A624" s="30" t="s">
        <v>1729</v>
      </c>
      <c r="B624" s="30">
        <v>9</v>
      </c>
      <c r="C624" s="30">
        <v>6</v>
      </c>
      <c r="D624" s="24" t="str">
        <f t="shared" si="29"/>
        <v/>
      </c>
      <c r="E624" s="24" t="str">
        <f>IF(D624="","",COUNTIF($D$1:D624,"기사임"))</f>
        <v/>
      </c>
      <c r="F624" s="24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4" t="str">
        <f t="shared" si="28"/>
        <v/>
      </c>
    </row>
    <row r="625" spans="1:7">
      <c r="A625" s="30" t="s">
        <v>3131</v>
      </c>
      <c r="B625" s="30">
        <v>6</v>
      </c>
      <c r="C625" s="30">
        <v>1.5</v>
      </c>
      <c r="D625" s="24" t="str">
        <f t="shared" si="29"/>
        <v/>
      </c>
      <c r="E625" s="24" t="str">
        <f>IF(D625="","",COUNTIF($D$1:D625,"기사임"))</f>
        <v/>
      </c>
      <c r="F625" s="24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4" t="str">
        <f t="shared" si="28"/>
        <v/>
      </c>
    </row>
    <row r="626" spans="1:7">
      <c r="A626" s="30" t="s">
        <v>3509</v>
      </c>
      <c r="B626" s="30">
        <v>5</v>
      </c>
      <c r="C626" s="30">
        <v>1.8</v>
      </c>
      <c r="D626" s="24" t="str">
        <f t="shared" si="29"/>
        <v/>
      </c>
      <c r="E626" s="24" t="str">
        <f>IF(D626="","",COUNTIF($D$1:D626,"기사임"))</f>
        <v/>
      </c>
      <c r="F626" s="24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4" t="str">
        <f t="shared" si="28"/>
        <v/>
      </c>
    </row>
    <row r="627" spans="1:7">
      <c r="A627" s="30" t="s">
        <v>2242</v>
      </c>
      <c r="B627" s="30">
        <v>9</v>
      </c>
      <c r="C627" s="30">
        <v>5</v>
      </c>
      <c r="D627" s="24" t="str">
        <f t="shared" si="29"/>
        <v/>
      </c>
      <c r="E627" s="24" t="str">
        <f>IF(D627="","",COUNTIF($D$1:D627,"기사임"))</f>
        <v/>
      </c>
      <c r="F627" s="24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4" t="str">
        <f t="shared" si="28"/>
        <v/>
      </c>
    </row>
    <row r="628" spans="1:7">
      <c r="A628" s="30" t="s">
        <v>3119</v>
      </c>
      <c r="B628" s="30">
        <v>9</v>
      </c>
      <c r="C628" s="30">
        <v>9</v>
      </c>
      <c r="D628" s="24" t="str">
        <f t="shared" si="29"/>
        <v/>
      </c>
      <c r="E628" s="24" t="str">
        <f>IF(D628="","",COUNTIF($D$1:D628,"기사임"))</f>
        <v/>
      </c>
      <c r="F628" s="24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4" t="str">
        <f t="shared" si="28"/>
        <v/>
      </c>
    </row>
    <row r="629" spans="1:7">
      <c r="A629" s="30" t="s">
        <v>1667</v>
      </c>
      <c r="B629" s="30">
        <v>8</v>
      </c>
      <c r="C629" s="30">
        <v>7</v>
      </c>
      <c r="D629" s="24" t="str">
        <f t="shared" si="29"/>
        <v>기사임</v>
      </c>
      <c r="E629" s="24">
        <f>IF(D629="","",COUNTIF($D$1:D629,"기사임"))</f>
        <v>564</v>
      </c>
      <c r="F629" s="24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4" t="str">
        <f t="shared" si="28"/>
        <v/>
      </c>
    </row>
    <row r="630" spans="1:7">
      <c r="A630" s="30" t="s">
        <v>2498</v>
      </c>
      <c r="B630" s="30">
        <v>8</v>
      </c>
      <c r="C630" s="30">
        <v>8</v>
      </c>
      <c r="D630" s="24" t="str">
        <f t="shared" si="29"/>
        <v>기사임</v>
      </c>
      <c r="E630" s="24">
        <f>IF(D630="","",COUNTIF($D$1:D630,"기사임"))</f>
        <v>565</v>
      </c>
      <c r="F630" s="24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4" t="str">
        <f t="shared" si="28"/>
        <v/>
      </c>
    </row>
    <row r="631" spans="1:7">
      <c r="A631" s="30" t="s">
        <v>1810</v>
      </c>
      <c r="B631" s="30">
        <v>8</v>
      </c>
      <c r="C631" s="30">
        <v>7</v>
      </c>
      <c r="D631" s="24" t="str">
        <f t="shared" si="29"/>
        <v>기사임</v>
      </c>
      <c r="E631" s="24">
        <f>IF(D631="","",COUNTIF($D$1:D631,"기사임"))</f>
        <v>566</v>
      </c>
      <c r="F631" s="24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4" t="str">
        <f t="shared" si="28"/>
        <v/>
      </c>
    </row>
    <row r="632" spans="1:7">
      <c r="A632" s="30" t="s">
        <v>2142</v>
      </c>
      <c r="B632" s="30">
        <v>8</v>
      </c>
      <c r="C632" s="30">
        <v>7</v>
      </c>
      <c r="D632" s="24" t="str">
        <f t="shared" si="29"/>
        <v>기사임</v>
      </c>
      <c r="E632" s="24">
        <f>IF(D632="","",COUNTIF($D$1:D632,"기사임"))</f>
        <v>567</v>
      </c>
      <c r="F632" s="24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4" t="str">
        <f t="shared" si="28"/>
        <v/>
      </c>
    </row>
    <row r="633" spans="1:7">
      <c r="A633" s="30" t="s">
        <v>2250</v>
      </c>
      <c r="B633" s="30">
        <v>8</v>
      </c>
      <c r="C633" s="30">
        <v>7</v>
      </c>
      <c r="D633" s="24" t="str">
        <f t="shared" si="29"/>
        <v>기사임</v>
      </c>
      <c r="E633" s="24">
        <f>IF(D633="","",COUNTIF($D$1:D633,"기사임"))</f>
        <v>568</v>
      </c>
      <c r="F633" s="24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4" t="str">
        <f t="shared" si="28"/>
        <v/>
      </c>
    </row>
    <row r="634" spans="1:7">
      <c r="A634" s="30" t="s">
        <v>1855</v>
      </c>
      <c r="B634" s="30">
        <v>8</v>
      </c>
      <c r="C634" s="30">
        <v>7</v>
      </c>
      <c r="D634" s="24" t="str">
        <f t="shared" si="29"/>
        <v>기사임</v>
      </c>
      <c r="E634" s="24">
        <f>IF(D634="","",COUNTIF($D$1:D634,"기사임"))</f>
        <v>569</v>
      </c>
      <c r="F634" s="24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4" t="str">
        <f t="shared" si="28"/>
        <v/>
      </c>
    </row>
    <row r="635" spans="1:7">
      <c r="A635" s="30" t="s">
        <v>1703</v>
      </c>
      <c r="B635" s="30">
        <v>8</v>
      </c>
      <c r="C635" s="30">
        <v>7</v>
      </c>
      <c r="D635" s="24" t="str">
        <f t="shared" si="29"/>
        <v>기사임</v>
      </c>
      <c r="E635" s="24">
        <f>IF(D635="","",COUNTIF($D$1:D635,"기사임"))</f>
        <v>570</v>
      </c>
      <c r="F635" s="24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4" t="str">
        <f t="shared" si="28"/>
        <v/>
      </c>
    </row>
    <row r="636" spans="1:7">
      <c r="A636" s="30" t="s">
        <v>1541</v>
      </c>
      <c r="B636" s="30">
        <v>8</v>
      </c>
      <c r="C636" s="30">
        <v>6</v>
      </c>
      <c r="D636" s="24" t="str">
        <f t="shared" si="29"/>
        <v>기사임</v>
      </c>
      <c r="E636" s="24">
        <f>IF(D636="","",COUNTIF($D$1:D636,"기사임"))</f>
        <v>571</v>
      </c>
      <c r="F636" s="24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4" t="str">
        <f t="shared" si="28"/>
        <v/>
      </c>
    </row>
    <row r="637" spans="1:7">
      <c r="A637" s="30" t="s">
        <v>1672</v>
      </c>
      <c r="B637" s="30">
        <v>8</v>
      </c>
      <c r="C637" s="30">
        <v>6</v>
      </c>
      <c r="D637" s="24" t="str">
        <f t="shared" si="29"/>
        <v>기사임</v>
      </c>
      <c r="E637" s="24">
        <f>IF(D637="","",COUNTIF($D$1:D637,"기사임"))</f>
        <v>572</v>
      </c>
      <c r="F637" s="24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4" t="str">
        <f t="shared" si="28"/>
        <v/>
      </c>
    </row>
    <row r="638" spans="1:7">
      <c r="A638" s="30" t="s">
        <v>1857</v>
      </c>
      <c r="B638" s="30">
        <v>8</v>
      </c>
      <c r="C638" s="30">
        <v>7</v>
      </c>
      <c r="D638" s="24" t="str">
        <f t="shared" si="29"/>
        <v>기사임</v>
      </c>
      <c r="E638" s="24">
        <f>IF(D638="","",COUNTIF($D$1:D638,"기사임"))</f>
        <v>573</v>
      </c>
      <c r="F638" s="24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4" t="str">
        <f t="shared" si="28"/>
        <v/>
      </c>
    </row>
    <row r="639" spans="1:7">
      <c r="A639" s="30" t="s">
        <v>1973</v>
      </c>
      <c r="B639" s="30">
        <v>8</v>
      </c>
      <c r="C639" s="30">
        <v>7</v>
      </c>
      <c r="D639" s="24" t="str">
        <f t="shared" si="29"/>
        <v>기사임</v>
      </c>
      <c r="E639" s="24">
        <f>IF(D639="","",COUNTIF($D$1:D639,"기사임"))</f>
        <v>574</v>
      </c>
      <c r="F639" s="24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4" t="str">
        <f t="shared" si="28"/>
        <v/>
      </c>
    </row>
    <row r="640" spans="1:7">
      <c r="A640" s="30" t="s">
        <v>1647</v>
      </c>
      <c r="B640" s="30">
        <v>8</v>
      </c>
      <c r="C640" s="30">
        <v>8</v>
      </c>
      <c r="D640" s="24" t="str">
        <f t="shared" si="29"/>
        <v>기사임</v>
      </c>
      <c r="E640" s="24">
        <f>IF(D640="","",COUNTIF($D$1:D640,"기사임"))</f>
        <v>575</v>
      </c>
      <c r="F640" s="24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4" t="str">
        <f t="shared" si="28"/>
        <v/>
      </c>
    </row>
    <row r="641" spans="1:7">
      <c r="A641" s="30" t="s">
        <v>1859</v>
      </c>
      <c r="B641" s="30">
        <v>8</v>
      </c>
      <c r="C641" s="30">
        <v>4</v>
      </c>
      <c r="D641" s="24" t="str">
        <f t="shared" si="29"/>
        <v>기사임</v>
      </c>
      <c r="E641" s="24">
        <f>IF(D641="","",COUNTIF($D$1:D641,"기사임"))</f>
        <v>576</v>
      </c>
      <c r="F641" s="24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4" t="str">
        <f t="shared" si="28"/>
        <v/>
      </c>
    </row>
    <row r="642" spans="1:7">
      <c r="A642" s="30" t="s">
        <v>1605</v>
      </c>
      <c r="B642" s="30">
        <v>8</v>
      </c>
      <c r="C642" s="30">
        <v>7</v>
      </c>
      <c r="D642" s="24" t="str">
        <f t="shared" si="29"/>
        <v>기사임</v>
      </c>
      <c r="E642" s="24">
        <f>IF(D642="","",COUNTIF($D$1:D642,"기사임"))</f>
        <v>577</v>
      </c>
      <c r="F642" s="24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4" t="str">
        <f t="shared" ref="G642:G705" si="30">IF(F642="","",RANK(F642,F:F,1))</f>
        <v/>
      </c>
    </row>
    <row r="643" spans="1:7">
      <c r="A643" s="30" t="s">
        <v>1768</v>
      </c>
      <c r="B643" s="30">
        <v>8</v>
      </c>
      <c r="C643" s="30">
        <v>8</v>
      </c>
      <c r="D643" s="24" t="str">
        <f t="shared" ref="D643:D706" si="31">IF(AND(MID(A643,2,8)="archives",ISNUMBER(VALUE(MID(A643,11,8)))=TRUE),"기사임","")</f>
        <v>기사임</v>
      </c>
      <c r="E643" s="24">
        <f>IF(D643="","",COUNTIF($D$1:D643,"기사임"))</f>
        <v>578</v>
      </c>
      <c r="F643" s="24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4" t="str">
        <f t="shared" si="30"/>
        <v/>
      </c>
    </row>
    <row r="644" spans="1:7">
      <c r="A644" s="30" t="s">
        <v>1735</v>
      </c>
      <c r="B644" s="30">
        <v>8</v>
      </c>
      <c r="C644" s="30">
        <v>8</v>
      </c>
      <c r="D644" s="24" t="str">
        <f t="shared" si="31"/>
        <v>기사임</v>
      </c>
      <c r="E644" s="24">
        <f>IF(D644="","",COUNTIF($D$1:D644,"기사임"))</f>
        <v>579</v>
      </c>
      <c r="F644" s="24" t="str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/>
      </c>
      <c r="G644" s="24" t="str">
        <f t="shared" si="30"/>
        <v/>
      </c>
    </row>
    <row r="645" spans="1:7">
      <c r="A645" s="30" t="s">
        <v>1574</v>
      </c>
      <c r="B645" s="30">
        <v>8</v>
      </c>
      <c r="C645" s="30">
        <v>6</v>
      </c>
      <c r="D645" s="24" t="str">
        <f t="shared" si="31"/>
        <v>기사임</v>
      </c>
      <c r="E645" s="24">
        <f>IF(D645="","",COUNTIF($D$1:D645,"기사임"))</f>
        <v>580</v>
      </c>
      <c r="F645" s="24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4" t="str">
        <f t="shared" si="30"/>
        <v/>
      </c>
    </row>
    <row r="646" spans="1:7">
      <c r="A646" s="30" t="s">
        <v>3510</v>
      </c>
      <c r="B646" s="30">
        <v>8</v>
      </c>
      <c r="C646" s="30">
        <v>8</v>
      </c>
      <c r="D646" s="24" t="str">
        <f t="shared" si="31"/>
        <v>기사임</v>
      </c>
      <c r="E646" s="24">
        <f>IF(D646="","",COUNTIF($D$1:D646,"기사임"))</f>
        <v>581</v>
      </c>
      <c r="F646" s="24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4" t="str">
        <f t="shared" si="30"/>
        <v/>
      </c>
    </row>
    <row r="647" spans="1:7">
      <c r="A647" s="30" t="s">
        <v>2076</v>
      </c>
      <c r="B647" s="30">
        <v>8</v>
      </c>
      <c r="C647" s="30">
        <v>8</v>
      </c>
      <c r="D647" s="24" t="str">
        <f t="shared" si="31"/>
        <v>기사임</v>
      </c>
      <c r="E647" s="24">
        <f>IF(D647="","",COUNTIF($D$1:D647,"기사임"))</f>
        <v>582</v>
      </c>
      <c r="F647" s="24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4" t="str">
        <f t="shared" si="30"/>
        <v/>
      </c>
    </row>
    <row r="648" spans="1:7">
      <c r="A648" s="30" t="s">
        <v>1446</v>
      </c>
      <c r="B648" s="30">
        <v>8</v>
      </c>
      <c r="C648" s="30">
        <v>7</v>
      </c>
      <c r="D648" s="24" t="str">
        <f t="shared" si="31"/>
        <v>기사임</v>
      </c>
      <c r="E648" s="24">
        <f>IF(D648="","",COUNTIF($D$1:D648,"기사임"))</f>
        <v>583</v>
      </c>
      <c r="F648" s="24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4" t="str">
        <f t="shared" si="30"/>
        <v/>
      </c>
    </row>
    <row r="649" spans="1:7">
      <c r="A649" s="30" t="s">
        <v>3273</v>
      </c>
      <c r="B649" s="30">
        <v>8</v>
      </c>
      <c r="C649" s="30">
        <v>4</v>
      </c>
      <c r="D649" s="24" t="str">
        <f t="shared" si="31"/>
        <v>기사임</v>
      </c>
      <c r="E649" s="24">
        <f>IF(D649="","",COUNTIF($D$1:D649,"기사임"))</f>
        <v>584</v>
      </c>
      <c r="F649" s="24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4" t="str">
        <f t="shared" si="30"/>
        <v/>
      </c>
    </row>
    <row r="650" spans="1:7">
      <c r="A650" s="30" t="s">
        <v>2083</v>
      </c>
      <c r="B650" s="30">
        <v>8</v>
      </c>
      <c r="C650" s="30">
        <v>6</v>
      </c>
      <c r="D650" s="24" t="str">
        <f t="shared" si="31"/>
        <v>기사임</v>
      </c>
      <c r="E650" s="24">
        <f>IF(D650="","",COUNTIF($D$1:D650,"기사임"))</f>
        <v>585</v>
      </c>
      <c r="F650" s="24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4" t="str">
        <f t="shared" si="30"/>
        <v/>
      </c>
    </row>
    <row r="651" spans="1:7">
      <c r="A651" s="30" t="s">
        <v>2179</v>
      </c>
      <c r="B651" s="30">
        <v>8</v>
      </c>
      <c r="C651" s="30">
        <v>7</v>
      </c>
      <c r="D651" s="24" t="str">
        <f t="shared" si="31"/>
        <v>기사임</v>
      </c>
      <c r="E651" s="24">
        <f>IF(D651="","",COUNTIF($D$1:D651,"기사임"))</f>
        <v>586</v>
      </c>
      <c r="F651" s="24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4" t="str">
        <f t="shared" si="30"/>
        <v/>
      </c>
    </row>
    <row r="652" spans="1:7">
      <c r="A652" s="30" t="s">
        <v>1826</v>
      </c>
      <c r="B652" s="30">
        <v>8</v>
      </c>
      <c r="C652" s="30">
        <v>8</v>
      </c>
      <c r="D652" s="24" t="str">
        <f t="shared" si="31"/>
        <v>기사임</v>
      </c>
      <c r="E652" s="24">
        <f>IF(D652="","",COUNTIF($D$1:D652,"기사임"))</f>
        <v>587</v>
      </c>
      <c r="F652" s="24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4" t="str">
        <f t="shared" si="30"/>
        <v/>
      </c>
    </row>
    <row r="653" spans="1:7">
      <c r="A653" s="30" t="s">
        <v>2088</v>
      </c>
      <c r="B653" s="30">
        <v>8</v>
      </c>
      <c r="C653" s="30">
        <v>6</v>
      </c>
      <c r="D653" s="24" t="str">
        <f t="shared" si="31"/>
        <v>기사임</v>
      </c>
      <c r="E653" s="24">
        <f>IF(D653="","",COUNTIF($D$1:D653,"기사임"))</f>
        <v>588</v>
      </c>
      <c r="F653" s="24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4" t="str">
        <f t="shared" si="30"/>
        <v/>
      </c>
    </row>
    <row r="654" spans="1:7">
      <c r="A654" s="30" t="s">
        <v>1737</v>
      </c>
      <c r="B654" s="30">
        <v>8</v>
      </c>
      <c r="C654" s="30">
        <v>8</v>
      </c>
      <c r="D654" s="24" t="str">
        <f t="shared" si="31"/>
        <v>기사임</v>
      </c>
      <c r="E654" s="24">
        <f>IF(D654="","",COUNTIF($D$1:D654,"기사임"))</f>
        <v>589</v>
      </c>
      <c r="F654" s="24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4" t="str">
        <f t="shared" si="30"/>
        <v/>
      </c>
    </row>
    <row r="655" spans="1:7">
      <c r="A655" s="30" t="s">
        <v>2410</v>
      </c>
      <c r="B655" s="30">
        <v>8</v>
      </c>
      <c r="C655" s="30">
        <v>7</v>
      </c>
      <c r="D655" s="24" t="str">
        <f t="shared" si="31"/>
        <v>기사임</v>
      </c>
      <c r="E655" s="24">
        <f>IF(D655="","",COUNTIF($D$1:D655,"기사임"))</f>
        <v>590</v>
      </c>
      <c r="F655" s="24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4" t="str">
        <f t="shared" si="30"/>
        <v/>
      </c>
    </row>
    <row r="656" spans="1:7">
      <c r="A656" s="30" t="s">
        <v>1552</v>
      </c>
      <c r="B656" s="30">
        <v>8</v>
      </c>
      <c r="C656" s="30">
        <v>8</v>
      </c>
      <c r="D656" s="24" t="str">
        <f t="shared" si="31"/>
        <v>기사임</v>
      </c>
      <c r="E656" s="24">
        <f>IF(D656="","",COUNTIF($D$1:D656,"기사임"))</f>
        <v>591</v>
      </c>
      <c r="F656" s="24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4" t="str">
        <f t="shared" si="30"/>
        <v/>
      </c>
    </row>
    <row r="657" spans="1:7">
      <c r="A657" s="30" t="s">
        <v>3511</v>
      </c>
      <c r="B657" s="30">
        <v>8</v>
      </c>
      <c r="C657" s="30">
        <v>2</v>
      </c>
      <c r="D657" s="24" t="str">
        <f t="shared" si="31"/>
        <v>기사임</v>
      </c>
      <c r="E657" s="24">
        <f>IF(D657="","",COUNTIF($D$1:D657,"기사임"))</f>
        <v>592</v>
      </c>
      <c r="F657" s="24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4" t="str">
        <f t="shared" si="30"/>
        <v/>
      </c>
    </row>
    <row r="658" spans="1:7">
      <c r="A658" s="30" t="s">
        <v>2094</v>
      </c>
      <c r="B658" s="30">
        <v>8</v>
      </c>
      <c r="C658" s="30">
        <v>8</v>
      </c>
      <c r="D658" s="24" t="str">
        <f t="shared" si="31"/>
        <v>기사임</v>
      </c>
      <c r="E658" s="24">
        <f>IF(D658="","",COUNTIF($D$1:D658,"기사임"))</f>
        <v>593</v>
      </c>
      <c r="F658" s="24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4" t="str">
        <f t="shared" si="30"/>
        <v/>
      </c>
    </row>
    <row r="659" spans="1:7">
      <c r="A659" s="30" t="s">
        <v>1686</v>
      </c>
      <c r="B659" s="30">
        <v>8</v>
      </c>
      <c r="C659" s="30">
        <v>8</v>
      </c>
      <c r="D659" s="24" t="str">
        <f t="shared" si="31"/>
        <v>기사임</v>
      </c>
      <c r="E659" s="24">
        <f>IF(D659="","",COUNTIF($D$1:D659,"기사임"))</f>
        <v>594</v>
      </c>
      <c r="F659" s="24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4" t="str">
        <f t="shared" si="30"/>
        <v/>
      </c>
    </row>
    <row r="660" spans="1:7">
      <c r="A660" s="30" t="s">
        <v>1927</v>
      </c>
      <c r="B660" s="30">
        <v>8</v>
      </c>
      <c r="C660" s="30">
        <v>8</v>
      </c>
      <c r="D660" s="24" t="str">
        <f t="shared" si="31"/>
        <v>기사임</v>
      </c>
      <c r="E660" s="24">
        <f>IF(D660="","",COUNTIF($D$1:D660,"기사임"))</f>
        <v>595</v>
      </c>
      <c r="F660" s="24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4" t="str">
        <f t="shared" si="30"/>
        <v/>
      </c>
    </row>
    <row r="661" spans="1:7">
      <c r="A661" s="30" t="s">
        <v>1998</v>
      </c>
      <c r="B661" s="30">
        <v>8</v>
      </c>
      <c r="C661" s="30">
        <v>8</v>
      </c>
      <c r="D661" s="24" t="str">
        <f t="shared" si="31"/>
        <v>기사임</v>
      </c>
      <c r="E661" s="24">
        <f>IF(D661="","",COUNTIF($D$1:D661,"기사임"))</f>
        <v>596</v>
      </c>
      <c r="F661" s="24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4" t="str">
        <f t="shared" si="30"/>
        <v/>
      </c>
    </row>
    <row r="662" spans="1:7">
      <c r="A662" s="30" t="s">
        <v>2302</v>
      </c>
      <c r="B662" s="30">
        <v>8</v>
      </c>
      <c r="C662" s="30">
        <v>8</v>
      </c>
      <c r="D662" s="24" t="str">
        <f t="shared" si="31"/>
        <v>기사임</v>
      </c>
      <c r="E662" s="24">
        <f>IF(D662="","",COUNTIF($D$1:D662,"기사임"))</f>
        <v>597</v>
      </c>
      <c r="F662" s="24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4" t="str">
        <f t="shared" si="30"/>
        <v/>
      </c>
    </row>
    <row r="663" spans="1:7">
      <c r="A663" s="30" t="s">
        <v>2005</v>
      </c>
      <c r="B663" s="30">
        <v>8</v>
      </c>
      <c r="C663" s="30">
        <v>7</v>
      </c>
      <c r="D663" s="24" t="str">
        <f t="shared" si="31"/>
        <v>기사임</v>
      </c>
      <c r="E663" s="24">
        <f>IF(D663="","",COUNTIF($D$1:D663,"기사임"))</f>
        <v>598</v>
      </c>
      <c r="F663" s="24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4" t="str">
        <f t="shared" si="30"/>
        <v/>
      </c>
    </row>
    <row r="664" spans="1:7">
      <c r="A664" s="30" t="s">
        <v>1631</v>
      </c>
      <c r="B664" s="30">
        <v>8</v>
      </c>
      <c r="C664" s="30">
        <v>6</v>
      </c>
      <c r="D664" s="24" t="str">
        <f t="shared" si="31"/>
        <v>기사임</v>
      </c>
      <c r="E664" s="24">
        <f>IF(D664="","",COUNTIF($D$1:D664,"기사임"))</f>
        <v>599</v>
      </c>
      <c r="F664" s="24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4" t="str">
        <f t="shared" si="30"/>
        <v/>
      </c>
    </row>
    <row r="665" spans="1:7">
      <c r="A665" s="30" t="s">
        <v>2104</v>
      </c>
      <c r="B665" s="30">
        <v>8</v>
      </c>
      <c r="C665" s="30">
        <v>6</v>
      </c>
      <c r="D665" s="24" t="str">
        <f t="shared" si="31"/>
        <v>기사임</v>
      </c>
      <c r="E665" s="24">
        <f>IF(D665="","",COUNTIF($D$1:D665,"기사임"))</f>
        <v>600</v>
      </c>
      <c r="F665" s="24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4" t="str">
        <f t="shared" si="30"/>
        <v/>
      </c>
    </row>
    <row r="666" spans="1:7">
      <c r="A666" s="30" t="s">
        <v>2007</v>
      </c>
      <c r="B666" s="30">
        <v>8</v>
      </c>
      <c r="C666" s="30">
        <v>6</v>
      </c>
      <c r="D666" s="24" t="str">
        <f t="shared" si="31"/>
        <v>기사임</v>
      </c>
      <c r="E666" s="24">
        <f>IF(D666="","",COUNTIF($D$1:D666,"기사임"))</f>
        <v>601</v>
      </c>
      <c r="F666" s="24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4" t="str">
        <f t="shared" si="30"/>
        <v/>
      </c>
    </row>
    <row r="667" spans="1:7">
      <c r="A667" s="30" t="s">
        <v>2439</v>
      </c>
      <c r="B667" s="30">
        <v>8</v>
      </c>
      <c r="C667" s="30">
        <v>8</v>
      </c>
      <c r="D667" s="24" t="str">
        <f t="shared" si="31"/>
        <v>기사임</v>
      </c>
      <c r="E667" s="24">
        <f>IF(D667="","",COUNTIF($D$1:D667,"기사임"))</f>
        <v>602</v>
      </c>
      <c r="F667" s="24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4" t="str">
        <f t="shared" si="30"/>
        <v/>
      </c>
    </row>
    <row r="668" spans="1:7">
      <c r="A668" s="30" t="s">
        <v>1743</v>
      </c>
      <c r="B668" s="30">
        <v>8</v>
      </c>
      <c r="C668" s="30">
        <v>5</v>
      </c>
      <c r="D668" s="24" t="str">
        <f t="shared" si="31"/>
        <v>기사임</v>
      </c>
      <c r="E668" s="24">
        <f>IF(D668="","",COUNTIF($D$1:D668,"기사임"))</f>
        <v>603</v>
      </c>
      <c r="F668" s="24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4" t="str">
        <f t="shared" si="30"/>
        <v/>
      </c>
    </row>
    <row r="669" spans="1:7">
      <c r="A669" s="30" t="s">
        <v>2445</v>
      </c>
      <c r="B669" s="30">
        <v>8</v>
      </c>
      <c r="C669" s="30">
        <v>7</v>
      </c>
      <c r="D669" s="24" t="str">
        <f t="shared" si="31"/>
        <v>기사임</v>
      </c>
      <c r="E669" s="24">
        <f>IF(D669="","",COUNTIF($D$1:D669,"기사임"))</f>
        <v>604</v>
      </c>
      <c r="F669" s="24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4" t="str">
        <f t="shared" si="30"/>
        <v/>
      </c>
    </row>
    <row r="670" spans="1:7">
      <c r="A670" s="30" t="s">
        <v>1636</v>
      </c>
      <c r="B670" s="30">
        <v>8</v>
      </c>
      <c r="C670" s="30">
        <v>8</v>
      </c>
      <c r="D670" s="24" t="str">
        <f t="shared" si="31"/>
        <v>기사임</v>
      </c>
      <c r="E670" s="24">
        <f>IF(D670="","",COUNTIF($D$1:D670,"기사임"))</f>
        <v>605</v>
      </c>
      <c r="F670" s="24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4" t="str">
        <f t="shared" si="30"/>
        <v/>
      </c>
    </row>
    <row r="671" spans="1:7">
      <c r="A671" s="30" t="s">
        <v>1872</v>
      </c>
      <c r="B671" s="30">
        <v>8</v>
      </c>
      <c r="C671" s="30">
        <v>8</v>
      </c>
      <c r="D671" s="24" t="str">
        <f t="shared" si="31"/>
        <v>기사임</v>
      </c>
      <c r="E671" s="24">
        <f>IF(D671="","",COUNTIF($D$1:D671,"기사임"))</f>
        <v>606</v>
      </c>
      <c r="F671" s="24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4" t="str">
        <f t="shared" si="30"/>
        <v/>
      </c>
    </row>
    <row r="672" spans="1:7">
      <c r="A672" s="30" t="s">
        <v>1873</v>
      </c>
      <c r="B672" s="30">
        <v>8</v>
      </c>
      <c r="C672" s="30">
        <v>8</v>
      </c>
      <c r="D672" s="24" t="str">
        <f t="shared" si="31"/>
        <v>기사임</v>
      </c>
      <c r="E672" s="24">
        <f>IF(D672="","",COUNTIF($D$1:D672,"기사임"))</f>
        <v>607</v>
      </c>
      <c r="F672" s="24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4" t="str">
        <f t="shared" si="30"/>
        <v/>
      </c>
    </row>
    <row r="673" spans="1:7">
      <c r="A673" s="30" t="s">
        <v>1691</v>
      </c>
      <c r="B673" s="30">
        <v>8</v>
      </c>
      <c r="C673" s="30">
        <v>6</v>
      </c>
      <c r="D673" s="24" t="str">
        <f t="shared" si="31"/>
        <v>기사임</v>
      </c>
      <c r="E673" s="24">
        <f>IF(D673="","",COUNTIF($D$1:D673,"기사임"))</f>
        <v>608</v>
      </c>
      <c r="F673" s="24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4" t="str">
        <f t="shared" si="30"/>
        <v/>
      </c>
    </row>
    <row r="674" spans="1:7">
      <c r="A674" s="30" t="s">
        <v>1500</v>
      </c>
      <c r="B674" s="30">
        <v>8</v>
      </c>
      <c r="C674" s="30">
        <v>8</v>
      </c>
      <c r="D674" s="24" t="str">
        <f t="shared" si="31"/>
        <v>기사임</v>
      </c>
      <c r="E674" s="24">
        <f>IF(D674="","",COUNTIF($D$1:D674,"기사임"))</f>
        <v>609</v>
      </c>
      <c r="F674" s="24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4" t="str">
        <f t="shared" si="30"/>
        <v/>
      </c>
    </row>
    <row r="675" spans="1:7">
      <c r="A675" s="30" t="s">
        <v>2617</v>
      </c>
      <c r="B675" s="30">
        <v>8</v>
      </c>
      <c r="C675" s="30">
        <v>4</v>
      </c>
      <c r="D675" s="24" t="str">
        <f t="shared" si="31"/>
        <v>기사임</v>
      </c>
      <c r="E675" s="24">
        <f>IF(D675="","",COUNTIF($D$1:D675,"기사임"))</f>
        <v>610</v>
      </c>
      <c r="F675" s="24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4" t="str">
        <f t="shared" si="30"/>
        <v/>
      </c>
    </row>
    <row r="676" spans="1:7">
      <c r="A676" s="30" t="s">
        <v>2331</v>
      </c>
      <c r="B676" s="30">
        <v>8</v>
      </c>
      <c r="C676" s="30">
        <v>8</v>
      </c>
      <c r="D676" s="24" t="str">
        <f t="shared" si="31"/>
        <v>기사임</v>
      </c>
      <c r="E676" s="24">
        <f>IF(D676="","",COUNTIF($D$1:D676,"기사임"))</f>
        <v>611</v>
      </c>
      <c r="F676" s="24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4" t="str">
        <f t="shared" si="30"/>
        <v/>
      </c>
    </row>
    <row r="677" spans="1:7">
      <c r="A677" s="30" t="s">
        <v>1658</v>
      </c>
      <c r="B677" s="30">
        <v>8</v>
      </c>
      <c r="C677" s="30">
        <v>8</v>
      </c>
      <c r="D677" s="24" t="str">
        <f t="shared" si="31"/>
        <v>기사임</v>
      </c>
      <c r="E677" s="24">
        <f>IF(D677="","",COUNTIF($D$1:D677,"기사임"))</f>
        <v>612</v>
      </c>
      <c r="F677" s="24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4" t="str">
        <f t="shared" si="30"/>
        <v/>
      </c>
    </row>
    <row r="678" spans="1:7">
      <c r="A678" s="30" t="s">
        <v>1694</v>
      </c>
      <c r="B678" s="30">
        <v>8</v>
      </c>
      <c r="C678" s="30">
        <v>7</v>
      </c>
      <c r="D678" s="24" t="str">
        <f t="shared" si="31"/>
        <v>기사임</v>
      </c>
      <c r="E678" s="24">
        <f>IF(D678="","",COUNTIF($D$1:D678,"기사임"))</f>
        <v>613</v>
      </c>
      <c r="F678" s="24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4" t="str">
        <f t="shared" si="30"/>
        <v/>
      </c>
    </row>
    <row r="679" spans="1:7">
      <c r="A679" s="30" t="s">
        <v>2131</v>
      </c>
      <c r="B679" s="30">
        <v>8</v>
      </c>
      <c r="C679" s="30">
        <v>8</v>
      </c>
      <c r="D679" s="24" t="str">
        <f t="shared" si="31"/>
        <v>기사임</v>
      </c>
      <c r="E679" s="24">
        <f>IF(D679="","",COUNTIF($D$1:D679,"기사임"))</f>
        <v>614</v>
      </c>
      <c r="F679" s="24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4" t="str">
        <f t="shared" si="30"/>
        <v/>
      </c>
    </row>
    <row r="680" spans="1:7">
      <c r="A680" s="30" t="s">
        <v>2031</v>
      </c>
      <c r="B680" s="30">
        <v>8</v>
      </c>
      <c r="C680" s="30">
        <v>8</v>
      </c>
      <c r="D680" s="24" t="str">
        <f t="shared" si="31"/>
        <v>기사임</v>
      </c>
      <c r="E680" s="24">
        <f>IF(D680="","",COUNTIF($D$1:D680,"기사임"))</f>
        <v>615</v>
      </c>
      <c r="F680" s="24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4" t="str">
        <f t="shared" si="30"/>
        <v/>
      </c>
    </row>
    <row r="681" spans="1:7">
      <c r="A681" s="30" t="s">
        <v>2475</v>
      </c>
      <c r="B681" s="30">
        <v>8</v>
      </c>
      <c r="C681" s="30">
        <v>5</v>
      </c>
      <c r="D681" s="24" t="str">
        <f t="shared" si="31"/>
        <v>기사임</v>
      </c>
      <c r="E681" s="24">
        <f>IF(D681="","",COUNTIF($D$1:D681,"기사임"))</f>
        <v>616</v>
      </c>
      <c r="F681" s="24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4" t="str">
        <f t="shared" si="30"/>
        <v/>
      </c>
    </row>
    <row r="682" spans="1:7">
      <c r="A682" s="30" t="s">
        <v>2346</v>
      </c>
      <c r="B682" s="30">
        <v>8</v>
      </c>
      <c r="C682" s="30">
        <v>7</v>
      </c>
      <c r="D682" s="24" t="str">
        <f t="shared" si="31"/>
        <v>기사임</v>
      </c>
      <c r="E682" s="24">
        <f>IF(D682="","",COUNTIF($D$1:D682,"기사임"))</f>
        <v>617</v>
      </c>
      <c r="F682" s="24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4" t="str">
        <f t="shared" si="30"/>
        <v/>
      </c>
    </row>
    <row r="683" spans="1:7">
      <c r="A683" s="30" t="s">
        <v>3232</v>
      </c>
      <c r="B683" s="30">
        <v>8</v>
      </c>
      <c r="C683" s="30">
        <v>5</v>
      </c>
      <c r="D683" s="24" t="str">
        <f t="shared" si="31"/>
        <v/>
      </c>
      <c r="E683" s="24" t="str">
        <f>IF(D683="","",COUNTIF($D$1:D683,"기사임"))</f>
        <v/>
      </c>
      <c r="F683" s="24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4" t="str">
        <f t="shared" si="30"/>
        <v/>
      </c>
    </row>
    <row r="684" spans="1:7">
      <c r="A684" s="30" t="s">
        <v>3512</v>
      </c>
      <c r="B684" s="30">
        <v>6</v>
      </c>
      <c r="C684" s="30">
        <v>1.3333333333333299</v>
      </c>
      <c r="D684" s="24" t="str">
        <f t="shared" si="31"/>
        <v/>
      </c>
      <c r="E684" s="24" t="str">
        <f>IF(D684="","",COUNTIF($D$1:D684,"기사임"))</f>
        <v/>
      </c>
      <c r="F684" s="24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4" t="str">
        <f t="shared" si="30"/>
        <v/>
      </c>
    </row>
    <row r="685" spans="1:7">
      <c r="A685" s="30" t="s">
        <v>3513</v>
      </c>
      <c r="B685" s="30">
        <v>5</v>
      </c>
      <c r="C685" s="30">
        <v>1.6</v>
      </c>
      <c r="D685" s="24" t="str">
        <f t="shared" si="31"/>
        <v/>
      </c>
      <c r="E685" s="24" t="str">
        <f>IF(D685="","",COUNTIF($D$1:D685,"기사임"))</f>
        <v/>
      </c>
      <c r="F685" s="24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4" t="str">
        <f t="shared" si="30"/>
        <v/>
      </c>
    </row>
    <row r="686" spans="1:7">
      <c r="A686" s="30" t="s">
        <v>2484</v>
      </c>
      <c r="B686" s="30">
        <v>8</v>
      </c>
      <c r="C686" s="30">
        <v>4</v>
      </c>
      <c r="D686" s="24" t="str">
        <f t="shared" si="31"/>
        <v/>
      </c>
      <c r="E686" s="24" t="str">
        <f>IF(D686="","",COUNTIF($D$1:D686,"기사임"))</f>
        <v/>
      </c>
      <c r="F686" s="24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4" t="str">
        <f t="shared" si="30"/>
        <v/>
      </c>
    </row>
    <row r="687" spans="1:7">
      <c r="A687" s="30" t="s">
        <v>3514</v>
      </c>
      <c r="B687" s="30">
        <v>2</v>
      </c>
      <c r="C687" s="30">
        <v>4</v>
      </c>
      <c r="D687" s="24" t="str">
        <f t="shared" si="31"/>
        <v/>
      </c>
      <c r="E687" s="24" t="str">
        <f>IF(D687="","",COUNTIF($D$1:D687,"기사임"))</f>
        <v/>
      </c>
      <c r="F687" s="24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4" t="str">
        <f t="shared" si="30"/>
        <v/>
      </c>
    </row>
    <row r="688" spans="1:7">
      <c r="A688" s="30" t="s">
        <v>3515</v>
      </c>
      <c r="B688" s="30">
        <v>7</v>
      </c>
      <c r="C688" s="30">
        <v>1.1428571428571399</v>
      </c>
      <c r="D688" s="24" t="str">
        <f t="shared" si="31"/>
        <v/>
      </c>
      <c r="E688" s="24" t="str">
        <f>IF(D688="","",COUNTIF($D$1:D688,"기사임"))</f>
        <v/>
      </c>
      <c r="F688" s="24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4" t="str">
        <f t="shared" si="30"/>
        <v/>
      </c>
    </row>
    <row r="689" spans="1:7">
      <c r="A689" s="30" t="s">
        <v>3516</v>
      </c>
      <c r="B689" s="30">
        <v>7</v>
      </c>
      <c r="C689" s="30">
        <v>1.1428571428571399</v>
      </c>
      <c r="D689" s="24" t="str">
        <f t="shared" si="31"/>
        <v/>
      </c>
      <c r="E689" s="24" t="str">
        <f>IF(D689="","",COUNTIF($D$1:D689,"기사임"))</f>
        <v/>
      </c>
      <c r="F689" s="24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4" t="str">
        <f t="shared" si="30"/>
        <v/>
      </c>
    </row>
    <row r="690" spans="1:7">
      <c r="A690" s="30" t="s">
        <v>3517</v>
      </c>
      <c r="B690" s="30">
        <v>6</v>
      </c>
      <c r="C690" s="30">
        <v>1.3333333333333299</v>
      </c>
      <c r="D690" s="24" t="str">
        <f t="shared" si="31"/>
        <v/>
      </c>
      <c r="E690" s="24" t="str">
        <f>IF(D690="","",COUNTIF($D$1:D690,"기사임"))</f>
        <v/>
      </c>
      <c r="F690" s="24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4" t="str">
        <f t="shared" si="30"/>
        <v/>
      </c>
    </row>
    <row r="691" spans="1:7">
      <c r="A691" s="30" t="s">
        <v>2494</v>
      </c>
      <c r="B691" s="30">
        <v>7</v>
      </c>
      <c r="C691" s="30">
        <v>5</v>
      </c>
      <c r="D691" s="24" t="str">
        <f t="shared" si="31"/>
        <v>기사임</v>
      </c>
      <c r="E691" s="24">
        <f>IF(D691="","",COUNTIF($D$1:D691,"기사임"))</f>
        <v>618</v>
      </c>
      <c r="F691" s="24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4" t="str">
        <f t="shared" si="30"/>
        <v/>
      </c>
    </row>
    <row r="692" spans="1:7">
      <c r="A692" s="30" t="s">
        <v>1957</v>
      </c>
      <c r="B692" s="30">
        <v>7</v>
      </c>
      <c r="C692" s="30">
        <v>5</v>
      </c>
      <c r="D692" s="24" t="str">
        <f t="shared" si="31"/>
        <v>기사임</v>
      </c>
      <c r="E692" s="24">
        <f>IF(D692="","",COUNTIF($D$1:D692,"기사임"))</f>
        <v>619</v>
      </c>
      <c r="F692" s="24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4" t="str">
        <f t="shared" si="30"/>
        <v/>
      </c>
    </row>
    <row r="693" spans="1:7">
      <c r="A693" s="30" t="s">
        <v>1808</v>
      </c>
      <c r="B693" s="30">
        <v>7</v>
      </c>
      <c r="C693" s="30">
        <v>8</v>
      </c>
      <c r="D693" s="24" t="str">
        <f t="shared" si="31"/>
        <v>기사임</v>
      </c>
      <c r="E693" s="24">
        <f>IF(D693="","",COUNTIF($D$1:D693,"기사임"))</f>
        <v>620</v>
      </c>
      <c r="F693" s="24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4" t="str">
        <f t="shared" si="30"/>
        <v/>
      </c>
    </row>
    <row r="694" spans="1:7">
      <c r="A694" s="30" t="s">
        <v>2141</v>
      </c>
      <c r="B694" s="30">
        <v>7</v>
      </c>
      <c r="C694" s="30">
        <v>7</v>
      </c>
      <c r="D694" s="24" t="str">
        <f t="shared" si="31"/>
        <v>기사임</v>
      </c>
      <c r="E694" s="24">
        <f>IF(D694="","",COUNTIF($D$1:D694,"기사임"))</f>
        <v>621</v>
      </c>
      <c r="F694" s="24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4" t="str">
        <f t="shared" si="30"/>
        <v/>
      </c>
    </row>
    <row r="695" spans="1:7">
      <c r="A695" s="30" t="s">
        <v>1851</v>
      </c>
      <c r="B695" s="30">
        <v>7</v>
      </c>
      <c r="C695" s="30">
        <v>5</v>
      </c>
      <c r="D695" s="24" t="str">
        <f t="shared" si="31"/>
        <v>기사임</v>
      </c>
      <c r="E695" s="24">
        <f>IF(D695="","",COUNTIF($D$1:D695,"기사임"))</f>
        <v>622</v>
      </c>
      <c r="F695" s="24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4" t="str">
        <f t="shared" si="30"/>
        <v/>
      </c>
    </row>
    <row r="696" spans="1:7">
      <c r="A696" s="30" t="s">
        <v>1809</v>
      </c>
      <c r="B696" s="30">
        <v>7</v>
      </c>
      <c r="C696" s="30">
        <v>6</v>
      </c>
      <c r="D696" s="24" t="str">
        <f t="shared" si="31"/>
        <v>기사임</v>
      </c>
      <c r="E696" s="24">
        <f>IF(D696="","",COUNTIF($D$1:D696,"기사임"))</f>
        <v>623</v>
      </c>
      <c r="F696" s="24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4" t="str">
        <f t="shared" si="30"/>
        <v/>
      </c>
    </row>
    <row r="697" spans="1:7">
      <c r="A697" s="30" t="s">
        <v>1700</v>
      </c>
      <c r="B697" s="30">
        <v>7</v>
      </c>
      <c r="C697" s="30">
        <v>5</v>
      </c>
      <c r="D697" s="24" t="str">
        <f t="shared" si="31"/>
        <v>기사임</v>
      </c>
      <c r="E697" s="24">
        <f>IF(D697="","",COUNTIF($D$1:D697,"기사임"))</f>
        <v>624</v>
      </c>
      <c r="F697" s="24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4" t="str">
        <f t="shared" si="30"/>
        <v/>
      </c>
    </row>
    <row r="698" spans="1:7">
      <c r="A698" s="30" t="s">
        <v>1959</v>
      </c>
      <c r="B698" s="30">
        <v>7</v>
      </c>
      <c r="C698" s="30">
        <v>7</v>
      </c>
      <c r="D698" s="24" t="str">
        <f t="shared" si="31"/>
        <v>기사임</v>
      </c>
      <c r="E698" s="24">
        <f>IF(D698="","",COUNTIF($D$1:D698,"기사임"))</f>
        <v>625</v>
      </c>
      <c r="F698" s="24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4" t="str">
        <f t="shared" si="30"/>
        <v/>
      </c>
    </row>
    <row r="699" spans="1:7">
      <c r="A699" s="30" t="s">
        <v>1757</v>
      </c>
      <c r="B699" s="30">
        <v>7</v>
      </c>
      <c r="C699" s="30">
        <v>7</v>
      </c>
      <c r="D699" s="24" t="str">
        <f t="shared" si="31"/>
        <v>기사임</v>
      </c>
      <c r="E699" s="24">
        <f>IF(D699="","",COUNTIF($D$1:D699,"기사임"))</f>
        <v>626</v>
      </c>
      <c r="F699" s="24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4" t="str">
        <f t="shared" si="30"/>
        <v/>
      </c>
    </row>
    <row r="700" spans="1:7">
      <c r="A700" s="30" t="s">
        <v>2368</v>
      </c>
      <c r="B700" s="30">
        <v>7</v>
      </c>
      <c r="C700" s="30">
        <v>4</v>
      </c>
      <c r="D700" s="24" t="str">
        <f t="shared" si="31"/>
        <v>기사임</v>
      </c>
      <c r="E700" s="24">
        <f>IF(D700="","",COUNTIF($D$1:D700,"기사임"))</f>
        <v>627</v>
      </c>
      <c r="F700" s="24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4" t="str">
        <f t="shared" si="30"/>
        <v/>
      </c>
    </row>
    <row r="701" spans="1:7">
      <c r="A701" s="30" t="s">
        <v>2505</v>
      </c>
      <c r="B701" s="30">
        <v>7</v>
      </c>
      <c r="C701" s="30">
        <v>4</v>
      </c>
      <c r="D701" s="24" t="str">
        <f t="shared" si="31"/>
        <v>기사임</v>
      </c>
      <c r="E701" s="24">
        <f>IF(D701="","",COUNTIF($D$1:D701,"기사임"))</f>
        <v>628</v>
      </c>
      <c r="F701" s="24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4" t="str">
        <f t="shared" si="30"/>
        <v/>
      </c>
    </row>
    <row r="702" spans="1:7">
      <c r="A702" s="30" t="s">
        <v>2146</v>
      </c>
      <c r="B702" s="30">
        <v>7</v>
      </c>
      <c r="C702" s="30">
        <v>7</v>
      </c>
      <c r="D702" s="24" t="str">
        <f t="shared" si="31"/>
        <v>기사임</v>
      </c>
      <c r="E702" s="24">
        <f>IF(D702="","",COUNTIF($D$1:D702,"기사임"))</f>
        <v>629</v>
      </c>
      <c r="F702" s="24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4" t="str">
        <f t="shared" si="30"/>
        <v/>
      </c>
    </row>
    <row r="703" spans="1:7">
      <c r="A703" s="30" t="s">
        <v>2369</v>
      </c>
      <c r="B703" s="30">
        <v>7</v>
      </c>
      <c r="C703" s="30">
        <v>7</v>
      </c>
      <c r="D703" s="24" t="str">
        <f t="shared" si="31"/>
        <v>기사임</v>
      </c>
      <c r="E703" s="24">
        <f>IF(D703="","",COUNTIF($D$1:D703,"기사임"))</f>
        <v>630</v>
      </c>
      <c r="F703" s="24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4" t="str">
        <f t="shared" si="30"/>
        <v/>
      </c>
    </row>
    <row r="704" spans="1:7">
      <c r="A704" s="30" t="s">
        <v>1895</v>
      </c>
      <c r="B704" s="30">
        <v>7</v>
      </c>
      <c r="C704" s="30">
        <v>7</v>
      </c>
      <c r="D704" s="24" t="str">
        <f t="shared" si="31"/>
        <v>기사임</v>
      </c>
      <c r="E704" s="24">
        <f>IF(D704="","",COUNTIF($D$1:D704,"기사임"))</f>
        <v>631</v>
      </c>
      <c r="F704" s="24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4" t="str">
        <f t="shared" si="30"/>
        <v/>
      </c>
    </row>
    <row r="705" spans="1:7">
      <c r="A705" s="30" t="s">
        <v>1856</v>
      </c>
      <c r="B705" s="30">
        <v>7</v>
      </c>
      <c r="C705" s="30">
        <v>5</v>
      </c>
      <c r="D705" s="24" t="str">
        <f t="shared" si="31"/>
        <v>기사임</v>
      </c>
      <c r="E705" s="24">
        <f>IF(D705="","",COUNTIF($D$1:D705,"기사임"))</f>
        <v>632</v>
      </c>
      <c r="F705" s="24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4" t="str">
        <f t="shared" si="30"/>
        <v/>
      </c>
    </row>
    <row r="706" spans="1:7">
      <c r="A706" s="30" t="s">
        <v>1622</v>
      </c>
      <c r="B706" s="30">
        <v>7</v>
      </c>
      <c r="C706" s="30">
        <v>7</v>
      </c>
      <c r="D706" s="24" t="str">
        <f t="shared" si="31"/>
        <v>기사임</v>
      </c>
      <c r="E706" s="24">
        <f>IF(D706="","",COUNTIF($D$1:D706,"기사임"))</f>
        <v>633</v>
      </c>
      <c r="F706" s="24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4" t="str">
        <f t="shared" ref="G706:G769" si="32">IF(F706="","",RANK(F706,F:F,1))</f>
        <v/>
      </c>
    </row>
    <row r="707" spans="1:7">
      <c r="A707" s="30" t="s">
        <v>1898</v>
      </c>
      <c r="B707" s="30">
        <v>7</v>
      </c>
      <c r="C707" s="30">
        <v>4</v>
      </c>
      <c r="D707" s="24" t="str">
        <f t="shared" ref="D707:D770" si="33">IF(AND(MID(A707,2,8)="archives",ISNUMBER(VALUE(MID(A707,11,8)))=TRUE),"기사임","")</f>
        <v>기사임</v>
      </c>
      <c r="E707" s="24">
        <f>IF(D707="","",COUNTIF($D$1:D707,"기사임"))</f>
        <v>634</v>
      </c>
      <c r="F707" s="24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4" t="str">
        <f t="shared" si="32"/>
        <v/>
      </c>
    </row>
    <row r="708" spans="1:7">
      <c r="A708" s="30" t="s">
        <v>1296</v>
      </c>
      <c r="B708" s="30">
        <v>7</v>
      </c>
      <c r="C708" s="30">
        <v>6</v>
      </c>
      <c r="D708" s="24" t="str">
        <f t="shared" si="33"/>
        <v>기사임</v>
      </c>
      <c r="E708" s="24">
        <f>IF(D708="","",COUNTIF($D$1:D708,"기사임"))</f>
        <v>635</v>
      </c>
      <c r="F708" s="24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4" t="str">
        <f t="shared" si="32"/>
        <v/>
      </c>
    </row>
    <row r="709" spans="1:7">
      <c r="A709" s="30" t="s">
        <v>1559</v>
      </c>
      <c r="B709" s="30">
        <v>7</v>
      </c>
      <c r="C709" s="30">
        <v>7</v>
      </c>
      <c r="D709" s="24" t="str">
        <f t="shared" si="33"/>
        <v>기사임</v>
      </c>
      <c r="E709" s="24">
        <f>IF(D709="","",COUNTIF($D$1:D709,"기사임"))</f>
        <v>636</v>
      </c>
      <c r="F709" s="24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4" t="str">
        <f t="shared" si="32"/>
        <v/>
      </c>
    </row>
    <row r="710" spans="1:7">
      <c r="A710" s="30" t="s">
        <v>1762</v>
      </c>
      <c r="B710" s="30">
        <v>7</v>
      </c>
      <c r="C710" s="30">
        <v>6</v>
      </c>
      <c r="D710" s="24" t="str">
        <f t="shared" si="33"/>
        <v>기사임</v>
      </c>
      <c r="E710" s="24">
        <f>IF(D710="","",COUNTIF($D$1:D710,"기사임"))</f>
        <v>637</v>
      </c>
      <c r="F710" s="24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4" t="str">
        <f t="shared" si="32"/>
        <v/>
      </c>
    </row>
    <row r="711" spans="1:7">
      <c r="A711" s="30" t="s">
        <v>1707</v>
      </c>
      <c r="B711" s="30">
        <v>7</v>
      </c>
      <c r="C711" s="30">
        <v>7</v>
      </c>
      <c r="D711" s="24" t="str">
        <f t="shared" si="33"/>
        <v>기사임</v>
      </c>
      <c r="E711" s="24">
        <f>IF(D711="","",COUNTIF($D$1:D711,"기사임"))</f>
        <v>638</v>
      </c>
      <c r="F711" s="24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4" t="str">
        <f t="shared" si="32"/>
        <v/>
      </c>
    </row>
    <row r="712" spans="1:7">
      <c r="A712" s="30" t="s">
        <v>2697</v>
      </c>
      <c r="B712" s="30">
        <v>7</v>
      </c>
      <c r="C712" s="30">
        <v>6</v>
      </c>
      <c r="D712" s="24" t="str">
        <f t="shared" si="33"/>
        <v>기사임</v>
      </c>
      <c r="E712" s="24">
        <f>IF(D712="","",COUNTIF($D$1:D712,"기사임"))</f>
        <v>639</v>
      </c>
      <c r="F712" s="24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4" t="str">
        <f t="shared" si="32"/>
        <v/>
      </c>
    </row>
    <row r="713" spans="1:7">
      <c r="A713" s="30" t="s">
        <v>2383</v>
      </c>
      <c r="B713" s="30">
        <v>7</v>
      </c>
      <c r="C713" s="30">
        <v>7</v>
      </c>
      <c r="D713" s="24" t="str">
        <f t="shared" si="33"/>
        <v>기사임</v>
      </c>
      <c r="E713" s="24">
        <f>IF(D713="","",COUNTIF($D$1:D713,"기사임"))</f>
        <v>640</v>
      </c>
      <c r="F713" s="24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4" t="str">
        <f t="shared" si="32"/>
        <v/>
      </c>
    </row>
    <row r="714" spans="1:7">
      <c r="A714" s="30" t="s">
        <v>1544</v>
      </c>
      <c r="B714" s="30">
        <v>7</v>
      </c>
      <c r="C714" s="30">
        <v>5</v>
      </c>
      <c r="D714" s="24" t="str">
        <f t="shared" si="33"/>
        <v>기사임</v>
      </c>
      <c r="E714" s="24">
        <f>IF(D714="","",COUNTIF($D$1:D714,"기사임"))</f>
        <v>641</v>
      </c>
      <c r="F714" s="24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4" t="str">
        <f t="shared" si="32"/>
        <v/>
      </c>
    </row>
    <row r="715" spans="1:7">
      <c r="A715" s="30" t="s">
        <v>2700</v>
      </c>
      <c r="B715" s="30">
        <v>7</v>
      </c>
      <c r="C715" s="30">
        <v>6</v>
      </c>
      <c r="D715" s="24" t="str">
        <f t="shared" si="33"/>
        <v>기사임</v>
      </c>
      <c r="E715" s="24">
        <f>IF(D715="","",COUNTIF($D$1:D715,"기사임"))</f>
        <v>642</v>
      </c>
      <c r="F715" s="24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4" t="str">
        <f t="shared" si="32"/>
        <v/>
      </c>
    </row>
    <row r="716" spans="1:7">
      <c r="A716" s="30" t="s">
        <v>2072</v>
      </c>
      <c r="B716" s="30">
        <v>7</v>
      </c>
      <c r="C716" s="30">
        <v>6</v>
      </c>
      <c r="D716" s="24" t="str">
        <f t="shared" si="33"/>
        <v>기사임</v>
      </c>
      <c r="E716" s="24">
        <f>IF(D716="","",COUNTIF($D$1:D716,"기사임"))</f>
        <v>643</v>
      </c>
      <c r="F716" s="24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4" t="str">
        <f t="shared" si="32"/>
        <v/>
      </c>
    </row>
    <row r="717" spans="1:7">
      <c r="A717" s="30" t="s">
        <v>1860</v>
      </c>
      <c r="B717" s="30">
        <v>7</v>
      </c>
      <c r="C717" s="30">
        <v>6</v>
      </c>
      <c r="D717" s="24" t="str">
        <f t="shared" si="33"/>
        <v>기사임</v>
      </c>
      <c r="E717" s="24">
        <f>IF(D717="","",COUNTIF($D$1:D717,"기사임"))</f>
        <v>644</v>
      </c>
      <c r="F717" s="24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4" t="str">
        <f t="shared" si="32"/>
        <v/>
      </c>
    </row>
    <row r="718" spans="1:7">
      <c r="A718" s="30" t="s">
        <v>1769</v>
      </c>
      <c r="B718" s="30">
        <v>7</v>
      </c>
      <c r="C718" s="30">
        <v>7</v>
      </c>
      <c r="D718" s="24" t="str">
        <f t="shared" si="33"/>
        <v>기사임</v>
      </c>
      <c r="E718" s="24">
        <f>IF(D718="","",COUNTIF($D$1:D718,"기사임"))</f>
        <v>645</v>
      </c>
      <c r="F718" s="24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4" t="str">
        <f t="shared" si="32"/>
        <v/>
      </c>
    </row>
    <row r="719" spans="1:7">
      <c r="A719" s="30" t="s">
        <v>1628</v>
      </c>
      <c r="B719" s="30">
        <v>7</v>
      </c>
      <c r="C719" s="30">
        <v>5</v>
      </c>
      <c r="D719" s="24" t="str">
        <f t="shared" si="33"/>
        <v>기사임</v>
      </c>
      <c r="E719" s="24">
        <f>IF(D719="","",COUNTIF($D$1:D719,"기사임"))</f>
        <v>646</v>
      </c>
      <c r="F719" s="24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4" t="str">
        <f t="shared" si="32"/>
        <v/>
      </c>
    </row>
    <row r="720" spans="1:7">
      <c r="A720" s="30" t="s">
        <v>1980</v>
      </c>
      <c r="B720" s="30">
        <v>7</v>
      </c>
      <c r="C720" s="30">
        <v>7</v>
      </c>
      <c r="D720" s="24" t="str">
        <f t="shared" si="33"/>
        <v>기사임</v>
      </c>
      <c r="E720" s="24">
        <f>IF(D720="","",COUNTIF($D$1:D720,"기사임"))</f>
        <v>647</v>
      </c>
      <c r="F720" s="24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4" t="str">
        <f t="shared" si="32"/>
        <v/>
      </c>
    </row>
    <row r="721" spans="1:7">
      <c r="A721" s="30" t="s">
        <v>3268</v>
      </c>
      <c r="B721" s="30">
        <v>7</v>
      </c>
      <c r="C721" s="30">
        <v>5</v>
      </c>
      <c r="D721" s="24" t="str">
        <f t="shared" si="33"/>
        <v>기사임</v>
      </c>
      <c r="E721" s="24">
        <f>IF(D721="","",COUNTIF($D$1:D721,"기사임"))</f>
        <v>648</v>
      </c>
      <c r="F721" s="24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4" t="str">
        <f t="shared" si="32"/>
        <v/>
      </c>
    </row>
    <row r="722" spans="1:7">
      <c r="A722" s="30" t="s">
        <v>1861</v>
      </c>
      <c r="B722" s="30">
        <v>7</v>
      </c>
      <c r="C722" s="30">
        <v>7</v>
      </c>
      <c r="D722" s="24" t="str">
        <f t="shared" si="33"/>
        <v>기사임</v>
      </c>
      <c r="E722" s="24">
        <f>IF(D722="","",COUNTIF($D$1:D722,"기사임"))</f>
        <v>649</v>
      </c>
      <c r="F722" s="24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4" t="str">
        <f t="shared" si="32"/>
        <v/>
      </c>
    </row>
    <row r="723" spans="1:7">
      <c r="A723" s="30" t="s">
        <v>1714</v>
      </c>
      <c r="B723" s="30">
        <v>7</v>
      </c>
      <c r="C723" s="30">
        <v>6</v>
      </c>
      <c r="D723" s="24" t="str">
        <f t="shared" si="33"/>
        <v>기사임</v>
      </c>
      <c r="E723" s="24">
        <f>IF(D723="","",COUNTIF($D$1:D723,"기사임"))</f>
        <v>650</v>
      </c>
      <c r="F723" s="24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4" t="str">
        <f t="shared" si="32"/>
        <v/>
      </c>
    </row>
    <row r="724" spans="1:7">
      <c r="A724" s="30" t="s">
        <v>2175</v>
      </c>
      <c r="B724" s="30">
        <v>7</v>
      </c>
      <c r="C724" s="30">
        <v>6</v>
      </c>
      <c r="D724" s="24" t="str">
        <f t="shared" si="33"/>
        <v>기사임</v>
      </c>
      <c r="E724" s="24">
        <f>IF(D724="","",COUNTIF($D$1:D724,"기사임"))</f>
        <v>651</v>
      </c>
      <c r="F724" s="24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4" t="str">
        <f t="shared" si="32"/>
        <v/>
      </c>
    </row>
    <row r="725" spans="1:7">
      <c r="A725" s="30" t="s">
        <v>2087</v>
      </c>
      <c r="B725" s="30">
        <v>7</v>
      </c>
      <c r="C725" s="30">
        <v>6</v>
      </c>
      <c r="D725" s="24" t="str">
        <f t="shared" si="33"/>
        <v>기사임</v>
      </c>
      <c r="E725" s="24">
        <f>IF(D725="","",COUNTIF($D$1:D725,"기사임"))</f>
        <v>652</v>
      </c>
      <c r="F725" s="24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4" t="str">
        <f t="shared" si="32"/>
        <v/>
      </c>
    </row>
    <row r="726" spans="1:7">
      <c r="A726" s="30" t="s">
        <v>1549</v>
      </c>
      <c r="B726" s="30">
        <v>7</v>
      </c>
      <c r="C726" s="30">
        <v>6</v>
      </c>
      <c r="D726" s="24" t="str">
        <f t="shared" si="33"/>
        <v>기사임</v>
      </c>
      <c r="E726" s="24">
        <f>IF(D726="","",COUNTIF($D$1:D726,"기사임"))</f>
        <v>653</v>
      </c>
      <c r="F726" s="24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4" t="str">
        <f t="shared" si="32"/>
        <v/>
      </c>
    </row>
    <row r="727" spans="1:7">
      <c r="A727" s="30" t="s">
        <v>1988</v>
      </c>
      <c r="B727" s="30">
        <v>7</v>
      </c>
      <c r="C727" s="30">
        <v>5</v>
      </c>
      <c r="D727" s="24" t="str">
        <f t="shared" si="33"/>
        <v>기사임</v>
      </c>
      <c r="E727" s="24">
        <f>IF(D727="","",COUNTIF($D$1:D727,"기사임"))</f>
        <v>654</v>
      </c>
      <c r="F727" s="24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4" t="str">
        <f t="shared" si="32"/>
        <v/>
      </c>
    </row>
    <row r="728" spans="1:7">
      <c r="A728" s="30" t="s">
        <v>1991</v>
      </c>
      <c r="B728" s="30">
        <v>7</v>
      </c>
      <c r="C728" s="30">
        <v>4</v>
      </c>
      <c r="D728" s="24" t="str">
        <f t="shared" si="33"/>
        <v>기사임</v>
      </c>
      <c r="E728" s="24">
        <f>IF(D728="","",COUNTIF($D$1:D728,"기사임"))</f>
        <v>655</v>
      </c>
      <c r="F728" s="24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4" t="str">
        <f t="shared" si="32"/>
        <v/>
      </c>
    </row>
    <row r="729" spans="1:7">
      <c r="A729" s="30" t="s">
        <v>2287</v>
      </c>
      <c r="B729" s="30">
        <v>7</v>
      </c>
      <c r="C729" s="30">
        <v>7</v>
      </c>
      <c r="D729" s="24" t="str">
        <f t="shared" si="33"/>
        <v>기사임</v>
      </c>
      <c r="E729" s="24">
        <f>IF(D729="","",COUNTIF($D$1:D729,"기사임"))</f>
        <v>656</v>
      </c>
      <c r="F729" s="24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4" t="str">
        <f t="shared" si="32"/>
        <v/>
      </c>
    </row>
    <row r="730" spans="1:7">
      <c r="A730" s="30" t="s">
        <v>1551</v>
      </c>
      <c r="B730" s="30">
        <v>7</v>
      </c>
      <c r="C730" s="30">
        <v>7</v>
      </c>
      <c r="D730" s="24" t="str">
        <f t="shared" si="33"/>
        <v>기사임</v>
      </c>
      <c r="E730" s="24">
        <f>IF(D730="","",COUNTIF($D$1:D730,"기사임"))</f>
        <v>657</v>
      </c>
      <c r="F730" s="24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4" t="str">
        <f t="shared" si="32"/>
        <v/>
      </c>
    </row>
    <row r="731" spans="1:7">
      <c r="A731" s="30" t="s">
        <v>2188</v>
      </c>
      <c r="B731" s="30">
        <v>7</v>
      </c>
      <c r="C731" s="30">
        <v>5</v>
      </c>
      <c r="D731" s="24" t="str">
        <f t="shared" si="33"/>
        <v>기사임</v>
      </c>
      <c r="E731" s="24">
        <f>IF(D731="","",COUNTIF($D$1:D731,"기사임"))</f>
        <v>658</v>
      </c>
      <c r="F731" s="24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4" t="str">
        <f t="shared" si="32"/>
        <v/>
      </c>
    </row>
    <row r="732" spans="1:7">
      <c r="A732" s="30" t="s">
        <v>2092</v>
      </c>
      <c r="B732" s="30">
        <v>7</v>
      </c>
      <c r="C732" s="30">
        <v>6</v>
      </c>
      <c r="D732" s="24" t="str">
        <f t="shared" si="33"/>
        <v>기사임</v>
      </c>
      <c r="E732" s="24">
        <f>IF(D732="","",COUNTIF($D$1:D732,"기사임"))</f>
        <v>659</v>
      </c>
      <c r="F732" s="24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4" t="str">
        <f t="shared" si="32"/>
        <v/>
      </c>
    </row>
    <row r="733" spans="1:7">
      <c r="A733" s="30" t="s">
        <v>1554</v>
      </c>
      <c r="B733" s="30">
        <v>7</v>
      </c>
      <c r="C733" s="30">
        <v>7</v>
      </c>
      <c r="D733" s="24" t="str">
        <f t="shared" si="33"/>
        <v>기사임</v>
      </c>
      <c r="E733" s="24">
        <f>IF(D733="","",COUNTIF($D$1:D733,"기사임"))</f>
        <v>660</v>
      </c>
      <c r="F733" s="24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4" t="str">
        <f t="shared" si="32"/>
        <v/>
      </c>
    </row>
    <row r="734" spans="1:7">
      <c r="A734" s="30" t="s">
        <v>1687</v>
      </c>
      <c r="B734" s="30">
        <v>7</v>
      </c>
      <c r="C734" s="30">
        <v>6</v>
      </c>
      <c r="D734" s="24" t="str">
        <f t="shared" si="33"/>
        <v>기사임</v>
      </c>
      <c r="E734" s="24">
        <f>IF(D734="","",COUNTIF($D$1:D734,"기사임"))</f>
        <v>661</v>
      </c>
      <c r="F734" s="24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4" t="str">
        <f t="shared" si="32"/>
        <v/>
      </c>
    </row>
    <row r="735" spans="1:7">
      <c r="A735" s="30" t="s">
        <v>2195</v>
      </c>
      <c r="B735" s="30">
        <v>7</v>
      </c>
      <c r="C735" s="30">
        <v>5</v>
      </c>
      <c r="D735" s="24" t="str">
        <f t="shared" si="33"/>
        <v>기사임</v>
      </c>
      <c r="E735" s="24">
        <f>IF(D735="","",COUNTIF($D$1:D735,"기사임"))</f>
        <v>662</v>
      </c>
      <c r="F735" s="24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4" t="str">
        <f t="shared" si="32"/>
        <v/>
      </c>
    </row>
    <row r="736" spans="1:7">
      <c r="A736" s="30" t="s">
        <v>1782</v>
      </c>
      <c r="B736" s="30">
        <v>7</v>
      </c>
      <c r="C736" s="30">
        <v>7</v>
      </c>
      <c r="D736" s="24" t="str">
        <f t="shared" si="33"/>
        <v>기사임</v>
      </c>
      <c r="E736" s="24">
        <f>IF(D736="","",COUNTIF($D$1:D736,"기사임"))</f>
        <v>663</v>
      </c>
      <c r="F736" s="24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4" t="str">
        <f t="shared" si="32"/>
        <v/>
      </c>
    </row>
    <row r="737" spans="1:7">
      <c r="A737" s="30" t="s">
        <v>3181</v>
      </c>
      <c r="B737" s="30">
        <v>7</v>
      </c>
      <c r="C737" s="30">
        <v>6</v>
      </c>
      <c r="D737" s="24" t="str">
        <f t="shared" si="33"/>
        <v>기사임</v>
      </c>
      <c r="E737" s="24">
        <f>IF(D737="","",COUNTIF($D$1:D737,"기사임"))</f>
        <v>664</v>
      </c>
      <c r="F737" s="24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4" t="str">
        <f t="shared" si="32"/>
        <v/>
      </c>
    </row>
    <row r="738" spans="1:7">
      <c r="A738" s="30" t="s">
        <v>2009</v>
      </c>
      <c r="B738" s="30">
        <v>7</v>
      </c>
      <c r="C738" s="30">
        <v>4</v>
      </c>
      <c r="D738" s="24" t="str">
        <f t="shared" si="33"/>
        <v>기사임</v>
      </c>
      <c r="E738" s="24">
        <f>IF(D738="","",COUNTIF($D$1:D738,"기사임"))</f>
        <v>665</v>
      </c>
      <c r="F738" s="24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4" t="str">
        <f t="shared" si="32"/>
        <v/>
      </c>
    </row>
    <row r="739" spans="1:7">
      <c r="A739" s="30" t="s">
        <v>2587</v>
      </c>
      <c r="B739" s="30">
        <v>7</v>
      </c>
      <c r="C739" s="30">
        <v>7</v>
      </c>
      <c r="D739" s="24" t="str">
        <f t="shared" si="33"/>
        <v>기사임</v>
      </c>
      <c r="E739" s="24">
        <f>IF(D739="","",COUNTIF($D$1:D739,"기사임"))</f>
        <v>666</v>
      </c>
      <c r="F739" s="24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4" t="str">
        <f t="shared" si="32"/>
        <v/>
      </c>
    </row>
    <row r="740" spans="1:7">
      <c r="A740" s="30" t="s">
        <v>3518</v>
      </c>
      <c r="B740" s="30">
        <v>7</v>
      </c>
      <c r="C740" s="30">
        <v>4</v>
      </c>
      <c r="D740" s="24" t="str">
        <f t="shared" si="33"/>
        <v>기사임</v>
      </c>
      <c r="E740" s="24">
        <f>IF(D740="","",COUNTIF($D$1:D740,"기사임"))</f>
        <v>667</v>
      </c>
      <c r="F740" s="24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4" t="str">
        <f t="shared" si="32"/>
        <v/>
      </c>
    </row>
    <row r="741" spans="1:7">
      <c r="A741" s="30" t="s">
        <v>2115</v>
      </c>
      <c r="B741" s="30">
        <v>7</v>
      </c>
      <c r="C741" s="30">
        <v>8</v>
      </c>
      <c r="D741" s="24" t="str">
        <f t="shared" si="33"/>
        <v>기사임</v>
      </c>
      <c r="E741" s="24">
        <f>IF(D741="","",COUNTIF($D$1:D741,"기사임"))</f>
        <v>668</v>
      </c>
      <c r="F741" s="24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4" t="str">
        <f t="shared" si="32"/>
        <v/>
      </c>
    </row>
    <row r="742" spans="1:7">
      <c r="A742" s="30" t="s">
        <v>2314</v>
      </c>
      <c r="B742" s="30">
        <v>7</v>
      </c>
      <c r="C742" s="30">
        <v>5</v>
      </c>
      <c r="D742" s="24" t="str">
        <f t="shared" si="33"/>
        <v>기사임</v>
      </c>
      <c r="E742" s="24">
        <f>IF(D742="","",COUNTIF($D$1:D742,"기사임"))</f>
        <v>669</v>
      </c>
      <c r="F742" s="24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4" t="str">
        <f t="shared" si="32"/>
        <v/>
      </c>
    </row>
    <row r="743" spans="1:7">
      <c r="A743" s="30" t="s">
        <v>1489</v>
      </c>
      <c r="B743" s="30">
        <v>7</v>
      </c>
      <c r="C743" s="30">
        <v>7</v>
      </c>
      <c r="D743" s="24" t="str">
        <f t="shared" si="33"/>
        <v>기사임</v>
      </c>
      <c r="E743" s="24">
        <f>IF(D743="","",COUNTIF($D$1:D743,"기사임"))</f>
        <v>670</v>
      </c>
      <c r="F743" s="24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4" t="str">
        <f t="shared" si="32"/>
        <v/>
      </c>
    </row>
    <row r="744" spans="1:7">
      <c r="A744" s="30" t="s">
        <v>1942</v>
      </c>
      <c r="B744" s="30">
        <v>7</v>
      </c>
      <c r="C744" s="30">
        <v>7</v>
      </c>
      <c r="D744" s="24" t="str">
        <f t="shared" si="33"/>
        <v>기사임</v>
      </c>
      <c r="E744" s="24">
        <f>IF(D744="","",COUNTIF($D$1:D744,"기사임"))</f>
        <v>671</v>
      </c>
      <c r="F744" s="24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4" t="str">
        <f t="shared" si="32"/>
        <v/>
      </c>
    </row>
    <row r="745" spans="1:7">
      <c r="A745" s="30" t="s">
        <v>3341</v>
      </c>
      <c r="B745" s="30">
        <v>7</v>
      </c>
      <c r="C745" s="30">
        <v>7</v>
      </c>
      <c r="D745" s="24" t="str">
        <f t="shared" si="33"/>
        <v>기사임</v>
      </c>
      <c r="E745" s="24">
        <f>IF(D745="","",COUNTIF($D$1:D745,"기사임"))</f>
        <v>672</v>
      </c>
      <c r="F745" s="24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4" t="str">
        <f t="shared" si="32"/>
        <v/>
      </c>
    </row>
    <row r="746" spans="1:7">
      <c r="A746" s="30" t="s">
        <v>1944</v>
      </c>
      <c r="B746" s="30">
        <v>7</v>
      </c>
      <c r="C746" s="30">
        <v>7</v>
      </c>
      <c r="D746" s="24" t="str">
        <f t="shared" si="33"/>
        <v>기사임</v>
      </c>
      <c r="E746" s="24">
        <f>IF(D746="","",COUNTIF($D$1:D746,"기사임"))</f>
        <v>673</v>
      </c>
      <c r="F746" s="24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4" t="str">
        <f t="shared" si="32"/>
        <v/>
      </c>
    </row>
    <row r="747" spans="1:7">
      <c r="A747" s="30" t="s">
        <v>1535</v>
      </c>
      <c r="B747" s="30">
        <v>7</v>
      </c>
      <c r="C747" s="30">
        <v>5</v>
      </c>
      <c r="D747" s="24" t="str">
        <f t="shared" si="33"/>
        <v>기사임</v>
      </c>
      <c r="E747" s="24">
        <f>IF(D747="","",COUNTIF($D$1:D747,"기사임"))</f>
        <v>674</v>
      </c>
      <c r="F747" s="24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4" t="str">
        <f t="shared" si="32"/>
        <v/>
      </c>
    </row>
    <row r="748" spans="1:7">
      <c r="A748" s="30" t="s">
        <v>2224</v>
      </c>
      <c r="B748" s="30">
        <v>7</v>
      </c>
      <c r="C748" s="30">
        <v>6</v>
      </c>
      <c r="D748" s="24" t="str">
        <f t="shared" si="33"/>
        <v>기사임</v>
      </c>
      <c r="E748" s="24">
        <f>IF(D748="","",COUNTIF($D$1:D748,"기사임"))</f>
        <v>675</v>
      </c>
      <c r="F748" s="24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4" t="str">
        <f t="shared" si="32"/>
        <v/>
      </c>
    </row>
    <row r="749" spans="1:7">
      <c r="A749" s="30" t="s">
        <v>2327</v>
      </c>
      <c r="B749" s="30">
        <v>7</v>
      </c>
      <c r="C749" s="30">
        <v>7</v>
      </c>
      <c r="D749" s="24" t="str">
        <f t="shared" si="33"/>
        <v>기사임</v>
      </c>
      <c r="E749" s="24">
        <f>IF(D749="","",COUNTIF($D$1:D749,"기사임"))</f>
        <v>676</v>
      </c>
      <c r="F749" s="24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4" t="str">
        <f t="shared" si="32"/>
        <v/>
      </c>
    </row>
    <row r="750" spans="1:7">
      <c r="A750" s="30" t="s">
        <v>1877</v>
      </c>
      <c r="B750" s="30">
        <v>7</v>
      </c>
      <c r="C750" s="30">
        <v>7</v>
      </c>
      <c r="D750" s="24" t="str">
        <f t="shared" si="33"/>
        <v>기사임</v>
      </c>
      <c r="E750" s="24">
        <f>IF(D750="","",COUNTIF($D$1:D750,"기사임"))</f>
        <v>677</v>
      </c>
      <c r="F750" s="24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4" t="str">
        <f t="shared" si="32"/>
        <v/>
      </c>
    </row>
    <row r="751" spans="1:7">
      <c r="A751" s="30" t="s">
        <v>1878</v>
      </c>
      <c r="B751" s="30">
        <v>7</v>
      </c>
      <c r="C751" s="30">
        <v>7</v>
      </c>
      <c r="D751" s="24" t="str">
        <f t="shared" si="33"/>
        <v>기사임</v>
      </c>
      <c r="E751" s="24">
        <f>IF(D751="","",COUNTIF($D$1:D751,"기사임"))</f>
        <v>678</v>
      </c>
      <c r="F751" s="24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4" t="str">
        <f t="shared" si="32"/>
        <v/>
      </c>
    </row>
    <row r="752" spans="1:7">
      <c r="A752" s="30" t="s">
        <v>1879</v>
      </c>
      <c r="B752" s="30">
        <v>7</v>
      </c>
      <c r="C752" s="30">
        <v>5</v>
      </c>
      <c r="D752" s="24" t="str">
        <f t="shared" si="33"/>
        <v>기사임</v>
      </c>
      <c r="E752" s="24">
        <f>IF(D752="","",COUNTIF($D$1:D752,"기사임"))</f>
        <v>679</v>
      </c>
      <c r="F752" s="24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4" t="str">
        <f t="shared" si="32"/>
        <v/>
      </c>
    </row>
    <row r="753" spans="1:7">
      <c r="A753" s="30" t="s">
        <v>2330</v>
      </c>
      <c r="B753" s="30">
        <v>7</v>
      </c>
      <c r="C753" s="30">
        <v>3</v>
      </c>
      <c r="D753" s="24" t="str">
        <f t="shared" si="33"/>
        <v>기사임</v>
      </c>
      <c r="E753" s="24">
        <f>IF(D753="","",COUNTIF($D$1:D753,"기사임"))</f>
        <v>680</v>
      </c>
      <c r="F753" s="24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4" t="str">
        <f t="shared" si="32"/>
        <v/>
      </c>
    </row>
    <row r="754" spans="1:7">
      <c r="A754" s="30" t="s">
        <v>2020</v>
      </c>
      <c r="B754" s="30">
        <v>7</v>
      </c>
      <c r="C754" s="30">
        <v>6</v>
      </c>
      <c r="D754" s="24" t="str">
        <f t="shared" si="33"/>
        <v>기사임</v>
      </c>
      <c r="E754" s="24">
        <f>IF(D754="","",COUNTIF($D$1:D754,"기사임"))</f>
        <v>681</v>
      </c>
      <c r="F754" s="24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4" t="str">
        <f t="shared" si="32"/>
        <v/>
      </c>
    </row>
    <row r="755" spans="1:7">
      <c r="A755" s="30" t="s">
        <v>3519</v>
      </c>
      <c r="B755" s="30">
        <v>7</v>
      </c>
      <c r="C755" s="30">
        <v>5</v>
      </c>
      <c r="D755" s="24" t="str">
        <f t="shared" si="33"/>
        <v>기사임</v>
      </c>
      <c r="E755" s="24">
        <f>IF(D755="","",COUNTIF($D$1:D755,"기사임"))</f>
        <v>682</v>
      </c>
      <c r="F755" s="24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4" t="str">
        <f t="shared" si="32"/>
        <v/>
      </c>
    </row>
    <row r="756" spans="1:7">
      <c r="A756" s="30" t="s">
        <v>2621</v>
      </c>
      <c r="B756" s="30">
        <v>7</v>
      </c>
      <c r="C756" s="30">
        <v>5</v>
      </c>
      <c r="D756" s="24" t="str">
        <f t="shared" si="33"/>
        <v>기사임</v>
      </c>
      <c r="E756" s="24">
        <f>IF(D756="","",COUNTIF($D$1:D756,"기사임"))</f>
        <v>683</v>
      </c>
      <c r="F756" s="24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4" t="str">
        <f t="shared" si="32"/>
        <v/>
      </c>
    </row>
    <row r="757" spans="1:7">
      <c r="A757" s="30" t="s">
        <v>2023</v>
      </c>
      <c r="B757" s="30">
        <v>7</v>
      </c>
      <c r="C757" s="30">
        <v>7</v>
      </c>
      <c r="D757" s="24" t="str">
        <f t="shared" si="33"/>
        <v>기사임</v>
      </c>
      <c r="E757" s="24">
        <f>IF(D757="","",COUNTIF($D$1:D757,"기사임"))</f>
        <v>684</v>
      </c>
      <c r="F757" s="24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4" t="str">
        <f t="shared" si="32"/>
        <v/>
      </c>
    </row>
    <row r="758" spans="1:7">
      <c r="A758" s="30" t="s">
        <v>2127</v>
      </c>
      <c r="B758" s="30">
        <v>7</v>
      </c>
      <c r="C758" s="30">
        <v>7</v>
      </c>
      <c r="D758" s="24" t="str">
        <f t="shared" si="33"/>
        <v>기사임</v>
      </c>
      <c r="E758" s="24">
        <f>IF(D758="","",COUNTIF($D$1:D758,"기사임"))</f>
        <v>685</v>
      </c>
      <c r="F758" s="24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4" t="str">
        <f t="shared" si="32"/>
        <v/>
      </c>
    </row>
    <row r="759" spans="1:7">
      <c r="A759" s="30" t="s">
        <v>1793</v>
      </c>
      <c r="B759" s="30">
        <v>7</v>
      </c>
      <c r="C759" s="30">
        <v>7</v>
      </c>
      <c r="D759" s="24" t="str">
        <f t="shared" si="33"/>
        <v>기사임</v>
      </c>
      <c r="E759" s="24">
        <f>IF(D759="","",COUNTIF($D$1:D759,"기사임"))</f>
        <v>686</v>
      </c>
      <c r="F759" s="24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4" t="str">
        <f t="shared" si="32"/>
        <v/>
      </c>
    </row>
    <row r="760" spans="1:7">
      <c r="A760" s="30" t="s">
        <v>1883</v>
      </c>
      <c r="B760" s="30">
        <v>7</v>
      </c>
      <c r="C760" s="30">
        <v>7</v>
      </c>
      <c r="D760" s="24" t="str">
        <f t="shared" si="33"/>
        <v>기사임</v>
      </c>
      <c r="E760" s="24">
        <f>IF(D760="","",COUNTIF($D$1:D760,"기사임"))</f>
        <v>687</v>
      </c>
      <c r="F760" s="24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4" t="str">
        <f t="shared" si="32"/>
        <v/>
      </c>
    </row>
    <row r="761" spans="1:7">
      <c r="A761" s="30" t="s">
        <v>1840</v>
      </c>
      <c r="B761" s="30">
        <v>7</v>
      </c>
      <c r="C761" s="30">
        <v>5</v>
      </c>
      <c r="D761" s="24" t="str">
        <f t="shared" si="33"/>
        <v>기사임</v>
      </c>
      <c r="E761" s="24">
        <f>IF(D761="","",COUNTIF($D$1:D761,"기사임"))</f>
        <v>688</v>
      </c>
      <c r="F761" s="24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4" t="str">
        <f t="shared" si="32"/>
        <v/>
      </c>
    </row>
    <row r="762" spans="1:7">
      <c r="A762" s="30" t="s">
        <v>2466</v>
      </c>
      <c r="B762" s="30">
        <v>7</v>
      </c>
      <c r="C762" s="30">
        <v>7</v>
      </c>
      <c r="D762" s="24" t="str">
        <f t="shared" si="33"/>
        <v>기사임</v>
      </c>
      <c r="E762" s="24">
        <f>IF(D762="","",COUNTIF($D$1:D762,"기사임"))</f>
        <v>689</v>
      </c>
      <c r="F762" s="24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4" t="str">
        <f t="shared" si="32"/>
        <v/>
      </c>
    </row>
    <row r="763" spans="1:7">
      <c r="A763" s="30" t="s">
        <v>1748</v>
      </c>
      <c r="B763" s="30">
        <v>7</v>
      </c>
      <c r="C763" s="30">
        <v>7</v>
      </c>
      <c r="D763" s="24" t="str">
        <f t="shared" si="33"/>
        <v>기사임</v>
      </c>
      <c r="E763" s="24">
        <f>IF(D763="","",COUNTIF($D$1:D763,"기사임"))</f>
        <v>690</v>
      </c>
      <c r="F763" s="24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4" t="str">
        <f t="shared" si="32"/>
        <v/>
      </c>
    </row>
    <row r="764" spans="1:7">
      <c r="A764" s="30" t="s">
        <v>1727</v>
      </c>
      <c r="B764" s="30">
        <v>7</v>
      </c>
      <c r="C764" s="30">
        <v>6</v>
      </c>
      <c r="D764" s="24" t="str">
        <f t="shared" si="33"/>
        <v>기사임</v>
      </c>
      <c r="E764" s="24">
        <f>IF(D764="","",COUNTIF($D$1:D764,"기사임"))</f>
        <v>691</v>
      </c>
      <c r="F764" s="24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4" t="str">
        <f t="shared" si="32"/>
        <v/>
      </c>
    </row>
    <row r="765" spans="1:7">
      <c r="A765" s="30" t="s">
        <v>1798</v>
      </c>
      <c r="B765" s="30">
        <v>7</v>
      </c>
      <c r="C765" s="30">
        <v>7</v>
      </c>
      <c r="D765" s="24" t="str">
        <f t="shared" si="33"/>
        <v>기사임</v>
      </c>
      <c r="E765" s="24">
        <f>IF(D765="","",COUNTIF($D$1:D765,"기사임"))</f>
        <v>692</v>
      </c>
      <c r="F765" s="24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4" t="str">
        <f t="shared" si="32"/>
        <v/>
      </c>
    </row>
    <row r="766" spans="1:7">
      <c r="A766" s="30" t="s">
        <v>1842</v>
      </c>
      <c r="B766" s="30">
        <v>7</v>
      </c>
      <c r="C766" s="30">
        <v>7</v>
      </c>
      <c r="D766" s="24" t="str">
        <f t="shared" si="33"/>
        <v>기사임</v>
      </c>
      <c r="E766" s="24">
        <f>IF(D766="","",COUNTIF($D$1:D766,"기사임"))</f>
        <v>693</v>
      </c>
      <c r="F766" s="24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4" t="str">
        <f t="shared" si="32"/>
        <v/>
      </c>
    </row>
    <row r="767" spans="1:7">
      <c r="A767" s="30" t="s">
        <v>3356</v>
      </c>
      <c r="B767" s="30">
        <v>7</v>
      </c>
      <c r="C767" s="30">
        <v>5</v>
      </c>
      <c r="D767" s="24" t="str">
        <f t="shared" si="33"/>
        <v>기사임</v>
      </c>
      <c r="E767" s="24">
        <f>IF(D767="","",COUNTIF($D$1:D767,"기사임"))</f>
        <v>694</v>
      </c>
      <c r="F767" s="24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4" t="str">
        <f t="shared" si="32"/>
        <v/>
      </c>
    </row>
    <row r="768" spans="1:7">
      <c r="A768" s="30" t="s">
        <v>1887</v>
      </c>
      <c r="B768" s="30">
        <v>7</v>
      </c>
      <c r="C768" s="30">
        <v>6</v>
      </c>
      <c r="D768" s="24" t="str">
        <f t="shared" si="33"/>
        <v>기사임</v>
      </c>
      <c r="E768" s="24">
        <f>IF(D768="","",COUNTIF($D$1:D768,"기사임"))</f>
        <v>695</v>
      </c>
      <c r="F768" s="24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4" t="str">
        <f t="shared" si="32"/>
        <v/>
      </c>
    </row>
    <row r="769" spans="1:7">
      <c r="A769" s="30" t="s">
        <v>2132</v>
      </c>
      <c r="B769" s="30">
        <v>7</v>
      </c>
      <c r="C769" s="30">
        <v>6</v>
      </c>
      <c r="D769" s="24" t="str">
        <f t="shared" si="33"/>
        <v>기사임</v>
      </c>
      <c r="E769" s="24">
        <f>IF(D769="","",COUNTIF($D$1:D769,"기사임"))</f>
        <v>696</v>
      </c>
      <c r="F769" s="24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4" t="str">
        <f t="shared" si="32"/>
        <v/>
      </c>
    </row>
    <row r="770" spans="1:7">
      <c r="A770" s="30" t="s">
        <v>2134</v>
      </c>
      <c r="B770" s="30">
        <v>7</v>
      </c>
      <c r="C770" s="30">
        <v>5</v>
      </c>
      <c r="D770" s="24" t="str">
        <f t="shared" si="33"/>
        <v/>
      </c>
      <c r="E770" s="24" t="str">
        <f>IF(D770="","",COUNTIF($D$1:D770,"기사임"))</f>
        <v/>
      </c>
      <c r="F770" s="24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4" t="str">
        <f t="shared" ref="G770:G833" si="34">IF(F770="","",RANK(F770,F:F,1))</f>
        <v/>
      </c>
    </row>
    <row r="771" spans="1:7">
      <c r="A771" s="30" t="s">
        <v>1477</v>
      </c>
      <c r="B771" s="30">
        <v>7</v>
      </c>
      <c r="C771" s="30">
        <v>5</v>
      </c>
      <c r="D771" s="24" t="str">
        <f t="shared" ref="D771:D834" si="35">IF(AND(MID(A771,2,8)="archives",ISNUMBER(VALUE(MID(A771,11,8)))=TRUE),"기사임","")</f>
        <v/>
      </c>
      <c r="E771" s="24" t="str">
        <f>IF(D771="","",COUNTIF($D$1:D771,"기사임"))</f>
        <v/>
      </c>
      <c r="F771" s="24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4" t="str">
        <f t="shared" si="34"/>
        <v/>
      </c>
    </row>
    <row r="772" spans="1:7">
      <c r="A772" s="30" t="s">
        <v>2657</v>
      </c>
      <c r="B772" s="30">
        <v>7</v>
      </c>
      <c r="C772" s="30">
        <v>4</v>
      </c>
      <c r="D772" s="24" t="str">
        <f t="shared" si="35"/>
        <v/>
      </c>
      <c r="E772" s="24" t="str">
        <f>IF(D772="","",COUNTIF($D$1:D772,"기사임"))</f>
        <v/>
      </c>
      <c r="F772" s="24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4" t="str">
        <f t="shared" si="34"/>
        <v/>
      </c>
    </row>
    <row r="773" spans="1:7">
      <c r="A773" s="30" t="s">
        <v>3520</v>
      </c>
      <c r="B773" s="30">
        <v>3</v>
      </c>
      <c r="C773" s="30">
        <v>2.3333333333333299</v>
      </c>
      <c r="D773" s="24" t="str">
        <f t="shared" si="35"/>
        <v/>
      </c>
      <c r="E773" s="24" t="str">
        <f>IF(D773="","",COUNTIF($D$1:D773,"기사임"))</f>
        <v/>
      </c>
      <c r="F773" s="24" t="str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/>
      </c>
      <c r="G773" s="24" t="str">
        <f t="shared" si="34"/>
        <v/>
      </c>
    </row>
    <row r="774" spans="1:7">
      <c r="A774" s="30" t="s">
        <v>3239</v>
      </c>
      <c r="B774" s="30">
        <v>7</v>
      </c>
      <c r="C774" s="30">
        <v>3</v>
      </c>
      <c r="D774" s="24" t="str">
        <f t="shared" si="35"/>
        <v/>
      </c>
      <c r="E774" s="24" t="str">
        <f>IF(D774="","",COUNTIF($D$1:D774,"기사임"))</f>
        <v/>
      </c>
      <c r="F774" s="24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4" t="str">
        <f t="shared" si="34"/>
        <v/>
      </c>
    </row>
    <row r="775" spans="1:7">
      <c r="A775" s="30" t="s">
        <v>3521</v>
      </c>
      <c r="B775" s="30">
        <v>4</v>
      </c>
      <c r="C775" s="30">
        <v>1.75</v>
      </c>
      <c r="D775" s="24" t="str">
        <f t="shared" si="35"/>
        <v/>
      </c>
      <c r="E775" s="24" t="str">
        <f>IF(D775="","",COUNTIF($D$1:D775,"기사임"))</f>
        <v/>
      </c>
      <c r="F775" s="24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4" t="str">
        <f t="shared" si="34"/>
        <v/>
      </c>
    </row>
    <row r="776" spans="1:7">
      <c r="A776" s="30" t="s">
        <v>2043</v>
      </c>
      <c r="B776" s="30">
        <v>7</v>
      </c>
      <c r="C776" s="30">
        <v>5</v>
      </c>
      <c r="D776" s="24" t="str">
        <f t="shared" si="35"/>
        <v/>
      </c>
      <c r="E776" s="24" t="str">
        <f>IF(D776="","",COUNTIF($D$1:D776,"기사임"))</f>
        <v/>
      </c>
      <c r="F776" s="24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4" t="str">
        <f t="shared" si="34"/>
        <v/>
      </c>
    </row>
    <row r="777" spans="1:7">
      <c r="A777" s="30" t="s">
        <v>3522</v>
      </c>
      <c r="B777" s="30">
        <v>3</v>
      </c>
      <c r="C777" s="30">
        <v>2.3333333333333299</v>
      </c>
      <c r="D777" s="24" t="str">
        <f t="shared" si="35"/>
        <v/>
      </c>
      <c r="E777" s="24" t="str">
        <f>IF(D777="","",COUNTIF($D$1:D777,"기사임"))</f>
        <v/>
      </c>
      <c r="F777" s="24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4" t="str">
        <f t="shared" si="34"/>
        <v/>
      </c>
    </row>
    <row r="778" spans="1:7">
      <c r="A778" s="30" t="s">
        <v>3118</v>
      </c>
      <c r="B778" s="30">
        <v>7</v>
      </c>
      <c r="C778" s="30">
        <v>6</v>
      </c>
      <c r="D778" s="24" t="str">
        <f t="shared" si="35"/>
        <v/>
      </c>
      <c r="E778" s="24" t="str">
        <f>IF(D778="","",COUNTIF($D$1:D778,"기사임"))</f>
        <v/>
      </c>
      <c r="F778" s="24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4" t="str">
        <f t="shared" si="34"/>
        <v/>
      </c>
    </row>
    <row r="779" spans="1:7">
      <c r="A779" s="30" t="s">
        <v>1807</v>
      </c>
      <c r="B779" s="30">
        <v>6</v>
      </c>
      <c r="C779" s="30">
        <v>6</v>
      </c>
      <c r="D779" s="24" t="str">
        <f t="shared" si="35"/>
        <v>기사임</v>
      </c>
      <c r="E779" s="24">
        <f>IF(D779="","",COUNTIF($D$1:D779,"기사임"))</f>
        <v>697</v>
      </c>
      <c r="F779" s="24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4" t="str">
        <f t="shared" si="34"/>
        <v/>
      </c>
    </row>
    <row r="780" spans="1:7">
      <c r="A780" s="30" t="s">
        <v>2243</v>
      </c>
      <c r="B780" s="30">
        <v>6</v>
      </c>
      <c r="C780" s="30">
        <v>6</v>
      </c>
      <c r="D780" s="24" t="str">
        <f t="shared" si="35"/>
        <v>기사임</v>
      </c>
      <c r="E780" s="24">
        <f>IF(D780="","",COUNTIF($D$1:D780,"기사임"))</f>
        <v>698</v>
      </c>
      <c r="F780" s="24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4" t="str">
        <f t="shared" si="34"/>
        <v/>
      </c>
    </row>
    <row r="781" spans="1:7">
      <c r="A781" s="30" t="s">
        <v>1699</v>
      </c>
      <c r="B781" s="30">
        <v>6</v>
      </c>
      <c r="C781" s="30">
        <v>3</v>
      </c>
      <c r="D781" s="24" t="str">
        <f t="shared" si="35"/>
        <v>기사임</v>
      </c>
      <c r="E781" s="24">
        <f>IF(D781="","",COUNTIF($D$1:D781,"기사임"))</f>
        <v>699</v>
      </c>
      <c r="F781" s="24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4" t="str">
        <f t="shared" si="34"/>
        <v/>
      </c>
    </row>
    <row r="782" spans="1:7">
      <c r="A782" s="30" t="s">
        <v>1852</v>
      </c>
      <c r="B782" s="30">
        <v>6</v>
      </c>
      <c r="C782" s="30">
        <v>6</v>
      </c>
      <c r="D782" s="24" t="str">
        <f t="shared" si="35"/>
        <v>기사임</v>
      </c>
      <c r="E782" s="24">
        <f>IF(D782="","",COUNTIF($D$1:D782,"기사임"))</f>
        <v>700</v>
      </c>
      <c r="F782" s="24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4" t="str">
        <f t="shared" si="34"/>
        <v/>
      </c>
    </row>
    <row r="783" spans="1:7">
      <c r="A783" s="30" t="s">
        <v>2670</v>
      </c>
      <c r="B783" s="30">
        <v>6</v>
      </c>
      <c r="C783" s="30">
        <v>6</v>
      </c>
      <c r="D783" s="24" t="str">
        <f t="shared" si="35"/>
        <v>기사임</v>
      </c>
      <c r="E783" s="24">
        <f>IF(D783="","",COUNTIF($D$1:D783,"기사임"))</f>
        <v>701</v>
      </c>
      <c r="F783" s="24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4" t="str">
        <f t="shared" si="34"/>
        <v/>
      </c>
    </row>
    <row r="784" spans="1:7">
      <c r="A784" s="30" t="s">
        <v>2671</v>
      </c>
      <c r="B784" s="30">
        <v>6</v>
      </c>
      <c r="C784" s="30">
        <v>6</v>
      </c>
      <c r="D784" s="24" t="str">
        <f t="shared" si="35"/>
        <v>기사임</v>
      </c>
      <c r="E784" s="24">
        <f>IF(D784="","",COUNTIF($D$1:D784,"기사임"))</f>
        <v>702</v>
      </c>
      <c r="F784" s="24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4" t="str">
        <f t="shared" si="34"/>
        <v/>
      </c>
    </row>
    <row r="785" spans="1:7">
      <c r="A785" s="30" t="s">
        <v>2365</v>
      </c>
      <c r="B785" s="30">
        <v>6</v>
      </c>
      <c r="C785" s="30">
        <v>4</v>
      </c>
      <c r="D785" s="24" t="str">
        <f t="shared" si="35"/>
        <v>기사임</v>
      </c>
      <c r="E785" s="24">
        <f>IF(D785="","",COUNTIF($D$1:D785,"기사임"))</f>
        <v>703</v>
      </c>
      <c r="F785" s="24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4" t="str">
        <f t="shared" si="34"/>
        <v/>
      </c>
    </row>
    <row r="786" spans="1:7">
      <c r="A786" s="30" t="s">
        <v>2255</v>
      </c>
      <c r="B786" s="30">
        <v>6</v>
      </c>
      <c r="C786" s="30">
        <v>6</v>
      </c>
      <c r="D786" s="24" t="str">
        <f t="shared" si="35"/>
        <v>기사임</v>
      </c>
      <c r="E786" s="24">
        <f>IF(D786="","",COUNTIF($D$1:D786,"기사임"))</f>
        <v>704</v>
      </c>
      <c r="F786" s="24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4" t="str">
        <f t="shared" si="34"/>
        <v/>
      </c>
    </row>
    <row r="787" spans="1:7">
      <c r="A787" s="30" t="s">
        <v>2054</v>
      </c>
      <c r="B787" s="30">
        <v>6</v>
      </c>
      <c r="C787" s="30">
        <v>6</v>
      </c>
      <c r="D787" s="24" t="str">
        <f t="shared" si="35"/>
        <v>기사임</v>
      </c>
      <c r="E787" s="24">
        <f>IF(D787="","",COUNTIF($D$1:D787,"기사임"))</f>
        <v>705</v>
      </c>
      <c r="F787" s="24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4" t="str">
        <f t="shared" si="34"/>
        <v/>
      </c>
    </row>
    <row r="788" spans="1:7">
      <c r="A788" s="30" t="s">
        <v>3523</v>
      </c>
      <c r="B788" s="30">
        <v>6</v>
      </c>
      <c r="C788" s="30">
        <v>3</v>
      </c>
      <c r="D788" s="24" t="str">
        <f t="shared" si="35"/>
        <v>기사임</v>
      </c>
      <c r="E788" s="24">
        <f>IF(D788="","",COUNTIF($D$1:D788,"기사임"))</f>
        <v>706</v>
      </c>
      <c r="F788" s="24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4" t="str">
        <f t="shared" si="34"/>
        <v/>
      </c>
    </row>
    <row r="789" spans="1:7">
      <c r="A789" s="30" t="s">
        <v>1623</v>
      </c>
      <c r="B789" s="30">
        <v>6</v>
      </c>
      <c r="C789" s="30">
        <v>6</v>
      </c>
      <c r="D789" s="24" t="str">
        <f t="shared" si="35"/>
        <v>기사임</v>
      </c>
      <c r="E789" s="24">
        <f>IF(D789="","",COUNTIF($D$1:D789,"기사임"))</f>
        <v>707</v>
      </c>
      <c r="F789" s="24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4" t="str">
        <f t="shared" si="34"/>
        <v/>
      </c>
    </row>
    <row r="790" spans="1:7">
      <c r="A790" s="30" t="s">
        <v>2513</v>
      </c>
      <c r="B790" s="30">
        <v>6</v>
      </c>
      <c r="C790" s="30">
        <v>6</v>
      </c>
      <c r="D790" s="24" t="str">
        <f t="shared" si="35"/>
        <v>기사임</v>
      </c>
      <c r="E790" s="24">
        <f>IF(D790="","",COUNTIF($D$1:D790,"기사임"))</f>
        <v>708</v>
      </c>
      <c r="F790" s="24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4" t="str">
        <f t="shared" si="34"/>
        <v/>
      </c>
    </row>
    <row r="791" spans="1:7">
      <c r="A791" s="30" t="s">
        <v>1730</v>
      </c>
      <c r="B791" s="30">
        <v>6</v>
      </c>
      <c r="C791" s="30">
        <v>5</v>
      </c>
      <c r="D791" s="24" t="str">
        <f t="shared" si="35"/>
        <v>기사임</v>
      </c>
      <c r="E791" s="24">
        <f>IF(D791="","",COUNTIF($D$1:D791,"기사임"))</f>
        <v>709</v>
      </c>
      <c r="F791" s="24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4" t="str">
        <f t="shared" si="34"/>
        <v/>
      </c>
    </row>
    <row r="792" spans="1:7">
      <c r="A792" s="30" t="s">
        <v>1970</v>
      </c>
      <c r="B792" s="30">
        <v>6</v>
      </c>
      <c r="C792" s="30">
        <v>7</v>
      </c>
      <c r="D792" s="24" t="str">
        <f t="shared" si="35"/>
        <v>기사임</v>
      </c>
      <c r="E792" s="24">
        <f>IF(D792="","",COUNTIF($D$1:D792,"기사임"))</f>
        <v>710</v>
      </c>
      <c r="F792" s="24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4" t="str">
        <f t="shared" si="34"/>
        <v/>
      </c>
    </row>
    <row r="793" spans="1:7">
      <c r="A793" s="30" t="s">
        <v>3524</v>
      </c>
      <c r="B793" s="30">
        <v>6</v>
      </c>
      <c r="C793" s="30">
        <v>1</v>
      </c>
      <c r="D793" s="24" t="str">
        <f t="shared" si="35"/>
        <v>기사임</v>
      </c>
      <c r="E793" s="24">
        <f>IF(D793="","",COUNTIF($D$1:D793,"기사임"))</f>
        <v>711</v>
      </c>
      <c r="F793" s="24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4" t="str">
        <f t="shared" si="34"/>
        <v/>
      </c>
    </row>
    <row r="794" spans="1:7">
      <c r="A794" s="30" t="s">
        <v>2379</v>
      </c>
      <c r="B794" s="30">
        <v>6</v>
      </c>
      <c r="C794" s="30">
        <v>6</v>
      </c>
      <c r="D794" s="24" t="str">
        <f t="shared" si="35"/>
        <v>기사임</v>
      </c>
      <c r="E794" s="24">
        <f>IF(D794="","",COUNTIF($D$1:D794,"기사임"))</f>
        <v>712</v>
      </c>
      <c r="F794" s="24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4" t="str">
        <f t="shared" si="34"/>
        <v/>
      </c>
    </row>
    <row r="795" spans="1:7">
      <c r="A795" s="30" t="s">
        <v>2063</v>
      </c>
      <c r="B795" s="30">
        <v>6</v>
      </c>
      <c r="C795" s="30">
        <v>5</v>
      </c>
      <c r="D795" s="24" t="str">
        <f t="shared" si="35"/>
        <v>기사임</v>
      </c>
      <c r="E795" s="24">
        <f>IF(D795="","",COUNTIF($D$1:D795,"기사임"))</f>
        <v>713</v>
      </c>
      <c r="F795" s="24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4" t="str">
        <f t="shared" si="34"/>
        <v/>
      </c>
    </row>
    <row r="796" spans="1:7">
      <c r="A796" s="30" t="s">
        <v>1601</v>
      </c>
      <c r="B796" s="30">
        <v>6</v>
      </c>
      <c r="C796" s="30">
        <v>6</v>
      </c>
      <c r="D796" s="24" t="str">
        <f t="shared" si="35"/>
        <v>기사임</v>
      </c>
      <c r="E796" s="24">
        <f>IF(D796="","",COUNTIF($D$1:D796,"기사임"))</f>
        <v>714</v>
      </c>
      <c r="F796" s="24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4" t="str">
        <f t="shared" si="34"/>
        <v/>
      </c>
    </row>
    <row r="797" spans="1:7">
      <c r="A797" s="30" t="s">
        <v>2154</v>
      </c>
      <c r="B797" s="30">
        <v>6</v>
      </c>
      <c r="C797" s="30">
        <v>6</v>
      </c>
      <c r="D797" s="24" t="str">
        <f t="shared" si="35"/>
        <v>기사임</v>
      </c>
      <c r="E797" s="24">
        <f>IF(D797="","",COUNTIF($D$1:D797,"기사임"))</f>
        <v>715</v>
      </c>
      <c r="F797" s="24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4" t="str">
        <f t="shared" si="34"/>
        <v/>
      </c>
    </row>
    <row r="798" spans="1:7">
      <c r="A798" s="30" t="s">
        <v>1675</v>
      </c>
      <c r="B798" s="30">
        <v>6</v>
      </c>
      <c r="C798" s="30">
        <v>6</v>
      </c>
      <c r="D798" s="24" t="str">
        <f t="shared" si="35"/>
        <v>기사임</v>
      </c>
      <c r="E798" s="24">
        <f>IF(D798="","",COUNTIF($D$1:D798,"기사임"))</f>
        <v>716</v>
      </c>
      <c r="F798" s="24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4" t="str">
        <f t="shared" si="34"/>
        <v/>
      </c>
    </row>
    <row r="799" spans="1:7">
      <c r="A799" s="30" t="s">
        <v>3525</v>
      </c>
      <c r="B799" s="30">
        <v>6</v>
      </c>
      <c r="C799" s="30">
        <v>6</v>
      </c>
      <c r="D799" s="24" t="str">
        <f t="shared" si="35"/>
        <v>기사임</v>
      </c>
      <c r="E799" s="24">
        <f>IF(D799="","",COUNTIF($D$1:D799,"기사임"))</f>
        <v>717</v>
      </c>
      <c r="F799" s="24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4" t="str">
        <f t="shared" si="34"/>
        <v/>
      </c>
    </row>
    <row r="800" spans="1:7">
      <c r="A800" s="30" t="s">
        <v>1904</v>
      </c>
      <c r="B800" s="30">
        <v>6</v>
      </c>
      <c r="C800" s="30">
        <v>4</v>
      </c>
      <c r="D800" s="24" t="str">
        <f t="shared" si="35"/>
        <v>기사임</v>
      </c>
      <c r="E800" s="24">
        <f>IF(D800="","",COUNTIF($D$1:D800,"기사임"))</f>
        <v>718</v>
      </c>
      <c r="F800" s="24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4" t="str">
        <f t="shared" si="34"/>
        <v/>
      </c>
    </row>
    <row r="801" spans="1:7">
      <c r="A801" s="30" t="s">
        <v>2071</v>
      </c>
      <c r="B801" s="30">
        <v>6</v>
      </c>
      <c r="C801" s="30">
        <v>6</v>
      </c>
      <c r="D801" s="24" t="str">
        <f t="shared" si="35"/>
        <v>기사임</v>
      </c>
      <c r="E801" s="24">
        <f>IF(D801="","",COUNTIF($D$1:D801,"기사임"))</f>
        <v>719</v>
      </c>
      <c r="F801" s="24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4" t="str">
        <f t="shared" si="34"/>
        <v/>
      </c>
    </row>
    <row r="802" spans="1:7">
      <c r="A802" s="30" t="s">
        <v>2161</v>
      </c>
      <c r="B802" s="30">
        <v>6</v>
      </c>
      <c r="C802" s="30">
        <v>6</v>
      </c>
      <c r="D802" s="24" t="str">
        <f t="shared" si="35"/>
        <v>기사임</v>
      </c>
      <c r="E802" s="24">
        <f>IF(D802="","",COUNTIF($D$1:D802,"기사임"))</f>
        <v>720</v>
      </c>
      <c r="F802" s="24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4" t="str">
        <f t="shared" si="34"/>
        <v/>
      </c>
    </row>
    <row r="803" spans="1:7">
      <c r="A803" s="30" t="s">
        <v>1908</v>
      </c>
      <c r="B803" s="30">
        <v>6</v>
      </c>
      <c r="C803" s="30">
        <v>5</v>
      </c>
      <c r="D803" s="24" t="str">
        <f t="shared" si="35"/>
        <v>기사임</v>
      </c>
      <c r="E803" s="24">
        <f>IF(D803="","",COUNTIF($D$1:D803,"기사임"))</f>
        <v>721</v>
      </c>
      <c r="F803" s="24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4" t="str">
        <f t="shared" si="34"/>
        <v/>
      </c>
    </row>
    <row r="804" spans="1:7">
      <c r="A804" s="30" t="s">
        <v>1678</v>
      </c>
      <c r="B804" s="30">
        <v>6</v>
      </c>
      <c r="C804" s="30">
        <v>6</v>
      </c>
      <c r="D804" s="24" t="str">
        <f t="shared" si="35"/>
        <v>기사임</v>
      </c>
      <c r="E804" s="24">
        <f>IF(D804="","",COUNTIF($D$1:D804,"기사임"))</f>
        <v>722</v>
      </c>
      <c r="F804" s="24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4" t="str">
        <f t="shared" si="34"/>
        <v/>
      </c>
    </row>
    <row r="805" spans="1:7">
      <c r="A805" s="30" t="s">
        <v>1405</v>
      </c>
      <c r="B805" s="30">
        <v>6</v>
      </c>
      <c r="C805" s="30">
        <v>5</v>
      </c>
      <c r="D805" s="24" t="str">
        <f t="shared" si="35"/>
        <v>기사임</v>
      </c>
      <c r="E805" s="24">
        <f>IF(D805="","",COUNTIF($D$1:D805,"기사임"))</f>
        <v>723</v>
      </c>
      <c r="F805" s="24" t="str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/>
      </c>
      <c r="G805" s="24" t="str">
        <f t="shared" si="34"/>
        <v/>
      </c>
    </row>
    <row r="806" spans="1:7">
      <c r="A806" s="30" t="s">
        <v>1435</v>
      </c>
      <c r="B806" s="30">
        <v>6</v>
      </c>
      <c r="C806" s="30">
        <v>5</v>
      </c>
      <c r="D806" s="24" t="str">
        <f t="shared" si="35"/>
        <v>기사임</v>
      </c>
      <c r="E806" s="24">
        <f>IF(D806="","",COUNTIF($D$1:D806,"기사임"))</f>
        <v>724</v>
      </c>
      <c r="F806" s="24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4" t="str">
        <f t="shared" si="34"/>
        <v/>
      </c>
    </row>
    <row r="807" spans="1:7">
      <c r="A807" s="30" t="s">
        <v>3128</v>
      </c>
      <c r="B807" s="30">
        <v>6</v>
      </c>
      <c r="C807" s="30">
        <v>5</v>
      </c>
      <c r="D807" s="24" t="str">
        <f t="shared" si="35"/>
        <v>기사임</v>
      </c>
      <c r="E807" s="24">
        <f>IF(D807="","",COUNTIF($D$1:D807,"기사임"))</f>
        <v>725</v>
      </c>
      <c r="F807" s="24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4" t="str">
        <f t="shared" si="34"/>
        <v/>
      </c>
    </row>
    <row r="808" spans="1:7">
      <c r="A808" s="30" t="s">
        <v>3125</v>
      </c>
      <c r="B808" s="30">
        <v>6</v>
      </c>
      <c r="C808" s="30">
        <v>5</v>
      </c>
      <c r="D808" s="24" t="str">
        <f t="shared" si="35"/>
        <v>기사임</v>
      </c>
      <c r="E808" s="24">
        <f>IF(D808="","",COUNTIF($D$1:D808,"기사임"))</f>
        <v>726</v>
      </c>
      <c r="F808" s="24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4" t="str">
        <f t="shared" si="34"/>
        <v/>
      </c>
    </row>
    <row r="809" spans="1:7">
      <c r="A809" s="30" t="s">
        <v>1546</v>
      </c>
      <c r="B809" s="30">
        <v>6</v>
      </c>
      <c r="C809" s="30">
        <v>5</v>
      </c>
      <c r="D809" s="24" t="str">
        <f t="shared" si="35"/>
        <v>기사임</v>
      </c>
      <c r="E809" s="24">
        <f>IF(D809="","",COUNTIF($D$1:D809,"기사임"))</f>
        <v>727</v>
      </c>
      <c r="F809" s="24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4" t="str">
        <f t="shared" si="34"/>
        <v/>
      </c>
    </row>
    <row r="810" spans="1:7">
      <c r="A810" s="30" t="s">
        <v>1680</v>
      </c>
      <c r="B810" s="30">
        <v>6</v>
      </c>
      <c r="C810" s="30">
        <v>5</v>
      </c>
      <c r="D810" s="24" t="str">
        <f t="shared" si="35"/>
        <v>기사임</v>
      </c>
      <c r="E810" s="24">
        <f>IF(D810="","",COUNTIF($D$1:D810,"기사임"))</f>
        <v>728</v>
      </c>
      <c r="F810" s="24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4" t="str">
        <f t="shared" si="34"/>
        <v/>
      </c>
    </row>
    <row r="811" spans="1:7">
      <c r="A811" s="30" t="s">
        <v>2273</v>
      </c>
      <c r="B811" s="30">
        <v>6</v>
      </c>
      <c r="C811" s="30">
        <v>6</v>
      </c>
      <c r="D811" s="24" t="str">
        <f t="shared" si="35"/>
        <v>기사임</v>
      </c>
      <c r="E811" s="24">
        <f>IF(D811="","",COUNTIF($D$1:D811,"기사임"))</f>
        <v>729</v>
      </c>
      <c r="F811" s="24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4" t="str">
        <f t="shared" si="34"/>
        <v/>
      </c>
    </row>
    <row r="812" spans="1:7">
      <c r="A812" s="30" t="s">
        <v>2170</v>
      </c>
      <c r="B812" s="30">
        <v>6</v>
      </c>
      <c r="C812" s="30">
        <v>6</v>
      </c>
      <c r="D812" s="24" t="str">
        <f t="shared" si="35"/>
        <v>기사임</v>
      </c>
      <c r="E812" s="24">
        <f>IF(D812="","",COUNTIF($D$1:D812,"기사임"))</f>
        <v>730</v>
      </c>
      <c r="F812" s="24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4" t="str">
        <f t="shared" si="34"/>
        <v/>
      </c>
    </row>
    <row r="813" spans="1:7">
      <c r="A813" s="30" t="s">
        <v>1591</v>
      </c>
      <c r="B813" s="30">
        <v>6</v>
      </c>
      <c r="C813" s="30">
        <v>6</v>
      </c>
      <c r="D813" s="24" t="str">
        <f t="shared" si="35"/>
        <v>기사임</v>
      </c>
      <c r="E813" s="24">
        <f>IF(D813="","",COUNTIF($D$1:D813,"기사임"))</f>
        <v>731</v>
      </c>
      <c r="F813" s="24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4" t="str">
        <f t="shared" si="34"/>
        <v/>
      </c>
    </row>
    <row r="814" spans="1:7">
      <c r="A814" s="30" t="s">
        <v>2172</v>
      </c>
      <c r="B814" s="30">
        <v>6</v>
      </c>
      <c r="C814" s="30">
        <v>6</v>
      </c>
      <c r="D814" s="24" t="str">
        <f t="shared" si="35"/>
        <v>기사임</v>
      </c>
      <c r="E814" s="24">
        <f>IF(D814="","",COUNTIF($D$1:D814,"기사임"))</f>
        <v>732</v>
      </c>
      <c r="F814" s="24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4" t="str">
        <f t="shared" si="34"/>
        <v/>
      </c>
    </row>
    <row r="815" spans="1:7">
      <c r="A815" s="30" t="s">
        <v>3526</v>
      </c>
      <c r="B815" s="30">
        <v>6</v>
      </c>
      <c r="C815" s="30">
        <v>6</v>
      </c>
      <c r="D815" s="24" t="str">
        <f t="shared" si="35"/>
        <v>기사임</v>
      </c>
      <c r="E815" s="24">
        <f>IF(D815="","",COUNTIF($D$1:D815,"기사임"))</f>
        <v>733</v>
      </c>
      <c r="F815" s="24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4" t="str">
        <f t="shared" si="34"/>
        <v/>
      </c>
    </row>
    <row r="816" spans="1:7">
      <c r="A816" s="30" t="s">
        <v>2084</v>
      </c>
      <c r="B816" s="30">
        <v>6</v>
      </c>
      <c r="C816" s="30">
        <v>6</v>
      </c>
      <c r="D816" s="24" t="str">
        <f t="shared" si="35"/>
        <v>기사임</v>
      </c>
      <c r="E816" s="24">
        <f>IF(D816="","",COUNTIF($D$1:D816,"기사임"))</f>
        <v>734</v>
      </c>
      <c r="F816" s="24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4" t="str">
        <f t="shared" si="34"/>
        <v/>
      </c>
    </row>
    <row r="817" spans="1:7">
      <c r="A817" s="30" t="s">
        <v>1717</v>
      </c>
      <c r="B817" s="30">
        <v>6</v>
      </c>
      <c r="C817" s="30">
        <v>6</v>
      </c>
      <c r="D817" s="24" t="str">
        <f t="shared" si="35"/>
        <v>기사임</v>
      </c>
      <c r="E817" s="24">
        <f>IF(D817="","",COUNTIF($D$1:D817,"기사임"))</f>
        <v>735</v>
      </c>
      <c r="F817" s="24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4" t="str">
        <f t="shared" si="34"/>
        <v/>
      </c>
    </row>
    <row r="818" spans="1:7">
      <c r="A818" s="30" t="s">
        <v>1776</v>
      </c>
      <c r="B818" s="30">
        <v>6</v>
      </c>
      <c r="C818" s="30">
        <v>6</v>
      </c>
      <c r="D818" s="24" t="str">
        <f t="shared" si="35"/>
        <v>기사임</v>
      </c>
      <c r="E818" s="24">
        <f>IF(D818="","",COUNTIF($D$1:D818,"기사임"))</f>
        <v>736</v>
      </c>
      <c r="F818" s="24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4" t="str">
        <f t="shared" si="34"/>
        <v/>
      </c>
    </row>
    <row r="819" spans="1:7">
      <c r="A819" s="30" t="s">
        <v>2739</v>
      </c>
      <c r="B819" s="30">
        <v>6</v>
      </c>
      <c r="C819" s="30">
        <v>2</v>
      </c>
      <c r="D819" s="24" t="str">
        <f t="shared" si="35"/>
        <v>기사임</v>
      </c>
      <c r="E819" s="24">
        <f>IF(D819="","",COUNTIF($D$1:D819,"기사임"))</f>
        <v>737</v>
      </c>
      <c r="F819" s="24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4" t="str">
        <f t="shared" si="34"/>
        <v/>
      </c>
    </row>
    <row r="820" spans="1:7">
      <c r="A820" s="30" t="s">
        <v>2190</v>
      </c>
      <c r="B820" s="30">
        <v>6</v>
      </c>
      <c r="C820" s="30">
        <v>6</v>
      </c>
      <c r="D820" s="24" t="str">
        <f t="shared" si="35"/>
        <v>기사임</v>
      </c>
      <c r="E820" s="24">
        <f>IF(D820="","",COUNTIF($D$1:D820,"기사임"))</f>
        <v>738</v>
      </c>
      <c r="F820" s="24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4" t="str">
        <f t="shared" si="34"/>
        <v/>
      </c>
    </row>
    <row r="821" spans="1:7">
      <c r="A821" s="30" t="s">
        <v>2556</v>
      </c>
      <c r="B821" s="30">
        <v>6</v>
      </c>
      <c r="C821" s="30">
        <v>2</v>
      </c>
      <c r="D821" s="24" t="str">
        <f t="shared" si="35"/>
        <v>기사임</v>
      </c>
      <c r="E821" s="24">
        <f>IF(D821="","",COUNTIF($D$1:D821,"기사임"))</f>
        <v>739</v>
      </c>
      <c r="F821" s="24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4" t="str">
        <f t="shared" si="34"/>
        <v/>
      </c>
    </row>
    <row r="822" spans="1:7">
      <c r="A822" s="30" t="s">
        <v>2762</v>
      </c>
      <c r="B822" s="30">
        <v>6</v>
      </c>
      <c r="C822" s="30">
        <v>5</v>
      </c>
      <c r="D822" s="24" t="str">
        <f t="shared" si="35"/>
        <v>기사임</v>
      </c>
      <c r="E822" s="24">
        <f>IF(D822="","",COUNTIF($D$1:D822,"기사임"))</f>
        <v>740</v>
      </c>
      <c r="F822" s="24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4" t="str">
        <f t="shared" si="34"/>
        <v/>
      </c>
    </row>
    <row r="823" spans="1:7">
      <c r="A823" s="30" t="s">
        <v>1778</v>
      </c>
      <c r="B823" s="30">
        <v>6</v>
      </c>
      <c r="C823" s="30">
        <v>6</v>
      </c>
      <c r="D823" s="24" t="str">
        <f t="shared" si="35"/>
        <v>기사임</v>
      </c>
      <c r="E823" s="24">
        <f>IF(D823="","",COUNTIF($D$1:D823,"기사임"))</f>
        <v>741</v>
      </c>
      <c r="F823" s="24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4" t="str">
        <f t="shared" si="34"/>
        <v/>
      </c>
    </row>
    <row r="824" spans="1:7">
      <c r="A824" s="30" t="s">
        <v>1928</v>
      </c>
      <c r="B824" s="30">
        <v>6</v>
      </c>
      <c r="C824" s="30">
        <v>6</v>
      </c>
      <c r="D824" s="24" t="str">
        <f t="shared" si="35"/>
        <v>기사임</v>
      </c>
      <c r="E824" s="24">
        <f>IF(D824="","",COUNTIF($D$1:D824,"기사임"))</f>
        <v>742</v>
      </c>
      <c r="F824" s="24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4" t="str">
        <f t="shared" si="34"/>
        <v/>
      </c>
    </row>
    <row r="825" spans="1:7">
      <c r="A825" s="30" t="s">
        <v>2001</v>
      </c>
      <c r="B825" s="30">
        <v>6</v>
      </c>
      <c r="C825" s="30">
        <v>6</v>
      </c>
      <c r="D825" s="24" t="str">
        <f t="shared" si="35"/>
        <v>기사임</v>
      </c>
      <c r="E825" s="24">
        <f>IF(D825="","",COUNTIF($D$1:D825,"기사임"))</f>
        <v>743</v>
      </c>
      <c r="F825" s="24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4" t="str">
        <f t="shared" si="34"/>
        <v/>
      </c>
    </row>
    <row r="826" spans="1:7">
      <c r="A826" s="30" t="s">
        <v>1720</v>
      </c>
      <c r="B826" s="30">
        <v>6</v>
      </c>
      <c r="C826" s="30">
        <v>6</v>
      </c>
      <c r="D826" s="24" t="str">
        <f t="shared" si="35"/>
        <v>기사임</v>
      </c>
      <c r="E826" s="24">
        <f>IF(D826="","",COUNTIF($D$1:D826,"기사임"))</f>
        <v>744</v>
      </c>
      <c r="F826" s="24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4" t="str">
        <f t="shared" si="34"/>
        <v/>
      </c>
    </row>
    <row r="827" spans="1:7">
      <c r="A827" s="30" t="s">
        <v>2196</v>
      </c>
      <c r="B827" s="30">
        <v>6</v>
      </c>
      <c r="C827" s="30">
        <v>3</v>
      </c>
      <c r="D827" s="24" t="str">
        <f t="shared" si="35"/>
        <v>기사임</v>
      </c>
      <c r="E827" s="24">
        <f>IF(D827="","",COUNTIF($D$1:D827,"기사임"))</f>
        <v>745</v>
      </c>
      <c r="F827" s="24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4" t="str">
        <f t="shared" si="34"/>
        <v/>
      </c>
    </row>
    <row r="828" spans="1:7">
      <c r="A828" s="30" t="s">
        <v>2101</v>
      </c>
      <c r="B828" s="30">
        <v>6</v>
      </c>
      <c r="C828" s="30">
        <v>6</v>
      </c>
      <c r="D828" s="24" t="str">
        <f t="shared" si="35"/>
        <v>기사임</v>
      </c>
      <c r="E828" s="24">
        <f>IF(D828="","",COUNTIF($D$1:D828,"기사임"))</f>
        <v>746</v>
      </c>
      <c r="F828" s="24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4" t="str">
        <f t="shared" si="34"/>
        <v/>
      </c>
    </row>
    <row r="829" spans="1:7">
      <c r="A829" s="30" t="s">
        <v>1868</v>
      </c>
      <c r="B829" s="30">
        <v>6</v>
      </c>
      <c r="C829" s="30">
        <v>3</v>
      </c>
      <c r="D829" s="24" t="str">
        <f t="shared" si="35"/>
        <v>기사임</v>
      </c>
      <c r="E829" s="24">
        <f>IF(D829="","",COUNTIF($D$1:D829,"기사임"))</f>
        <v>747</v>
      </c>
      <c r="F829" s="24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4" t="str">
        <f t="shared" si="34"/>
        <v/>
      </c>
    </row>
    <row r="830" spans="1:7">
      <c r="A830" s="30" t="s">
        <v>1721</v>
      </c>
      <c r="B830" s="30">
        <v>6</v>
      </c>
      <c r="C830" s="30">
        <v>5</v>
      </c>
      <c r="D830" s="24" t="str">
        <f t="shared" si="35"/>
        <v>기사임</v>
      </c>
      <c r="E830" s="24">
        <f>IF(D830="","",COUNTIF($D$1:D830,"기사임"))</f>
        <v>748</v>
      </c>
      <c r="F830" s="24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4" t="str">
        <f t="shared" si="34"/>
        <v/>
      </c>
    </row>
    <row r="831" spans="1:7">
      <c r="A831" s="30" t="s">
        <v>2202</v>
      </c>
      <c r="B831" s="30">
        <v>6</v>
      </c>
      <c r="C831" s="30">
        <v>5</v>
      </c>
      <c r="D831" s="24" t="str">
        <f t="shared" si="35"/>
        <v>기사임</v>
      </c>
      <c r="E831" s="24">
        <f>IF(D831="","",COUNTIF($D$1:D831,"기사임"))</f>
        <v>749</v>
      </c>
      <c r="F831" s="24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4" t="str">
        <f t="shared" si="34"/>
        <v/>
      </c>
    </row>
    <row r="832" spans="1:7">
      <c r="A832" s="30" t="s">
        <v>2103</v>
      </c>
      <c r="B832" s="30">
        <v>6</v>
      </c>
      <c r="C832" s="30">
        <v>6</v>
      </c>
      <c r="D832" s="24" t="str">
        <f t="shared" si="35"/>
        <v>기사임</v>
      </c>
      <c r="E832" s="24">
        <f>IF(D832="","",COUNTIF($D$1:D832,"기사임"))</f>
        <v>750</v>
      </c>
      <c r="F832" s="24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4" t="str">
        <f t="shared" si="34"/>
        <v/>
      </c>
    </row>
    <row r="833" spans="1:7">
      <c r="A833" s="30" t="s">
        <v>2208</v>
      </c>
      <c r="B833" s="30">
        <v>6</v>
      </c>
      <c r="C833" s="30">
        <v>6</v>
      </c>
      <c r="D833" s="24" t="str">
        <f t="shared" si="35"/>
        <v>기사임</v>
      </c>
      <c r="E833" s="24">
        <f>IF(D833="","",COUNTIF($D$1:D833,"기사임"))</f>
        <v>751</v>
      </c>
      <c r="F833" s="24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4" t="str">
        <f t="shared" si="34"/>
        <v/>
      </c>
    </row>
    <row r="834" spans="1:7">
      <c r="A834" s="30" t="s">
        <v>2109</v>
      </c>
      <c r="B834" s="30">
        <v>6</v>
      </c>
      <c r="C834" s="30">
        <v>6</v>
      </c>
      <c r="D834" s="24" t="str">
        <f t="shared" si="35"/>
        <v>기사임</v>
      </c>
      <c r="E834" s="24">
        <f>IF(D834="","",COUNTIF($D$1:D834,"기사임"))</f>
        <v>752</v>
      </c>
      <c r="F834" s="24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4" t="str">
        <f t="shared" ref="G834:G897" si="36">IF(F834="","",RANK(F834,F:F,1))</f>
        <v/>
      </c>
    </row>
    <row r="835" spans="1:7">
      <c r="A835" s="30" t="s">
        <v>2113</v>
      </c>
      <c r="B835" s="30">
        <v>6</v>
      </c>
      <c r="C835" s="30">
        <v>6</v>
      </c>
      <c r="D835" s="24" t="str">
        <f t="shared" ref="D835:D898" si="37">IF(AND(MID(A835,2,8)="archives",ISNUMBER(VALUE(MID(A835,11,8)))=TRUE),"기사임","")</f>
        <v>기사임</v>
      </c>
      <c r="E835" s="24">
        <f>IF(D835="","",COUNTIF($D$1:D835,"기사임"))</f>
        <v>753</v>
      </c>
      <c r="F835" s="24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4" t="str">
        <f t="shared" si="36"/>
        <v/>
      </c>
    </row>
    <row r="836" spans="1:7">
      <c r="A836" s="30" t="s">
        <v>2806</v>
      </c>
      <c r="B836" s="30">
        <v>6</v>
      </c>
      <c r="C836" s="30">
        <v>4</v>
      </c>
      <c r="D836" s="24" t="str">
        <f t="shared" si="37"/>
        <v>기사임</v>
      </c>
      <c r="E836" s="24">
        <f>IF(D836="","",COUNTIF($D$1:D836,"기사임"))</f>
        <v>754</v>
      </c>
      <c r="F836" s="24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4" t="str">
        <f t="shared" si="36"/>
        <v/>
      </c>
    </row>
    <row r="837" spans="1:7">
      <c r="A837" s="30" t="s">
        <v>2217</v>
      </c>
      <c r="B837" s="30">
        <v>6</v>
      </c>
      <c r="C837" s="30">
        <v>5</v>
      </c>
      <c r="D837" s="24" t="str">
        <f t="shared" si="37"/>
        <v>기사임</v>
      </c>
      <c r="E837" s="24">
        <f>IF(D837="","",COUNTIF($D$1:D837,"기사임"))</f>
        <v>755</v>
      </c>
      <c r="F837" s="24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4" t="str">
        <f t="shared" si="36"/>
        <v/>
      </c>
    </row>
    <row r="838" spans="1:7">
      <c r="A838" s="30" t="s">
        <v>2218</v>
      </c>
      <c r="B838" s="30">
        <v>6</v>
      </c>
      <c r="C838" s="30">
        <v>4</v>
      </c>
      <c r="D838" s="24" t="str">
        <f t="shared" si="37"/>
        <v>기사임</v>
      </c>
      <c r="E838" s="24">
        <f>IF(D838="","",COUNTIF($D$1:D838,"기사임"))</f>
        <v>756</v>
      </c>
      <c r="F838" s="24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4" t="str">
        <f t="shared" si="36"/>
        <v/>
      </c>
    </row>
    <row r="839" spans="1:7">
      <c r="A839" s="30" t="s">
        <v>2454</v>
      </c>
      <c r="B839" s="30">
        <v>6</v>
      </c>
      <c r="C839" s="30">
        <v>4</v>
      </c>
      <c r="D839" s="24" t="str">
        <f t="shared" si="37"/>
        <v>기사임</v>
      </c>
      <c r="E839" s="24">
        <f>IF(D839="","",COUNTIF($D$1:D839,"기사임"))</f>
        <v>757</v>
      </c>
      <c r="F839" s="24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4" t="str">
        <f t="shared" si="36"/>
        <v/>
      </c>
    </row>
    <row r="840" spans="1:7">
      <c r="A840" s="30" t="s">
        <v>2821</v>
      </c>
      <c r="B840" s="30">
        <v>6</v>
      </c>
      <c r="C840" s="30">
        <v>6</v>
      </c>
      <c r="D840" s="24" t="str">
        <f t="shared" si="37"/>
        <v>기사임</v>
      </c>
      <c r="E840" s="24">
        <f>IF(D840="","",COUNTIF($D$1:D840,"기사임"))</f>
        <v>758</v>
      </c>
      <c r="F840" s="24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4" t="str">
        <f t="shared" si="36"/>
        <v/>
      </c>
    </row>
    <row r="841" spans="1:7">
      <c r="A841" s="30" t="s">
        <v>3527</v>
      </c>
      <c r="B841" s="30">
        <v>6</v>
      </c>
      <c r="C841" s="30">
        <v>7</v>
      </c>
      <c r="D841" s="24" t="str">
        <f t="shared" si="37"/>
        <v>기사임</v>
      </c>
      <c r="E841" s="24">
        <f>IF(D841="","",COUNTIF($D$1:D841,"기사임"))</f>
        <v>759</v>
      </c>
      <c r="F841" s="24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4" t="str">
        <f t="shared" si="36"/>
        <v/>
      </c>
    </row>
    <row r="842" spans="1:7">
      <c r="A842" s="30" t="s">
        <v>2328</v>
      </c>
      <c r="B842" s="30">
        <v>6</v>
      </c>
      <c r="C842" s="30">
        <v>5</v>
      </c>
      <c r="D842" s="24" t="str">
        <f t="shared" si="37"/>
        <v>기사임</v>
      </c>
      <c r="E842" s="24">
        <f>IF(D842="","",COUNTIF($D$1:D842,"기사임"))</f>
        <v>760</v>
      </c>
      <c r="F842" s="24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4" t="str">
        <f t="shared" si="36"/>
        <v/>
      </c>
    </row>
    <row r="843" spans="1:7">
      <c r="A843" s="30" t="s">
        <v>1838</v>
      </c>
      <c r="B843" s="30">
        <v>6</v>
      </c>
      <c r="C843" s="30">
        <v>6</v>
      </c>
      <c r="D843" s="24" t="str">
        <f t="shared" si="37"/>
        <v>기사임</v>
      </c>
      <c r="E843" s="24">
        <f>IF(D843="","",COUNTIF($D$1:D843,"기사임"))</f>
        <v>761</v>
      </c>
      <c r="F843" s="24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4" t="str">
        <f t="shared" si="36"/>
        <v/>
      </c>
    </row>
    <row r="844" spans="1:7">
      <c r="A844" s="30" t="s">
        <v>1617</v>
      </c>
      <c r="B844" s="30">
        <v>6</v>
      </c>
      <c r="C844" s="30">
        <v>6</v>
      </c>
      <c r="D844" s="24" t="str">
        <f t="shared" si="37"/>
        <v>기사임</v>
      </c>
      <c r="E844" s="24">
        <f>IF(D844="","",COUNTIF($D$1:D844,"기사임"))</f>
        <v>762</v>
      </c>
      <c r="F844" s="24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4" t="str">
        <f t="shared" si="36"/>
        <v/>
      </c>
    </row>
    <row r="845" spans="1:7">
      <c r="A845" s="30" t="s">
        <v>2124</v>
      </c>
      <c r="B845" s="30">
        <v>6</v>
      </c>
      <c r="C845" s="30">
        <v>3</v>
      </c>
      <c r="D845" s="24" t="str">
        <f t="shared" si="37"/>
        <v>기사임</v>
      </c>
      <c r="E845" s="24">
        <f>IF(D845="","",COUNTIF($D$1:D845,"기사임"))</f>
        <v>763</v>
      </c>
      <c r="F845" s="24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4" t="str">
        <f t="shared" si="36"/>
        <v/>
      </c>
    </row>
    <row r="846" spans="1:7">
      <c r="A846" s="30" t="s">
        <v>2021</v>
      </c>
      <c r="B846" s="30">
        <v>6</v>
      </c>
      <c r="C846" s="30">
        <v>5</v>
      </c>
      <c r="D846" s="24" t="str">
        <f t="shared" si="37"/>
        <v>기사임</v>
      </c>
      <c r="E846" s="24">
        <f>IF(D846="","",COUNTIF($D$1:D846,"기사임"))</f>
        <v>764</v>
      </c>
      <c r="F846" s="24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4" t="str">
        <f t="shared" si="36"/>
        <v/>
      </c>
    </row>
    <row r="847" spans="1:7">
      <c r="A847" s="30" t="s">
        <v>1882</v>
      </c>
      <c r="B847" s="30">
        <v>6</v>
      </c>
      <c r="C847" s="30">
        <v>6</v>
      </c>
      <c r="D847" s="24" t="str">
        <f t="shared" si="37"/>
        <v>기사임</v>
      </c>
      <c r="E847" s="24">
        <f>IF(D847="","",COUNTIF($D$1:D847,"기사임"))</f>
        <v>765</v>
      </c>
      <c r="F847" s="24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4" t="str">
        <f t="shared" si="36"/>
        <v/>
      </c>
    </row>
    <row r="848" spans="1:7">
      <c r="A848" s="30" t="s">
        <v>1794</v>
      </c>
      <c r="B848" s="30">
        <v>6</v>
      </c>
      <c r="C848" s="30">
        <v>6</v>
      </c>
      <c r="D848" s="24" t="str">
        <f t="shared" si="37"/>
        <v>기사임</v>
      </c>
      <c r="E848" s="24">
        <f>IF(D848="","",COUNTIF($D$1:D848,"기사임"))</f>
        <v>766</v>
      </c>
      <c r="F848" s="24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4" t="str">
        <f t="shared" si="36"/>
        <v/>
      </c>
    </row>
    <row r="849" spans="1:7">
      <c r="A849" s="30" t="s">
        <v>1660</v>
      </c>
      <c r="B849" s="30">
        <v>6</v>
      </c>
      <c r="C849" s="30">
        <v>6</v>
      </c>
      <c r="D849" s="24" t="str">
        <f t="shared" si="37"/>
        <v>기사임</v>
      </c>
      <c r="E849" s="24">
        <f>IF(D849="","",COUNTIF($D$1:D849,"기사임"))</f>
        <v>767</v>
      </c>
      <c r="F849" s="24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4" t="str">
        <f t="shared" si="36"/>
        <v/>
      </c>
    </row>
    <row r="850" spans="1:7">
      <c r="A850" s="30" t="s">
        <v>3353</v>
      </c>
      <c r="B850" s="30">
        <v>6</v>
      </c>
      <c r="C850" s="30">
        <v>4</v>
      </c>
      <c r="D850" s="24" t="str">
        <f t="shared" si="37"/>
        <v>기사임</v>
      </c>
      <c r="E850" s="24">
        <f>IF(D850="","",COUNTIF($D$1:D850,"기사임"))</f>
        <v>768</v>
      </c>
      <c r="F850" s="24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4" t="str">
        <f t="shared" si="36"/>
        <v/>
      </c>
    </row>
    <row r="851" spans="1:7">
      <c r="A851" s="30" t="s">
        <v>3528</v>
      </c>
      <c r="B851" s="30">
        <v>6</v>
      </c>
      <c r="C851" s="30">
        <v>3</v>
      </c>
      <c r="D851" s="24" t="str">
        <f t="shared" si="37"/>
        <v>기사임</v>
      </c>
      <c r="E851" s="24">
        <f>IF(D851="","",COUNTIF($D$1:D851,"기사임"))</f>
        <v>769</v>
      </c>
      <c r="F851" s="24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4" t="str">
        <f t="shared" si="36"/>
        <v/>
      </c>
    </row>
    <row r="852" spans="1:7">
      <c r="A852" s="30" t="s">
        <v>1661</v>
      </c>
      <c r="B852" s="30">
        <v>6</v>
      </c>
      <c r="C852" s="30">
        <v>6</v>
      </c>
      <c r="D852" s="24" t="str">
        <f t="shared" si="37"/>
        <v>기사임</v>
      </c>
      <c r="E852" s="24">
        <f>IF(D852="","",COUNTIF($D$1:D852,"기사임"))</f>
        <v>770</v>
      </c>
      <c r="F852" s="24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4" t="str">
        <f t="shared" si="36"/>
        <v/>
      </c>
    </row>
    <row r="853" spans="1:7">
      <c r="A853" s="30" t="s">
        <v>1795</v>
      </c>
      <c r="B853" s="30">
        <v>6</v>
      </c>
      <c r="C853" s="30">
        <v>3</v>
      </c>
      <c r="D853" s="24" t="str">
        <f t="shared" si="37"/>
        <v>기사임</v>
      </c>
      <c r="E853" s="24">
        <f>IF(D853="","",COUNTIF($D$1:D853,"기사임"))</f>
        <v>771</v>
      </c>
      <c r="F853" s="24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4" t="str">
        <f t="shared" si="36"/>
        <v/>
      </c>
    </row>
    <row r="854" spans="1:7">
      <c r="A854" s="30" t="s">
        <v>1695</v>
      </c>
      <c r="B854" s="30">
        <v>6</v>
      </c>
      <c r="C854" s="30">
        <v>5</v>
      </c>
      <c r="D854" s="24" t="str">
        <f t="shared" si="37"/>
        <v>기사임</v>
      </c>
      <c r="E854" s="24">
        <f>IF(D854="","",COUNTIF($D$1:D854,"기사임"))</f>
        <v>772</v>
      </c>
      <c r="F854" s="24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4" t="str">
        <f t="shared" si="36"/>
        <v/>
      </c>
    </row>
    <row r="855" spans="1:7">
      <c r="A855" s="30" t="s">
        <v>2029</v>
      </c>
      <c r="B855" s="30">
        <v>6</v>
      </c>
      <c r="C855" s="30">
        <v>2</v>
      </c>
      <c r="D855" s="24" t="str">
        <f t="shared" si="37"/>
        <v>기사임</v>
      </c>
      <c r="E855" s="24">
        <f>IF(D855="","",COUNTIF($D$1:D855,"기사임"))</f>
        <v>773</v>
      </c>
      <c r="F855" s="24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4" t="str">
        <f t="shared" si="36"/>
        <v/>
      </c>
    </row>
    <row r="856" spans="1:7">
      <c r="A856" s="30" t="s">
        <v>3529</v>
      </c>
      <c r="B856" s="30">
        <v>6</v>
      </c>
      <c r="C856" s="30">
        <v>4</v>
      </c>
      <c r="D856" s="24" t="str">
        <f t="shared" si="37"/>
        <v>기사임</v>
      </c>
      <c r="E856" s="24">
        <f>IF(D856="","",COUNTIF($D$1:D856,"기사임"))</f>
        <v>774</v>
      </c>
      <c r="F856" s="24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4" t="str">
        <f t="shared" si="36"/>
        <v/>
      </c>
    </row>
    <row r="857" spans="1:7">
      <c r="A857" s="30" t="s">
        <v>2641</v>
      </c>
      <c r="B857" s="30">
        <v>6</v>
      </c>
      <c r="C857" s="30">
        <v>6</v>
      </c>
      <c r="D857" s="24" t="str">
        <f t="shared" si="37"/>
        <v>기사임</v>
      </c>
      <c r="E857" s="24">
        <f>IF(D857="","",COUNTIF($D$1:D857,"기사임"))</f>
        <v>775</v>
      </c>
      <c r="F857" s="24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4" t="str">
        <f t="shared" si="36"/>
        <v/>
      </c>
    </row>
    <row r="858" spans="1:7">
      <c r="A858" s="30" t="s">
        <v>3530</v>
      </c>
      <c r="B858" s="30">
        <v>6</v>
      </c>
      <c r="C858" s="30">
        <v>4</v>
      </c>
      <c r="D858" s="24" t="str">
        <f t="shared" si="37"/>
        <v>기사임</v>
      </c>
      <c r="E858" s="24">
        <f>IF(D858="","",COUNTIF($D$1:D858,"기사임"))</f>
        <v>776</v>
      </c>
      <c r="F858" s="24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4" t="str">
        <f t="shared" si="36"/>
        <v/>
      </c>
    </row>
    <row r="859" spans="1:7">
      <c r="A859" s="30" t="s">
        <v>1847</v>
      </c>
      <c r="B859" s="30">
        <v>6</v>
      </c>
      <c r="C859" s="30">
        <v>6</v>
      </c>
      <c r="D859" s="24" t="str">
        <f t="shared" si="37"/>
        <v>기사임</v>
      </c>
      <c r="E859" s="24">
        <f>IF(D859="","",COUNTIF($D$1:D859,"기사임"))</f>
        <v>777</v>
      </c>
      <c r="F859" s="24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4" t="str">
        <f t="shared" si="36"/>
        <v/>
      </c>
    </row>
    <row r="860" spans="1:7">
      <c r="A860" s="30" t="s">
        <v>3531</v>
      </c>
      <c r="B860" s="30">
        <v>6</v>
      </c>
      <c r="C860" s="30">
        <v>5</v>
      </c>
      <c r="D860" s="24" t="str">
        <f t="shared" si="37"/>
        <v/>
      </c>
      <c r="E860" s="24" t="str">
        <f>IF(D860="","",COUNTIF($D$1:D860,"기사임"))</f>
        <v/>
      </c>
      <c r="F860" s="24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4" t="str">
        <f t="shared" si="36"/>
        <v/>
      </c>
    </row>
    <row r="861" spans="1:7">
      <c r="A861" s="30" t="s">
        <v>2656</v>
      </c>
      <c r="B861" s="30">
        <v>6</v>
      </c>
      <c r="C861" s="30">
        <v>3</v>
      </c>
      <c r="D861" s="24" t="str">
        <f t="shared" si="37"/>
        <v/>
      </c>
      <c r="E861" s="24" t="str">
        <f>IF(D861="","",COUNTIF($D$1:D861,"기사임"))</f>
        <v/>
      </c>
      <c r="F861" s="24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4" t="str">
        <f t="shared" si="36"/>
        <v/>
      </c>
    </row>
    <row r="862" spans="1:7">
      <c r="A862" s="30" t="s">
        <v>2483</v>
      </c>
      <c r="B862" s="30">
        <v>6</v>
      </c>
      <c r="C862" s="30">
        <v>4</v>
      </c>
      <c r="D862" s="24" t="str">
        <f t="shared" si="37"/>
        <v/>
      </c>
      <c r="E862" s="24" t="str">
        <f>IF(D862="","",COUNTIF($D$1:D862,"기사임"))</f>
        <v/>
      </c>
      <c r="F862" s="24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4" t="str">
        <f t="shared" si="36"/>
        <v/>
      </c>
    </row>
    <row r="863" spans="1:7">
      <c r="A863" s="30" t="s">
        <v>3532</v>
      </c>
      <c r="B863" s="30">
        <v>5</v>
      </c>
      <c r="C863" s="30">
        <v>1.2</v>
      </c>
      <c r="D863" s="24" t="str">
        <f t="shared" si="37"/>
        <v/>
      </c>
      <c r="E863" s="24" t="str">
        <f>IF(D863="","",COUNTIF($D$1:D863,"기사임"))</f>
        <v/>
      </c>
      <c r="F863" s="24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4" t="str">
        <f t="shared" si="36"/>
        <v/>
      </c>
    </row>
    <row r="864" spans="1:7">
      <c r="A864" s="30" t="s">
        <v>3533</v>
      </c>
      <c r="B864" s="30">
        <v>4</v>
      </c>
      <c r="C864" s="30">
        <v>1.5</v>
      </c>
      <c r="D864" s="24" t="str">
        <f t="shared" si="37"/>
        <v/>
      </c>
      <c r="E864" s="24" t="str">
        <f>IF(D864="","",COUNTIF($D$1:D864,"기사임"))</f>
        <v/>
      </c>
      <c r="F864" s="24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4" t="str">
        <f t="shared" si="36"/>
        <v/>
      </c>
    </row>
    <row r="865" spans="1:7">
      <c r="A865" s="30" t="s">
        <v>2239</v>
      </c>
      <c r="B865" s="30">
        <v>6</v>
      </c>
      <c r="C865" s="30">
        <v>2</v>
      </c>
      <c r="D865" s="24" t="str">
        <f t="shared" si="37"/>
        <v/>
      </c>
      <c r="E865" s="24" t="str">
        <f>IF(D865="","",COUNTIF($D$1:D865,"기사임"))</f>
        <v/>
      </c>
      <c r="F865" s="24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4" t="str">
        <f t="shared" si="36"/>
        <v/>
      </c>
    </row>
    <row r="866" spans="1:7">
      <c r="A866" s="30" t="s">
        <v>3534</v>
      </c>
      <c r="B866" s="30">
        <v>6</v>
      </c>
      <c r="C866" s="30">
        <v>3</v>
      </c>
      <c r="D866" s="24" t="str">
        <f t="shared" si="37"/>
        <v/>
      </c>
      <c r="E866" s="24" t="str">
        <f>IF(D866="","",COUNTIF($D$1:D866,"기사임"))</f>
        <v/>
      </c>
      <c r="F866" s="24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4" t="str">
        <f t="shared" si="36"/>
        <v/>
      </c>
    </row>
    <row r="867" spans="1:7">
      <c r="A867" s="30" t="s">
        <v>1888</v>
      </c>
      <c r="B867" s="30">
        <v>6</v>
      </c>
      <c r="C867" s="30">
        <v>6</v>
      </c>
      <c r="D867" s="24" t="str">
        <f t="shared" si="37"/>
        <v/>
      </c>
      <c r="E867" s="24" t="str">
        <f>IF(D867="","",COUNTIF($D$1:D867,"기사임"))</f>
        <v/>
      </c>
      <c r="F867" s="24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4" t="str">
        <f t="shared" si="36"/>
        <v/>
      </c>
    </row>
    <row r="868" spans="1:7">
      <c r="A868" s="30" t="s">
        <v>1952</v>
      </c>
      <c r="B868" s="30">
        <v>6</v>
      </c>
      <c r="C868" s="30">
        <v>5</v>
      </c>
      <c r="D868" s="24" t="str">
        <f t="shared" si="37"/>
        <v/>
      </c>
      <c r="E868" s="24" t="str">
        <f>IF(D868="","",COUNTIF($D$1:D868,"기사임"))</f>
        <v/>
      </c>
      <c r="F868" s="24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4" t="str">
        <f t="shared" si="36"/>
        <v/>
      </c>
    </row>
    <row r="869" spans="1:7">
      <c r="A869" s="30" t="s">
        <v>2489</v>
      </c>
      <c r="B869" s="30">
        <v>6</v>
      </c>
      <c r="C869" s="30">
        <v>3</v>
      </c>
      <c r="D869" s="24" t="str">
        <f t="shared" si="37"/>
        <v/>
      </c>
      <c r="E869" s="24" t="str">
        <f>IF(D869="","",COUNTIF($D$1:D869,"기사임"))</f>
        <v/>
      </c>
      <c r="F869" s="24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4" t="str">
        <f t="shared" si="36"/>
        <v/>
      </c>
    </row>
    <row r="870" spans="1:7">
      <c r="A870" s="30" t="s">
        <v>3117</v>
      </c>
      <c r="B870" s="30">
        <v>6</v>
      </c>
      <c r="C870" s="30">
        <v>6</v>
      </c>
      <c r="D870" s="24" t="str">
        <f t="shared" si="37"/>
        <v/>
      </c>
      <c r="E870" s="24" t="str">
        <f>IF(D870="","",COUNTIF($D$1:D870,"기사임"))</f>
        <v/>
      </c>
      <c r="F870" s="24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4" t="str">
        <f t="shared" si="36"/>
        <v/>
      </c>
    </row>
    <row r="871" spans="1:7">
      <c r="A871" s="30" t="s">
        <v>3123</v>
      </c>
      <c r="B871" s="30">
        <v>6</v>
      </c>
      <c r="C871" s="30">
        <v>6</v>
      </c>
      <c r="D871" s="24" t="str">
        <f t="shared" si="37"/>
        <v/>
      </c>
      <c r="E871" s="24" t="str">
        <f>IF(D871="","",COUNTIF($D$1:D871,"기사임"))</f>
        <v/>
      </c>
      <c r="F871" s="24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4" t="str">
        <f t="shared" si="36"/>
        <v/>
      </c>
    </row>
    <row r="872" spans="1:7">
      <c r="A872" s="30" t="s">
        <v>2140</v>
      </c>
      <c r="B872" s="30">
        <v>6</v>
      </c>
      <c r="C872" s="30">
        <v>4</v>
      </c>
      <c r="D872" s="24" t="str">
        <f t="shared" si="37"/>
        <v/>
      </c>
      <c r="E872" s="24" t="str">
        <f>IF(D872="","",COUNTIF($D$1:D872,"기사임"))</f>
        <v/>
      </c>
      <c r="F872" s="24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4" t="str">
        <f t="shared" si="36"/>
        <v/>
      </c>
    </row>
    <row r="873" spans="1:7">
      <c r="A873" s="30" t="s">
        <v>3535</v>
      </c>
      <c r="B873" s="30">
        <v>5</v>
      </c>
      <c r="C873" s="30">
        <v>4</v>
      </c>
      <c r="D873" s="24" t="str">
        <f t="shared" si="37"/>
        <v>기사임</v>
      </c>
      <c r="E873" s="24">
        <f>IF(D873="","",COUNTIF($D$1:D873,"기사임"))</f>
        <v>778</v>
      </c>
      <c r="F873" s="24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4" t="str">
        <f t="shared" si="36"/>
        <v/>
      </c>
    </row>
    <row r="874" spans="1:7">
      <c r="A874" s="30" t="s">
        <v>1670</v>
      </c>
      <c r="B874" s="30">
        <v>5</v>
      </c>
      <c r="C874" s="30">
        <v>5</v>
      </c>
      <c r="D874" s="24" t="str">
        <f t="shared" si="37"/>
        <v>기사임</v>
      </c>
      <c r="E874" s="24">
        <f>IF(D874="","",COUNTIF($D$1:D874,"기사임"))</f>
        <v>779</v>
      </c>
      <c r="F874" s="24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4" t="str">
        <f t="shared" si="36"/>
        <v/>
      </c>
    </row>
    <row r="875" spans="1:7">
      <c r="A875" s="30" t="s">
        <v>2502</v>
      </c>
      <c r="B875" s="30">
        <v>5</v>
      </c>
      <c r="C875" s="30">
        <v>4</v>
      </c>
      <c r="D875" s="24" t="str">
        <f t="shared" si="37"/>
        <v>기사임</v>
      </c>
      <c r="E875" s="24">
        <f>IF(D875="","",COUNTIF($D$1:D875,"기사임"))</f>
        <v>780</v>
      </c>
      <c r="F875" s="24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4" t="str">
        <f t="shared" si="36"/>
        <v/>
      </c>
    </row>
    <row r="876" spans="1:7">
      <c r="A876" s="30" t="s">
        <v>2673</v>
      </c>
      <c r="B876" s="30">
        <v>5</v>
      </c>
      <c r="C876" s="30">
        <v>4</v>
      </c>
      <c r="D876" s="24" t="str">
        <f t="shared" si="37"/>
        <v>기사임</v>
      </c>
      <c r="E876" s="24">
        <f>IF(D876="","",COUNTIF($D$1:D876,"기사임"))</f>
        <v>781</v>
      </c>
      <c r="F876" s="24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4" t="str">
        <f t="shared" si="36"/>
        <v/>
      </c>
    </row>
    <row r="877" spans="1:7">
      <c r="A877" s="30" t="s">
        <v>2253</v>
      </c>
      <c r="B877" s="30">
        <v>5</v>
      </c>
      <c r="C877" s="30">
        <v>4</v>
      </c>
      <c r="D877" s="24" t="str">
        <f t="shared" si="37"/>
        <v>기사임</v>
      </c>
      <c r="E877" s="24">
        <f>IF(D877="","",COUNTIF($D$1:D877,"기사임"))</f>
        <v>782</v>
      </c>
      <c r="F877" s="24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4" t="str">
        <f t="shared" si="36"/>
        <v/>
      </c>
    </row>
    <row r="878" spans="1:7">
      <c r="A878" s="30" t="s">
        <v>1964</v>
      </c>
      <c r="B878" s="30">
        <v>5</v>
      </c>
      <c r="C878" s="30">
        <v>3</v>
      </c>
      <c r="D878" s="24" t="str">
        <f t="shared" si="37"/>
        <v>기사임</v>
      </c>
      <c r="E878" s="24">
        <f>IF(D878="","",COUNTIF($D$1:D878,"기사임"))</f>
        <v>783</v>
      </c>
      <c r="F878" s="24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4" t="str">
        <f t="shared" si="36"/>
        <v/>
      </c>
    </row>
    <row r="879" spans="1:7">
      <c r="A879" s="30" t="s">
        <v>3167</v>
      </c>
      <c r="B879" s="30">
        <v>5</v>
      </c>
      <c r="C879" s="30">
        <v>4</v>
      </c>
      <c r="D879" s="24" t="str">
        <f t="shared" si="37"/>
        <v>기사임</v>
      </c>
      <c r="E879" s="24">
        <f>IF(D879="","",COUNTIF($D$1:D879,"기사임"))</f>
        <v>784</v>
      </c>
      <c r="F879" s="24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4" t="str">
        <f t="shared" si="36"/>
        <v/>
      </c>
    </row>
    <row r="880" spans="1:7">
      <c r="A880" s="30" t="s">
        <v>1758</v>
      </c>
      <c r="B880" s="30">
        <v>5</v>
      </c>
      <c r="C880" s="30">
        <v>5</v>
      </c>
      <c r="D880" s="24" t="str">
        <f t="shared" si="37"/>
        <v>기사임</v>
      </c>
      <c r="E880" s="24">
        <f>IF(D880="","",COUNTIF($D$1:D880,"기사임"))</f>
        <v>785</v>
      </c>
      <c r="F880" s="24" t="str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/>
      </c>
      <c r="G880" s="24" t="str">
        <f t="shared" si="36"/>
        <v/>
      </c>
    </row>
    <row r="881" spans="1:7">
      <c r="A881" s="30" t="s">
        <v>1965</v>
      </c>
      <c r="B881" s="30">
        <v>5</v>
      </c>
      <c r="C881" s="30">
        <v>5</v>
      </c>
      <c r="D881" s="24" t="str">
        <f t="shared" si="37"/>
        <v>기사임</v>
      </c>
      <c r="E881" s="24">
        <f>IF(D881="","",COUNTIF($D$1:D881,"기사임"))</f>
        <v>786</v>
      </c>
      <c r="F881" s="24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4" t="str">
        <f t="shared" si="36"/>
        <v/>
      </c>
    </row>
    <row r="882" spans="1:7">
      <c r="A882" s="30" t="s">
        <v>2375</v>
      </c>
      <c r="B882" s="30">
        <v>5</v>
      </c>
      <c r="C882" s="30">
        <v>5</v>
      </c>
      <c r="D882" s="24" t="str">
        <f t="shared" si="37"/>
        <v>기사임</v>
      </c>
      <c r="E882" s="24">
        <f>IF(D882="","",COUNTIF($D$1:D882,"기사임"))</f>
        <v>787</v>
      </c>
      <c r="F882" s="24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4" t="str">
        <f t="shared" si="36"/>
        <v/>
      </c>
    </row>
    <row r="883" spans="1:7">
      <c r="A883" s="30" t="s">
        <v>1968</v>
      </c>
      <c r="B883" s="30">
        <v>5</v>
      </c>
      <c r="C883" s="30">
        <v>5</v>
      </c>
      <c r="D883" s="24" t="str">
        <f t="shared" si="37"/>
        <v>기사임</v>
      </c>
      <c r="E883" s="24">
        <f>IF(D883="","",COUNTIF($D$1:D883,"기사임"))</f>
        <v>788</v>
      </c>
      <c r="F883" s="24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4" t="str">
        <f t="shared" si="36"/>
        <v/>
      </c>
    </row>
    <row r="884" spans="1:7">
      <c r="A884" s="30" t="s">
        <v>2061</v>
      </c>
      <c r="B884" s="30">
        <v>5</v>
      </c>
      <c r="C884" s="30">
        <v>5</v>
      </c>
      <c r="D884" s="24" t="str">
        <f t="shared" si="37"/>
        <v>기사임</v>
      </c>
      <c r="E884" s="24">
        <f>IF(D884="","",COUNTIF($D$1:D884,"기사임"))</f>
        <v>789</v>
      </c>
      <c r="F884" s="24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4" t="str">
        <f t="shared" si="36"/>
        <v/>
      </c>
    </row>
    <row r="885" spans="1:7">
      <c r="A885" s="30" t="s">
        <v>2062</v>
      </c>
      <c r="B885" s="30">
        <v>5</v>
      </c>
      <c r="C885" s="30">
        <v>4</v>
      </c>
      <c r="D885" s="24" t="str">
        <f t="shared" si="37"/>
        <v>기사임</v>
      </c>
      <c r="E885" s="24">
        <f>IF(D885="","",COUNTIF($D$1:D885,"기사임"))</f>
        <v>790</v>
      </c>
      <c r="F885" s="24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4" t="str">
        <f t="shared" si="36"/>
        <v/>
      </c>
    </row>
    <row r="886" spans="1:7">
      <c r="A886" s="30" t="s">
        <v>2064</v>
      </c>
      <c r="B886" s="30">
        <v>5</v>
      </c>
      <c r="C886" s="30">
        <v>5</v>
      </c>
      <c r="D886" s="24" t="str">
        <f t="shared" si="37"/>
        <v>기사임</v>
      </c>
      <c r="E886" s="24">
        <f>IF(D886="","",COUNTIF($D$1:D886,"기사임"))</f>
        <v>791</v>
      </c>
      <c r="F886" s="24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4" t="str">
        <f t="shared" si="36"/>
        <v/>
      </c>
    </row>
    <row r="887" spans="1:7">
      <c r="A887" s="30" t="s">
        <v>1899</v>
      </c>
      <c r="B887" s="30">
        <v>5</v>
      </c>
      <c r="C887" s="30">
        <v>4</v>
      </c>
      <c r="D887" s="24" t="str">
        <f t="shared" si="37"/>
        <v>기사임</v>
      </c>
      <c r="E887" s="24">
        <f>IF(D887="","",COUNTIF($D$1:D887,"기사임"))</f>
        <v>792</v>
      </c>
      <c r="F887" s="24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4" t="str">
        <f t="shared" si="36"/>
        <v/>
      </c>
    </row>
    <row r="888" spans="1:7">
      <c r="A888" s="30" t="s">
        <v>1764</v>
      </c>
      <c r="B888" s="30">
        <v>5</v>
      </c>
      <c r="C888" s="30">
        <v>4</v>
      </c>
      <c r="D888" s="24" t="str">
        <f t="shared" si="37"/>
        <v>기사임</v>
      </c>
      <c r="E888" s="24">
        <f>IF(D888="","",COUNTIF($D$1:D888,"기사임"))</f>
        <v>793</v>
      </c>
      <c r="F888" s="24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4" t="str">
        <f t="shared" si="36"/>
        <v/>
      </c>
    </row>
    <row r="889" spans="1:7">
      <c r="A889" s="30" t="s">
        <v>1901</v>
      </c>
      <c r="B889" s="30">
        <v>5</v>
      </c>
      <c r="C889" s="30">
        <v>5</v>
      </c>
      <c r="D889" s="24" t="str">
        <f t="shared" si="37"/>
        <v>기사임</v>
      </c>
      <c r="E889" s="24">
        <f>IF(D889="","",COUNTIF($D$1:D889,"기사임"))</f>
        <v>794</v>
      </c>
      <c r="F889" s="24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4" t="str">
        <f t="shared" si="36"/>
        <v/>
      </c>
    </row>
    <row r="890" spans="1:7">
      <c r="A890" s="30" t="s">
        <v>2701</v>
      </c>
      <c r="B890" s="30">
        <v>5</v>
      </c>
      <c r="C890" s="30">
        <v>4</v>
      </c>
      <c r="D890" s="24" t="str">
        <f t="shared" si="37"/>
        <v>기사임</v>
      </c>
      <c r="E890" s="24">
        <f>IF(D890="","",COUNTIF($D$1:D890,"기사임"))</f>
        <v>795</v>
      </c>
      <c r="F890" s="24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4" t="str">
        <f t="shared" si="36"/>
        <v/>
      </c>
    </row>
    <row r="891" spans="1:7">
      <c r="A891" s="30" t="s">
        <v>2385</v>
      </c>
      <c r="B891" s="30">
        <v>5</v>
      </c>
      <c r="C891" s="30">
        <v>5</v>
      </c>
      <c r="D891" s="24" t="str">
        <f t="shared" si="37"/>
        <v>기사임</v>
      </c>
      <c r="E891" s="24">
        <f>IF(D891="","",COUNTIF($D$1:D891,"기사임"))</f>
        <v>796</v>
      </c>
      <c r="F891" s="24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4" t="str">
        <f t="shared" si="36"/>
        <v/>
      </c>
    </row>
    <row r="892" spans="1:7">
      <c r="A892" s="30" t="s">
        <v>2522</v>
      </c>
      <c r="B892" s="30">
        <v>5</v>
      </c>
      <c r="C892" s="30">
        <v>5</v>
      </c>
      <c r="D892" s="24" t="str">
        <f t="shared" si="37"/>
        <v>기사임</v>
      </c>
      <c r="E892" s="24">
        <f>IF(D892="","",COUNTIF($D$1:D892,"기사임"))</f>
        <v>797</v>
      </c>
      <c r="F892" s="24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4" t="str">
        <f t="shared" si="36"/>
        <v/>
      </c>
    </row>
    <row r="893" spans="1:7">
      <c r="A893" s="30" t="s">
        <v>2070</v>
      </c>
      <c r="B893" s="30">
        <v>5</v>
      </c>
      <c r="C893" s="30">
        <v>5</v>
      </c>
      <c r="D893" s="24" t="str">
        <f t="shared" si="37"/>
        <v>기사임</v>
      </c>
      <c r="E893" s="24">
        <f>IF(D893="","",COUNTIF($D$1:D893,"기사임"))</f>
        <v>798</v>
      </c>
      <c r="F893" s="24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4" t="str">
        <f t="shared" si="36"/>
        <v/>
      </c>
    </row>
    <row r="894" spans="1:7">
      <c r="A894" s="30" t="s">
        <v>2703</v>
      </c>
      <c r="B894" s="30">
        <v>5</v>
      </c>
      <c r="C894" s="30">
        <v>5</v>
      </c>
      <c r="D894" s="24" t="str">
        <f t="shared" si="37"/>
        <v>기사임</v>
      </c>
      <c r="E894" s="24">
        <f>IF(D894="","",COUNTIF($D$1:D894,"기사임"))</f>
        <v>799</v>
      </c>
      <c r="F894" s="24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4" t="str">
        <f t="shared" si="36"/>
        <v/>
      </c>
    </row>
    <row r="895" spans="1:7">
      <c r="A895" s="30" t="s">
        <v>2159</v>
      </c>
      <c r="B895" s="30">
        <v>5</v>
      </c>
      <c r="C895" s="30">
        <v>5</v>
      </c>
      <c r="D895" s="24" t="str">
        <f t="shared" si="37"/>
        <v>기사임</v>
      </c>
      <c r="E895" s="24">
        <f>IF(D895="","",COUNTIF($D$1:D895,"기사임"))</f>
        <v>800</v>
      </c>
      <c r="F895" s="24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4" t="str">
        <f t="shared" si="36"/>
        <v/>
      </c>
    </row>
    <row r="896" spans="1:7">
      <c r="A896" s="30" t="s">
        <v>2073</v>
      </c>
      <c r="B896" s="30">
        <v>5</v>
      </c>
      <c r="C896" s="30">
        <v>5</v>
      </c>
      <c r="D896" s="24" t="str">
        <f t="shared" si="37"/>
        <v>기사임</v>
      </c>
      <c r="E896" s="24">
        <f>IF(D896="","",COUNTIF($D$1:D896,"기사임"))</f>
        <v>801</v>
      </c>
      <c r="F896" s="24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4" t="str">
        <f t="shared" si="36"/>
        <v/>
      </c>
    </row>
    <row r="897" spans="1:7">
      <c r="A897" s="30" t="s">
        <v>2160</v>
      </c>
      <c r="B897" s="30">
        <v>5</v>
      </c>
      <c r="C897" s="30">
        <v>4</v>
      </c>
      <c r="D897" s="24" t="str">
        <f t="shared" si="37"/>
        <v>기사임</v>
      </c>
      <c r="E897" s="24">
        <f>IF(D897="","",COUNTIF($D$1:D897,"기사임"))</f>
        <v>802</v>
      </c>
      <c r="F897" s="24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4" t="str">
        <f t="shared" si="36"/>
        <v/>
      </c>
    </row>
    <row r="898" spans="1:7">
      <c r="A898" s="30" t="s">
        <v>1909</v>
      </c>
      <c r="B898" s="30">
        <v>5</v>
      </c>
      <c r="C898" s="30">
        <v>5</v>
      </c>
      <c r="D898" s="24" t="str">
        <f t="shared" si="37"/>
        <v>기사임</v>
      </c>
      <c r="E898" s="24">
        <f>IF(D898="","",COUNTIF($D$1:D898,"기사임"))</f>
        <v>803</v>
      </c>
      <c r="F898" s="24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4" t="str">
        <f t="shared" ref="G898:G961" si="38">IF(F898="","",RANK(F898,F:F,1))</f>
        <v/>
      </c>
    </row>
    <row r="899" spans="1:7">
      <c r="A899" s="30" t="s">
        <v>1736</v>
      </c>
      <c r="B899" s="30">
        <v>5</v>
      </c>
      <c r="C899" s="30">
        <v>5</v>
      </c>
      <c r="D899" s="24" t="str">
        <f t="shared" ref="D899:D962" si="39">IF(AND(MID(A899,2,8)="archives",ISNUMBER(VALUE(MID(A899,11,8)))=TRUE),"기사임","")</f>
        <v>기사임</v>
      </c>
      <c r="E899" s="24">
        <f>IF(D899="","",COUNTIF($D$1:D899,"기사임"))</f>
        <v>804</v>
      </c>
      <c r="F899" s="24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4" t="str">
        <f t="shared" si="38"/>
        <v/>
      </c>
    </row>
    <row r="900" spans="1:7">
      <c r="A900" s="30" t="s">
        <v>1357</v>
      </c>
      <c r="B900" s="30">
        <v>5</v>
      </c>
      <c r="C900" s="30">
        <v>3</v>
      </c>
      <c r="D900" s="24" t="str">
        <f t="shared" si="39"/>
        <v>기사임</v>
      </c>
      <c r="E900" s="24">
        <f>IF(D900="","",COUNTIF($D$1:D900,"기사임"))</f>
        <v>805</v>
      </c>
      <c r="F900" s="24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4" t="str">
        <f t="shared" si="38"/>
        <v/>
      </c>
    </row>
    <row r="901" spans="1:7">
      <c r="A901" s="30" t="s">
        <v>1459</v>
      </c>
      <c r="B901" s="30">
        <v>5</v>
      </c>
      <c r="C901" s="30">
        <v>3</v>
      </c>
      <c r="D901" s="24" t="str">
        <f t="shared" si="39"/>
        <v>기사임</v>
      </c>
      <c r="E901" s="24">
        <f>IF(D901="","",COUNTIF($D$1:D901,"기사임"))</f>
        <v>806</v>
      </c>
      <c r="F901" s="24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4" t="str">
        <f t="shared" si="38"/>
        <v/>
      </c>
    </row>
    <row r="902" spans="1:7">
      <c r="A902" s="30" t="s">
        <v>3536</v>
      </c>
      <c r="B902" s="30">
        <v>5</v>
      </c>
      <c r="C902" s="30">
        <v>3</v>
      </c>
      <c r="D902" s="24" t="str">
        <f t="shared" si="39"/>
        <v>기사임</v>
      </c>
      <c r="E902" s="24">
        <f>IF(D902="","",COUNTIF($D$1:D902,"기사임"))</f>
        <v>807</v>
      </c>
      <c r="F902" s="24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4" t="str">
        <f t="shared" si="38"/>
        <v/>
      </c>
    </row>
    <row r="903" spans="1:7">
      <c r="A903" s="30" t="s">
        <v>2527</v>
      </c>
      <c r="B903" s="30">
        <v>5</v>
      </c>
      <c r="C903" s="30">
        <v>3</v>
      </c>
      <c r="D903" s="24" t="str">
        <f t="shared" si="39"/>
        <v>기사임</v>
      </c>
      <c r="E903" s="24">
        <f>IF(D903="","",COUNTIF($D$1:D903,"기사임"))</f>
        <v>808</v>
      </c>
      <c r="F903" s="24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4" t="str">
        <f t="shared" si="38"/>
        <v/>
      </c>
    </row>
    <row r="904" spans="1:7">
      <c r="A904" s="30" t="s">
        <v>2166</v>
      </c>
      <c r="B904" s="30">
        <v>5</v>
      </c>
      <c r="C904" s="30">
        <v>5</v>
      </c>
      <c r="D904" s="24" t="str">
        <f t="shared" si="39"/>
        <v>기사임</v>
      </c>
      <c r="E904" s="24">
        <f>IF(D904="","",COUNTIF($D$1:D904,"기사임"))</f>
        <v>809</v>
      </c>
      <c r="F904" s="24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4" t="str">
        <f t="shared" si="38"/>
        <v/>
      </c>
    </row>
    <row r="905" spans="1:7">
      <c r="A905" s="30" t="s">
        <v>2389</v>
      </c>
      <c r="B905" s="30">
        <v>5</v>
      </c>
      <c r="C905" s="30">
        <v>5</v>
      </c>
      <c r="D905" s="24" t="str">
        <f t="shared" si="39"/>
        <v>기사임</v>
      </c>
      <c r="E905" s="24">
        <f>IF(D905="","",COUNTIF($D$1:D905,"기사임"))</f>
        <v>810</v>
      </c>
      <c r="F905" s="24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4" t="str">
        <f t="shared" si="38"/>
        <v/>
      </c>
    </row>
    <row r="906" spans="1:7">
      <c r="A906" s="30" t="s">
        <v>1821</v>
      </c>
      <c r="B906" s="30">
        <v>5</v>
      </c>
      <c r="C906" s="30">
        <v>3</v>
      </c>
      <c r="D906" s="24" t="str">
        <f t="shared" si="39"/>
        <v>기사임</v>
      </c>
      <c r="E906" s="24">
        <f>IF(D906="","",COUNTIF($D$1:D906,"기사임"))</f>
        <v>811</v>
      </c>
      <c r="F906" s="24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4" t="str">
        <f t="shared" si="38"/>
        <v/>
      </c>
    </row>
    <row r="907" spans="1:7">
      <c r="A907" s="30" t="s">
        <v>2169</v>
      </c>
      <c r="B907" s="30">
        <v>5</v>
      </c>
      <c r="C907" s="30">
        <v>5</v>
      </c>
      <c r="D907" s="24" t="str">
        <f t="shared" si="39"/>
        <v>기사임</v>
      </c>
      <c r="E907" s="24">
        <f>IF(D907="","",COUNTIF($D$1:D907,"기사임"))</f>
        <v>812</v>
      </c>
      <c r="F907" s="24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4" t="str">
        <f t="shared" si="38"/>
        <v/>
      </c>
    </row>
    <row r="908" spans="1:7">
      <c r="A908" s="30" t="s">
        <v>2535</v>
      </c>
      <c r="B908" s="30">
        <v>5</v>
      </c>
      <c r="C908" s="30">
        <v>2</v>
      </c>
      <c r="D908" s="24" t="str">
        <f t="shared" si="39"/>
        <v>기사임</v>
      </c>
      <c r="E908" s="24">
        <f>IF(D908="","",COUNTIF($D$1:D908,"기사임"))</f>
        <v>813</v>
      </c>
      <c r="F908" s="24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4" t="str">
        <f t="shared" si="38"/>
        <v/>
      </c>
    </row>
    <row r="909" spans="1:7">
      <c r="A909" s="30" t="s">
        <v>1863</v>
      </c>
      <c r="B909" s="30">
        <v>5</v>
      </c>
      <c r="C909" s="30">
        <v>5</v>
      </c>
      <c r="D909" s="24" t="str">
        <f t="shared" si="39"/>
        <v>기사임</v>
      </c>
      <c r="E909" s="24">
        <f>IF(D909="","",COUNTIF($D$1:D909,"기사임"))</f>
        <v>814</v>
      </c>
      <c r="F909" s="24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4" t="str">
        <f t="shared" si="38"/>
        <v/>
      </c>
    </row>
    <row r="910" spans="1:7">
      <c r="A910" s="30" t="s">
        <v>2399</v>
      </c>
      <c r="B910" s="30">
        <v>5</v>
      </c>
      <c r="C910" s="30">
        <v>4</v>
      </c>
      <c r="D910" s="24" t="str">
        <f t="shared" si="39"/>
        <v>기사임</v>
      </c>
      <c r="E910" s="24">
        <f>IF(D910="","",COUNTIF($D$1:D910,"기사임"))</f>
        <v>815</v>
      </c>
      <c r="F910" s="24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4" t="str">
        <f t="shared" si="38"/>
        <v/>
      </c>
    </row>
    <row r="911" spans="1:7">
      <c r="A911" s="30" t="s">
        <v>2719</v>
      </c>
      <c r="B911" s="30">
        <v>5</v>
      </c>
      <c r="C911" s="30">
        <v>5</v>
      </c>
      <c r="D911" s="24" t="str">
        <f t="shared" si="39"/>
        <v>기사임</v>
      </c>
      <c r="E911" s="24">
        <f>IF(D911="","",COUNTIF($D$1:D911,"기사임"))</f>
        <v>816</v>
      </c>
      <c r="F911" s="24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4" t="str">
        <f t="shared" si="38"/>
        <v/>
      </c>
    </row>
    <row r="912" spans="1:7">
      <c r="A912" s="30" t="s">
        <v>2404</v>
      </c>
      <c r="B912" s="30">
        <v>5</v>
      </c>
      <c r="C912" s="30">
        <v>2</v>
      </c>
      <c r="D912" s="24" t="str">
        <f t="shared" si="39"/>
        <v>기사임</v>
      </c>
      <c r="E912" s="24">
        <f>IF(D912="","",COUNTIF($D$1:D912,"기사임"))</f>
        <v>817</v>
      </c>
      <c r="F912" s="24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4" t="str">
        <f t="shared" si="38"/>
        <v/>
      </c>
    </row>
    <row r="913" spans="1:7">
      <c r="A913" s="30" t="s">
        <v>1923</v>
      </c>
      <c r="B913" s="30">
        <v>5</v>
      </c>
      <c r="C913" s="30">
        <v>4</v>
      </c>
      <c r="D913" s="24" t="str">
        <f t="shared" si="39"/>
        <v>기사임</v>
      </c>
      <c r="E913" s="24">
        <f>IF(D913="","",COUNTIF($D$1:D913,"기사임"))</f>
        <v>818</v>
      </c>
      <c r="F913" s="24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4" t="str">
        <f t="shared" si="38"/>
        <v/>
      </c>
    </row>
    <row r="914" spans="1:7">
      <c r="A914" s="30" t="s">
        <v>2185</v>
      </c>
      <c r="B914" s="30">
        <v>5</v>
      </c>
      <c r="C914" s="30">
        <v>4</v>
      </c>
      <c r="D914" s="24" t="str">
        <f t="shared" si="39"/>
        <v>기사임</v>
      </c>
      <c r="E914" s="24">
        <f>IF(D914="","",COUNTIF($D$1:D914,"기사임"))</f>
        <v>819</v>
      </c>
      <c r="F914" s="24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4" t="str">
        <f t="shared" si="38"/>
        <v/>
      </c>
    </row>
    <row r="915" spans="1:7">
      <c r="A915" s="30" t="s">
        <v>2736</v>
      </c>
      <c r="B915" s="30">
        <v>5</v>
      </c>
      <c r="C915" s="30">
        <v>4</v>
      </c>
      <c r="D915" s="24" t="str">
        <f t="shared" si="39"/>
        <v>기사임</v>
      </c>
      <c r="E915" s="24">
        <f>IF(D915="","",COUNTIF($D$1:D915,"기사임"))</f>
        <v>820</v>
      </c>
      <c r="F915" s="24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4" t="str">
        <f t="shared" si="38"/>
        <v/>
      </c>
    </row>
    <row r="916" spans="1:7">
      <c r="A916" s="30" t="s">
        <v>2551</v>
      </c>
      <c r="B916" s="30">
        <v>5</v>
      </c>
      <c r="C916" s="30">
        <v>3</v>
      </c>
      <c r="D916" s="24" t="str">
        <f t="shared" si="39"/>
        <v>기사임</v>
      </c>
      <c r="E916" s="24">
        <f>IF(D916="","",COUNTIF($D$1:D916,"기사임"))</f>
        <v>821</v>
      </c>
      <c r="F916" s="24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4" t="str">
        <f t="shared" si="38"/>
        <v/>
      </c>
    </row>
    <row r="917" spans="1:7">
      <c r="A917" s="30" t="s">
        <v>1610</v>
      </c>
      <c r="B917" s="30">
        <v>5</v>
      </c>
      <c r="C917" s="30">
        <v>5</v>
      </c>
      <c r="D917" s="24" t="str">
        <f t="shared" si="39"/>
        <v>기사임</v>
      </c>
      <c r="E917" s="24">
        <f>IF(D917="","",COUNTIF($D$1:D917,"기사임"))</f>
        <v>822</v>
      </c>
      <c r="F917" s="24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4" t="str">
        <f t="shared" si="38"/>
        <v/>
      </c>
    </row>
    <row r="918" spans="1:7">
      <c r="A918" s="30" t="s">
        <v>1926</v>
      </c>
      <c r="B918" s="30">
        <v>5</v>
      </c>
      <c r="C918" s="30">
        <v>4</v>
      </c>
      <c r="D918" s="24" t="str">
        <f t="shared" si="39"/>
        <v>기사임</v>
      </c>
      <c r="E918" s="24">
        <f>IF(D918="","",COUNTIF($D$1:D918,"기사임"))</f>
        <v>823</v>
      </c>
      <c r="F918" s="24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4" t="str">
        <f t="shared" si="38"/>
        <v/>
      </c>
    </row>
    <row r="919" spans="1:7">
      <c r="A919" s="30" t="s">
        <v>2191</v>
      </c>
      <c r="B919" s="30">
        <v>5</v>
      </c>
      <c r="C919" s="30">
        <v>4</v>
      </c>
      <c r="D919" s="24" t="str">
        <f t="shared" si="39"/>
        <v>기사임</v>
      </c>
      <c r="E919" s="24">
        <f>IF(D919="","",COUNTIF($D$1:D919,"기사임"))</f>
        <v>824</v>
      </c>
      <c r="F919" s="24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4" t="str">
        <f t="shared" si="38"/>
        <v/>
      </c>
    </row>
    <row r="920" spans="1:7">
      <c r="A920" s="30" t="s">
        <v>2192</v>
      </c>
      <c r="B920" s="30">
        <v>5</v>
      </c>
      <c r="C920" s="30">
        <v>3</v>
      </c>
      <c r="D920" s="24" t="str">
        <f t="shared" si="39"/>
        <v>기사임</v>
      </c>
      <c r="E920" s="24">
        <f>IF(D920="","",COUNTIF($D$1:D920,"기사임"))</f>
        <v>825</v>
      </c>
      <c r="F920" s="24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4" t="str">
        <f t="shared" si="38"/>
        <v/>
      </c>
    </row>
    <row r="921" spans="1:7">
      <c r="A921" s="30" t="s">
        <v>1994</v>
      </c>
      <c r="B921" s="30">
        <v>5</v>
      </c>
      <c r="C921" s="30">
        <v>5</v>
      </c>
      <c r="D921" s="24" t="str">
        <f t="shared" si="39"/>
        <v>기사임</v>
      </c>
      <c r="E921" s="24">
        <f>IF(D921="","",COUNTIF($D$1:D921,"기사임"))</f>
        <v>826</v>
      </c>
      <c r="F921" s="24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4" t="str">
        <f t="shared" si="38"/>
        <v/>
      </c>
    </row>
    <row r="922" spans="1:7">
      <c r="A922" s="30" t="s">
        <v>2095</v>
      </c>
      <c r="B922" s="30">
        <v>5</v>
      </c>
      <c r="C922" s="30">
        <v>3</v>
      </c>
      <c r="D922" s="24" t="str">
        <f t="shared" si="39"/>
        <v>기사임</v>
      </c>
      <c r="E922" s="24">
        <f>IF(D922="","",COUNTIF($D$1:D922,"기사임"))</f>
        <v>827</v>
      </c>
      <c r="F922" s="24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4" t="str">
        <f t="shared" si="38"/>
        <v/>
      </c>
    </row>
    <row r="923" spans="1:7">
      <c r="A923" s="30" t="s">
        <v>3214</v>
      </c>
      <c r="B923" s="30">
        <v>5</v>
      </c>
      <c r="C923" s="30">
        <v>3</v>
      </c>
      <c r="D923" s="24" t="str">
        <f t="shared" si="39"/>
        <v>기사임</v>
      </c>
      <c r="E923" s="24">
        <f>IF(D923="","",COUNTIF($D$1:D923,"기사임"))</f>
        <v>828</v>
      </c>
      <c r="F923" s="24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4" t="str">
        <f t="shared" si="38"/>
        <v/>
      </c>
    </row>
    <row r="924" spans="1:7">
      <c r="A924" s="30" t="s">
        <v>3304</v>
      </c>
      <c r="B924" s="30">
        <v>5</v>
      </c>
      <c r="C924" s="30">
        <v>4</v>
      </c>
      <c r="D924" s="24" t="str">
        <f t="shared" si="39"/>
        <v>기사임</v>
      </c>
      <c r="E924" s="24">
        <f>IF(D924="","",COUNTIF($D$1:D924,"기사임"))</f>
        <v>829</v>
      </c>
      <c r="F924" s="24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4" t="str">
        <f t="shared" si="38"/>
        <v/>
      </c>
    </row>
    <row r="925" spans="1:7">
      <c r="A925" s="30" t="s">
        <v>2564</v>
      </c>
      <c r="B925" s="30">
        <v>5</v>
      </c>
      <c r="C925" s="30">
        <v>4</v>
      </c>
      <c r="D925" s="24" t="str">
        <f t="shared" si="39"/>
        <v>기사임</v>
      </c>
      <c r="E925" s="24">
        <f>IF(D925="","",COUNTIF($D$1:D925,"기사임"))</f>
        <v>830</v>
      </c>
      <c r="F925" s="24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4" t="str">
        <f t="shared" si="38"/>
        <v/>
      </c>
    </row>
    <row r="926" spans="1:7">
      <c r="A926" s="30" t="s">
        <v>2418</v>
      </c>
      <c r="B926" s="30">
        <v>5</v>
      </c>
      <c r="C926" s="30">
        <v>5</v>
      </c>
      <c r="D926" s="24" t="str">
        <f t="shared" si="39"/>
        <v>기사임</v>
      </c>
      <c r="E926" s="24">
        <f>IF(D926="","",COUNTIF($D$1:D926,"기사임"))</f>
        <v>831</v>
      </c>
      <c r="F926" s="24" t="str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/>
      </c>
      <c r="G926" s="24" t="str">
        <f t="shared" si="38"/>
        <v/>
      </c>
    </row>
    <row r="927" spans="1:7">
      <c r="A927" s="30" t="s">
        <v>1560</v>
      </c>
      <c r="B927" s="30">
        <v>5</v>
      </c>
      <c r="C927" s="30">
        <v>5</v>
      </c>
      <c r="D927" s="24" t="str">
        <f t="shared" si="39"/>
        <v>기사임</v>
      </c>
      <c r="E927" s="24">
        <f>IF(D927="","",COUNTIF($D$1:D927,"기사임"))</f>
        <v>832</v>
      </c>
      <c r="F927" s="24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4" t="str">
        <f t="shared" si="38"/>
        <v/>
      </c>
    </row>
    <row r="928" spans="1:7">
      <c r="A928" s="30" t="s">
        <v>2569</v>
      </c>
      <c r="B928" s="30">
        <v>5</v>
      </c>
      <c r="C928" s="30">
        <v>5</v>
      </c>
      <c r="D928" s="24" t="str">
        <f t="shared" si="39"/>
        <v>기사임</v>
      </c>
      <c r="E928" s="24">
        <f>IF(D928="","",COUNTIF($D$1:D928,"기사임"))</f>
        <v>833</v>
      </c>
      <c r="F928" s="24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4" t="str">
        <f t="shared" si="38"/>
        <v/>
      </c>
    </row>
    <row r="929" spans="1:7">
      <c r="A929" s="30" t="s">
        <v>3129</v>
      </c>
      <c r="B929" s="30">
        <v>5</v>
      </c>
      <c r="C929" s="30">
        <v>3</v>
      </c>
      <c r="D929" s="24" t="str">
        <f t="shared" si="39"/>
        <v>기사임</v>
      </c>
      <c r="E929" s="24">
        <f>IF(D929="","",COUNTIF($D$1:D929,"기사임"))</f>
        <v>834</v>
      </c>
      <c r="F929" s="24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4" t="str">
        <f t="shared" si="38"/>
        <v/>
      </c>
    </row>
    <row r="930" spans="1:7">
      <c r="A930" s="30" t="s">
        <v>3537</v>
      </c>
      <c r="B930" s="30">
        <v>5</v>
      </c>
      <c r="C930" s="30">
        <v>4</v>
      </c>
      <c r="D930" s="24" t="str">
        <f t="shared" si="39"/>
        <v>기사임</v>
      </c>
      <c r="E930" s="24">
        <f>IF(D930="","",COUNTIF($D$1:D930,"기사임"))</f>
        <v>835</v>
      </c>
      <c r="F930" s="24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4" t="str">
        <f t="shared" si="38"/>
        <v/>
      </c>
    </row>
    <row r="931" spans="1:7">
      <c r="A931" s="30" t="s">
        <v>2306</v>
      </c>
      <c r="B931" s="30">
        <v>5</v>
      </c>
      <c r="C931" s="30">
        <v>4</v>
      </c>
      <c r="D931" s="24" t="str">
        <f t="shared" si="39"/>
        <v>기사임</v>
      </c>
      <c r="E931" s="24">
        <f>IF(D931="","",COUNTIF($D$1:D931,"기사임"))</f>
        <v>836</v>
      </c>
      <c r="F931" s="24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4" t="str">
        <f t="shared" si="38"/>
        <v/>
      </c>
    </row>
    <row r="932" spans="1:7">
      <c r="A932" s="30" t="s">
        <v>1781</v>
      </c>
      <c r="B932" s="30">
        <v>5</v>
      </c>
      <c r="C932" s="30">
        <v>5</v>
      </c>
      <c r="D932" s="24" t="str">
        <f t="shared" si="39"/>
        <v>기사임</v>
      </c>
      <c r="E932" s="24">
        <f>IF(D932="","",COUNTIF($D$1:D932,"기사임"))</f>
        <v>837</v>
      </c>
      <c r="F932" s="24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4" t="str">
        <f t="shared" si="38"/>
        <v/>
      </c>
    </row>
    <row r="933" spans="1:7">
      <c r="A933" s="30" t="s">
        <v>1741</v>
      </c>
      <c r="B933" s="30">
        <v>5</v>
      </c>
      <c r="C933" s="30">
        <v>5</v>
      </c>
      <c r="D933" s="24" t="str">
        <f t="shared" si="39"/>
        <v>기사임</v>
      </c>
      <c r="E933" s="24">
        <f>IF(D933="","",COUNTIF($D$1:D933,"기사임"))</f>
        <v>838</v>
      </c>
      <c r="F933" s="24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4" t="str">
        <f t="shared" si="38"/>
        <v/>
      </c>
    </row>
    <row r="934" spans="1:7">
      <c r="A934" s="30" t="s">
        <v>2788</v>
      </c>
      <c r="B934" s="30">
        <v>5</v>
      </c>
      <c r="C934" s="30">
        <v>5</v>
      </c>
      <c r="D934" s="24" t="str">
        <f t="shared" si="39"/>
        <v>기사임</v>
      </c>
      <c r="E934" s="24">
        <f>IF(D934="","",COUNTIF($D$1:D934,"기사임"))</f>
        <v>839</v>
      </c>
      <c r="F934" s="24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4" t="str">
        <f t="shared" si="38"/>
        <v/>
      </c>
    </row>
    <row r="935" spans="1:7">
      <c r="A935" s="30" t="s">
        <v>3538</v>
      </c>
      <c r="B935" s="30">
        <v>5</v>
      </c>
      <c r="C935" s="30">
        <v>4</v>
      </c>
      <c r="D935" s="24" t="str">
        <f t="shared" si="39"/>
        <v>기사임</v>
      </c>
      <c r="E935" s="24">
        <f>IF(D935="","",COUNTIF($D$1:D935,"기사임"))</f>
        <v>840</v>
      </c>
      <c r="F935" s="24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4" t="str">
        <f t="shared" si="38"/>
        <v/>
      </c>
    </row>
    <row r="936" spans="1:7">
      <c r="A936" s="30" t="s">
        <v>2205</v>
      </c>
      <c r="B936" s="30">
        <v>5</v>
      </c>
      <c r="C936" s="30">
        <v>5</v>
      </c>
      <c r="D936" s="24" t="str">
        <f t="shared" si="39"/>
        <v>기사임</v>
      </c>
      <c r="E936" s="24">
        <f>IF(D936="","",COUNTIF($D$1:D936,"기사임"))</f>
        <v>841</v>
      </c>
      <c r="F936" s="24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4" t="str">
        <f t="shared" si="38"/>
        <v/>
      </c>
    </row>
    <row r="937" spans="1:7">
      <c r="A937" s="30" t="s">
        <v>2206</v>
      </c>
      <c r="B937" s="30">
        <v>5</v>
      </c>
      <c r="C937" s="30">
        <v>5</v>
      </c>
      <c r="D937" s="24" t="str">
        <f t="shared" si="39"/>
        <v>기사임</v>
      </c>
      <c r="E937" s="24">
        <f>IF(D937="","",COUNTIF($D$1:D937,"기사임"))</f>
        <v>842</v>
      </c>
      <c r="F937" s="24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4" t="str">
        <f t="shared" si="38"/>
        <v/>
      </c>
    </row>
    <row r="938" spans="1:7">
      <c r="A938" s="30" t="s">
        <v>2105</v>
      </c>
      <c r="B938" s="30">
        <v>5</v>
      </c>
      <c r="C938" s="30">
        <v>5</v>
      </c>
      <c r="D938" s="24" t="str">
        <f t="shared" si="39"/>
        <v>기사임</v>
      </c>
      <c r="E938" s="24">
        <f>IF(D938="","",COUNTIF($D$1:D938,"기사임"))</f>
        <v>843</v>
      </c>
      <c r="F938" s="24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4" t="str">
        <f t="shared" si="38"/>
        <v/>
      </c>
    </row>
    <row r="939" spans="1:7">
      <c r="A939" s="30" t="s">
        <v>3539</v>
      </c>
      <c r="B939" s="30">
        <v>5</v>
      </c>
      <c r="C939" s="30">
        <v>4</v>
      </c>
      <c r="D939" s="24" t="str">
        <f t="shared" si="39"/>
        <v>기사임</v>
      </c>
      <c r="E939" s="24">
        <f>IF(D939="","",COUNTIF($D$1:D939,"기사임"))</f>
        <v>844</v>
      </c>
      <c r="F939" s="24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4" t="str">
        <f t="shared" si="38"/>
        <v/>
      </c>
    </row>
    <row r="940" spans="1:7">
      <c r="A940" s="30" t="s">
        <v>2584</v>
      </c>
      <c r="B940" s="30">
        <v>5</v>
      </c>
      <c r="C940" s="30">
        <v>5</v>
      </c>
      <c r="D940" s="24" t="str">
        <f t="shared" si="39"/>
        <v>기사임</v>
      </c>
      <c r="E940" s="24">
        <f>IF(D940="","",COUNTIF($D$1:D940,"기사임"))</f>
        <v>845</v>
      </c>
      <c r="F940" s="24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4" t="str">
        <f t="shared" si="38"/>
        <v/>
      </c>
    </row>
    <row r="941" spans="1:7">
      <c r="A941" s="30" t="s">
        <v>2106</v>
      </c>
      <c r="B941" s="30">
        <v>5</v>
      </c>
      <c r="C941" s="30">
        <v>5</v>
      </c>
      <c r="D941" s="24" t="str">
        <f t="shared" si="39"/>
        <v>기사임</v>
      </c>
      <c r="E941" s="24">
        <f>IF(D941="","",COUNTIF($D$1:D941,"기사임"))</f>
        <v>846</v>
      </c>
      <c r="F941" s="24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4" t="str">
        <f t="shared" si="38"/>
        <v/>
      </c>
    </row>
    <row r="942" spans="1:7">
      <c r="A942" s="30" t="s">
        <v>1742</v>
      </c>
      <c r="B942" s="30">
        <v>5</v>
      </c>
      <c r="C942" s="30">
        <v>5</v>
      </c>
      <c r="D942" s="24" t="str">
        <f t="shared" si="39"/>
        <v>기사임</v>
      </c>
      <c r="E942" s="24">
        <f>IF(D942="","",COUNTIF($D$1:D942,"기사임"))</f>
        <v>847</v>
      </c>
      <c r="F942" s="24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4" t="str">
        <f t="shared" si="38"/>
        <v/>
      </c>
    </row>
    <row r="943" spans="1:7">
      <c r="A943" s="30" t="s">
        <v>2311</v>
      </c>
      <c r="B943" s="30">
        <v>5</v>
      </c>
      <c r="C943" s="30">
        <v>5</v>
      </c>
      <c r="D943" s="24" t="str">
        <f t="shared" si="39"/>
        <v>기사임</v>
      </c>
      <c r="E943" s="24">
        <f>IF(D943="","",COUNTIF($D$1:D943,"기사임"))</f>
        <v>848</v>
      </c>
      <c r="F943" s="24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4" t="str">
        <f t="shared" si="38"/>
        <v/>
      </c>
    </row>
    <row r="944" spans="1:7">
      <c r="A944" s="30" t="s">
        <v>1833</v>
      </c>
      <c r="B944" s="30">
        <v>5</v>
      </c>
      <c r="C944" s="30">
        <v>5</v>
      </c>
      <c r="D944" s="24" t="str">
        <f t="shared" si="39"/>
        <v>기사임</v>
      </c>
      <c r="E944" s="24">
        <f>IF(D944="","",COUNTIF($D$1:D944,"기사임"))</f>
        <v>849</v>
      </c>
      <c r="F944" s="24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4" t="str">
        <f t="shared" si="38"/>
        <v/>
      </c>
    </row>
    <row r="945" spans="1:7">
      <c r="A945" s="30" t="s">
        <v>2110</v>
      </c>
      <c r="B945" s="30">
        <v>5</v>
      </c>
      <c r="C945" s="30">
        <v>5</v>
      </c>
      <c r="D945" s="24" t="str">
        <f t="shared" si="39"/>
        <v>기사임</v>
      </c>
      <c r="E945" s="24">
        <f>IF(D945="","",COUNTIF($D$1:D945,"기사임"))</f>
        <v>850</v>
      </c>
      <c r="F945" s="24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4" t="str">
        <f t="shared" si="38"/>
        <v/>
      </c>
    </row>
    <row r="946" spans="1:7">
      <c r="A946" s="30" t="s">
        <v>2444</v>
      </c>
      <c r="B946" s="30">
        <v>5</v>
      </c>
      <c r="C946" s="30">
        <v>3</v>
      </c>
      <c r="D946" s="24" t="str">
        <f t="shared" si="39"/>
        <v>기사임</v>
      </c>
      <c r="E946" s="24">
        <f>IF(D946="","",COUNTIF($D$1:D946,"기사임"))</f>
        <v>851</v>
      </c>
      <c r="F946" s="24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4" t="str">
        <f t="shared" si="38"/>
        <v/>
      </c>
    </row>
    <row r="947" spans="1:7">
      <c r="A947" s="30" t="s">
        <v>2596</v>
      </c>
      <c r="B947" s="30">
        <v>5</v>
      </c>
      <c r="C947" s="30">
        <v>4</v>
      </c>
      <c r="D947" s="24" t="str">
        <f t="shared" si="39"/>
        <v>기사임</v>
      </c>
      <c r="E947" s="24">
        <f>IF(D947="","",COUNTIF($D$1:D947,"기사임"))</f>
        <v>852</v>
      </c>
      <c r="F947" s="24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4" t="str">
        <f t="shared" si="38"/>
        <v/>
      </c>
    </row>
    <row r="948" spans="1:7">
      <c r="A948" s="30" t="s">
        <v>3540</v>
      </c>
      <c r="B948" s="30">
        <v>5</v>
      </c>
      <c r="C948" s="30">
        <v>4</v>
      </c>
      <c r="D948" s="24" t="str">
        <f t="shared" si="39"/>
        <v>기사임</v>
      </c>
      <c r="E948" s="24">
        <f>IF(D948="","",COUNTIF($D$1:D948,"기사임"))</f>
        <v>853</v>
      </c>
      <c r="F948" s="24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4" t="str">
        <f t="shared" si="38"/>
        <v/>
      </c>
    </row>
    <row r="949" spans="1:7">
      <c r="A949" s="30" t="s">
        <v>2317</v>
      </c>
      <c r="B949" s="30">
        <v>5</v>
      </c>
      <c r="C949" s="30">
        <v>4</v>
      </c>
      <c r="D949" s="24" t="str">
        <f t="shared" si="39"/>
        <v>기사임</v>
      </c>
      <c r="E949" s="24">
        <f>IF(D949="","",COUNTIF($D$1:D949,"기사임"))</f>
        <v>854</v>
      </c>
      <c r="F949" s="24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4" t="str">
        <f t="shared" si="38"/>
        <v/>
      </c>
    </row>
    <row r="950" spans="1:7">
      <c r="A950" s="30" t="s">
        <v>1937</v>
      </c>
      <c r="B950" s="30">
        <v>5</v>
      </c>
      <c r="C950" s="30">
        <v>5</v>
      </c>
      <c r="D950" s="24" t="str">
        <f t="shared" si="39"/>
        <v>기사임</v>
      </c>
      <c r="E950" s="24">
        <f>IF(D950="","",COUNTIF($D$1:D950,"기사임"))</f>
        <v>855</v>
      </c>
      <c r="F950" s="24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4" t="str">
        <f t="shared" si="38"/>
        <v/>
      </c>
    </row>
    <row r="951" spans="1:7">
      <c r="A951" s="30" t="s">
        <v>2319</v>
      </c>
      <c r="B951" s="30">
        <v>5</v>
      </c>
      <c r="C951" s="30">
        <v>5</v>
      </c>
      <c r="D951" s="24" t="str">
        <f t="shared" si="39"/>
        <v>기사임</v>
      </c>
      <c r="E951" s="24">
        <f>IF(D951="","",COUNTIF($D$1:D951,"기사임"))</f>
        <v>856</v>
      </c>
      <c r="F951" s="24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4" t="str">
        <f t="shared" si="38"/>
        <v/>
      </c>
    </row>
    <row r="952" spans="1:7">
      <c r="A952" s="30" t="s">
        <v>3541</v>
      </c>
      <c r="B952" s="30">
        <v>5</v>
      </c>
      <c r="C952" s="30">
        <v>5</v>
      </c>
      <c r="D952" s="24" t="str">
        <f t="shared" si="39"/>
        <v>기사임</v>
      </c>
      <c r="E952" s="24">
        <f>IF(D952="","",COUNTIF($D$1:D952,"기사임"))</f>
        <v>857</v>
      </c>
      <c r="F952" s="24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4" t="str">
        <f t="shared" si="38"/>
        <v/>
      </c>
    </row>
    <row r="953" spans="1:7">
      <c r="A953" s="30" t="s">
        <v>1594</v>
      </c>
      <c r="B953" s="30">
        <v>5</v>
      </c>
      <c r="C953" s="30">
        <v>4</v>
      </c>
      <c r="D953" s="24" t="str">
        <f t="shared" si="39"/>
        <v>기사임</v>
      </c>
      <c r="E953" s="24">
        <f>IF(D953="","",COUNTIF($D$1:D953,"기사임"))</f>
        <v>858</v>
      </c>
      <c r="F953" s="24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4" t="str">
        <f t="shared" si="38"/>
        <v/>
      </c>
    </row>
    <row r="954" spans="1:7">
      <c r="A954" s="30" t="s">
        <v>3542</v>
      </c>
      <c r="B954" s="30">
        <v>5</v>
      </c>
      <c r="C954" s="30">
        <v>4</v>
      </c>
      <c r="D954" s="24" t="str">
        <f t="shared" si="39"/>
        <v>기사임</v>
      </c>
      <c r="E954" s="24">
        <f>IF(D954="","",COUNTIF($D$1:D954,"기사임"))</f>
        <v>859</v>
      </c>
      <c r="F954" s="24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4" t="str">
        <f t="shared" si="38"/>
        <v/>
      </c>
    </row>
    <row r="955" spans="1:7">
      <c r="A955" s="30" t="s">
        <v>1836</v>
      </c>
      <c r="B955" s="30">
        <v>5</v>
      </c>
      <c r="C955" s="30">
        <v>5</v>
      </c>
      <c r="D955" s="24" t="str">
        <f t="shared" si="39"/>
        <v>기사임</v>
      </c>
      <c r="E955" s="24">
        <f>IF(D955="","",COUNTIF($D$1:D955,"기사임"))</f>
        <v>860</v>
      </c>
      <c r="F955" s="24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4" t="str">
        <f t="shared" si="38"/>
        <v/>
      </c>
    </row>
    <row r="956" spans="1:7">
      <c r="A956" s="30" t="s">
        <v>2455</v>
      </c>
      <c r="B956" s="30">
        <v>5</v>
      </c>
      <c r="C956" s="30">
        <v>3</v>
      </c>
      <c r="D956" s="24" t="str">
        <f t="shared" si="39"/>
        <v>기사임</v>
      </c>
      <c r="E956" s="24">
        <f>IF(D956="","",COUNTIF($D$1:D956,"기사임"))</f>
        <v>861</v>
      </c>
      <c r="F956" s="24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4" t="str">
        <f t="shared" si="38"/>
        <v/>
      </c>
    </row>
    <row r="957" spans="1:7">
      <c r="A957" s="30" t="s">
        <v>2457</v>
      </c>
      <c r="B957" s="30">
        <v>5</v>
      </c>
      <c r="C957" s="30">
        <v>5</v>
      </c>
      <c r="D957" s="24" t="str">
        <f t="shared" si="39"/>
        <v>기사임</v>
      </c>
      <c r="E957" s="24">
        <f>IF(D957="","",COUNTIF($D$1:D957,"기사임"))</f>
        <v>862</v>
      </c>
      <c r="F957" s="24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4" t="str">
        <f t="shared" si="38"/>
        <v/>
      </c>
    </row>
    <row r="958" spans="1:7">
      <c r="A958" s="30" t="s">
        <v>2329</v>
      </c>
      <c r="B958" s="30">
        <v>5</v>
      </c>
      <c r="C958" s="30">
        <v>3</v>
      </c>
      <c r="D958" s="24" t="str">
        <f t="shared" si="39"/>
        <v>기사임</v>
      </c>
      <c r="E958" s="24">
        <f>IF(D958="","",COUNTIF($D$1:D958,"기사임"))</f>
        <v>863</v>
      </c>
      <c r="F958" s="24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4" t="str">
        <f t="shared" si="38"/>
        <v/>
      </c>
    </row>
    <row r="959" spans="1:7">
      <c r="A959" s="30" t="s">
        <v>2615</v>
      </c>
      <c r="B959" s="30">
        <v>5</v>
      </c>
      <c r="C959" s="30">
        <v>4</v>
      </c>
      <c r="D959" s="24" t="str">
        <f t="shared" si="39"/>
        <v>기사임</v>
      </c>
      <c r="E959" s="24">
        <f>IF(D959="","",COUNTIF($D$1:D959,"기사임"))</f>
        <v>864</v>
      </c>
      <c r="F959" s="24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4" t="str">
        <f t="shared" si="38"/>
        <v/>
      </c>
    </row>
    <row r="960" spans="1:7">
      <c r="A960" s="30" t="s">
        <v>2228</v>
      </c>
      <c r="B960" s="30">
        <v>5</v>
      </c>
      <c r="C960" s="30">
        <v>5</v>
      </c>
      <c r="D960" s="24" t="str">
        <f t="shared" si="39"/>
        <v>기사임</v>
      </c>
      <c r="E960" s="24">
        <f>IF(D960="","",COUNTIF($D$1:D960,"기사임"))</f>
        <v>865</v>
      </c>
      <c r="F960" s="24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4" t="str">
        <f t="shared" si="38"/>
        <v/>
      </c>
    </row>
    <row r="961" spans="1:7">
      <c r="A961" s="30" t="s">
        <v>2619</v>
      </c>
      <c r="B961" s="30">
        <v>5</v>
      </c>
      <c r="C961" s="30">
        <v>4</v>
      </c>
      <c r="D961" s="24" t="str">
        <f t="shared" si="39"/>
        <v>기사임</v>
      </c>
      <c r="E961" s="24">
        <f>IF(D961="","",COUNTIF($D$1:D961,"기사임"))</f>
        <v>866</v>
      </c>
      <c r="F961" s="24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4" t="str">
        <f t="shared" si="38"/>
        <v/>
      </c>
    </row>
    <row r="962" spans="1:7">
      <c r="A962" s="30" t="s">
        <v>1659</v>
      </c>
      <c r="B962" s="30">
        <v>5</v>
      </c>
      <c r="C962" s="30">
        <v>4</v>
      </c>
      <c r="D962" s="24" t="str">
        <f t="shared" si="39"/>
        <v>기사임</v>
      </c>
      <c r="E962" s="24">
        <f>IF(D962="","",COUNTIF($D$1:D962,"기사임"))</f>
        <v>867</v>
      </c>
      <c r="F962" s="24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4" t="str">
        <f t="shared" ref="G962:G1025" si="40">IF(F962="","",RANK(F962,F:F,1))</f>
        <v/>
      </c>
    </row>
    <row r="963" spans="1:7">
      <c r="A963" s="30" t="s">
        <v>3543</v>
      </c>
      <c r="B963" s="30">
        <v>5</v>
      </c>
      <c r="C963" s="30">
        <v>4</v>
      </c>
      <c r="D963" s="24" t="str">
        <f t="shared" ref="D963:D1026" si="41">IF(AND(MID(A963,2,8)="archives",ISNUMBER(VALUE(MID(A963,11,8)))=TRUE),"기사임","")</f>
        <v>기사임</v>
      </c>
      <c r="E963" s="24">
        <f>IF(D963="","",COUNTIF($D$1:D963,"기사임"))</f>
        <v>868</v>
      </c>
      <c r="F963" s="24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4" t="str">
        <f t="shared" si="40"/>
        <v/>
      </c>
    </row>
    <row r="964" spans="1:7">
      <c r="A964" s="30" t="s">
        <v>1618</v>
      </c>
      <c r="B964" s="30">
        <v>5</v>
      </c>
      <c r="C964" s="30">
        <v>5</v>
      </c>
      <c r="D964" s="24" t="str">
        <f t="shared" si="41"/>
        <v>기사임</v>
      </c>
      <c r="E964" s="24">
        <f>IF(D964="","",COUNTIF($D$1:D964,"기사임"))</f>
        <v>869</v>
      </c>
      <c r="F964" s="24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4" t="str">
        <f t="shared" si="40"/>
        <v/>
      </c>
    </row>
    <row r="965" spans="1:7">
      <c r="A965" s="30" t="s">
        <v>3544</v>
      </c>
      <c r="B965" s="30">
        <v>5</v>
      </c>
      <c r="C965" s="30">
        <v>2</v>
      </c>
      <c r="D965" s="24" t="str">
        <f t="shared" si="41"/>
        <v>기사임</v>
      </c>
      <c r="E965" s="24">
        <f>IF(D965="","",COUNTIF($D$1:D965,"기사임"))</f>
        <v>870</v>
      </c>
      <c r="F965" s="24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4" t="str">
        <f t="shared" si="40"/>
        <v/>
      </c>
    </row>
    <row r="966" spans="1:7">
      <c r="A966" s="30" t="s">
        <v>1460</v>
      </c>
      <c r="B966" s="30">
        <v>5</v>
      </c>
      <c r="C966" s="30">
        <v>5</v>
      </c>
      <c r="D966" s="24" t="str">
        <f t="shared" si="41"/>
        <v>기사임</v>
      </c>
      <c r="E966" s="24">
        <f>IF(D966="","",COUNTIF($D$1:D966,"기사임"))</f>
        <v>871</v>
      </c>
      <c r="F966" s="24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4" t="str">
        <f t="shared" si="40"/>
        <v/>
      </c>
    </row>
    <row r="967" spans="1:7">
      <c r="A967" s="30" t="s">
        <v>1642</v>
      </c>
      <c r="B967" s="30">
        <v>5</v>
      </c>
      <c r="C967" s="30">
        <v>4</v>
      </c>
      <c r="D967" s="24" t="str">
        <f t="shared" si="41"/>
        <v>기사임</v>
      </c>
      <c r="E967" s="24">
        <f>IF(D967="","",COUNTIF($D$1:D967,"기사임"))</f>
        <v>872</v>
      </c>
      <c r="F967" s="24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4" t="str">
        <f t="shared" si="40"/>
        <v/>
      </c>
    </row>
    <row r="968" spans="1:7">
      <c r="A968" s="30" t="s">
        <v>1751</v>
      </c>
      <c r="B968" s="30">
        <v>5</v>
      </c>
      <c r="C968" s="30">
        <v>5</v>
      </c>
      <c r="D968" s="24" t="str">
        <f t="shared" si="41"/>
        <v>기사임</v>
      </c>
      <c r="E968" s="24">
        <f>IF(D968="","",COUNTIF($D$1:D968,"기사임"))</f>
        <v>873</v>
      </c>
      <c r="F968" s="24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4" t="str">
        <f t="shared" si="40"/>
        <v/>
      </c>
    </row>
    <row r="969" spans="1:7">
      <c r="A969" s="30" t="s">
        <v>2347</v>
      </c>
      <c r="B969" s="30">
        <v>5</v>
      </c>
      <c r="C969" s="30">
        <v>2</v>
      </c>
      <c r="D969" s="24" t="str">
        <f t="shared" si="41"/>
        <v>기사임</v>
      </c>
      <c r="E969" s="24">
        <f>IF(D969="","",COUNTIF($D$1:D969,"기사임"))</f>
        <v>874</v>
      </c>
      <c r="F969" s="24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4" t="str">
        <f t="shared" si="40"/>
        <v/>
      </c>
    </row>
    <row r="970" spans="1:7">
      <c r="A970" s="30" t="s">
        <v>2880</v>
      </c>
      <c r="B970" s="30">
        <v>5</v>
      </c>
      <c r="C970" s="30">
        <v>1</v>
      </c>
      <c r="D970" s="24" t="str">
        <f t="shared" si="41"/>
        <v/>
      </c>
      <c r="E970" s="24" t="str">
        <f>IF(D970="","",COUNTIF($D$1:D970,"기사임"))</f>
        <v/>
      </c>
      <c r="F970" s="24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4" t="str">
        <f t="shared" si="40"/>
        <v/>
      </c>
    </row>
    <row r="971" spans="1:7">
      <c r="A971" s="30" t="s">
        <v>3545</v>
      </c>
      <c r="B971" s="30">
        <v>3</v>
      </c>
      <c r="C971" s="30">
        <v>1.6666666666666601</v>
      </c>
      <c r="D971" s="24" t="str">
        <f t="shared" si="41"/>
        <v/>
      </c>
      <c r="E971" s="24" t="str">
        <f>IF(D971="","",COUNTIF($D$1:D971,"기사임"))</f>
        <v/>
      </c>
      <c r="F971" s="24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4" t="str">
        <f t="shared" si="40"/>
        <v/>
      </c>
    </row>
    <row r="972" spans="1:7">
      <c r="A972" s="30" t="s">
        <v>1583</v>
      </c>
      <c r="B972" s="30">
        <v>5</v>
      </c>
      <c r="C972" s="30">
        <v>2</v>
      </c>
      <c r="D972" s="24" t="str">
        <f t="shared" si="41"/>
        <v/>
      </c>
      <c r="E972" s="24" t="str">
        <f>IF(D972="","",COUNTIF($D$1:D972,"기사임"))</f>
        <v/>
      </c>
      <c r="F972" s="24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4" t="str">
        <f t="shared" si="40"/>
        <v/>
      </c>
    </row>
    <row r="973" spans="1:7">
      <c r="A973" s="30" t="s">
        <v>3546</v>
      </c>
      <c r="B973" s="30">
        <v>5</v>
      </c>
      <c r="C973" s="30">
        <v>3</v>
      </c>
      <c r="D973" s="24" t="str">
        <f t="shared" si="41"/>
        <v/>
      </c>
      <c r="E973" s="24" t="str">
        <f>IF(D973="","",COUNTIF($D$1:D973,"기사임"))</f>
        <v/>
      </c>
      <c r="F973" s="24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4" t="str">
        <f t="shared" si="40"/>
        <v/>
      </c>
    </row>
    <row r="974" spans="1:7">
      <c r="A974" s="30" t="s">
        <v>3234</v>
      </c>
      <c r="B974" s="30">
        <v>5</v>
      </c>
      <c r="C974" s="30">
        <v>3</v>
      </c>
      <c r="D974" s="24" t="str">
        <f t="shared" si="41"/>
        <v/>
      </c>
      <c r="E974" s="24" t="str">
        <f>IF(D974="","",COUNTIF($D$1:D974,"기사임"))</f>
        <v/>
      </c>
      <c r="F974" s="24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4" t="str">
        <f t="shared" si="40"/>
        <v/>
      </c>
    </row>
    <row r="975" spans="1:7">
      <c r="A975" s="30" t="s">
        <v>3547</v>
      </c>
      <c r="B975" s="30">
        <v>3</v>
      </c>
      <c r="C975" s="30">
        <v>1.6666666666666601</v>
      </c>
      <c r="D975" s="24" t="str">
        <f t="shared" si="41"/>
        <v/>
      </c>
      <c r="E975" s="24" t="str">
        <f>IF(D975="","",COUNTIF($D$1:D975,"기사임"))</f>
        <v/>
      </c>
      <c r="F975" s="24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4" t="str">
        <f t="shared" si="40"/>
        <v/>
      </c>
    </row>
    <row r="976" spans="1:7">
      <c r="A976" s="30" t="s">
        <v>3548</v>
      </c>
      <c r="B976" s="30">
        <v>3</v>
      </c>
      <c r="C976" s="30">
        <v>1.6666666666666601</v>
      </c>
      <c r="D976" s="24" t="str">
        <f t="shared" si="41"/>
        <v/>
      </c>
      <c r="E976" s="24" t="str">
        <f>IF(D976="","",COUNTIF($D$1:D976,"기사임"))</f>
        <v/>
      </c>
      <c r="F976" s="24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4" t="str">
        <f t="shared" si="40"/>
        <v/>
      </c>
    </row>
    <row r="977" spans="1:7">
      <c r="A977" s="30" t="s">
        <v>3549</v>
      </c>
      <c r="B977" s="30">
        <v>5</v>
      </c>
      <c r="C977" s="30">
        <v>4</v>
      </c>
      <c r="D977" s="24" t="str">
        <f t="shared" si="41"/>
        <v/>
      </c>
      <c r="E977" s="24" t="str">
        <f>IF(D977="","",COUNTIF($D$1:D977,"기사임"))</f>
        <v/>
      </c>
      <c r="F977" s="24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4" t="str">
        <f t="shared" si="40"/>
        <v/>
      </c>
    </row>
    <row r="978" spans="1:7">
      <c r="A978" s="30" t="s">
        <v>3550</v>
      </c>
      <c r="B978" s="30">
        <v>2</v>
      </c>
      <c r="C978" s="30">
        <v>2.5</v>
      </c>
      <c r="D978" s="24" t="str">
        <f t="shared" si="41"/>
        <v/>
      </c>
      <c r="E978" s="24" t="str">
        <f>IF(D978="","",COUNTIF($D$1:D978,"기사임"))</f>
        <v/>
      </c>
      <c r="F978" s="24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4" t="str">
        <f t="shared" si="40"/>
        <v/>
      </c>
    </row>
    <row r="979" spans="1:7">
      <c r="A979" s="30" t="s">
        <v>3551</v>
      </c>
      <c r="B979" s="30">
        <v>4</v>
      </c>
      <c r="C979" s="30">
        <v>1.25</v>
      </c>
      <c r="D979" s="24" t="str">
        <f t="shared" si="41"/>
        <v/>
      </c>
      <c r="E979" s="24" t="str">
        <f>IF(D979="","",COUNTIF($D$1:D979,"기사임"))</f>
        <v/>
      </c>
      <c r="F979" s="24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4" t="str">
        <f t="shared" si="40"/>
        <v/>
      </c>
    </row>
    <row r="980" spans="1:7">
      <c r="A980" s="30" t="s">
        <v>1752</v>
      </c>
      <c r="B980" s="30">
        <v>5</v>
      </c>
      <c r="C980" s="30">
        <v>5</v>
      </c>
      <c r="D980" s="24" t="str">
        <f t="shared" si="41"/>
        <v/>
      </c>
      <c r="E980" s="24" t="str">
        <f>IF(D980="","",COUNTIF($D$1:D980,"기사임"))</f>
        <v/>
      </c>
      <c r="F980" s="24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4" t="str">
        <f t="shared" si="40"/>
        <v/>
      </c>
    </row>
    <row r="981" spans="1:7">
      <c r="A981" s="30" t="s">
        <v>2354</v>
      </c>
      <c r="B981" s="30">
        <v>5</v>
      </c>
      <c r="C981" s="30">
        <v>3</v>
      </c>
      <c r="D981" s="24" t="str">
        <f t="shared" si="41"/>
        <v/>
      </c>
      <c r="E981" s="24" t="str">
        <f>IF(D981="","",COUNTIF($D$1:D981,"기사임"))</f>
        <v/>
      </c>
      <c r="F981" s="24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4" t="str">
        <f t="shared" si="40"/>
        <v/>
      </c>
    </row>
    <row r="982" spans="1:7">
      <c r="A982" s="30" t="s">
        <v>3146</v>
      </c>
      <c r="B982" s="30">
        <v>2</v>
      </c>
      <c r="C982" s="30">
        <v>2.5</v>
      </c>
      <c r="D982" s="24" t="str">
        <f t="shared" si="41"/>
        <v/>
      </c>
      <c r="E982" s="24" t="str">
        <f>IF(D982="","",COUNTIF($D$1:D982,"기사임"))</f>
        <v/>
      </c>
      <c r="F982" s="24" t="str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/>
      </c>
      <c r="G982" s="24" t="str">
        <f t="shared" si="40"/>
        <v/>
      </c>
    </row>
    <row r="983" spans="1:7">
      <c r="A983" s="30" t="s">
        <v>3552</v>
      </c>
      <c r="B983" s="30">
        <v>2</v>
      </c>
      <c r="C983" s="30">
        <v>2.5</v>
      </c>
      <c r="D983" s="24" t="str">
        <f t="shared" si="41"/>
        <v/>
      </c>
      <c r="E983" s="24" t="str">
        <f>IF(D983="","",COUNTIF($D$1:D983,"기사임"))</f>
        <v/>
      </c>
      <c r="F983" s="24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4" t="str">
        <f t="shared" si="40"/>
        <v/>
      </c>
    </row>
    <row r="984" spans="1:7">
      <c r="A984" s="30" t="s">
        <v>3553</v>
      </c>
      <c r="B984" s="30">
        <v>4</v>
      </c>
      <c r="C984" s="30">
        <v>1.25</v>
      </c>
      <c r="D984" s="24" t="str">
        <f t="shared" si="41"/>
        <v/>
      </c>
      <c r="E984" s="24" t="str">
        <f>IF(D984="","",COUNTIF($D$1:D984,"기사임"))</f>
        <v/>
      </c>
      <c r="F984" s="24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4" t="str">
        <f t="shared" si="40"/>
        <v/>
      </c>
    </row>
    <row r="985" spans="1:7">
      <c r="A985" s="30" t="s">
        <v>1698</v>
      </c>
      <c r="B985" s="30">
        <v>5</v>
      </c>
      <c r="C985" s="30">
        <v>3</v>
      </c>
      <c r="D985" s="24" t="str">
        <f t="shared" si="41"/>
        <v/>
      </c>
      <c r="E985" s="24" t="str">
        <f>IF(D985="","",COUNTIF($D$1:D985,"기사임"))</f>
        <v/>
      </c>
      <c r="F985" s="24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4" t="str">
        <f t="shared" si="40"/>
        <v/>
      </c>
    </row>
    <row r="986" spans="1:7">
      <c r="A986" s="30" t="s">
        <v>1953</v>
      </c>
      <c r="B986" s="30">
        <v>5</v>
      </c>
      <c r="C986" s="30">
        <v>5</v>
      </c>
      <c r="D986" s="24" t="str">
        <f t="shared" si="41"/>
        <v/>
      </c>
      <c r="E986" s="24" t="str">
        <f>IF(D986="","",COUNTIF($D$1:D986,"기사임"))</f>
        <v/>
      </c>
      <c r="F986" s="24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4" t="str">
        <f t="shared" si="40"/>
        <v/>
      </c>
    </row>
    <row r="987" spans="1:7">
      <c r="A987" s="30" t="s">
        <v>1755</v>
      </c>
      <c r="B987" s="30">
        <v>5</v>
      </c>
      <c r="C987" s="30">
        <v>4</v>
      </c>
      <c r="D987" s="24" t="str">
        <f t="shared" si="41"/>
        <v/>
      </c>
      <c r="E987" s="24" t="str">
        <f>IF(D987="","",COUNTIF($D$1:D987,"기사임"))</f>
        <v/>
      </c>
      <c r="F987" s="24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4" t="str">
        <f t="shared" si="40"/>
        <v/>
      </c>
    </row>
    <row r="988" spans="1:7">
      <c r="A988" s="30" t="s">
        <v>3554</v>
      </c>
      <c r="B988" s="30">
        <v>2</v>
      </c>
      <c r="C988" s="30">
        <v>2.5</v>
      </c>
      <c r="D988" s="24" t="str">
        <f t="shared" si="41"/>
        <v/>
      </c>
      <c r="E988" s="24" t="str">
        <f>IF(D988="","",COUNTIF($D$1:D988,"기사임"))</f>
        <v/>
      </c>
      <c r="F988" s="24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4" t="str">
        <f t="shared" si="40"/>
        <v/>
      </c>
    </row>
    <row r="989" spans="1:7">
      <c r="A989" s="30" t="s">
        <v>2492</v>
      </c>
      <c r="B989" s="30">
        <v>5</v>
      </c>
      <c r="C989" s="30">
        <v>4</v>
      </c>
      <c r="D989" s="24" t="str">
        <f t="shared" si="41"/>
        <v/>
      </c>
      <c r="E989" s="24" t="str">
        <f>IF(D989="","",COUNTIF($D$1:D989,"기사임"))</f>
        <v/>
      </c>
      <c r="F989" s="24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4" t="str">
        <f t="shared" si="40"/>
        <v/>
      </c>
    </row>
    <row r="990" spans="1:7">
      <c r="A990" s="30" t="s">
        <v>3147</v>
      </c>
      <c r="B990" s="30">
        <v>4</v>
      </c>
      <c r="C990" s="30">
        <v>1.25</v>
      </c>
      <c r="D990" s="24" t="str">
        <f t="shared" si="41"/>
        <v/>
      </c>
      <c r="E990" s="24" t="str">
        <f>IF(D990="","",COUNTIF($D$1:D990,"기사임"))</f>
        <v/>
      </c>
      <c r="F990" s="24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4" t="str">
        <f t="shared" si="40"/>
        <v/>
      </c>
    </row>
    <row r="991" spans="1:7">
      <c r="A991" s="30" t="s">
        <v>2908</v>
      </c>
      <c r="B991" s="30">
        <v>5</v>
      </c>
      <c r="C991" s="30">
        <v>4</v>
      </c>
      <c r="D991" s="24" t="str">
        <f t="shared" si="41"/>
        <v/>
      </c>
      <c r="E991" s="24" t="str">
        <f>IF(D991="","",COUNTIF($D$1:D991,"기사임"))</f>
        <v/>
      </c>
      <c r="F991" s="24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4" t="str">
        <f t="shared" si="40"/>
        <v/>
      </c>
    </row>
    <row r="992" spans="1:7">
      <c r="A992" s="30" t="s">
        <v>3555</v>
      </c>
      <c r="B992" s="30">
        <v>3</v>
      </c>
      <c r="C992" s="30">
        <v>1.6666666666666601</v>
      </c>
      <c r="D992" s="24" t="str">
        <f t="shared" si="41"/>
        <v/>
      </c>
      <c r="E992" s="24" t="str">
        <f>IF(D992="","",COUNTIF($D$1:D992,"기사임"))</f>
        <v/>
      </c>
      <c r="F992" s="24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4" t="str">
        <f t="shared" si="40"/>
        <v/>
      </c>
    </row>
    <row r="993" spans="1:7">
      <c r="A993" s="30" t="s">
        <v>2662</v>
      </c>
      <c r="B993" s="30">
        <v>5</v>
      </c>
      <c r="C993" s="30">
        <v>5</v>
      </c>
      <c r="D993" s="24" t="str">
        <f t="shared" si="41"/>
        <v/>
      </c>
      <c r="E993" s="24" t="str">
        <f>IF(D993="","",COUNTIF($D$1:D993,"기사임"))</f>
        <v/>
      </c>
      <c r="F993" s="24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4" t="str">
        <f t="shared" si="40"/>
        <v/>
      </c>
    </row>
    <row r="994" spans="1:7">
      <c r="A994" s="30" t="s">
        <v>2356</v>
      </c>
      <c r="B994" s="30">
        <v>4</v>
      </c>
      <c r="C994" s="30">
        <v>4</v>
      </c>
      <c r="D994" s="24" t="str">
        <f t="shared" si="41"/>
        <v>기사임</v>
      </c>
      <c r="E994" s="24">
        <f>IF(D994="","",COUNTIF($D$1:D994,"기사임"))</f>
        <v>875</v>
      </c>
      <c r="F994" s="24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4" t="str">
        <f t="shared" si="40"/>
        <v/>
      </c>
    </row>
    <row r="995" spans="1:7">
      <c r="A995" s="30" t="s">
        <v>1849</v>
      </c>
      <c r="B995" s="30">
        <v>4</v>
      </c>
      <c r="C995" s="30">
        <v>4</v>
      </c>
      <c r="D995" s="24" t="str">
        <f t="shared" si="41"/>
        <v>기사임</v>
      </c>
      <c r="E995" s="24">
        <f>IF(D995="","",COUNTIF($D$1:D995,"기사임"))</f>
        <v>876</v>
      </c>
      <c r="F995" s="24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4" t="str">
        <f t="shared" si="40"/>
        <v/>
      </c>
    </row>
    <row r="996" spans="1:7">
      <c r="A996" s="30" t="s">
        <v>2358</v>
      </c>
      <c r="B996" s="30">
        <v>4</v>
      </c>
      <c r="C996" s="30">
        <v>4</v>
      </c>
      <c r="D996" s="24" t="str">
        <f t="shared" si="41"/>
        <v>기사임</v>
      </c>
      <c r="E996" s="24">
        <f>IF(D996="","",COUNTIF($D$1:D996,"기사임"))</f>
        <v>877</v>
      </c>
      <c r="F996" s="24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4" t="str">
        <f t="shared" si="40"/>
        <v/>
      </c>
    </row>
    <row r="997" spans="1:7">
      <c r="A997" s="30" t="s">
        <v>1890</v>
      </c>
      <c r="B997" s="30">
        <v>4</v>
      </c>
      <c r="C997" s="30">
        <v>4</v>
      </c>
      <c r="D997" s="24" t="str">
        <f t="shared" si="41"/>
        <v>기사임</v>
      </c>
      <c r="E997" s="24">
        <f>IF(D997="","",COUNTIF($D$1:D997,"기사임"))</f>
        <v>878</v>
      </c>
      <c r="F997" s="24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4" t="str">
        <f t="shared" si="40"/>
        <v/>
      </c>
    </row>
    <row r="998" spans="1:7">
      <c r="A998" s="30" t="s">
        <v>3201</v>
      </c>
      <c r="B998" s="30">
        <v>4</v>
      </c>
      <c r="C998" s="30">
        <v>4</v>
      </c>
      <c r="D998" s="24" t="str">
        <f t="shared" si="41"/>
        <v>기사임</v>
      </c>
      <c r="E998" s="24">
        <f>IF(D998="","",COUNTIF($D$1:D998,"기사임"))</f>
        <v>879</v>
      </c>
      <c r="F998" s="24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4" t="str">
        <f t="shared" si="40"/>
        <v/>
      </c>
    </row>
    <row r="999" spans="1:7">
      <c r="A999" s="30" t="s">
        <v>2049</v>
      </c>
      <c r="B999" s="30">
        <v>4</v>
      </c>
      <c r="C999" s="30">
        <v>4</v>
      </c>
      <c r="D999" s="24" t="str">
        <f t="shared" si="41"/>
        <v>기사임</v>
      </c>
      <c r="E999" s="24">
        <f>IF(D999="","",COUNTIF($D$1:D999,"기사임"))</f>
        <v>880</v>
      </c>
      <c r="F999" s="24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4" t="str">
        <f t="shared" si="40"/>
        <v/>
      </c>
    </row>
    <row r="1000" spans="1:7">
      <c r="A1000" s="30" t="s">
        <v>1962</v>
      </c>
      <c r="B1000" s="30">
        <v>4</v>
      </c>
      <c r="C1000" s="30">
        <v>4</v>
      </c>
      <c r="D1000" s="24" t="str">
        <f t="shared" si="41"/>
        <v>기사임</v>
      </c>
      <c r="E1000" s="24">
        <f>IF(D1000="","",COUNTIF($D$1:D1000,"기사임"))</f>
        <v>881</v>
      </c>
      <c r="F1000" s="24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4" t="str">
        <f t="shared" si="40"/>
        <v/>
      </c>
    </row>
    <row r="1001" spans="1:7">
      <c r="A1001" s="30" t="s">
        <v>2050</v>
      </c>
      <c r="B1001" s="30">
        <v>4</v>
      </c>
      <c r="C1001" s="30">
        <v>4</v>
      </c>
      <c r="D1001" s="24" t="str">
        <f t="shared" si="41"/>
        <v>기사임</v>
      </c>
      <c r="E1001" s="24">
        <f>IF(D1001="","",COUNTIF($D$1:D1001,"기사임"))</f>
        <v>882</v>
      </c>
      <c r="F1001" s="24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4" t="str">
        <f t="shared" si="40"/>
        <v/>
      </c>
    </row>
    <row r="1002" spans="1:7">
      <c r="A1002" s="30" t="s">
        <v>2251</v>
      </c>
      <c r="B1002" s="30">
        <v>4</v>
      </c>
      <c r="C1002" s="30">
        <v>3</v>
      </c>
      <c r="D1002" s="24" t="str">
        <f t="shared" si="41"/>
        <v>기사임</v>
      </c>
      <c r="E1002" s="24">
        <f>IF(D1002="","",COUNTIF($D$1:D1002,"기사임"))</f>
        <v>883</v>
      </c>
      <c r="F1002" s="24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4" t="str">
        <f t="shared" si="40"/>
        <v/>
      </c>
    </row>
    <row r="1003" spans="1:7">
      <c r="A1003" s="30" t="s">
        <v>3556</v>
      </c>
      <c r="B1003" s="30">
        <v>4</v>
      </c>
      <c r="C1003" s="30">
        <v>4</v>
      </c>
      <c r="D1003" s="24" t="str">
        <f t="shared" si="41"/>
        <v>기사임</v>
      </c>
      <c r="E1003" s="24">
        <f>IF(D1003="","",COUNTIF($D$1:D1003,"기사임"))</f>
        <v>884</v>
      </c>
      <c r="F1003" s="24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4" t="str">
        <f t="shared" si="40"/>
        <v/>
      </c>
    </row>
    <row r="1004" spans="1:7">
      <c r="A1004" s="30" t="s">
        <v>2367</v>
      </c>
      <c r="B1004" s="30">
        <v>4</v>
      </c>
      <c r="C1004" s="30">
        <v>4</v>
      </c>
      <c r="D1004" s="24" t="str">
        <f t="shared" si="41"/>
        <v>기사임</v>
      </c>
      <c r="E1004" s="24">
        <f>IF(D1004="","",COUNTIF($D$1:D1004,"기사임"))</f>
        <v>885</v>
      </c>
      <c r="F1004" s="24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4" t="str">
        <f t="shared" si="40"/>
        <v/>
      </c>
    </row>
    <row r="1005" spans="1:7">
      <c r="A1005" s="30" t="s">
        <v>3557</v>
      </c>
      <c r="B1005" s="30">
        <v>4</v>
      </c>
      <c r="C1005" s="30">
        <v>4</v>
      </c>
      <c r="D1005" s="24" t="str">
        <f t="shared" si="41"/>
        <v>기사임</v>
      </c>
      <c r="E1005" s="24">
        <f>IF(D1005="","",COUNTIF($D$1:D1005,"기사임"))</f>
        <v>886</v>
      </c>
      <c r="F1005" s="24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4" t="str">
        <f t="shared" si="40"/>
        <v/>
      </c>
    </row>
    <row r="1006" spans="1:7">
      <c r="A1006" s="30" t="s">
        <v>2510</v>
      </c>
      <c r="B1006" s="30">
        <v>4</v>
      </c>
      <c r="C1006" s="30">
        <v>3</v>
      </c>
      <c r="D1006" s="24" t="str">
        <f t="shared" si="41"/>
        <v/>
      </c>
      <c r="E1006" s="24" t="str">
        <f>IF(D1006="","",COUNTIF($D$1:D1006,"기사임"))</f>
        <v/>
      </c>
      <c r="F1006" s="24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4" t="str">
        <f t="shared" si="40"/>
        <v/>
      </c>
    </row>
    <row r="1007" spans="1:7">
      <c r="A1007" s="30" t="s">
        <v>1815</v>
      </c>
      <c r="B1007" s="30">
        <v>4</v>
      </c>
      <c r="C1007" s="30">
        <v>3</v>
      </c>
      <c r="D1007" s="24" t="str">
        <f t="shared" si="41"/>
        <v>기사임</v>
      </c>
      <c r="E1007" s="24">
        <f>IF(D1007="","",COUNTIF($D$1:D1007,"기사임"))</f>
        <v>887</v>
      </c>
      <c r="F1007" s="24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4" t="str">
        <f t="shared" si="40"/>
        <v/>
      </c>
    </row>
    <row r="1008" spans="1:7">
      <c r="A1008" s="30" t="s">
        <v>3203</v>
      </c>
      <c r="B1008" s="30">
        <v>4</v>
      </c>
      <c r="C1008" s="30">
        <v>4</v>
      </c>
      <c r="D1008" s="24" t="str">
        <f t="shared" si="41"/>
        <v>기사임</v>
      </c>
      <c r="E1008" s="24">
        <f>IF(D1008="","",COUNTIF($D$1:D1008,"기사임"))</f>
        <v>888</v>
      </c>
      <c r="F1008" s="24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4" t="str">
        <f t="shared" si="40"/>
        <v/>
      </c>
    </row>
    <row r="1009" spans="1:7">
      <c r="A1009" s="30" t="s">
        <v>1394</v>
      </c>
      <c r="B1009" s="30">
        <v>4</v>
      </c>
      <c r="C1009" s="30">
        <v>4</v>
      </c>
      <c r="D1009" s="24" t="str">
        <f t="shared" si="41"/>
        <v>기사임</v>
      </c>
      <c r="E1009" s="24">
        <f>IF(D1009="","",COUNTIF($D$1:D1009,"기사임"))</f>
        <v>889</v>
      </c>
      <c r="F1009" s="24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4" t="str">
        <f t="shared" si="40"/>
        <v/>
      </c>
    </row>
    <row r="1010" spans="1:7">
      <c r="A1010" s="30" t="s">
        <v>2378</v>
      </c>
      <c r="B1010" s="30">
        <v>4</v>
      </c>
      <c r="C1010" s="30">
        <v>3</v>
      </c>
      <c r="D1010" s="24" t="str">
        <f t="shared" si="41"/>
        <v>기사임</v>
      </c>
      <c r="E1010" s="24">
        <f>IF(D1010="","",COUNTIF($D$1:D1010,"기사임"))</f>
        <v>890</v>
      </c>
      <c r="F1010" s="24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4" t="str">
        <f t="shared" si="40"/>
        <v/>
      </c>
    </row>
    <row r="1011" spans="1:7">
      <c r="A1011" s="30" t="s">
        <v>1404</v>
      </c>
      <c r="B1011" s="30">
        <v>4</v>
      </c>
      <c r="C1011" s="30">
        <v>4</v>
      </c>
      <c r="D1011" s="24" t="str">
        <f t="shared" si="41"/>
        <v>기사임</v>
      </c>
      <c r="E1011" s="24">
        <f>IF(D1011="","",COUNTIF($D$1:D1011,"기사임"))</f>
        <v>891</v>
      </c>
      <c r="F1011" s="24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4" t="str">
        <f t="shared" si="40"/>
        <v/>
      </c>
    </row>
    <row r="1012" spans="1:7">
      <c r="A1012" s="30" t="s">
        <v>2261</v>
      </c>
      <c r="B1012" s="30">
        <v>4</v>
      </c>
      <c r="C1012" s="30">
        <v>3</v>
      </c>
      <c r="D1012" s="24" t="str">
        <f t="shared" si="41"/>
        <v>기사임</v>
      </c>
      <c r="E1012" s="24">
        <f>IF(D1012="","",COUNTIF($D$1:D1012,"기사임"))</f>
        <v>892</v>
      </c>
      <c r="F1012" s="24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4" t="str">
        <f t="shared" si="40"/>
        <v/>
      </c>
    </row>
    <row r="1013" spans="1:7">
      <c r="A1013" s="30" t="s">
        <v>1971</v>
      </c>
      <c r="B1013" s="30">
        <v>4</v>
      </c>
      <c r="C1013" s="30">
        <v>4</v>
      </c>
      <c r="D1013" s="24" t="str">
        <f t="shared" si="41"/>
        <v>기사임</v>
      </c>
      <c r="E1013" s="24">
        <f>IF(D1013="","",COUNTIF($D$1:D1013,"기사임"))</f>
        <v>893</v>
      </c>
      <c r="F1013" s="24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4" t="str">
        <f t="shared" si="40"/>
        <v/>
      </c>
    </row>
    <row r="1014" spans="1:7">
      <c r="A1014" s="30" t="s">
        <v>1972</v>
      </c>
      <c r="B1014" s="30">
        <v>4</v>
      </c>
      <c r="C1014" s="30">
        <v>4</v>
      </c>
      <c r="D1014" s="24" t="str">
        <f t="shared" si="41"/>
        <v>기사임</v>
      </c>
      <c r="E1014" s="24">
        <f>IF(D1014="","",COUNTIF($D$1:D1014,"기사임"))</f>
        <v>894</v>
      </c>
      <c r="F1014" s="24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4" t="str">
        <f t="shared" si="40"/>
        <v/>
      </c>
    </row>
    <row r="1015" spans="1:7">
      <c r="A1015" s="30" t="s">
        <v>1817</v>
      </c>
      <c r="B1015" s="30">
        <v>4</v>
      </c>
      <c r="C1015" s="30">
        <v>2</v>
      </c>
      <c r="D1015" s="24" t="str">
        <f t="shared" si="41"/>
        <v>기사임</v>
      </c>
      <c r="E1015" s="24">
        <f>IF(D1015="","",COUNTIF($D$1:D1015,"기사임"))</f>
        <v>895</v>
      </c>
      <c r="F1015" s="24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4" t="str">
        <f t="shared" si="40"/>
        <v/>
      </c>
    </row>
    <row r="1016" spans="1:7">
      <c r="A1016" s="30" t="s">
        <v>1974</v>
      </c>
      <c r="B1016" s="30">
        <v>4</v>
      </c>
      <c r="C1016" s="30">
        <v>3</v>
      </c>
      <c r="D1016" s="24" t="str">
        <f t="shared" si="41"/>
        <v>기사임</v>
      </c>
      <c r="E1016" s="24">
        <f>IF(D1016="","",COUNTIF($D$1:D1016,"기사임"))</f>
        <v>896</v>
      </c>
      <c r="F1016" s="24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4" t="str">
        <f t="shared" si="40"/>
        <v/>
      </c>
    </row>
    <row r="1017" spans="1:7">
      <c r="A1017" s="30" t="s">
        <v>2518</v>
      </c>
      <c r="B1017" s="30">
        <v>4</v>
      </c>
      <c r="C1017" s="30">
        <v>3</v>
      </c>
      <c r="D1017" s="24" t="str">
        <f t="shared" si="41"/>
        <v>기사임</v>
      </c>
      <c r="E1017" s="24">
        <f>IF(D1017="","",COUNTIF($D$1:D1017,"기사임"))</f>
        <v>897</v>
      </c>
      <c r="F1017" s="24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4" t="str">
        <f t="shared" si="40"/>
        <v/>
      </c>
    </row>
    <row r="1018" spans="1:7">
      <c r="A1018" s="30" t="s">
        <v>2155</v>
      </c>
      <c r="B1018" s="30">
        <v>4</v>
      </c>
      <c r="C1018" s="30">
        <v>3</v>
      </c>
      <c r="D1018" s="24" t="str">
        <f t="shared" si="41"/>
        <v>기사임</v>
      </c>
      <c r="E1018" s="24">
        <f>IF(D1018="","",COUNTIF($D$1:D1018,"기사임"))</f>
        <v>898</v>
      </c>
      <c r="F1018" s="24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4" t="str">
        <f t="shared" si="40"/>
        <v/>
      </c>
    </row>
    <row r="1019" spans="1:7">
      <c r="A1019" s="30" t="s">
        <v>2523</v>
      </c>
      <c r="B1019" s="30">
        <v>4</v>
      </c>
      <c r="C1019" s="30">
        <v>4</v>
      </c>
      <c r="D1019" s="24" t="str">
        <f t="shared" si="41"/>
        <v>기사임</v>
      </c>
      <c r="E1019" s="24">
        <f>IF(D1019="","",COUNTIF($D$1:D1019,"기사임"))</f>
        <v>899</v>
      </c>
      <c r="F1019" s="24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4" t="str">
        <f t="shared" si="40"/>
        <v/>
      </c>
    </row>
    <row r="1020" spans="1:7">
      <c r="A1020" s="30" t="s">
        <v>1907</v>
      </c>
      <c r="B1020" s="30">
        <v>4</v>
      </c>
      <c r="C1020" s="30">
        <v>2</v>
      </c>
      <c r="D1020" s="24" t="str">
        <f t="shared" si="41"/>
        <v>기사임</v>
      </c>
      <c r="E1020" s="24">
        <f>IF(D1020="","",COUNTIF($D$1:D1020,"기사임"))</f>
        <v>900</v>
      </c>
      <c r="F1020" s="24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4" t="str">
        <f t="shared" si="40"/>
        <v/>
      </c>
    </row>
    <row r="1021" spans="1:7">
      <c r="A1021" s="30" t="s">
        <v>2162</v>
      </c>
      <c r="B1021" s="30">
        <v>4</v>
      </c>
      <c r="C1021" s="30">
        <v>4</v>
      </c>
      <c r="D1021" s="24" t="str">
        <f t="shared" si="41"/>
        <v>기사임</v>
      </c>
      <c r="E1021" s="24">
        <f>IF(D1021="","",COUNTIF($D$1:D1021,"기사임"))</f>
        <v>901</v>
      </c>
      <c r="F1021" s="24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4" t="str">
        <f t="shared" si="40"/>
        <v/>
      </c>
    </row>
    <row r="1022" spans="1:7">
      <c r="A1022" s="30" t="s">
        <v>1677</v>
      </c>
      <c r="B1022" s="30">
        <v>4</v>
      </c>
      <c r="C1022" s="30">
        <v>4</v>
      </c>
      <c r="D1022" s="24" t="str">
        <f t="shared" si="41"/>
        <v>기사임</v>
      </c>
      <c r="E1022" s="24">
        <f>IF(D1022="","",COUNTIF($D$1:D1022,"기사임"))</f>
        <v>902</v>
      </c>
      <c r="F1022" s="24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4" t="str">
        <f t="shared" si="40"/>
        <v/>
      </c>
    </row>
    <row r="1023" spans="1:7">
      <c r="A1023" s="30" t="s">
        <v>1545</v>
      </c>
      <c r="B1023" s="30">
        <v>4</v>
      </c>
      <c r="C1023" s="30">
        <v>4</v>
      </c>
      <c r="D1023" s="24" t="str">
        <f t="shared" si="41"/>
        <v>기사임</v>
      </c>
      <c r="E1023" s="24">
        <f>IF(D1023="","",COUNTIF($D$1:D1023,"기사임"))</f>
        <v>903</v>
      </c>
      <c r="F1023" s="24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4" t="str">
        <f t="shared" si="40"/>
        <v/>
      </c>
    </row>
    <row r="1024" spans="1:7">
      <c r="A1024" s="30" t="s">
        <v>3558</v>
      </c>
      <c r="B1024" s="30">
        <v>3</v>
      </c>
      <c r="C1024" s="30">
        <v>1.3333333333333299</v>
      </c>
      <c r="D1024" s="24" t="str">
        <f t="shared" si="41"/>
        <v/>
      </c>
      <c r="E1024" s="24" t="str">
        <f>IF(D1024="","",COUNTIF($D$1:D1024,"기사임"))</f>
        <v/>
      </c>
      <c r="F1024" s="24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4" t="str">
        <f t="shared" si="40"/>
        <v/>
      </c>
    </row>
    <row r="1025" spans="1:7">
      <c r="A1025" s="30" t="s">
        <v>3559</v>
      </c>
      <c r="B1025" s="30">
        <v>4</v>
      </c>
      <c r="C1025" s="30">
        <v>3</v>
      </c>
      <c r="D1025" s="24" t="str">
        <f t="shared" si="41"/>
        <v>기사임</v>
      </c>
      <c r="E1025" s="24">
        <f>IF(D1025="","",COUNTIF($D$1:D1025,"기사임"))</f>
        <v>904</v>
      </c>
      <c r="F1025" s="24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>904</v>
      </c>
      <c r="G1025" s="24">
        <f t="shared" si="40"/>
        <v>17</v>
      </c>
    </row>
    <row r="1026" spans="1:7">
      <c r="A1026" s="30" t="s">
        <v>1498</v>
      </c>
      <c r="B1026" s="30">
        <v>4</v>
      </c>
      <c r="C1026" s="30">
        <v>4</v>
      </c>
      <c r="D1026" s="24" t="str">
        <f t="shared" si="41"/>
        <v>기사임</v>
      </c>
      <c r="E1026" s="24">
        <f>IF(D1026="","",COUNTIF($D$1:D1026,"기사임"))</f>
        <v>905</v>
      </c>
      <c r="F1026" s="24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4" t="str">
        <f t="shared" ref="G1026:G1089" si="42">IF(F1026="","",RANK(F1026,F:F,1))</f>
        <v/>
      </c>
    </row>
    <row r="1027" spans="1:7">
      <c r="A1027" s="30" t="s">
        <v>1770</v>
      </c>
      <c r="B1027" s="30">
        <v>4</v>
      </c>
      <c r="C1027" s="30">
        <v>4</v>
      </c>
      <c r="D1027" s="24" t="str">
        <f t="shared" ref="D1027:D1090" si="43">IF(AND(MID(A1027,2,8)="archives",ISNUMBER(VALUE(MID(A1027,11,8)))=TRUE),"기사임","")</f>
        <v>기사임</v>
      </c>
      <c r="E1027" s="24">
        <f>IF(D1027="","",COUNTIF($D$1:D1027,"기사임"))</f>
        <v>906</v>
      </c>
      <c r="F1027" s="24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4" t="str">
        <f t="shared" si="42"/>
        <v/>
      </c>
    </row>
    <row r="1028" spans="1:7">
      <c r="A1028" s="30" t="s">
        <v>1771</v>
      </c>
      <c r="B1028" s="30">
        <v>4</v>
      </c>
      <c r="C1028" s="30">
        <v>4</v>
      </c>
      <c r="D1028" s="24" t="str">
        <f t="shared" si="43"/>
        <v>기사임</v>
      </c>
      <c r="E1028" s="24">
        <f>IF(D1028="","",COUNTIF($D$1:D1028,"기사임"))</f>
        <v>907</v>
      </c>
      <c r="F1028" s="24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4" t="str">
        <f t="shared" si="42"/>
        <v/>
      </c>
    </row>
    <row r="1029" spans="1:7">
      <c r="A1029" s="30" t="s">
        <v>2077</v>
      </c>
      <c r="B1029" s="30">
        <v>4</v>
      </c>
      <c r="C1029" s="30">
        <v>4</v>
      </c>
      <c r="D1029" s="24" t="str">
        <f t="shared" si="43"/>
        <v>기사임</v>
      </c>
      <c r="E1029" s="24">
        <f>IF(D1029="","",COUNTIF($D$1:D1029,"기사임"))</f>
        <v>908</v>
      </c>
      <c r="F1029" s="24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4" t="str">
        <f t="shared" si="42"/>
        <v/>
      </c>
    </row>
    <row r="1030" spans="1:7">
      <c r="A1030" s="30" t="s">
        <v>2167</v>
      </c>
      <c r="B1030" s="30">
        <v>4</v>
      </c>
      <c r="C1030" s="30">
        <v>3</v>
      </c>
      <c r="D1030" s="24" t="str">
        <f t="shared" si="43"/>
        <v>기사임</v>
      </c>
      <c r="E1030" s="24">
        <f>IF(D1030="","",COUNTIF($D$1:D1030,"기사임"))</f>
        <v>909</v>
      </c>
      <c r="F1030" s="24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4" t="str">
        <f t="shared" si="42"/>
        <v/>
      </c>
    </row>
    <row r="1031" spans="1:7">
      <c r="A1031" s="30" t="s">
        <v>1914</v>
      </c>
      <c r="B1031" s="30">
        <v>4</v>
      </c>
      <c r="C1031" s="30">
        <v>3</v>
      </c>
      <c r="D1031" s="24" t="str">
        <f t="shared" si="43"/>
        <v>기사임</v>
      </c>
      <c r="E1031" s="24">
        <f>IF(D1031="","",COUNTIF($D$1:D1031,"기사임"))</f>
        <v>910</v>
      </c>
      <c r="F1031" s="24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4" t="str">
        <f t="shared" si="42"/>
        <v/>
      </c>
    </row>
    <row r="1032" spans="1:7">
      <c r="A1032" s="30" t="s">
        <v>2533</v>
      </c>
      <c r="B1032" s="30">
        <v>4</v>
      </c>
      <c r="C1032" s="30">
        <v>4</v>
      </c>
      <c r="D1032" s="24" t="str">
        <f t="shared" si="43"/>
        <v>기사임</v>
      </c>
      <c r="E1032" s="24">
        <f>IF(D1032="","",COUNTIF($D$1:D1032,"기사임"))</f>
        <v>911</v>
      </c>
      <c r="F1032" s="24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4" t="str">
        <f t="shared" si="42"/>
        <v/>
      </c>
    </row>
    <row r="1033" spans="1:7">
      <c r="A1033" s="30" t="s">
        <v>2171</v>
      </c>
      <c r="B1033" s="30">
        <v>4</v>
      </c>
      <c r="C1033" s="30">
        <v>4</v>
      </c>
      <c r="D1033" s="24" t="str">
        <f t="shared" si="43"/>
        <v>기사임</v>
      </c>
      <c r="E1033" s="24">
        <f>IF(D1033="","",COUNTIF($D$1:D1033,"기사임"))</f>
        <v>912</v>
      </c>
      <c r="F1033" s="24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4" t="str">
        <f t="shared" si="42"/>
        <v/>
      </c>
    </row>
    <row r="1034" spans="1:7">
      <c r="A1034" s="30" t="s">
        <v>2398</v>
      </c>
      <c r="B1034" s="30">
        <v>4</v>
      </c>
      <c r="C1034" s="30">
        <v>3</v>
      </c>
      <c r="D1034" s="24" t="str">
        <f t="shared" si="43"/>
        <v>기사임</v>
      </c>
      <c r="E1034" s="24">
        <f>IF(D1034="","",COUNTIF($D$1:D1034,"기사임"))</f>
        <v>913</v>
      </c>
      <c r="F1034" s="24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4" t="str">
        <f t="shared" si="42"/>
        <v/>
      </c>
    </row>
    <row r="1035" spans="1:7">
      <c r="A1035" s="30" t="s">
        <v>3140</v>
      </c>
      <c r="B1035" s="30">
        <v>4</v>
      </c>
      <c r="C1035" s="30">
        <v>3</v>
      </c>
      <c r="D1035" s="24" t="str">
        <f t="shared" si="43"/>
        <v>기사임</v>
      </c>
      <c r="E1035" s="24">
        <f>IF(D1035="","",COUNTIF($D$1:D1035,"기사임"))</f>
        <v>914</v>
      </c>
      <c r="F1035" s="24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4" t="str">
        <f t="shared" si="42"/>
        <v/>
      </c>
    </row>
    <row r="1036" spans="1:7">
      <c r="A1036" s="30" t="s">
        <v>1918</v>
      </c>
      <c r="B1036" s="30">
        <v>4</v>
      </c>
      <c r="C1036" s="30">
        <v>4</v>
      </c>
      <c r="D1036" s="24" t="str">
        <f t="shared" si="43"/>
        <v>기사임</v>
      </c>
      <c r="E1036" s="24">
        <f>IF(D1036="","",COUNTIF($D$1:D1036,"기사임"))</f>
        <v>915</v>
      </c>
      <c r="F1036" s="24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4" t="str">
        <f t="shared" si="42"/>
        <v/>
      </c>
    </row>
    <row r="1037" spans="1:7">
      <c r="A1037" s="30" t="s">
        <v>2176</v>
      </c>
      <c r="B1037" s="30">
        <v>4</v>
      </c>
      <c r="C1037" s="30">
        <v>4</v>
      </c>
      <c r="D1037" s="24" t="str">
        <f t="shared" si="43"/>
        <v>기사임</v>
      </c>
      <c r="E1037" s="24">
        <f>IF(D1037="","",COUNTIF($D$1:D1037,"기사임"))</f>
        <v>916</v>
      </c>
      <c r="F1037" s="24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4" t="str">
        <f t="shared" si="42"/>
        <v/>
      </c>
    </row>
    <row r="1038" spans="1:7">
      <c r="A1038" s="30" t="s">
        <v>2721</v>
      </c>
      <c r="B1038" s="30">
        <v>4</v>
      </c>
      <c r="C1038" s="30">
        <v>2</v>
      </c>
      <c r="D1038" s="24" t="str">
        <f t="shared" si="43"/>
        <v>기사임</v>
      </c>
      <c r="E1038" s="24">
        <f>IF(D1038="","",COUNTIF($D$1:D1038,"기사임"))</f>
        <v>917</v>
      </c>
      <c r="F1038" s="24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4" t="str">
        <f t="shared" si="42"/>
        <v/>
      </c>
    </row>
    <row r="1039" spans="1:7">
      <c r="A1039" s="30" t="s">
        <v>2281</v>
      </c>
      <c r="B1039" s="30">
        <v>4</v>
      </c>
      <c r="C1039" s="30">
        <v>3</v>
      </c>
      <c r="D1039" s="24" t="str">
        <f t="shared" si="43"/>
        <v>기사임</v>
      </c>
      <c r="E1039" s="24">
        <f>IF(D1039="","",COUNTIF($D$1:D1039,"기사임"))</f>
        <v>918</v>
      </c>
      <c r="F1039" s="24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4" t="str">
        <f t="shared" si="42"/>
        <v/>
      </c>
    </row>
    <row r="1040" spans="1:7">
      <c r="A1040" s="30" t="s">
        <v>2539</v>
      </c>
      <c r="B1040" s="30">
        <v>4</v>
      </c>
      <c r="C1040" s="30">
        <v>3</v>
      </c>
      <c r="D1040" s="24" t="str">
        <f t="shared" si="43"/>
        <v>기사임</v>
      </c>
      <c r="E1040" s="24">
        <f>IF(D1040="","",COUNTIF($D$1:D1040,"기사임"))</f>
        <v>919</v>
      </c>
      <c r="F1040" s="24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4" t="str">
        <f t="shared" si="42"/>
        <v/>
      </c>
    </row>
    <row r="1041" spans="1:7">
      <c r="A1041" s="30" t="s">
        <v>1824</v>
      </c>
      <c r="B1041" s="30">
        <v>4</v>
      </c>
      <c r="C1041" s="30">
        <v>4</v>
      </c>
      <c r="D1041" s="24" t="str">
        <f t="shared" si="43"/>
        <v>기사임</v>
      </c>
      <c r="E1041" s="24">
        <f>IF(D1041="","",COUNTIF($D$1:D1041,"기사임"))</f>
        <v>920</v>
      </c>
      <c r="F1041" s="24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4" t="str">
        <f t="shared" si="42"/>
        <v/>
      </c>
    </row>
    <row r="1042" spans="1:7">
      <c r="A1042" s="30" t="s">
        <v>2542</v>
      </c>
      <c r="B1042" s="30">
        <v>4</v>
      </c>
      <c r="C1042" s="30">
        <v>3</v>
      </c>
      <c r="D1042" s="24" t="str">
        <f t="shared" si="43"/>
        <v>기사임</v>
      </c>
      <c r="E1042" s="24">
        <f>IF(D1042="","",COUNTIF($D$1:D1042,"기사임"))</f>
        <v>921</v>
      </c>
      <c r="F1042" s="24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4" t="str">
        <f t="shared" si="42"/>
        <v/>
      </c>
    </row>
    <row r="1043" spans="1:7">
      <c r="A1043" s="30" t="s">
        <v>2283</v>
      </c>
      <c r="B1043" s="30">
        <v>4</v>
      </c>
      <c r="C1043" s="30">
        <v>3</v>
      </c>
      <c r="D1043" s="24" t="str">
        <f t="shared" si="43"/>
        <v>기사임</v>
      </c>
      <c r="E1043" s="24">
        <f>IF(D1043="","",COUNTIF($D$1:D1043,"기사임"))</f>
        <v>922</v>
      </c>
      <c r="F1043" s="24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4" t="str">
        <f t="shared" si="42"/>
        <v/>
      </c>
    </row>
    <row r="1044" spans="1:7">
      <c r="A1044" s="30" t="s">
        <v>3176</v>
      </c>
      <c r="B1044" s="30">
        <v>4</v>
      </c>
      <c r="C1044" s="30">
        <v>4</v>
      </c>
      <c r="D1044" s="24" t="str">
        <f t="shared" si="43"/>
        <v>기사임</v>
      </c>
      <c r="E1044" s="24">
        <f>IF(D1044="","",COUNTIF($D$1:D1044,"기사임"))</f>
        <v>923</v>
      </c>
      <c r="F1044" s="24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4" t="str">
        <f t="shared" si="42"/>
        <v/>
      </c>
    </row>
    <row r="1045" spans="1:7">
      <c r="A1045" s="30" t="s">
        <v>3560</v>
      </c>
      <c r="B1045" s="30">
        <v>4</v>
      </c>
      <c r="C1045" s="30">
        <v>4</v>
      </c>
      <c r="D1045" s="24" t="str">
        <f t="shared" si="43"/>
        <v>기사임</v>
      </c>
      <c r="E1045" s="24">
        <f>IF(D1045="","",COUNTIF($D$1:D1045,"기사임"))</f>
        <v>924</v>
      </c>
      <c r="F1045" s="24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4" t="str">
        <f t="shared" si="42"/>
        <v/>
      </c>
    </row>
    <row r="1046" spans="1:7">
      <c r="A1046" s="30" t="s">
        <v>3283</v>
      </c>
      <c r="B1046" s="30">
        <v>4</v>
      </c>
      <c r="C1046" s="30">
        <v>2</v>
      </c>
      <c r="D1046" s="24" t="str">
        <f t="shared" si="43"/>
        <v>기사임</v>
      </c>
      <c r="E1046" s="24">
        <f>IF(D1046="","",COUNTIF($D$1:D1046,"기사임"))</f>
        <v>925</v>
      </c>
      <c r="F1046" s="24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4" t="str">
        <f t="shared" si="42"/>
        <v/>
      </c>
    </row>
    <row r="1047" spans="1:7">
      <c r="A1047" s="30" t="s">
        <v>2182</v>
      </c>
      <c r="B1047" s="30">
        <v>4</v>
      </c>
      <c r="C1047" s="30">
        <v>4</v>
      </c>
      <c r="D1047" s="24" t="str">
        <f t="shared" si="43"/>
        <v>기사임</v>
      </c>
      <c r="E1047" s="24">
        <f>IF(D1047="","",COUNTIF($D$1:D1047,"기사임"))</f>
        <v>926</v>
      </c>
      <c r="F1047" s="24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4" t="str">
        <f t="shared" si="42"/>
        <v/>
      </c>
    </row>
    <row r="1048" spans="1:7">
      <c r="A1048" s="30" t="s">
        <v>2408</v>
      </c>
      <c r="B1048" s="30">
        <v>4</v>
      </c>
      <c r="C1048" s="30">
        <v>4</v>
      </c>
      <c r="D1048" s="24" t="str">
        <f t="shared" si="43"/>
        <v>기사임</v>
      </c>
      <c r="E1048" s="24">
        <f>IF(D1048="","",COUNTIF($D$1:D1048,"기사임"))</f>
        <v>927</v>
      </c>
      <c r="F1048" s="24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4" t="str">
        <f t="shared" si="42"/>
        <v/>
      </c>
    </row>
    <row r="1049" spans="1:7">
      <c r="A1049" s="30" t="s">
        <v>1925</v>
      </c>
      <c r="B1049" s="30">
        <v>4</v>
      </c>
      <c r="C1049" s="30">
        <v>4</v>
      </c>
      <c r="D1049" s="24" t="str">
        <f t="shared" si="43"/>
        <v>기사임</v>
      </c>
      <c r="E1049" s="24">
        <f>IF(D1049="","",COUNTIF($D$1:D1049,"기사임"))</f>
        <v>928</v>
      </c>
      <c r="F1049" s="24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4" t="str">
        <f t="shared" si="42"/>
        <v/>
      </c>
    </row>
    <row r="1050" spans="1:7">
      <c r="A1050" s="30" t="s">
        <v>2549</v>
      </c>
      <c r="B1050" s="30">
        <v>4</v>
      </c>
      <c r="C1050" s="30">
        <v>4</v>
      </c>
      <c r="D1050" s="24" t="str">
        <f t="shared" si="43"/>
        <v>기사임</v>
      </c>
      <c r="E1050" s="24">
        <f>IF(D1050="","",COUNTIF($D$1:D1050,"기사임"))</f>
        <v>929</v>
      </c>
      <c r="F1050" s="24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4" t="str">
        <f t="shared" si="42"/>
        <v/>
      </c>
    </row>
    <row r="1051" spans="1:7">
      <c r="A1051" s="30" t="s">
        <v>2189</v>
      </c>
      <c r="B1051" s="30">
        <v>4</v>
      </c>
      <c r="C1051" s="30">
        <v>3</v>
      </c>
      <c r="D1051" s="24" t="str">
        <f t="shared" si="43"/>
        <v>기사임</v>
      </c>
      <c r="E1051" s="24">
        <f>IF(D1051="","",COUNTIF($D$1:D1051,"기사임"))</f>
        <v>930</v>
      </c>
      <c r="F1051" s="24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4" t="str">
        <f t="shared" si="42"/>
        <v/>
      </c>
    </row>
    <row r="1052" spans="1:7">
      <c r="A1052" s="30" t="s">
        <v>3132</v>
      </c>
      <c r="B1052" s="30">
        <v>4</v>
      </c>
      <c r="C1052" s="30">
        <v>4</v>
      </c>
      <c r="D1052" s="24" t="str">
        <f t="shared" si="43"/>
        <v>기사임</v>
      </c>
      <c r="E1052" s="24">
        <f>IF(D1052="","",COUNTIF($D$1:D1052,"기사임"))</f>
        <v>931</v>
      </c>
      <c r="F1052" s="24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4" t="str">
        <f t="shared" si="42"/>
        <v/>
      </c>
    </row>
    <row r="1053" spans="1:7">
      <c r="A1053" s="30" t="s">
        <v>1865</v>
      </c>
      <c r="B1053" s="30">
        <v>4</v>
      </c>
      <c r="C1053" s="30">
        <v>3</v>
      </c>
      <c r="D1053" s="24" t="str">
        <f t="shared" si="43"/>
        <v>기사임</v>
      </c>
      <c r="E1053" s="24">
        <f>IF(D1053="","",COUNTIF($D$1:D1053,"기사임"))</f>
        <v>932</v>
      </c>
      <c r="F1053" s="24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4" t="str">
        <f t="shared" si="42"/>
        <v/>
      </c>
    </row>
    <row r="1054" spans="1:7">
      <c r="A1054" s="30" t="s">
        <v>2753</v>
      </c>
      <c r="B1054" s="30">
        <v>4</v>
      </c>
      <c r="C1054" s="30">
        <v>3</v>
      </c>
      <c r="D1054" s="24" t="str">
        <f t="shared" si="43"/>
        <v>기사임</v>
      </c>
      <c r="E1054" s="24">
        <f>IF(D1054="","",COUNTIF($D$1:D1054,"기사임"))</f>
        <v>933</v>
      </c>
      <c r="F1054" s="24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4" t="str">
        <f t="shared" si="42"/>
        <v/>
      </c>
    </row>
    <row r="1055" spans="1:7">
      <c r="A1055" s="30" t="s">
        <v>2557</v>
      </c>
      <c r="B1055" s="30">
        <v>4</v>
      </c>
      <c r="C1055" s="30">
        <v>3</v>
      </c>
      <c r="D1055" s="24" t="str">
        <f t="shared" si="43"/>
        <v>기사임</v>
      </c>
      <c r="E1055" s="24">
        <f>IF(D1055="","",COUNTIF($D$1:D1055,"기사임"))</f>
        <v>934</v>
      </c>
      <c r="F1055" s="24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4" t="str">
        <f t="shared" si="42"/>
        <v/>
      </c>
    </row>
    <row r="1056" spans="1:7">
      <c r="A1056" s="30" t="s">
        <v>2293</v>
      </c>
      <c r="B1056" s="30">
        <v>4</v>
      </c>
      <c r="C1056" s="30">
        <v>4</v>
      </c>
      <c r="D1056" s="24" t="str">
        <f t="shared" si="43"/>
        <v>기사임</v>
      </c>
      <c r="E1056" s="24">
        <f>IF(D1056="","",COUNTIF($D$1:D1056,"기사임"))</f>
        <v>935</v>
      </c>
      <c r="F1056" s="24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4" t="str">
        <f t="shared" si="42"/>
        <v/>
      </c>
    </row>
    <row r="1057" spans="1:7">
      <c r="A1057" s="30" t="s">
        <v>2558</v>
      </c>
      <c r="B1057" s="30">
        <v>4</v>
      </c>
      <c r="C1057" s="30">
        <v>2</v>
      </c>
      <c r="D1057" s="24" t="str">
        <f t="shared" si="43"/>
        <v>기사임</v>
      </c>
      <c r="E1057" s="24">
        <f>IF(D1057="","",COUNTIF($D$1:D1057,"기사임"))</f>
        <v>936</v>
      </c>
      <c r="F1057" s="24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4" t="str">
        <f t="shared" si="42"/>
        <v/>
      </c>
    </row>
    <row r="1058" spans="1:7">
      <c r="A1058" s="30" t="s">
        <v>3561</v>
      </c>
      <c r="B1058" s="30">
        <v>4</v>
      </c>
      <c r="C1058" s="30">
        <v>4</v>
      </c>
      <c r="D1058" s="24" t="str">
        <f t="shared" si="43"/>
        <v>기사임</v>
      </c>
      <c r="E1058" s="24">
        <f>IF(D1058="","",COUNTIF($D$1:D1058,"기사임"))</f>
        <v>937</v>
      </c>
      <c r="F1058" s="24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4" t="str">
        <f t="shared" si="42"/>
        <v/>
      </c>
    </row>
    <row r="1059" spans="1:7">
      <c r="A1059" s="30" t="s">
        <v>1997</v>
      </c>
      <c r="B1059" s="30">
        <v>4</v>
      </c>
      <c r="C1059" s="30">
        <v>3</v>
      </c>
      <c r="D1059" s="24" t="str">
        <f t="shared" si="43"/>
        <v>기사임</v>
      </c>
      <c r="E1059" s="24">
        <f>IF(D1059="","",COUNTIF($D$1:D1059,"기사임"))</f>
        <v>938</v>
      </c>
      <c r="F1059" s="24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4" t="str">
        <f t="shared" si="42"/>
        <v/>
      </c>
    </row>
    <row r="1060" spans="1:7">
      <c r="A1060" s="30" t="s">
        <v>2566</v>
      </c>
      <c r="B1060" s="30">
        <v>4</v>
      </c>
      <c r="C1060" s="30">
        <v>4</v>
      </c>
      <c r="D1060" s="24" t="str">
        <f t="shared" si="43"/>
        <v>기사임</v>
      </c>
      <c r="E1060" s="24">
        <f>IF(D1060="","",COUNTIF($D$1:D1060,"기사임"))</f>
        <v>939</v>
      </c>
      <c r="F1060" s="24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4" t="str">
        <f t="shared" si="42"/>
        <v/>
      </c>
    </row>
    <row r="1061" spans="1:7">
      <c r="A1061" s="30" t="s">
        <v>2000</v>
      </c>
      <c r="B1061" s="30">
        <v>4</v>
      </c>
      <c r="C1061" s="30">
        <v>3</v>
      </c>
      <c r="D1061" s="24" t="str">
        <f t="shared" si="43"/>
        <v>기사임</v>
      </c>
      <c r="E1061" s="24">
        <f>IF(D1061="","",COUNTIF($D$1:D1061,"기사임"))</f>
        <v>940</v>
      </c>
      <c r="F1061" s="24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4" t="str">
        <f t="shared" si="42"/>
        <v/>
      </c>
    </row>
    <row r="1062" spans="1:7">
      <c r="A1062" s="30" t="s">
        <v>2420</v>
      </c>
      <c r="B1062" s="30">
        <v>4</v>
      </c>
      <c r="C1062" s="30">
        <v>4</v>
      </c>
      <c r="D1062" s="24" t="str">
        <f t="shared" si="43"/>
        <v>기사임</v>
      </c>
      <c r="E1062" s="24">
        <f>IF(D1062="","",COUNTIF($D$1:D1062,"기사임"))</f>
        <v>941</v>
      </c>
      <c r="F1062" s="24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4" t="str">
        <f t="shared" si="42"/>
        <v/>
      </c>
    </row>
    <row r="1063" spans="1:7">
      <c r="A1063" s="30" t="s">
        <v>2571</v>
      </c>
      <c r="B1063" s="30">
        <v>4</v>
      </c>
      <c r="C1063" s="30">
        <v>3</v>
      </c>
      <c r="D1063" s="24" t="str">
        <f t="shared" si="43"/>
        <v>기사임</v>
      </c>
      <c r="E1063" s="24">
        <f>IF(D1063="","",COUNTIF($D$1:D1063,"기사임"))</f>
        <v>942</v>
      </c>
      <c r="F1063" s="24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4" t="str">
        <f t="shared" si="42"/>
        <v/>
      </c>
    </row>
    <row r="1064" spans="1:7">
      <c r="A1064" s="30" t="s">
        <v>2766</v>
      </c>
      <c r="B1064" s="30">
        <v>4</v>
      </c>
      <c r="C1064" s="30">
        <v>4</v>
      </c>
      <c r="D1064" s="24" t="str">
        <f t="shared" si="43"/>
        <v>기사임</v>
      </c>
      <c r="E1064" s="24">
        <f>IF(D1064="","",COUNTIF($D$1:D1064,"기사임"))</f>
        <v>943</v>
      </c>
      <c r="F1064" s="24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4" t="str">
        <f t="shared" si="42"/>
        <v/>
      </c>
    </row>
    <row r="1065" spans="1:7">
      <c r="A1065" s="30" t="s">
        <v>2572</v>
      </c>
      <c r="B1065" s="30">
        <v>4</v>
      </c>
      <c r="C1065" s="30">
        <v>3</v>
      </c>
      <c r="D1065" s="24" t="str">
        <f t="shared" si="43"/>
        <v>기사임</v>
      </c>
      <c r="E1065" s="24">
        <f>IF(D1065="","",COUNTIF($D$1:D1065,"기사임"))</f>
        <v>944</v>
      </c>
      <c r="F1065" s="24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4" t="str">
        <f t="shared" si="42"/>
        <v/>
      </c>
    </row>
    <row r="1066" spans="1:7">
      <c r="A1066" s="30" t="s">
        <v>2002</v>
      </c>
      <c r="B1066" s="30">
        <v>4</v>
      </c>
      <c r="C1066" s="30">
        <v>4</v>
      </c>
      <c r="D1066" s="24" t="str">
        <f t="shared" si="43"/>
        <v>기사임</v>
      </c>
      <c r="E1066" s="24">
        <f>IF(D1066="","",COUNTIF($D$1:D1066,"기사임"))</f>
        <v>945</v>
      </c>
      <c r="F1066" s="24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4" t="str">
        <f t="shared" si="42"/>
        <v/>
      </c>
    </row>
    <row r="1067" spans="1:7">
      <c r="A1067" s="30" t="s">
        <v>3562</v>
      </c>
      <c r="B1067" s="30">
        <v>4</v>
      </c>
      <c r="C1067" s="30">
        <v>4</v>
      </c>
      <c r="D1067" s="24" t="str">
        <f t="shared" si="43"/>
        <v>기사임</v>
      </c>
      <c r="E1067" s="24">
        <f>IF(D1067="","",COUNTIF($D$1:D1067,"기사임"))</f>
        <v>946</v>
      </c>
      <c r="F1067" s="24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4" t="str">
        <f t="shared" si="42"/>
        <v/>
      </c>
    </row>
    <row r="1068" spans="1:7">
      <c r="A1068" s="30" t="s">
        <v>3563</v>
      </c>
      <c r="B1068" s="30">
        <v>4</v>
      </c>
      <c r="C1068" s="30">
        <v>4</v>
      </c>
      <c r="D1068" s="24" t="str">
        <f t="shared" si="43"/>
        <v>기사임</v>
      </c>
      <c r="E1068" s="24">
        <f>IF(D1068="","",COUNTIF($D$1:D1068,"기사임"))</f>
        <v>947</v>
      </c>
      <c r="F1068" s="24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4" t="str">
        <f t="shared" si="42"/>
        <v/>
      </c>
    </row>
    <row r="1069" spans="1:7">
      <c r="A1069" s="30" t="s">
        <v>3564</v>
      </c>
      <c r="B1069" s="30">
        <v>4</v>
      </c>
      <c r="C1069" s="30">
        <v>3</v>
      </c>
      <c r="D1069" s="24" t="str">
        <f t="shared" si="43"/>
        <v>기사임</v>
      </c>
      <c r="E1069" s="24">
        <f>IF(D1069="","",COUNTIF($D$1:D1069,"기사임"))</f>
        <v>948</v>
      </c>
      <c r="F1069" s="24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4" t="str">
        <f t="shared" si="42"/>
        <v/>
      </c>
    </row>
    <row r="1070" spans="1:7">
      <c r="A1070" s="30" t="s">
        <v>2304</v>
      </c>
      <c r="B1070" s="30">
        <v>4</v>
      </c>
      <c r="C1070" s="30">
        <v>3</v>
      </c>
      <c r="D1070" s="24" t="str">
        <f t="shared" si="43"/>
        <v>기사임</v>
      </c>
      <c r="E1070" s="24">
        <f>IF(D1070="","",COUNTIF($D$1:D1070,"기사임"))</f>
        <v>949</v>
      </c>
      <c r="F1070" s="24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4" t="str">
        <f t="shared" si="42"/>
        <v/>
      </c>
    </row>
    <row r="1071" spans="1:7">
      <c r="A1071" s="30" t="s">
        <v>3565</v>
      </c>
      <c r="B1071" s="30">
        <v>4</v>
      </c>
      <c r="C1071" s="30">
        <v>4</v>
      </c>
      <c r="D1071" s="24" t="str">
        <f t="shared" si="43"/>
        <v>기사임</v>
      </c>
      <c r="E1071" s="24">
        <f>IF(D1071="","",COUNTIF($D$1:D1071,"기사임"))</f>
        <v>950</v>
      </c>
      <c r="F1071" s="24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4" t="str">
        <f t="shared" si="42"/>
        <v/>
      </c>
    </row>
    <row r="1072" spans="1:7">
      <c r="A1072" s="30" t="s">
        <v>2575</v>
      </c>
      <c r="B1072" s="30">
        <v>4</v>
      </c>
      <c r="C1072" s="30">
        <v>3</v>
      </c>
      <c r="D1072" s="24" t="str">
        <f t="shared" si="43"/>
        <v>기사임</v>
      </c>
      <c r="E1072" s="24">
        <f>IF(D1072="","",COUNTIF($D$1:D1072,"기사임"))</f>
        <v>951</v>
      </c>
      <c r="F1072" s="24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4" t="str">
        <f t="shared" si="42"/>
        <v/>
      </c>
    </row>
    <row r="1073" spans="1:7">
      <c r="A1073" s="30" t="s">
        <v>2201</v>
      </c>
      <c r="B1073" s="30">
        <v>4</v>
      </c>
      <c r="C1073" s="30">
        <v>4</v>
      </c>
      <c r="D1073" s="24" t="str">
        <f t="shared" si="43"/>
        <v>기사임</v>
      </c>
      <c r="E1073" s="24">
        <f>IF(D1073="","",COUNTIF($D$1:D1073,"기사임"))</f>
        <v>952</v>
      </c>
      <c r="F1073" s="24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4" t="str">
        <f t="shared" si="42"/>
        <v/>
      </c>
    </row>
    <row r="1074" spans="1:7">
      <c r="A1074" s="30" t="s">
        <v>2576</v>
      </c>
      <c r="B1074" s="30">
        <v>4</v>
      </c>
      <c r="C1074" s="30">
        <v>4</v>
      </c>
      <c r="D1074" s="24" t="str">
        <f t="shared" si="43"/>
        <v>기사임</v>
      </c>
      <c r="E1074" s="24">
        <f>IF(D1074="","",COUNTIF($D$1:D1074,"기사임"))</f>
        <v>953</v>
      </c>
      <c r="F1074" s="24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4" t="str">
        <f t="shared" si="42"/>
        <v/>
      </c>
    </row>
    <row r="1075" spans="1:7">
      <c r="A1075" s="30" t="s">
        <v>3566</v>
      </c>
      <c r="B1075" s="30">
        <v>4</v>
      </c>
      <c r="C1075" s="30">
        <v>2</v>
      </c>
      <c r="D1075" s="24" t="str">
        <f t="shared" si="43"/>
        <v>기사임</v>
      </c>
      <c r="E1075" s="24">
        <f>IF(D1075="","",COUNTIF($D$1:D1075,"기사임"))</f>
        <v>954</v>
      </c>
      <c r="F1075" s="24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4" t="str">
        <f t="shared" si="42"/>
        <v/>
      </c>
    </row>
    <row r="1076" spans="1:7">
      <c r="A1076" s="30" t="s">
        <v>2774</v>
      </c>
      <c r="B1076" s="30">
        <v>4</v>
      </c>
      <c r="C1076" s="30">
        <v>4</v>
      </c>
      <c r="D1076" s="24" t="str">
        <f t="shared" si="43"/>
        <v>기사임</v>
      </c>
      <c r="E1076" s="24">
        <f>IF(D1076="","",COUNTIF($D$1:D1076,"기사임"))</f>
        <v>955</v>
      </c>
      <c r="F1076" s="24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4" t="str">
        <f t="shared" si="42"/>
        <v/>
      </c>
    </row>
    <row r="1077" spans="1:7">
      <c r="A1077" s="30" t="s">
        <v>3567</v>
      </c>
      <c r="B1077" s="30">
        <v>4</v>
      </c>
      <c r="C1077" s="30">
        <v>2</v>
      </c>
      <c r="D1077" s="24" t="str">
        <f t="shared" si="43"/>
        <v>기사임</v>
      </c>
      <c r="E1077" s="24">
        <f>IF(D1077="","",COUNTIF($D$1:D1077,"기사임"))</f>
        <v>956</v>
      </c>
      <c r="F1077" s="24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4" t="str">
        <f t="shared" si="42"/>
        <v/>
      </c>
    </row>
    <row r="1078" spans="1:7">
      <c r="A1078" s="30" t="s">
        <v>1933</v>
      </c>
      <c r="B1078" s="30">
        <v>4</v>
      </c>
      <c r="C1078" s="30">
        <v>4</v>
      </c>
      <c r="D1078" s="24" t="str">
        <f t="shared" si="43"/>
        <v>기사임</v>
      </c>
      <c r="E1078" s="24">
        <f>IF(D1078="","",COUNTIF($D$1:D1078,"기사임"))</f>
        <v>957</v>
      </c>
      <c r="F1078" s="24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4" t="str">
        <f t="shared" si="42"/>
        <v/>
      </c>
    </row>
    <row r="1079" spans="1:7">
      <c r="A1079" s="30" t="s">
        <v>2580</v>
      </c>
      <c r="B1079" s="30">
        <v>4</v>
      </c>
      <c r="C1079" s="30">
        <v>4</v>
      </c>
      <c r="D1079" s="24" t="str">
        <f t="shared" si="43"/>
        <v>기사임</v>
      </c>
      <c r="E1079" s="24">
        <f>IF(D1079="","",COUNTIF($D$1:D1079,"기사임"))</f>
        <v>958</v>
      </c>
      <c r="F1079" s="24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4" t="str">
        <f t="shared" si="42"/>
        <v/>
      </c>
    </row>
    <row r="1080" spans="1:7">
      <c r="A1080" s="30" t="s">
        <v>2204</v>
      </c>
      <c r="B1080" s="30">
        <v>4</v>
      </c>
      <c r="C1080" s="30">
        <v>4</v>
      </c>
      <c r="D1080" s="24" t="str">
        <f t="shared" si="43"/>
        <v>기사임</v>
      </c>
      <c r="E1080" s="24">
        <f>IF(D1080="","",COUNTIF($D$1:D1080,"기사임"))</f>
        <v>959</v>
      </c>
      <c r="F1080" s="24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4" t="str">
        <f t="shared" si="42"/>
        <v/>
      </c>
    </row>
    <row r="1081" spans="1:7">
      <c r="A1081" s="30" t="s">
        <v>3568</v>
      </c>
      <c r="B1081" s="30">
        <v>4</v>
      </c>
      <c r="C1081" s="30">
        <v>4</v>
      </c>
      <c r="D1081" s="24" t="str">
        <f t="shared" si="43"/>
        <v>기사임</v>
      </c>
      <c r="E1081" s="24">
        <f>IF(D1081="","",COUNTIF($D$1:D1081,"기사임"))</f>
        <v>960</v>
      </c>
      <c r="F1081" s="24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4" t="str">
        <f t="shared" si="42"/>
        <v/>
      </c>
    </row>
    <row r="1082" spans="1:7">
      <c r="A1082" s="30" t="s">
        <v>2008</v>
      </c>
      <c r="B1082" s="30">
        <v>4</v>
      </c>
      <c r="C1082" s="30">
        <v>4</v>
      </c>
      <c r="D1082" s="24" t="str">
        <f t="shared" si="43"/>
        <v>기사임</v>
      </c>
      <c r="E1082" s="24">
        <f>IF(D1082="","",COUNTIF($D$1:D1082,"기사임"))</f>
        <v>961</v>
      </c>
      <c r="F1082" s="24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4" t="str">
        <f t="shared" si="42"/>
        <v/>
      </c>
    </row>
    <row r="1083" spans="1:7">
      <c r="A1083" s="30" t="s">
        <v>2307</v>
      </c>
      <c r="B1083" s="30">
        <v>4</v>
      </c>
      <c r="C1083" s="30">
        <v>4</v>
      </c>
      <c r="D1083" s="24" t="str">
        <f t="shared" si="43"/>
        <v>기사임</v>
      </c>
      <c r="E1083" s="24">
        <f>IF(D1083="","",COUNTIF($D$1:D1083,"기사임"))</f>
        <v>962</v>
      </c>
      <c r="F1083" s="24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4" t="str">
        <f t="shared" si="42"/>
        <v/>
      </c>
    </row>
    <row r="1084" spans="1:7">
      <c r="A1084" s="30" t="s">
        <v>2010</v>
      </c>
      <c r="B1084" s="30">
        <v>4</v>
      </c>
      <c r="C1084" s="30">
        <v>3</v>
      </c>
      <c r="D1084" s="24" t="str">
        <f t="shared" si="43"/>
        <v>기사임</v>
      </c>
      <c r="E1084" s="24">
        <f>IF(D1084="","",COUNTIF($D$1:D1084,"기사임"))</f>
        <v>963</v>
      </c>
      <c r="F1084" s="24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4" t="str">
        <f t="shared" si="42"/>
        <v/>
      </c>
    </row>
    <row r="1085" spans="1:7">
      <c r="A1085" s="30" t="s">
        <v>2798</v>
      </c>
      <c r="B1085" s="30">
        <v>4</v>
      </c>
      <c r="C1085" s="30">
        <v>3</v>
      </c>
      <c r="D1085" s="24" t="str">
        <f t="shared" si="43"/>
        <v>기사임</v>
      </c>
      <c r="E1085" s="24">
        <f>IF(D1085="","",COUNTIF($D$1:D1085,"기사임"))</f>
        <v>964</v>
      </c>
      <c r="F1085" s="24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4" t="str">
        <f t="shared" si="42"/>
        <v/>
      </c>
    </row>
    <row r="1086" spans="1:7">
      <c r="A1086" s="30" t="s">
        <v>2443</v>
      </c>
      <c r="B1086" s="30">
        <v>4</v>
      </c>
      <c r="C1086" s="30">
        <v>2</v>
      </c>
      <c r="D1086" s="24" t="str">
        <f t="shared" si="43"/>
        <v>기사임</v>
      </c>
      <c r="E1086" s="24">
        <f>IF(D1086="","",COUNTIF($D$1:D1086,"기사임"))</f>
        <v>965</v>
      </c>
      <c r="F1086" s="24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4" t="str">
        <f t="shared" si="42"/>
        <v/>
      </c>
    </row>
    <row r="1087" spans="1:7">
      <c r="A1087" s="30" t="s">
        <v>2803</v>
      </c>
      <c r="B1087" s="30">
        <v>4</v>
      </c>
      <c r="C1087" s="30">
        <v>4</v>
      </c>
      <c r="D1087" s="24" t="str">
        <f t="shared" si="43"/>
        <v>기사임</v>
      </c>
      <c r="E1087" s="24">
        <f>IF(D1087="","",COUNTIF($D$1:D1087,"기사임"))</f>
        <v>966</v>
      </c>
      <c r="F1087" s="24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4" t="str">
        <f t="shared" si="42"/>
        <v/>
      </c>
    </row>
    <row r="1088" spans="1:7">
      <c r="A1088" s="30" t="s">
        <v>2013</v>
      </c>
      <c r="B1088" s="30">
        <v>4</v>
      </c>
      <c r="C1088" s="30">
        <v>4</v>
      </c>
      <c r="D1088" s="24" t="str">
        <f t="shared" si="43"/>
        <v>기사임</v>
      </c>
      <c r="E1088" s="24">
        <f>IF(D1088="","",COUNTIF($D$1:D1088,"기사임"))</f>
        <v>967</v>
      </c>
      <c r="F1088" s="24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4" t="str">
        <f t="shared" si="42"/>
        <v/>
      </c>
    </row>
    <row r="1089" spans="1:7">
      <c r="A1089" s="30" t="s">
        <v>2215</v>
      </c>
      <c r="B1089" s="30">
        <v>4</v>
      </c>
      <c r="C1089" s="30">
        <v>3</v>
      </c>
      <c r="D1089" s="24" t="str">
        <f t="shared" si="43"/>
        <v>기사임</v>
      </c>
      <c r="E1089" s="24">
        <f>IF(D1089="","",COUNTIF($D$1:D1089,"기사임"))</f>
        <v>968</v>
      </c>
      <c r="F1089" s="24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4" t="str">
        <f t="shared" si="42"/>
        <v/>
      </c>
    </row>
    <row r="1090" spans="1:7">
      <c r="A1090" s="30" t="s">
        <v>2216</v>
      </c>
      <c r="B1090" s="30">
        <v>4</v>
      </c>
      <c r="C1090" s="30">
        <v>3</v>
      </c>
      <c r="D1090" s="24" t="str">
        <f t="shared" si="43"/>
        <v>기사임</v>
      </c>
      <c r="E1090" s="24">
        <f>IF(D1090="","",COUNTIF($D$1:D1090,"기사임"))</f>
        <v>969</v>
      </c>
      <c r="F1090" s="24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4" t="str">
        <f t="shared" ref="G1090:G1153" si="44">IF(F1090="","",RANK(F1090,F:F,1))</f>
        <v/>
      </c>
    </row>
    <row r="1091" spans="1:7">
      <c r="A1091" s="30" t="s">
        <v>2116</v>
      </c>
      <c r="B1091" s="30">
        <v>4</v>
      </c>
      <c r="C1091" s="30">
        <v>3</v>
      </c>
      <c r="D1091" s="24" t="str">
        <f t="shared" ref="D1091:D1154" si="45">IF(AND(MID(A1091,2,8)="archives",ISNUMBER(VALUE(MID(A1091,11,8)))=TRUE),"기사임","")</f>
        <v>기사임</v>
      </c>
      <c r="E1091" s="24">
        <f>IF(D1091="","",COUNTIF($D$1:D1091,"기사임"))</f>
        <v>970</v>
      </c>
      <c r="F1091" s="24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4" t="str">
        <f t="shared" si="44"/>
        <v/>
      </c>
    </row>
    <row r="1092" spans="1:7">
      <c r="A1092" s="30" t="s">
        <v>2316</v>
      </c>
      <c r="B1092" s="30">
        <v>4</v>
      </c>
      <c r="C1092" s="30">
        <v>4</v>
      </c>
      <c r="D1092" s="24" t="str">
        <f t="shared" si="45"/>
        <v>기사임</v>
      </c>
      <c r="E1092" s="24">
        <f>IF(D1092="","",COUNTIF($D$1:D1092,"기사임"))</f>
        <v>971</v>
      </c>
      <c r="F1092" s="24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4" t="str">
        <f t="shared" si="44"/>
        <v/>
      </c>
    </row>
    <row r="1093" spans="1:7">
      <c r="A1093" s="30" t="s">
        <v>1656</v>
      </c>
      <c r="B1093" s="30">
        <v>4</v>
      </c>
      <c r="C1093" s="30">
        <v>4</v>
      </c>
      <c r="D1093" s="24" t="str">
        <f t="shared" si="45"/>
        <v>기사임</v>
      </c>
      <c r="E1093" s="24">
        <f>IF(D1093="","",COUNTIF($D$1:D1093,"기사임"))</f>
        <v>972</v>
      </c>
      <c r="F1093" s="24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4" t="str">
        <f t="shared" si="44"/>
        <v/>
      </c>
    </row>
    <row r="1094" spans="1:7">
      <c r="A1094" s="30" t="s">
        <v>2318</v>
      </c>
      <c r="B1094" s="30">
        <v>4</v>
      </c>
      <c r="C1094" s="30">
        <v>4</v>
      </c>
      <c r="D1094" s="24" t="str">
        <f t="shared" si="45"/>
        <v>기사임</v>
      </c>
      <c r="E1094" s="24">
        <f>IF(D1094="","",COUNTIF($D$1:D1094,"기사임"))</f>
        <v>973</v>
      </c>
      <c r="F1094" s="24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4" t="str">
        <f t="shared" si="44"/>
        <v/>
      </c>
    </row>
    <row r="1095" spans="1:7">
      <c r="A1095" s="30" t="s">
        <v>3569</v>
      </c>
      <c r="B1095" s="30">
        <v>4</v>
      </c>
      <c r="C1095" s="30">
        <v>2</v>
      </c>
      <c r="D1095" s="24" t="str">
        <f t="shared" si="45"/>
        <v/>
      </c>
      <c r="E1095" s="24" t="str">
        <f>IF(D1095="","",COUNTIF($D$1:D1095,"기사임"))</f>
        <v/>
      </c>
      <c r="F1095" s="24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4" t="str">
        <f t="shared" si="44"/>
        <v/>
      </c>
    </row>
    <row r="1096" spans="1:7">
      <c r="A1096" s="30" t="s">
        <v>1876</v>
      </c>
      <c r="B1096" s="30">
        <v>4</v>
      </c>
      <c r="C1096" s="30">
        <v>2</v>
      </c>
      <c r="D1096" s="24" t="str">
        <f t="shared" si="45"/>
        <v>기사임</v>
      </c>
      <c r="E1096" s="24">
        <f>IF(D1096="","",COUNTIF($D$1:D1096,"기사임"))</f>
        <v>974</v>
      </c>
      <c r="F1096" s="24" t="str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/>
      </c>
      <c r="G1096" s="24" t="str">
        <f t="shared" si="44"/>
        <v/>
      </c>
    </row>
    <row r="1097" spans="1:7">
      <c r="A1097" s="30" t="s">
        <v>1939</v>
      </c>
      <c r="B1097" s="30">
        <v>4</v>
      </c>
      <c r="C1097" s="30">
        <v>4</v>
      </c>
      <c r="D1097" s="24" t="str">
        <f t="shared" si="45"/>
        <v>기사임</v>
      </c>
      <c r="E1097" s="24">
        <f>IF(D1097="","",COUNTIF($D$1:D1097,"기사임"))</f>
        <v>975</v>
      </c>
      <c r="F1097" s="24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4" t="str">
        <f t="shared" si="44"/>
        <v/>
      </c>
    </row>
    <row r="1098" spans="1:7">
      <c r="A1098" s="30" t="s">
        <v>2321</v>
      </c>
      <c r="B1098" s="30">
        <v>4</v>
      </c>
      <c r="C1098" s="30">
        <v>4</v>
      </c>
      <c r="D1098" s="24" t="str">
        <f t="shared" si="45"/>
        <v>기사임</v>
      </c>
      <c r="E1098" s="24">
        <f>IF(D1098="","",COUNTIF($D$1:D1098,"기사임"))</f>
        <v>976</v>
      </c>
      <c r="F1098" s="24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4" t="str">
        <f t="shared" si="44"/>
        <v/>
      </c>
    </row>
    <row r="1099" spans="1:7">
      <c r="A1099" s="30" t="s">
        <v>3570</v>
      </c>
      <c r="B1099" s="30">
        <v>4</v>
      </c>
      <c r="C1099" s="30">
        <v>3</v>
      </c>
      <c r="D1099" s="24" t="str">
        <f t="shared" si="45"/>
        <v>기사임</v>
      </c>
      <c r="E1099" s="24">
        <f>IF(D1099="","",COUNTIF($D$1:D1099,"기사임"))</f>
        <v>977</v>
      </c>
      <c r="F1099" s="24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4" t="str">
        <f t="shared" si="44"/>
        <v/>
      </c>
    </row>
    <row r="1100" spans="1:7">
      <c r="A1100" s="30" t="s">
        <v>2826</v>
      </c>
      <c r="B1100" s="30">
        <v>4</v>
      </c>
      <c r="C1100" s="30">
        <v>4</v>
      </c>
      <c r="D1100" s="24" t="str">
        <f t="shared" si="45"/>
        <v>기사임</v>
      </c>
      <c r="E1100" s="24">
        <f>IF(D1100="","",COUNTIF($D$1:D1100,"기사임"))</f>
        <v>978</v>
      </c>
      <c r="F1100" s="24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4" t="str">
        <f t="shared" si="44"/>
        <v/>
      </c>
    </row>
    <row r="1101" spans="1:7">
      <c r="A1101" s="30" t="s">
        <v>2829</v>
      </c>
      <c r="B1101" s="30">
        <v>4</v>
      </c>
      <c r="C1101" s="30">
        <v>3</v>
      </c>
      <c r="D1101" s="24" t="str">
        <f t="shared" si="45"/>
        <v>기사임</v>
      </c>
      <c r="E1101" s="24">
        <f>IF(D1101="","",COUNTIF($D$1:D1101,"기사임"))</f>
        <v>979</v>
      </c>
      <c r="F1101" s="24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4" t="str">
        <f t="shared" si="44"/>
        <v/>
      </c>
    </row>
    <row r="1102" spans="1:7">
      <c r="A1102" s="30" t="s">
        <v>2831</v>
      </c>
      <c r="B1102" s="30">
        <v>4</v>
      </c>
      <c r="C1102" s="30">
        <v>4</v>
      </c>
      <c r="D1102" s="24" t="str">
        <f t="shared" si="45"/>
        <v>기사임</v>
      </c>
      <c r="E1102" s="24">
        <f>IF(D1102="","",COUNTIF($D$1:D1102,"기사임"))</f>
        <v>980</v>
      </c>
      <c r="F1102" s="24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4" t="str">
        <f t="shared" si="44"/>
        <v/>
      </c>
    </row>
    <row r="1103" spans="1:7">
      <c r="A1103" s="30" t="s">
        <v>2225</v>
      </c>
      <c r="B1103" s="30">
        <v>4</v>
      </c>
      <c r="C1103" s="30">
        <v>4</v>
      </c>
      <c r="D1103" s="24" t="str">
        <f t="shared" si="45"/>
        <v>기사임</v>
      </c>
      <c r="E1103" s="24">
        <f>IF(D1103="","",COUNTIF($D$1:D1103,"기사임"))</f>
        <v>981</v>
      </c>
      <c r="F1103" s="24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4" t="str">
        <f t="shared" si="44"/>
        <v/>
      </c>
    </row>
    <row r="1104" spans="1:7">
      <c r="A1104" s="30" t="s">
        <v>3571</v>
      </c>
      <c r="B1104" s="30">
        <v>4</v>
      </c>
      <c r="C1104" s="30">
        <v>4</v>
      </c>
      <c r="D1104" s="24" t="str">
        <f t="shared" si="45"/>
        <v>기사임</v>
      </c>
      <c r="E1104" s="24">
        <f>IF(D1104="","",COUNTIF($D$1:D1104,"기사임"))</f>
        <v>982</v>
      </c>
      <c r="F1104" s="24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4" t="str">
        <f t="shared" si="44"/>
        <v/>
      </c>
    </row>
    <row r="1105" spans="1:7">
      <c r="A1105" s="30" t="s">
        <v>2845</v>
      </c>
      <c r="B1105" s="30">
        <v>4</v>
      </c>
      <c r="C1105" s="30">
        <v>4</v>
      </c>
      <c r="D1105" s="24" t="str">
        <f t="shared" si="45"/>
        <v>기사임</v>
      </c>
      <c r="E1105" s="24">
        <f>IF(D1105="","",COUNTIF($D$1:D1105,"기사임"))</f>
        <v>983</v>
      </c>
      <c r="F1105" s="24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4" t="str">
        <f t="shared" si="44"/>
        <v/>
      </c>
    </row>
    <row r="1106" spans="1:7">
      <c r="A1106" s="30" t="s">
        <v>1791</v>
      </c>
      <c r="B1106" s="30">
        <v>4</v>
      </c>
      <c r="C1106" s="30">
        <v>3</v>
      </c>
      <c r="D1106" s="24" t="str">
        <f t="shared" si="45"/>
        <v>기사임</v>
      </c>
      <c r="E1106" s="24">
        <f>IF(D1106="","",COUNTIF($D$1:D1106,"기사임"))</f>
        <v>984</v>
      </c>
      <c r="F1106" s="24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4" t="str">
        <f t="shared" si="44"/>
        <v/>
      </c>
    </row>
    <row r="1107" spans="1:7">
      <c r="A1107" s="30" t="s">
        <v>3572</v>
      </c>
      <c r="B1107" s="30">
        <v>4</v>
      </c>
      <c r="C1107" s="30">
        <v>3</v>
      </c>
      <c r="D1107" s="24" t="str">
        <f t="shared" si="45"/>
        <v>기사임</v>
      </c>
      <c r="E1107" s="24">
        <f>IF(D1107="","",COUNTIF($D$1:D1107,"기사임"))</f>
        <v>985</v>
      </c>
      <c r="F1107" s="24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4" t="str">
        <f t="shared" si="44"/>
        <v/>
      </c>
    </row>
    <row r="1108" spans="1:7">
      <c r="A1108" s="30" t="s">
        <v>2125</v>
      </c>
      <c r="B1108" s="30">
        <v>4</v>
      </c>
      <c r="C1108" s="30">
        <v>3</v>
      </c>
      <c r="D1108" s="24" t="str">
        <f t="shared" si="45"/>
        <v>기사임</v>
      </c>
      <c r="E1108" s="24">
        <f>IF(D1108="","",COUNTIF($D$1:D1108,"기사임"))</f>
        <v>986</v>
      </c>
      <c r="F1108" s="24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4" t="str">
        <f t="shared" si="44"/>
        <v/>
      </c>
    </row>
    <row r="1109" spans="1:7">
      <c r="A1109" s="30" t="s">
        <v>3573</v>
      </c>
      <c r="B1109" s="30">
        <v>4</v>
      </c>
      <c r="C1109" s="30">
        <v>4</v>
      </c>
      <c r="D1109" s="24" t="str">
        <f t="shared" si="45"/>
        <v>기사임</v>
      </c>
      <c r="E1109" s="24">
        <f>IF(D1109="","",COUNTIF($D$1:D1109,"기사임"))</f>
        <v>987</v>
      </c>
      <c r="F1109" s="24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4" t="str">
        <f t="shared" si="44"/>
        <v/>
      </c>
    </row>
    <row r="1110" spans="1:7">
      <c r="A1110" s="30" t="s">
        <v>2622</v>
      </c>
      <c r="B1110" s="30">
        <v>4</v>
      </c>
      <c r="C1110" s="30">
        <v>3</v>
      </c>
      <c r="D1110" s="24" t="str">
        <f t="shared" si="45"/>
        <v>기사임</v>
      </c>
      <c r="E1110" s="24">
        <f>IF(D1110="","",COUNTIF($D$1:D1110,"기사임"))</f>
        <v>988</v>
      </c>
      <c r="F1110" s="24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4" t="str">
        <f t="shared" si="44"/>
        <v/>
      </c>
    </row>
    <row r="1111" spans="1:7">
      <c r="A1111" s="30" t="s">
        <v>2850</v>
      </c>
      <c r="B1111" s="30">
        <v>4</v>
      </c>
      <c r="C1111" s="30">
        <v>4</v>
      </c>
      <c r="D1111" s="24" t="str">
        <f t="shared" si="45"/>
        <v>기사임</v>
      </c>
      <c r="E1111" s="24">
        <f>IF(D1111="","",COUNTIF($D$1:D1111,"기사임"))</f>
        <v>989</v>
      </c>
      <c r="F1111" s="24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4" t="str">
        <f t="shared" si="44"/>
        <v/>
      </c>
    </row>
    <row r="1112" spans="1:7">
      <c r="A1112" s="30" t="s">
        <v>2851</v>
      </c>
      <c r="B1112" s="30">
        <v>4</v>
      </c>
      <c r="C1112" s="30">
        <v>2</v>
      </c>
      <c r="D1112" s="24" t="str">
        <f t="shared" si="45"/>
        <v>기사임</v>
      </c>
      <c r="E1112" s="24">
        <f>IF(D1112="","",COUNTIF($D$1:D1112,"기사임"))</f>
        <v>990</v>
      </c>
      <c r="F1112" s="24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4" t="str">
        <f t="shared" si="44"/>
        <v/>
      </c>
    </row>
    <row r="1113" spans="1:7">
      <c r="A1113" s="30" t="s">
        <v>3349</v>
      </c>
      <c r="B1113" s="30">
        <v>4</v>
      </c>
      <c r="C1113" s="30">
        <v>4</v>
      </c>
      <c r="D1113" s="24" t="str">
        <f t="shared" si="45"/>
        <v>기사임</v>
      </c>
      <c r="E1113" s="24">
        <f>IF(D1113="","",COUNTIF($D$1:D1113,"기사임"))</f>
        <v>991</v>
      </c>
      <c r="F1113" s="24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4" t="str">
        <f t="shared" si="44"/>
        <v/>
      </c>
    </row>
    <row r="1114" spans="1:7">
      <c r="A1114" s="30" t="s">
        <v>3574</v>
      </c>
      <c r="B1114" s="30">
        <v>4</v>
      </c>
      <c r="C1114" s="30">
        <v>4</v>
      </c>
      <c r="D1114" s="24" t="str">
        <f t="shared" si="45"/>
        <v>기사임</v>
      </c>
      <c r="E1114" s="24">
        <f>IF(D1114="","",COUNTIF($D$1:D1114,"기사임"))</f>
        <v>992</v>
      </c>
      <c r="F1114" s="24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4" t="str">
        <f t="shared" si="44"/>
        <v/>
      </c>
    </row>
    <row r="1115" spans="1:7">
      <c r="A1115" s="30" t="s">
        <v>3225</v>
      </c>
      <c r="B1115" s="30">
        <v>4</v>
      </c>
      <c r="C1115" s="30">
        <v>3</v>
      </c>
      <c r="D1115" s="24" t="str">
        <f t="shared" si="45"/>
        <v>기사임</v>
      </c>
      <c r="E1115" s="24">
        <f>IF(D1115="","",COUNTIF($D$1:D1115,"기사임"))</f>
        <v>993</v>
      </c>
      <c r="F1115" s="24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4" t="str">
        <f t="shared" si="44"/>
        <v/>
      </c>
    </row>
    <row r="1116" spans="1:7">
      <c r="A1116" s="30" t="s">
        <v>1469</v>
      </c>
      <c r="B1116" s="30">
        <v>4</v>
      </c>
      <c r="C1116" s="30">
        <v>4</v>
      </c>
      <c r="D1116" s="24" t="str">
        <f t="shared" si="45"/>
        <v>기사임</v>
      </c>
      <c r="E1116" s="24">
        <f>IF(D1116="","",COUNTIF($D$1:D1116,"기사임"))</f>
        <v>994</v>
      </c>
      <c r="F1116" s="24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4" t="str">
        <f t="shared" si="44"/>
        <v/>
      </c>
    </row>
    <row r="1117" spans="1:7">
      <c r="A1117" s="30" t="s">
        <v>2629</v>
      </c>
      <c r="B1117" s="30">
        <v>4</v>
      </c>
      <c r="C1117" s="30">
        <v>4</v>
      </c>
      <c r="D1117" s="24" t="str">
        <f t="shared" si="45"/>
        <v>기사임</v>
      </c>
      <c r="E1117" s="24">
        <f>IF(D1117="","",COUNTIF($D$1:D1117,"기사임"))</f>
        <v>995</v>
      </c>
      <c r="F1117" s="24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4" t="str">
        <f t="shared" si="44"/>
        <v/>
      </c>
    </row>
    <row r="1118" spans="1:7">
      <c r="A1118" s="30" t="s">
        <v>3575</v>
      </c>
      <c r="B1118" s="30">
        <v>4</v>
      </c>
      <c r="C1118" s="30">
        <v>4</v>
      </c>
      <c r="D1118" s="24" t="str">
        <f t="shared" si="45"/>
        <v>기사임</v>
      </c>
      <c r="E1118" s="24">
        <f>IF(D1118="","",COUNTIF($D$1:D1118,"기사임"))</f>
        <v>996</v>
      </c>
      <c r="F1118" s="24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4" t="str">
        <f t="shared" si="44"/>
        <v/>
      </c>
    </row>
    <row r="1119" spans="1:7">
      <c r="A1119" s="30" t="s">
        <v>1885</v>
      </c>
      <c r="B1119" s="30">
        <v>4</v>
      </c>
      <c r="C1119" s="30">
        <v>3</v>
      </c>
      <c r="D1119" s="24" t="str">
        <f t="shared" si="45"/>
        <v>기사임</v>
      </c>
      <c r="E1119" s="24">
        <f>IF(D1119="","",COUNTIF($D$1:D1119,"기사임"))</f>
        <v>997</v>
      </c>
      <c r="F1119" s="24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4" t="str">
        <f t="shared" si="44"/>
        <v/>
      </c>
    </row>
    <row r="1120" spans="1:7">
      <c r="A1120" s="30" t="s">
        <v>2130</v>
      </c>
      <c r="B1120" s="30">
        <v>4</v>
      </c>
      <c r="C1120" s="30">
        <v>4</v>
      </c>
      <c r="D1120" s="24" t="str">
        <f t="shared" si="45"/>
        <v>기사임</v>
      </c>
      <c r="E1120" s="24">
        <f>IF(D1120="","",COUNTIF($D$1:D1120,"기사임"))</f>
        <v>998</v>
      </c>
      <c r="F1120" s="24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4" t="str">
        <f t="shared" si="44"/>
        <v/>
      </c>
    </row>
    <row r="1121" spans="1:7">
      <c r="A1121" s="30" t="s">
        <v>2635</v>
      </c>
      <c r="B1121" s="30">
        <v>4</v>
      </c>
      <c r="C1121" s="30">
        <v>3</v>
      </c>
      <c r="D1121" s="24" t="str">
        <f t="shared" si="45"/>
        <v>기사임</v>
      </c>
      <c r="E1121" s="24">
        <f>IF(D1121="","",COUNTIF($D$1:D1121,"기사임"))</f>
        <v>999</v>
      </c>
      <c r="F1121" s="24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4" t="str">
        <f t="shared" si="44"/>
        <v/>
      </c>
    </row>
    <row r="1122" spans="1:7">
      <c r="A1122" s="30" t="s">
        <v>2471</v>
      </c>
      <c r="B1122" s="30">
        <v>4</v>
      </c>
      <c r="C1122" s="30">
        <v>3</v>
      </c>
      <c r="D1122" s="24" t="str">
        <f t="shared" si="45"/>
        <v>기사임</v>
      </c>
      <c r="E1122" s="24">
        <f>IF(D1122="","",COUNTIF($D$1:D1122,"기사임"))</f>
        <v>1000</v>
      </c>
      <c r="F1122" s="24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4" t="str">
        <f t="shared" si="44"/>
        <v/>
      </c>
    </row>
    <row r="1123" spans="1:7">
      <c r="A1123" s="30" t="s">
        <v>2344</v>
      </c>
      <c r="B1123" s="30">
        <v>4</v>
      </c>
      <c r="C1123" s="30">
        <v>3</v>
      </c>
      <c r="D1123" s="24" t="str">
        <f t="shared" si="45"/>
        <v>기사임</v>
      </c>
      <c r="E1123" s="24">
        <f>IF(D1123="","",COUNTIF($D$1:D1123,"기사임"))</f>
        <v>1001</v>
      </c>
      <c r="F1123" s="24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4" t="str">
        <f t="shared" si="44"/>
        <v/>
      </c>
    </row>
    <row r="1124" spans="1:7">
      <c r="A1124" s="30" t="s">
        <v>2642</v>
      </c>
      <c r="B1124" s="30">
        <v>4</v>
      </c>
      <c r="C1124" s="30">
        <v>4</v>
      </c>
      <c r="D1124" s="24" t="str">
        <f t="shared" si="45"/>
        <v>기사임</v>
      </c>
      <c r="E1124" s="24">
        <f>IF(D1124="","",COUNTIF($D$1:D1124,"기사임"))</f>
        <v>1002</v>
      </c>
      <c r="F1124" s="24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4" t="str">
        <f t="shared" si="44"/>
        <v/>
      </c>
    </row>
    <row r="1125" spans="1:7">
      <c r="A1125" s="30" t="s">
        <v>2133</v>
      </c>
      <c r="B1125" s="30">
        <v>4</v>
      </c>
      <c r="C1125" s="30">
        <v>4</v>
      </c>
      <c r="D1125" s="24" t="str">
        <f t="shared" si="45"/>
        <v>기사임</v>
      </c>
      <c r="E1125" s="24">
        <f>IF(D1125="","",COUNTIF($D$1:D1125,"기사임"))</f>
        <v>1003</v>
      </c>
      <c r="F1125" s="24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4" t="str">
        <f t="shared" si="44"/>
        <v/>
      </c>
    </row>
    <row r="1126" spans="1:7">
      <c r="A1126" s="30" t="s">
        <v>1805</v>
      </c>
      <c r="B1126" s="30">
        <v>4</v>
      </c>
      <c r="C1126" s="30">
        <v>2</v>
      </c>
      <c r="D1126" s="24" t="str">
        <f t="shared" si="45"/>
        <v/>
      </c>
      <c r="E1126" s="24" t="str">
        <f>IF(D1126="","",COUNTIF($D$1:D1126,"기사임"))</f>
        <v/>
      </c>
      <c r="F1126" s="24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4" t="str">
        <f t="shared" si="44"/>
        <v/>
      </c>
    </row>
    <row r="1127" spans="1:7">
      <c r="A1127" s="30" t="s">
        <v>1848</v>
      </c>
      <c r="B1127" s="30">
        <v>4</v>
      </c>
      <c r="C1127" s="30">
        <v>4</v>
      </c>
      <c r="D1127" s="24" t="str">
        <f t="shared" si="45"/>
        <v/>
      </c>
      <c r="E1127" s="24" t="str">
        <f>IF(D1127="","",COUNTIF($D$1:D1127,"기사임"))</f>
        <v/>
      </c>
      <c r="F1127" s="24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4" t="str">
        <f t="shared" si="44"/>
        <v/>
      </c>
    </row>
    <row r="1128" spans="1:7">
      <c r="A1128" s="30" t="s">
        <v>3130</v>
      </c>
      <c r="B1128" s="30">
        <v>4</v>
      </c>
      <c r="C1128" s="30">
        <v>3</v>
      </c>
      <c r="D1128" s="24" t="str">
        <f t="shared" si="45"/>
        <v/>
      </c>
      <c r="E1128" s="24" t="str">
        <f>IF(D1128="","",COUNTIF($D$1:D1128,"기사임"))</f>
        <v/>
      </c>
      <c r="F1128" s="24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4" t="str">
        <f t="shared" si="44"/>
        <v/>
      </c>
    </row>
    <row r="1129" spans="1:7">
      <c r="A1129" s="30" t="s">
        <v>2648</v>
      </c>
      <c r="B1129" s="30">
        <v>4</v>
      </c>
      <c r="C1129" s="30">
        <v>3</v>
      </c>
      <c r="D1129" s="24" t="str">
        <f t="shared" si="45"/>
        <v/>
      </c>
      <c r="E1129" s="24" t="str">
        <f>IF(D1129="","",COUNTIF($D$1:D1129,"기사임"))</f>
        <v/>
      </c>
      <c r="F1129" s="24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4" t="str">
        <f t="shared" si="44"/>
        <v/>
      </c>
    </row>
    <row r="1130" spans="1:7">
      <c r="A1130" s="30" t="s">
        <v>2886</v>
      </c>
      <c r="B1130" s="30">
        <v>4</v>
      </c>
      <c r="C1130" s="30">
        <v>2</v>
      </c>
      <c r="D1130" s="24" t="str">
        <f t="shared" si="45"/>
        <v/>
      </c>
      <c r="E1130" s="24" t="str">
        <f>IF(D1130="","",COUNTIF($D$1:D1130,"기사임"))</f>
        <v/>
      </c>
      <c r="F1130" s="24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4" t="str">
        <f t="shared" si="44"/>
        <v/>
      </c>
    </row>
    <row r="1131" spans="1:7">
      <c r="A1131" s="30" t="s">
        <v>2650</v>
      </c>
      <c r="B1131" s="30">
        <v>4</v>
      </c>
      <c r="C1131" s="30">
        <v>2</v>
      </c>
      <c r="D1131" s="24" t="str">
        <f t="shared" si="45"/>
        <v/>
      </c>
      <c r="E1131" s="24" t="str">
        <f>IF(D1131="","",COUNTIF($D$1:D1131,"기사임"))</f>
        <v/>
      </c>
      <c r="F1131" s="24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4" t="str">
        <f t="shared" si="44"/>
        <v/>
      </c>
    </row>
    <row r="1132" spans="1:7">
      <c r="A1132" s="30" t="s">
        <v>2887</v>
      </c>
      <c r="B1132" s="30">
        <v>4</v>
      </c>
      <c r="C1132" s="30">
        <v>4</v>
      </c>
      <c r="D1132" s="24" t="str">
        <f t="shared" si="45"/>
        <v/>
      </c>
      <c r="E1132" s="24" t="str">
        <f>IF(D1132="","",COUNTIF($D$1:D1132,"기사임"))</f>
        <v/>
      </c>
      <c r="F1132" s="24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4" t="str">
        <f t="shared" si="44"/>
        <v/>
      </c>
    </row>
    <row r="1133" spans="1:7">
      <c r="A1133" s="30" t="s">
        <v>2235</v>
      </c>
      <c r="B1133" s="30">
        <v>4</v>
      </c>
      <c r="C1133" s="30">
        <v>1</v>
      </c>
      <c r="D1133" s="24" t="str">
        <f t="shared" si="45"/>
        <v/>
      </c>
      <c r="E1133" s="24" t="str">
        <f>IF(D1133="","",COUNTIF($D$1:D1133,"기사임"))</f>
        <v/>
      </c>
      <c r="F1133" s="24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4" t="str">
        <f t="shared" si="44"/>
        <v/>
      </c>
    </row>
    <row r="1134" spans="1:7">
      <c r="A1134" s="30" t="s">
        <v>3576</v>
      </c>
      <c r="B1134" s="30">
        <v>3</v>
      </c>
      <c r="C1134" s="30">
        <v>1.3333333333333299</v>
      </c>
      <c r="D1134" s="24" t="str">
        <f t="shared" si="45"/>
        <v/>
      </c>
      <c r="E1134" s="24" t="str">
        <f>IF(D1134="","",COUNTIF($D$1:D1134,"기사임"))</f>
        <v/>
      </c>
      <c r="F1134" s="24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4" t="str">
        <f t="shared" si="44"/>
        <v/>
      </c>
    </row>
    <row r="1135" spans="1:7">
      <c r="A1135" s="30" t="s">
        <v>3577</v>
      </c>
      <c r="B1135" s="30">
        <v>4</v>
      </c>
      <c r="C1135" s="30">
        <v>3</v>
      </c>
      <c r="D1135" s="24" t="str">
        <f t="shared" si="45"/>
        <v/>
      </c>
      <c r="E1135" s="24" t="str">
        <f>IF(D1135="","",COUNTIF($D$1:D1135,"기사임"))</f>
        <v/>
      </c>
      <c r="F1135" s="24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4" t="str">
        <f t="shared" si="44"/>
        <v/>
      </c>
    </row>
    <row r="1136" spans="1:7">
      <c r="A1136" s="30" t="s">
        <v>3578</v>
      </c>
      <c r="B1136" s="30">
        <v>4</v>
      </c>
      <c r="C1136" s="30">
        <v>1</v>
      </c>
      <c r="D1136" s="24" t="str">
        <f t="shared" si="45"/>
        <v/>
      </c>
      <c r="E1136" s="24" t="str">
        <f>IF(D1136="","",COUNTIF($D$1:D1136,"기사임"))</f>
        <v/>
      </c>
      <c r="F1136" s="24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4" t="str">
        <f t="shared" si="44"/>
        <v/>
      </c>
    </row>
    <row r="1137" spans="1:7">
      <c r="A1137" s="30" t="s">
        <v>2889</v>
      </c>
      <c r="B1137" s="30">
        <v>4</v>
      </c>
      <c r="C1137" s="30">
        <v>3</v>
      </c>
      <c r="D1137" s="24" t="str">
        <f t="shared" si="45"/>
        <v/>
      </c>
      <c r="E1137" s="24" t="str">
        <f>IF(D1137="","",COUNTIF($D$1:D1137,"기사임"))</f>
        <v/>
      </c>
      <c r="F1137" s="24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4" t="str">
        <f t="shared" si="44"/>
        <v/>
      </c>
    </row>
    <row r="1138" spans="1:7">
      <c r="A1138" s="30" t="s">
        <v>2892</v>
      </c>
      <c r="B1138" s="30">
        <v>4</v>
      </c>
      <c r="C1138" s="30">
        <v>1</v>
      </c>
      <c r="D1138" s="24" t="str">
        <f t="shared" si="45"/>
        <v/>
      </c>
      <c r="E1138" s="24" t="str">
        <f>IF(D1138="","",COUNTIF($D$1:D1138,"기사임"))</f>
        <v/>
      </c>
      <c r="F1138" s="24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4" t="str">
        <f t="shared" si="44"/>
        <v/>
      </c>
    </row>
    <row r="1139" spans="1:7">
      <c r="A1139" s="30" t="s">
        <v>3579</v>
      </c>
      <c r="B1139" s="30">
        <v>4</v>
      </c>
      <c r="C1139" s="30">
        <v>2</v>
      </c>
      <c r="D1139" s="24" t="str">
        <f t="shared" si="45"/>
        <v/>
      </c>
      <c r="E1139" s="24" t="str">
        <f>IF(D1139="","",COUNTIF($D$1:D1139,"기사임"))</f>
        <v/>
      </c>
      <c r="F1139" s="24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4" t="str">
        <f t="shared" si="44"/>
        <v/>
      </c>
    </row>
    <row r="1140" spans="1:7">
      <c r="A1140" s="30" t="s">
        <v>3580</v>
      </c>
      <c r="B1140" s="30">
        <v>4</v>
      </c>
      <c r="C1140" s="30">
        <v>1</v>
      </c>
      <c r="D1140" s="24" t="str">
        <f t="shared" si="45"/>
        <v/>
      </c>
      <c r="E1140" s="24" t="str">
        <f>IF(D1140="","",COUNTIF($D$1:D1140,"기사임"))</f>
        <v/>
      </c>
      <c r="F1140" s="24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4" t="str">
        <f t="shared" si="44"/>
        <v/>
      </c>
    </row>
    <row r="1141" spans="1:7">
      <c r="A1141" s="30" t="s">
        <v>2039</v>
      </c>
      <c r="B1141" s="30">
        <v>4</v>
      </c>
      <c r="C1141" s="30">
        <v>4</v>
      </c>
      <c r="D1141" s="24" t="str">
        <f t="shared" si="45"/>
        <v/>
      </c>
      <c r="E1141" s="24" t="str">
        <f>IF(D1141="","",COUNTIF($D$1:D1141,"기사임"))</f>
        <v/>
      </c>
      <c r="F1141" s="24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4" t="str">
        <f t="shared" si="44"/>
        <v/>
      </c>
    </row>
    <row r="1142" spans="1:7">
      <c r="A1142" s="30" t="s">
        <v>3581</v>
      </c>
      <c r="B1142" s="30">
        <v>1</v>
      </c>
      <c r="C1142" s="30">
        <v>4</v>
      </c>
      <c r="D1142" s="24" t="str">
        <f t="shared" si="45"/>
        <v/>
      </c>
      <c r="E1142" s="24" t="str">
        <f>IF(D1142="","",COUNTIF($D$1:D1142,"기사임"))</f>
        <v/>
      </c>
      <c r="F1142" s="24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4" t="str">
        <f t="shared" si="44"/>
        <v/>
      </c>
    </row>
    <row r="1143" spans="1:7">
      <c r="A1143" s="30" t="s">
        <v>3582</v>
      </c>
      <c r="B1143" s="30">
        <v>4</v>
      </c>
      <c r="C1143" s="30">
        <v>3</v>
      </c>
      <c r="D1143" s="24" t="str">
        <f t="shared" si="45"/>
        <v/>
      </c>
      <c r="E1143" s="24" t="str">
        <f>IF(D1143="","",COUNTIF($D$1:D1143,"기사임"))</f>
        <v/>
      </c>
      <c r="F1143" s="24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4" t="str">
        <f t="shared" si="44"/>
        <v/>
      </c>
    </row>
    <row r="1144" spans="1:7">
      <c r="A1144" s="30" t="s">
        <v>3583</v>
      </c>
      <c r="B1144" s="30">
        <v>2</v>
      </c>
      <c r="C1144" s="30">
        <v>2</v>
      </c>
      <c r="D1144" s="24" t="str">
        <f t="shared" si="45"/>
        <v/>
      </c>
      <c r="E1144" s="24" t="str">
        <f>IF(D1144="","",COUNTIF($D$1:D1144,"기사임"))</f>
        <v/>
      </c>
      <c r="F1144" s="24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4" t="str">
        <f t="shared" si="44"/>
        <v/>
      </c>
    </row>
    <row r="1145" spans="1:7">
      <c r="A1145" s="30" t="s">
        <v>3584</v>
      </c>
      <c r="B1145" s="30">
        <v>4</v>
      </c>
      <c r="C1145" s="30">
        <v>2</v>
      </c>
      <c r="D1145" s="24" t="str">
        <f t="shared" si="45"/>
        <v/>
      </c>
      <c r="E1145" s="24" t="str">
        <f>IF(D1145="","",COUNTIF($D$1:D1145,"기사임"))</f>
        <v/>
      </c>
      <c r="F1145" s="24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4" t="str">
        <f t="shared" si="44"/>
        <v/>
      </c>
    </row>
    <row r="1146" spans="1:7">
      <c r="A1146" s="30" t="s">
        <v>3585</v>
      </c>
      <c r="B1146" s="30">
        <v>4</v>
      </c>
      <c r="C1146" s="30">
        <v>4</v>
      </c>
      <c r="D1146" s="24" t="str">
        <f t="shared" si="45"/>
        <v/>
      </c>
      <c r="E1146" s="24" t="str">
        <f>IF(D1146="","",COUNTIF($D$1:D1146,"기사임"))</f>
        <v/>
      </c>
      <c r="F1146" s="24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4" t="str">
        <f t="shared" si="44"/>
        <v/>
      </c>
    </row>
    <row r="1147" spans="1:7">
      <c r="A1147" s="30" t="s">
        <v>3586</v>
      </c>
      <c r="B1147" s="30">
        <v>4</v>
      </c>
      <c r="C1147" s="30">
        <v>1</v>
      </c>
      <c r="D1147" s="24" t="str">
        <f t="shared" si="45"/>
        <v/>
      </c>
      <c r="E1147" s="24" t="str">
        <f>IF(D1147="","",COUNTIF($D$1:D1147,"기사임"))</f>
        <v/>
      </c>
      <c r="F1147" s="24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4" t="str">
        <f t="shared" si="44"/>
        <v/>
      </c>
    </row>
    <row r="1148" spans="1:7">
      <c r="A1148" s="30" t="s">
        <v>2903</v>
      </c>
      <c r="B1148" s="30">
        <v>4</v>
      </c>
      <c r="C1148" s="30">
        <v>4</v>
      </c>
      <c r="D1148" s="24" t="str">
        <f t="shared" si="45"/>
        <v/>
      </c>
      <c r="E1148" s="24" t="str">
        <f>IF(D1148="","",COUNTIF($D$1:D1148,"기사임"))</f>
        <v/>
      </c>
      <c r="F1148" s="24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4" t="str">
        <f t="shared" si="44"/>
        <v/>
      </c>
    </row>
    <row r="1149" spans="1:7">
      <c r="A1149" s="30" t="s">
        <v>3587</v>
      </c>
      <c r="B1149" s="30">
        <v>4</v>
      </c>
      <c r="C1149" s="30">
        <v>3</v>
      </c>
      <c r="D1149" s="24" t="str">
        <f t="shared" si="45"/>
        <v/>
      </c>
      <c r="E1149" s="24" t="str">
        <f>IF(D1149="","",COUNTIF($D$1:D1149,"기사임"))</f>
        <v/>
      </c>
      <c r="F1149" s="24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4" t="str">
        <f t="shared" si="44"/>
        <v/>
      </c>
    </row>
    <row r="1150" spans="1:7">
      <c r="A1150" s="30" t="s">
        <v>2486</v>
      </c>
      <c r="B1150" s="30">
        <v>4</v>
      </c>
      <c r="C1150" s="30">
        <v>3</v>
      </c>
      <c r="D1150" s="24" t="str">
        <f t="shared" si="45"/>
        <v/>
      </c>
      <c r="E1150" s="24" t="str">
        <f>IF(D1150="","",COUNTIF($D$1:D1150,"기사임"))</f>
        <v/>
      </c>
      <c r="F1150" s="24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4" t="str">
        <f t="shared" si="44"/>
        <v/>
      </c>
    </row>
    <row r="1151" spans="1:7">
      <c r="A1151" s="30" t="s">
        <v>3588</v>
      </c>
      <c r="B1151" s="30">
        <v>4</v>
      </c>
      <c r="C1151" s="30">
        <v>3</v>
      </c>
      <c r="D1151" s="24" t="str">
        <f t="shared" si="45"/>
        <v/>
      </c>
      <c r="E1151" s="24" t="str">
        <f>IF(D1151="","",COUNTIF($D$1:D1151,"기사임"))</f>
        <v/>
      </c>
      <c r="F1151" s="24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4" t="str">
        <f t="shared" si="44"/>
        <v/>
      </c>
    </row>
    <row r="1152" spans="1:7">
      <c r="A1152" s="30" t="s">
        <v>2660</v>
      </c>
      <c r="B1152" s="30">
        <v>4</v>
      </c>
      <c r="C1152" s="30">
        <v>3</v>
      </c>
      <c r="D1152" s="24" t="str">
        <f t="shared" si="45"/>
        <v/>
      </c>
      <c r="E1152" s="24" t="str">
        <f>IF(D1152="","",COUNTIF($D$1:D1152,"기사임"))</f>
        <v/>
      </c>
      <c r="F1152" s="24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4" t="str">
        <f t="shared" si="44"/>
        <v/>
      </c>
    </row>
    <row r="1153" spans="1:7">
      <c r="A1153" s="30" t="s">
        <v>2241</v>
      </c>
      <c r="B1153" s="30">
        <v>4</v>
      </c>
      <c r="C1153" s="30">
        <v>4</v>
      </c>
      <c r="D1153" s="24" t="str">
        <f t="shared" si="45"/>
        <v/>
      </c>
      <c r="E1153" s="24" t="str">
        <f>IF(D1153="","",COUNTIF($D$1:D1153,"기사임"))</f>
        <v/>
      </c>
      <c r="F1153" s="24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4" t="str">
        <f t="shared" si="44"/>
        <v/>
      </c>
    </row>
    <row r="1154" spans="1:7">
      <c r="A1154" s="30" t="s">
        <v>3589</v>
      </c>
      <c r="B1154" s="30">
        <v>4</v>
      </c>
      <c r="C1154" s="30">
        <v>1</v>
      </c>
      <c r="D1154" s="24" t="str">
        <f t="shared" si="45"/>
        <v/>
      </c>
      <c r="E1154" s="24" t="str">
        <f>IF(D1154="","",COUNTIF($D$1:D1154,"기사임"))</f>
        <v/>
      </c>
      <c r="F1154" s="24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4" t="str">
        <f t="shared" ref="G1154:G1217" si="46">IF(F1154="","",RANK(F1154,F:F,1))</f>
        <v/>
      </c>
    </row>
    <row r="1155" spans="1:7">
      <c r="A1155" s="30" t="s">
        <v>3590</v>
      </c>
      <c r="B1155" s="30">
        <v>1</v>
      </c>
      <c r="C1155" s="30">
        <v>4</v>
      </c>
      <c r="D1155" s="24" t="str">
        <f t="shared" ref="D1155:D1218" si="47">IF(AND(MID(A1155,2,8)="archives",ISNUMBER(VALUE(MID(A1155,11,8)))=TRUE),"기사임","")</f>
        <v/>
      </c>
      <c r="E1155" s="24" t="str">
        <f>IF(D1155="","",COUNTIF($D$1:D1155,"기사임"))</f>
        <v/>
      </c>
      <c r="F1155" s="24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4" t="str">
        <f t="shared" si="46"/>
        <v/>
      </c>
    </row>
    <row r="1156" spans="1:7">
      <c r="A1156" s="30" t="s">
        <v>3591</v>
      </c>
      <c r="B1156" s="30">
        <v>4</v>
      </c>
      <c r="C1156" s="30">
        <v>1</v>
      </c>
      <c r="D1156" s="24" t="str">
        <f t="shared" si="47"/>
        <v/>
      </c>
      <c r="E1156" s="24" t="str">
        <f>IF(D1156="","",COUNTIF($D$1:D1156,"기사임"))</f>
        <v/>
      </c>
      <c r="F1156" s="24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4" t="str">
        <f t="shared" si="46"/>
        <v/>
      </c>
    </row>
    <row r="1157" spans="1:7">
      <c r="A1157" s="30" t="s">
        <v>2661</v>
      </c>
      <c r="B1157" s="30">
        <v>4</v>
      </c>
      <c r="C1157" s="30">
        <v>4</v>
      </c>
      <c r="D1157" s="24" t="str">
        <f t="shared" si="47"/>
        <v/>
      </c>
      <c r="E1157" s="24" t="str">
        <f>IF(D1157="","",COUNTIF($D$1:D1157,"기사임"))</f>
        <v/>
      </c>
      <c r="F1157" s="24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4" t="str">
        <f t="shared" si="46"/>
        <v/>
      </c>
    </row>
    <row r="1158" spans="1:7">
      <c r="A1158" s="30" t="s">
        <v>2493</v>
      </c>
      <c r="B1158" s="30">
        <v>4</v>
      </c>
      <c r="C1158" s="30">
        <v>2</v>
      </c>
      <c r="D1158" s="24" t="str">
        <f t="shared" si="47"/>
        <v/>
      </c>
      <c r="E1158" s="24" t="str">
        <f>IF(D1158="","",COUNTIF($D$1:D1158,"기사임"))</f>
        <v/>
      </c>
      <c r="F1158" s="24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4" t="str">
        <f t="shared" si="46"/>
        <v/>
      </c>
    </row>
    <row r="1159" spans="1:7">
      <c r="A1159" s="30" t="s">
        <v>1889</v>
      </c>
      <c r="B1159" s="30">
        <v>4</v>
      </c>
      <c r="C1159" s="30">
        <v>4</v>
      </c>
      <c r="D1159" s="24" t="str">
        <f t="shared" si="47"/>
        <v/>
      </c>
      <c r="E1159" s="24" t="str">
        <f>IF(D1159="","",COUNTIF($D$1:D1159,"기사임"))</f>
        <v/>
      </c>
      <c r="F1159" s="24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4" t="str">
        <f t="shared" si="46"/>
        <v/>
      </c>
    </row>
    <row r="1160" spans="1:7">
      <c r="A1160" s="30" t="s">
        <v>1539</v>
      </c>
      <c r="B1160" s="30">
        <v>3</v>
      </c>
      <c r="C1160" s="30">
        <v>3</v>
      </c>
      <c r="D1160" s="24" t="str">
        <f t="shared" si="47"/>
        <v>기사임</v>
      </c>
      <c r="E1160" s="24">
        <f>IF(D1160="","",COUNTIF($D$1:D1160,"기사임"))</f>
        <v>1004</v>
      </c>
      <c r="F1160" s="24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4" t="str">
        <f t="shared" si="46"/>
        <v/>
      </c>
    </row>
    <row r="1161" spans="1:7">
      <c r="A1161" s="30" t="s">
        <v>1955</v>
      </c>
      <c r="B1161" s="30">
        <v>3</v>
      </c>
      <c r="C1161" s="30">
        <v>3</v>
      </c>
      <c r="D1161" s="24" t="str">
        <f t="shared" si="47"/>
        <v>기사임</v>
      </c>
      <c r="E1161" s="24">
        <f>IF(D1161="","",COUNTIF($D$1:D1161,"기사임"))</f>
        <v>1005</v>
      </c>
      <c r="F1161" s="24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4" t="str">
        <f t="shared" si="46"/>
        <v/>
      </c>
    </row>
    <row r="1162" spans="1:7">
      <c r="A1162" s="30" t="s">
        <v>2665</v>
      </c>
      <c r="B1162" s="30">
        <v>3</v>
      </c>
      <c r="C1162" s="30">
        <v>3</v>
      </c>
      <c r="D1162" s="24" t="str">
        <f t="shared" si="47"/>
        <v>기사임</v>
      </c>
      <c r="E1162" s="24">
        <f>IF(D1162="","",COUNTIF($D$1:D1162,"기사임"))</f>
        <v>1006</v>
      </c>
      <c r="F1162" s="24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4" t="str">
        <f t="shared" si="46"/>
        <v/>
      </c>
    </row>
    <row r="1163" spans="1:7">
      <c r="A1163" s="30" t="s">
        <v>2245</v>
      </c>
      <c r="B1163" s="30">
        <v>3</v>
      </c>
      <c r="C1163" s="30">
        <v>3</v>
      </c>
      <c r="D1163" s="24" t="str">
        <f t="shared" si="47"/>
        <v>기사임</v>
      </c>
      <c r="E1163" s="24">
        <f>IF(D1163="","",COUNTIF($D$1:D1163,"기사임"))</f>
        <v>1007</v>
      </c>
      <c r="F1163" s="24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4" t="str">
        <f t="shared" si="46"/>
        <v/>
      </c>
    </row>
    <row r="1164" spans="1:7">
      <c r="A1164" s="30" t="s">
        <v>2359</v>
      </c>
      <c r="B1164" s="30">
        <v>3</v>
      </c>
      <c r="C1164" s="30">
        <v>3</v>
      </c>
      <c r="D1164" s="24" t="str">
        <f t="shared" si="47"/>
        <v>기사임</v>
      </c>
      <c r="E1164" s="24">
        <f>IF(D1164="","",COUNTIF($D$1:D1164,"기사임"))</f>
        <v>1008</v>
      </c>
      <c r="F1164" s="24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4" t="str">
        <f t="shared" si="46"/>
        <v/>
      </c>
    </row>
    <row r="1165" spans="1:7">
      <c r="A1165" s="30" t="s">
        <v>2497</v>
      </c>
      <c r="B1165" s="30">
        <v>3</v>
      </c>
      <c r="C1165" s="30">
        <v>3</v>
      </c>
      <c r="D1165" s="24" t="str">
        <f t="shared" si="47"/>
        <v>기사임</v>
      </c>
      <c r="E1165" s="24">
        <f>IF(D1165="","",COUNTIF($D$1:D1165,"기사임"))</f>
        <v>1009</v>
      </c>
      <c r="F1165" s="24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4" t="str">
        <f t="shared" si="46"/>
        <v/>
      </c>
    </row>
    <row r="1166" spans="1:7">
      <c r="A1166" s="30" t="s">
        <v>2361</v>
      </c>
      <c r="B1166" s="30">
        <v>3</v>
      </c>
      <c r="C1166" s="30">
        <v>2</v>
      </c>
      <c r="D1166" s="24" t="str">
        <f t="shared" si="47"/>
        <v>기사임</v>
      </c>
      <c r="E1166" s="24">
        <f>IF(D1166="","",COUNTIF($D$1:D1166,"기사임"))</f>
        <v>1010</v>
      </c>
      <c r="F1166" s="24" t="str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/>
      </c>
      <c r="G1166" s="24" t="str">
        <f t="shared" si="46"/>
        <v/>
      </c>
    </row>
    <row r="1167" spans="1:7">
      <c r="A1167" s="30" t="s">
        <v>2045</v>
      </c>
      <c r="B1167" s="30">
        <v>3</v>
      </c>
      <c r="C1167" s="30">
        <v>3</v>
      </c>
      <c r="D1167" s="24" t="str">
        <f t="shared" si="47"/>
        <v>기사임</v>
      </c>
      <c r="E1167" s="24">
        <f>IF(D1167="","",COUNTIF($D$1:D1167,"기사임"))</f>
        <v>1011</v>
      </c>
      <c r="F1167" s="24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4" t="str">
        <f t="shared" si="46"/>
        <v/>
      </c>
    </row>
    <row r="1168" spans="1:7">
      <c r="A1168" s="30" t="s">
        <v>2364</v>
      </c>
      <c r="B1168" s="30">
        <v>3</v>
      </c>
      <c r="C1168" s="30">
        <v>3</v>
      </c>
      <c r="D1168" s="24" t="str">
        <f t="shared" si="47"/>
        <v>기사임</v>
      </c>
      <c r="E1168" s="24">
        <f>IF(D1168="","",COUNTIF($D$1:D1168,"기사임"))</f>
        <v>1012</v>
      </c>
      <c r="F1168" s="24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4" t="str">
        <f t="shared" si="46"/>
        <v/>
      </c>
    </row>
    <row r="1169" spans="1:7">
      <c r="A1169" s="30" t="s">
        <v>3592</v>
      </c>
      <c r="B1169" s="30">
        <v>3</v>
      </c>
      <c r="C1169" s="30">
        <v>1</v>
      </c>
      <c r="D1169" s="24" t="str">
        <f t="shared" si="47"/>
        <v>기사임</v>
      </c>
      <c r="E1169" s="24">
        <f>IF(D1169="","",COUNTIF($D$1:D1169,"기사임"))</f>
        <v>1013</v>
      </c>
      <c r="F1169" s="24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4" t="str">
        <f t="shared" si="46"/>
        <v/>
      </c>
    </row>
    <row r="1170" spans="1:7">
      <c r="A1170" s="30" t="s">
        <v>3593</v>
      </c>
      <c r="B1170" s="30">
        <v>3</v>
      </c>
      <c r="C1170" s="30">
        <v>3</v>
      </c>
      <c r="D1170" s="24" t="str">
        <f t="shared" si="47"/>
        <v>기사임</v>
      </c>
      <c r="E1170" s="24">
        <f>IF(D1170="","",COUNTIF($D$1:D1170,"기사임"))</f>
        <v>1014</v>
      </c>
      <c r="F1170" s="24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4" t="str">
        <f t="shared" si="46"/>
        <v/>
      </c>
    </row>
    <row r="1171" spans="1:7">
      <c r="A1171" s="30" t="s">
        <v>1669</v>
      </c>
      <c r="B1171" s="30">
        <v>3</v>
      </c>
      <c r="C1171" s="30">
        <v>3</v>
      </c>
      <c r="D1171" s="24" t="str">
        <f t="shared" si="47"/>
        <v>기사임</v>
      </c>
      <c r="E1171" s="24">
        <f>IF(D1171="","",COUNTIF($D$1:D1171,"기사임"))</f>
        <v>1015</v>
      </c>
      <c r="F1171" s="24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4" t="str">
        <f t="shared" si="46"/>
        <v/>
      </c>
    </row>
    <row r="1172" spans="1:7">
      <c r="A1172" s="30" t="s">
        <v>2248</v>
      </c>
      <c r="B1172" s="30">
        <v>3</v>
      </c>
      <c r="C1172" s="30">
        <v>3</v>
      </c>
      <c r="D1172" s="24" t="str">
        <f t="shared" si="47"/>
        <v>기사임</v>
      </c>
      <c r="E1172" s="24">
        <f>IF(D1172="","",COUNTIF($D$1:D1172,"기사임"))</f>
        <v>1016</v>
      </c>
      <c r="F1172" s="24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4" t="str">
        <f t="shared" si="46"/>
        <v/>
      </c>
    </row>
    <row r="1173" spans="1:7">
      <c r="A1173" s="30" t="s">
        <v>2047</v>
      </c>
      <c r="B1173" s="30">
        <v>3</v>
      </c>
      <c r="C1173" s="30">
        <v>3</v>
      </c>
      <c r="D1173" s="24" t="str">
        <f t="shared" si="47"/>
        <v>기사임</v>
      </c>
      <c r="E1173" s="24">
        <f>IF(D1173="","",COUNTIF($D$1:D1173,"기사임"))</f>
        <v>1017</v>
      </c>
      <c r="F1173" s="24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4" t="str">
        <f t="shared" si="46"/>
        <v/>
      </c>
    </row>
    <row r="1174" spans="1:7">
      <c r="A1174" s="30" t="s">
        <v>3594</v>
      </c>
      <c r="B1174" s="30">
        <v>3</v>
      </c>
      <c r="C1174" s="30">
        <v>3</v>
      </c>
      <c r="D1174" s="24" t="str">
        <f t="shared" si="47"/>
        <v>기사임</v>
      </c>
      <c r="E1174" s="24">
        <f>IF(D1174="","",COUNTIF($D$1:D1174,"기사임"))</f>
        <v>1018</v>
      </c>
      <c r="F1174" s="24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4" t="str">
        <f t="shared" si="46"/>
        <v/>
      </c>
    </row>
    <row r="1175" spans="1:7">
      <c r="A1175" s="30" t="s">
        <v>3595</v>
      </c>
      <c r="B1175" s="30">
        <v>3</v>
      </c>
      <c r="C1175" s="30">
        <v>2</v>
      </c>
      <c r="D1175" s="24" t="str">
        <f t="shared" si="47"/>
        <v>기사임</v>
      </c>
      <c r="E1175" s="24">
        <f>IF(D1175="","",COUNTIF($D$1:D1175,"기사임"))</f>
        <v>1019</v>
      </c>
      <c r="F1175" s="24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4" t="str">
        <f t="shared" si="46"/>
        <v/>
      </c>
    </row>
    <row r="1176" spans="1:7">
      <c r="A1176" s="30" t="s">
        <v>1963</v>
      </c>
      <c r="B1176" s="30">
        <v>3</v>
      </c>
      <c r="C1176" s="30">
        <v>3</v>
      </c>
      <c r="D1176" s="24" t="str">
        <f t="shared" si="47"/>
        <v>기사임</v>
      </c>
      <c r="E1176" s="24">
        <f>IF(D1176="","",COUNTIF($D$1:D1176,"기사임"))</f>
        <v>1020</v>
      </c>
      <c r="F1176" s="24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4" t="str">
        <f t="shared" si="46"/>
        <v/>
      </c>
    </row>
    <row r="1177" spans="1:7">
      <c r="A1177" s="30" t="s">
        <v>3596</v>
      </c>
      <c r="B1177" s="30">
        <v>3</v>
      </c>
      <c r="C1177" s="30">
        <v>1</v>
      </c>
      <c r="D1177" s="24" t="str">
        <f t="shared" si="47"/>
        <v>기사임</v>
      </c>
      <c r="E1177" s="24">
        <f>IF(D1177="","",COUNTIF($D$1:D1177,"기사임"))</f>
        <v>1021</v>
      </c>
      <c r="F1177" s="24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4" t="str">
        <f t="shared" si="46"/>
        <v/>
      </c>
    </row>
    <row r="1178" spans="1:7">
      <c r="A1178" s="30" t="s">
        <v>2144</v>
      </c>
      <c r="B1178" s="30">
        <v>3</v>
      </c>
      <c r="C1178" s="30">
        <v>3</v>
      </c>
      <c r="D1178" s="24" t="str">
        <f t="shared" si="47"/>
        <v>기사임</v>
      </c>
      <c r="E1178" s="24">
        <f>IF(D1178="","",COUNTIF($D$1:D1178,"기사임"))</f>
        <v>1022</v>
      </c>
      <c r="F1178" s="24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4" t="str">
        <f t="shared" si="46"/>
        <v/>
      </c>
    </row>
    <row r="1179" spans="1:7">
      <c r="A1179" s="30" t="s">
        <v>3597</v>
      </c>
      <c r="B1179" s="30">
        <v>3</v>
      </c>
      <c r="C1179" s="30">
        <v>3</v>
      </c>
      <c r="D1179" s="24" t="str">
        <f t="shared" si="47"/>
        <v>기사임</v>
      </c>
      <c r="E1179" s="24">
        <f>IF(D1179="","",COUNTIF($D$1:D1179,"기사임"))</f>
        <v>1023</v>
      </c>
      <c r="F1179" s="24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4" t="str">
        <f t="shared" si="46"/>
        <v/>
      </c>
    </row>
    <row r="1180" spans="1:7">
      <c r="A1180" s="30" t="s">
        <v>2674</v>
      </c>
      <c r="B1180" s="30">
        <v>3</v>
      </c>
      <c r="C1180" s="30">
        <v>2</v>
      </c>
      <c r="D1180" s="24" t="str">
        <f t="shared" si="47"/>
        <v>기사임</v>
      </c>
      <c r="E1180" s="24">
        <f>IF(D1180="","",COUNTIF($D$1:D1180,"기사임"))</f>
        <v>1024</v>
      </c>
      <c r="F1180" s="24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4" t="str">
        <f t="shared" si="46"/>
        <v/>
      </c>
    </row>
    <row r="1181" spans="1:7">
      <c r="A1181" s="30" t="s">
        <v>1756</v>
      </c>
      <c r="B1181" s="30">
        <v>3</v>
      </c>
      <c r="C1181" s="30">
        <v>3</v>
      </c>
      <c r="D1181" s="24" t="str">
        <f t="shared" si="47"/>
        <v>기사임</v>
      </c>
      <c r="E1181" s="24">
        <f>IF(D1181="","",COUNTIF($D$1:D1181,"기사임"))</f>
        <v>1025</v>
      </c>
      <c r="F1181" s="24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4" t="str">
        <f t="shared" si="46"/>
        <v/>
      </c>
    </row>
    <row r="1182" spans="1:7">
      <c r="A1182" s="30" t="s">
        <v>1587</v>
      </c>
      <c r="B1182" s="30">
        <v>3</v>
      </c>
      <c r="C1182" s="30">
        <v>3</v>
      </c>
      <c r="D1182" s="24" t="str">
        <f t="shared" si="47"/>
        <v>기사임</v>
      </c>
      <c r="E1182" s="24">
        <f>IF(D1182="","",COUNTIF($D$1:D1182,"기사임"))</f>
        <v>1026</v>
      </c>
      <c r="F1182" s="24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4" t="str">
        <f t="shared" si="46"/>
        <v/>
      </c>
    </row>
    <row r="1183" spans="1:7">
      <c r="A1183" s="30" t="s">
        <v>1621</v>
      </c>
      <c r="B1183" s="30">
        <v>3</v>
      </c>
      <c r="C1183" s="30">
        <v>3</v>
      </c>
      <c r="D1183" s="24" t="str">
        <f t="shared" si="47"/>
        <v>기사임</v>
      </c>
      <c r="E1183" s="24">
        <f>IF(D1183="","",COUNTIF($D$1:D1183,"기사임"))</f>
        <v>1027</v>
      </c>
      <c r="F1183" s="24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4" t="str">
        <f t="shared" si="46"/>
        <v/>
      </c>
    </row>
    <row r="1184" spans="1:7">
      <c r="A1184" s="30" t="s">
        <v>2254</v>
      </c>
      <c r="B1184" s="30">
        <v>3</v>
      </c>
      <c r="C1184" s="30">
        <v>2</v>
      </c>
      <c r="D1184" s="24" t="str">
        <f t="shared" si="47"/>
        <v>기사임</v>
      </c>
      <c r="E1184" s="24">
        <f>IF(D1184="","",COUNTIF($D$1:D1184,"기사임"))</f>
        <v>1028</v>
      </c>
      <c r="F1184" s="24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4" t="str">
        <f t="shared" si="46"/>
        <v/>
      </c>
    </row>
    <row r="1185" spans="1:7">
      <c r="A1185" s="30" t="s">
        <v>2052</v>
      </c>
      <c r="B1185" s="30">
        <v>3</v>
      </c>
      <c r="C1185" s="30">
        <v>2</v>
      </c>
      <c r="D1185" s="24" t="str">
        <f t="shared" si="47"/>
        <v>기사임</v>
      </c>
      <c r="E1185" s="24">
        <f>IF(D1185="","",COUNTIF($D$1:D1185,"기사임"))</f>
        <v>1029</v>
      </c>
      <c r="F1185" s="24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4" t="str">
        <f t="shared" si="46"/>
        <v/>
      </c>
    </row>
    <row r="1186" spans="1:7">
      <c r="A1186" s="30" t="s">
        <v>3598</v>
      </c>
      <c r="B1186" s="30">
        <v>3</v>
      </c>
      <c r="C1186" s="30">
        <v>3</v>
      </c>
      <c r="D1186" s="24" t="str">
        <f t="shared" si="47"/>
        <v>기사임</v>
      </c>
      <c r="E1186" s="24">
        <f>IF(D1186="","",COUNTIF($D$1:D1186,"기사임"))</f>
        <v>1030</v>
      </c>
      <c r="F1186" s="24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4" t="str">
        <f t="shared" si="46"/>
        <v/>
      </c>
    </row>
    <row r="1187" spans="1:7">
      <c r="A1187" s="30" t="s">
        <v>2509</v>
      </c>
      <c r="B1187" s="30">
        <v>3</v>
      </c>
      <c r="C1187" s="30">
        <v>3</v>
      </c>
      <c r="D1187" s="24" t="str">
        <f t="shared" si="47"/>
        <v>기사임</v>
      </c>
      <c r="E1187" s="24">
        <f>IF(D1187="","",COUNTIF($D$1:D1187,"기사임"))</f>
        <v>1031</v>
      </c>
      <c r="F1187" s="24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4" t="str">
        <f t="shared" si="46"/>
        <v/>
      </c>
    </row>
    <row r="1188" spans="1:7">
      <c r="A1188" s="30" t="s">
        <v>2371</v>
      </c>
      <c r="B1188" s="30">
        <v>3</v>
      </c>
      <c r="C1188" s="30">
        <v>3</v>
      </c>
      <c r="D1188" s="24" t="str">
        <f t="shared" si="47"/>
        <v>기사임</v>
      </c>
      <c r="E1188" s="24">
        <f>IF(D1188="","",COUNTIF($D$1:D1188,"기사임"))</f>
        <v>1032</v>
      </c>
      <c r="F1188" s="24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4" t="str">
        <f t="shared" si="46"/>
        <v/>
      </c>
    </row>
    <row r="1189" spans="1:7">
      <c r="A1189" s="30" t="s">
        <v>2372</v>
      </c>
      <c r="B1189" s="30">
        <v>3</v>
      </c>
      <c r="C1189" s="30">
        <v>3</v>
      </c>
      <c r="D1189" s="24" t="str">
        <f t="shared" si="47"/>
        <v>기사임</v>
      </c>
      <c r="E1189" s="24">
        <f>IF(D1189="","",COUNTIF($D$1:D1189,"기사임"))</f>
        <v>1033</v>
      </c>
      <c r="F1189" s="24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4" t="str">
        <f t="shared" si="46"/>
        <v/>
      </c>
    </row>
    <row r="1190" spans="1:7">
      <c r="A1190" s="30" t="s">
        <v>1896</v>
      </c>
      <c r="B1190" s="30">
        <v>3</v>
      </c>
      <c r="C1190" s="30">
        <v>3</v>
      </c>
      <c r="D1190" s="24" t="str">
        <f t="shared" si="47"/>
        <v>기사임</v>
      </c>
      <c r="E1190" s="24">
        <f>IF(D1190="","",COUNTIF($D$1:D1190,"기사임"))</f>
        <v>1034</v>
      </c>
      <c r="F1190" s="24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4" t="str">
        <f t="shared" si="46"/>
        <v/>
      </c>
    </row>
    <row r="1191" spans="1:7">
      <c r="A1191" s="30" t="s">
        <v>2680</v>
      </c>
      <c r="B1191" s="30">
        <v>3</v>
      </c>
      <c r="C1191" s="30">
        <v>3</v>
      </c>
      <c r="D1191" s="24" t="str">
        <f t="shared" si="47"/>
        <v>기사임</v>
      </c>
      <c r="E1191" s="24">
        <f>IF(D1191="","",COUNTIF($D$1:D1191,"기사임"))</f>
        <v>1035</v>
      </c>
      <c r="F1191" s="24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4" t="str">
        <f t="shared" si="46"/>
        <v/>
      </c>
    </row>
    <row r="1192" spans="1:7">
      <c r="A1192" s="30" t="s">
        <v>3599</v>
      </c>
      <c r="B1192" s="30">
        <v>3</v>
      </c>
      <c r="C1192" s="30">
        <v>1</v>
      </c>
      <c r="D1192" s="24" t="str">
        <f t="shared" si="47"/>
        <v>기사임</v>
      </c>
      <c r="E1192" s="24">
        <f>IF(D1192="","",COUNTIF($D$1:D1192,"기사임"))</f>
        <v>1036</v>
      </c>
      <c r="F1192" s="24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4" t="str">
        <f t="shared" si="46"/>
        <v/>
      </c>
    </row>
    <row r="1193" spans="1:7">
      <c r="A1193" s="30" t="s">
        <v>2681</v>
      </c>
      <c r="B1193" s="30">
        <v>3</v>
      </c>
      <c r="C1193" s="30">
        <v>3</v>
      </c>
      <c r="D1193" s="24" t="str">
        <f t="shared" si="47"/>
        <v>기사임</v>
      </c>
      <c r="E1193" s="24">
        <f>IF(D1193="","",COUNTIF($D$1:D1193,"기사임"))</f>
        <v>1037</v>
      </c>
      <c r="F1193" s="24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4" t="str">
        <f t="shared" si="46"/>
        <v/>
      </c>
    </row>
    <row r="1194" spans="1:7">
      <c r="A1194" s="30" t="s">
        <v>3600</v>
      </c>
      <c r="B1194" s="30">
        <v>3</v>
      </c>
      <c r="C1194" s="30">
        <v>2</v>
      </c>
      <c r="D1194" s="24" t="str">
        <f t="shared" si="47"/>
        <v>기사임</v>
      </c>
      <c r="E1194" s="24">
        <f>IF(D1194="","",COUNTIF($D$1:D1194,"기사임"))</f>
        <v>1038</v>
      </c>
      <c r="F1194" s="24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4" t="str">
        <f t="shared" si="46"/>
        <v/>
      </c>
    </row>
    <row r="1195" spans="1:7">
      <c r="A1195" s="30" t="s">
        <v>1967</v>
      </c>
      <c r="B1195" s="30">
        <v>3</v>
      </c>
      <c r="C1195" s="30">
        <v>3</v>
      </c>
      <c r="D1195" s="24" t="str">
        <f t="shared" si="47"/>
        <v>기사임</v>
      </c>
      <c r="E1195" s="24">
        <f>IF(D1195="","",COUNTIF($D$1:D1195,"기사임"))</f>
        <v>1039</v>
      </c>
      <c r="F1195" s="24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4" t="str">
        <f t="shared" si="46"/>
        <v/>
      </c>
    </row>
    <row r="1196" spans="1:7">
      <c r="A1196" s="30" t="s">
        <v>1760</v>
      </c>
      <c r="B1196" s="30">
        <v>3</v>
      </c>
      <c r="C1196" s="30">
        <v>2</v>
      </c>
      <c r="D1196" s="24" t="str">
        <f t="shared" si="47"/>
        <v>기사임</v>
      </c>
      <c r="E1196" s="24">
        <f>IF(D1196="","",COUNTIF($D$1:D1196,"기사임"))</f>
        <v>1040</v>
      </c>
      <c r="F1196" s="24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4" t="str">
        <f t="shared" si="46"/>
        <v/>
      </c>
    </row>
    <row r="1197" spans="1:7">
      <c r="A1197" s="30" t="s">
        <v>2684</v>
      </c>
      <c r="B1197" s="30">
        <v>3</v>
      </c>
      <c r="C1197" s="30">
        <v>3</v>
      </c>
      <c r="D1197" s="24" t="str">
        <f t="shared" si="47"/>
        <v>기사임</v>
      </c>
      <c r="E1197" s="24">
        <f>IF(D1197="","",COUNTIF($D$1:D1197,"기사임"))</f>
        <v>1041</v>
      </c>
      <c r="F1197" s="24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4" t="str">
        <f t="shared" si="46"/>
        <v/>
      </c>
    </row>
    <row r="1198" spans="1:7">
      <c r="A1198" s="30" t="s">
        <v>2058</v>
      </c>
      <c r="B1198" s="30">
        <v>3</v>
      </c>
      <c r="C1198" s="30">
        <v>3</v>
      </c>
      <c r="D1198" s="24" t="str">
        <f t="shared" si="47"/>
        <v>기사임</v>
      </c>
      <c r="E1198" s="24">
        <f>IF(D1198="","",COUNTIF($D$1:D1198,"기사임"))</f>
        <v>1042</v>
      </c>
      <c r="F1198" s="24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4" t="str">
        <f t="shared" si="46"/>
        <v/>
      </c>
    </row>
    <row r="1199" spans="1:7">
      <c r="A1199" s="30" t="s">
        <v>3601</v>
      </c>
      <c r="B1199" s="30">
        <v>3</v>
      </c>
      <c r="C1199" s="30">
        <v>3</v>
      </c>
      <c r="D1199" s="24" t="str">
        <f t="shared" si="47"/>
        <v>기사임</v>
      </c>
      <c r="E1199" s="24">
        <f>IF(D1199="","",COUNTIF($D$1:D1199,"기사임"))</f>
        <v>1043</v>
      </c>
      <c r="F1199" s="24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4" t="str">
        <f t="shared" si="46"/>
        <v/>
      </c>
    </row>
    <row r="1200" spans="1:7">
      <c r="A1200" s="30" t="s">
        <v>2377</v>
      </c>
      <c r="B1200" s="30">
        <v>3</v>
      </c>
      <c r="C1200" s="30">
        <v>2</v>
      </c>
      <c r="D1200" s="24" t="str">
        <f t="shared" si="47"/>
        <v>기사임</v>
      </c>
      <c r="E1200" s="24">
        <f>IF(D1200="","",COUNTIF($D$1:D1200,"기사임"))</f>
        <v>1044</v>
      </c>
      <c r="F1200" s="24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4" t="str">
        <f t="shared" si="46"/>
        <v/>
      </c>
    </row>
    <row r="1201" spans="1:7">
      <c r="A1201" s="30" t="s">
        <v>1969</v>
      </c>
      <c r="B1201" s="30">
        <v>3</v>
      </c>
      <c r="C1201" s="30">
        <v>3</v>
      </c>
      <c r="D1201" s="24" t="str">
        <f t="shared" si="47"/>
        <v>기사임</v>
      </c>
      <c r="E1201" s="24">
        <f>IF(D1201="","",COUNTIF($D$1:D1201,"기사임"))</f>
        <v>1045</v>
      </c>
      <c r="F1201" s="24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4" t="str">
        <f t="shared" si="46"/>
        <v/>
      </c>
    </row>
    <row r="1202" spans="1:7">
      <c r="A1202" s="30" t="s">
        <v>2150</v>
      </c>
      <c r="B1202" s="30">
        <v>3</v>
      </c>
      <c r="C1202" s="30">
        <v>1</v>
      </c>
      <c r="D1202" s="24" t="str">
        <f t="shared" si="47"/>
        <v>기사임</v>
      </c>
      <c r="E1202" s="24">
        <f>IF(D1202="","",COUNTIF($D$1:D1202,"기사임"))</f>
        <v>1046</v>
      </c>
      <c r="F1202" s="24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4" t="str">
        <f t="shared" si="46"/>
        <v/>
      </c>
    </row>
    <row r="1203" spans="1:7">
      <c r="A1203" s="30" t="s">
        <v>3204</v>
      </c>
      <c r="B1203" s="30">
        <v>3</v>
      </c>
      <c r="C1203" s="30">
        <v>3</v>
      </c>
      <c r="D1203" s="24" t="str">
        <f t="shared" si="47"/>
        <v>기사임</v>
      </c>
      <c r="E1203" s="24">
        <f>IF(D1203="","",COUNTIF($D$1:D1203,"기사임"))</f>
        <v>1047</v>
      </c>
      <c r="F1203" s="24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4" t="str">
        <f t="shared" si="46"/>
        <v/>
      </c>
    </row>
    <row r="1204" spans="1:7">
      <c r="A1204" s="30" t="s">
        <v>2515</v>
      </c>
      <c r="B1204" s="30">
        <v>3</v>
      </c>
      <c r="C1204" s="30">
        <v>3</v>
      </c>
      <c r="D1204" s="24" t="str">
        <f t="shared" si="47"/>
        <v>기사임</v>
      </c>
      <c r="E1204" s="24">
        <f>IF(D1204="","",COUNTIF($D$1:D1204,"기사임"))</f>
        <v>1048</v>
      </c>
      <c r="F1204" s="24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4" t="str">
        <f t="shared" si="46"/>
        <v/>
      </c>
    </row>
    <row r="1205" spans="1:7">
      <c r="A1205" s="30" t="s">
        <v>3255</v>
      </c>
      <c r="B1205" s="30">
        <v>3</v>
      </c>
      <c r="C1205" s="30">
        <v>3</v>
      </c>
      <c r="D1205" s="24" t="str">
        <f t="shared" si="47"/>
        <v>기사임</v>
      </c>
      <c r="E1205" s="24">
        <f>IF(D1205="","",COUNTIF($D$1:D1205,"기사임"))</f>
        <v>1049</v>
      </c>
      <c r="F1205" s="24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4" t="str">
        <f t="shared" si="46"/>
        <v/>
      </c>
    </row>
    <row r="1206" spans="1:7">
      <c r="A1206" s="30" t="s">
        <v>2693</v>
      </c>
      <c r="B1206" s="30">
        <v>3</v>
      </c>
      <c r="C1206" s="30">
        <v>3</v>
      </c>
      <c r="D1206" s="24" t="str">
        <f t="shared" si="47"/>
        <v>기사임</v>
      </c>
      <c r="E1206" s="24">
        <f>IF(D1206="","",COUNTIF($D$1:D1206,"기사임"))</f>
        <v>1050</v>
      </c>
      <c r="F1206" s="24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4" t="str">
        <f t="shared" si="46"/>
        <v/>
      </c>
    </row>
    <row r="1207" spans="1:7">
      <c r="A1207" s="30" t="s">
        <v>3602</v>
      </c>
      <c r="B1207" s="30">
        <v>3</v>
      </c>
      <c r="C1207" s="30">
        <v>3</v>
      </c>
      <c r="D1207" s="24" t="str">
        <f t="shared" si="47"/>
        <v>기사임</v>
      </c>
      <c r="E1207" s="24">
        <f>IF(D1207="","",COUNTIF($D$1:D1207,"기사임"))</f>
        <v>1051</v>
      </c>
      <c r="F1207" s="24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4" t="str">
        <f t="shared" si="46"/>
        <v/>
      </c>
    </row>
    <row r="1208" spans="1:7">
      <c r="A1208" s="30" t="s">
        <v>2382</v>
      </c>
      <c r="B1208" s="30">
        <v>3</v>
      </c>
      <c r="C1208" s="30">
        <v>3</v>
      </c>
      <c r="D1208" s="24" t="str">
        <f t="shared" si="47"/>
        <v>기사임</v>
      </c>
      <c r="E1208" s="24">
        <f>IF(D1208="","",COUNTIF($D$1:D1208,"기사임"))</f>
        <v>1052</v>
      </c>
      <c r="F1208" s="24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4" t="str">
        <f t="shared" si="46"/>
        <v/>
      </c>
    </row>
    <row r="1209" spans="1:7">
      <c r="A1209" s="30" t="s">
        <v>2067</v>
      </c>
      <c r="B1209" s="30">
        <v>3</v>
      </c>
      <c r="C1209" s="30">
        <v>2</v>
      </c>
      <c r="D1209" s="24" t="str">
        <f t="shared" si="47"/>
        <v>기사임</v>
      </c>
      <c r="E1209" s="24">
        <f>IF(D1209="","",COUNTIF($D$1:D1209,"기사임"))</f>
        <v>1053</v>
      </c>
      <c r="F1209" s="24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4" t="str">
        <f t="shared" si="46"/>
        <v/>
      </c>
    </row>
    <row r="1210" spans="1:7">
      <c r="A1210" s="30" t="s">
        <v>1708</v>
      </c>
      <c r="B1210" s="30">
        <v>3</v>
      </c>
      <c r="C1210" s="30">
        <v>3</v>
      </c>
      <c r="D1210" s="24" t="str">
        <f t="shared" si="47"/>
        <v>기사임</v>
      </c>
      <c r="E1210" s="24">
        <f>IF(D1210="","",COUNTIF($D$1:D1210,"기사임"))</f>
        <v>1054</v>
      </c>
      <c r="F1210" s="24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4" t="str">
        <f t="shared" si="46"/>
        <v/>
      </c>
    </row>
    <row r="1211" spans="1:7">
      <c r="A1211" s="30" t="s">
        <v>2265</v>
      </c>
      <c r="B1211" s="30">
        <v>3</v>
      </c>
      <c r="C1211" s="30">
        <v>3</v>
      </c>
      <c r="D1211" s="24" t="str">
        <f t="shared" si="47"/>
        <v>기사임</v>
      </c>
      <c r="E1211" s="24">
        <f>IF(D1211="","",COUNTIF($D$1:D1211,"기사임"))</f>
        <v>1055</v>
      </c>
      <c r="F1211" s="24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4" t="str">
        <f t="shared" si="46"/>
        <v/>
      </c>
    </row>
    <row r="1212" spans="1:7">
      <c r="A1212" s="30" t="s">
        <v>2267</v>
      </c>
      <c r="B1212" s="30">
        <v>3</v>
      </c>
      <c r="C1212" s="30">
        <v>3</v>
      </c>
      <c r="D1212" s="24" t="str">
        <f t="shared" si="47"/>
        <v>기사임</v>
      </c>
      <c r="E1212" s="24">
        <f>IF(D1212="","",COUNTIF($D$1:D1212,"기사임"))</f>
        <v>1056</v>
      </c>
      <c r="F1212" s="24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4" t="str">
        <f t="shared" si="46"/>
        <v/>
      </c>
    </row>
    <row r="1213" spans="1:7">
      <c r="A1213" s="30" t="s">
        <v>2524</v>
      </c>
      <c r="B1213" s="30">
        <v>3</v>
      </c>
      <c r="C1213" s="30">
        <v>3</v>
      </c>
      <c r="D1213" s="24" t="str">
        <f t="shared" si="47"/>
        <v>기사임</v>
      </c>
      <c r="E1213" s="24">
        <f>IF(D1213="","",COUNTIF($D$1:D1213,"기사임"))</f>
        <v>1057</v>
      </c>
      <c r="F1213" s="24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4" t="str">
        <f t="shared" si="46"/>
        <v/>
      </c>
    </row>
    <row r="1214" spans="1:7">
      <c r="A1214" s="30" t="s">
        <v>1711</v>
      </c>
      <c r="B1214" s="30">
        <v>3</v>
      </c>
      <c r="C1214" s="30">
        <v>3</v>
      </c>
      <c r="D1214" s="24" t="str">
        <f t="shared" si="47"/>
        <v>기사임</v>
      </c>
      <c r="E1214" s="24">
        <f>IF(D1214="","",COUNTIF($D$1:D1214,"기사임"))</f>
        <v>1058</v>
      </c>
      <c r="F1214" s="24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4" t="str">
        <f t="shared" si="46"/>
        <v/>
      </c>
    </row>
    <row r="1215" spans="1:7">
      <c r="A1215" s="30" t="s">
        <v>3603</v>
      </c>
      <c r="B1215" s="30">
        <v>3</v>
      </c>
      <c r="C1215" s="30">
        <v>2</v>
      </c>
      <c r="D1215" s="24" t="str">
        <f t="shared" si="47"/>
        <v>기사임</v>
      </c>
      <c r="E1215" s="24">
        <f>IF(D1215="","",COUNTIF($D$1:D1215,"기사임"))</f>
        <v>1059</v>
      </c>
      <c r="F1215" s="24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4" t="str">
        <f t="shared" si="46"/>
        <v/>
      </c>
    </row>
    <row r="1216" spans="1:7">
      <c r="A1216" s="30" t="s">
        <v>1508</v>
      </c>
      <c r="B1216" s="30">
        <v>3</v>
      </c>
      <c r="C1216" s="30">
        <v>3</v>
      </c>
      <c r="D1216" s="24" t="str">
        <f t="shared" si="47"/>
        <v>기사임</v>
      </c>
      <c r="E1216" s="24">
        <f>IF(D1216="","",COUNTIF($D$1:D1216,"기사임"))</f>
        <v>1060</v>
      </c>
      <c r="F1216" s="24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4" t="str">
        <f t="shared" si="46"/>
        <v/>
      </c>
    </row>
    <row r="1217" spans="1:7">
      <c r="A1217" s="30" t="s">
        <v>3206</v>
      </c>
      <c r="B1217" s="30">
        <v>3</v>
      </c>
      <c r="C1217" s="30">
        <v>3</v>
      </c>
      <c r="D1217" s="24" t="str">
        <f t="shared" si="47"/>
        <v>기사임</v>
      </c>
      <c r="E1217" s="24">
        <f>IF(D1217="","",COUNTIF($D$1:D1217,"기사임"))</f>
        <v>1061</v>
      </c>
      <c r="F1217" s="24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4" t="str">
        <f t="shared" si="46"/>
        <v/>
      </c>
    </row>
    <row r="1218" spans="1:7">
      <c r="A1218" s="30" t="s">
        <v>3260</v>
      </c>
      <c r="B1218" s="30">
        <v>3</v>
      </c>
      <c r="C1218" s="30">
        <v>2</v>
      </c>
      <c r="D1218" s="24" t="str">
        <f t="shared" si="47"/>
        <v>기사임</v>
      </c>
      <c r="E1218" s="24">
        <f>IF(D1218="","",COUNTIF($D$1:D1218,"기사임"))</f>
        <v>1062</v>
      </c>
      <c r="F1218" s="24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4" t="str">
        <f t="shared" ref="G1218:G1281" si="48">IF(F1218="","",RANK(F1218,F:F,1))</f>
        <v/>
      </c>
    </row>
    <row r="1219" spans="1:7">
      <c r="A1219" s="30" t="s">
        <v>2078</v>
      </c>
      <c r="B1219" s="30">
        <v>3</v>
      </c>
      <c r="C1219" s="30">
        <v>3</v>
      </c>
      <c r="D1219" s="24" t="str">
        <f t="shared" ref="D1219:D1282" si="49">IF(AND(MID(A1219,2,8)="archives",ISNUMBER(VALUE(MID(A1219,11,8)))=TRUE),"기사임","")</f>
        <v>기사임</v>
      </c>
      <c r="E1219" s="24">
        <f>IF(D1219="","",COUNTIF($D$1:D1219,"기사임"))</f>
        <v>1063</v>
      </c>
      <c r="F1219" s="24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4" t="str">
        <f t="shared" si="48"/>
        <v/>
      </c>
    </row>
    <row r="1220" spans="1:7">
      <c r="A1220" s="30" t="s">
        <v>3604</v>
      </c>
      <c r="B1220" s="30">
        <v>3</v>
      </c>
      <c r="C1220" s="30">
        <v>3</v>
      </c>
      <c r="D1220" s="24" t="str">
        <f t="shared" si="49"/>
        <v>기사임</v>
      </c>
      <c r="E1220" s="24">
        <f>IF(D1220="","",COUNTIF($D$1:D1220,"기사임"))</f>
        <v>1064</v>
      </c>
      <c r="F1220" s="24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4" t="str">
        <f t="shared" si="48"/>
        <v/>
      </c>
    </row>
    <row r="1221" spans="1:7">
      <c r="A1221" s="30" t="s">
        <v>2270</v>
      </c>
      <c r="B1221" s="30">
        <v>3</v>
      </c>
      <c r="C1221" s="30">
        <v>3</v>
      </c>
      <c r="D1221" s="24" t="str">
        <f t="shared" si="49"/>
        <v>기사임</v>
      </c>
      <c r="E1221" s="24">
        <f>IF(D1221="","",COUNTIF($D$1:D1221,"기사임"))</f>
        <v>1065</v>
      </c>
      <c r="F1221" s="24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4" t="str">
        <f t="shared" si="48"/>
        <v/>
      </c>
    </row>
    <row r="1222" spans="1:7">
      <c r="A1222" s="30" t="s">
        <v>3605</v>
      </c>
      <c r="B1222" s="30">
        <v>3</v>
      </c>
      <c r="C1222" s="30">
        <v>3</v>
      </c>
      <c r="D1222" s="24" t="str">
        <f t="shared" si="49"/>
        <v>기사임</v>
      </c>
      <c r="E1222" s="24">
        <f>IF(D1222="","",COUNTIF($D$1:D1222,"기사임"))</f>
        <v>1066</v>
      </c>
      <c r="F1222" s="24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4" t="str">
        <f t="shared" si="48"/>
        <v/>
      </c>
    </row>
    <row r="1223" spans="1:7">
      <c r="A1223" s="30" t="s">
        <v>2394</v>
      </c>
      <c r="B1223" s="30">
        <v>3</v>
      </c>
      <c r="C1223" s="30">
        <v>3</v>
      </c>
      <c r="D1223" s="24" t="str">
        <f t="shared" si="49"/>
        <v>기사임</v>
      </c>
      <c r="E1223" s="24">
        <f>IF(D1223="","",COUNTIF($D$1:D1223,"기사임"))</f>
        <v>1067</v>
      </c>
      <c r="F1223" s="24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4" t="str">
        <f t="shared" si="48"/>
        <v/>
      </c>
    </row>
    <row r="1224" spans="1:7">
      <c r="A1224" s="30" t="s">
        <v>3135</v>
      </c>
      <c r="B1224" s="30">
        <v>3</v>
      </c>
      <c r="C1224" s="30">
        <v>1</v>
      </c>
      <c r="D1224" s="24" t="str">
        <f t="shared" si="49"/>
        <v>기사임</v>
      </c>
      <c r="E1224" s="24">
        <f>IF(D1224="","",COUNTIF($D$1:D1224,"기사임"))</f>
        <v>1068</v>
      </c>
      <c r="F1224" s="24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4" t="str">
        <f t="shared" si="48"/>
        <v/>
      </c>
    </row>
    <row r="1225" spans="1:7">
      <c r="A1225" s="30" t="s">
        <v>2716</v>
      </c>
      <c r="B1225" s="30">
        <v>3</v>
      </c>
      <c r="C1225" s="30">
        <v>2</v>
      </c>
      <c r="D1225" s="24" t="str">
        <f t="shared" si="49"/>
        <v>기사임</v>
      </c>
      <c r="E1225" s="24">
        <f>IF(D1225="","",COUNTIF($D$1:D1225,"기사임"))</f>
        <v>1069</v>
      </c>
      <c r="F1225" s="24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4" t="str">
        <f t="shared" si="48"/>
        <v/>
      </c>
    </row>
    <row r="1226" spans="1:7">
      <c r="A1226" s="30" t="s">
        <v>1547</v>
      </c>
      <c r="B1226" s="30">
        <v>3</v>
      </c>
      <c r="C1226" s="30">
        <v>3</v>
      </c>
      <c r="D1226" s="24" t="str">
        <f t="shared" si="49"/>
        <v>기사임</v>
      </c>
      <c r="E1226" s="24">
        <f>IF(D1226="","",COUNTIF($D$1:D1226,"기사임"))</f>
        <v>1070</v>
      </c>
      <c r="F1226" s="24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4" t="str">
        <f t="shared" si="48"/>
        <v/>
      </c>
    </row>
    <row r="1227" spans="1:7">
      <c r="A1227" s="30" t="s">
        <v>2396</v>
      </c>
      <c r="B1227" s="30">
        <v>3</v>
      </c>
      <c r="C1227" s="30">
        <v>3</v>
      </c>
      <c r="D1227" s="24" t="str">
        <f t="shared" si="49"/>
        <v>기사임</v>
      </c>
      <c r="E1227" s="24">
        <f>IF(D1227="","",COUNTIF($D$1:D1227,"기사임"))</f>
        <v>1071</v>
      </c>
      <c r="F1227" s="24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4" t="str">
        <f t="shared" si="48"/>
        <v/>
      </c>
    </row>
    <row r="1228" spans="1:7">
      <c r="A1228" s="30" t="s">
        <v>2082</v>
      </c>
      <c r="B1228" s="30">
        <v>3</v>
      </c>
      <c r="C1228" s="30">
        <v>3</v>
      </c>
      <c r="D1228" s="24" t="str">
        <f t="shared" si="49"/>
        <v>기사임</v>
      </c>
      <c r="E1228" s="24">
        <f>IF(D1228="","",COUNTIF($D$1:D1228,"기사임"))</f>
        <v>1072</v>
      </c>
      <c r="F1228" s="24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4" t="str">
        <f t="shared" si="48"/>
        <v/>
      </c>
    </row>
    <row r="1229" spans="1:7">
      <c r="A1229" s="30" t="s">
        <v>1985</v>
      </c>
      <c r="B1229" s="30">
        <v>3</v>
      </c>
      <c r="C1229" s="30">
        <v>3</v>
      </c>
      <c r="D1229" s="24" t="str">
        <f t="shared" si="49"/>
        <v>기사임</v>
      </c>
      <c r="E1229" s="24">
        <f>IF(D1229="","",COUNTIF($D$1:D1229,"기사임"))</f>
        <v>1073</v>
      </c>
      <c r="F1229" s="24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4" t="str">
        <f t="shared" si="48"/>
        <v/>
      </c>
    </row>
    <row r="1230" spans="1:7">
      <c r="A1230" s="30" t="s">
        <v>2174</v>
      </c>
      <c r="B1230" s="30">
        <v>3</v>
      </c>
      <c r="C1230" s="30">
        <v>3</v>
      </c>
      <c r="D1230" s="24" t="str">
        <f t="shared" si="49"/>
        <v>기사임</v>
      </c>
      <c r="E1230" s="24">
        <f>IF(D1230="","",COUNTIF($D$1:D1230,"기사임"))</f>
        <v>1074</v>
      </c>
      <c r="F1230" s="24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4" t="str">
        <f t="shared" si="48"/>
        <v/>
      </c>
    </row>
    <row r="1231" spans="1:7">
      <c r="A1231" s="30" t="s">
        <v>2277</v>
      </c>
      <c r="B1231" s="30">
        <v>3</v>
      </c>
      <c r="C1231" s="30">
        <v>3</v>
      </c>
      <c r="D1231" s="24" t="str">
        <f t="shared" si="49"/>
        <v>기사임</v>
      </c>
      <c r="E1231" s="24">
        <f>IF(D1231="","",COUNTIF($D$1:D1231,"기사임"))</f>
        <v>1075</v>
      </c>
      <c r="F1231" s="24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4" t="str">
        <f t="shared" si="48"/>
        <v/>
      </c>
    </row>
    <row r="1232" spans="1:7">
      <c r="A1232" s="30" t="s">
        <v>2402</v>
      </c>
      <c r="B1232" s="30">
        <v>3</v>
      </c>
      <c r="C1232" s="30">
        <v>2</v>
      </c>
      <c r="D1232" s="24" t="str">
        <f t="shared" si="49"/>
        <v>기사임</v>
      </c>
      <c r="E1232" s="24">
        <f>IF(D1232="","",COUNTIF($D$1:D1232,"기사임"))</f>
        <v>1076</v>
      </c>
      <c r="F1232" s="24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4" t="str">
        <f t="shared" si="48"/>
        <v/>
      </c>
    </row>
    <row r="1233" spans="1:7">
      <c r="A1233" s="30" t="s">
        <v>2538</v>
      </c>
      <c r="B1233" s="30">
        <v>3</v>
      </c>
      <c r="C1233" s="30">
        <v>3</v>
      </c>
      <c r="D1233" s="24" t="str">
        <f t="shared" si="49"/>
        <v>기사임</v>
      </c>
      <c r="E1233" s="24">
        <f>IF(D1233="","",COUNTIF($D$1:D1233,"기사임"))</f>
        <v>1077</v>
      </c>
      <c r="F1233" s="24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4" t="str">
        <f t="shared" si="48"/>
        <v/>
      </c>
    </row>
    <row r="1234" spans="1:7">
      <c r="A1234" s="30" t="s">
        <v>2085</v>
      </c>
      <c r="B1234" s="30">
        <v>3</v>
      </c>
      <c r="C1234" s="30">
        <v>4</v>
      </c>
      <c r="D1234" s="24" t="str">
        <f t="shared" si="49"/>
        <v>기사임</v>
      </c>
      <c r="E1234" s="24">
        <f>IF(D1234="","",COUNTIF($D$1:D1234,"기사임"))</f>
        <v>1078</v>
      </c>
      <c r="F1234" s="24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4" t="str">
        <f t="shared" si="48"/>
        <v/>
      </c>
    </row>
    <row r="1235" spans="1:7">
      <c r="A1235" s="30" t="s">
        <v>3606</v>
      </c>
      <c r="B1235" s="30">
        <v>3</v>
      </c>
      <c r="C1235" s="30">
        <v>1</v>
      </c>
      <c r="D1235" s="24" t="str">
        <f t="shared" si="49"/>
        <v>기사임</v>
      </c>
      <c r="E1235" s="24">
        <f>IF(D1235="","",COUNTIF($D$1:D1235,"기사임"))</f>
        <v>1079</v>
      </c>
      <c r="F1235" s="24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4" t="str">
        <f t="shared" si="48"/>
        <v/>
      </c>
    </row>
    <row r="1236" spans="1:7">
      <c r="A1236" s="30" t="s">
        <v>2280</v>
      </c>
      <c r="B1236" s="30">
        <v>3</v>
      </c>
      <c r="C1236" s="30">
        <v>3</v>
      </c>
      <c r="D1236" s="24" t="str">
        <f t="shared" si="49"/>
        <v>기사임</v>
      </c>
      <c r="E1236" s="24">
        <f>IF(D1236="","",COUNTIF($D$1:D1236,"기사임"))</f>
        <v>1080</v>
      </c>
      <c r="F1236" s="24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4" t="str">
        <f t="shared" si="48"/>
        <v/>
      </c>
    </row>
    <row r="1237" spans="1:7">
      <c r="A1237" s="30" t="s">
        <v>2540</v>
      </c>
      <c r="B1237" s="30">
        <v>3</v>
      </c>
      <c r="C1237" s="30">
        <v>3</v>
      </c>
      <c r="D1237" s="24" t="str">
        <f t="shared" si="49"/>
        <v>기사임</v>
      </c>
      <c r="E1237" s="24">
        <f>IF(D1237="","",COUNTIF($D$1:D1237,"기사임"))</f>
        <v>1081</v>
      </c>
      <c r="F1237" s="24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4" t="str">
        <f t="shared" si="48"/>
        <v/>
      </c>
    </row>
    <row r="1238" spans="1:7">
      <c r="A1238" s="30" t="s">
        <v>3607</v>
      </c>
      <c r="B1238" s="30">
        <v>3</v>
      </c>
      <c r="C1238" s="30">
        <v>1</v>
      </c>
      <c r="D1238" s="24" t="str">
        <f t="shared" si="49"/>
        <v>기사임</v>
      </c>
      <c r="E1238" s="24">
        <f>IF(D1238="","",COUNTIF($D$1:D1238,"기사임"))</f>
        <v>1082</v>
      </c>
      <c r="F1238" s="24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4" t="str">
        <f t="shared" si="48"/>
        <v/>
      </c>
    </row>
    <row r="1239" spans="1:7">
      <c r="A1239" s="30" t="s">
        <v>1864</v>
      </c>
      <c r="B1239" s="30">
        <v>3</v>
      </c>
      <c r="C1239" s="30">
        <v>3</v>
      </c>
      <c r="D1239" s="24" t="str">
        <f t="shared" si="49"/>
        <v>기사임</v>
      </c>
      <c r="E1239" s="24">
        <f>IF(D1239="","",COUNTIF($D$1:D1239,"기사임"))</f>
        <v>1083</v>
      </c>
      <c r="F1239" s="24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4" t="str">
        <f t="shared" si="48"/>
        <v/>
      </c>
    </row>
    <row r="1240" spans="1:7">
      <c r="A1240" s="30" t="s">
        <v>3608</v>
      </c>
      <c r="B1240" s="30">
        <v>3</v>
      </c>
      <c r="C1240" s="30">
        <v>1</v>
      </c>
      <c r="D1240" s="24" t="str">
        <f t="shared" si="49"/>
        <v>기사임</v>
      </c>
      <c r="E1240" s="24">
        <f>IF(D1240="","",COUNTIF($D$1:D1240,"기사임"))</f>
        <v>1084</v>
      </c>
      <c r="F1240" s="24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4" t="str">
        <f t="shared" si="48"/>
        <v/>
      </c>
    </row>
    <row r="1241" spans="1:7">
      <c r="A1241" s="30" t="s">
        <v>3609</v>
      </c>
      <c r="B1241" s="30">
        <v>3</v>
      </c>
      <c r="C1241" s="30">
        <v>2</v>
      </c>
      <c r="D1241" s="24" t="str">
        <f t="shared" si="49"/>
        <v>기사임</v>
      </c>
      <c r="E1241" s="24">
        <f>IF(D1241="","",COUNTIF($D$1:D1241,"기사임"))</f>
        <v>1085</v>
      </c>
      <c r="F1241" s="24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4" t="str">
        <f t="shared" si="48"/>
        <v/>
      </c>
    </row>
    <row r="1242" spans="1:7">
      <c r="A1242" s="30" t="s">
        <v>2727</v>
      </c>
      <c r="B1242" s="30">
        <v>3</v>
      </c>
      <c r="C1242" s="30">
        <v>2</v>
      </c>
      <c r="D1242" s="24" t="str">
        <f t="shared" si="49"/>
        <v>기사임</v>
      </c>
      <c r="E1242" s="24">
        <f>IF(D1242="","",COUNTIF($D$1:D1242,"기사임"))</f>
        <v>1086</v>
      </c>
      <c r="F1242" s="24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4" t="str">
        <f t="shared" si="48"/>
        <v/>
      </c>
    </row>
    <row r="1243" spans="1:7">
      <c r="A1243" s="30" t="s">
        <v>3610</v>
      </c>
      <c r="B1243" s="30">
        <v>3</v>
      </c>
      <c r="C1243" s="30">
        <v>1</v>
      </c>
      <c r="D1243" s="24" t="str">
        <f t="shared" si="49"/>
        <v>기사임</v>
      </c>
      <c r="E1243" s="24">
        <f>IF(D1243="","",COUNTIF($D$1:D1243,"기사임"))</f>
        <v>1087</v>
      </c>
      <c r="F1243" s="24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4" t="str">
        <f t="shared" si="48"/>
        <v/>
      </c>
    </row>
    <row r="1244" spans="1:7">
      <c r="A1244" s="30" t="s">
        <v>3149</v>
      </c>
      <c r="B1244" s="30">
        <v>3</v>
      </c>
      <c r="C1244" s="30">
        <v>2</v>
      </c>
      <c r="D1244" s="24" t="str">
        <f t="shared" si="49"/>
        <v>기사임</v>
      </c>
      <c r="E1244" s="24">
        <f>IF(D1244="","",COUNTIF($D$1:D1244,"기사임"))</f>
        <v>1088</v>
      </c>
      <c r="F1244" s="24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4" t="str">
        <f t="shared" si="48"/>
        <v/>
      </c>
    </row>
    <row r="1245" spans="1:7">
      <c r="A1245" s="30" t="s">
        <v>3611</v>
      </c>
      <c r="B1245" s="30">
        <v>3</v>
      </c>
      <c r="C1245" s="30">
        <v>2</v>
      </c>
      <c r="D1245" s="24" t="str">
        <f t="shared" si="49"/>
        <v>기사임</v>
      </c>
      <c r="E1245" s="24">
        <f>IF(D1245="","",COUNTIF($D$1:D1245,"기사임"))</f>
        <v>1089</v>
      </c>
      <c r="F1245" s="24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4" t="str">
        <f t="shared" si="48"/>
        <v/>
      </c>
    </row>
    <row r="1246" spans="1:7">
      <c r="A1246" s="30" t="s">
        <v>2183</v>
      </c>
      <c r="B1246" s="30">
        <v>3</v>
      </c>
      <c r="C1246" s="30">
        <v>3</v>
      </c>
      <c r="D1246" s="24" t="str">
        <f t="shared" si="49"/>
        <v>기사임</v>
      </c>
      <c r="E1246" s="24">
        <f>IF(D1246="","",COUNTIF($D$1:D1246,"기사임"))</f>
        <v>1090</v>
      </c>
      <c r="F1246" s="24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4" t="str">
        <f t="shared" si="48"/>
        <v/>
      </c>
    </row>
    <row r="1247" spans="1:7">
      <c r="A1247" s="30" t="s">
        <v>2407</v>
      </c>
      <c r="B1247" s="30">
        <v>3</v>
      </c>
      <c r="C1247" s="30">
        <v>3</v>
      </c>
      <c r="D1247" s="24" t="str">
        <f t="shared" si="49"/>
        <v>기사임</v>
      </c>
      <c r="E1247" s="24">
        <f>IF(D1247="","",COUNTIF($D$1:D1247,"기사임"))</f>
        <v>1091</v>
      </c>
      <c r="F1247" s="24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4" t="str">
        <f t="shared" si="48"/>
        <v/>
      </c>
    </row>
    <row r="1248" spans="1:7">
      <c r="A1248" s="30" t="s">
        <v>3286</v>
      </c>
      <c r="B1248" s="30">
        <v>3</v>
      </c>
      <c r="C1248" s="30">
        <v>2</v>
      </c>
      <c r="D1248" s="24" t="str">
        <f t="shared" si="49"/>
        <v>기사임</v>
      </c>
      <c r="E1248" s="24">
        <f>IF(D1248="","",COUNTIF($D$1:D1248,"기사임"))</f>
        <v>1092</v>
      </c>
      <c r="F1248" s="24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4" t="str">
        <f t="shared" si="48"/>
        <v/>
      </c>
    </row>
    <row r="1249" spans="1:7">
      <c r="A1249" s="30" t="s">
        <v>2091</v>
      </c>
      <c r="B1249" s="30">
        <v>3</v>
      </c>
      <c r="C1249" s="30">
        <v>3</v>
      </c>
      <c r="D1249" s="24" t="str">
        <f t="shared" si="49"/>
        <v>기사임</v>
      </c>
      <c r="E1249" s="24">
        <f>IF(D1249="","",COUNTIF($D$1:D1249,"기사임"))</f>
        <v>1093</v>
      </c>
      <c r="F1249" s="24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4" t="str">
        <f t="shared" si="48"/>
        <v/>
      </c>
    </row>
    <row r="1250" spans="1:7">
      <c r="A1250" s="30" t="s">
        <v>3212</v>
      </c>
      <c r="B1250" s="30">
        <v>3</v>
      </c>
      <c r="C1250" s="30">
        <v>3</v>
      </c>
      <c r="D1250" s="24" t="str">
        <f t="shared" si="49"/>
        <v>기사임</v>
      </c>
      <c r="E1250" s="24">
        <f>IF(D1250="","",COUNTIF($D$1:D1250,"기사임"))</f>
        <v>1094</v>
      </c>
      <c r="F1250" s="24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4" t="str">
        <f t="shared" si="48"/>
        <v/>
      </c>
    </row>
    <row r="1251" spans="1:7">
      <c r="A1251" s="30" t="s">
        <v>2186</v>
      </c>
      <c r="B1251" s="30">
        <v>3</v>
      </c>
      <c r="C1251" s="30">
        <v>2</v>
      </c>
      <c r="D1251" s="24" t="str">
        <f t="shared" si="49"/>
        <v>기사임</v>
      </c>
      <c r="E1251" s="24">
        <f>IF(D1251="","",COUNTIF($D$1:D1251,"기사임"))</f>
        <v>1095</v>
      </c>
      <c r="F1251" s="24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4" t="str">
        <f t="shared" si="48"/>
        <v/>
      </c>
    </row>
    <row r="1252" spans="1:7">
      <c r="A1252" s="30" t="s">
        <v>3150</v>
      </c>
      <c r="B1252" s="30">
        <v>3</v>
      </c>
      <c r="C1252" s="30">
        <v>3</v>
      </c>
      <c r="D1252" s="24" t="str">
        <f t="shared" si="49"/>
        <v>기사임</v>
      </c>
      <c r="E1252" s="24">
        <f>IF(D1252="","",COUNTIF($D$1:D1252,"기사임"))</f>
        <v>1096</v>
      </c>
      <c r="F1252" s="24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4" t="str">
        <f t="shared" si="48"/>
        <v/>
      </c>
    </row>
    <row r="1253" spans="1:7">
      <c r="A1253" s="30" t="s">
        <v>2550</v>
      </c>
      <c r="B1253" s="30">
        <v>3</v>
      </c>
      <c r="C1253" s="30">
        <v>1</v>
      </c>
      <c r="D1253" s="24" t="str">
        <f t="shared" si="49"/>
        <v>기사임</v>
      </c>
      <c r="E1253" s="24">
        <f>IF(D1253="","",COUNTIF($D$1:D1253,"기사임"))</f>
        <v>1097</v>
      </c>
      <c r="F1253" s="24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4" t="str">
        <f t="shared" si="48"/>
        <v/>
      </c>
    </row>
    <row r="1254" spans="1:7">
      <c r="A1254" s="30" t="s">
        <v>2289</v>
      </c>
      <c r="B1254" s="30">
        <v>3</v>
      </c>
      <c r="C1254" s="30">
        <v>3</v>
      </c>
      <c r="D1254" s="24" t="str">
        <f t="shared" si="49"/>
        <v>기사임</v>
      </c>
      <c r="E1254" s="24">
        <f>IF(D1254="","",COUNTIF($D$1:D1254,"기사임"))</f>
        <v>1098</v>
      </c>
      <c r="F1254" s="24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4" t="str">
        <f t="shared" si="48"/>
        <v/>
      </c>
    </row>
    <row r="1255" spans="1:7">
      <c r="A1255" s="30" t="s">
        <v>2740</v>
      </c>
      <c r="B1255" s="30">
        <v>3</v>
      </c>
      <c r="C1255" s="30">
        <v>3</v>
      </c>
      <c r="D1255" s="24" t="str">
        <f t="shared" si="49"/>
        <v>기사임</v>
      </c>
      <c r="E1255" s="24">
        <f>IF(D1255="","",COUNTIF($D$1:D1255,"기사임"))</f>
        <v>1099</v>
      </c>
      <c r="F1255" s="24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4" t="str">
        <f t="shared" si="48"/>
        <v/>
      </c>
    </row>
    <row r="1256" spans="1:7">
      <c r="A1256" s="30" t="s">
        <v>3612</v>
      </c>
      <c r="B1256" s="30">
        <v>3</v>
      </c>
      <c r="C1256" s="30">
        <v>3</v>
      </c>
      <c r="D1256" s="24" t="str">
        <f t="shared" si="49"/>
        <v>기사임</v>
      </c>
      <c r="E1256" s="24">
        <f>IF(D1256="","",COUNTIF($D$1:D1256,"기사임"))</f>
        <v>1100</v>
      </c>
      <c r="F1256" s="24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4" t="str">
        <f t="shared" si="48"/>
        <v/>
      </c>
    </row>
    <row r="1257" spans="1:7">
      <c r="A1257" s="30" t="s">
        <v>3613</v>
      </c>
      <c r="B1257" s="30">
        <v>3</v>
      </c>
      <c r="C1257" s="30">
        <v>1</v>
      </c>
      <c r="D1257" s="24" t="str">
        <f t="shared" si="49"/>
        <v>기사임</v>
      </c>
      <c r="E1257" s="24">
        <f>IF(D1257="","",COUNTIF($D$1:D1257,"기사임"))</f>
        <v>1101</v>
      </c>
      <c r="F1257" s="24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4" t="str">
        <f t="shared" si="48"/>
        <v/>
      </c>
    </row>
    <row r="1258" spans="1:7">
      <c r="A1258" s="30" t="s">
        <v>3151</v>
      </c>
      <c r="B1258" s="30">
        <v>3</v>
      </c>
      <c r="C1258" s="30">
        <v>3</v>
      </c>
      <c r="D1258" s="24" t="str">
        <f t="shared" si="49"/>
        <v>기사임</v>
      </c>
      <c r="E1258" s="24">
        <f>IF(D1258="","",COUNTIF($D$1:D1258,"기사임"))</f>
        <v>1102</v>
      </c>
      <c r="F1258" s="24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4" t="str">
        <f t="shared" si="48"/>
        <v/>
      </c>
    </row>
    <row r="1259" spans="1:7">
      <c r="A1259" s="30" t="s">
        <v>2741</v>
      </c>
      <c r="B1259" s="30">
        <v>3</v>
      </c>
      <c r="C1259" s="30">
        <v>3</v>
      </c>
      <c r="D1259" s="24" t="str">
        <f t="shared" si="49"/>
        <v>기사임</v>
      </c>
      <c r="E1259" s="24">
        <f>IF(D1259="","",COUNTIF($D$1:D1259,"기사임"))</f>
        <v>1103</v>
      </c>
      <c r="F1259" s="24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4" t="str">
        <f t="shared" si="48"/>
        <v/>
      </c>
    </row>
    <row r="1260" spans="1:7">
      <c r="A1260" s="30" t="s">
        <v>2290</v>
      </c>
      <c r="B1260" s="30">
        <v>3</v>
      </c>
      <c r="C1260" s="30">
        <v>3</v>
      </c>
      <c r="D1260" s="24" t="str">
        <f t="shared" si="49"/>
        <v>기사임</v>
      </c>
      <c r="E1260" s="24">
        <f>IF(D1260="","",COUNTIF($D$1:D1260,"기사임"))</f>
        <v>1104</v>
      </c>
      <c r="F1260" s="24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4" t="str">
        <f t="shared" si="48"/>
        <v/>
      </c>
    </row>
    <row r="1261" spans="1:7">
      <c r="A1261" s="30" t="s">
        <v>2746</v>
      </c>
      <c r="B1261" s="30">
        <v>3</v>
      </c>
      <c r="C1261" s="30">
        <v>2</v>
      </c>
      <c r="D1261" s="24" t="str">
        <f t="shared" si="49"/>
        <v>기사임</v>
      </c>
      <c r="E1261" s="24">
        <f>IF(D1261="","",COUNTIF($D$1:D1261,"기사임"))</f>
        <v>1105</v>
      </c>
      <c r="F1261" s="24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4" t="str">
        <f t="shared" si="48"/>
        <v/>
      </c>
    </row>
    <row r="1262" spans="1:7">
      <c r="A1262" s="30" t="s">
        <v>3213</v>
      </c>
      <c r="B1262" s="30">
        <v>3</v>
      </c>
      <c r="C1262" s="30">
        <v>3</v>
      </c>
      <c r="D1262" s="24" t="str">
        <f t="shared" si="49"/>
        <v>기사임</v>
      </c>
      <c r="E1262" s="24">
        <f>IF(D1262="","",COUNTIF($D$1:D1262,"기사임"))</f>
        <v>1106</v>
      </c>
      <c r="F1262" s="24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4" t="str">
        <f t="shared" si="48"/>
        <v/>
      </c>
    </row>
    <row r="1263" spans="1:7">
      <c r="A1263" s="30" t="s">
        <v>2412</v>
      </c>
      <c r="B1263" s="30">
        <v>3</v>
      </c>
      <c r="C1263" s="30">
        <v>3</v>
      </c>
      <c r="D1263" s="24" t="str">
        <f t="shared" si="49"/>
        <v>기사임</v>
      </c>
      <c r="E1263" s="24">
        <f>IF(D1263="","",COUNTIF($D$1:D1263,"기사임"))</f>
        <v>1107</v>
      </c>
      <c r="F1263" s="24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4" t="str">
        <f t="shared" si="48"/>
        <v/>
      </c>
    </row>
    <row r="1264" spans="1:7">
      <c r="A1264" s="30" t="s">
        <v>2291</v>
      </c>
      <c r="B1264" s="30">
        <v>3</v>
      </c>
      <c r="C1264" s="30">
        <v>3</v>
      </c>
      <c r="D1264" s="24" t="str">
        <f t="shared" si="49"/>
        <v>기사임</v>
      </c>
      <c r="E1264" s="24">
        <f>IF(D1264="","",COUNTIF($D$1:D1264,"기사임"))</f>
        <v>1108</v>
      </c>
      <c r="F1264" s="24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4" t="str">
        <f t="shared" si="48"/>
        <v/>
      </c>
    </row>
    <row r="1265" spans="1:7">
      <c r="A1265" s="30" t="s">
        <v>1866</v>
      </c>
      <c r="B1265" s="30">
        <v>3</v>
      </c>
      <c r="C1265" s="30">
        <v>3</v>
      </c>
      <c r="D1265" s="24" t="str">
        <f t="shared" si="49"/>
        <v>기사임</v>
      </c>
      <c r="E1265" s="24">
        <f>IF(D1265="","",COUNTIF($D$1:D1265,"기사임"))</f>
        <v>1109</v>
      </c>
      <c r="F1265" s="24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4" t="str">
        <f t="shared" si="48"/>
        <v/>
      </c>
    </row>
    <row r="1266" spans="1:7">
      <c r="A1266" s="30" t="s">
        <v>3614</v>
      </c>
      <c r="B1266" s="30">
        <v>3</v>
      </c>
      <c r="C1266" s="30">
        <v>2</v>
      </c>
      <c r="D1266" s="24" t="str">
        <f t="shared" si="49"/>
        <v>기사임</v>
      </c>
      <c r="E1266" s="24">
        <f>IF(D1266="","",COUNTIF($D$1:D1266,"기사임"))</f>
        <v>1110</v>
      </c>
      <c r="F1266" s="24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4" t="str">
        <f t="shared" si="48"/>
        <v/>
      </c>
    </row>
    <row r="1267" spans="1:7">
      <c r="A1267" s="30" t="s">
        <v>3300</v>
      </c>
      <c r="B1267" s="30">
        <v>3</v>
      </c>
      <c r="C1267" s="30">
        <v>2</v>
      </c>
      <c r="D1267" s="24" t="str">
        <f t="shared" si="49"/>
        <v>기사임</v>
      </c>
      <c r="E1267" s="24">
        <f>IF(D1267="","",COUNTIF($D$1:D1267,"기사임"))</f>
        <v>1111</v>
      </c>
      <c r="F1267" s="24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4" t="str">
        <f t="shared" si="48"/>
        <v/>
      </c>
    </row>
    <row r="1268" spans="1:7">
      <c r="A1268" s="30" t="s">
        <v>2194</v>
      </c>
      <c r="B1268" s="30">
        <v>3</v>
      </c>
      <c r="C1268" s="30">
        <v>3</v>
      </c>
      <c r="D1268" s="24" t="str">
        <f t="shared" si="49"/>
        <v>기사임</v>
      </c>
      <c r="E1268" s="24">
        <f>IF(D1268="","",COUNTIF($D$1:D1268,"기사임"))</f>
        <v>1112</v>
      </c>
      <c r="F1268" s="24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4" t="str">
        <f t="shared" si="48"/>
        <v/>
      </c>
    </row>
    <row r="1269" spans="1:7">
      <c r="A1269" s="30" t="s">
        <v>2292</v>
      </c>
      <c r="B1269" s="30">
        <v>3</v>
      </c>
      <c r="C1269" s="30">
        <v>3</v>
      </c>
      <c r="D1269" s="24" t="str">
        <f t="shared" si="49"/>
        <v>기사임</v>
      </c>
      <c r="E1269" s="24">
        <f>IF(D1269="","",COUNTIF($D$1:D1269,"기사임"))</f>
        <v>1113</v>
      </c>
      <c r="F1269" s="24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4" t="str">
        <f t="shared" si="48"/>
        <v/>
      </c>
    </row>
    <row r="1270" spans="1:7">
      <c r="A1270" s="30" t="s">
        <v>1995</v>
      </c>
      <c r="B1270" s="30">
        <v>3</v>
      </c>
      <c r="C1270" s="30">
        <v>2</v>
      </c>
      <c r="D1270" s="24" t="str">
        <f t="shared" si="49"/>
        <v>기사임</v>
      </c>
      <c r="E1270" s="24">
        <f>IF(D1270="","",COUNTIF($D$1:D1270,"기사임"))</f>
        <v>1114</v>
      </c>
      <c r="F1270" s="24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4" t="str">
        <f t="shared" si="48"/>
        <v/>
      </c>
    </row>
    <row r="1271" spans="1:7">
      <c r="A1271" s="30" t="s">
        <v>1830</v>
      </c>
      <c r="B1271" s="30">
        <v>3</v>
      </c>
      <c r="C1271" s="30">
        <v>3</v>
      </c>
      <c r="D1271" s="24" t="str">
        <f t="shared" si="49"/>
        <v>기사임</v>
      </c>
      <c r="E1271" s="24">
        <f>IF(D1271="","",COUNTIF($D$1:D1271,"기사임"))</f>
        <v>1115</v>
      </c>
      <c r="F1271" s="24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4" t="str">
        <f t="shared" si="48"/>
        <v/>
      </c>
    </row>
    <row r="1272" spans="1:7">
      <c r="A1272" s="30" t="s">
        <v>2294</v>
      </c>
      <c r="B1272" s="30">
        <v>3</v>
      </c>
      <c r="C1272" s="30">
        <v>3</v>
      </c>
      <c r="D1272" s="24" t="str">
        <f t="shared" si="49"/>
        <v>기사임</v>
      </c>
      <c r="E1272" s="24">
        <f>IF(D1272="","",COUNTIF($D$1:D1272,"기사임"))</f>
        <v>1116</v>
      </c>
      <c r="F1272" s="24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4" t="str">
        <f t="shared" si="48"/>
        <v/>
      </c>
    </row>
    <row r="1273" spans="1:7">
      <c r="A1273" s="30" t="s">
        <v>3615</v>
      </c>
      <c r="B1273" s="30">
        <v>3</v>
      </c>
      <c r="C1273" s="30">
        <v>3</v>
      </c>
      <c r="D1273" s="24" t="str">
        <f t="shared" si="49"/>
        <v>기사임</v>
      </c>
      <c r="E1273" s="24">
        <f>IF(D1273="","",COUNTIF($D$1:D1273,"기사임"))</f>
        <v>1117</v>
      </c>
      <c r="F1273" s="24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4" t="str">
        <f t="shared" si="48"/>
        <v/>
      </c>
    </row>
    <row r="1274" spans="1:7">
      <c r="A1274" s="30" t="s">
        <v>1996</v>
      </c>
      <c r="B1274" s="30">
        <v>3</v>
      </c>
      <c r="C1274" s="30">
        <v>3</v>
      </c>
      <c r="D1274" s="24" t="str">
        <f t="shared" si="49"/>
        <v>기사임</v>
      </c>
      <c r="E1274" s="24">
        <f>IF(D1274="","",COUNTIF($D$1:D1274,"기사임"))</f>
        <v>1118</v>
      </c>
      <c r="F1274" s="24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4" t="str">
        <f t="shared" si="48"/>
        <v/>
      </c>
    </row>
    <row r="1275" spans="1:7">
      <c r="A1275" s="30" t="s">
        <v>2417</v>
      </c>
      <c r="B1275" s="30">
        <v>3</v>
      </c>
      <c r="C1275" s="30">
        <v>3</v>
      </c>
      <c r="D1275" s="24" t="str">
        <f t="shared" si="49"/>
        <v>기사임</v>
      </c>
      <c r="E1275" s="24">
        <f>IF(D1275="","",COUNTIF($D$1:D1275,"기사임"))</f>
        <v>1119</v>
      </c>
      <c r="F1275" s="24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4" t="str">
        <f t="shared" si="48"/>
        <v/>
      </c>
    </row>
    <row r="1276" spans="1:7">
      <c r="A1276" s="30" t="s">
        <v>2759</v>
      </c>
      <c r="B1276" s="30">
        <v>3</v>
      </c>
      <c r="C1276" s="30">
        <v>3</v>
      </c>
      <c r="D1276" s="24" t="str">
        <f t="shared" si="49"/>
        <v>기사임</v>
      </c>
      <c r="E1276" s="24">
        <f>IF(D1276="","",COUNTIF($D$1:D1276,"기사임"))</f>
        <v>1120</v>
      </c>
      <c r="F1276" s="24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4" t="str">
        <f t="shared" si="48"/>
        <v/>
      </c>
    </row>
    <row r="1277" spans="1:7">
      <c r="A1277" s="30" t="s">
        <v>2760</v>
      </c>
      <c r="B1277" s="30">
        <v>3</v>
      </c>
      <c r="C1277" s="30">
        <v>1</v>
      </c>
      <c r="D1277" s="24" t="str">
        <f t="shared" si="49"/>
        <v>기사임</v>
      </c>
      <c r="E1277" s="24">
        <f>IF(D1277="","",COUNTIF($D$1:D1277,"기사임"))</f>
        <v>1121</v>
      </c>
      <c r="F1277" s="24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4" t="str">
        <f t="shared" si="48"/>
        <v/>
      </c>
    </row>
    <row r="1278" spans="1:7">
      <c r="A1278" s="30" t="s">
        <v>2298</v>
      </c>
      <c r="B1278" s="30">
        <v>3</v>
      </c>
      <c r="C1278" s="30">
        <v>3</v>
      </c>
      <c r="D1278" s="24" t="str">
        <f t="shared" si="49"/>
        <v>기사임</v>
      </c>
      <c r="E1278" s="24">
        <f>IF(D1278="","",COUNTIF($D$1:D1278,"기사임"))</f>
        <v>1122</v>
      </c>
      <c r="F1278" s="24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4" t="str">
        <f t="shared" si="48"/>
        <v/>
      </c>
    </row>
    <row r="1279" spans="1:7">
      <c r="A1279" s="30" t="s">
        <v>2098</v>
      </c>
      <c r="B1279" s="30">
        <v>3</v>
      </c>
      <c r="C1279" s="30">
        <v>3</v>
      </c>
      <c r="D1279" s="24" t="str">
        <f t="shared" si="49"/>
        <v>기사임</v>
      </c>
      <c r="E1279" s="24">
        <f>IF(D1279="","",COUNTIF($D$1:D1279,"기사임"))</f>
        <v>1123</v>
      </c>
      <c r="F1279" s="24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4" t="str">
        <f t="shared" si="48"/>
        <v/>
      </c>
    </row>
    <row r="1280" spans="1:7">
      <c r="A1280" s="30" t="s">
        <v>3616</v>
      </c>
      <c r="B1280" s="30">
        <v>3</v>
      </c>
      <c r="C1280" s="30">
        <v>3</v>
      </c>
      <c r="D1280" s="24" t="str">
        <f t="shared" si="49"/>
        <v>기사임</v>
      </c>
      <c r="E1280" s="24">
        <f>IF(D1280="","",COUNTIF($D$1:D1280,"기사임"))</f>
        <v>1124</v>
      </c>
      <c r="F1280" s="24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4" t="str">
        <f t="shared" si="48"/>
        <v/>
      </c>
    </row>
    <row r="1281" spans="1:7">
      <c r="A1281" s="30" t="s">
        <v>3617</v>
      </c>
      <c r="B1281" s="30">
        <v>3</v>
      </c>
      <c r="C1281" s="30">
        <v>3</v>
      </c>
      <c r="D1281" s="24" t="str">
        <f t="shared" si="49"/>
        <v>기사임</v>
      </c>
      <c r="E1281" s="24">
        <f>IF(D1281="","",COUNTIF($D$1:D1281,"기사임"))</f>
        <v>1125</v>
      </c>
      <c r="F1281" s="24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4" t="str">
        <f t="shared" si="48"/>
        <v/>
      </c>
    </row>
    <row r="1282" spans="1:7">
      <c r="A1282" s="30" t="s">
        <v>1831</v>
      </c>
      <c r="B1282" s="30">
        <v>3</v>
      </c>
      <c r="C1282" s="30">
        <v>3</v>
      </c>
      <c r="D1282" s="24" t="str">
        <f t="shared" si="49"/>
        <v>기사임</v>
      </c>
      <c r="E1282" s="24">
        <f>IF(D1282="","",COUNTIF($D$1:D1282,"기사임"))</f>
        <v>1126</v>
      </c>
      <c r="F1282" s="24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4" t="str">
        <f t="shared" ref="G1282:G1345" si="50">IF(F1282="","",RANK(F1282,F:F,1))</f>
        <v/>
      </c>
    </row>
    <row r="1283" spans="1:7">
      <c r="A1283" s="30" t="s">
        <v>3618</v>
      </c>
      <c r="B1283" s="30">
        <v>3</v>
      </c>
      <c r="C1283" s="30">
        <v>3</v>
      </c>
      <c r="D1283" s="24" t="str">
        <f t="shared" ref="D1283:D1346" si="51">IF(AND(MID(A1283,2,8)="archives",ISNUMBER(VALUE(MID(A1283,11,8)))=TRUE),"기사임","")</f>
        <v>기사임</v>
      </c>
      <c r="E1283" s="24">
        <f>IF(D1283="","",COUNTIF($D$1:D1283,"기사임"))</f>
        <v>1127</v>
      </c>
      <c r="F1283" s="24" t="str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/>
      </c>
      <c r="G1283" s="24" t="str">
        <f t="shared" si="50"/>
        <v/>
      </c>
    </row>
    <row r="1284" spans="1:7">
      <c r="A1284" s="30" t="s">
        <v>2003</v>
      </c>
      <c r="B1284" s="30">
        <v>3</v>
      </c>
      <c r="C1284" s="30">
        <v>3</v>
      </c>
      <c r="D1284" s="24" t="str">
        <f t="shared" si="51"/>
        <v>기사임</v>
      </c>
      <c r="E1284" s="24">
        <f>IF(D1284="","",COUNTIF($D$1:D1284,"기사임"))</f>
        <v>1128</v>
      </c>
      <c r="F1284" s="24" t="str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/>
      </c>
      <c r="G1284" s="24" t="str">
        <f t="shared" si="50"/>
        <v/>
      </c>
    </row>
    <row r="1285" spans="1:7">
      <c r="A1285" s="30" t="s">
        <v>2771</v>
      </c>
      <c r="B1285" s="30">
        <v>3</v>
      </c>
      <c r="C1285" s="30">
        <v>3</v>
      </c>
      <c r="D1285" s="24" t="str">
        <f t="shared" si="51"/>
        <v>기사임</v>
      </c>
      <c r="E1285" s="24">
        <f>IF(D1285="","",COUNTIF($D$1:D1285,"기사임"))</f>
        <v>1129</v>
      </c>
      <c r="F1285" s="24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4" t="str">
        <f t="shared" si="50"/>
        <v/>
      </c>
    </row>
    <row r="1286" spans="1:7">
      <c r="A1286" s="30" t="s">
        <v>1931</v>
      </c>
      <c r="B1286" s="30">
        <v>3</v>
      </c>
      <c r="C1286" s="30">
        <v>3</v>
      </c>
      <c r="D1286" s="24" t="str">
        <f t="shared" si="51"/>
        <v>기사임</v>
      </c>
      <c r="E1286" s="24">
        <f>IF(D1286="","",COUNTIF($D$1:D1286,"기사임"))</f>
        <v>1130</v>
      </c>
      <c r="F1286" s="24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4" t="str">
        <f t="shared" si="50"/>
        <v/>
      </c>
    </row>
    <row r="1287" spans="1:7">
      <c r="A1287" s="30" t="s">
        <v>2305</v>
      </c>
      <c r="B1287" s="30">
        <v>3</v>
      </c>
      <c r="C1287" s="30">
        <v>1</v>
      </c>
      <c r="D1287" s="24" t="str">
        <f t="shared" si="51"/>
        <v>기사임</v>
      </c>
      <c r="E1287" s="24">
        <f>IF(D1287="","",COUNTIF($D$1:D1287,"기사임"))</f>
        <v>1131</v>
      </c>
      <c r="F1287" s="24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4" t="str">
        <f t="shared" si="50"/>
        <v/>
      </c>
    </row>
    <row r="1288" spans="1:7">
      <c r="A1288" s="30" t="s">
        <v>3316</v>
      </c>
      <c r="B1288" s="30">
        <v>3</v>
      </c>
      <c r="C1288" s="30">
        <v>3</v>
      </c>
      <c r="D1288" s="24" t="str">
        <f t="shared" si="51"/>
        <v>기사임</v>
      </c>
      <c r="E1288" s="24">
        <f>IF(D1288="","",COUNTIF($D$1:D1288,"기사임"))</f>
        <v>1132</v>
      </c>
      <c r="F1288" s="24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4" t="str">
        <f t="shared" si="50"/>
        <v/>
      </c>
    </row>
    <row r="1289" spans="1:7">
      <c r="A1289" s="30" t="s">
        <v>3619</v>
      </c>
      <c r="B1289" s="30">
        <v>3</v>
      </c>
      <c r="C1289" s="30">
        <v>2</v>
      </c>
      <c r="D1289" s="24" t="str">
        <f t="shared" si="51"/>
        <v>기사임</v>
      </c>
      <c r="E1289" s="24">
        <f>IF(D1289="","",COUNTIF($D$1:D1289,"기사임"))</f>
        <v>1133</v>
      </c>
      <c r="F1289" s="24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4" t="str">
        <f t="shared" si="50"/>
        <v/>
      </c>
    </row>
    <row r="1290" spans="1:7">
      <c r="A1290" s="30" t="s">
        <v>2425</v>
      </c>
      <c r="B1290" s="30">
        <v>3</v>
      </c>
      <c r="C1290" s="30">
        <v>3</v>
      </c>
      <c r="D1290" s="24" t="str">
        <f t="shared" si="51"/>
        <v>기사임</v>
      </c>
      <c r="E1290" s="24">
        <f>IF(D1290="","",COUNTIF($D$1:D1290,"기사임"))</f>
        <v>1134</v>
      </c>
      <c r="F1290" s="24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4" t="str">
        <f t="shared" si="50"/>
        <v/>
      </c>
    </row>
    <row r="1291" spans="1:7">
      <c r="A1291" s="30" t="s">
        <v>2781</v>
      </c>
      <c r="B1291" s="30">
        <v>3</v>
      </c>
      <c r="C1291" s="30">
        <v>2</v>
      </c>
      <c r="D1291" s="24" t="str">
        <f t="shared" si="51"/>
        <v>기사임</v>
      </c>
      <c r="E1291" s="24">
        <f>IF(D1291="","",COUNTIF($D$1:D1291,"기사임"))</f>
        <v>1135</v>
      </c>
      <c r="F1291" s="24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4" t="str">
        <f t="shared" si="50"/>
        <v/>
      </c>
    </row>
    <row r="1292" spans="1:7">
      <c r="A1292" s="30" t="s">
        <v>3620</v>
      </c>
      <c r="B1292" s="30">
        <v>3</v>
      </c>
      <c r="C1292" s="30">
        <v>2</v>
      </c>
      <c r="D1292" s="24" t="str">
        <f t="shared" si="51"/>
        <v>기사임</v>
      </c>
      <c r="E1292" s="24">
        <f>IF(D1292="","",COUNTIF($D$1:D1292,"기사임"))</f>
        <v>1136</v>
      </c>
      <c r="F1292" s="24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4" t="str">
        <f t="shared" si="50"/>
        <v/>
      </c>
    </row>
    <row r="1293" spans="1:7">
      <c r="A1293" s="30" t="s">
        <v>2427</v>
      </c>
      <c r="B1293" s="30">
        <v>3</v>
      </c>
      <c r="C1293" s="30">
        <v>3</v>
      </c>
      <c r="D1293" s="24" t="str">
        <f t="shared" si="51"/>
        <v>기사임</v>
      </c>
      <c r="E1293" s="24">
        <f>IF(D1293="","",COUNTIF($D$1:D1293,"기사임"))</f>
        <v>1137</v>
      </c>
      <c r="F1293" s="24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4" t="str">
        <f t="shared" si="50"/>
        <v/>
      </c>
    </row>
    <row r="1294" spans="1:7">
      <c r="A1294" s="30" t="s">
        <v>2428</v>
      </c>
      <c r="B1294" s="30">
        <v>3</v>
      </c>
      <c r="C1294" s="30">
        <v>3</v>
      </c>
      <c r="D1294" s="24" t="str">
        <f t="shared" si="51"/>
        <v>기사임</v>
      </c>
      <c r="E1294" s="24">
        <f>IF(D1294="","",COUNTIF($D$1:D1294,"기사임"))</f>
        <v>1138</v>
      </c>
      <c r="F1294" s="24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4" t="str">
        <f t="shared" si="50"/>
        <v/>
      </c>
    </row>
    <row r="1295" spans="1:7">
      <c r="A1295" s="30" t="s">
        <v>2786</v>
      </c>
      <c r="B1295" s="30">
        <v>3</v>
      </c>
      <c r="C1295" s="30">
        <v>3</v>
      </c>
      <c r="D1295" s="24" t="str">
        <f t="shared" si="51"/>
        <v>기사임</v>
      </c>
      <c r="E1295" s="24">
        <f>IF(D1295="","",COUNTIF($D$1:D1295,"기사임"))</f>
        <v>1139</v>
      </c>
      <c r="F1295" s="24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4" t="str">
        <f t="shared" si="50"/>
        <v/>
      </c>
    </row>
    <row r="1296" spans="1:7">
      <c r="A1296" s="30" t="s">
        <v>2787</v>
      </c>
      <c r="B1296" s="30">
        <v>3</v>
      </c>
      <c r="C1296" s="30">
        <v>3</v>
      </c>
      <c r="D1296" s="24" t="str">
        <f t="shared" si="51"/>
        <v>기사임</v>
      </c>
      <c r="E1296" s="24">
        <f>IF(D1296="","",COUNTIF($D$1:D1296,"기사임"))</f>
        <v>1140</v>
      </c>
      <c r="F1296" s="24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4" t="str">
        <f t="shared" si="50"/>
        <v/>
      </c>
    </row>
    <row r="1297" spans="1:7">
      <c r="A1297" s="30" t="s">
        <v>2207</v>
      </c>
      <c r="B1297" s="30">
        <v>3</v>
      </c>
      <c r="C1297" s="30">
        <v>3</v>
      </c>
      <c r="D1297" s="24" t="str">
        <f t="shared" si="51"/>
        <v>기사임</v>
      </c>
      <c r="E1297" s="24">
        <f>IF(D1297="","",COUNTIF($D$1:D1297,"기사임"))</f>
        <v>1141</v>
      </c>
      <c r="F1297" s="24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4" t="str">
        <f t="shared" si="50"/>
        <v/>
      </c>
    </row>
    <row r="1298" spans="1:7">
      <c r="A1298" s="30" t="s">
        <v>2308</v>
      </c>
      <c r="B1298" s="30">
        <v>3</v>
      </c>
      <c r="C1298" s="30">
        <v>3</v>
      </c>
      <c r="D1298" s="24" t="str">
        <f t="shared" si="51"/>
        <v>기사임</v>
      </c>
      <c r="E1298" s="24">
        <f>IF(D1298="","",COUNTIF($D$1:D1298,"기사임"))</f>
        <v>1142</v>
      </c>
      <c r="F1298" s="24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4" t="str">
        <f t="shared" si="50"/>
        <v/>
      </c>
    </row>
    <row r="1299" spans="1:7">
      <c r="A1299" s="30" t="s">
        <v>2583</v>
      </c>
      <c r="B1299" s="30">
        <v>3</v>
      </c>
      <c r="C1299" s="30">
        <v>3</v>
      </c>
      <c r="D1299" s="24" t="str">
        <f t="shared" si="51"/>
        <v>기사임</v>
      </c>
      <c r="E1299" s="24">
        <f>IF(D1299="","",COUNTIF($D$1:D1299,"기사임"))</f>
        <v>1143</v>
      </c>
      <c r="F1299" s="24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4" t="str">
        <f t="shared" si="50"/>
        <v/>
      </c>
    </row>
    <row r="1300" spans="1:7">
      <c r="A1300" s="30" t="s">
        <v>2434</v>
      </c>
      <c r="B1300" s="30">
        <v>3</v>
      </c>
      <c r="C1300" s="30">
        <v>3</v>
      </c>
      <c r="D1300" s="24" t="str">
        <f t="shared" si="51"/>
        <v>기사임</v>
      </c>
      <c r="E1300" s="24">
        <f>IF(D1300="","",COUNTIF($D$1:D1300,"기사임"))</f>
        <v>1144</v>
      </c>
      <c r="F1300" s="24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4" t="str">
        <f t="shared" si="50"/>
        <v/>
      </c>
    </row>
    <row r="1301" spans="1:7">
      <c r="A1301" s="30" t="s">
        <v>2107</v>
      </c>
      <c r="B1301" s="30">
        <v>3</v>
      </c>
      <c r="C1301" s="30">
        <v>3</v>
      </c>
      <c r="D1301" s="24" t="str">
        <f t="shared" si="51"/>
        <v>기사임</v>
      </c>
      <c r="E1301" s="24">
        <f>IF(D1301="","",COUNTIF($D$1:D1301,"기사임"))</f>
        <v>1145</v>
      </c>
      <c r="F1301" s="24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4" t="str">
        <f t="shared" si="50"/>
        <v/>
      </c>
    </row>
    <row r="1302" spans="1:7">
      <c r="A1302" s="30" t="s">
        <v>2789</v>
      </c>
      <c r="B1302" s="30">
        <v>3</v>
      </c>
      <c r="C1302" s="30">
        <v>3</v>
      </c>
      <c r="D1302" s="24" t="str">
        <f t="shared" si="51"/>
        <v>기사임</v>
      </c>
      <c r="E1302" s="24">
        <f>IF(D1302="","",COUNTIF($D$1:D1302,"기사임"))</f>
        <v>1146</v>
      </c>
      <c r="F1302" s="24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4" t="str">
        <f t="shared" si="50"/>
        <v/>
      </c>
    </row>
    <row r="1303" spans="1:7">
      <c r="A1303" s="30" t="s">
        <v>3621</v>
      </c>
      <c r="B1303" s="30">
        <v>3</v>
      </c>
      <c r="C1303" s="30">
        <v>1</v>
      </c>
      <c r="D1303" s="24" t="str">
        <f t="shared" si="51"/>
        <v>기사임</v>
      </c>
      <c r="E1303" s="24">
        <f>IF(D1303="","",COUNTIF($D$1:D1303,"기사임"))</f>
        <v>1147</v>
      </c>
      <c r="F1303" s="24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4" t="str">
        <f t="shared" si="50"/>
        <v/>
      </c>
    </row>
    <row r="1304" spans="1:7">
      <c r="A1304" s="30" t="s">
        <v>2310</v>
      </c>
      <c r="B1304" s="30">
        <v>3</v>
      </c>
      <c r="C1304" s="30">
        <v>3</v>
      </c>
      <c r="D1304" s="24" t="str">
        <f t="shared" si="51"/>
        <v>기사임</v>
      </c>
      <c r="E1304" s="24">
        <f>IF(D1304="","",COUNTIF($D$1:D1304,"기사임"))</f>
        <v>1148</v>
      </c>
      <c r="F1304" s="24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4" t="str">
        <f t="shared" si="50"/>
        <v/>
      </c>
    </row>
    <row r="1305" spans="1:7">
      <c r="A1305" s="30" t="s">
        <v>3622</v>
      </c>
      <c r="B1305" s="30">
        <v>3</v>
      </c>
      <c r="C1305" s="30">
        <v>3</v>
      </c>
      <c r="D1305" s="24" t="str">
        <f t="shared" si="51"/>
        <v>기사임</v>
      </c>
      <c r="E1305" s="24">
        <f>IF(D1305="","",COUNTIF($D$1:D1305,"기사임"))</f>
        <v>1149</v>
      </c>
      <c r="F1305" s="24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4" t="str">
        <f t="shared" si="50"/>
        <v/>
      </c>
    </row>
    <row r="1306" spans="1:7">
      <c r="A1306" s="30" t="s">
        <v>3623</v>
      </c>
      <c r="B1306" s="30">
        <v>3</v>
      </c>
      <c r="C1306" s="30">
        <v>3</v>
      </c>
      <c r="D1306" s="24" t="str">
        <f t="shared" si="51"/>
        <v>기사임</v>
      </c>
      <c r="E1306" s="24">
        <f>IF(D1306="","",COUNTIF($D$1:D1306,"기사임"))</f>
        <v>1150</v>
      </c>
      <c r="F1306" s="24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4" t="str">
        <f t="shared" si="50"/>
        <v/>
      </c>
    </row>
    <row r="1307" spans="1:7">
      <c r="A1307" s="30" t="s">
        <v>3624</v>
      </c>
      <c r="B1307" s="30">
        <v>3</v>
      </c>
      <c r="C1307" s="30">
        <v>3</v>
      </c>
      <c r="D1307" s="24" t="str">
        <f t="shared" si="51"/>
        <v>기사임</v>
      </c>
      <c r="E1307" s="24">
        <f>IF(D1307="","",COUNTIF($D$1:D1307,"기사임"))</f>
        <v>1151</v>
      </c>
      <c r="F1307" s="24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4" t="str">
        <f t="shared" si="50"/>
        <v/>
      </c>
    </row>
    <row r="1308" spans="1:7">
      <c r="A1308" s="30" t="s">
        <v>2440</v>
      </c>
      <c r="B1308" s="30">
        <v>3</v>
      </c>
      <c r="C1308" s="30">
        <v>3</v>
      </c>
      <c r="D1308" s="24" t="str">
        <f t="shared" si="51"/>
        <v>기사임</v>
      </c>
      <c r="E1308" s="24">
        <f>IF(D1308="","",COUNTIF($D$1:D1308,"기사임"))</f>
        <v>1152</v>
      </c>
      <c r="F1308" s="24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4" t="str">
        <f t="shared" si="50"/>
        <v/>
      </c>
    </row>
    <row r="1309" spans="1:7">
      <c r="A1309" s="30" t="s">
        <v>2796</v>
      </c>
      <c r="B1309" s="30">
        <v>3</v>
      </c>
      <c r="C1309" s="30">
        <v>3</v>
      </c>
      <c r="D1309" s="24" t="str">
        <f t="shared" si="51"/>
        <v>기사임</v>
      </c>
      <c r="E1309" s="24">
        <f>IF(D1309="","",COUNTIF($D$1:D1309,"기사임"))</f>
        <v>1153</v>
      </c>
      <c r="F1309" s="24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4" t="str">
        <f t="shared" si="50"/>
        <v/>
      </c>
    </row>
    <row r="1310" spans="1:7">
      <c r="A1310" s="30" t="s">
        <v>1783</v>
      </c>
      <c r="B1310" s="30">
        <v>3</v>
      </c>
      <c r="C1310" s="30">
        <v>2</v>
      </c>
      <c r="D1310" s="24" t="str">
        <f t="shared" si="51"/>
        <v>기사임</v>
      </c>
      <c r="E1310" s="24">
        <f>IF(D1310="","",COUNTIF($D$1:D1310,"기사임"))</f>
        <v>1154</v>
      </c>
      <c r="F1310" s="24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4" t="str">
        <f t="shared" si="50"/>
        <v/>
      </c>
    </row>
    <row r="1311" spans="1:7">
      <c r="A1311" s="30" t="s">
        <v>2799</v>
      </c>
      <c r="B1311" s="30">
        <v>3</v>
      </c>
      <c r="C1311" s="30">
        <v>2</v>
      </c>
      <c r="D1311" s="24" t="str">
        <f t="shared" si="51"/>
        <v>기사임</v>
      </c>
      <c r="E1311" s="24">
        <f>IF(D1311="","",COUNTIF($D$1:D1311,"기사임"))</f>
        <v>1155</v>
      </c>
      <c r="F1311" s="24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4" t="str">
        <f t="shared" si="50"/>
        <v/>
      </c>
    </row>
    <row r="1312" spans="1:7">
      <c r="A1312" s="30" t="s">
        <v>3625</v>
      </c>
      <c r="B1312" s="30">
        <v>3</v>
      </c>
      <c r="C1312" s="30">
        <v>3</v>
      </c>
      <c r="D1312" s="24" t="str">
        <f t="shared" si="51"/>
        <v>기사임</v>
      </c>
      <c r="E1312" s="24">
        <f>IF(D1312="","",COUNTIF($D$1:D1312,"기사임"))</f>
        <v>1156</v>
      </c>
      <c r="F1312" s="24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4" t="str">
        <f t="shared" si="50"/>
        <v/>
      </c>
    </row>
    <row r="1313" spans="1:7">
      <c r="A1313" s="30" t="s">
        <v>3626</v>
      </c>
      <c r="B1313" s="30">
        <v>3</v>
      </c>
      <c r="C1313" s="30">
        <v>1</v>
      </c>
      <c r="D1313" s="24" t="str">
        <f t="shared" si="51"/>
        <v>기사임</v>
      </c>
      <c r="E1313" s="24">
        <f>IF(D1313="","",COUNTIF($D$1:D1313,"기사임"))</f>
        <v>1157</v>
      </c>
      <c r="F1313" s="24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4" t="str">
        <f t="shared" si="50"/>
        <v/>
      </c>
    </row>
    <row r="1314" spans="1:7">
      <c r="A1314" s="30" t="s">
        <v>2593</v>
      </c>
      <c r="B1314" s="30">
        <v>3</v>
      </c>
      <c r="C1314" s="30">
        <v>3</v>
      </c>
      <c r="D1314" s="24" t="str">
        <f t="shared" si="51"/>
        <v>기사임</v>
      </c>
      <c r="E1314" s="24">
        <f>IF(D1314="","",COUNTIF($D$1:D1314,"기사임"))</f>
        <v>1158</v>
      </c>
      <c r="F1314" s="24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4" t="str">
        <f t="shared" si="50"/>
        <v/>
      </c>
    </row>
    <row r="1315" spans="1:7">
      <c r="A1315" s="30" t="s">
        <v>2594</v>
      </c>
      <c r="B1315" s="30">
        <v>3</v>
      </c>
      <c r="C1315" s="30">
        <v>3</v>
      </c>
      <c r="D1315" s="24" t="str">
        <f t="shared" si="51"/>
        <v>기사임</v>
      </c>
      <c r="E1315" s="24">
        <f>IF(D1315="","",COUNTIF($D$1:D1315,"기사임"))</f>
        <v>1159</v>
      </c>
      <c r="F1315" s="24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4" t="str">
        <f t="shared" si="50"/>
        <v/>
      </c>
    </row>
    <row r="1316" spans="1:7">
      <c r="A1316" s="30" t="s">
        <v>2805</v>
      </c>
      <c r="B1316" s="30">
        <v>3</v>
      </c>
      <c r="C1316" s="30">
        <v>3</v>
      </c>
      <c r="D1316" s="24" t="str">
        <f t="shared" si="51"/>
        <v>기사임</v>
      </c>
      <c r="E1316" s="24">
        <f>IF(D1316="","",COUNTIF($D$1:D1316,"기사임"))</f>
        <v>1160</v>
      </c>
      <c r="F1316" s="24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4" t="str">
        <f t="shared" si="50"/>
        <v/>
      </c>
    </row>
    <row r="1317" spans="1:7">
      <c r="A1317" s="30" t="s">
        <v>1786</v>
      </c>
      <c r="B1317" s="30">
        <v>3</v>
      </c>
      <c r="C1317" s="30">
        <v>3</v>
      </c>
      <c r="D1317" s="24" t="str">
        <f t="shared" si="51"/>
        <v>기사임</v>
      </c>
      <c r="E1317" s="24">
        <f>IF(D1317="","",COUNTIF($D$1:D1317,"기사임"))</f>
        <v>1161</v>
      </c>
      <c r="F1317" s="24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4" t="str">
        <f t="shared" si="50"/>
        <v/>
      </c>
    </row>
    <row r="1318" spans="1:7">
      <c r="A1318" s="30" t="s">
        <v>2807</v>
      </c>
      <c r="B1318" s="30">
        <v>3</v>
      </c>
      <c r="C1318" s="30">
        <v>2</v>
      </c>
      <c r="D1318" s="24" t="str">
        <f t="shared" si="51"/>
        <v>기사임</v>
      </c>
      <c r="E1318" s="24">
        <f>IF(D1318="","",COUNTIF($D$1:D1318,"기사임"))</f>
        <v>1162</v>
      </c>
      <c r="F1318" s="24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4" t="str">
        <f t="shared" si="50"/>
        <v/>
      </c>
    </row>
    <row r="1319" spans="1:7">
      <c r="A1319" s="30" t="s">
        <v>2117</v>
      </c>
      <c r="B1319" s="30">
        <v>3</v>
      </c>
      <c r="C1319" s="30">
        <v>3</v>
      </c>
      <c r="D1319" s="24" t="str">
        <f t="shared" si="51"/>
        <v>기사임</v>
      </c>
      <c r="E1319" s="24">
        <f>IF(D1319="","",COUNTIF($D$1:D1319,"기사임"))</f>
        <v>1163</v>
      </c>
      <c r="F1319" s="24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4" t="str">
        <f t="shared" si="50"/>
        <v/>
      </c>
    </row>
    <row r="1320" spans="1:7">
      <c r="A1320" s="30" t="s">
        <v>2600</v>
      </c>
      <c r="B1320" s="30">
        <v>3</v>
      </c>
      <c r="C1320" s="30">
        <v>3</v>
      </c>
      <c r="D1320" s="24" t="str">
        <f t="shared" si="51"/>
        <v>기사임</v>
      </c>
      <c r="E1320" s="24">
        <f>IF(D1320="","",COUNTIF($D$1:D1320,"기사임"))</f>
        <v>1164</v>
      </c>
      <c r="F1320" s="24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4" t="str">
        <f t="shared" si="50"/>
        <v/>
      </c>
    </row>
    <row r="1321" spans="1:7">
      <c r="A1321" s="30" t="s">
        <v>2016</v>
      </c>
      <c r="B1321" s="30">
        <v>3</v>
      </c>
      <c r="C1321" s="30">
        <v>3</v>
      </c>
      <c r="D1321" s="24" t="str">
        <f t="shared" si="51"/>
        <v>기사임</v>
      </c>
      <c r="E1321" s="24">
        <f>IF(D1321="","",COUNTIF($D$1:D1321,"기사임"))</f>
        <v>1165</v>
      </c>
      <c r="F1321" s="24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4" t="str">
        <f t="shared" si="50"/>
        <v/>
      </c>
    </row>
    <row r="1322" spans="1:7">
      <c r="A1322" s="30" t="s">
        <v>2601</v>
      </c>
      <c r="B1322" s="30">
        <v>3</v>
      </c>
      <c r="C1322" s="30">
        <v>1</v>
      </c>
      <c r="D1322" s="24" t="str">
        <f t="shared" si="51"/>
        <v>기사임</v>
      </c>
      <c r="E1322" s="24">
        <f>IF(D1322="","",COUNTIF($D$1:D1322,"기사임"))</f>
        <v>1166</v>
      </c>
      <c r="F1322" s="24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4" t="str">
        <f t="shared" si="50"/>
        <v/>
      </c>
    </row>
    <row r="1323" spans="1:7">
      <c r="A1323" s="30" t="s">
        <v>2451</v>
      </c>
      <c r="B1323" s="30">
        <v>3</v>
      </c>
      <c r="C1323" s="30">
        <v>3</v>
      </c>
      <c r="D1323" s="24" t="str">
        <f t="shared" si="51"/>
        <v>기사임</v>
      </c>
      <c r="E1323" s="24">
        <f>IF(D1323="","",COUNTIF($D$1:D1323,"기사임"))</f>
        <v>1167</v>
      </c>
      <c r="F1323" s="24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4" t="str">
        <f t="shared" si="50"/>
        <v/>
      </c>
    </row>
    <row r="1324" spans="1:7">
      <c r="A1324" s="30" t="s">
        <v>2602</v>
      </c>
      <c r="B1324" s="30">
        <v>3</v>
      </c>
      <c r="C1324" s="30">
        <v>3</v>
      </c>
      <c r="D1324" s="24" t="str">
        <f t="shared" si="51"/>
        <v>기사임</v>
      </c>
      <c r="E1324" s="24">
        <f>IF(D1324="","",COUNTIF($D$1:D1324,"기사임"))</f>
        <v>1168</v>
      </c>
      <c r="F1324" s="24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4" t="str">
        <f t="shared" si="50"/>
        <v/>
      </c>
    </row>
    <row r="1325" spans="1:7">
      <c r="A1325" s="30" t="s">
        <v>3186</v>
      </c>
      <c r="B1325" s="30">
        <v>3</v>
      </c>
      <c r="C1325" s="30">
        <v>3</v>
      </c>
      <c r="D1325" s="24" t="str">
        <f t="shared" si="51"/>
        <v>기사임</v>
      </c>
      <c r="E1325" s="24">
        <f>IF(D1325="","",COUNTIF($D$1:D1325,"기사임"))</f>
        <v>1169</v>
      </c>
      <c r="F1325" s="24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4" t="str">
        <f t="shared" si="50"/>
        <v/>
      </c>
    </row>
    <row r="1326" spans="1:7">
      <c r="A1326" s="30" t="s">
        <v>2219</v>
      </c>
      <c r="B1326" s="30">
        <v>3</v>
      </c>
      <c r="C1326" s="30">
        <v>2</v>
      </c>
      <c r="D1326" s="24" t="str">
        <f t="shared" si="51"/>
        <v>기사임</v>
      </c>
      <c r="E1326" s="24">
        <f>IF(D1326="","",COUNTIF($D$1:D1326,"기사임"))</f>
        <v>1170</v>
      </c>
      <c r="F1326" s="24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4" t="str">
        <f t="shared" si="50"/>
        <v/>
      </c>
    </row>
    <row r="1327" spans="1:7">
      <c r="A1327" s="30" t="s">
        <v>2817</v>
      </c>
      <c r="B1327" s="30">
        <v>3</v>
      </c>
      <c r="C1327" s="30">
        <v>3</v>
      </c>
      <c r="D1327" s="24" t="str">
        <f t="shared" si="51"/>
        <v>기사임</v>
      </c>
      <c r="E1327" s="24">
        <f>IF(D1327="","",COUNTIF($D$1:D1327,"기사임"))</f>
        <v>1171</v>
      </c>
      <c r="F1327" s="24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4" t="str">
        <f t="shared" si="50"/>
        <v/>
      </c>
    </row>
    <row r="1328" spans="1:7">
      <c r="A1328" s="30" t="s">
        <v>3160</v>
      </c>
      <c r="B1328" s="30">
        <v>3</v>
      </c>
      <c r="C1328" s="30">
        <v>3</v>
      </c>
      <c r="D1328" s="24" t="str">
        <f t="shared" si="51"/>
        <v>기사임</v>
      </c>
      <c r="E1328" s="24">
        <f>IF(D1328="","",COUNTIF($D$1:D1328,"기사임"))</f>
        <v>1172</v>
      </c>
      <c r="F1328" s="24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4" t="str">
        <f t="shared" si="50"/>
        <v/>
      </c>
    </row>
    <row r="1329" spans="1:7">
      <c r="A1329" s="30" t="s">
        <v>3627</v>
      </c>
      <c r="B1329" s="30">
        <v>3</v>
      </c>
      <c r="C1329" s="30">
        <v>2</v>
      </c>
      <c r="D1329" s="24" t="str">
        <f t="shared" si="51"/>
        <v>기사임</v>
      </c>
      <c r="E1329" s="24">
        <f>IF(D1329="","",COUNTIF($D$1:D1329,"기사임"))</f>
        <v>1173</v>
      </c>
      <c r="F1329" s="24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4" t="str">
        <f t="shared" si="50"/>
        <v/>
      </c>
    </row>
    <row r="1330" spans="1:7">
      <c r="A1330" s="30" t="s">
        <v>2322</v>
      </c>
      <c r="B1330" s="30">
        <v>3</v>
      </c>
      <c r="C1330" s="30">
        <v>3</v>
      </c>
      <c r="D1330" s="24" t="str">
        <f t="shared" si="51"/>
        <v>기사임</v>
      </c>
      <c r="E1330" s="24">
        <f>IF(D1330="","",COUNTIF($D$1:D1330,"기사임"))</f>
        <v>1174</v>
      </c>
      <c r="F1330" s="24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4" t="str">
        <f t="shared" si="50"/>
        <v/>
      </c>
    </row>
    <row r="1331" spans="1:7">
      <c r="A1331" s="30" t="s">
        <v>3133</v>
      </c>
      <c r="B1331" s="30">
        <v>3</v>
      </c>
      <c r="C1331" s="30">
        <v>2</v>
      </c>
      <c r="D1331" s="24" t="str">
        <f t="shared" si="51"/>
        <v>기사임</v>
      </c>
      <c r="E1331" s="24">
        <f>IF(D1331="","",COUNTIF($D$1:D1331,"기사임"))</f>
        <v>1175</v>
      </c>
      <c r="F1331" s="24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4" t="str">
        <f t="shared" si="50"/>
        <v/>
      </c>
    </row>
    <row r="1332" spans="1:7">
      <c r="A1332" s="30" t="s">
        <v>2607</v>
      </c>
      <c r="B1332" s="30">
        <v>3</v>
      </c>
      <c r="C1332" s="30">
        <v>3</v>
      </c>
      <c r="D1332" s="24" t="str">
        <f t="shared" si="51"/>
        <v>기사임</v>
      </c>
      <c r="E1332" s="24">
        <f>IF(D1332="","",COUNTIF($D$1:D1332,"기사임"))</f>
        <v>1176</v>
      </c>
      <c r="F1332" s="24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4" t="str">
        <f t="shared" si="50"/>
        <v/>
      </c>
    </row>
    <row r="1333" spans="1:7">
      <c r="A1333" s="30" t="s">
        <v>2823</v>
      </c>
      <c r="B1333" s="30">
        <v>3</v>
      </c>
      <c r="C1333" s="30">
        <v>3</v>
      </c>
      <c r="D1333" s="24" t="str">
        <f t="shared" si="51"/>
        <v>기사임</v>
      </c>
      <c r="E1333" s="24">
        <f>IF(D1333="","",COUNTIF($D$1:D1333,"기사임"))</f>
        <v>1177</v>
      </c>
      <c r="F1333" s="24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4" t="str">
        <f t="shared" si="50"/>
        <v/>
      </c>
    </row>
    <row r="1334" spans="1:7">
      <c r="A1334" s="30" t="s">
        <v>1837</v>
      </c>
      <c r="B1334" s="30">
        <v>3</v>
      </c>
      <c r="C1334" s="30">
        <v>3</v>
      </c>
      <c r="D1334" s="24" t="str">
        <f t="shared" si="51"/>
        <v>기사임</v>
      </c>
      <c r="E1334" s="24">
        <f>IF(D1334="","",COUNTIF($D$1:D1334,"기사임"))</f>
        <v>1178</v>
      </c>
      <c r="F1334" s="24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4" t="str">
        <f t="shared" si="50"/>
        <v/>
      </c>
    </row>
    <row r="1335" spans="1:7">
      <c r="A1335" s="30" t="s">
        <v>1941</v>
      </c>
      <c r="B1335" s="30">
        <v>3</v>
      </c>
      <c r="C1335" s="30">
        <v>2</v>
      </c>
      <c r="D1335" s="24" t="str">
        <f t="shared" si="51"/>
        <v>기사임</v>
      </c>
      <c r="E1335" s="24">
        <f>IF(D1335="","",COUNTIF($D$1:D1335,"기사임"))</f>
        <v>1179</v>
      </c>
      <c r="F1335" s="24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4" t="str">
        <f t="shared" si="50"/>
        <v/>
      </c>
    </row>
    <row r="1336" spans="1:7">
      <c r="A1336" s="30" t="s">
        <v>2610</v>
      </c>
      <c r="B1336" s="30">
        <v>3</v>
      </c>
      <c r="C1336" s="30">
        <v>3</v>
      </c>
      <c r="D1336" s="24" t="str">
        <f t="shared" si="51"/>
        <v>기사임</v>
      </c>
      <c r="E1336" s="24">
        <f>IF(D1336="","",COUNTIF($D$1:D1336,"기사임"))</f>
        <v>1180</v>
      </c>
      <c r="F1336" s="24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4" t="str">
        <f t="shared" si="50"/>
        <v/>
      </c>
    </row>
    <row r="1337" spans="1:7">
      <c r="A1337" s="30" t="s">
        <v>2827</v>
      </c>
      <c r="B1337" s="30">
        <v>3</v>
      </c>
      <c r="C1337" s="30">
        <v>1</v>
      </c>
      <c r="D1337" s="24" t="str">
        <f t="shared" si="51"/>
        <v>기사임</v>
      </c>
      <c r="E1337" s="24">
        <f>IF(D1337="","",COUNTIF($D$1:D1337,"기사임"))</f>
        <v>1181</v>
      </c>
      <c r="F1337" s="24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4" t="str">
        <f t="shared" si="50"/>
        <v/>
      </c>
    </row>
    <row r="1338" spans="1:7">
      <c r="A1338" s="30" t="s">
        <v>1943</v>
      </c>
      <c r="B1338" s="30">
        <v>3</v>
      </c>
      <c r="C1338" s="30">
        <v>3</v>
      </c>
      <c r="D1338" s="24" t="str">
        <f t="shared" si="51"/>
        <v>기사임</v>
      </c>
      <c r="E1338" s="24">
        <f>IF(D1338="","",COUNTIF($D$1:D1338,"기사임"))</f>
        <v>1182</v>
      </c>
      <c r="F1338" s="24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4" t="str">
        <f t="shared" si="50"/>
        <v/>
      </c>
    </row>
    <row r="1339" spans="1:7">
      <c r="A1339" s="30" t="s">
        <v>2830</v>
      </c>
      <c r="B1339" s="30">
        <v>3</v>
      </c>
      <c r="C1339" s="30">
        <v>3</v>
      </c>
      <c r="D1339" s="24" t="str">
        <f t="shared" si="51"/>
        <v>기사임</v>
      </c>
      <c r="E1339" s="24">
        <f>IF(D1339="","",COUNTIF($D$1:D1339,"기사임"))</f>
        <v>1183</v>
      </c>
      <c r="F1339" s="24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4" t="str">
        <f t="shared" si="50"/>
        <v/>
      </c>
    </row>
    <row r="1340" spans="1:7">
      <c r="A1340" s="30" t="s">
        <v>2832</v>
      </c>
      <c r="B1340" s="30">
        <v>3</v>
      </c>
      <c r="C1340" s="30">
        <v>3</v>
      </c>
      <c r="D1340" s="24" t="str">
        <f t="shared" si="51"/>
        <v>기사임</v>
      </c>
      <c r="E1340" s="24">
        <f>IF(D1340="","",COUNTIF($D$1:D1340,"기사임"))</f>
        <v>1184</v>
      </c>
      <c r="F1340" s="24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4" t="str">
        <f t="shared" si="50"/>
        <v/>
      </c>
    </row>
    <row r="1341" spans="1:7">
      <c r="A1341" s="30" t="s">
        <v>2325</v>
      </c>
      <c r="B1341" s="30">
        <v>3</v>
      </c>
      <c r="C1341" s="30">
        <v>3</v>
      </c>
      <c r="D1341" s="24" t="str">
        <f t="shared" si="51"/>
        <v>기사임</v>
      </c>
      <c r="E1341" s="24">
        <f>IF(D1341="","",COUNTIF($D$1:D1341,"기사임"))</f>
        <v>1185</v>
      </c>
      <c r="F1341" s="24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4" t="str">
        <f t="shared" si="50"/>
        <v/>
      </c>
    </row>
    <row r="1342" spans="1:7">
      <c r="A1342" s="30" t="s">
        <v>2121</v>
      </c>
      <c r="B1342" s="30">
        <v>3</v>
      </c>
      <c r="C1342" s="30">
        <v>3</v>
      </c>
      <c r="D1342" s="24" t="str">
        <f t="shared" si="51"/>
        <v>기사임</v>
      </c>
      <c r="E1342" s="24">
        <f>IF(D1342="","",COUNTIF($D$1:D1342,"기사임"))</f>
        <v>1186</v>
      </c>
      <c r="F1342" s="24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4" t="str">
        <f t="shared" si="50"/>
        <v/>
      </c>
    </row>
    <row r="1343" spans="1:7">
      <c r="A1343" s="30" t="s">
        <v>2122</v>
      </c>
      <c r="B1343" s="30">
        <v>3</v>
      </c>
      <c r="C1343" s="30">
        <v>3</v>
      </c>
      <c r="D1343" s="24" t="str">
        <f t="shared" si="51"/>
        <v>기사임</v>
      </c>
      <c r="E1343" s="24">
        <f>IF(D1343="","",COUNTIF($D$1:D1343,"기사임"))</f>
        <v>1187</v>
      </c>
      <c r="F1343" s="24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4" t="str">
        <f t="shared" si="50"/>
        <v/>
      </c>
    </row>
    <row r="1344" spans="1:7">
      <c r="A1344" s="30" t="s">
        <v>2326</v>
      </c>
      <c r="B1344" s="30">
        <v>3</v>
      </c>
      <c r="C1344" s="30">
        <v>2</v>
      </c>
      <c r="D1344" s="24" t="str">
        <f t="shared" si="51"/>
        <v>기사임</v>
      </c>
      <c r="E1344" s="24">
        <f>IF(D1344="","",COUNTIF($D$1:D1344,"기사임"))</f>
        <v>1188</v>
      </c>
      <c r="F1344" s="24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4" t="str">
        <f t="shared" si="50"/>
        <v/>
      </c>
    </row>
    <row r="1345" spans="1:7">
      <c r="A1345" s="30" t="s">
        <v>3628</v>
      </c>
      <c r="B1345" s="30">
        <v>3</v>
      </c>
      <c r="C1345" s="30">
        <v>2</v>
      </c>
      <c r="D1345" s="24" t="str">
        <f t="shared" si="51"/>
        <v>기사임</v>
      </c>
      <c r="E1345" s="24">
        <f>IF(D1345="","",COUNTIF($D$1:D1345,"기사임"))</f>
        <v>1189</v>
      </c>
      <c r="F1345" s="24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4" t="str">
        <f t="shared" si="50"/>
        <v/>
      </c>
    </row>
    <row r="1346" spans="1:7">
      <c r="A1346" s="30" t="s">
        <v>2227</v>
      </c>
      <c r="B1346" s="30">
        <v>3</v>
      </c>
      <c r="C1346" s="30">
        <v>3</v>
      </c>
      <c r="D1346" s="24" t="str">
        <f t="shared" si="51"/>
        <v>기사임</v>
      </c>
      <c r="E1346" s="24">
        <f>IF(D1346="","",COUNTIF($D$1:D1346,"기사임"))</f>
        <v>1190</v>
      </c>
      <c r="F1346" s="24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4" t="str">
        <f t="shared" ref="G1346:G1409" si="52">IF(F1346="","",RANK(F1346,F:F,1))</f>
        <v/>
      </c>
    </row>
    <row r="1347" spans="1:7">
      <c r="A1347" s="30" t="s">
        <v>2123</v>
      </c>
      <c r="B1347" s="30">
        <v>3</v>
      </c>
      <c r="C1347" s="30">
        <v>3</v>
      </c>
      <c r="D1347" s="24" t="str">
        <f t="shared" ref="D1347:D1410" si="53">IF(AND(MID(A1347,2,8)="archives",ISNUMBER(VALUE(MID(A1347,11,8)))=TRUE),"기사임","")</f>
        <v>기사임</v>
      </c>
      <c r="E1347" s="24">
        <f>IF(D1347="","",COUNTIF($D$1:D1347,"기사임"))</f>
        <v>1191</v>
      </c>
      <c r="F1347" s="24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4" t="str">
        <f t="shared" si="52"/>
        <v/>
      </c>
    </row>
    <row r="1348" spans="1:7">
      <c r="A1348" s="30" t="s">
        <v>2841</v>
      </c>
      <c r="B1348" s="30">
        <v>3</v>
      </c>
      <c r="C1348" s="30">
        <v>2</v>
      </c>
      <c r="D1348" s="24" t="str">
        <f t="shared" si="53"/>
        <v>기사임</v>
      </c>
      <c r="E1348" s="24">
        <f>IF(D1348="","",COUNTIF($D$1:D1348,"기사임"))</f>
        <v>1192</v>
      </c>
      <c r="F1348" s="24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4" t="str">
        <f t="shared" si="52"/>
        <v/>
      </c>
    </row>
    <row r="1349" spans="1:7">
      <c r="A1349" s="30" t="s">
        <v>1880</v>
      </c>
      <c r="B1349" s="30">
        <v>3</v>
      </c>
      <c r="C1349" s="30">
        <v>3</v>
      </c>
      <c r="D1349" s="24" t="str">
        <f t="shared" si="53"/>
        <v>기사임</v>
      </c>
      <c r="E1349" s="24">
        <f>IF(D1349="","",COUNTIF($D$1:D1349,"기사임"))</f>
        <v>1193</v>
      </c>
      <c r="F1349" s="24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4" t="str">
        <f t="shared" si="52"/>
        <v/>
      </c>
    </row>
    <row r="1350" spans="1:7">
      <c r="A1350" s="30" t="s">
        <v>2332</v>
      </c>
      <c r="B1350" s="30">
        <v>3</v>
      </c>
      <c r="C1350" s="30">
        <v>3</v>
      </c>
      <c r="D1350" s="24" t="str">
        <f t="shared" si="53"/>
        <v>기사임</v>
      </c>
      <c r="E1350" s="24">
        <f>IF(D1350="","",COUNTIF($D$1:D1350,"기사임"))</f>
        <v>1194</v>
      </c>
      <c r="F1350" s="24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4" t="str">
        <f t="shared" si="52"/>
        <v/>
      </c>
    </row>
    <row r="1351" spans="1:7">
      <c r="A1351" s="30" t="s">
        <v>2333</v>
      </c>
      <c r="B1351" s="30">
        <v>3</v>
      </c>
      <c r="C1351" s="30">
        <v>2</v>
      </c>
      <c r="D1351" s="24" t="str">
        <f t="shared" si="53"/>
        <v>기사임</v>
      </c>
      <c r="E1351" s="24">
        <f>IF(D1351="","",COUNTIF($D$1:D1351,"기사임"))</f>
        <v>1195</v>
      </c>
      <c r="F1351" s="24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4" t="str">
        <f t="shared" si="52"/>
        <v/>
      </c>
    </row>
    <row r="1352" spans="1:7">
      <c r="A1352" s="30" t="s">
        <v>2024</v>
      </c>
      <c r="B1352" s="30">
        <v>3</v>
      </c>
      <c r="C1352" s="30">
        <v>3</v>
      </c>
      <c r="D1352" s="24" t="str">
        <f t="shared" si="53"/>
        <v>기사임</v>
      </c>
      <c r="E1352" s="24">
        <f>IF(D1352="","",COUNTIF($D$1:D1352,"기사임"))</f>
        <v>1196</v>
      </c>
      <c r="F1352" s="24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4" t="str">
        <f t="shared" si="52"/>
        <v/>
      </c>
    </row>
    <row r="1353" spans="1:7">
      <c r="A1353" s="30" t="s">
        <v>3137</v>
      </c>
      <c r="B1353" s="30">
        <v>3</v>
      </c>
      <c r="C1353" s="30">
        <v>3</v>
      </c>
      <c r="D1353" s="24" t="str">
        <f t="shared" si="53"/>
        <v>기사임</v>
      </c>
      <c r="E1353" s="24">
        <f>IF(D1353="","",COUNTIF($D$1:D1353,"기사임"))</f>
        <v>1197</v>
      </c>
      <c r="F1353" s="24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4" t="str">
        <f t="shared" si="52"/>
        <v/>
      </c>
    </row>
    <row r="1354" spans="1:7">
      <c r="A1354" s="30" t="s">
        <v>1839</v>
      </c>
      <c r="B1354" s="30">
        <v>3</v>
      </c>
      <c r="C1354" s="30">
        <v>3</v>
      </c>
      <c r="D1354" s="24" t="str">
        <f t="shared" si="53"/>
        <v>기사임</v>
      </c>
      <c r="E1354" s="24">
        <f>IF(D1354="","",COUNTIF($D$1:D1354,"기사임"))</f>
        <v>1198</v>
      </c>
      <c r="F1354" s="24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4" t="str">
        <f t="shared" si="52"/>
        <v/>
      </c>
    </row>
    <row r="1355" spans="1:7">
      <c r="A1355" s="30" t="s">
        <v>2231</v>
      </c>
      <c r="B1355" s="30">
        <v>3</v>
      </c>
      <c r="C1355" s="30">
        <v>2</v>
      </c>
      <c r="D1355" s="24" t="str">
        <f t="shared" si="53"/>
        <v>기사임</v>
      </c>
      <c r="E1355" s="24">
        <f>IF(D1355="","",COUNTIF($D$1:D1355,"기사임"))</f>
        <v>1199</v>
      </c>
      <c r="F1355" s="24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4" t="str">
        <f t="shared" si="52"/>
        <v/>
      </c>
    </row>
    <row r="1356" spans="1:7">
      <c r="A1356" s="30" t="s">
        <v>2857</v>
      </c>
      <c r="B1356" s="30">
        <v>3</v>
      </c>
      <c r="C1356" s="30">
        <v>3</v>
      </c>
      <c r="D1356" s="24" t="str">
        <f t="shared" si="53"/>
        <v>기사임</v>
      </c>
      <c r="E1356" s="24">
        <f>IF(D1356="","",COUNTIF($D$1:D1356,"기사임"))</f>
        <v>1200</v>
      </c>
      <c r="F1356" s="24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4" t="str">
        <f t="shared" si="52"/>
        <v/>
      </c>
    </row>
    <row r="1357" spans="1:7">
      <c r="A1357" s="30" t="s">
        <v>3629</v>
      </c>
      <c r="B1357" s="30">
        <v>3</v>
      </c>
      <c r="C1357" s="30">
        <v>3</v>
      </c>
      <c r="D1357" s="24" t="str">
        <f t="shared" si="53"/>
        <v>기사임</v>
      </c>
      <c r="E1357" s="24">
        <f>IF(D1357="","",COUNTIF($D$1:D1357,"기사임"))</f>
        <v>1201</v>
      </c>
      <c r="F1357" s="24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4" t="str">
        <f t="shared" si="52"/>
        <v/>
      </c>
    </row>
    <row r="1358" spans="1:7">
      <c r="A1358" s="30" t="s">
        <v>2463</v>
      </c>
      <c r="B1358" s="30">
        <v>3</v>
      </c>
      <c r="C1358" s="30">
        <v>2</v>
      </c>
      <c r="D1358" s="24" t="str">
        <f t="shared" si="53"/>
        <v>기사임</v>
      </c>
      <c r="E1358" s="24">
        <f>IF(D1358="","",COUNTIF($D$1:D1358,"기사임"))</f>
        <v>1202</v>
      </c>
      <c r="F1358" s="24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4" t="str">
        <f t="shared" si="52"/>
        <v/>
      </c>
    </row>
    <row r="1359" spans="1:7">
      <c r="A1359" s="30" t="s">
        <v>2464</v>
      </c>
      <c r="B1359" s="30">
        <v>3</v>
      </c>
      <c r="C1359" s="30">
        <v>3</v>
      </c>
      <c r="D1359" s="24" t="str">
        <f t="shared" si="53"/>
        <v>기사임</v>
      </c>
      <c r="E1359" s="24">
        <f>IF(D1359="","",COUNTIF($D$1:D1359,"기사임"))</f>
        <v>1203</v>
      </c>
      <c r="F1359" s="24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4" t="str">
        <f t="shared" si="52"/>
        <v/>
      </c>
    </row>
    <row r="1360" spans="1:7">
      <c r="A1360" s="30" t="s">
        <v>2232</v>
      </c>
      <c r="B1360" s="30">
        <v>3</v>
      </c>
      <c r="C1360" s="30">
        <v>3</v>
      </c>
      <c r="D1360" s="24" t="str">
        <f t="shared" si="53"/>
        <v>기사임</v>
      </c>
      <c r="E1360" s="24">
        <f>IF(D1360="","",COUNTIF($D$1:D1360,"기사임"))</f>
        <v>1204</v>
      </c>
      <c r="F1360" s="24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4" t="str">
        <f t="shared" si="52"/>
        <v/>
      </c>
    </row>
    <row r="1361" spans="1:7">
      <c r="A1361" s="30" t="s">
        <v>3630</v>
      </c>
      <c r="B1361" s="30">
        <v>3</v>
      </c>
      <c r="C1361" s="30">
        <v>2</v>
      </c>
      <c r="D1361" s="24" t="str">
        <f t="shared" si="53"/>
        <v>기사임</v>
      </c>
      <c r="E1361" s="24">
        <f>IF(D1361="","",COUNTIF($D$1:D1361,"기사임"))</f>
        <v>1205</v>
      </c>
      <c r="F1361" s="24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4" t="str">
        <f t="shared" si="52"/>
        <v/>
      </c>
    </row>
    <row r="1362" spans="1:7">
      <c r="A1362" s="30" t="s">
        <v>3226</v>
      </c>
      <c r="B1362" s="30">
        <v>3</v>
      </c>
      <c r="C1362" s="30">
        <v>3</v>
      </c>
      <c r="D1362" s="24" t="str">
        <f t="shared" si="53"/>
        <v>기사임</v>
      </c>
      <c r="E1362" s="24">
        <f>IF(D1362="","",COUNTIF($D$1:D1362,"기사임"))</f>
        <v>1206</v>
      </c>
      <c r="F1362" s="24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4" t="str">
        <f t="shared" si="52"/>
        <v/>
      </c>
    </row>
    <row r="1363" spans="1:7">
      <c r="A1363" s="30" t="s">
        <v>2469</v>
      </c>
      <c r="B1363" s="30">
        <v>3</v>
      </c>
      <c r="C1363" s="30">
        <v>3</v>
      </c>
      <c r="D1363" s="24" t="str">
        <f t="shared" si="53"/>
        <v>기사임</v>
      </c>
      <c r="E1363" s="24">
        <f>IF(D1363="","",COUNTIF($D$1:D1363,"기사임"))</f>
        <v>1207</v>
      </c>
      <c r="F1363" s="24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4" t="str">
        <f t="shared" si="52"/>
        <v/>
      </c>
    </row>
    <row r="1364" spans="1:7">
      <c r="A1364" s="30" t="s">
        <v>2864</v>
      </c>
      <c r="B1364" s="30">
        <v>3</v>
      </c>
      <c r="C1364" s="30">
        <v>2</v>
      </c>
      <c r="D1364" s="24" t="str">
        <f t="shared" si="53"/>
        <v>기사임</v>
      </c>
      <c r="E1364" s="24">
        <f>IF(D1364="","",COUNTIF($D$1:D1364,"기사임"))</f>
        <v>1208</v>
      </c>
      <c r="F1364" s="24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4" t="str">
        <f t="shared" si="52"/>
        <v/>
      </c>
    </row>
    <row r="1365" spans="1:7">
      <c r="A1365" s="30" t="s">
        <v>2128</v>
      </c>
      <c r="B1365" s="30">
        <v>3</v>
      </c>
      <c r="C1365" s="30">
        <v>2</v>
      </c>
      <c r="D1365" s="24" t="str">
        <f t="shared" si="53"/>
        <v>기사임</v>
      </c>
      <c r="E1365" s="24">
        <f>IF(D1365="","",COUNTIF($D$1:D1365,"기사임"))</f>
        <v>1209</v>
      </c>
      <c r="F1365" s="24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4" t="str">
        <f t="shared" si="52"/>
        <v/>
      </c>
    </row>
    <row r="1366" spans="1:7">
      <c r="A1366" s="30" t="s">
        <v>2867</v>
      </c>
      <c r="B1366" s="30">
        <v>3</v>
      </c>
      <c r="C1366" s="30">
        <v>3</v>
      </c>
      <c r="D1366" s="24" t="str">
        <f t="shared" si="53"/>
        <v>기사임</v>
      </c>
      <c r="E1366" s="24">
        <f>IF(D1366="","",COUNTIF($D$1:D1366,"기사임"))</f>
        <v>1210</v>
      </c>
      <c r="F1366" s="24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4" t="str">
        <f t="shared" si="52"/>
        <v/>
      </c>
    </row>
    <row r="1367" spans="1:7">
      <c r="A1367" s="30" t="s">
        <v>3631</v>
      </c>
      <c r="B1367" s="30">
        <v>3</v>
      </c>
      <c r="C1367" s="30">
        <v>1</v>
      </c>
      <c r="D1367" s="24" t="str">
        <f t="shared" si="53"/>
        <v>기사임</v>
      </c>
      <c r="E1367" s="24">
        <f>IF(D1367="","",COUNTIF($D$1:D1367,"기사임"))</f>
        <v>1211</v>
      </c>
      <c r="F1367" s="24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4" t="str">
        <f t="shared" si="52"/>
        <v/>
      </c>
    </row>
    <row r="1368" spans="1:7">
      <c r="A1368" s="30" t="s">
        <v>2870</v>
      </c>
      <c r="B1368" s="30">
        <v>3</v>
      </c>
      <c r="C1368" s="30">
        <v>3</v>
      </c>
      <c r="D1368" s="24" t="str">
        <f t="shared" si="53"/>
        <v>기사임</v>
      </c>
      <c r="E1368" s="24">
        <f>IF(D1368="","",COUNTIF($D$1:D1368,"기사임"))</f>
        <v>1212</v>
      </c>
      <c r="F1368" s="24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4" t="str">
        <f t="shared" si="52"/>
        <v/>
      </c>
    </row>
    <row r="1369" spans="1:7">
      <c r="A1369" s="30" t="s">
        <v>1799</v>
      </c>
      <c r="B1369" s="30">
        <v>3</v>
      </c>
      <c r="C1369" s="30">
        <v>3</v>
      </c>
      <c r="D1369" s="24" t="str">
        <f t="shared" si="53"/>
        <v>기사임</v>
      </c>
      <c r="E1369" s="24">
        <f>IF(D1369="","",COUNTIF($D$1:D1369,"기사임"))</f>
        <v>1213</v>
      </c>
      <c r="F1369" s="24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4" t="str">
        <f t="shared" si="52"/>
        <v/>
      </c>
    </row>
    <row r="1370" spans="1:7">
      <c r="A1370" s="30" t="s">
        <v>3192</v>
      </c>
      <c r="B1370" s="30">
        <v>3</v>
      </c>
      <c r="C1370" s="30">
        <v>2</v>
      </c>
      <c r="D1370" s="24" t="str">
        <f t="shared" si="53"/>
        <v>기사임</v>
      </c>
      <c r="E1370" s="24">
        <f>IF(D1370="","",COUNTIF($D$1:D1370,"기사임"))</f>
        <v>1214</v>
      </c>
      <c r="F1370" s="24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4" t="str">
        <f t="shared" si="52"/>
        <v/>
      </c>
    </row>
    <row r="1371" spans="1:7">
      <c r="A1371" s="30" t="s">
        <v>2470</v>
      </c>
      <c r="B1371" s="30">
        <v>3</v>
      </c>
      <c r="C1371" s="30">
        <v>2</v>
      </c>
      <c r="D1371" s="24" t="str">
        <f t="shared" si="53"/>
        <v>기사임</v>
      </c>
      <c r="E1371" s="24">
        <f>IF(D1371="","",COUNTIF($D$1:D1371,"기사임"))</f>
        <v>1215</v>
      </c>
      <c r="F1371" s="24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4" t="str">
        <f t="shared" si="52"/>
        <v/>
      </c>
    </row>
    <row r="1372" spans="1:7">
      <c r="A1372" s="30" t="s">
        <v>2234</v>
      </c>
      <c r="B1372" s="30">
        <v>3</v>
      </c>
      <c r="C1372" s="30">
        <v>3</v>
      </c>
      <c r="D1372" s="24" t="str">
        <f t="shared" si="53"/>
        <v>기사임</v>
      </c>
      <c r="E1372" s="24">
        <f>IF(D1372="","",COUNTIF($D$1:D1372,"기사임"))</f>
        <v>1216</v>
      </c>
      <c r="F1372" s="24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4" t="str">
        <f t="shared" si="52"/>
        <v/>
      </c>
    </row>
    <row r="1373" spans="1:7">
      <c r="A1373" s="30" t="s">
        <v>2473</v>
      </c>
      <c r="B1373" s="30">
        <v>3</v>
      </c>
      <c r="C1373" s="30">
        <v>3</v>
      </c>
      <c r="D1373" s="24" t="str">
        <f t="shared" si="53"/>
        <v>기사임</v>
      </c>
      <c r="E1373" s="24">
        <f>IF(D1373="","",COUNTIF($D$1:D1373,"기사임"))</f>
        <v>1217</v>
      </c>
      <c r="F1373" s="24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4" t="str">
        <f t="shared" si="52"/>
        <v/>
      </c>
    </row>
    <row r="1374" spans="1:7">
      <c r="A1374" s="30" t="s">
        <v>2874</v>
      </c>
      <c r="B1374" s="30">
        <v>3</v>
      </c>
      <c r="C1374" s="30">
        <v>3</v>
      </c>
      <c r="D1374" s="24" t="str">
        <f t="shared" si="53"/>
        <v>기사임</v>
      </c>
      <c r="E1374" s="24">
        <f>IF(D1374="","",COUNTIF($D$1:D1374,"기사임"))</f>
        <v>1218</v>
      </c>
      <c r="F1374" s="24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4" t="str">
        <f t="shared" si="52"/>
        <v/>
      </c>
    </row>
    <row r="1375" spans="1:7">
      <c r="A1375" s="30" t="s">
        <v>3162</v>
      </c>
      <c r="B1375" s="30">
        <v>3</v>
      </c>
      <c r="C1375" s="30">
        <v>3</v>
      </c>
      <c r="D1375" s="24" t="str">
        <f t="shared" si="53"/>
        <v>기사임</v>
      </c>
      <c r="E1375" s="24">
        <f>IF(D1375="","",COUNTIF($D$1:D1375,"기사임"))</f>
        <v>1219</v>
      </c>
      <c r="F1375" s="24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4" t="str">
        <f t="shared" si="52"/>
        <v/>
      </c>
    </row>
    <row r="1376" spans="1:7">
      <c r="A1376" s="30" t="s">
        <v>2033</v>
      </c>
      <c r="B1376" s="30">
        <v>3</v>
      </c>
      <c r="C1376" s="30">
        <v>2</v>
      </c>
      <c r="D1376" s="24" t="str">
        <f t="shared" si="53"/>
        <v>기사임</v>
      </c>
      <c r="E1376" s="24">
        <f>IF(D1376="","",COUNTIF($D$1:D1376,"기사임"))</f>
        <v>1220</v>
      </c>
      <c r="F1376" s="24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4" t="str">
        <f t="shared" si="52"/>
        <v/>
      </c>
    </row>
    <row r="1377" spans="1:7">
      <c r="A1377" s="30" t="s">
        <v>3359</v>
      </c>
      <c r="B1377" s="30">
        <v>3</v>
      </c>
      <c r="C1377" s="30">
        <v>2</v>
      </c>
      <c r="D1377" s="24" t="str">
        <f t="shared" si="53"/>
        <v>기사임</v>
      </c>
      <c r="E1377" s="24">
        <f>IF(D1377="","",COUNTIF($D$1:D1377,"기사임"))</f>
        <v>1221</v>
      </c>
      <c r="F1377" s="24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4" t="str">
        <f t="shared" si="52"/>
        <v/>
      </c>
    </row>
    <row r="1378" spans="1:7">
      <c r="A1378" s="30" t="s">
        <v>1804</v>
      </c>
      <c r="B1378" s="30">
        <v>3</v>
      </c>
      <c r="C1378" s="30">
        <v>4</v>
      </c>
      <c r="D1378" s="24" t="str">
        <f t="shared" si="53"/>
        <v/>
      </c>
      <c r="E1378" s="24" t="str">
        <f>IF(D1378="","",COUNTIF($D$1:D1378,"기사임"))</f>
        <v/>
      </c>
      <c r="F1378" s="24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4" t="str">
        <f t="shared" si="52"/>
        <v/>
      </c>
    </row>
    <row r="1379" spans="1:7">
      <c r="A1379" s="30" t="s">
        <v>2879</v>
      </c>
      <c r="B1379" s="30">
        <v>3</v>
      </c>
      <c r="C1379" s="30">
        <v>3</v>
      </c>
      <c r="D1379" s="24" t="str">
        <f t="shared" si="53"/>
        <v/>
      </c>
      <c r="E1379" s="24" t="str">
        <f>IF(D1379="","",COUNTIF($D$1:D1379,"기사임"))</f>
        <v/>
      </c>
      <c r="F1379" s="24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4" t="str">
        <f t="shared" si="52"/>
        <v/>
      </c>
    </row>
    <row r="1380" spans="1:7">
      <c r="A1380" s="30" t="s">
        <v>2348</v>
      </c>
      <c r="B1380" s="30">
        <v>3</v>
      </c>
      <c r="C1380" s="30">
        <v>3</v>
      </c>
      <c r="D1380" s="24" t="str">
        <f t="shared" si="53"/>
        <v/>
      </c>
      <c r="E1380" s="24" t="str">
        <f>IF(D1380="","",COUNTIF($D$1:D1380,"기사임"))</f>
        <v/>
      </c>
      <c r="F1380" s="24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4" t="str">
        <f t="shared" si="52"/>
        <v/>
      </c>
    </row>
    <row r="1381" spans="1:7">
      <c r="A1381" s="30" t="s">
        <v>3194</v>
      </c>
      <c r="B1381" s="30">
        <v>3</v>
      </c>
      <c r="C1381" s="30">
        <v>3</v>
      </c>
      <c r="D1381" s="24" t="str">
        <f t="shared" si="53"/>
        <v/>
      </c>
      <c r="E1381" s="24" t="str">
        <f>IF(D1381="","",COUNTIF($D$1:D1381,"기사임"))</f>
        <v/>
      </c>
      <c r="F1381" s="24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4" t="str">
        <f t="shared" si="52"/>
        <v/>
      </c>
    </row>
    <row r="1382" spans="1:7">
      <c r="A1382" s="30" t="s">
        <v>3632</v>
      </c>
      <c r="B1382" s="30">
        <v>3</v>
      </c>
      <c r="C1382" s="30">
        <v>1</v>
      </c>
      <c r="D1382" s="24" t="str">
        <f t="shared" si="53"/>
        <v/>
      </c>
      <c r="E1382" s="24" t="str">
        <f>IF(D1382="","",COUNTIF($D$1:D1382,"기사임"))</f>
        <v/>
      </c>
      <c r="F1382" s="24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4" t="str">
        <f t="shared" si="52"/>
        <v/>
      </c>
    </row>
    <row r="1383" spans="1:7">
      <c r="A1383" s="30" t="s">
        <v>3633</v>
      </c>
      <c r="B1383" s="30">
        <v>3</v>
      </c>
      <c r="C1383" s="30">
        <v>1</v>
      </c>
      <c r="D1383" s="24" t="str">
        <f t="shared" si="53"/>
        <v/>
      </c>
      <c r="E1383" s="24" t="str">
        <f>IF(D1383="","",COUNTIF($D$1:D1383,"기사임"))</f>
        <v/>
      </c>
      <c r="F1383" s="24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4" t="str">
        <f t="shared" si="52"/>
        <v/>
      </c>
    </row>
    <row r="1384" spans="1:7">
      <c r="A1384" s="30" t="s">
        <v>3634</v>
      </c>
      <c r="B1384" s="30">
        <v>3</v>
      </c>
      <c r="C1384" s="30">
        <v>2</v>
      </c>
      <c r="D1384" s="24" t="str">
        <f t="shared" si="53"/>
        <v/>
      </c>
      <c r="E1384" s="24" t="str">
        <f>IF(D1384="","",COUNTIF($D$1:D1384,"기사임"))</f>
        <v/>
      </c>
      <c r="F1384" s="24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4" t="str">
        <f t="shared" si="52"/>
        <v/>
      </c>
    </row>
    <row r="1385" spans="1:7">
      <c r="A1385" s="30" t="s">
        <v>2883</v>
      </c>
      <c r="B1385" s="30">
        <v>3</v>
      </c>
      <c r="C1385" s="30">
        <v>3</v>
      </c>
      <c r="D1385" s="24" t="str">
        <f t="shared" si="53"/>
        <v/>
      </c>
      <c r="E1385" s="24" t="str">
        <f>IF(D1385="","",COUNTIF($D$1:D1385,"기사임"))</f>
        <v/>
      </c>
      <c r="F1385" s="24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4" t="str">
        <f t="shared" si="52"/>
        <v/>
      </c>
    </row>
    <row r="1386" spans="1:7">
      <c r="A1386" s="30" t="s">
        <v>3635</v>
      </c>
      <c r="B1386" s="30">
        <v>3</v>
      </c>
      <c r="C1386" s="30">
        <v>3</v>
      </c>
      <c r="D1386" s="24" t="str">
        <f t="shared" si="53"/>
        <v/>
      </c>
      <c r="E1386" s="24" t="str">
        <f>IF(D1386="","",COUNTIF($D$1:D1386,"기사임"))</f>
        <v/>
      </c>
      <c r="F1386" s="24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4" t="str">
        <f t="shared" si="52"/>
        <v/>
      </c>
    </row>
    <row r="1387" spans="1:7">
      <c r="A1387" s="30" t="s">
        <v>3636</v>
      </c>
      <c r="B1387" s="30">
        <v>3</v>
      </c>
      <c r="C1387" s="30">
        <v>1</v>
      </c>
      <c r="D1387" s="24" t="str">
        <f t="shared" si="53"/>
        <v/>
      </c>
      <c r="E1387" s="24" t="str">
        <f>IF(D1387="","",COUNTIF($D$1:D1387,"기사임"))</f>
        <v/>
      </c>
      <c r="F1387" s="24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4" t="str">
        <f t="shared" si="52"/>
        <v/>
      </c>
    </row>
    <row r="1388" spans="1:7">
      <c r="A1388" s="30" t="s">
        <v>3637</v>
      </c>
      <c r="B1388" s="30">
        <v>3</v>
      </c>
      <c r="C1388" s="30">
        <v>1</v>
      </c>
      <c r="D1388" s="24" t="str">
        <f t="shared" si="53"/>
        <v/>
      </c>
      <c r="E1388" s="24" t="str">
        <f>IF(D1388="","",COUNTIF($D$1:D1388,"기사임"))</f>
        <v/>
      </c>
      <c r="F1388" s="24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4" t="str">
        <f t="shared" si="52"/>
        <v/>
      </c>
    </row>
    <row r="1389" spans="1:7">
      <c r="A1389" s="30" t="s">
        <v>3638</v>
      </c>
      <c r="B1389" s="30">
        <v>3</v>
      </c>
      <c r="C1389" s="30">
        <v>2</v>
      </c>
      <c r="D1389" s="24" t="str">
        <f t="shared" si="53"/>
        <v/>
      </c>
      <c r="E1389" s="24" t="str">
        <f>IF(D1389="","",COUNTIF($D$1:D1389,"기사임"))</f>
        <v/>
      </c>
      <c r="F1389" s="24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4" t="str">
        <f t="shared" si="52"/>
        <v/>
      </c>
    </row>
    <row r="1390" spans="1:7">
      <c r="A1390" s="30" t="s">
        <v>3639</v>
      </c>
      <c r="B1390" s="30">
        <v>3</v>
      </c>
      <c r="C1390" s="30">
        <v>1</v>
      </c>
      <c r="D1390" s="24" t="str">
        <f t="shared" si="53"/>
        <v/>
      </c>
      <c r="E1390" s="24" t="str">
        <f>IF(D1390="","",COUNTIF($D$1:D1390,"기사임"))</f>
        <v/>
      </c>
      <c r="F1390" s="24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4" t="str">
        <f t="shared" si="52"/>
        <v/>
      </c>
    </row>
    <row r="1391" spans="1:7">
      <c r="A1391" s="30" t="s">
        <v>3640</v>
      </c>
      <c r="B1391" s="30">
        <v>3</v>
      </c>
      <c r="C1391" s="30">
        <v>2</v>
      </c>
      <c r="D1391" s="24" t="str">
        <f t="shared" si="53"/>
        <v/>
      </c>
      <c r="E1391" s="24" t="str">
        <f>IF(D1391="","",COUNTIF($D$1:D1391,"기사임"))</f>
        <v/>
      </c>
      <c r="F1391" s="24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4" t="str">
        <f t="shared" si="52"/>
        <v/>
      </c>
    </row>
    <row r="1392" spans="1:7">
      <c r="A1392" s="30" t="s">
        <v>3641</v>
      </c>
      <c r="B1392" s="30">
        <v>3</v>
      </c>
      <c r="C1392" s="30">
        <v>2</v>
      </c>
      <c r="D1392" s="24" t="str">
        <f t="shared" si="53"/>
        <v/>
      </c>
      <c r="E1392" s="24" t="str">
        <f>IF(D1392="","",COUNTIF($D$1:D1392,"기사임"))</f>
        <v/>
      </c>
      <c r="F1392" s="24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4" t="str">
        <f t="shared" si="52"/>
        <v/>
      </c>
    </row>
    <row r="1393" spans="1:7">
      <c r="A1393" s="30" t="s">
        <v>3642</v>
      </c>
      <c r="B1393" s="30">
        <v>3</v>
      </c>
      <c r="C1393" s="30">
        <v>1</v>
      </c>
      <c r="D1393" s="24" t="str">
        <f t="shared" si="53"/>
        <v/>
      </c>
      <c r="E1393" s="24" t="str">
        <f>IF(D1393="","",COUNTIF($D$1:D1393,"기사임"))</f>
        <v/>
      </c>
      <c r="F1393" s="24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4" t="str">
        <f t="shared" si="52"/>
        <v/>
      </c>
    </row>
    <row r="1394" spans="1:7">
      <c r="A1394" s="30" t="s">
        <v>2351</v>
      </c>
      <c r="B1394" s="30">
        <v>3</v>
      </c>
      <c r="C1394" s="30">
        <v>3</v>
      </c>
      <c r="D1394" s="24" t="str">
        <f t="shared" si="53"/>
        <v/>
      </c>
      <c r="E1394" s="24" t="str">
        <f>IF(D1394="","",COUNTIF($D$1:D1394,"기사임"))</f>
        <v/>
      </c>
      <c r="F1394" s="24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4" t="str">
        <f t="shared" si="52"/>
        <v/>
      </c>
    </row>
    <row r="1395" spans="1:7">
      <c r="A1395" s="30" t="s">
        <v>3643</v>
      </c>
      <c r="B1395" s="30">
        <v>2</v>
      </c>
      <c r="C1395" s="30">
        <v>1.5</v>
      </c>
      <c r="D1395" s="24" t="str">
        <f t="shared" si="53"/>
        <v/>
      </c>
      <c r="E1395" s="24" t="str">
        <f>IF(D1395="","",COUNTIF($D$1:D1395,"기사임"))</f>
        <v/>
      </c>
      <c r="F1395" s="24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4" t="str">
        <f t="shared" si="52"/>
        <v/>
      </c>
    </row>
    <row r="1396" spans="1:7">
      <c r="A1396" s="30" t="s">
        <v>3366</v>
      </c>
      <c r="B1396" s="30">
        <v>3</v>
      </c>
      <c r="C1396" s="30">
        <v>1</v>
      </c>
      <c r="D1396" s="24" t="str">
        <f t="shared" si="53"/>
        <v/>
      </c>
      <c r="E1396" s="24" t="str">
        <f>IF(D1396="","",COUNTIF($D$1:D1396,"기사임"))</f>
        <v/>
      </c>
      <c r="F1396" s="24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4" t="str">
        <f t="shared" si="52"/>
        <v/>
      </c>
    </row>
    <row r="1397" spans="1:7">
      <c r="A1397" s="30" t="s">
        <v>3644</v>
      </c>
      <c r="B1397" s="30">
        <v>3</v>
      </c>
      <c r="C1397" s="30">
        <v>1</v>
      </c>
      <c r="D1397" s="24" t="str">
        <f t="shared" si="53"/>
        <v/>
      </c>
      <c r="E1397" s="24" t="str">
        <f>IF(D1397="","",COUNTIF($D$1:D1397,"기사임"))</f>
        <v/>
      </c>
      <c r="F1397" s="24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4" t="str">
        <f t="shared" si="52"/>
        <v/>
      </c>
    </row>
    <row r="1398" spans="1:7">
      <c r="A1398" s="30" t="s">
        <v>2482</v>
      </c>
      <c r="B1398" s="30">
        <v>3</v>
      </c>
      <c r="C1398" s="30">
        <v>3</v>
      </c>
      <c r="D1398" s="24" t="str">
        <f t="shared" si="53"/>
        <v/>
      </c>
      <c r="E1398" s="24" t="str">
        <f>IF(D1398="","",COUNTIF($D$1:D1398,"기사임"))</f>
        <v/>
      </c>
      <c r="F1398" s="24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4" t="str">
        <f t="shared" si="52"/>
        <v/>
      </c>
    </row>
    <row r="1399" spans="1:7">
      <c r="A1399" s="30" t="s">
        <v>3645</v>
      </c>
      <c r="B1399" s="30">
        <v>2</v>
      </c>
      <c r="C1399" s="30">
        <v>1.5</v>
      </c>
      <c r="D1399" s="24" t="str">
        <f t="shared" si="53"/>
        <v/>
      </c>
      <c r="E1399" s="24" t="str">
        <f>IF(D1399="","",COUNTIF($D$1:D1399,"기사임"))</f>
        <v/>
      </c>
      <c r="F1399" s="24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4" t="str">
        <f t="shared" si="52"/>
        <v/>
      </c>
    </row>
    <row r="1400" spans="1:7">
      <c r="A1400" s="30" t="s">
        <v>3646</v>
      </c>
      <c r="B1400" s="30">
        <v>2</v>
      </c>
      <c r="C1400" s="30">
        <v>1.5</v>
      </c>
      <c r="D1400" s="24" t="str">
        <f t="shared" si="53"/>
        <v/>
      </c>
      <c r="E1400" s="24" t="str">
        <f>IF(D1400="","",COUNTIF($D$1:D1400,"기사임"))</f>
        <v/>
      </c>
      <c r="F1400" s="24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4" t="str">
        <f t="shared" si="52"/>
        <v/>
      </c>
    </row>
    <row r="1401" spans="1:7">
      <c r="A1401" s="30" t="s">
        <v>3647</v>
      </c>
      <c r="B1401" s="30">
        <v>2</v>
      </c>
      <c r="C1401" s="30">
        <v>1.5</v>
      </c>
      <c r="D1401" s="24" t="str">
        <f t="shared" si="53"/>
        <v/>
      </c>
      <c r="E1401" s="24" t="str">
        <f>IF(D1401="","",COUNTIF($D$1:D1401,"기사임"))</f>
        <v/>
      </c>
      <c r="F1401" s="24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4" t="str">
        <f t="shared" si="52"/>
        <v/>
      </c>
    </row>
    <row r="1402" spans="1:7">
      <c r="A1402" s="30" t="s">
        <v>2891</v>
      </c>
      <c r="B1402" s="30">
        <v>3</v>
      </c>
      <c r="C1402" s="30">
        <v>1</v>
      </c>
      <c r="D1402" s="24" t="str">
        <f t="shared" si="53"/>
        <v/>
      </c>
      <c r="E1402" s="24" t="str">
        <f>IF(D1402="","",COUNTIF($D$1:D1402,"기사임"))</f>
        <v/>
      </c>
      <c r="F1402" s="24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4" t="str">
        <f t="shared" si="52"/>
        <v/>
      </c>
    </row>
    <row r="1403" spans="1:7">
      <c r="A1403" s="30" t="s">
        <v>3648</v>
      </c>
      <c r="B1403" s="30">
        <v>2</v>
      </c>
      <c r="C1403" s="30">
        <v>1.5</v>
      </c>
      <c r="D1403" s="24" t="str">
        <f t="shared" si="53"/>
        <v/>
      </c>
      <c r="E1403" s="24" t="str">
        <f>IF(D1403="","",COUNTIF($D$1:D1403,"기사임"))</f>
        <v/>
      </c>
      <c r="F1403" s="24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4" t="str">
        <f t="shared" si="52"/>
        <v/>
      </c>
    </row>
    <row r="1404" spans="1:7">
      <c r="A1404" s="30" t="s">
        <v>2895</v>
      </c>
      <c r="B1404" s="30">
        <v>3</v>
      </c>
      <c r="C1404" s="30">
        <v>2</v>
      </c>
      <c r="D1404" s="24" t="str">
        <f t="shared" si="53"/>
        <v/>
      </c>
      <c r="E1404" s="24" t="str">
        <f>IF(D1404="","",COUNTIF($D$1:D1404,"기사임"))</f>
        <v/>
      </c>
      <c r="F1404" s="24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4" t="str">
        <f t="shared" si="52"/>
        <v/>
      </c>
    </row>
    <row r="1405" spans="1:7">
      <c r="A1405" s="30" t="s">
        <v>3649</v>
      </c>
      <c r="B1405" s="30">
        <v>3</v>
      </c>
      <c r="C1405" s="30">
        <v>3</v>
      </c>
      <c r="D1405" s="24" t="str">
        <f t="shared" si="53"/>
        <v/>
      </c>
      <c r="E1405" s="24" t="str">
        <f>IF(D1405="","",COUNTIF($D$1:D1405,"기사임"))</f>
        <v/>
      </c>
      <c r="F1405" s="24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4" t="str">
        <f t="shared" si="52"/>
        <v/>
      </c>
    </row>
    <row r="1406" spans="1:7">
      <c r="A1406" s="30" t="s">
        <v>3196</v>
      </c>
      <c r="B1406" s="30">
        <v>3</v>
      </c>
      <c r="C1406" s="30">
        <v>1</v>
      </c>
      <c r="D1406" s="24" t="str">
        <f t="shared" si="53"/>
        <v/>
      </c>
      <c r="E1406" s="24" t="str">
        <f>IF(D1406="","",COUNTIF($D$1:D1406,"기사임"))</f>
        <v/>
      </c>
      <c r="F1406" s="24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4" t="str">
        <f t="shared" si="52"/>
        <v/>
      </c>
    </row>
    <row r="1407" spans="1:7">
      <c r="A1407" s="30" t="s">
        <v>3650</v>
      </c>
      <c r="B1407" s="30">
        <v>3</v>
      </c>
      <c r="C1407" s="30">
        <v>2</v>
      </c>
      <c r="D1407" s="24" t="str">
        <f t="shared" si="53"/>
        <v/>
      </c>
      <c r="E1407" s="24" t="str">
        <f>IF(D1407="","",COUNTIF($D$1:D1407,"기사임"))</f>
        <v/>
      </c>
      <c r="F1407" s="24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4" t="str">
        <f t="shared" si="52"/>
        <v/>
      </c>
    </row>
    <row r="1408" spans="1:7">
      <c r="A1408" s="30" t="s">
        <v>3651</v>
      </c>
      <c r="B1408" s="30">
        <v>3</v>
      </c>
      <c r="C1408" s="30">
        <v>2</v>
      </c>
      <c r="D1408" s="24" t="str">
        <f t="shared" si="53"/>
        <v/>
      </c>
      <c r="E1408" s="24" t="str">
        <f>IF(D1408="","",COUNTIF($D$1:D1408,"기사임"))</f>
        <v/>
      </c>
      <c r="F1408" s="24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4" t="str">
        <f t="shared" si="52"/>
        <v/>
      </c>
    </row>
    <row r="1409" spans="1:7">
      <c r="A1409" s="30" t="s">
        <v>3652</v>
      </c>
      <c r="B1409" s="30">
        <v>3</v>
      </c>
      <c r="C1409" s="30">
        <v>1</v>
      </c>
      <c r="D1409" s="24" t="str">
        <f t="shared" si="53"/>
        <v/>
      </c>
      <c r="E1409" s="24" t="str">
        <f>IF(D1409="","",COUNTIF($D$1:D1409,"기사임"))</f>
        <v/>
      </c>
      <c r="F1409" s="24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4" t="str">
        <f t="shared" si="52"/>
        <v/>
      </c>
    </row>
    <row r="1410" spans="1:7">
      <c r="A1410" s="30" t="s">
        <v>3653</v>
      </c>
      <c r="B1410" s="30">
        <v>1</v>
      </c>
      <c r="C1410" s="30">
        <v>3</v>
      </c>
      <c r="D1410" s="24" t="str">
        <f t="shared" si="53"/>
        <v/>
      </c>
      <c r="E1410" s="24" t="str">
        <f>IF(D1410="","",COUNTIF($D$1:D1410,"기사임"))</f>
        <v/>
      </c>
      <c r="F1410" s="24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4" t="str">
        <f t="shared" ref="G1410:G1473" si="54">IF(F1410="","",RANK(F1410,F:F,1))</f>
        <v/>
      </c>
    </row>
    <row r="1411" spans="1:7">
      <c r="A1411" s="30" t="s">
        <v>3372</v>
      </c>
      <c r="B1411" s="30">
        <v>3</v>
      </c>
      <c r="C1411" s="30">
        <v>2</v>
      </c>
      <c r="D1411" s="24" t="str">
        <f t="shared" ref="D1411:D1474" si="55">IF(AND(MID(A1411,2,8)="archives",ISNUMBER(VALUE(MID(A1411,11,8)))=TRUE),"기사임","")</f>
        <v/>
      </c>
      <c r="E1411" s="24" t="str">
        <f>IF(D1411="","",COUNTIF($D$1:D1411,"기사임"))</f>
        <v/>
      </c>
      <c r="F1411" s="24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4" t="str">
        <f t="shared" si="54"/>
        <v/>
      </c>
    </row>
    <row r="1412" spans="1:7">
      <c r="A1412" s="30" t="s">
        <v>3654</v>
      </c>
      <c r="B1412" s="30">
        <v>3</v>
      </c>
      <c r="C1412" s="30">
        <v>1</v>
      </c>
      <c r="D1412" s="24" t="str">
        <f t="shared" si="55"/>
        <v/>
      </c>
      <c r="E1412" s="24" t="str">
        <f>IF(D1412="","",COUNTIF($D$1:D1412,"기사임"))</f>
        <v/>
      </c>
      <c r="F1412" s="24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4" t="str">
        <f t="shared" si="54"/>
        <v/>
      </c>
    </row>
    <row r="1413" spans="1:7">
      <c r="A1413" s="30" t="s">
        <v>2901</v>
      </c>
      <c r="B1413" s="30">
        <v>3</v>
      </c>
      <c r="C1413" s="30">
        <v>3</v>
      </c>
      <c r="D1413" s="24" t="str">
        <f t="shared" si="55"/>
        <v/>
      </c>
      <c r="E1413" s="24" t="str">
        <f>IF(D1413="","",COUNTIF($D$1:D1413,"기사임"))</f>
        <v/>
      </c>
      <c r="F1413" s="24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4" t="str">
        <f t="shared" si="54"/>
        <v/>
      </c>
    </row>
    <row r="1414" spans="1:7">
      <c r="A1414" s="30" t="s">
        <v>2041</v>
      </c>
      <c r="B1414" s="30">
        <v>3</v>
      </c>
      <c r="C1414" s="30">
        <v>3</v>
      </c>
      <c r="D1414" s="24" t="str">
        <f t="shared" si="55"/>
        <v/>
      </c>
      <c r="E1414" s="24" t="str">
        <f>IF(D1414="","",COUNTIF($D$1:D1414,"기사임"))</f>
        <v/>
      </c>
      <c r="F1414" s="24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4" t="str">
        <f t="shared" si="54"/>
        <v/>
      </c>
    </row>
    <row r="1415" spans="1:7">
      <c r="A1415" s="30" t="s">
        <v>3655</v>
      </c>
      <c r="B1415" s="30">
        <v>2</v>
      </c>
      <c r="C1415" s="30">
        <v>1.5</v>
      </c>
      <c r="D1415" s="24" t="str">
        <f t="shared" si="55"/>
        <v/>
      </c>
      <c r="E1415" s="24" t="str">
        <f>IF(D1415="","",COUNTIF($D$1:D1415,"기사임"))</f>
        <v/>
      </c>
      <c r="F1415" s="24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4" t="str">
        <f t="shared" si="54"/>
        <v/>
      </c>
    </row>
    <row r="1416" spans="1:7">
      <c r="A1416" s="30" t="s">
        <v>3656</v>
      </c>
      <c r="B1416" s="30">
        <v>3</v>
      </c>
      <c r="C1416" s="30">
        <v>3</v>
      </c>
      <c r="D1416" s="24" t="str">
        <f t="shared" si="55"/>
        <v/>
      </c>
      <c r="E1416" s="24" t="str">
        <f>IF(D1416="","",COUNTIF($D$1:D1416,"기사임"))</f>
        <v/>
      </c>
      <c r="F1416" s="24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4" t="str">
        <f t="shared" si="54"/>
        <v/>
      </c>
    </row>
    <row r="1417" spans="1:7">
      <c r="A1417" s="30" t="s">
        <v>2355</v>
      </c>
      <c r="B1417" s="30">
        <v>3</v>
      </c>
      <c r="C1417" s="30">
        <v>2</v>
      </c>
      <c r="D1417" s="24" t="str">
        <f t="shared" si="55"/>
        <v/>
      </c>
      <c r="E1417" s="24" t="str">
        <f>IF(D1417="","",COUNTIF($D$1:D1417,"기사임"))</f>
        <v/>
      </c>
      <c r="F1417" s="24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4" t="str">
        <f t="shared" si="54"/>
        <v/>
      </c>
    </row>
    <row r="1418" spans="1:7">
      <c r="A1418" s="30" t="s">
        <v>3657</v>
      </c>
      <c r="B1418" s="30">
        <v>2</v>
      </c>
      <c r="C1418" s="30">
        <v>1.5</v>
      </c>
      <c r="D1418" s="24" t="str">
        <f t="shared" si="55"/>
        <v/>
      </c>
      <c r="E1418" s="24" t="str">
        <f>IF(D1418="","",COUNTIF($D$1:D1418,"기사임"))</f>
        <v/>
      </c>
      <c r="F1418" s="24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4" t="str">
        <f t="shared" si="54"/>
        <v/>
      </c>
    </row>
    <row r="1419" spans="1:7">
      <c r="A1419" s="30" t="s">
        <v>3658</v>
      </c>
      <c r="B1419" s="30">
        <v>2</v>
      </c>
      <c r="C1419" s="30">
        <v>1.5</v>
      </c>
      <c r="D1419" s="24" t="str">
        <f t="shared" si="55"/>
        <v/>
      </c>
      <c r="E1419" s="24" t="str">
        <f>IF(D1419="","",COUNTIF($D$1:D1419,"기사임"))</f>
        <v/>
      </c>
      <c r="F1419" s="24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4" t="str">
        <f t="shared" si="54"/>
        <v/>
      </c>
    </row>
    <row r="1420" spans="1:7">
      <c r="A1420" s="30" t="s">
        <v>3659</v>
      </c>
      <c r="B1420" s="30">
        <v>3</v>
      </c>
      <c r="C1420" s="30">
        <v>1</v>
      </c>
      <c r="D1420" s="24" t="str">
        <f t="shared" si="55"/>
        <v/>
      </c>
      <c r="E1420" s="24" t="str">
        <f>IF(D1420="","",COUNTIF($D$1:D1420,"기사임"))</f>
        <v/>
      </c>
      <c r="F1420" s="24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4" t="str">
        <f t="shared" si="54"/>
        <v/>
      </c>
    </row>
    <row r="1421" spans="1:7">
      <c r="A1421" s="30" t="s">
        <v>3197</v>
      </c>
      <c r="B1421" s="30">
        <v>3</v>
      </c>
      <c r="C1421" s="30">
        <v>3</v>
      </c>
      <c r="D1421" s="24" t="str">
        <f t="shared" si="55"/>
        <v/>
      </c>
      <c r="E1421" s="24" t="str">
        <f>IF(D1421="","",COUNTIF($D$1:D1421,"기사임"))</f>
        <v/>
      </c>
      <c r="F1421" s="24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4" t="str">
        <f t="shared" si="54"/>
        <v/>
      </c>
    </row>
    <row r="1422" spans="1:7">
      <c r="A1422" s="30" t="s">
        <v>3660</v>
      </c>
      <c r="B1422" s="30">
        <v>2</v>
      </c>
      <c r="C1422" s="30">
        <v>1.5</v>
      </c>
      <c r="D1422" s="24" t="str">
        <f t="shared" si="55"/>
        <v/>
      </c>
      <c r="E1422" s="24" t="str">
        <f>IF(D1422="","",COUNTIF($D$1:D1422,"기사임"))</f>
        <v/>
      </c>
      <c r="F1422" s="24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4" t="str">
        <f t="shared" si="54"/>
        <v/>
      </c>
    </row>
    <row r="1423" spans="1:7">
      <c r="A1423" s="30" t="s">
        <v>1566</v>
      </c>
      <c r="B1423" s="30">
        <v>3</v>
      </c>
      <c r="C1423" s="30">
        <v>3</v>
      </c>
      <c r="D1423" s="24" t="str">
        <f t="shared" si="55"/>
        <v/>
      </c>
      <c r="E1423" s="24" t="str">
        <f>IF(D1423="","",COUNTIF($D$1:D1423,"기사임"))</f>
        <v/>
      </c>
      <c r="F1423" s="24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4" t="str">
        <f t="shared" si="54"/>
        <v/>
      </c>
    </row>
    <row r="1424" spans="1:7">
      <c r="A1424" s="30" t="s">
        <v>2042</v>
      </c>
      <c r="B1424" s="30">
        <v>3</v>
      </c>
      <c r="C1424" s="30">
        <v>1</v>
      </c>
      <c r="D1424" s="24" t="str">
        <f t="shared" si="55"/>
        <v/>
      </c>
      <c r="E1424" s="24" t="str">
        <f>IF(D1424="","",COUNTIF($D$1:D1424,"기사임"))</f>
        <v/>
      </c>
      <c r="F1424" s="24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4" t="str">
        <f t="shared" si="54"/>
        <v/>
      </c>
    </row>
    <row r="1425" spans="1:7">
      <c r="A1425" s="30" t="s">
        <v>3661</v>
      </c>
      <c r="B1425" s="30">
        <v>2</v>
      </c>
      <c r="C1425" s="30">
        <v>1.5</v>
      </c>
      <c r="D1425" s="24" t="str">
        <f t="shared" si="55"/>
        <v/>
      </c>
      <c r="E1425" s="24" t="str">
        <f>IF(D1425="","",COUNTIF($D$1:D1425,"기사임"))</f>
        <v/>
      </c>
      <c r="F1425" s="24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4" t="str">
        <f t="shared" si="54"/>
        <v/>
      </c>
    </row>
    <row r="1426" spans="1:7">
      <c r="A1426" s="30" t="s">
        <v>3198</v>
      </c>
      <c r="B1426" s="30">
        <v>3</v>
      </c>
      <c r="C1426" s="30">
        <v>2</v>
      </c>
      <c r="D1426" s="24" t="str">
        <f t="shared" si="55"/>
        <v/>
      </c>
      <c r="E1426" s="24" t="str">
        <f>IF(D1426="","",COUNTIF($D$1:D1426,"기사임"))</f>
        <v/>
      </c>
      <c r="F1426" s="24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4" t="str">
        <f t="shared" si="54"/>
        <v/>
      </c>
    </row>
    <row r="1427" spans="1:7">
      <c r="A1427" s="30" t="s">
        <v>3662</v>
      </c>
      <c r="B1427" s="30">
        <v>3</v>
      </c>
      <c r="C1427" s="30">
        <v>1</v>
      </c>
      <c r="D1427" s="24" t="str">
        <f t="shared" si="55"/>
        <v/>
      </c>
      <c r="E1427" s="24" t="str">
        <f>IF(D1427="","",COUNTIF($D$1:D1427,"기사임"))</f>
        <v/>
      </c>
      <c r="F1427" s="24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4" t="str">
        <f t="shared" si="54"/>
        <v/>
      </c>
    </row>
    <row r="1428" spans="1:7">
      <c r="A1428" s="30" t="s">
        <v>3663</v>
      </c>
      <c r="B1428" s="30">
        <v>2</v>
      </c>
      <c r="C1428" s="30">
        <v>1.5</v>
      </c>
      <c r="D1428" s="24" t="str">
        <f t="shared" si="55"/>
        <v/>
      </c>
      <c r="E1428" s="24" t="str">
        <f>IF(D1428="","",COUNTIF($D$1:D1428,"기사임"))</f>
        <v/>
      </c>
      <c r="F1428" s="24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4" t="str">
        <f t="shared" si="54"/>
        <v/>
      </c>
    </row>
    <row r="1429" spans="1:7">
      <c r="A1429" s="30" t="s">
        <v>3664</v>
      </c>
      <c r="B1429" s="30">
        <v>3</v>
      </c>
      <c r="C1429" s="30">
        <v>1</v>
      </c>
      <c r="D1429" s="24" t="str">
        <f t="shared" si="55"/>
        <v/>
      </c>
      <c r="E1429" s="24" t="str">
        <f>IF(D1429="","",COUNTIF($D$1:D1429,"기사임"))</f>
        <v/>
      </c>
      <c r="F1429" s="24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4" t="str">
        <f t="shared" si="54"/>
        <v/>
      </c>
    </row>
    <row r="1430" spans="1:7">
      <c r="A1430" s="30" t="s">
        <v>3665</v>
      </c>
      <c r="B1430" s="30">
        <v>3</v>
      </c>
      <c r="C1430" s="30">
        <v>1</v>
      </c>
      <c r="D1430" s="24" t="str">
        <f t="shared" si="55"/>
        <v/>
      </c>
      <c r="E1430" s="24" t="str">
        <f>IF(D1430="","",COUNTIF($D$1:D1430,"기사임"))</f>
        <v/>
      </c>
      <c r="F1430" s="24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4" t="str">
        <f t="shared" si="54"/>
        <v/>
      </c>
    </row>
    <row r="1431" spans="1:7">
      <c r="A1431" s="30" t="s">
        <v>3666</v>
      </c>
      <c r="B1431" s="30">
        <v>2</v>
      </c>
      <c r="C1431" s="30">
        <v>1.5</v>
      </c>
      <c r="D1431" s="24" t="str">
        <f t="shared" si="55"/>
        <v/>
      </c>
      <c r="E1431" s="24" t="str">
        <f>IF(D1431="","",COUNTIF($D$1:D1431,"기사임"))</f>
        <v/>
      </c>
      <c r="F1431" s="24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4" t="str">
        <f t="shared" si="54"/>
        <v/>
      </c>
    </row>
    <row r="1432" spans="1:7">
      <c r="A1432" s="30" t="s">
        <v>2906</v>
      </c>
      <c r="B1432" s="30">
        <v>3</v>
      </c>
      <c r="C1432" s="30">
        <v>2</v>
      </c>
      <c r="D1432" s="24" t="str">
        <f t="shared" si="55"/>
        <v/>
      </c>
      <c r="E1432" s="24" t="str">
        <f>IF(D1432="","",COUNTIF($D$1:D1432,"기사임"))</f>
        <v/>
      </c>
      <c r="F1432" s="24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4" t="str">
        <f t="shared" si="54"/>
        <v/>
      </c>
    </row>
    <row r="1433" spans="1:7">
      <c r="A1433" s="30" t="s">
        <v>3667</v>
      </c>
      <c r="B1433" s="30">
        <v>3</v>
      </c>
      <c r="C1433" s="30">
        <v>1</v>
      </c>
      <c r="D1433" s="24" t="str">
        <f t="shared" si="55"/>
        <v/>
      </c>
      <c r="E1433" s="24" t="str">
        <f>IF(D1433="","",COUNTIF($D$1:D1433,"기사임"))</f>
        <v/>
      </c>
      <c r="F1433" s="24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4" t="str">
        <f t="shared" si="54"/>
        <v/>
      </c>
    </row>
    <row r="1434" spans="1:7">
      <c r="A1434" s="30" t="s">
        <v>3668</v>
      </c>
      <c r="B1434" s="30">
        <v>1</v>
      </c>
      <c r="C1434" s="30">
        <v>3</v>
      </c>
      <c r="D1434" s="24" t="str">
        <f t="shared" si="55"/>
        <v/>
      </c>
      <c r="E1434" s="24" t="str">
        <f>IF(D1434="","",COUNTIF($D$1:D1434,"기사임"))</f>
        <v/>
      </c>
      <c r="F1434" s="24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4" t="str">
        <f t="shared" si="54"/>
        <v/>
      </c>
    </row>
    <row r="1435" spans="1:7">
      <c r="A1435" s="30" t="s">
        <v>3669</v>
      </c>
      <c r="B1435" s="30">
        <v>2</v>
      </c>
      <c r="C1435" s="30">
        <v>1.5</v>
      </c>
      <c r="D1435" s="24" t="str">
        <f t="shared" si="55"/>
        <v/>
      </c>
      <c r="E1435" s="24" t="str">
        <f>IF(D1435="","",COUNTIF($D$1:D1435,"기사임"))</f>
        <v/>
      </c>
      <c r="F1435" s="24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4" t="str">
        <f t="shared" si="54"/>
        <v/>
      </c>
    </row>
    <row r="1436" spans="1:7">
      <c r="A1436" s="30" t="s">
        <v>3670</v>
      </c>
      <c r="B1436" s="30">
        <v>3</v>
      </c>
      <c r="C1436" s="30">
        <v>1</v>
      </c>
      <c r="D1436" s="24" t="str">
        <f t="shared" si="55"/>
        <v/>
      </c>
      <c r="E1436" s="24" t="str">
        <f>IF(D1436="","",COUNTIF($D$1:D1436,"기사임"))</f>
        <v/>
      </c>
      <c r="F1436" s="24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4" t="str">
        <f t="shared" si="54"/>
        <v/>
      </c>
    </row>
    <row r="1437" spans="1:7">
      <c r="A1437" s="30" t="s">
        <v>3671</v>
      </c>
      <c r="B1437" s="30">
        <v>3</v>
      </c>
      <c r="C1437" s="30">
        <v>1</v>
      </c>
      <c r="D1437" s="24" t="str">
        <f t="shared" si="55"/>
        <v/>
      </c>
      <c r="E1437" s="24" t="str">
        <f>IF(D1437="","",COUNTIF($D$1:D1437,"기사임"))</f>
        <v/>
      </c>
      <c r="F1437" s="24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4" t="str">
        <f t="shared" si="54"/>
        <v/>
      </c>
    </row>
    <row r="1438" spans="1:7">
      <c r="A1438" s="30" t="s">
        <v>3166</v>
      </c>
      <c r="B1438" s="30">
        <v>3</v>
      </c>
      <c r="C1438" s="30">
        <v>1</v>
      </c>
      <c r="D1438" s="24" t="str">
        <f t="shared" si="55"/>
        <v/>
      </c>
      <c r="E1438" s="24" t="str">
        <f>IF(D1438="","",COUNTIF($D$1:D1438,"기사임"))</f>
        <v/>
      </c>
      <c r="F1438" s="24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4" t="str">
        <f t="shared" si="54"/>
        <v/>
      </c>
    </row>
    <row r="1439" spans="1:7">
      <c r="A1439" s="30" t="s">
        <v>3672</v>
      </c>
      <c r="B1439" s="30">
        <v>3</v>
      </c>
      <c r="C1439" s="30">
        <v>2</v>
      </c>
      <c r="D1439" s="24" t="str">
        <f t="shared" si="55"/>
        <v/>
      </c>
      <c r="E1439" s="24" t="str">
        <f>IF(D1439="","",COUNTIF($D$1:D1439,"기사임"))</f>
        <v/>
      </c>
      <c r="F1439" s="24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4" t="str">
        <f t="shared" si="54"/>
        <v/>
      </c>
    </row>
    <row r="1440" spans="1:7">
      <c r="A1440" s="30" t="s">
        <v>3673</v>
      </c>
      <c r="B1440" s="30">
        <v>3</v>
      </c>
      <c r="C1440" s="30">
        <v>3</v>
      </c>
      <c r="D1440" s="24" t="str">
        <f t="shared" si="55"/>
        <v/>
      </c>
      <c r="E1440" s="24" t="str">
        <f>IF(D1440="","",COUNTIF($D$1:D1440,"기사임"))</f>
        <v/>
      </c>
      <c r="F1440" s="24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4" t="str">
        <f t="shared" si="54"/>
        <v/>
      </c>
    </row>
    <row r="1441" spans="1:7">
      <c r="A1441" s="30" t="s">
        <v>3674</v>
      </c>
      <c r="B1441" s="30">
        <v>3</v>
      </c>
      <c r="C1441" s="30">
        <v>2</v>
      </c>
      <c r="D1441" s="24" t="str">
        <f t="shared" si="55"/>
        <v/>
      </c>
      <c r="E1441" s="24" t="str">
        <f>IF(D1441="","",COUNTIF($D$1:D1441,"기사임"))</f>
        <v/>
      </c>
      <c r="F1441" s="24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4" t="str">
        <f t="shared" si="54"/>
        <v/>
      </c>
    </row>
    <row r="1442" spans="1:7">
      <c r="A1442" s="30" t="s">
        <v>2663</v>
      </c>
      <c r="B1442" s="30">
        <v>2</v>
      </c>
      <c r="C1442" s="30">
        <v>2</v>
      </c>
      <c r="D1442" s="24" t="str">
        <f t="shared" si="55"/>
        <v/>
      </c>
      <c r="E1442" s="24" t="str">
        <f>IF(D1442="","",COUNTIF($D$1:D1442,"기사임"))</f>
        <v/>
      </c>
      <c r="F1442" s="24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4" t="str">
        <f t="shared" si="54"/>
        <v/>
      </c>
    </row>
    <row r="1443" spans="1:7">
      <c r="A1443" s="30" t="s">
        <v>3675</v>
      </c>
      <c r="B1443" s="30">
        <v>2</v>
      </c>
      <c r="C1443" s="30">
        <v>1</v>
      </c>
      <c r="D1443" s="24" t="str">
        <f t="shared" si="55"/>
        <v/>
      </c>
      <c r="E1443" s="24" t="str">
        <f>IF(D1443="","",COUNTIF($D$1:D1443,"기사임"))</f>
        <v/>
      </c>
      <c r="F1443" s="24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4" t="str">
        <f t="shared" si="54"/>
        <v/>
      </c>
    </row>
    <row r="1444" spans="1:7">
      <c r="A1444" s="30" t="s">
        <v>3676</v>
      </c>
      <c r="B1444" s="30">
        <v>2</v>
      </c>
      <c r="C1444" s="30">
        <v>1</v>
      </c>
      <c r="D1444" s="24" t="str">
        <f t="shared" si="55"/>
        <v/>
      </c>
      <c r="E1444" s="24" t="str">
        <f>IF(D1444="","",COUNTIF($D$1:D1444,"기사임"))</f>
        <v/>
      </c>
      <c r="F1444" s="24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4" t="str">
        <f t="shared" si="54"/>
        <v/>
      </c>
    </row>
    <row r="1445" spans="1:7">
      <c r="A1445" s="30" t="s">
        <v>3677</v>
      </c>
      <c r="B1445" s="30">
        <v>2</v>
      </c>
      <c r="C1445" s="30">
        <v>1</v>
      </c>
      <c r="D1445" s="24" t="str">
        <f t="shared" si="55"/>
        <v>기사임</v>
      </c>
      <c r="E1445" s="24">
        <f>IF(D1445="","",COUNTIF($D$1:D1445,"기사임"))</f>
        <v>1222</v>
      </c>
      <c r="F1445" s="24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4" t="str">
        <f t="shared" si="54"/>
        <v/>
      </c>
    </row>
    <row r="1446" spans="1:7">
      <c r="A1446" s="30" t="s">
        <v>3678</v>
      </c>
      <c r="B1446" s="30">
        <v>2</v>
      </c>
      <c r="C1446" s="30">
        <v>2</v>
      </c>
      <c r="D1446" s="24" t="str">
        <f t="shared" si="55"/>
        <v>기사임</v>
      </c>
      <c r="E1446" s="24">
        <f>IF(D1446="","",COUNTIF($D$1:D1446,"기사임"))</f>
        <v>1223</v>
      </c>
      <c r="F1446" s="24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4" t="str">
        <f t="shared" si="54"/>
        <v/>
      </c>
    </row>
    <row r="1447" spans="1:7">
      <c r="A1447" s="30" t="s">
        <v>2668</v>
      </c>
      <c r="B1447" s="30">
        <v>2</v>
      </c>
      <c r="C1447" s="30">
        <v>1</v>
      </c>
      <c r="D1447" s="24" t="str">
        <f t="shared" si="55"/>
        <v>기사임</v>
      </c>
      <c r="E1447" s="24">
        <f>IF(D1447="","",COUNTIF($D$1:D1447,"기사임"))</f>
        <v>1224</v>
      </c>
      <c r="F1447" s="24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4" t="str">
        <f t="shared" si="54"/>
        <v/>
      </c>
    </row>
    <row r="1448" spans="1:7">
      <c r="A1448" s="30" t="s">
        <v>3679</v>
      </c>
      <c r="B1448" s="30">
        <v>2</v>
      </c>
      <c r="C1448" s="30">
        <v>2</v>
      </c>
      <c r="D1448" s="24" t="str">
        <f t="shared" si="55"/>
        <v>기사임</v>
      </c>
      <c r="E1448" s="24">
        <f>IF(D1448="","",COUNTIF($D$1:D1448,"기사임"))</f>
        <v>1225</v>
      </c>
      <c r="F1448" s="24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4" t="str">
        <f t="shared" si="54"/>
        <v/>
      </c>
    </row>
    <row r="1449" spans="1:7">
      <c r="A1449" s="30" t="s">
        <v>2496</v>
      </c>
      <c r="B1449" s="30">
        <v>2</v>
      </c>
      <c r="C1449" s="30">
        <v>2</v>
      </c>
      <c r="D1449" s="24" t="str">
        <f t="shared" si="55"/>
        <v>기사임</v>
      </c>
      <c r="E1449" s="24">
        <f>IF(D1449="","",COUNTIF($D$1:D1449,"기사임"))</f>
        <v>1226</v>
      </c>
      <c r="F1449" s="24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4" t="str">
        <f t="shared" si="54"/>
        <v/>
      </c>
    </row>
    <row r="1450" spans="1:7">
      <c r="A1450" s="30" t="s">
        <v>3148</v>
      </c>
      <c r="B1450" s="30">
        <v>2</v>
      </c>
      <c r="C1450" s="30">
        <v>2</v>
      </c>
      <c r="D1450" s="24" t="str">
        <f t="shared" si="55"/>
        <v>기사임</v>
      </c>
      <c r="E1450" s="24">
        <f>IF(D1450="","",COUNTIF($D$1:D1450,"기사임"))</f>
        <v>1227</v>
      </c>
      <c r="F1450" s="24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4" t="str">
        <f t="shared" si="54"/>
        <v/>
      </c>
    </row>
    <row r="1451" spans="1:7">
      <c r="A1451" s="30" t="s">
        <v>3680</v>
      </c>
      <c r="B1451" s="30">
        <v>2</v>
      </c>
      <c r="C1451" s="30">
        <v>2</v>
      </c>
      <c r="D1451" s="24" t="str">
        <f t="shared" si="55"/>
        <v>기사임</v>
      </c>
      <c r="E1451" s="24">
        <f>IF(D1451="","",COUNTIF($D$1:D1451,"기사임"))</f>
        <v>1228</v>
      </c>
      <c r="F1451" s="24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4" t="str">
        <f t="shared" si="54"/>
        <v/>
      </c>
    </row>
    <row r="1452" spans="1:7">
      <c r="A1452" s="30" t="s">
        <v>2500</v>
      </c>
      <c r="B1452" s="30">
        <v>2</v>
      </c>
      <c r="C1452" s="30">
        <v>1</v>
      </c>
      <c r="D1452" s="24" t="str">
        <f t="shared" si="55"/>
        <v>기사임</v>
      </c>
      <c r="E1452" s="24">
        <f>IF(D1452="","",COUNTIF($D$1:D1452,"기사임"))</f>
        <v>1229</v>
      </c>
      <c r="F1452" s="24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4" t="str">
        <f t="shared" si="54"/>
        <v/>
      </c>
    </row>
    <row r="1453" spans="1:7">
      <c r="A1453" s="30" t="s">
        <v>2362</v>
      </c>
      <c r="B1453" s="30">
        <v>2</v>
      </c>
      <c r="C1453" s="30">
        <v>1</v>
      </c>
      <c r="D1453" s="24" t="str">
        <f t="shared" si="55"/>
        <v>기사임</v>
      </c>
      <c r="E1453" s="24">
        <f>IF(D1453="","",COUNTIF($D$1:D1453,"기사임"))</f>
        <v>1230</v>
      </c>
      <c r="F1453" s="24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4" t="str">
        <f t="shared" si="54"/>
        <v/>
      </c>
    </row>
    <row r="1454" spans="1:7">
      <c r="A1454" s="30" t="s">
        <v>2363</v>
      </c>
      <c r="B1454" s="30">
        <v>2</v>
      </c>
      <c r="C1454" s="30">
        <v>2</v>
      </c>
      <c r="D1454" s="24" t="str">
        <f t="shared" si="55"/>
        <v>기사임</v>
      </c>
      <c r="E1454" s="24">
        <f>IF(D1454="","",COUNTIF($D$1:D1454,"기사임"))</f>
        <v>1231</v>
      </c>
      <c r="F1454" s="24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4" t="str">
        <f t="shared" si="54"/>
        <v/>
      </c>
    </row>
    <row r="1455" spans="1:7">
      <c r="A1455" s="30" t="s">
        <v>3246</v>
      </c>
      <c r="B1455" s="30">
        <v>2</v>
      </c>
      <c r="C1455" s="30">
        <v>1</v>
      </c>
      <c r="D1455" s="24" t="str">
        <f t="shared" si="55"/>
        <v>기사임</v>
      </c>
      <c r="E1455" s="24">
        <f>IF(D1455="","",COUNTIF($D$1:D1455,"기사임"))</f>
        <v>1232</v>
      </c>
      <c r="F1455" s="24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4" t="str">
        <f t="shared" si="54"/>
        <v/>
      </c>
    </row>
    <row r="1456" spans="1:7">
      <c r="A1456" s="30" t="s">
        <v>2501</v>
      </c>
      <c r="B1456" s="30">
        <v>2</v>
      </c>
      <c r="C1456" s="30">
        <v>2</v>
      </c>
      <c r="D1456" s="24" t="str">
        <f t="shared" si="55"/>
        <v>기사임</v>
      </c>
      <c r="E1456" s="24">
        <f>IF(D1456="","",COUNTIF($D$1:D1456,"기사임"))</f>
        <v>1233</v>
      </c>
      <c r="F1456" s="24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4" t="str">
        <f t="shared" si="54"/>
        <v/>
      </c>
    </row>
    <row r="1457" spans="1:7">
      <c r="A1457" s="30" t="s">
        <v>3681</v>
      </c>
      <c r="B1457" s="30">
        <v>2</v>
      </c>
      <c r="C1457" s="30">
        <v>2</v>
      </c>
      <c r="D1457" s="24" t="str">
        <f t="shared" si="55"/>
        <v>기사임</v>
      </c>
      <c r="E1457" s="24">
        <f>IF(D1457="","",COUNTIF($D$1:D1457,"기사임"))</f>
        <v>1234</v>
      </c>
      <c r="F1457" s="24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4" t="str">
        <f t="shared" si="54"/>
        <v/>
      </c>
    </row>
    <row r="1458" spans="1:7">
      <c r="A1458" s="30" t="s">
        <v>1960</v>
      </c>
      <c r="B1458" s="30">
        <v>2</v>
      </c>
      <c r="C1458" s="30">
        <v>2</v>
      </c>
      <c r="D1458" s="24" t="str">
        <f t="shared" si="55"/>
        <v>기사임</v>
      </c>
      <c r="E1458" s="24">
        <f>IF(D1458="","",COUNTIF($D$1:D1458,"기사임"))</f>
        <v>1235</v>
      </c>
      <c r="F1458" s="24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4" t="str">
        <f t="shared" si="54"/>
        <v/>
      </c>
    </row>
    <row r="1459" spans="1:7">
      <c r="A1459" s="30" t="s">
        <v>3682</v>
      </c>
      <c r="B1459" s="30">
        <v>2</v>
      </c>
      <c r="C1459" s="30">
        <v>2</v>
      </c>
      <c r="D1459" s="24" t="str">
        <f t="shared" si="55"/>
        <v>기사임</v>
      </c>
      <c r="E1459" s="24">
        <f>IF(D1459="","",COUNTIF($D$1:D1459,"기사임"))</f>
        <v>1236</v>
      </c>
      <c r="F1459" s="24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4" t="str">
        <f t="shared" si="54"/>
        <v/>
      </c>
    </row>
    <row r="1460" spans="1:7">
      <c r="A1460" s="30" t="s">
        <v>1812</v>
      </c>
      <c r="B1460" s="30">
        <v>2</v>
      </c>
      <c r="C1460" s="30">
        <v>2</v>
      </c>
      <c r="D1460" s="24" t="str">
        <f t="shared" si="55"/>
        <v>기사임</v>
      </c>
      <c r="E1460" s="24">
        <f>IF(D1460="","",COUNTIF($D$1:D1460,"기사임"))</f>
        <v>1237</v>
      </c>
      <c r="F1460" s="24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4" t="str">
        <f t="shared" si="54"/>
        <v/>
      </c>
    </row>
    <row r="1461" spans="1:7">
      <c r="A1461" s="30" t="s">
        <v>2675</v>
      </c>
      <c r="B1461" s="30">
        <v>2</v>
      </c>
      <c r="C1461" s="30">
        <v>2</v>
      </c>
      <c r="D1461" s="24" t="str">
        <f t="shared" si="55"/>
        <v>기사임</v>
      </c>
      <c r="E1461" s="24">
        <f>IF(D1461="","",COUNTIF($D$1:D1461,"기사임"))</f>
        <v>1238</v>
      </c>
      <c r="F1461" s="24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4" t="str">
        <f t="shared" si="54"/>
        <v/>
      </c>
    </row>
    <row r="1462" spans="1:7">
      <c r="A1462" s="30" t="s">
        <v>2507</v>
      </c>
      <c r="B1462" s="30">
        <v>2</v>
      </c>
      <c r="C1462" s="30">
        <v>2</v>
      </c>
      <c r="D1462" s="24" t="str">
        <f t="shared" si="55"/>
        <v>기사임</v>
      </c>
      <c r="E1462" s="24">
        <f>IF(D1462="","",COUNTIF($D$1:D1462,"기사임"))</f>
        <v>1239</v>
      </c>
      <c r="F1462" s="24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4" t="str">
        <f t="shared" si="54"/>
        <v/>
      </c>
    </row>
    <row r="1463" spans="1:7">
      <c r="A1463" s="30" t="s">
        <v>2677</v>
      </c>
      <c r="B1463" s="30">
        <v>2</v>
      </c>
      <c r="C1463" s="30">
        <v>2</v>
      </c>
      <c r="D1463" s="24" t="str">
        <f t="shared" si="55"/>
        <v>기사임</v>
      </c>
      <c r="E1463" s="24">
        <f>IF(D1463="","",COUNTIF($D$1:D1463,"기사임"))</f>
        <v>1240</v>
      </c>
      <c r="F1463" s="24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4" t="str">
        <f t="shared" si="54"/>
        <v/>
      </c>
    </row>
    <row r="1464" spans="1:7">
      <c r="A1464" s="30" t="s">
        <v>2148</v>
      </c>
      <c r="B1464" s="30">
        <v>2</v>
      </c>
      <c r="C1464" s="30">
        <v>2</v>
      </c>
      <c r="D1464" s="24" t="str">
        <f t="shared" si="55"/>
        <v>기사임</v>
      </c>
      <c r="E1464" s="24">
        <f>IF(D1464="","",COUNTIF($D$1:D1464,"기사임"))</f>
        <v>1241</v>
      </c>
      <c r="F1464" s="24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4" t="str">
        <f t="shared" si="54"/>
        <v/>
      </c>
    </row>
    <row r="1465" spans="1:7">
      <c r="A1465" s="30" t="s">
        <v>2508</v>
      </c>
      <c r="B1465" s="30">
        <v>2</v>
      </c>
      <c r="C1465" s="30">
        <v>2</v>
      </c>
      <c r="D1465" s="24" t="str">
        <f t="shared" si="55"/>
        <v>기사임</v>
      </c>
      <c r="E1465" s="24">
        <f>IF(D1465="","",COUNTIF($D$1:D1465,"기사임"))</f>
        <v>1242</v>
      </c>
      <c r="F1465" s="24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4" t="str">
        <f t="shared" si="54"/>
        <v/>
      </c>
    </row>
    <row r="1466" spans="1:7">
      <c r="A1466" s="30" t="s">
        <v>2370</v>
      </c>
      <c r="B1466" s="30">
        <v>2</v>
      </c>
      <c r="C1466" s="30">
        <v>2</v>
      </c>
      <c r="D1466" s="24" t="str">
        <f t="shared" si="55"/>
        <v>기사임</v>
      </c>
      <c r="E1466" s="24">
        <f>IF(D1466="","",COUNTIF($D$1:D1466,"기사임"))</f>
        <v>1243</v>
      </c>
      <c r="F1466" s="24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4" t="str">
        <f t="shared" si="54"/>
        <v/>
      </c>
    </row>
    <row r="1467" spans="1:7">
      <c r="A1467" s="30" t="s">
        <v>3683</v>
      </c>
      <c r="B1467" s="30">
        <v>2</v>
      </c>
      <c r="C1467" s="30">
        <v>2</v>
      </c>
      <c r="D1467" s="24" t="str">
        <f t="shared" si="55"/>
        <v/>
      </c>
      <c r="E1467" s="24" t="str">
        <f>IF(D1467="","",COUNTIF($D$1:D1467,"기사임"))</f>
        <v/>
      </c>
      <c r="F1467" s="24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4" t="str">
        <f t="shared" si="54"/>
        <v/>
      </c>
    </row>
    <row r="1468" spans="1:7">
      <c r="A1468" s="30" t="s">
        <v>2679</v>
      </c>
      <c r="B1468" s="30">
        <v>2</v>
      </c>
      <c r="C1468" s="30">
        <v>2</v>
      </c>
      <c r="D1468" s="24" t="str">
        <f t="shared" si="55"/>
        <v>기사임</v>
      </c>
      <c r="E1468" s="24">
        <f>IF(D1468="","",COUNTIF($D$1:D1468,"기사임"))</f>
        <v>1244</v>
      </c>
      <c r="F1468" s="24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4" t="str">
        <f t="shared" si="54"/>
        <v/>
      </c>
    </row>
    <row r="1469" spans="1:7">
      <c r="A1469" s="30" t="s">
        <v>2373</v>
      </c>
      <c r="B1469" s="30">
        <v>2</v>
      </c>
      <c r="C1469" s="30">
        <v>2</v>
      </c>
      <c r="D1469" s="24" t="str">
        <f t="shared" si="55"/>
        <v>기사임</v>
      </c>
      <c r="E1469" s="24">
        <f>IF(D1469="","",COUNTIF($D$1:D1469,"기사임"))</f>
        <v>1245</v>
      </c>
      <c r="F1469" s="24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4" t="str">
        <f t="shared" si="54"/>
        <v/>
      </c>
    </row>
    <row r="1470" spans="1:7">
      <c r="A1470" s="30" t="s">
        <v>2256</v>
      </c>
      <c r="B1470" s="30">
        <v>2</v>
      </c>
      <c r="C1470" s="30">
        <v>2</v>
      </c>
      <c r="D1470" s="24" t="str">
        <f t="shared" si="55"/>
        <v>기사임</v>
      </c>
      <c r="E1470" s="24">
        <f>IF(D1470="","",COUNTIF($D$1:D1470,"기사임"))</f>
        <v>1246</v>
      </c>
      <c r="F1470" s="24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4" t="str">
        <f t="shared" si="54"/>
        <v/>
      </c>
    </row>
    <row r="1471" spans="1:7">
      <c r="A1471" s="30" t="s">
        <v>2149</v>
      </c>
      <c r="B1471" s="30">
        <v>2</v>
      </c>
      <c r="C1471" s="30">
        <v>2</v>
      </c>
      <c r="D1471" s="24" t="str">
        <f t="shared" si="55"/>
        <v>기사임</v>
      </c>
      <c r="E1471" s="24">
        <f>IF(D1471="","",COUNTIF($D$1:D1471,"기사임"))</f>
        <v>1247</v>
      </c>
      <c r="F1471" s="24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4" t="str">
        <f t="shared" si="54"/>
        <v/>
      </c>
    </row>
    <row r="1472" spans="1:7">
      <c r="A1472" s="30" t="s">
        <v>3684</v>
      </c>
      <c r="B1472" s="30">
        <v>2</v>
      </c>
      <c r="C1472" s="30">
        <v>2</v>
      </c>
      <c r="D1472" s="24" t="str">
        <f t="shared" si="55"/>
        <v>기사임</v>
      </c>
      <c r="E1472" s="24">
        <f>IF(D1472="","",COUNTIF($D$1:D1472,"기사임"))</f>
        <v>1248</v>
      </c>
      <c r="F1472" s="24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4" t="str">
        <f t="shared" si="54"/>
        <v/>
      </c>
    </row>
    <row r="1473" spans="1:7">
      <c r="A1473" s="30" t="s">
        <v>3252</v>
      </c>
      <c r="B1473" s="30">
        <v>2</v>
      </c>
      <c r="C1473" s="30">
        <v>2</v>
      </c>
      <c r="D1473" s="24" t="str">
        <f t="shared" si="55"/>
        <v>기사임</v>
      </c>
      <c r="E1473" s="24">
        <f>IF(D1473="","",COUNTIF($D$1:D1473,"기사임"))</f>
        <v>1249</v>
      </c>
      <c r="F1473" s="24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4" t="str">
        <f t="shared" si="54"/>
        <v/>
      </c>
    </row>
    <row r="1474" spans="1:7">
      <c r="A1474" s="30" t="s">
        <v>2376</v>
      </c>
      <c r="B1474" s="30">
        <v>2</v>
      </c>
      <c r="C1474" s="30">
        <v>1</v>
      </c>
      <c r="D1474" s="24" t="str">
        <f t="shared" si="55"/>
        <v>기사임</v>
      </c>
      <c r="E1474" s="24">
        <f>IF(D1474="","",COUNTIF($D$1:D1474,"기사임"))</f>
        <v>1250</v>
      </c>
      <c r="F1474" s="24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4" t="str">
        <f t="shared" ref="G1474:G1537" si="56">IF(F1474="","",RANK(F1474,F:F,1))</f>
        <v/>
      </c>
    </row>
    <row r="1475" spans="1:7">
      <c r="A1475" s="30" t="s">
        <v>2258</v>
      </c>
      <c r="B1475" s="30">
        <v>2</v>
      </c>
      <c r="C1475" s="30">
        <v>2</v>
      </c>
      <c r="D1475" s="24" t="str">
        <f t="shared" ref="D1475:D1538" si="57">IF(AND(MID(A1475,2,8)="archives",ISNUMBER(VALUE(MID(A1475,11,8)))=TRUE),"기사임","")</f>
        <v>기사임</v>
      </c>
      <c r="E1475" s="24">
        <f>IF(D1475="","",COUNTIF($D$1:D1475,"기사임"))</f>
        <v>1251</v>
      </c>
      <c r="F1475" s="24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4" t="str">
        <f t="shared" si="56"/>
        <v/>
      </c>
    </row>
    <row r="1476" spans="1:7">
      <c r="A1476" s="30" t="s">
        <v>2686</v>
      </c>
      <c r="B1476" s="30">
        <v>2</v>
      </c>
      <c r="C1476" s="30">
        <v>2</v>
      </c>
      <c r="D1476" s="24" t="str">
        <f t="shared" si="57"/>
        <v>기사임</v>
      </c>
      <c r="E1476" s="24">
        <f>IF(D1476="","",COUNTIF($D$1:D1476,"기사임"))</f>
        <v>1252</v>
      </c>
      <c r="F1476" s="24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4" t="str">
        <f t="shared" si="56"/>
        <v/>
      </c>
    </row>
    <row r="1477" spans="1:7">
      <c r="A1477" s="30" t="s">
        <v>2687</v>
      </c>
      <c r="B1477" s="30">
        <v>2</v>
      </c>
      <c r="C1477" s="30">
        <v>2</v>
      </c>
      <c r="D1477" s="24" t="str">
        <f t="shared" si="57"/>
        <v>기사임</v>
      </c>
      <c r="E1477" s="24">
        <f>IF(D1477="","",COUNTIF($D$1:D1477,"기사임"))</f>
        <v>1253</v>
      </c>
      <c r="F1477" s="24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4" t="str">
        <f t="shared" si="56"/>
        <v/>
      </c>
    </row>
    <row r="1478" spans="1:7">
      <c r="A1478" s="30" t="s">
        <v>3685</v>
      </c>
      <c r="B1478" s="30">
        <v>2</v>
      </c>
      <c r="C1478" s="30">
        <v>2</v>
      </c>
      <c r="D1478" s="24" t="str">
        <f t="shared" si="57"/>
        <v>기사임</v>
      </c>
      <c r="E1478" s="24">
        <f>IF(D1478="","",COUNTIF($D$1:D1478,"기사임"))</f>
        <v>1254</v>
      </c>
      <c r="F1478" s="24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4" t="str">
        <f t="shared" si="56"/>
        <v/>
      </c>
    </row>
    <row r="1479" spans="1:7">
      <c r="A1479" s="30" t="s">
        <v>3686</v>
      </c>
      <c r="B1479" s="30">
        <v>2</v>
      </c>
      <c r="C1479" s="30">
        <v>2</v>
      </c>
      <c r="D1479" s="24" t="str">
        <f t="shared" si="57"/>
        <v>기사임</v>
      </c>
      <c r="E1479" s="24">
        <f>IF(D1479="","",COUNTIF($D$1:D1479,"기사임"))</f>
        <v>1255</v>
      </c>
      <c r="F1479" s="24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4" t="str">
        <f t="shared" si="56"/>
        <v/>
      </c>
    </row>
    <row r="1480" spans="1:7">
      <c r="A1480" s="30" t="s">
        <v>2688</v>
      </c>
      <c r="B1480" s="30">
        <v>2</v>
      </c>
      <c r="C1480" s="30">
        <v>2</v>
      </c>
      <c r="D1480" s="24" t="str">
        <f t="shared" si="57"/>
        <v>기사임</v>
      </c>
      <c r="E1480" s="24">
        <f>IF(D1480="","",COUNTIF($D$1:D1480,"기사임"))</f>
        <v>1256</v>
      </c>
      <c r="F1480" s="24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4" t="str">
        <f t="shared" si="56"/>
        <v/>
      </c>
    </row>
    <row r="1481" spans="1:7">
      <c r="A1481" s="30" t="s">
        <v>1598</v>
      </c>
      <c r="B1481" s="30">
        <v>2</v>
      </c>
      <c r="C1481" s="30">
        <v>2</v>
      </c>
      <c r="D1481" s="24" t="str">
        <f t="shared" si="57"/>
        <v>기사임</v>
      </c>
      <c r="E1481" s="24">
        <f>IF(D1481="","",COUNTIF($D$1:D1481,"기사임"))</f>
        <v>1257</v>
      </c>
      <c r="F1481" s="24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4" t="str">
        <f t="shared" si="56"/>
        <v/>
      </c>
    </row>
    <row r="1482" spans="1:7">
      <c r="A1482" s="30" t="s">
        <v>2514</v>
      </c>
      <c r="B1482" s="30">
        <v>2</v>
      </c>
      <c r="C1482" s="30">
        <v>2</v>
      </c>
      <c r="D1482" s="24" t="str">
        <f t="shared" si="57"/>
        <v>기사임</v>
      </c>
      <c r="E1482" s="24">
        <f>IF(D1482="","",COUNTIF($D$1:D1482,"기사임"))</f>
        <v>1258</v>
      </c>
      <c r="F1482" s="24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4" t="str">
        <f t="shared" si="56"/>
        <v/>
      </c>
    </row>
    <row r="1483" spans="1:7">
      <c r="A1483" s="30" t="s">
        <v>2380</v>
      </c>
      <c r="B1483" s="30">
        <v>2</v>
      </c>
      <c r="C1483" s="30">
        <v>2</v>
      </c>
      <c r="D1483" s="24" t="str">
        <f t="shared" si="57"/>
        <v>기사임</v>
      </c>
      <c r="E1483" s="24">
        <f>IF(D1483="","",COUNTIF($D$1:D1483,"기사임"))</f>
        <v>1259</v>
      </c>
      <c r="F1483" s="24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4" t="str">
        <f t="shared" si="56"/>
        <v/>
      </c>
    </row>
    <row r="1484" spans="1:7">
      <c r="A1484" s="30" t="s">
        <v>2694</v>
      </c>
      <c r="B1484" s="30">
        <v>2</v>
      </c>
      <c r="C1484" s="30">
        <v>2</v>
      </c>
      <c r="D1484" s="24" t="str">
        <f t="shared" si="57"/>
        <v>기사임</v>
      </c>
      <c r="E1484" s="24">
        <f>IF(D1484="","",COUNTIF($D$1:D1484,"기사임"))</f>
        <v>1260</v>
      </c>
      <c r="F1484" s="24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4" t="str">
        <f t="shared" si="56"/>
        <v/>
      </c>
    </row>
    <row r="1485" spans="1:7">
      <c r="A1485" s="30" t="s">
        <v>3687</v>
      </c>
      <c r="B1485" s="30">
        <v>2</v>
      </c>
      <c r="C1485" s="30">
        <v>1</v>
      </c>
      <c r="D1485" s="24" t="str">
        <f t="shared" si="57"/>
        <v>기사임</v>
      </c>
      <c r="E1485" s="24">
        <f>IF(D1485="","",COUNTIF($D$1:D1485,"기사임"))</f>
        <v>1261</v>
      </c>
      <c r="F1485" s="24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4" t="str">
        <f t="shared" si="56"/>
        <v/>
      </c>
    </row>
    <row r="1486" spans="1:7">
      <c r="A1486" s="30" t="s">
        <v>1975</v>
      </c>
      <c r="B1486" s="30">
        <v>2</v>
      </c>
      <c r="C1486" s="30">
        <v>2</v>
      </c>
      <c r="D1486" s="24" t="str">
        <f t="shared" si="57"/>
        <v>기사임</v>
      </c>
      <c r="E1486" s="24">
        <f>IF(D1486="","",COUNTIF($D$1:D1486,"기사임"))</f>
        <v>1262</v>
      </c>
      <c r="F1486" s="24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4" t="str">
        <f t="shared" si="56"/>
        <v/>
      </c>
    </row>
    <row r="1487" spans="1:7">
      <c r="A1487" s="30" t="s">
        <v>2698</v>
      </c>
      <c r="B1487" s="30">
        <v>2</v>
      </c>
      <c r="C1487" s="30">
        <v>2</v>
      </c>
      <c r="D1487" s="24" t="str">
        <f t="shared" si="57"/>
        <v>기사임</v>
      </c>
      <c r="E1487" s="24">
        <f>IF(D1487="","",COUNTIF($D$1:D1487,"기사임"))</f>
        <v>1263</v>
      </c>
      <c r="F1487" s="24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4" t="str">
        <f t="shared" si="56"/>
        <v/>
      </c>
    </row>
    <row r="1488" spans="1:7">
      <c r="A1488" s="30" t="s">
        <v>2065</v>
      </c>
      <c r="B1488" s="30">
        <v>2</v>
      </c>
      <c r="C1488" s="30">
        <v>2</v>
      </c>
      <c r="D1488" s="24" t="str">
        <f t="shared" si="57"/>
        <v>기사임</v>
      </c>
      <c r="E1488" s="24">
        <f>IF(D1488="","",COUNTIF($D$1:D1488,"기사임"))</f>
        <v>1264</v>
      </c>
      <c r="F1488" s="24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4" t="str">
        <f t="shared" si="56"/>
        <v/>
      </c>
    </row>
    <row r="1489" spans="1:7">
      <c r="A1489" s="30" t="s">
        <v>2519</v>
      </c>
      <c r="B1489" s="30">
        <v>2</v>
      </c>
      <c r="C1489" s="30">
        <v>2</v>
      </c>
      <c r="D1489" s="24" t="str">
        <f t="shared" si="57"/>
        <v>기사임</v>
      </c>
      <c r="E1489" s="24">
        <f>IF(D1489="","",COUNTIF($D$1:D1489,"기사임"))</f>
        <v>1265</v>
      </c>
      <c r="F1489" s="24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4" t="str">
        <f t="shared" si="56"/>
        <v/>
      </c>
    </row>
    <row r="1490" spans="1:7">
      <c r="A1490" s="30" t="s">
        <v>2699</v>
      </c>
      <c r="B1490" s="30">
        <v>2</v>
      </c>
      <c r="C1490" s="30">
        <v>2</v>
      </c>
      <c r="D1490" s="24" t="str">
        <f t="shared" si="57"/>
        <v>기사임</v>
      </c>
      <c r="E1490" s="24">
        <f>IF(D1490="","",COUNTIF($D$1:D1490,"기사임"))</f>
        <v>1266</v>
      </c>
      <c r="F1490" s="24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4" t="str">
        <f t="shared" si="56"/>
        <v/>
      </c>
    </row>
    <row r="1491" spans="1:7">
      <c r="A1491" s="30" t="s">
        <v>2068</v>
      </c>
      <c r="B1491" s="30">
        <v>2</v>
      </c>
      <c r="C1491" s="30">
        <v>2</v>
      </c>
      <c r="D1491" s="24" t="str">
        <f t="shared" si="57"/>
        <v>기사임</v>
      </c>
      <c r="E1491" s="24">
        <f>IF(D1491="","",COUNTIF($D$1:D1491,"기사임"))</f>
        <v>1267</v>
      </c>
      <c r="F1491" s="24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4" t="str">
        <f t="shared" si="56"/>
        <v/>
      </c>
    </row>
    <row r="1492" spans="1:7">
      <c r="A1492" s="30" t="s">
        <v>2702</v>
      </c>
      <c r="B1492" s="30">
        <v>2</v>
      </c>
      <c r="C1492" s="30">
        <v>2</v>
      </c>
      <c r="D1492" s="24" t="str">
        <f t="shared" si="57"/>
        <v>기사임</v>
      </c>
      <c r="E1492" s="24">
        <f>IF(D1492="","",COUNTIF($D$1:D1492,"기사임"))</f>
        <v>1268</v>
      </c>
      <c r="F1492" s="24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4" t="str">
        <f t="shared" si="56"/>
        <v/>
      </c>
    </row>
    <row r="1493" spans="1:7">
      <c r="A1493" s="30" t="s">
        <v>1977</v>
      </c>
      <c r="B1493" s="30">
        <v>2</v>
      </c>
      <c r="C1493" s="30">
        <v>2</v>
      </c>
      <c r="D1493" s="24" t="str">
        <f t="shared" si="57"/>
        <v>기사임</v>
      </c>
      <c r="E1493" s="24">
        <f>IF(D1493="","",COUNTIF($D$1:D1493,"기사임"))</f>
        <v>1269</v>
      </c>
      <c r="F1493" s="24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4" t="str">
        <f t="shared" si="56"/>
        <v/>
      </c>
    </row>
    <row r="1494" spans="1:7">
      <c r="A1494" s="30" t="s">
        <v>3688</v>
      </c>
      <c r="B1494" s="30">
        <v>2</v>
      </c>
      <c r="C1494" s="30">
        <v>2</v>
      </c>
      <c r="D1494" s="24" t="str">
        <f t="shared" si="57"/>
        <v/>
      </c>
      <c r="E1494" s="24" t="str">
        <f>IF(D1494="","",COUNTIF($D$1:D1494,"기사임"))</f>
        <v/>
      </c>
      <c r="F1494" s="24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4" t="str">
        <f t="shared" si="56"/>
        <v/>
      </c>
    </row>
    <row r="1495" spans="1:7">
      <c r="A1495" s="30" t="s">
        <v>3689</v>
      </c>
      <c r="B1495" s="30">
        <v>2</v>
      </c>
      <c r="C1495" s="30">
        <v>1</v>
      </c>
      <c r="D1495" s="24" t="str">
        <f t="shared" si="57"/>
        <v/>
      </c>
      <c r="E1495" s="24" t="str">
        <f>IF(D1495="","",COUNTIF($D$1:D1495,"기사임"))</f>
        <v/>
      </c>
      <c r="F1495" s="24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4" t="str">
        <f t="shared" si="56"/>
        <v/>
      </c>
    </row>
    <row r="1496" spans="1:7">
      <c r="A1496" s="30" t="s">
        <v>2268</v>
      </c>
      <c r="B1496" s="30">
        <v>2</v>
      </c>
      <c r="C1496" s="30">
        <v>2</v>
      </c>
      <c r="D1496" s="24" t="str">
        <f t="shared" si="57"/>
        <v>기사임</v>
      </c>
      <c r="E1496" s="24">
        <f>IF(D1496="","",COUNTIF($D$1:D1496,"기사임"))</f>
        <v>1270</v>
      </c>
      <c r="F1496" s="24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4" t="str">
        <f t="shared" si="56"/>
        <v/>
      </c>
    </row>
    <row r="1497" spans="1:7">
      <c r="A1497" s="30" t="s">
        <v>1767</v>
      </c>
      <c r="B1497" s="30">
        <v>2</v>
      </c>
      <c r="C1497" s="30">
        <v>2</v>
      </c>
      <c r="D1497" s="24" t="str">
        <f t="shared" si="57"/>
        <v>기사임</v>
      </c>
      <c r="E1497" s="24">
        <f>IF(D1497="","",COUNTIF($D$1:D1497,"기사임"))</f>
        <v>1271</v>
      </c>
      <c r="F1497" s="24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4" t="str">
        <f t="shared" si="56"/>
        <v/>
      </c>
    </row>
    <row r="1498" spans="1:7">
      <c r="A1498" s="30" t="s">
        <v>2706</v>
      </c>
      <c r="B1498" s="30">
        <v>2</v>
      </c>
      <c r="C1498" s="30">
        <v>2</v>
      </c>
      <c r="D1498" s="24" t="str">
        <f t="shared" si="57"/>
        <v>기사임</v>
      </c>
      <c r="E1498" s="24">
        <f>IF(D1498="","",COUNTIF($D$1:D1498,"기사임"))</f>
        <v>1272</v>
      </c>
      <c r="F1498" s="24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4" t="str">
        <f t="shared" si="56"/>
        <v/>
      </c>
    </row>
    <row r="1499" spans="1:7">
      <c r="A1499" s="30" t="s">
        <v>2707</v>
      </c>
      <c r="B1499" s="30">
        <v>2</v>
      </c>
      <c r="C1499" s="30">
        <v>2</v>
      </c>
      <c r="D1499" s="24" t="str">
        <f t="shared" si="57"/>
        <v>기사임</v>
      </c>
      <c r="E1499" s="24">
        <f>IF(D1499="","",COUNTIF($D$1:D1499,"기사임"))</f>
        <v>1273</v>
      </c>
      <c r="F1499" s="24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4" t="str">
        <f t="shared" si="56"/>
        <v/>
      </c>
    </row>
    <row r="1500" spans="1:7">
      <c r="A1500" s="30" t="s">
        <v>1978</v>
      </c>
      <c r="B1500" s="30">
        <v>2</v>
      </c>
      <c r="C1500" s="30">
        <v>2</v>
      </c>
      <c r="D1500" s="24" t="str">
        <f t="shared" si="57"/>
        <v>기사임</v>
      </c>
      <c r="E1500" s="24">
        <f>IF(D1500="","",COUNTIF($D$1:D1500,"기사임"))</f>
        <v>1274</v>
      </c>
      <c r="F1500" s="24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4" t="str">
        <f t="shared" si="56"/>
        <v/>
      </c>
    </row>
    <row r="1501" spans="1:7">
      <c r="A1501" s="30" t="s">
        <v>2710</v>
      </c>
      <c r="B1501" s="30">
        <v>2</v>
      </c>
      <c r="C1501" s="30">
        <v>2</v>
      </c>
      <c r="D1501" s="24" t="str">
        <f t="shared" si="57"/>
        <v/>
      </c>
      <c r="E1501" s="24" t="str">
        <f>IF(D1501="","",COUNTIF($D$1:D1501,"기사임"))</f>
        <v/>
      </c>
      <c r="F1501" s="24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4" t="str">
        <f t="shared" si="56"/>
        <v/>
      </c>
    </row>
    <row r="1502" spans="1:7">
      <c r="A1502" s="30" t="s">
        <v>3170</v>
      </c>
      <c r="B1502" s="30">
        <v>2</v>
      </c>
      <c r="C1502" s="30">
        <v>2</v>
      </c>
      <c r="D1502" s="24" t="str">
        <f t="shared" si="57"/>
        <v/>
      </c>
      <c r="E1502" s="24" t="str">
        <f>IF(D1502="","",COUNTIF($D$1:D1502,"기사임"))</f>
        <v/>
      </c>
      <c r="F1502" s="24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4" t="str">
        <f t="shared" si="56"/>
        <v/>
      </c>
    </row>
    <row r="1503" spans="1:7">
      <c r="A1503" s="30" t="s">
        <v>2164</v>
      </c>
      <c r="B1503" s="30">
        <v>2</v>
      </c>
      <c r="C1503" s="30">
        <v>2</v>
      </c>
      <c r="D1503" s="24" t="str">
        <f t="shared" si="57"/>
        <v>기사임</v>
      </c>
      <c r="E1503" s="24">
        <f>IF(D1503="","",COUNTIF($D$1:D1503,"기사임"))</f>
        <v>1275</v>
      </c>
      <c r="F1503" s="24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4" t="str">
        <f t="shared" si="56"/>
        <v/>
      </c>
    </row>
    <row r="1504" spans="1:7">
      <c r="A1504" s="30" t="s">
        <v>2165</v>
      </c>
      <c r="B1504" s="30">
        <v>2</v>
      </c>
      <c r="C1504" s="30">
        <v>2</v>
      </c>
      <c r="D1504" s="24" t="str">
        <f t="shared" si="57"/>
        <v>기사임</v>
      </c>
      <c r="E1504" s="24">
        <f>IF(D1504="","",COUNTIF($D$1:D1504,"기사임"))</f>
        <v>1276</v>
      </c>
      <c r="F1504" s="24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4" t="str">
        <f t="shared" si="56"/>
        <v/>
      </c>
    </row>
    <row r="1505" spans="1:7">
      <c r="A1505" s="30" t="s">
        <v>3690</v>
      </c>
      <c r="B1505" s="30">
        <v>2</v>
      </c>
      <c r="C1505" s="30">
        <v>2</v>
      </c>
      <c r="D1505" s="24" t="str">
        <f t="shared" si="57"/>
        <v>기사임</v>
      </c>
      <c r="E1505" s="24">
        <f>IF(D1505="","",COUNTIF($D$1:D1505,"기사임"))</f>
        <v>1277</v>
      </c>
      <c r="F1505" s="24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4" t="str">
        <f t="shared" si="56"/>
        <v/>
      </c>
    </row>
    <row r="1506" spans="1:7">
      <c r="A1506" s="30" t="s">
        <v>1312</v>
      </c>
      <c r="B1506" s="30">
        <v>2</v>
      </c>
      <c r="C1506" s="30">
        <v>2</v>
      </c>
      <c r="D1506" s="24" t="str">
        <f t="shared" si="57"/>
        <v>기사임</v>
      </c>
      <c r="E1506" s="24">
        <f>IF(D1506="","",COUNTIF($D$1:D1506,"기사임"))</f>
        <v>1278</v>
      </c>
      <c r="F1506" s="24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4" t="str">
        <f t="shared" si="56"/>
        <v/>
      </c>
    </row>
    <row r="1507" spans="1:7">
      <c r="A1507" s="30" t="s">
        <v>3126</v>
      </c>
      <c r="B1507" s="30">
        <v>2</v>
      </c>
      <c r="C1507" s="30">
        <v>1</v>
      </c>
      <c r="D1507" s="24" t="str">
        <f t="shared" si="57"/>
        <v>기사임</v>
      </c>
      <c r="E1507" s="24">
        <f>IF(D1507="","",COUNTIF($D$1:D1507,"기사임"))</f>
        <v>1279</v>
      </c>
      <c r="F1507" s="24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4" t="str">
        <f t="shared" si="56"/>
        <v/>
      </c>
    </row>
    <row r="1508" spans="1:7">
      <c r="A1508" s="30" t="s">
        <v>2388</v>
      </c>
      <c r="B1508" s="30">
        <v>2</v>
      </c>
      <c r="C1508" s="30">
        <v>1</v>
      </c>
      <c r="D1508" s="24" t="str">
        <f t="shared" si="57"/>
        <v>기사임</v>
      </c>
      <c r="E1508" s="24">
        <f>IF(D1508="","",COUNTIF($D$1:D1508,"기사임"))</f>
        <v>1280</v>
      </c>
      <c r="F1508" s="24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4" t="str">
        <f t="shared" si="56"/>
        <v/>
      </c>
    </row>
    <row r="1509" spans="1:7">
      <c r="A1509" s="30" t="s">
        <v>3691</v>
      </c>
      <c r="B1509" s="30">
        <v>2</v>
      </c>
      <c r="C1509" s="30">
        <v>1</v>
      </c>
      <c r="D1509" s="24" t="str">
        <f t="shared" si="57"/>
        <v>기사임</v>
      </c>
      <c r="E1509" s="24">
        <f>IF(D1509="","",COUNTIF($D$1:D1509,"기사임"))</f>
        <v>1281</v>
      </c>
      <c r="F1509" s="24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4" t="str">
        <f t="shared" si="56"/>
        <v/>
      </c>
    </row>
    <row r="1510" spans="1:7">
      <c r="A1510" s="30" t="s">
        <v>2712</v>
      </c>
      <c r="B1510" s="30">
        <v>2</v>
      </c>
      <c r="C1510" s="30">
        <v>2</v>
      </c>
      <c r="D1510" s="24" t="str">
        <f t="shared" si="57"/>
        <v>기사임</v>
      </c>
      <c r="E1510" s="24">
        <f>IF(D1510="","",COUNTIF($D$1:D1510,"기사임"))</f>
        <v>1282</v>
      </c>
      <c r="F1510" s="24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4" t="str">
        <f t="shared" si="56"/>
        <v/>
      </c>
    </row>
    <row r="1511" spans="1:7">
      <c r="A1511" s="30" t="s">
        <v>3172</v>
      </c>
      <c r="B1511" s="30">
        <v>2</v>
      </c>
      <c r="C1511" s="30">
        <v>2</v>
      </c>
      <c r="D1511" s="24" t="str">
        <f t="shared" si="57"/>
        <v>기사임</v>
      </c>
      <c r="E1511" s="24">
        <f>IF(D1511="","",COUNTIF($D$1:D1511,"기사임"))</f>
        <v>1283</v>
      </c>
      <c r="F1511" s="24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4" t="str">
        <f t="shared" si="56"/>
        <v/>
      </c>
    </row>
    <row r="1512" spans="1:7">
      <c r="A1512" s="30" t="s">
        <v>3692</v>
      </c>
      <c r="B1512" s="30">
        <v>2</v>
      </c>
      <c r="C1512" s="30">
        <v>2</v>
      </c>
      <c r="D1512" s="24" t="str">
        <f t="shared" si="57"/>
        <v>기사임</v>
      </c>
      <c r="E1512" s="24">
        <f>IF(D1512="","",COUNTIF($D$1:D1512,"기사임"))</f>
        <v>1284</v>
      </c>
      <c r="F1512" s="24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4" t="str">
        <f t="shared" si="56"/>
        <v/>
      </c>
    </row>
    <row r="1513" spans="1:7">
      <c r="A1513" s="30" t="s">
        <v>2529</v>
      </c>
      <c r="B1513" s="30">
        <v>2</v>
      </c>
      <c r="C1513" s="30">
        <v>2</v>
      </c>
      <c r="D1513" s="24" t="str">
        <f t="shared" si="57"/>
        <v>기사임</v>
      </c>
      <c r="E1513" s="24">
        <f>IF(D1513="","",COUNTIF($D$1:D1513,"기사임"))</f>
        <v>1285</v>
      </c>
      <c r="F1513" s="24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4" t="str">
        <f t="shared" si="56"/>
        <v/>
      </c>
    </row>
    <row r="1514" spans="1:7">
      <c r="A1514" s="30" t="s">
        <v>3173</v>
      </c>
      <c r="B1514" s="30">
        <v>2</v>
      </c>
      <c r="C1514" s="30">
        <v>1</v>
      </c>
      <c r="D1514" s="24" t="str">
        <f t="shared" si="57"/>
        <v>기사임</v>
      </c>
      <c r="E1514" s="24">
        <f>IF(D1514="","",COUNTIF($D$1:D1514,"기사임"))</f>
        <v>1286</v>
      </c>
      <c r="F1514" s="24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4" t="str">
        <f t="shared" si="56"/>
        <v/>
      </c>
    </row>
    <row r="1515" spans="1:7">
      <c r="A1515" s="30" t="s">
        <v>2390</v>
      </c>
      <c r="B1515" s="30">
        <v>2</v>
      </c>
      <c r="C1515" s="30">
        <v>2</v>
      </c>
      <c r="D1515" s="24" t="str">
        <f t="shared" si="57"/>
        <v>기사임</v>
      </c>
      <c r="E1515" s="24">
        <f>IF(D1515="","",COUNTIF($D$1:D1515,"기사임"))</f>
        <v>1287</v>
      </c>
      <c r="F1515" s="24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4" t="str">
        <f t="shared" si="56"/>
        <v/>
      </c>
    </row>
    <row r="1516" spans="1:7">
      <c r="A1516" s="30" t="s">
        <v>3264</v>
      </c>
      <c r="B1516" s="30">
        <v>2</v>
      </c>
      <c r="C1516" s="30">
        <v>2</v>
      </c>
      <c r="D1516" s="24" t="str">
        <f t="shared" si="57"/>
        <v>기사임</v>
      </c>
      <c r="E1516" s="24">
        <f>IF(D1516="","",COUNTIF($D$1:D1516,"기사임"))</f>
        <v>1288</v>
      </c>
      <c r="F1516" s="24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4" t="str">
        <f t="shared" si="56"/>
        <v/>
      </c>
    </row>
    <row r="1517" spans="1:7">
      <c r="A1517" s="30" t="s">
        <v>3693</v>
      </c>
      <c r="B1517" s="30">
        <v>2</v>
      </c>
      <c r="C1517" s="30">
        <v>1</v>
      </c>
      <c r="D1517" s="24" t="str">
        <f t="shared" si="57"/>
        <v>기사임</v>
      </c>
      <c r="E1517" s="24">
        <f>IF(D1517="","",COUNTIF($D$1:D1517,"기사임"))</f>
        <v>1289</v>
      </c>
      <c r="F1517" s="24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4" t="str">
        <f t="shared" si="56"/>
        <v/>
      </c>
    </row>
    <row r="1518" spans="1:7">
      <c r="A1518" s="30" t="s">
        <v>1915</v>
      </c>
      <c r="B1518" s="30">
        <v>2</v>
      </c>
      <c r="C1518" s="30">
        <v>2</v>
      </c>
      <c r="D1518" s="24" t="str">
        <f t="shared" si="57"/>
        <v>기사임</v>
      </c>
      <c r="E1518" s="24">
        <f>IF(D1518="","",COUNTIF($D$1:D1518,"기사임"))</f>
        <v>1290</v>
      </c>
      <c r="F1518" s="24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4" t="str">
        <f t="shared" si="56"/>
        <v/>
      </c>
    </row>
    <row r="1519" spans="1:7">
      <c r="A1519" s="30" t="s">
        <v>2393</v>
      </c>
      <c r="B1519" s="30">
        <v>2</v>
      </c>
      <c r="C1519" s="30">
        <v>2</v>
      </c>
      <c r="D1519" s="24" t="str">
        <f t="shared" si="57"/>
        <v>기사임</v>
      </c>
      <c r="E1519" s="24">
        <f>IF(D1519="","",COUNTIF($D$1:D1519,"기사임"))</f>
        <v>1291</v>
      </c>
      <c r="F1519" s="24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4" t="str">
        <f t="shared" si="56"/>
        <v/>
      </c>
    </row>
    <row r="1520" spans="1:7">
      <c r="A1520" s="30" t="s">
        <v>3694</v>
      </c>
      <c r="B1520" s="30">
        <v>2</v>
      </c>
      <c r="C1520" s="30">
        <v>1</v>
      </c>
      <c r="D1520" s="24" t="str">
        <f t="shared" si="57"/>
        <v>기사임</v>
      </c>
      <c r="E1520" s="24">
        <f>IF(D1520="","",COUNTIF($D$1:D1520,"기사임"))</f>
        <v>1292</v>
      </c>
      <c r="F1520" s="24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4" t="str">
        <f t="shared" si="56"/>
        <v/>
      </c>
    </row>
    <row r="1521" spans="1:7">
      <c r="A1521" s="30" t="s">
        <v>2271</v>
      </c>
      <c r="B1521" s="30">
        <v>2</v>
      </c>
      <c r="C1521" s="30">
        <v>2</v>
      </c>
      <c r="D1521" s="24" t="str">
        <f t="shared" si="57"/>
        <v>기사임</v>
      </c>
      <c r="E1521" s="24">
        <f>IF(D1521="","",COUNTIF($D$1:D1521,"기사임"))</f>
        <v>1293</v>
      </c>
      <c r="F1521" s="24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4" t="str">
        <f t="shared" si="56"/>
        <v/>
      </c>
    </row>
    <row r="1522" spans="1:7">
      <c r="A1522" s="30" t="s">
        <v>1981</v>
      </c>
      <c r="B1522" s="30">
        <v>2</v>
      </c>
      <c r="C1522" s="30">
        <v>2</v>
      </c>
      <c r="D1522" s="24" t="str">
        <f t="shared" si="57"/>
        <v>기사임</v>
      </c>
      <c r="E1522" s="24">
        <f>IF(D1522="","",COUNTIF($D$1:D1522,"기사임"))</f>
        <v>1294</v>
      </c>
      <c r="F1522" s="24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4" t="str">
        <f t="shared" si="56"/>
        <v/>
      </c>
    </row>
    <row r="1523" spans="1:7">
      <c r="A1523" s="30" t="s">
        <v>2272</v>
      </c>
      <c r="B1523" s="30">
        <v>2</v>
      </c>
      <c r="C1523" s="30">
        <v>2</v>
      </c>
      <c r="D1523" s="24" t="str">
        <f t="shared" si="57"/>
        <v>기사임</v>
      </c>
      <c r="E1523" s="24">
        <f>IF(D1523="","",COUNTIF($D$1:D1523,"기사임"))</f>
        <v>1295</v>
      </c>
      <c r="F1523" s="24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4" t="str">
        <f t="shared" si="56"/>
        <v/>
      </c>
    </row>
    <row r="1524" spans="1:7">
      <c r="A1524" s="30" t="s">
        <v>2397</v>
      </c>
      <c r="B1524" s="30">
        <v>2</v>
      </c>
      <c r="C1524" s="30">
        <v>1</v>
      </c>
      <c r="D1524" s="24" t="str">
        <f t="shared" si="57"/>
        <v>기사임</v>
      </c>
      <c r="E1524" s="24">
        <f>IF(D1524="","",COUNTIF($D$1:D1524,"기사임"))</f>
        <v>1296</v>
      </c>
      <c r="F1524" s="24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4" t="str">
        <f t="shared" si="56"/>
        <v/>
      </c>
    </row>
    <row r="1525" spans="1:7">
      <c r="A1525" s="30" t="s">
        <v>1983</v>
      </c>
      <c r="B1525" s="30">
        <v>2</v>
      </c>
      <c r="C1525" s="30">
        <v>2</v>
      </c>
      <c r="D1525" s="24" t="str">
        <f t="shared" si="57"/>
        <v>기사임</v>
      </c>
      <c r="E1525" s="24">
        <f>IF(D1525="","",COUNTIF($D$1:D1525,"기사임"))</f>
        <v>1297</v>
      </c>
      <c r="F1525" s="24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4" t="str">
        <f t="shared" si="56"/>
        <v/>
      </c>
    </row>
    <row r="1526" spans="1:7">
      <c r="A1526" s="30" t="s">
        <v>1862</v>
      </c>
      <c r="B1526" s="30">
        <v>2</v>
      </c>
      <c r="C1526" s="30">
        <v>1</v>
      </c>
      <c r="D1526" s="24" t="str">
        <f t="shared" si="57"/>
        <v>기사임</v>
      </c>
      <c r="E1526" s="24">
        <f>IF(D1526="","",COUNTIF($D$1:D1526,"기사임"))</f>
        <v>1298</v>
      </c>
      <c r="F1526" s="24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4" t="str">
        <f t="shared" si="56"/>
        <v/>
      </c>
    </row>
    <row r="1527" spans="1:7">
      <c r="A1527" s="30" t="s">
        <v>1984</v>
      </c>
      <c r="B1527" s="30">
        <v>2</v>
      </c>
      <c r="C1527" s="30">
        <v>2</v>
      </c>
      <c r="D1527" s="24" t="str">
        <f t="shared" si="57"/>
        <v>기사임</v>
      </c>
      <c r="E1527" s="24">
        <f>IF(D1527="","",COUNTIF($D$1:D1527,"기사임"))</f>
        <v>1299</v>
      </c>
      <c r="F1527" s="24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4" t="str">
        <f t="shared" si="56"/>
        <v/>
      </c>
    </row>
    <row r="1528" spans="1:7">
      <c r="A1528" s="30" t="s">
        <v>1916</v>
      </c>
      <c r="B1528" s="30">
        <v>2</v>
      </c>
      <c r="C1528" s="30">
        <v>2</v>
      </c>
      <c r="D1528" s="24" t="str">
        <f t="shared" si="57"/>
        <v>기사임</v>
      </c>
      <c r="E1528" s="24">
        <f>IF(D1528="","",COUNTIF($D$1:D1528,"기사임"))</f>
        <v>1300</v>
      </c>
      <c r="F1528" s="24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4" t="str">
        <f t="shared" si="56"/>
        <v/>
      </c>
    </row>
    <row r="1529" spans="1:7">
      <c r="A1529" s="30" t="s">
        <v>3276</v>
      </c>
      <c r="B1529" s="30">
        <v>2</v>
      </c>
      <c r="C1529" s="30">
        <v>1</v>
      </c>
      <c r="D1529" s="24" t="str">
        <f t="shared" si="57"/>
        <v>기사임</v>
      </c>
      <c r="E1529" s="24">
        <f>IF(D1529="","",COUNTIF($D$1:D1529,"기사임"))</f>
        <v>1301</v>
      </c>
      <c r="F1529" s="24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4" t="str">
        <f t="shared" si="56"/>
        <v/>
      </c>
    </row>
    <row r="1530" spans="1:7">
      <c r="A1530" s="30" t="s">
        <v>3278</v>
      </c>
      <c r="B1530" s="30">
        <v>2</v>
      </c>
      <c r="C1530" s="30">
        <v>2</v>
      </c>
      <c r="D1530" s="24" t="str">
        <f t="shared" si="57"/>
        <v>기사임</v>
      </c>
      <c r="E1530" s="24">
        <f>IF(D1530="","",COUNTIF($D$1:D1530,"기사임"))</f>
        <v>1302</v>
      </c>
      <c r="F1530" s="24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4" t="str">
        <f t="shared" si="56"/>
        <v/>
      </c>
    </row>
    <row r="1531" spans="1:7">
      <c r="A1531" s="30" t="s">
        <v>2275</v>
      </c>
      <c r="B1531" s="30">
        <v>2</v>
      </c>
      <c r="C1531" s="30">
        <v>2</v>
      </c>
      <c r="D1531" s="24" t="str">
        <f t="shared" si="57"/>
        <v>기사임</v>
      </c>
      <c r="E1531" s="24">
        <f>IF(D1531="","",COUNTIF($D$1:D1531,"기사임"))</f>
        <v>1303</v>
      </c>
      <c r="F1531" s="24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4" t="str">
        <f t="shared" si="56"/>
        <v/>
      </c>
    </row>
    <row r="1532" spans="1:7">
      <c r="A1532" s="30" t="s">
        <v>1919</v>
      </c>
      <c r="B1532" s="30">
        <v>2</v>
      </c>
      <c r="C1532" s="30">
        <v>2</v>
      </c>
      <c r="D1532" s="24" t="str">
        <f t="shared" si="57"/>
        <v>기사임</v>
      </c>
      <c r="E1532" s="24">
        <f>IF(D1532="","",COUNTIF($D$1:D1532,"기사임"))</f>
        <v>1304</v>
      </c>
      <c r="F1532" s="24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4" t="str">
        <f t="shared" si="56"/>
        <v/>
      </c>
    </row>
    <row r="1533" spans="1:7">
      <c r="A1533" s="30" t="s">
        <v>2177</v>
      </c>
      <c r="B1533" s="30">
        <v>2</v>
      </c>
      <c r="C1533" s="30">
        <v>2</v>
      </c>
      <c r="D1533" s="24" t="str">
        <f t="shared" si="57"/>
        <v>기사임</v>
      </c>
      <c r="E1533" s="24">
        <f>IF(D1533="","",COUNTIF($D$1:D1533,"기사임"))</f>
        <v>1305</v>
      </c>
      <c r="F1533" s="24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4" t="str">
        <f t="shared" si="56"/>
        <v/>
      </c>
    </row>
    <row r="1534" spans="1:7">
      <c r="A1534" s="30" t="s">
        <v>2401</v>
      </c>
      <c r="B1534" s="30">
        <v>2</v>
      </c>
      <c r="C1534" s="30">
        <v>2</v>
      </c>
      <c r="D1534" s="24" t="str">
        <f t="shared" si="57"/>
        <v>기사임</v>
      </c>
      <c r="E1534" s="24">
        <f>IF(D1534="","",COUNTIF($D$1:D1534,"기사임"))</f>
        <v>1306</v>
      </c>
      <c r="F1534" s="24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4" t="str">
        <f t="shared" si="56"/>
        <v/>
      </c>
    </row>
    <row r="1535" spans="1:7">
      <c r="A1535" s="30" t="s">
        <v>2537</v>
      </c>
      <c r="B1535" s="30">
        <v>2</v>
      </c>
      <c r="C1535" s="30">
        <v>2</v>
      </c>
      <c r="D1535" s="24" t="str">
        <f t="shared" si="57"/>
        <v>기사임</v>
      </c>
      <c r="E1535" s="24">
        <f>IF(D1535="","",COUNTIF($D$1:D1535,"기사임"))</f>
        <v>1307</v>
      </c>
      <c r="F1535" s="24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4" t="str">
        <f t="shared" si="56"/>
        <v/>
      </c>
    </row>
    <row r="1536" spans="1:7">
      <c r="A1536" s="30" t="s">
        <v>3695</v>
      </c>
      <c r="B1536" s="30">
        <v>2</v>
      </c>
      <c r="C1536" s="30">
        <v>2</v>
      </c>
      <c r="D1536" s="24" t="str">
        <f t="shared" si="57"/>
        <v>기사임</v>
      </c>
      <c r="E1536" s="24">
        <f>IF(D1536="","",COUNTIF($D$1:D1536,"기사임"))</f>
        <v>1308</v>
      </c>
      <c r="F1536" s="24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4" t="str">
        <f t="shared" si="56"/>
        <v/>
      </c>
    </row>
    <row r="1537" spans="1:7">
      <c r="A1537" s="30" t="s">
        <v>2279</v>
      </c>
      <c r="B1537" s="30">
        <v>2</v>
      </c>
      <c r="C1537" s="30">
        <v>2</v>
      </c>
      <c r="D1537" s="24" t="str">
        <f t="shared" si="57"/>
        <v>기사임</v>
      </c>
      <c r="E1537" s="24">
        <f>IF(D1537="","",COUNTIF($D$1:D1537,"기사임"))</f>
        <v>1309</v>
      </c>
      <c r="F1537" s="24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4" t="str">
        <f t="shared" si="56"/>
        <v/>
      </c>
    </row>
    <row r="1538" spans="1:7">
      <c r="A1538" s="30" t="s">
        <v>3696</v>
      </c>
      <c r="B1538" s="30">
        <v>2</v>
      </c>
      <c r="C1538" s="30">
        <v>2</v>
      </c>
      <c r="D1538" s="24" t="str">
        <f t="shared" si="57"/>
        <v>기사임</v>
      </c>
      <c r="E1538" s="24">
        <f>IF(D1538="","",COUNTIF($D$1:D1538,"기사임"))</f>
        <v>1310</v>
      </c>
      <c r="F1538" s="24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4" t="str">
        <f t="shared" ref="G1538:G1601" si="58">IF(F1538="","",RANK(F1538,F:F,1))</f>
        <v/>
      </c>
    </row>
    <row r="1539" spans="1:7">
      <c r="A1539" s="30" t="s">
        <v>3697</v>
      </c>
      <c r="B1539" s="30">
        <v>2</v>
      </c>
      <c r="C1539" s="30">
        <v>1</v>
      </c>
      <c r="D1539" s="24" t="str">
        <f t="shared" ref="D1539:D1602" si="59">IF(AND(MID(A1539,2,8)="archives",ISNUMBER(VALUE(MID(A1539,11,8)))=TRUE),"기사임","")</f>
        <v>기사임</v>
      </c>
      <c r="E1539" s="24">
        <f>IF(D1539="","",COUNTIF($D$1:D1539,"기사임"))</f>
        <v>1311</v>
      </c>
      <c r="F1539" s="24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4" t="str">
        <f t="shared" si="58"/>
        <v/>
      </c>
    </row>
    <row r="1540" spans="1:7">
      <c r="A1540" s="30" t="s">
        <v>2541</v>
      </c>
      <c r="B1540" s="30">
        <v>2</v>
      </c>
      <c r="C1540" s="30">
        <v>2</v>
      </c>
      <c r="D1540" s="24" t="str">
        <f t="shared" si="59"/>
        <v>기사임</v>
      </c>
      <c r="E1540" s="24">
        <f>IF(D1540="","",COUNTIF($D$1:D1540,"기사임"))</f>
        <v>1312</v>
      </c>
      <c r="F1540" s="24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4" t="str">
        <f t="shared" si="58"/>
        <v/>
      </c>
    </row>
    <row r="1541" spans="1:7">
      <c r="A1541" s="30" t="s">
        <v>3698</v>
      </c>
      <c r="B1541" s="30">
        <v>2</v>
      </c>
      <c r="C1541" s="30">
        <v>2</v>
      </c>
      <c r="D1541" s="24" t="str">
        <f t="shared" si="59"/>
        <v>기사임</v>
      </c>
      <c r="E1541" s="24">
        <f>IF(D1541="","",COUNTIF($D$1:D1541,"기사임"))</f>
        <v>1313</v>
      </c>
      <c r="F1541" s="24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4" t="str">
        <f t="shared" si="58"/>
        <v/>
      </c>
    </row>
    <row r="1542" spans="1:7">
      <c r="A1542" s="30" t="s">
        <v>2723</v>
      </c>
      <c r="B1542" s="30">
        <v>2</v>
      </c>
      <c r="C1542" s="30">
        <v>2</v>
      </c>
      <c r="D1542" s="24" t="str">
        <f t="shared" si="59"/>
        <v>기사임</v>
      </c>
      <c r="E1542" s="24">
        <f>IF(D1542="","",COUNTIF($D$1:D1542,"기사임"))</f>
        <v>1314</v>
      </c>
      <c r="F1542" s="24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4" t="str">
        <f t="shared" si="58"/>
        <v/>
      </c>
    </row>
    <row r="1543" spans="1:7">
      <c r="A1543" s="30" t="s">
        <v>3699</v>
      </c>
      <c r="B1543" s="30">
        <v>2</v>
      </c>
      <c r="C1543" s="30">
        <v>2</v>
      </c>
      <c r="D1543" s="24" t="str">
        <f t="shared" si="59"/>
        <v>기사임</v>
      </c>
      <c r="E1543" s="24">
        <f>IF(D1543="","",COUNTIF($D$1:D1543,"기사임"))</f>
        <v>1315</v>
      </c>
      <c r="F1543" s="24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4" t="str">
        <f t="shared" si="58"/>
        <v/>
      </c>
    </row>
    <row r="1544" spans="1:7">
      <c r="A1544" s="30" t="s">
        <v>1987</v>
      </c>
      <c r="B1544" s="30">
        <v>2</v>
      </c>
      <c r="C1544" s="30">
        <v>2</v>
      </c>
      <c r="D1544" s="24" t="str">
        <f t="shared" si="59"/>
        <v>기사임</v>
      </c>
      <c r="E1544" s="24">
        <f>IF(D1544="","",COUNTIF($D$1:D1544,"기사임"))</f>
        <v>1316</v>
      </c>
      <c r="F1544" s="24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4" t="str">
        <f t="shared" si="58"/>
        <v/>
      </c>
    </row>
    <row r="1545" spans="1:7">
      <c r="A1545" s="30" t="s">
        <v>3700</v>
      </c>
      <c r="B1545" s="30">
        <v>2</v>
      </c>
      <c r="C1545" s="30">
        <v>2</v>
      </c>
      <c r="D1545" s="24" t="str">
        <f t="shared" si="59"/>
        <v>기사임</v>
      </c>
      <c r="E1545" s="24">
        <f>IF(D1545="","",COUNTIF($D$1:D1545,"기사임"))</f>
        <v>1317</v>
      </c>
      <c r="F1545" s="24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4" t="str">
        <f t="shared" si="58"/>
        <v/>
      </c>
    </row>
    <row r="1546" spans="1:7">
      <c r="A1546" s="30" t="s">
        <v>3701</v>
      </c>
      <c r="B1546" s="30">
        <v>2</v>
      </c>
      <c r="C1546" s="30">
        <v>2</v>
      </c>
      <c r="D1546" s="24" t="str">
        <f t="shared" si="59"/>
        <v>기사임</v>
      </c>
      <c r="E1546" s="24">
        <f>IF(D1546="","",COUNTIF($D$1:D1546,"기사임"))</f>
        <v>1318</v>
      </c>
      <c r="F1546" s="24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4" t="str">
        <f t="shared" si="58"/>
        <v/>
      </c>
    </row>
    <row r="1547" spans="1:7">
      <c r="A1547" s="30" t="s">
        <v>2726</v>
      </c>
      <c r="B1547" s="30">
        <v>2</v>
      </c>
      <c r="C1547" s="30">
        <v>2</v>
      </c>
      <c r="D1547" s="24" t="str">
        <f t="shared" si="59"/>
        <v>기사임</v>
      </c>
      <c r="E1547" s="24">
        <f>IF(D1547="","",COUNTIF($D$1:D1547,"기사임"))</f>
        <v>1319</v>
      </c>
      <c r="F1547" s="24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4" t="str">
        <f t="shared" si="58"/>
        <v/>
      </c>
    </row>
    <row r="1548" spans="1:7">
      <c r="A1548" s="30" t="s">
        <v>2405</v>
      </c>
      <c r="B1548" s="30">
        <v>2</v>
      </c>
      <c r="C1548" s="30">
        <v>3</v>
      </c>
      <c r="D1548" s="24" t="str">
        <f t="shared" si="59"/>
        <v>기사임</v>
      </c>
      <c r="E1548" s="24">
        <f>IF(D1548="","",COUNTIF($D$1:D1548,"기사임"))</f>
        <v>1320</v>
      </c>
      <c r="F1548" s="24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4" t="str">
        <f t="shared" si="58"/>
        <v/>
      </c>
    </row>
    <row r="1549" spans="1:7">
      <c r="A1549" s="30" t="s">
        <v>2180</v>
      </c>
      <c r="B1549" s="30">
        <v>2</v>
      </c>
      <c r="C1549" s="30">
        <v>2</v>
      </c>
      <c r="D1549" s="24" t="str">
        <f t="shared" si="59"/>
        <v>기사임</v>
      </c>
      <c r="E1549" s="24">
        <f>IF(D1549="","",COUNTIF($D$1:D1549,"기사임"))</f>
        <v>1321</v>
      </c>
      <c r="F1549" s="24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4" t="str">
        <f t="shared" si="58"/>
        <v/>
      </c>
    </row>
    <row r="1550" spans="1:7">
      <c r="A1550" s="30" t="s">
        <v>3702</v>
      </c>
      <c r="B1550" s="30">
        <v>2</v>
      </c>
      <c r="C1550" s="30">
        <v>2</v>
      </c>
      <c r="D1550" s="24" t="str">
        <f t="shared" si="59"/>
        <v>기사임</v>
      </c>
      <c r="E1550" s="24">
        <f>IF(D1550="","",COUNTIF($D$1:D1550,"기사임"))</f>
        <v>1322</v>
      </c>
      <c r="F1550" s="24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4" t="str">
        <f t="shared" si="58"/>
        <v/>
      </c>
    </row>
    <row r="1551" spans="1:7">
      <c r="A1551" s="30" t="s">
        <v>1921</v>
      </c>
      <c r="B1551" s="30">
        <v>2</v>
      </c>
      <c r="C1551" s="30">
        <v>2</v>
      </c>
      <c r="D1551" s="24" t="str">
        <f t="shared" si="59"/>
        <v>기사임</v>
      </c>
      <c r="E1551" s="24">
        <f>IF(D1551="","",COUNTIF($D$1:D1551,"기사임"))</f>
        <v>1323</v>
      </c>
      <c r="F1551" s="24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4" t="str">
        <f t="shared" si="58"/>
        <v/>
      </c>
    </row>
    <row r="1552" spans="1:7">
      <c r="A1552" s="30" t="s">
        <v>2730</v>
      </c>
      <c r="B1552" s="30">
        <v>2</v>
      </c>
      <c r="C1552" s="30">
        <v>2</v>
      </c>
      <c r="D1552" s="24" t="str">
        <f t="shared" si="59"/>
        <v>기사임</v>
      </c>
      <c r="E1552" s="24">
        <f>IF(D1552="","",COUNTIF($D$1:D1552,"기사임"))</f>
        <v>1324</v>
      </c>
      <c r="F1552" s="24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4" t="str">
        <f t="shared" si="58"/>
        <v/>
      </c>
    </row>
    <row r="1553" spans="1:7">
      <c r="A1553" s="30" t="s">
        <v>1922</v>
      </c>
      <c r="B1553" s="30">
        <v>2</v>
      </c>
      <c r="C1553" s="30">
        <v>2</v>
      </c>
      <c r="D1553" s="24" t="str">
        <f t="shared" si="59"/>
        <v>기사임</v>
      </c>
      <c r="E1553" s="24">
        <f>IF(D1553="","",COUNTIF($D$1:D1553,"기사임"))</f>
        <v>1325</v>
      </c>
      <c r="F1553" s="24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4" t="str">
        <f t="shared" si="58"/>
        <v/>
      </c>
    </row>
    <row r="1554" spans="1:7">
      <c r="A1554" s="30" t="s">
        <v>3703</v>
      </c>
      <c r="B1554" s="30">
        <v>2</v>
      </c>
      <c r="C1554" s="30">
        <v>2</v>
      </c>
      <c r="D1554" s="24" t="str">
        <f t="shared" si="59"/>
        <v>기사임</v>
      </c>
      <c r="E1554" s="24">
        <f>IF(D1554="","",COUNTIF($D$1:D1554,"기사임"))</f>
        <v>1326</v>
      </c>
      <c r="F1554" s="24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4" t="str">
        <f t="shared" si="58"/>
        <v/>
      </c>
    </row>
    <row r="1555" spans="1:7">
      <c r="A1555" s="30" t="s">
        <v>2545</v>
      </c>
      <c r="B1555" s="30">
        <v>2</v>
      </c>
      <c r="C1555" s="30">
        <v>2</v>
      </c>
      <c r="D1555" s="24" t="str">
        <f t="shared" si="59"/>
        <v>기사임</v>
      </c>
      <c r="E1555" s="24">
        <f>IF(D1555="","",COUNTIF($D$1:D1555,"기사임"))</f>
        <v>1327</v>
      </c>
      <c r="F1555" s="24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4" t="str">
        <f t="shared" si="58"/>
        <v/>
      </c>
    </row>
    <row r="1556" spans="1:7">
      <c r="A1556" s="30" t="s">
        <v>2731</v>
      </c>
      <c r="B1556" s="30">
        <v>2</v>
      </c>
      <c r="C1556" s="30">
        <v>2</v>
      </c>
      <c r="D1556" s="24" t="str">
        <f t="shared" si="59"/>
        <v>기사임</v>
      </c>
      <c r="E1556" s="24">
        <f>IF(D1556="","",COUNTIF($D$1:D1556,"기사임"))</f>
        <v>1328</v>
      </c>
      <c r="F1556" s="24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4" t="str">
        <f t="shared" si="58"/>
        <v/>
      </c>
    </row>
    <row r="1557" spans="1:7">
      <c r="A1557" s="30" t="s">
        <v>2732</v>
      </c>
      <c r="B1557" s="30">
        <v>2</v>
      </c>
      <c r="C1557" s="30">
        <v>2</v>
      </c>
      <c r="D1557" s="24" t="str">
        <f t="shared" si="59"/>
        <v>기사임</v>
      </c>
      <c r="E1557" s="24">
        <f>IF(D1557="","",COUNTIF($D$1:D1557,"기사임"))</f>
        <v>1329</v>
      </c>
      <c r="F1557" s="24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4" t="str">
        <f t="shared" si="58"/>
        <v/>
      </c>
    </row>
    <row r="1558" spans="1:7">
      <c r="A1558" s="30" t="s">
        <v>3704</v>
      </c>
      <c r="B1558" s="30">
        <v>2</v>
      </c>
      <c r="C1558" s="30">
        <v>2</v>
      </c>
      <c r="D1558" s="24" t="str">
        <f t="shared" si="59"/>
        <v>기사임</v>
      </c>
      <c r="E1558" s="24">
        <f>IF(D1558="","",COUNTIF($D$1:D1558,"기사임"))</f>
        <v>1330</v>
      </c>
      <c r="F1558" s="24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4" t="str">
        <f t="shared" si="58"/>
        <v/>
      </c>
    </row>
    <row r="1559" spans="1:7">
      <c r="A1559" s="30" t="s">
        <v>2546</v>
      </c>
      <c r="B1559" s="30">
        <v>2</v>
      </c>
      <c r="C1559" s="30">
        <v>1</v>
      </c>
      <c r="D1559" s="24" t="str">
        <f t="shared" si="59"/>
        <v>기사임</v>
      </c>
      <c r="E1559" s="24">
        <f>IF(D1559="","",COUNTIF($D$1:D1559,"기사임"))</f>
        <v>1331</v>
      </c>
      <c r="F1559" s="24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4" t="str">
        <f t="shared" si="58"/>
        <v/>
      </c>
    </row>
    <row r="1560" spans="1:7">
      <c r="A1560" s="30" t="s">
        <v>2090</v>
      </c>
      <c r="B1560" s="30">
        <v>2</v>
      </c>
      <c r="C1560" s="30">
        <v>2</v>
      </c>
      <c r="D1560" s="24" t="str">
        <f t="shared" si="59"/>
        <v>기사임</v>
      </c>
      <c r="E1560" s="24">
        <f>IF(D1560="","",COUNTIF($D$1:D1560,"기사임"))</f>
        <v>1332</v>
      </c>
      <c r="F1560" s="24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4" t="str">
        <f t="shared" si="58"/>
        <v/>
      </c>
    </row>
    <row r="1561" spans="1:7">
      <c r="A1561" s="30" t="s">
        <v>2286</v>
      </c>
      <c r="B1561" s="30">
        <v>2</v>
      </c>
      <c r="C1561" s="30">
        <v>2</v>
      </c>
      <c r="D1561" s="24" t="str">
        <f t="shared" si="59"/>
        <v>기사임</v>
      </c>
      <c r="E1561" s="24">
        <f>IF(D1561="","",COUNTIF($D$1:D1561,"기사임"))</f>
        <v>1333</v>
      </c>
      <c r="F1561" s="24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4" t="str">
        <f t="shared" si="58"/>
        <v/>
      </c>
    </row>
    <row r="1562" spans="1:7">
      <c r="A1562" s="30" t="s">
        <v>3705</v>
      </c>
      <c r="B1562" s="30">
        <v>2</v>
      </c>
      <c r="C1562" s="30">
        <v>1</v>
      </c>
      <c r="D1562" s="24" t="str">
        <f t="shared" si="59"/>
        <v>기사임</v>
      </c>
      <c r="E1562" s="24">
        <f>IF(D1562="","",COUNTIF($D$1:D1562,"기사임"))</f>
        <v>1334</v>
      </c>
      <c r="F1562" s="24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4" t="str">
        <f t="shared" si="58"/>
        <v/>
      </c>
    </row>
    <row r="1563" spans="1:7">
      <c r="A1563" s="30" t="s">
        <v>2734</v>
      </c>
      <c r="B1563" s="30">
        <v>2</v>
      </c>
      <c r="C1563" s="30">
        <v>2</v>
      </c>
      <c r="D1563" s="24" t="str">
        <f t="shared" si="59"/>
        <v>기사임</v>
      </c>
      <c r="E1563" s="24">
        <f>IF(D1563="","",COUNTIF($D$1:D1563,"기사임"))</f>
        <v>1335</v>
      </c>
      <c r="F1563" s="24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4" t="str">
        <f t="shared" si="58"/>
        <v/>
      </c>
    </row>
    <row r="1564" spans="1:7">
      <c r="A1564" s="30" t="s">
        <v>3285</v>
      </c>
      <c r="B1564" s="30">
        <v>2</v>
      </c>
      <c r="C1564" s="30">
        <v>2</v>
      </c>
      <c r="D1564" s="24" t="str">
        <f t="shared" si="59"/>
        <v>기사임</v>
      </c>
      <c r="E1564" s="24">
        <f>IF(D1564="","",COUNTIF($D$1:D1564,"기사임"))</f>
        <v>1336</v>
      </c>
      <c r="F1564" s="24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4" t="str">
        <f t="shared" si="58"/>
        <v/>
      </c>
    </row>
    <row r="1565" spans="1:7">
      <c r="A1565" s="30" t="s">
        <v>1924</v>
      </c>
      <c r="B1565" s="30">
        <v>2</v>
      </c>
      <c r="C1565" s="30">
        <v>2</v>
      </c>
      <c r="D1565" s="24" t="str">
        <f t="shared" si="59"/>
        <v>기사임</v>
      </c>
      <c r="E1565" s="24">
        <f>IF(D1565="","",COUNTIF($D$1:D1565,"기사임"))</f>
        <v>1337</v>
      </c>
      <c r="F1565" s="24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4" t="str">
        <f t="shared" si="58"/>
        <v/>
      </c>
    </row>
    <row r="1566" spans="1:7">
      <c r="A1566" s="30" t="s">
        <v>3287</v>
      </c>
      <c r="B1566" s="30">
        <v>2</v>
      </c>
      <c r="C1566" s="30">
        <v>2</v>
      </c>
      <c r="D1566" s="24" t="str">
        <f t="shared" si="59"/>
        <v>기사임</v>
      </c>
      <c r="E1566" s="24">
        <f>IF(D1566="","",COUNTIF($D$1:D1566,"기사임"))</f>
        <v>1338</v>
      </c>
      <c r="F1566" s="24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4" t="str">
        <f t="shared" si="58"/>
        <v/>
      </c>
    </row>
    <row r="1567" spans="1:7">
      <c r="A1567" s="30" t="s">
        <v>3706</v>
      </c>
      <c r="B1567" s="30">
        <v>2</v>
      </c>
      <c r="C1567" s="30">
        <v>2</v>
      </c>
      <c r="D1567" s="24" t="str">
        <f t="shared" si="59"/>
        <v>기사임</v>
      </c>
      <c r="E1567" s="24">
        <f>IF(D1567="","",COUNTIF($D$1:D1567,"기사임"))</f>
        <v>1339</v>
      </c>
      <c r="F1567" s="24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4" t="str">
        <f t="shared" si="58"/>
        <v/>
      </c>
    </row>
    <row r="1568" spans="1:7">
      <c r="A1568" s="30" t="s">
        <v>3707</v>
      </c>
      <c r="B1568" s="30">
        <v>2</v>
      </c>
      <c r="C1568" s="30">
        <v>2</v>
      </c>
      <c r="D1568" s="24" t="str">
        <f t="shared" si="59"/>
        <v>기사임</v>
      </c>
      <c r="E1568" s="24">
        <f>IF(D1568="","",COUNTIF($D$1:D1568,"기사임"))</f>
        <v>1340</v>
      </c>
      <c r="F1568" s="24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4" t="str">
        <f t="shared" si="58"/>
        <v/>
      </c>
    </row>
    <row r="1569" spans="1:7">
      <c r="A1569" s="30" t="s">
        <v>3288</v>
      </c>
      <c r="B1569" s="30">
        <v>2</v>
      </c>
      <c r="C1569" s="30">
        <v>2</v>
      </c>
      <c r="D1569" s="24" t="str">
        <f t="shared" si="59"/>
        <v>기사임</v>
      </c>
      <c r="E1569" s="24">
        <f>IF(D1569="","",COUNTIF($D$1:D1569,"기사임"))</f>
        <v>1341</v>
      </c>
      <c r="F1569" s="24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4" t="str">
        <f t="shared" si="58"/>
        <v/>
      </c>
    </row>
    <row r="1570" spans="1:7">
      <c r="A1570" s="30" t="s">
        <v>3289</v>
      </c>
      <c r="B1570" s="30">
        <v>2</v>
      </c>
      <c r="C1570" s="30">
        <v>1</v>
      </c>
      <c r="D1570" s="24" t="str">
        <f t="shared" si="59"/>
        <v>기사임</v>
      </c>
      <c r="E1570" s="24">
        <f>IF(D1570="","",COUNTIF($D$1:D1570,"기사임"))</f>
        <v>1342</v>
      </c>
      <c r="F1570" s="24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4" t="str">
        <f t="shared" si="58"/>
        <v/>
      </c>
    </row>
    <row r="1571" spans="1:7">
      <c r="A1571" s="30" t="s">
        <v>2548</v>
      </c>
      <c r="B1571" s="30">
        <v>2</v>
      </c>
      <c r="C1571" s="30">
        <v>2</v>
      </c>
      <c r="D1571" s="24" t="str">
        <f t="shared" si="59"/>
        <v>기사임</v>
      </c>
      <c r="E1571" s="24">
        <f>IF(D1571="","",COUNTIF($D$1:D1571,"기사임"))</f>
        <v>1343</v>
      </c>
      <c r="F1571" s="24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4" t="str">
        <f t="shared" si="58"/>
        <v/>
      </c>
    </row>
    <row r="1572" spans="1:7">
      <c r="A1572" s="30" t="s">
        <v>3708</v>
      </c>
      <c r="B1572" s="30">
        <v>2</v>
      </c>
      <c r="C1572" s="30">
        <v>2</v>
      </c>
      <c r="D1572" s="24" t="str">
        <f t="shared" si="59"/>
        <v>기사임</v>
      </c>
      <c r="E1572" s="24">
        <f>IF(D1572="","",COUNTIF($D$1:D1572,"기사임"))</f>
        <v>1344</v>
      </c>
      <c r="F1572" s="24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4" t="str">
        <f t="shared" si="58"/>
        <v/>
      </c>
    </row>
    <row r="1573" spans="1:7">
      <c r="A1573" s="30" t="s">
        <v>2187</v>
      </c>
      <c r="B1573" s="30">
        <v>2</v>
      </c>
      <c r="C1573" s="30">
        <v>1</v>
      </c>
      <c r="D1573" s="24" t="str">
        <f t="shared" si="59"/>
        <v>기사임</v>
      </c>
      <c r="E1573" s="24">
        <f>IF(D1573="","",COUNTIF($D$1:D1573,"기사임"))</f>
        <v>1345</v>
      </c>
      <c r="F1573" s="24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4" t="str">
        <f t="shared" si="58"/>
        <v/>
      </c>
    </row>
    <row r="1574" spans="1:7">
      <c r="A1574" s="30" t="s">
        <v>3291</v>
      </c>
      <c r="B1574" s="30">
        <v>2</v>
      </c>
      <c r="C1574" s="30">
        <v>1</v>
      </c>
      <c r="D1574" s="24" t="str">
        <f t="shared" si="59"/>
        <v>기사임</v>
      </c>
      <c r="E1574" s="24">
        <f>IF(D1574="","",COUNTIF($D$1:D1574,"기사임"))</f>
        <v>1346</v>
      </c>
      <c r="F1574" s="24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4" t="str">
        <f t="shared" si="58"/>
        <v/>
      </c>
    </row>
    <row r="1575" spans="1:7">
      <c r="A1575" s="30" t="s">
        <v>1993</v>
      </c>
      <c r="B1575" s="30">
        <v>2</v>
      </c>
      <c r="C1575" s="30">
        <v>2</v>
      </c>
      <c r="D1575" s="24" t="str">
        <f t="shared" si="59"/>
        <v>기사임</v>
      </c>
      <c r="E1575" s="24">
        <f>IF(D1575="","",COUNTIF($D$1:D1575,"기사임"))</f>
        <v>1347</v>
      </c>
      <c r="F1575" s="24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4" t="str">
        <f t="shared" si="58"/>
        <v/>
      </c>
    </row>
    <row r="1576" spans="1:7">
      <c r="A1576" s="30" t="s">
        <v>3709</v>
      </c>
      <c r="B1576" s="30">
        <v>2</v>
      </c>
      <c r="C1576" s="30">
        <v>2</v>
      </c>
      <c r="D1576" s="24" t="str">
        <f t="shared" si="59"/>
        <v>기사임</v>
      </c>
      <c r="E1576" s="24">
        <f>IF(D1576="","",COUNTIF($D$1:D1576,"기사임"))</f>
        <v>1348</v>
      </c>
      <c r="F1576" s="24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4" t="str">
        <f t="shared" si="58"/>
        <v/>
      </c>
    </row>
    <row r="1577" spans="1:7">
      <c r="A1577" s="30" t="s">
        <v>2553</v>
      </c>
      <c r="B1577" s="30">
        <v>2</v>
      </c>
      <c r="C1577" s="30">
        <v>2</v>
      </c>
      <c r="D1577" s="24" t="str">
        <f t="shared" si="59"/>
        <v>기사임</v>
      </c>
      <c r="E1577" s="24">
        <f>IF(D1577="","",COUNTIF($D$1:D1577,"기사임"))</f>
        <v>1349</v>
      </c>
      <c r="F1577" s="24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4" t="str">
        <f t="shared" si="58"/>
        <v/>
      </c>
    </row>
    <row r="1578" spans="1:7">
      <c r="A1578" s="30" t="s">
        <v>2554</v>
      </c>
      <c r="B1578" s="30">
        <v>2</v>
      </c>
      <c r="C1578" s="30">
        <v>2</v>
      </c>
      <c r="D1578" s="24" t="str">
        <f t="shared" si="59"/>
        <v>기사임</v>
      </c>
      <c r="E1578" s="24">
        <f>IF(D1578="","",COUNTIF($D$1:D1578,"기사임"))</f>
        <v>1350</v>
      </c>
      <c r="F1578" s="24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4" t="str">
        <f t="shared" si="58"/>
        <v/>
      </c>
    </row>
    <row r="1579" spans="1:7">
      <c r="A1579" s="30" t="s">
        <v>3710</v>
      </c>
      <c r="B1579" s="30">
        <v>2</v>
      </c>
      <c r="C1579" s="30">
        <v>2</v>
      </c>
      <c r="D1579" s="24" t="str">
        <f t="shared" si="59"/>
        <v>기사임</v>
      </c>
      <c r="E1579" s="24">
        <f>IF(D1579="","",COUNTIF($D$1:D1579,"기사임"))</f>
        <v>1351</v>
      </c>
      <c r="F1579" s="24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4" t="str">
        <f t="shared" si="58"/>
        <v/>
      </c>
    </row>
    <row r="1580" spans="1:7">
      <c r="A1580" s="30" t="s">
        <v>3711</v>
      </c>
      <c r="B1580" s="30">
        <v>2</v>
      </c>
      <c r="C1580" s="30">
        <v>2</v>
      </c>
      <c r="D1580" s="24" t="str">
        <f t="shared" si="59"/>
        <v>기사임</v>
      </c>
      <c r="E1580" s="24">
        <f>IF(D1580="","",COUNTIF($D$1:D1580,"기사임"))</f>
        <v>1352</v>
      </c>
      <c r="F1580" s="24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4" t="str">
        <f t="shared" si="58"/>
        <v/>
      </c>
    </row>
    <row r="1581" spans="1:7">
      <c r="A1581" s="30" t="s">
        <v>3712</v>
      </c>
      <c r="B1581" s="30">
        <v>2</v>
      </c>
      <c r="C1581" s="30">
        <v>1</v>
      </c>
      <c r="D1581" s="24" t="str">
        <f t="shared" si="59"/>
        <v>기사임</v>
      </c>
      <c r="E1581" s="24">
        <f>IF(D1581="","",COUNTIF($D$1:D1581,"기사임"))</f>
        <v>1353</v>
      </c>
      <c r="F1581" s="24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4" t="str">
        <f t="shared" si="58"/>
        <v/>
      </c>
    </row>
    <row r="1582" spans="1:7">
      <c r="A1582" s="30" t="s">
        <v>3713</v>
      </c>
      <c r="B1582" s="30">
        <v>2</v>
      </c>
      <c r="C1582" s="30">
        <v>2</v>
      </c>
      <c r="D1582" s="24" t="str">
        <f t="shared" si="59"/>
        <v>기사임</v>
      </c>
      <c r="E1582" s="24">
        <f>IF(D1582="","",COUNTIF($D$1:D1582,"기사임"))</f>
        <v>1354</v>
      </c>
      <c r="F1582" s="24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4" t="str">
        <f t="shared" si="58"/>
        <v/>
      </c>
    </row>
    <row r="1583" spans="1:7">
      <c r="A1583" s="30" t="s">
        <v>2411</v>
      </c>
      <c r="B1583" s="30">
        <v>2</v>
      </c>
      <c r="C1583" s="30">
        <v>2</v>
      </c>
      <c r="D1583" s="24" t="str">
        <f t="shared" si="59"/>
        <v>기사임</v>
      </c>
      <c r="E1583" s="24">
        <f>IF(D1583="","",COUNTIF($D$1:D1583,"기사임"))</f>
        <v>1355</v>
      </c>
      <c r="F1583" s="24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4" t="str">
        <f t="shared" si="58"/>
        <v/>
      </c>
    </row>
    <row r="1584" spans="1:7">
      <c r="A1584" s="30" t="s">
        <v>2093</v>
      </c>
      <c r="B1584" s="30">
        <v>2</v>
      </c>
      <c r="C1584" s="30">
        <v>2</v>
      </c>
      <c r="D1584" s="24" t="str">
        <f t="shared" si="59"/>
        <v>기사임</v>
      </c>
      <c r="E1584" s="24">
        <f>IF(D1584="","",COUNTIF($D$1:D1584,"기사임"))</f>
        <v>1356</v>
      </c>
      <c r="F1584" s="24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4" t="str">
        <f t="shared" si="58"/>
        <v/>
      </c>
    </row>
    <row r="1585" spans="1:7">
      <c r="A1585" s="30" t="s">
        <v>3714</v>
      </c>
      <c r="B1585" s="30">
        <v>2</v>
      </c>
      <c r="C1585" s="30">
        <v>2</v>
      </c>
      <c r="D1585" s="24" t="str">
        <f t="shared" si="59"/>
        <v>기사임</v>
      </c>
      <c r="E1585" s="24">
        <f>IF(D1585="","",COUNTIF($D$1:D1585,"기사임"))</f>
        <v>1357</v>
      </c>
      <c r="F1585" s="24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4" t="str">
        <f t="shared" si="58"/>
        <v/>
      </c>
    </row>
    <row r="1586" spans="1:7">
      <c r="A1586" s="30" t="s">
        <v>3179</v>
      </c>
      <c r="B1586" s="30">
        <v>2</v>
      </c>
      <c r="C1586" s="30">
        <v>2</v>
      </c>
      <c r="D1586" s="24" t="str">
        <f t="shared" si="59"/>
        <v>기사임</v>
      </c>
      <c r="E1586" s="24">
        <f>IF(D1586="","",COUNTIF($D$1:D1586,"기사임"))</f>
        <v>1358</v>
      </c>
      <c r="F1586" s="24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4" t="str">
        <f t="shared" si="58"/>
        <v/>
      </c>
    </row>
    <row r="1587" spans="1:7">
      <c r="A1587" s="30" t="s">
        <v>3298</v>
      </c>
      <c r="B1587" s="30">
        <v>2</v>
      </c>
      <c r="C1587" s="30">
        <v>2</v>
      </c>
      <c r="D1587" s="24" t="str">
        <f t="shared" si="59"/>
        <v>기사임</v>
      </c>
      <c r="E1587" s="24">
        <f>IF(D1587="","",COUNTIF($D$1:D1587,"기사임"))</f>
        <v>1359</v>
      </c>
      <c r="F1587" s="24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4" t="str">
        <f t="shared" si="58"/>
        <v/>
      </c>
    </row>
    <row r="1588" spans="1:7">
      <c r="A1588" s="30" t="s">
        <v>3299</v>
      </c>
      <c r="B1588" s="30">
        <v>2</v>
      </c>
      <c r="C1588" s="30">
        <v>2</v>
      </c>
      <c r="D1588" s="24" t="str">
        <f t="shared" si="59"/>
        <v>기사임</v>
      </c>
      <c r="E1588" s="24">
        <f>IF(D1588="","",COUNTIF($D$1:D1588,"기사임"))</f>
        <v>1360</v>
      </c>
      <c r="F1588" s="24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4" t="str">
        <f t="shared" si="58"/>
        <v/>
      </c>
    </row>
    <row r="1589" spans="1:7">
      <c r="A1589" s="30" t="s">
        <v>3715</v>
      </c>
      <c r="B1589" s="30">
        <v>2</v>
      </c>
      <c r="C1589" s="30">
        <v>2</v>
      </c>
      <c r="D1589" s="24" t="str">
        <f t="shared" si="59"/>
        <v>기사임</v>
      </c>
      <c r="E1589" s="24">
        <f>IF(D1589="","",COUNTIF($D$1:D1589,"기사임"))</f>
        <v>1361</v>
      </c>
      <c r="F1589" s="24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4" t="str">
        <f t="shared" si="58"/>
        <v/>
      </c>
    </row>
    <row r="1590" spans="1:7">
      <c r="A1590" s="30" t="s">
        <v>2193</v>
      </c>
      <c r="B1590" s="30">
        <v>2</v>
      </c>
      <c r="C1590" s="30">
        <v>2</v>
      </c>
      <c r="D1590" s="24" t="str">
        <f t="shared" si="59"/>
        <v>기사임</v>
      </c>
      <c r="E1590" s="24">
        <f>IF(D1590="","",COUNTIF($D$1:D1590,"기사임"))</f>
        <v>1362</v>
      </c>
      <c r="F1590" s="24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4" t="str">
        <f t="shared" si="58"/>
        <v/>
      </c>
    </row>
    <row r="1591" spans="1:7">
      <c r="A1591" s="30" t="s">
        <v>3716</v>
      </c>
      <c r="B1591" s="30">
        <v>2</v>
      </c>
      <c r="C1591" s="30">
        <v>2</v>
      </c>
      <c r="D1591" s="24" t="str">
        <f t="shared" si="59"/>
        <v>기사임</v>
      </c>
      <c r="E1591" s="24">
        <f>IF(D1591="","",COUNTIF($D$1:D1591,"기사임"))</f>
        <v>1363</v>
      </c>
      <c r="F1591" s="24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4" t="str">
        <f t="shared" si="58"/>
        <v/>
      </c>
    </row>
    <row r="1592" spans="1:7">
      <c r="A1592" s="30" t="s">
        <v>3302</v>
      </c>
      <c r="B1592" s="30">
        <v>2</v>
      </c>
      <c r="C1592" s="30">
        <v>2</v>
      </c>
      <c r="D1592" s="24" t="str">
        <f t="shared" si="59"/>
        <v>기사임</v>
      </c>
      <c r="E1592" s="24">
        <f>IF(D1592="","",COUNTIF($D$1:D1592,"기사임"))</f>
        <v>1364</v>
      </c>
      <c r="F1592" s="24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4" t="str">
        <f t="shared" si="58"/>
        <v/>
      </c>
    </row>
    <row r="1593" spans="1:7">
      <c r="A1593" s="30" t="s">
        <v>2754</v>
      </c>
      <c r="B1593" s="30">
        <v>2</v>
      </c>
      <c r="C1593" s="30">
        <v>2</v>
      </c>
      <c r="D1593" s="24" t="str">
        <f t="shared" si="59"/>
        <v>기사임</v>
      </c>
      <c r="E1593" s="24">
        <f>IF(D1593="","",COUNTIF($D$1:D1593,"기사임"))</f>
        <v>1365</v>
      </c>
      <c r="F1593" s="24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4" t="str">
        <f t="shared" si="58"/>
        <v/>
      </c>
    </row>
    <row r="1594" spans="1:7">
      <c r="A1594" s="30" t="s">
        <v>1829</v>
      </c>
      <c r="B1594" s="30">
        <v>2</v>
      </c>
      <c r="C1594" s="30">
        <v>2</v>
      </c>
      <c r="D1594" s="24" t="str">
        <f t="shared" si="59"/>
        <v>기사임</v>
      </c>
      <c r="E1594" s="24">
        <f>IF(D1594="","",COUNTIF($D$1:D1594,"기사임"))</f>
        <v>1366</v>
      </c>
      <c r="F1594" s="24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4" t="str">
        <f t="shared" si="58"/>
        <v/>
      </c>
    </row>
    <row r="1595" spans="1:7">
      <c r="A1595" s="30" t="s">
        <v>2559</v>
      </c>
      <c r="B1595" s="30">
        <v>2</v>
      </c>
      <c r="C1595" s="30">
        <v>2</v>
      </c>
      <c r="D1595" s="24" t="str">
        <f t="shared" si="59"/>
        <v>기사임</v>
      </c>
      <c r="E1595" s="24">
        <f>IF(D1595="","",COUNTIF($D$1:D1595,"기사임"))</f>
        <v>1367</v>
      </c>
      <c r="F1595" s="24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4" t="str">
        <f t="shared" si="58"/>
        <v/>
      </c>
    </row>
    <row r="1596" spans="1:7">
      <c r="A1596" s="30" t="s">
        <v>3717</v>
      </c>
      <c r="B1596" s="30">
        <v>2</v>
      </c>
      <c r="C1596" s="30">
        <v>2</v>
      </c>
      <c r="D1596" s="24" t="str">
        <f t="shared" si="59"/>
        <v>기사임</v>
      </c>
      <c r="E1596" s="24">
        <f>IF(D1596="","",COUNTIF($D$1:D1596,"기사임"))</f>
        <v>1368</v>
      </c>
      <c r="F1596" s="24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4" t="str">
        <f t="shared" si="58"/>
        <v/>
      </c>
    </row>
    <row r="1597" spans="1:7">
      <c r="A1597" s="30" t="s">
        <v>3718</v>
      </c>
      <c r="B1597" s="30">
        <v>2</v>
      </c>
      <c r="C1597" s="30">
        <v>1</v>
      </c>
      <c r="D1597" s="24" t="str">
        <f t="shared" si="59"/>
        <v>기사임</v>
      </c>
      <c r="E1597" s="24">
        <f>IF(D1597="","",COUNTIF($D$1:D1597,"기사임"))</f>
        <v>1369</v>
      </c>
      <c r="F1597" s="24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4" t="str">
        <f t="shared" si="58"/>
        <v/>
      </c>
    </row>
    <row r="1598" spans="1:7">
      <c r="A1598" s="30" t="s">
        <v>2560</v>
      </c>
      <c r="B1598" s="30">
        <v>2</v>
      </c>
      <c r="C1598" s="30">
        <v>2</v>
      </c>
      <c r="D1598" s="24" t="str">
        <f t="shared" si="59"/>
        <v>기사임</v>
      </c>
      <c r="E1598" s="24">
        <f>IF(D1598="","",COUNTIF($D$1:D1598,"기사임"))</f>
        <v>1370</v>
      </c>
      <c r="F1598" s="24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4" t="str">
        <f t="shared" si="58"/>
        <v/>
      </c>
    </row>
    <row r="1599" spans="1:7">
      <c r="A1599" s="30" t="s">
        <v>2562</v>
      </c>
      <c r="B1599" s="30">
        <v>2</v>
      </c>
      <c r="C1599" s="30">
        <v>2</v>
      </c>
      <c r="D1599" s="24" t="str">
        <f t="shared" si="59"/>
        <v>기사임</v>
      </c>
      <c r="E1599" s="24">
        <f>IF(D1599="","",COUNTIF($D$1:D1599,"기사임"))</f>
        <v>1371</v>
      </c>
      <c r="F1599" s="24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4" t="str">
        <f t="shared" si="58"/>
        <v/>
      </c>
    </row>
    <row r="1600" spans="1:7">
      <c r="A1600" s="30" t="s">
        <v>3719</v>
      </c>
      <c r="B1600" s="30">
        <v>2</v>
      </c>
      <c r="C1600" s="30">
        <v>2</v>
      </c>
      <c r="D1600" s="24" t="str">
        <f t="shared" si="59"/>
        <v>기사임</v>
      </c>
      <c r="E1600" s="24">
        <f>IF(D1600="","",COUNTIF($D$1:D1600,"기사임"))</f>
        <v>1372</v>
      </c>
      <c r="F1600" s="24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4" t="str">
        <f t="shared" si="58"/>
        <v/>
      </c>
    </row>
    <row r="1601" spans="1:7">
      <c r="A1601" s="30" t="s">
        <v>1719</v>
      </c>
      <c r="B1601" s="30">
        <v>2</v>
      </c>
      <c r="C1601" s="30">
        <v>2</v>
      </c>
      <c r="D1601" s="24" t="str">
        <f t="shared" si="59"/>
        <v>기사임</v>
      </c>
      <c r="E1601" s="24">
        <f>IF(D1601="","",COUNTIF($D$1:D1601,"기사임"))</f>
        <v>1373</v>
      </c>
      <c r="F1601" s="24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4" t="str">
        <f t="shared" si="58"/>
        <v/>
      </c>
    </row>
    <row r="1602" spans="1:7">
      <c r="A1602" s="30" t="s">
        <v>3720</v>
      </c>
      <c r="B1602" s="30">
        <v>2</v>
      </c>
      <c r="C1602" s="30">
        <v>2</v>
      </c>
      <c r="D1602" s="24" t="str">
        <f t="shared" si="59"/>
        <v>기사임</v>
      </c>
      <c r="E1602" s="24">
        <f>IF(D1602="","",COUNTIF($D$1:D1602,"기사임"))</f>
        <v>1374</v>
      </c>
      <c r="F1602" s="24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4" t="str">
        <f t="shared" ref="G1602:G1665" si="60">IF(F1602="","",RANK(F1602,F:F,1))</f>
        <v/>
      </c>
    </row>
    <row r="1603" spans="1:7">
      <c r="A1603" s="30" t="s">
        <v>2097</v>
      </c>
      <c r="B1603" s="30">
        <v>2</v>
      </c>
      <c r="C1603" s="30">
        <v>2</v>
      </c>
      <c r="D1603" s="24" t="str">
        <f t="shared" ref="D1603:D1666" si="61">IF(AND(MID(A1603,2,8)="archives",ISNUMBER(VALUE(MID(A1603,11,8)))=TRUE),"기사임","")</f>
        <v>기사임</v>
      </c>
      <c r="E1603" s="24">
        <f>IF(D1603="","",COUNTIF($D$1:D1603,"기사임"))</f>
        <v>1375</v>
      </c>
      <c r="F1603" s="24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4" t="str">
        <f t="shared" si="60"/>
        <v/>
      </c>
    </row>
    <row r="1604" spans="1:7">
      <c r="A1604" s="30" t="s">
        <v>3721</v>
      </c>
      <c r="B1604" s="30">
        <v>2</v>
      </c>
      <c r="C1604" s="30">
        <v>2</v>
      </c>
      <c r="D1604" s="24" t="str">
        <f t="shared" si="61"/>
        <v>기사임</v>
      </c>
      <c r="E1604" s="24">
        <f>IF(D1604="","",COUNTIF($D$1:D1604,"기사임"))</f>
        <v>1376</v>
      </c>
      <c r="F1604" s="24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4" t="str">
        <f t="shared" si="60"/>
        <v/>
      </c>
    </row>
    <row r="1605" spans="1:7">
      <c r="A1605" s="30" t="s">
        <v>3152</v>
      </c>
      <c r="B1605" s="30">
        <v>2</v>
      </c>
      <c r="C1605" s="30">
        <v>2</v>
      </c>
      <c r="D1605" s="24" t="str">
        <f t="shared" si="61"/>
        <v>기사임</v>
      </c>
      <c r="E1605" s="24">
        <f>IF(D1605="","",COUNTIF($D$1:D1605,"기사임"))</f>
        <v>1377</v>
      </c>
      <c r="F1605" s="24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4" t="str">
        <f t="shared" si="60"/>
        <v/>
      </c>
    </row>
    <row r="1606" spans="1:7">
      <c r="A1606" s="30" t="s">
        <v>3722</v>
      </c>
      <c r="B1606" s="30">
        <v>2</v>
      </c>
      <c r="C1606" s="30">
        <v>2</v>
      </c>
      <c r="D1606" s="24" t="str">
        <f t="shared" si="61"/>
        <v>기사임</v>
      </c>
      <c r="E1606" s="24">
        <f>IF(D1606="","",COUNTIF($D$1:D1606,"기사임"))</f>
        <v>1378</v>
      </c>
      <c r="F1606" s="24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4" t="str">
        <f t="shared" si="60"/>
        <v/>
      </c>
    </row>
    <row r="1607" spans="1:7">
      <c r="A1607" s="30" t="s">
        <v>3723</v>
      </c>
      <c r="B1607" s="30">
        <v>2</v>
      </c>
      <c r="C1607" s="30">
        <v>2</v>
      </c>
      <c r="D1607" s="24" t="str">
        <f t="shared" si="61"/>
        <v>기사임</v>
      </c>
      <c r="E1607" s="24">
        <f>IF(D1607="","",COUNTIF($D$1:D1607,"기사임"))</f>
        <v>1379</v>
      </c>
      <c r="F1607" s="24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4" t="str">
        <f t="shared" si="60"/>
        <v/>
      </c>
    </row>
    <row r="1608" spans="1:7">
      <c r="A1608" s="30" t="s">
        <v>3724</v>
      </c>
      <c r="B1608" s="30">
        <v>2</v>
      </c>
      <c r="C1608" s="30">
        <v>2</v>
      </c>
      <c r="D1608" s="24" t="str">
        <f t="shared" si="61"/>
        <v>기사임</v>
      </c>
      <c r="E1608" s="24">
        <f>IF(D1608="","",COUNTIF($D$1:D1608,"기사임"))</f>
        <v>1380</v>
      </c>
      <c r="F1608" s="24" t="str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/>
      </c>
      <c r="G1608" s="24" t="str">
        <f t="shared" si="60"/>
        <v/>
      </c>
    </row>
    <row r="1609" spans="1:7">
      <c r="A1609" s="30" t="s">
        <v>2764</v>
      </c>
      <c r="B1609" s="30">
        <v>2</v>
      </c>
      <c r="C1609" s="30">
        <v>1</v>
      </c>
      <c r="D1609" s="24" t="str">
        <f t="shared" si="61"/>
        <v>기사임</v>
      </c>
      <c r="E1609" s="24">
        <f>IF(D1609="","",COUNTIF($D$1:D1609,"기사임"))</f>
        <v>1381</v>
      </c>
      <c r="F1609" s="24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4" t="str">
        <f t="shared" si="60"/>
        <v/>
      </c>
    </row>
    <row r="1610" spans="1:7">
      <c r="A1610" s="30" t="s">
        <v>2568</v>
      </c>
      <c r="B1610" s="30">
        <v>2</v>
      </c>
      <c r="C1610" s="30">
        <v>2</v>
      </c>
      <c r="D1610" s="24" t="str">
        <f t="shared" si="61"/>
        <v>기사임</v>
      </c>
      <c r="E1610" s="24">
        <f>IF(D1610="","",COUNTIF($D$1:D1610,"기사임"))</f>
        <v>1382</v>
      </c>
      <c r="F1610" s="24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4" t="str">
        <f t="shared" si="60"/>
        <v/>
      </c>
    </row>
    <row r="1611" spans="1:7">
      <c r="A1611" s="30" t="s">
        <v>2100</v>
      </c>
      <c r="B1611" s="30">
        <v>2</v>
      </c>
      <c r="C1611" s="30">
        <v>2</v>
      </c>
      <c r="D1611" s="24" t="str">
        <f t="shared" si="61"/>
        <v>기사임</v>
      </c>
      <c r="E1611" s="24">
        <f>IF(D1611="","",COUNTIF($D$1:D1611,"기사임"))</f>
        <v>1383</v>
      </c>
      <c r="F1611" s="24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4" t="str">
        <f t="shared" si="60"/>
        <v/>
      </c>
    </row>
    <row r="1612" spans="1:7">
      <c r="A1612" s="30" t="s">
        <v>3309</v>
      </c>
      <c r="B1612" s="30">
        <v>2</v>
      </c>
      <c r="C1612" s="30">
        <v>2</v>
      </c>
      <c r="D1612" s="24" t="str">
        <f t="shared" si="61"/>
        <v>기사임</v>
      </c>
      <c r="E1612" s="24">
        <f>IF(D1612="","",COUNTIF($D$1:D1612,"기사임"))</f>
        <v>1384</v>
      </c>
      <c r="F1612" s="24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4" t="str">
        <f t="shared" si="60"/>
        <v/>
      </c>
    </row>
    <row r="1613" spans="1:7">
      <c r="A1613" s="30" t="s">
        <v>2421</v>
      </c>
      <c r="B1613" s="30">
        <v>2</v>
      </c>
      <c r="C1613" s="30">
        <v>2</v>
      </c>
      <c r="D1613" s="24" t="str">
        <f t="shared" si="61"/>
        <v>기사임</v>
      </c>
      <c r="E1613" s="24">
        <f>IF(D1613="","",COUNTIF($D$1:D1613,"기사임"))</f>
        <v>1385</v>
      </c>
      <c r="F1613" s="24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4" t="str">
        <f t="shared" si="60"/>
        <v/>
      </c>
    </row>
    <row r="1614" spans="1:7">
      <c r="A1614" s="30" t="s">
        <v>2570</v>
      </c>
      <c r="B1614" s="30">
        <v>2</v>
      </c>
      <c r="C1614" s="30">
        <v>1</v>
      </c>
      <c r="D1614" s="24" t="str">
        <f t="shared" si="61"/>
        <v>기사임</v>
      </c>
      <c r="E1614" s="24">
        <f>IF(D1614="","",COUNTIF($D$1:D1614,"기사임"))</f>
        <v>1386</v>
      </c>
      <c r="F1614" s="24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4" t="str">
        <f t="shared" si="60"/>
        <v/>
      </c>
    </row>
    <row r="1615" spans="1:7">
      <c r="A1615" s="30" t="s">
        <v>2198</v>
      </c>
      <c r="B1615" s="30">
        <v>2</v>
      </c>
      <c r="C1615" s="30">
        <v>2</v>
      </c>
      <c r="D1615" s="24" t="str">
        <f t="shared" si="61"/>
        <v>기사임</v>
      </c>
      <c r="E1615" s="24">
        <f>IF(D1615="","",COUNTIF($D$1:D1615,"기사임"))</f>
        <v>1387</v>
      </c>
      <c r="F1615" s="24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4" t="str">
        <f t="shared" si="60"/>
        <v/>
      </c>
    </row>
    <row r="1616" spans="1:7">
      <c r="A1616" s="30" t="s">
        <v>2422</v>
      </c>
      <c r="B1616" s="30">
        <v>2</v>
      </c>
      <c r="C1616" s="30">
        <v>2</v>
      </c>
      <c r="D1616" s="24" t="str">
        <f t="shared" si="61"/>
        <v>기사임</v>
      </c>
      <c r="E1616" s="24">
        <f>IF(D1616="","",COUNTIF($D$1:D1616,"기사임"))</f>
        <v>1388</v>
      </c>
      <c r="F1616" s="24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4" t="str">
        <f t="shared" si="60"/>
        <v/>
      </c>
    </row>
    <row r="1617" spans="1:7">
      <c r="A1617" s="30" t="s">
        <v>3154</v>
      </c>
      <c r="B1617" s="30">
        <v>2</v>
      </c>
      <c r="C1617" s="30">
        <v>2</v>
      </c>
      <c r="D1617" s="24" t="str">
        <f t="shared" si="61"/>
        <v>기사임</v>
      </c>
      <c r="E1617" s="24">
        <f>IF(D1617="","",COUNTIF($D$1:D1617,"기사임"))</f>
        <v>1389</v>
      </c>
      <c r="F1617" s="24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4" t="str">
        <f t="shared" si="60"/>
        <v/>
      </c>
    </row>
    <row r="1618" spans="1:7">
      <c r="A1618" s="30" t="s">
        <v>2767</v>
      </c>
      <c r="B1618" s="30">
        <v>2</v>
      </c>
      <c r="C1618" s="30">
        <v>2</v>
      </c>
      <c r="D1618" s="24" t="str">
        <f t="shared" si="61"/>
        <v>기사임</v>
      </c>
      <c r="E1618" s="24">
        <f>IF(D1618="","",COUNTIF($D$1:D1618,"기사임"))</f>
        <v>1390</v>
      </c>
      <c r="F1618" s="24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4" t="str">
        <f t="shared" si="60"/>
        <v/>
      </c>
    </row>
    <row r="1619" spans="1:7">
      <c r="A1619" s="30" t="s">
        <v>3725</v>
      </c>
      <c r="B1619" s="30">
        <v>2</v>
      </c>
      <c r="C1619" s="30">
        <v>2</v>
      </c>
      <c r="D1619" s="24" t="str">
        <f t="shared" si="61"/>
        <v>기사임</v>
      </c>
      <c r="E1619" s="24">
        <f>IF(D1619="","",COUNTIF($D$1:D1619,"기사임"))</f>
        <v>1391</v>
      </c>
      <c r="F1619" s="24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4" t="str">
        <f t="shared" si="60"/>
        <v/>
      </c>
    </row>
    <row r="1620" spans="1:7">
      <c r="A1620" s="30" t="s">
        <v>2199</v>
      </c>
      <c r="B1620" s="30">
        <v>2</v>
      </c>
      <c r="C1620" s="30">
        <v>2</v>
      </c>
      <c r="D1620" s="24" t="str">
        <f t="shared" si="61"/>
        <v>기사임</v>
      </c>
      <c r="E1620" s="24">
        <f>IF(D1620="","",COUNTIF($D$1:D1620,"기사임"))</f>
        <v>1392</v>
      </c>
      <c r="F1620" s="24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4" t="str">
        <f t="shared" si="60"/>
        <v/>
      </c>
    </row>
    <row r="1621" spans="1:7">
      <c r="A1621" s="30" t="s">
        <v>2200</v>
      </c>
      <c r="B1621" s="30">
        <v>2</v>
      </c>
      <c r="C1621" s="30">
        <v>2</v>
      </c>
      <c r="D1621" s="24" t="str">
        <f t="shared" si="61"/>
        <v>기사임</v>
      </c>
      <c r="E1621" s="24">
        <f>IF(D1621="","",COUNTIF($D$1:D1621,"기사임"))</f>
        <v>1393</v>
      </c>
      <c r="F1621" s="24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4" t="str">
        <f t="shared" si="60"/>
        <v/>
      </c>
    </row>
    <row r="1622" spans="1:7">
      <c r="A1622" s="30" t="s">
        <v>2573</v>
      </c>
      <c r="B1622" s="30">
        <v>2</v>
      </c>
      <c r="C1622" s="30">
        <v>2</v>
      </c>
      <c r="D1622" s="24" t="str">
        <f t="shared" si="61"/>
        <v>기사임</v>
      </c>
      <c r="E1622" s="24">
        <f>IF(D1622="","",COUNTIF($D$1:D1622,"기사임"))</f>
        <v>1394</v>
      </c>
      <c r="F1622" s="24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4" t="str">
        <f t="shared" si="60"/>
        <v/>
      </c>
    </row>
    <row r="1623" spans="1:7">
      <c r="A1623" s="30" t="s">
        <v>3726</v>
      </c>
      <c r="B1623" s="30">
        <v>2</v>
      </c>
      <c r="C1623" s="30">
        <v>2</v>
      </c>
      <c r="D1623" s="24" t="str">
        <f t="shared" si="61"/>
        <v>기사임</v>
      </c>
      <c r="E1623" s="24">
        <f>IF(D1623="","",COUNTIF($D$1:D1623,"기사임"))</f>
        <v>1395</v>
      </c>
      <c r="F1623" s="24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4" t="str">
        <f t="shared" si="60"/>
        <v/>
      </c>
    </row>
    <row r="1624" spans="1:7">
      <c r="A1624" s="30" t="s">
        <v>3727</v>
      </c>
      <c r="B1624" s="30">
        <v>2</v>
      </c>
      <c r="C1624" s="30">
        <v>1</v>
      </c>
      <c r="D1624" s="24" t="str">
        <f t="shared" si="61"/>
        <v>기사임</v>
      </c>
      <c r="E1624" s="24">
        <f>IF(D1624="","",COUNTIF($D$1:D1624,"기사임"))</f>
        <v>1396</v>
      </c>
      <c r="F1624" s="24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4" t="str">
        <f t="shared" si="60"/>
        <v/>
      </c>
    </row>
    <row r="1625" spans="1:7">
      <c r="A1625" s="30" t="s">
        <v>3728</v>
      </c>
      <c r="B1625" s="30">
        <v>2</v>
      </c>
      <c r="C1625" s="30">
        <v>2</v>
      </c>
      <c r="D1625" s="24" t="str">
        <f t="shared" si="61"/>
        <v>기사임</v>
      </c>
      <c r="E1625" s="24">
        <f>IF(D1625="","",COUNTIF($D$1:D1625,"기사임"))</f>
        <v>1397</v>
      </c>
      <c r="F1625" s="24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4" t="str">
        <f t="shared" si="60"/>
        <v/>
      </c>
    </row>
    <row r="1626" spans="1:7">
      <c r="A1626" s="30" t="s">
        <v>3729</v>
      </c>
      <c r="B1626" s="30">
        <v>2</v>
      </c>
      <c r="C1626" s="30">
        <v>2</v>
      </c>
      <c r="D1626" s="24" t="str">
        <f t="shared" si="61"/>
        <v>기사임</v>
      </c>
      <c r="E1626" s="24">
        <f>IF(D1626="","",COUNTIF($D$1:D1626,"기사임"))</f>
        <v>1398</v>
      </c>
      <c r="F1626" s="24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4" t="str">
        <f t="shared" si="60"/>
        <v/>
      </c>
    </row>
    <row r="1627" spans="1:7">
      <c r="A1627" s="30" t="s">
        <v>1870</v>
      </c>
      <c r="B1627" s="30">
        <v>2</v>
      </c>
      <c r="C1627" s="30">
        <v>2</v>
      </c>
      <c r="D1627" s="24" t="str">
        <f t="shared" si="61"/>
        <v>기사임</v>
      </c>
      <c r="E1627" s="24">
        <f>IF(D1627="","",COUNTIF($D$1:D1627,"기사임"))</f>
        <v>1399</v>
      </c>
      <c r="F1627" s="24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4" t="str">
        <f t="shared" si="60"/>
        <v/>
      </c>
    </row>
    <row r="1628" spans="1:7">
      <c r="A1628" s="30" t="s">
        <v>3216</v>
      </c>
      <c r="B1628" s="30">
        <v>2</v>
      </c>
      <c r="C1628" s="30">
        <v>2</v>
      </c>
      <c r="D1628" s="24" t="str">
        <f t="shared" si="61"/>
        <v>기사임</v>
      </c>
      <c r="E1628" s="24">
        <f>IF(D1628="","",COUNTIF($D$1:D1628,"기사임"))</f>
        <v>1400</v>
      </c>
      <c r="F1628" s="24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4" t="str">
        <f t="shared" si="60"/>
        <v/>
      </c>
    </row>
    <row r="1629" spans="1:7">
      <c r="A1629" s="30" t="s">
        <v>3155</v>
      </c>
      <c r="B1629" s="30">
        <v>2</v>
      </c>
      <c r="C1629" s="30">
        <v>1</v>
      </c>
      <c r="D1629" s="24" t="str">
        <f t="shared" si="61"/>
        <v>기사임</v>
      </c>
      <c r="E1629" s="24">
        <f>IF(D1629="","",COUNTIF($D$1:D1629,"기사임"))</f>
        <v>1401</v>
      </c>
      <c r="F1629" s="24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4" t="str">
        <f t="shared" si="60"/>
        <v/>
      </c>
    </row>
    <row r="1630" spans="1:7">
      <c r="A1630" s="30" t="s">
        <v>2578</v>
      </c>
      <c r="B1630" s="30">
        <v>2</v>
      </c>
      <c r="C1630" s="30">
        <v>2</v>
      </c>
      <c r="D1630" s="24" t="str">
        <f t="shared" si="61"/>
        <v>기사임</v>
      </c>
      <c r="E1630" s="24">
        <f>IF(D1630="","",COUNTIF($D$1:D1630,"기사임"))</f>
        <v>1402</v>
      </c>
      <c r="F1630" s="24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4" t="str">
        <f t="shared" si="60"/>
        <v/>
      </c>
    </row>
    <row r="1631" spans="1:7">
      <c r="A1631" s="30" t="s">
        <v>3730</v>
      </c>
      <c r="B1631" s="30">
        <v>2</v>
      </c>
      <c r="C1631" s="30">
        <v>2</v>
      </c>
      <c r="D1631" s="24" t="str">
        <f t="shared" si="61"/>
        <v>기사임</v>
      </c>
      <c r="E1631" s="24">
        <f>IF(D1631="","",COUNTIF($D$1:D1631,"기사임"))</f>
        <v>1403</v>
      </c>
      <c r="F1631" s="24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4" t="str">
        <f t="shared" si="60"/>
        <v/>
      </c>
    </row>
    <row r="1632" spans="1:7">
      <c r="A1632" s="30" t="s">
        <v>1932</v>
      </c>
      <c r="B1632" s="30">
        <v>2</v>
      </c>
      <c r="C1632" s="30">
        <v>2</v>
      </c>
      <c r="D1632" s="24" t="str">
        <f t="shared" si="61"/>
        <v>기사임</v>
      </c>
      <c r="E1632" s="24">
        <f>IF(D1632="","",COUNTIF($D$1:D1632,"기사임"))</f>
        <v>1404</v>
      </c>
      <c r="F1632" s="24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4" t="str">
        <f t="shared" si="60"/>
        <v/>
      </c>
    </row>
    <row r="1633" spans="1:7">
      <c r="A1633" s="30" t="s">
        <v>2424</v>
      </c>
      <c r="B1633" s="30">
        <v>2</v>
      </c>
      <c r="C1633" s="30">
        <v>2</v>
      </c>
      <c r="D1633" s="24" t="str">
        <f t="shared" si="61"/>
        <v>기사임</v>
      </c>
      <c r="E1633" s="24">
        <f>IF(D1633="","",COUNTIF($D$1:D1633,"기사임"))</f>
        <v>1405</v>
      </c>
      <c r="F1633" s="24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4" t="str">
        <f t="shared" si="60"/>
        <v/>
      </c>
    </row>
    <row r="1634" spans="1:7">
      <c r="A1634" s="30" t="s">
        <v>3731</v>
      </c>
      <c r="B1634" s="30">
        <v>2</v>
      </c>
      <c r="C1634" s="30">
        <v>2</v>
      </c>
      <c r="D1634" s="24" t="str">
        <f t="shared" si="61"/>
        <v>기사임</v>
      </c>
      <c r="E1634" s="24">
        <f>IF(D1634="","",COUNTIF($D$1:D1634,"기사임"))</f>
        <v>1406</v>
      </c>
      <c r="F1634" s="24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4" t="str">
        <f t="shared" si="60"/>
        <v/>
      </c>
    </row>
    <row r="1635" spans="1:7">
      <c r="A1635" s="30" t="s">
        <v>2779</v>
      </c>
      <c r="B1635" s="30">
        <v>2</v>
      </c>
      <c r="C1635" s="30">
        <v>2</v>
      </c>
      <c r="D1635" s="24" t="str">
        <f t="shared" si="61"/>
        <v>기사임</v>
      </c>
      <c r="E1635" s="24">
        <f>IF(D1635="","",COUNTIF($D$1:D1635,"기사임"))</f>
        <v>1407</v>
      </c>
      <c r="F1635" s="24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4" t="str">
        <f t="shared" si="60"/>
        <v/>
      </c>
    </row>
    <row r="1636" spans="1:7">
      <c r="A1636" s="30" t="s">
        <v>3732</v>
      </c>
      <c r="B1636" s="30">
        <v>2</v>
      </c>
      <c r="C1636" s="30">
        <v>2</v>
      </c>
      <c r="D1636" s="24" t="str">
        <f t="shared" si="61"/>
        <v>기사임</v>
      </c>
      <c r="E1636" s="24">
        <f>IF(D1636="","",COUNTIF($D$1:D1636,"기사임"))</f>
        <v>1408</v>
      </c>
      <c r="F1636" s="24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4" t="str">
        <f t="shared" si="60"/>
        <v/>
      </c>
    </row>
    <row r="1637" spans="1:7">
      <c r="A1637" s="30" t="s">
        <v>2426</v>
      </c>
      <c r="B1637" s="30">
        <v>2</v>
      </c>
      <c r="C1637" s="30">
        <v>2</v>
      </c>
      <c r="D1637" s="24" t="str">
        <f t="shared" si="61"/>
        <v>기사임</v>
      </c>
      <c r="E1637" s="24">
        <f>IF(D1637="","",COUNTIF($D$1:D1637,"기사임"))</f>
        <v>1409</v>
      </c>
      <c r="F1637" s="24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4" t="str">
        <f t="shared" si="60"/>
        <v/>
      </c>
    </row>
    <row r="1638" spans="1:7">
      <c r="A1638" s="30" t="s">
        <v>2203</v>
      </c>
      <c r="B1638" s="30">
        <v>2</v>
      </c>
      <c r="C1638" s="30">
        <v>2</v>
      </c>
      <c r="D1638" s="24" t="str">
        <f t="shared" si="61"/>
        <v>기사임</v>
      </c>
      <c r="E1638" s="24">
        <f>IF(D1638="","",COUNTIF($D$1:D1638,"기사임"))</f>
        <v>1410</v>
      </c>
      <c r="F1638" s="24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4" t="str">
        <f t="shared" si="60"/>
        <v/>
      </c>
    </row>
    <row r="1639" spans="1:7">
      <c r="A1639" s="30" t="s">
        <v>2784</v>
      </c>
      <c r="B1639" s="30">
        <v>2</v>
      </c>
      <c r="C1639" s="30">
        <v>2</v>
      </c>
      <c r="D1639" s="24" t="str">
        <f t="shared" si="61"/>
        <v>기사임</v>
      </c>
      <c r="E1639" s="24">
        <f>IF(D1639="","",COUNTIF($D$1:D1639,"기사임"))</f>
        <v>1411</v>
      </c>
      <c r="F1639" s="24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4" t="str">
        <f t="shared" si="60"/>
        <v/>
      </c>
    </row>
    <row r="1640" spans="1:7">
      <c r="A1640" s="30" t="s">
        <v>3733</v>
      </c>
      <c r="B1640" s="30">
        <v>2</v>
      </c>
      <c r="C1640" s="30">
        <v>1</v>
      </c>
      <c r="D1640" s="24" t="str">
        <f t="shared" si="61"/>
        <v>기사임</v>
      </c>
      <c r="E1640" s="24">
        <f>IF(D1640="","",COUNTIF($D$1:D1640,"기사임"))</f>
        <v>1412</v>
      </c>
      <c r="F1640" s="24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4" t="str">
        <f t="shared" si="60"/>
        <v/>
      </c>
    </row>
    <row r="1641" spans="1:7">
      <c r="A1641" s="30" t="s">
        <v>3734</v>
      </c>
      <c r="B1641" s="30">
        <v>2</v>
      </c>
      <c r="C1641" s="30">
        <v>2</v>
      </c>
      <c r="D1641" s="24" t="str">
        <f t="shared" si="61"/>
        <v>기사임</v>
      </c>
      <c r="E1641" s="24">
        <f>IF(D1641="","",COUNTIF($D$1:D1641,"기사임"))</f>
        <v>1413</v>
      </c>
      <c r="F1641" s="24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4" t="str">
        <f t="shared" si="60"/>
        <v/>
      </c>
    </row>
    <row r="1642" spans="1:7">
      <c r="A1642" s="30" t="s">
        <v>2432</v>
      </c>
      <c r="B1642" s="30">
        <v>2</v>
      </c>
      <c r="C1642" s="30">
        <v>2</v>
      </c>
      <c r="D1642" s="24" t="str">
        <f t="shared" si="61"/>
        <v>기사임</v>
      </c>
      <c r="E1642" s="24">
        <f>IF(D1642="","",COUNTIF($D$1:D1642,"기사임"))</f>
        <v>1414</v>
      </c>
      <c r="F1642" s="24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4" t="str">
        <f t="shared" si="60"/>
        <v/>
      </c>
    </row>
    <row r="1643" spans="1:7">
      <c r="A1643" s="30" t="s">
        <v>2433</v>
      </c>
      <c r="B1643" s="30">
        <v>2</v>
      </c>
      <c r="C1643" s="30">
        <v>1</v>
      </c>
      <c r="D1643" s="24" t="str">
        <f t="shared" si="61"/>
        <v>기사임</v>
      </c>
      <c r="E1643" s="24">
        <f>IF(D1643="","",COUNTIF($D$1:D1643,"기사임"))</f>
        <v>1415</v>
      </c>
      <c r="F1643" s="24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4" t="str">
        <f t="shared" si="60"/>
        <v/>
      </c>
    </row>
    <row r="1644" spans="1:7">
      <c r="A1644" s="30" t="s">
        <v>2581</v>
      </c>
      <c r="B1644" s="30">
        <v>2</v>
      </c>
      <c r="C1644" s="30">
        <v>2</v>
      </c>
      <c r="D1644" s="24" t="str">
        <f t="shared" si="61"/>
        <v>기사임</v>
      </c>
      <c r="E1644" s="24">
        <f>IF(D1644="","",COUNTIF($D$1:D1644,"기사임"))</f>
        <v>1416</v>
      </c>
      <c r="F1644" s="24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4" t="str">
        <f t="shared" si="60"/>
        <v/>
      </c>
    </row>
    <row r="1645" spans="1:7">
      <c r="A1645" s="30" t="s">
        <v>3156</v>
      </c>
      <c r="B1645" s="30">
        <v>2</v>
      </c>
      <c r="C1645" s="30">
        <v>2</v>
      </c>
      <c r="D1645" s="24" t="str">
        <f t="shared" si="61"/>
        <v>기사임</v>
      </c>
      <c r="E1645" s="24">
        <f>IF(D1645="","",COUNTIF($D$1:D1645,"기사임"))</f>
        <v>1417</v>
      </c>
      <c r="F1645" s="24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4" t="str">
        <f t="shared" si="60"/>
        <v/>
      </c>
    </row>
    <row r="1646" spans="1:7">
      <c r="A1646" s="30" t="s">
        <v>3325</v>
      </c>
      <c r="B1646" s="30">
        <v>2</v>
      </c>
      <c r="C1646" s="30">
        <v>2</v>
      </c>
      <c r="D1646" s="24" t="str">
        <f t="shared" si="61"/>
        <v>기사임</v>
      </c>
      <c r="E1646" s="24">
        <f>IF(D1646="","",COUNTIF($D$1:D1646,"기사임"))</f>
        <v>1418</v>
      </c>
      <c r="F1646" s="24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4" t="str">
        <f t="shared" si="60"/>
        <v/>
      </c>
    </row>
    <row r="1647" spans="1:7">
      <c r="A1647" s="30" t="s">
        <v>2309</v>
      </c>
      <c r="B1647" s="30">
        <v>2</v>
      </c>
      <c r="C1647" s="30">
        <v>2</v>
      </c>
      <c r="D1647" s="24" t="str">
        <f t="shared" si="61"/>
        <v>기사임</v>
      </c>
      <c r="E1647" s="24">
        <f>IF(D1647="","",COUNTIF($D$1:D1647,"기사임"))</f>
        <v>1419</v>
      </c>
      <c r="F1647" s="24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4" t="str">
        <f t="shared" si="60"/>
        <v/>
      </c>
    </row>
    <row r="1648" spans="1:7">
      <c r="A1648" s="30" t="s">
        <v>2108</v>
      </c>
      <c r="B1648" s="30">
        <v>2</v>
      </c>
      <c r="C1648" s="30">
        <v>2</v>
      </c>
      <c r="D1648" s="24" t="str">
        <f t="shared" si="61"/>
        <v>기사임</v>
      </c>
      <c r="E1648" s="24">
        <f>IF(D1648="","",COUNTIF($D$1:D1648,"기사임"))</f>
        <v>1420</v>
      </c>
      <c r="F1648" s="24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4" t="str">
        <f t="shared" si="60"/>
        <v/>
      </c>
    </row>
    <row r="1649" spans="1:7">
      <c r="A1649" s="30" t="s">
        <v>2435</v>
      </c>
      <c r="B1649" s="30">
        <v>2</v>
      </c>
      <c r="C1649" s="30">
        <v>2</v>
      </c>
      <c r="D1649" s="24" t="str">
        <f t="shared" si="61"/>
        <v>기사임</v>
      </c>
      <c r="E1649" s="24">
        <f>IF(D1649="","",COUNTIF($D$1:D1649,"기사임"))</f>
        <v>1421</v>
      </c>
      <c r="F1649" s="24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4" t="str">
        <f t="shared" si="60"/>
        <v/>
      </c>
    </row>
    <row r="1650" spans="1:7">
      <c r="A1650" s="30" t="s">
        <v>2794</v>
      </c>
      <c r="B1650" s="30">
        <v>2</v>
      </c>
      <c r="C1650" s="30">
        <v>2</v>
      </c>
      <c r="D1650" s="24" t="str">
        <f t="shared" si="61"/>
        <v>기사임</v>
      </c>
      <c r="E1650" s="24">
        <f>IF(D1650="","",COUNTIF($D$1:D1650,"기사임"))</f>
        <v>1422</v>
      </c>
      <c r="F1650" s="24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4" t="str">
        <f t="shared" si="60"/>
        <v/>
      </c>
    </row>
    <row r="1651" spans="1:7">
      <c r="A1651" s="30" t="s">
        <v>2588</v>
      </c>
      <c r="B1651" s="30">
        <v>2</v>
      </c>
      <c r="C1651" s="30">
        <v>2</v>
      </c>
      <c r="D1651" s="24" t="str">
        <f t="shared" si="61"/>
        <v>기사임</v>
      </c>
      <c r="E1651" s="24">
        <f>IF(D1651="","",COUNTIF($D$1:D1651,"기사임"))</f>
        <v>1423</v>
      </c>
      <c r="F1651" s="24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4" t="str">
        <f t="shared" si="60"/>
        <v/>
      </c>
    </row>
    <row r="1652" spans="1:7">
      <c r="A1652" s="30" t="s">
        <v>2795</v>
      </c>
      <c r="B1652" s="30">
        <v>2</v>
      </c>
      <c r="C1652" s="30">
        <v>1</v>
      </c>
      <c r="D1652" s="24" t="str">
        <f t="shared" si="61"/>
        <v>기사임</v>
      </c>
      <c r="E1652" s="24">
        <f>IF(D1652="","",COUNTIF($D$1:D1652,"기사임"))</f>
        <v>1424</v>
      </c>
      <c r="F1652" s="24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4" t="str">
        <f t="shared" si="60"/>
        <v/>
      </c>
    </row>
    <row r="1653" spans="1:7">
      <c r="A1653" s="30" t="s">
        <v>3735</v>
      </c>
      <c r="B1653" s="30">
        <v>2</v>
      </c>
      <c r="C1653" s="30">
        <v>2</v>
      </c>
      <c r="D1653" s="24" t="str">
        <f t="shared" si="61"/>
        <v>기사임</v>
      </c>
      <c r="E1653" s="24">
        <f>IF(D1653="","",COUNTIF($D$1:D1653,"기사임"))</f>
        <v>1425</v>
      </c>
      <c r="F1653" s="24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4" t="str">
        <f t="shared" si="60"/>
        <v/>
      </c>
    </row>
    <row r="1654" spans="1:7">
      <c r="A1654" s="30" t="s">
        <v>3157</v>
      </c>
      <c r="B1654" s="30">
        <v>2</v>
      </c>
      <c r="C1654" s="30">
        <v>2</v>
      </c>
      <c r="D1654" s="24" t="str">
        <f t="shared" si="61"/>
        <v>기사임</v>
      </c>
      <c r="E1654" s="24">
        <f>IF(D1654="","",COUNTIF($D$1:D1654,"기사임"))</f>
        <v>1426</v>
      </c>
      <c r="F1654" s="24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4" t="str">
        <f t="shared" si="60"/>
        <v/>
      </c>
    </row>
    <row r="1655" spans="1:7">
      <c r="A1655" s="30" t="s">
        <v>1579</v>
      </c>
      <c r="B1655" s="30">
        <v>2</v>
      </c>
      <c r="C1655" s="30">
        <v>2</v>
      </c>
      <c r="D1655" s="24" t="str">
        <f t="shared" si="61"/>
        <v>기사임</v>
      </c>
      <c r="E1655" s="24">
        <f>IF(D1655="","",COUNTIF($D$1:D1655,"기사임"))</f>
        <v>1427</v>
      </c>
      <c r="F1655" s="24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4" t="str">
        <f t="shared" si="60"/>
        <v/>
      </c>
    </row>
    <row r="1656" spans="1:7">
      <c r="A1656" s="30" t="s">
        <v>3158</v>
      </c>
      <c r="B1656" s="30">
        <v>2</v>
      </c>
      <c r="C1656" s="30">
        <v>2</v>
      </c>
      <c r="D1656" s="24" t="str">
        <f t="shared" si="61"/>
        <v>기사임</v>
      </c>
      <c r="E1656" s="24">
        <f>IF(D1656="","",COUNTIF($D$1:D1656,"기사임"))</f>
        <v>1428</v>
      </c>
      <c r="F1656" s="24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4" t="str">
        <f t="shared" si="60"/>
        <v/>
      </c>
    </row>
    <row r="1657" spans="1:7">
      <c r="A1657" s="30" t="s">
        <v>3736</v>
      </c>
      <c r="B1657" s="30">
        <v>2</v>
      </c>
      <c r="C1657" s="30">
        <v>2</v>
      </c>
      <c r="D1657" s="24" t="str">
        <f t="shared" si="61"/>
        <v>기사임</v>
      </c>
      <c r="E1657" s="24">
        <f>IF(D1657="","",COUNTIF($D$1:D1657,"기사임"))</f>
        <v>1429</v>
      </c>
      <c r="F1657" s="24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4" t="str">
        <f t="shared" si="60"/>
        <v/>
      </c>
    </row>
    <row r="1658" spans="1:7">
      <c r="A1658" s="30" t="s">
        <v>3737</v>
      </c>
      <c r="B1658" s="30">
        <v>2</v>
      </c>
      <c r="C1658" s="30">
        <v>2</v>
      </c>
      <c r="D1658" s="24" t="str">
        <f t="shared" si="61"/>
        <v>기사임</v>
      </c>
      <c r="E1658" s="24">
        <f>IF(D1658="","",COUNTIF($D$1:D1658,"기사임"))</f>
        <v>1430</v>
      </c>
      <c r="F1658" s="24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4" t="str">
        <f t="shared" si="60"/>
        <v/>
      </c>
    </row>
    <row r="1659" spans="1:7">
      <c r="A1659" s="30" t="s">
        <v>3738</v>
      </c>
      <c r="B1659" s="30">
        <v>2</v>
      </c>
      <c r="C1659" s="30">
        <v>2</v>
      </c>
      <c r="D1659" s="24" t="str">
        <f t="shared" si="61"/>
        <v>기사임</v>
      </c>
      <c r="E1659" s="24">
        <f>IF(D1659="","",COUNTIF($D$1:D1659,"기사임"))</f>
        <v>1431</v>
      </c>
      <c r="F1659" s="24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4" t="str">
        <f t="shared" si="60"/>
        <v/>
      </c>
    </row>
    <row r="1660" spans="1:7">
      <c r="A1660" s="30" t="s">
        <v>2441</v>
      </c>
      <c r="B1660" s="30">
        <v>2</v>
      </c>
      <c r="C1660" s="30">
        <v>1</v>
      </c>
      <c r="D1660" s="24" t="str">
        <f t="shared" si="61"/>
        <v>기사임</v>
      </c>
      <c r="E1660" s="24">
        <f>IF(D1660="","",COUNTIF($D$1:D1660,"기사임"))</f>
        <v>1432</v>
      </c>
      <c r="F1660" s="24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4" t="str">
        <f t="shared" si="60"/>
        <v/>
      </c>
    </row>
    <row r="1661" spans="1:7">
      <c r="A1661" s="30" t="s">
        <v>2114</v>
      </c>
      <c r="B1661" s="30">
        <v>2</v>
      </c>
      <c r="C1661" s="30">
        <v>2</v>
      </c>
      <c r="D1661" s="24" t="str">
        <f t="shared" si="61"/>
        <v>기사임</v>
      </c>
      <c r="E1661" s="24">
        <f>IF(D1661="","",COUNTIF($D$1:D1661,"기사임"))</f>
        <v>1433</v>
      </c>
      <c r="F1661" s="24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4" t="str">
        <f t="shared" si="60"/>
        <v/>
      </c>
    </row>
    <row r="1662" spans="1:7">
      <c r="A1662" s="30" t="s">
        <v>3739</v>
      </c>
      <c r="B1662" s="30">
        <v>2</v>
      </c>
      <c r="C1662" s="30">
        <v>2</v>
      </c>
      <c r="D1662" s="24" t="str">
        <f t="shared" si="61"/>
        <v>기사임</v>
      </c>
      <c r="E1662" s="24">
        <f>IF(D1662="","",COUNTIF($D$1:D1662,"기사임"))</f>
        <v>1434</v>
      </c>
      <c r="F1662" s="24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4" t="str">
        <f t="shared" si="60"/>
        <v/>
      </c>
    </row>
    <row r="1663" spans="1:7">
      <c r="A1663" s="30" t="s">
        <v>2313</v>
      </c>
      <c r="B1663" s="30">
        <v>2</v>
      </c>
      <c r="C1663" s="30">
        <v>2</v>
      </c>
      <c r="D1663" s="24" t="str">
        <f t="shared" si="61"/>
        <v>기사임</v>
      </c>
      <c r="E1663" s="24">
        <f>IF(D1663="","",COUNTIF($D$1:D1663,"기사임"))</f>
        <v>1435</v>
      </c>
      <c r="F1663" s="24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4" t="str">
        <f t="shared" si="60"/>
        <v/>
      </c>
    </row>
    <row r="1664" spans="1:7">
      <c r="A1664" s="30" t="s">
        <v>3740</v>
      </c>
      <c r="B1664" s="30">
        <v>2</v>
      </c>
      <c r="C1664" s="30">
        <v>2</v>
      </c>
      <c r="D1664" s="24" t="str">
        <f t="shared" si="61"/>
        <v>기사임</v>
      </c>
      <c r="E1664" s="24">
        <f>IF(D1664="","",COUNTIF($D$1:D1664,"기사임"))</f>
        <v>1436</v>
      </c>
      <c r="F1664" s="24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4" t="str">
        <f t="shared" si="60"/>
        <v/>
      </c>
    </row>
    <row r="1665" spans="1:7">
      <c r="A1665" s="30" t="s">
        <v>2213</v>
      </c>
      <c r="B1665" s="30">
        <v>2</v>
      </c>
      <c r="C1665" s="30">
        <v>1</v>
      </c>
      <c r="D1665" s="24" t="str">
        <f t="shared" si="61"/>
        <v>기사임</v>
      </c>
      <c r="E1665" s="24">
        <f>IF(D1665="","",COUNTIF($D$1:D1665,"기사임"))</f>
        <v>1437</v>
      </c>
      <c r="F1665" s="24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4" t="str">
        <f t="shared" si="60"/>
        <v/>
      </c>
    </row>
    <row r="1666" spans="1:7">
      <c r="A1666" s="30" t="s">
        <v>3741</v>
      </c>
      <c r="B1666" s="30">
        <v>2</v>
      </c>
      <c r="C1666" s="30">
        <v>2</v>
      </c>
      <c r="D1666" s="24" t="str">
        <f t="shared" si="61"/>
        <v>기사임</v>
      </c>
      <c r="E1666" s="24">
        <f>IF(D1666="","",COUNTIF($D$1:D1666,"기사임"))</f>
        <v>1438</v>
      </c>
      <c r="F1666" s="24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4" t="str">
        <f t="shared" ref="G1666:G1729" si="62">IF(F1666="","",RANK(F1666,F:F,1))</f>
        <v/>
      </c>
    </row>
    <row r="1667" spans="1:7">
      <c r="A1667" s="30" t="s">
        <v>1785</v>
      </c>
      <c r="B1667" s="30">
        <v>2</v>
      </c>
      <c r="C1667" s="30">
        <v>2</v>
      </c>
      <c r="D1667" s="24" t="str">
        <f t="shared" ref="D1667:D1730" si="63">IF(AND(MID(A1667,2,8)="archives",ISNUMBER(VALUE(MID(A1667,11,8)))=TRUE),"기사임","")</f>
        <v>기사임</v>
      </c>
      <c r="E1667" s="24">
        <f>IF(D1667="","",COUNTIF($D$1:D1667,"기사임"))</f>
        <v>1439</v>
      </c>
      <c r="F1667" s="24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4" t="str">
        <f t="shared" si="62"/>
        <v/>
      </c>
    </row>
    <row r="1668" spans="1:7">
      <c r="A1668" s="30" t="s">
        <v>2315</v>
      </c>
      <c r="B1668" s="30">
        <v>2</v>
      </c>
      <c r="C1668" s="30">
        <v>1</v>
      </c>
      <c r="D1668" s="24" t="str">
        <f t="shared" si="63"/>
        <v>기사임</v>
      </c>
      <c r="E1668" s="24">
        <f>IF(D1668="","",COUNTIF($D$1:D1668,"기사임"))</f>
        <v>1440</v>
      </c>
      <c r="F1668" s="24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4" t="str">
        <f t="shared" si="62"/>
        <v/>
      </c>
    </row>
    <row r="1669" spans="1:7">
      <c r="A1669" s="30" t="s">
        <v>2446</v>
      </c>
      <c r="B1669" s="30">
        <v>2</v>
      </c>
      <c r="C1669" s="30">
        <v>2</v>
      </c>
      <c r="D1669" s="24" t="str">
        <f t="shared" si="63"/>
        <v>기사임</v>
      </c>
      <c r="E1669" s="24">
        <f>IF(D1669="","",COUNTIF($D$1:D1669,"기사임"))</f>
        <v>1441</v>
      </c>
      <c r="F1669" s="24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4" t="str">
        <f t="shared" si="62"/>
        <v/>
      </c>
    </row>
    <row r="1670" spans="1:7">
      <c r="A1670" s="30" t="s">
        <v>3329</v>
      </c>
      <c r="B1670" s="30">
        <v>2</v>
      </c>
      <c r="C1670" s="30">
        <v>2</v>
      </c>
      <c r="D1670" s="24" t="str">
        <f t="shared" si="63"/>
        <v>기사임</v>
      </c>
      <c r="E1670" s="24">
        <f>IF(D1670="","",COUNTIF($D$1:D1670,"기사임"))</f>
        <v>1442</v>
      </c>
      <c r="F1670" s="24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4" t="str">
        <f t="shared" si="62"/>
        <v/>
      </c>
    </row>
    <row r="1671" spans="1:7">
      <c r="A1671" s="30" t="s">
        <v>3742</v>
      </c>
      <c r="B1671" s="30">
        <v>2</v>
      </c>
      <c r="C1671" s="30">
        <v>2</v>
      </c>
      <c r="D1671" s="24" t="str">
        <f t="shared" si="63"/>
        <v>기사임</v>
      </c>
      <c r="E1671" s="24">
        <f>IF(D1671="","",COUNTIF($D$1:D1671,"기사임"))</f>
        <v>1443</v>
      </c>
      <c r="F1671" s="24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4" t="str">
        <f t="shared" si="62"/>
        <v/>
      </c>
    </row>
    <row r="1672" spans="1:7">
      <c r="A1672" s="30" t="s">
        <v>3743</v>
      </c>
      <c r="B1672" s="30">
        <v>2</v>
      </c>
      <c r="C1672" s="30">
        <v>2</v>
      </c>
      <c r="D1672" s="24" t="str">
        <f t="shared" si="63"/>
        <v>기사임</v>
      </c>
      <c r="E1672" s="24">
        <f>IF(D1672="","",COUNTIF($D$1:D1672,"기사임"))</f>
        <v>1444</v>
      </c>
      <c r="F1672" s="24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4" t="str">
        <f t="shared" si="62"/>
        <v/>
      </c>
    </row>
    <row r="1673" spans="1:7">
      <c r="A1673" s="30" t="s">
        <v>3744</v>
      </c>
      <c r="B1673" s="30">
        <v>2</v>
      </c>
      <c r="C1673" s="30">
        <v>1</v>
      </c>
      <c r="D1673" s="24" t="str">
        <f t="shared" si="63"/>
        <v>기사임</v>
      </c>
      <c r="E1673" s="24">
        <f>IF(D1673="","",COUNTIF($D$1:D1673,"기사임"))</f>
        <v>1445</v>
      </c>
      <c r="F1673" s="24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4" t="str">
        <f t="shared" si="62"/>
        <v/>
      </c>
    </row>
    <row r="1674" spans="1:7">
      <c r="A1674" s="30" t="s">
        <v>3330</v>
      </c>
      <c r="B1674" s="30">
        <v>2</v>
      </c>
      <c r="C1674" s="30">
        <v>1</v>
      </c>
      <c r="D1674" s="24" t="str">
        <f t="shared" si="63"/>
        <v>기사임</v>
      </c>
      <c r="E1674" s="24">
        <f>IF(D1674="","",COUNTIF($D$1:D1674,"기사임"))</f>
        <v>1446</v>
      </c>
      <c r="F1674" s="24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4" t="str">
        <f t="shared" si="62"/>
        <v/>
      </c>
    </row>
    <row r="1675" spans="1:7">
      <c r="A1675" s="30" t="s">
        <v>3745</v>
      </c>
      <c r="B1675" s="30">
        <v>2</v>
      </c>
      <c r="C1675" s="30">
        <v>2</v>
      </c>
      <c r="D1675" s="24" t="str">
        <f t="shared" si="63"/>
        <v>기사임</v>
      </c>
      <c r="E1675" s="24">
        <f>IF(D1675="","",COUNTIF($D$1:D1675,"기사임"))</f>
        <v>1447</v>
      </c>
      <c r="F1675" s="24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4" t="str">
        <f t="shared" si="62"/>
        <v/>
      </c>
    </row>
    <row r="1676" spans="1:7">
      <c r="A1676" s="30" t="s">
        <v>2597</v>
      </c>
      <c r="B1676" s="30">
        <v>2</v>
      </c>
      <c r="C1676" s="30">
        <v>2</v>
      </c>
      <c r="D1676" s="24" t="str">
        <f t="shared" si="63"/>
        <v>기사임</v>
      </c>
      <c r="E1676" s="24">
        <f>IF(D1676="","",COUNTIF($D$1:D1676,"기사임"))</f>
        <v>1448</v>
      </c>
      <c r="F1676" s="24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4" t="str">
        <f t="shared" si="62"/>
        <v/>
      </c>
    </row>
    <row r="1677" spans="1:7">
      <c r="A1677" s="30" t="s">
        <v>2014</v>
      </c>
      <c r="B1677" s="30">
        <v>2</v>
      </c>
      <c r="C1677" s="30">
        <v>1</v>
      </c>
      <c r="D1677" s="24" t="str">
        <f t="shared" si="63"/>
        <v>기사임</v>
      </c>
      <c r="E1677" s="24">
        <f>IF(D1677="","",COUNTIF($D$1:D1677,"기사임"))</f>
        <v>1449</v>
      </c>
      <c r="F1677" s="24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4" t="str">
        <f t="shared" si="62"/>
        <v/>
      </c>
    </row>
    <row r="1678" spans="1:7">
      <c r="A1678" s="30" t="s">
        <v>2810</v>
      </c>
      <c r="B1678" s="30">
        <v>2</v>
      </c>
      <c r="C1678" s="30">
        <v>2</v>
      </c>
      <c r="D1678" s="24" t="str">
        <f t="shared" si="63"/>
        <v>기사임</v>
      </c>
      <c r="E1678" s="24">
        <f>IF(D1678="","",COUNTIF($D$1:D1678,"기사임"))</f>
        <v>1450</v>
      </c>
      <c r="F1678" s="24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4" t="str">
        <f t="shared" si="62"/>
        <v/>
      </c>
    </row>
    <row r="1679" spans="1:7">
      <c r="A1679" s="30" t="s">
        <v>2598</v>
      </c>
      <c r="B1679" s="30">
        <v>2</v>
      </c>
      <c r="C1679" s="30">
        <v>2</v>
      </c>
      <c r="D1679" s="24" t="str">
        <f t="shared" si="63"/>
        <v>기사임</v>
      </c>
      <c r="E1679" s="24">
        <f>IF(D1679="","",COUNTIF($D$1:D1679,"기사임"))</f>
        <v>1451</v>
      </c>
      <c r="F1679" s="24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4" t="str">
        <f t="shared" si="62"/>
        <v/>
      </c>
    </row>
    <row r="1680" spans="1:7">
      <c r="A1680" s="30" t="s">
        <v>2599</v>
      </c>
      <c r="B1680" s="30">
        <v>2</v>
      </c>
      <c r="C1680" s="30">
        <v>2</v>
      </c>
      <c r="D1680" s="24" t="str">
        <f t="shared" si="63"/>
        <v>기사임</v>
      </c>
      <c r="E1680" s="24">
        <f>IF(D1680="","",COUNTIF($D$1:D1680,"기사임"))</f>
        <v>1452</v>
      </c>
      <c r="F1680" s="24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4" t="str">
        <f t="shared" si="62"/>
        <v/>
      </c>
    </row>
    <row r="1681" spans="1:7">
      <c r="A1681" s="30" t="s">
        <v>3746</v>
      </c>
      <c r="B1681" s="30">
        <v>2</v>
      </c>
      <c r="C1681" s="30">
        <v>1</v>
      </c>
      <c r="D1681" s="24" t="str">
        <f t="shared" si="63"/>
        <v>기사임</v>
      </c>
      <c r="E1681" s="24">
        <f>IF(D1681="","",COUNTIF($D$1:D1681,"기사임"))</f>
        <v>1453</v>
      </c>
      <c r="F1681" s="24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4" t="str">
        <f t="shared" si="62"/>
        <v/>
      </c>
    </row>
    <row r="1682" spans="1:7">
      <c r="A1682" s="30" t="s">
        <v>3185</v>
      </c>
      <c r="B1682" s="30">
        <v>2</v>
      </c>
      <c r="C1682" s="30">
        <v>2</v>
      </c>
      <c r="D1682" s="24" t="str">
        <f t="shared" si="63"/>
        <v>기사임</v>
      </c>
      <c r="E1682" s="24">
        <f>IF(D1682="","",COUNTIF($D$1:D1682,"기사임"))</f>
        <v>1454</v>
      </c>
      <c r="F1682" s="24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4" t="str">
        <f t="shared" si="62"/>
        <v/>
      </c>
    </row>
    <row r="1683" spans="1:7">
      <c r="A1683" s="30" t="s">
        <v>3747</v>
      </c>
      <c r="B1683" s="30">
        <v>2</v>
      </c>
      <c r="C1683" s="30">
        <v>2</v>
      </c>
      <c r="D1683" s="24" t="str">
        <f t="shared" si="63"/>
        <v>기사임</v>
      </c>
      <c r="E1683" s="24">
        <f>IF(D1683="","",COUNTIF($D$1:D1683,"기사임"))</f>
        <v>1455</v>
      </c>
      <c r="F1683" s="24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4" t="str">
        <f t="shared" si="62"/>
        <v/>
      </c>
    </row>
    <row r="1684" spans="1:7">
      <c r="A1684" s="30" t="s">
        <v>2814</v>
      </c>
      <c r="B1684" s="30">
        <v>2</v>
      </c>
      <c r="C1684" s="30">
        <v>2</v>
      </c>
      <c r="D1684" s="24" t="str">
        <f t="shared" si="63"/>
        <v>기사임</v>
      </c>
      <c r="E1684" s="24">
        <f>IF(D1684="","",COUNTIF($D$1:D1684,"기사임"))</f>
        <v>1456</v>
      </c>
      <c r="F1684" s="24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4" t="str">
        <f t="shared" si="62"/>
        <v/>
      </c>
    </row>
    <row r="1685" spans="1:7">
      <c r="A1685" s="30" t="s">
        <v>2015</v>
      </c>
      <c r="B1685" s="30">
        <v>2</v>
      </c>
      <c r="C1685" s="30">
        <v>2</v>
      </c>
      <c r="D1685" s="24" t="str">
        <f t="shared" si="63"/>
        <v>기사임</v>
      </c>
      <c r="E1685" s="24">
        <f>IF(D1685="","",COUNTIF($D$1:D1685,"기사임"))</f>
        <v>1457</v>
      </c>
      <c r="F1685" s="24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4" t="str">
        <f t="shared" si="62"/>
        <v/>
      </c>
    </row>
    <row r="1686" spans="1:7">
      <c r="A1686" s="30" t="s">
        <v>2450</v>
      </c>
      <c r="B1686" s="30">
        <v>2</v>
      </c>
      <c r="C1686" s="30">
        <v>2</v>
      </c>
      <c r="D1686" s="24" t="str">
        <f t="shared" si="63"/>
        <v>기사임</v>
      </c>
      <c r="E1686" s="24">
        <f>IF(D1686="","",COUNTIF($D$1:D1686,"기사임"))</f>
        <v>1458</v>
      </c>
      <c r="F1686" s="24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4" t="str">
        <f t="shared" si="62"/>
        <v/>
      </c>
    </row>
    <row r="1687" spans="1:7">
      <c r="A1687" s="30" t="s">
        <v>3748</v>
      </c>
      <c r="B1687" s="30">
        <v>2</v>
      </c>
      <c r="C1687" s="30">
        <v>1</v>
      </c>
      <c r="D1687" s="24" t="str">
        <f t="shared" si="63"/>
        <v>기사임</v>
      </c>
      <c r="E1687" s="24">
        <f>IF(D1687="","",COUNTIF($D$1:D1687,"기사임"))</f>
        <v>1459</v>
      </c>
      <c r="F1687" s="24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4" t="str">
        <f t="shared" si="62"/>
        <v/>
      </c>
    </row>
    <row r="1688" spans="1:7">
      <c r="A1688" s="30" t="s">
        <v>1789</v>
      </c>
      <c r="B1688" s="30">
        <v>2</v>
      </c>
      <c r="C1688" s="30">
        <v>2</v>
      </c>
      <c r="D1688" s="24" t="str">
        <f t="shared" si="63"/>
        <v>기사임</v>
      </c>
      <c r="E1688" s="24">
        <f>IF(D1688="","",COUNTIF($D$1:D1688,"기사임"))</f>
        <v>1460</v>
      </c>
      <c r="F1688" s="24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4" t="str">
        <f t="shared" si="62"/>
        <v/>
      </c>
    </row>
    <row r="1689" spans="1:7">
      <c r="A1689" s="30" t="s">
        <v>1874</v>
      </c>
      <c r="B1689" s="30">
        <v>2</v>
      </c>
      <c r="C1689" s="30">
        <v>2</v>
      </c>
      <c r="D1689" s="24" t="str">
        <f t="shared" si="63"/>
        <v>기사임</v>
      </c>
      <c r="E1689" s="24">
        <f>IF(D1689="","",COUNTIF($D$1:D1689,"기사임"))</f>
        <v>1461</v>
      </c>
      <c r="F1689" s="24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4" t="str">
        <f t="shared" si="62"/>
        <v/>
      </c>
    </row>
    <row r="1690" spans="1:7">
      <c r="A1690" s="30" t="s">
        <v>3333</v>
      </c>
      <c r="B1690" s="30">
        <v>2</v>
      </c>
      <c r="C1690" s="30">
        <v>2</v>
      </c>
      <c r="D1690" s="24" t="str">
        <f t="shared" si="63"/>
        <v>기사임</v>
      </c>
      <c r="E1690" s="24">
        <f>IF(D1690="","",COUNTIF($D$1:D1690,"기사임"))</f>
        <v>1462</v>
      </c>
      <c r="F1690" s="24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4" t="str">
        <f t="shared" si="62"/>
        <v/>
      </c>
    </row>
    <row r="1691" spans="1:7">
      <c r="A1691" s="30" t="s">
        <v>2604</v>
      </c>
      <c r="B1691" s="30">
        <v>2</v>
      </c>
      <c r="C1691" s="30">
        <v>2</v>
      </c>
      <c r="D1691" s="24" t="str">
        <f t="shared" si="63"/>
        <v>기사임</v>
      </c>
      <c r="E1691" s="24">
        <f>IF(D1691="","",COUNTIF($D$1:D1691,"기사임"))</f>
        <v>1463</v>
      </c>
      <c r="F1691" s="24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4" t="str">
        <f t="shared" si="62"/>
        <v/>
      </c>
    </row>
    <row r="1692" spans="1:7">
      <c r="A1692" s="30" t="s">
        <v>3749</v>
      </c>
      <c r="B1692" s="30">
        <v>2</v>
      </c>
      <c r="C1692" s="30">
        <v>1</v>
      </c>
      <c r="D1692" s="24" t="str">
        <f t="shared" si="63"/>
        <v>기사임</v>
      </c>
      <c r="E1692" s="24">
        <f>IF(D1692="","",COUNTIF($D$1:D1692,"기사임"))</f>
        <v>1464</v>
      </c>
      <c r="F1692" s="24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4" t="str">
        <f t="shared" si="62"/>
        <v/>
      </c>
    </row>
    <row r="1693" spans="1:7">
      <c r="A1693" s="30" t="s">
        <v>3750</v>
      </c>
      <c r="B1693" s="30">
        <v>2</v>
      </c>
      <c r="C1693" s="30">
        <v>2</v>
      </c>
      <c r="D1693" s="24" t="str">
        <f t="shared" si="63"/>
        <v>기사임</v>
      </c>
      <c r="E1693" s="24">
        <f>IF(D1693="","",COUNTIF($D$1:D1693,"기사임"))</f>
        <v>1465</v>
      </c>
      <c r="F1693" s="24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4" t="str">
        <f t="shared" si="62"/>
        <v/>
      </c>
    </row>
    <row r="1694" spans="1:7">
      <c r="A1694" s="30" t="s">
        <v>3751</v>
      </c>
      <c r="B1694" s="30">
        <v>2</v>
      </c>
      <c r="C1694" s="30">
        <v>2</v>
      </c>
      <c r="D1694" s="24" t="str">
        <f t="shared" si="63"/>
        <v>기사임</v>
      </c>
      <c r="E1694" s="24">
        <f>IF(D1694="","",COUNTIF($D$1:D1694,"기사임"))</f>
        <v>1466</v>
      </c>
      <c r="F1694" s="24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4" t="str">
        <f t="shared" si="62"/>
        <v/>
      </c>
    </row>
    <row r="1695" spans="1:7">
      <c r="A1695" s="30" t="s">
        <v>2820</v>
      </c>
      <c r="B1695" s="30">
        <v>2</v>
      </c>
      <c r="C1695" s="30">
        <v>2</v>
      </c>
      <c r="D1695" s="24" t="str">
        <f t="shared" si="63"/>
        <v>기사임</v>
      </c>
      <c r="E1695" s="24">
        <f>IF(D1695="","",COUNTIF($D$1:D1695,"기사임"))</f>
        <v>1467</v>
      </c>
      <c r="F1695" s="24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4" t="str">
        <f t="shared" si="62"/>
        <v/>
      </c>
    </row>
    <row r="1696" spans="1:7">
      <c r="A1696" s="30" t="s">
        <v>3336</v>
      </c>
      <c r="B1696" s="30">
        <v>2</v>
      </c>
      <c r="C1696" s="30">
        <v>1</v>
      </c>
      <c r="D1696" s="24" t="str">
        <f t="shared" si="63"/>
        <v>기사임</v>
      </c>
      <c r="E1696" s="24">
        <f>IF(D1696="","",COUNTIF($D$1:D1696,"기사임"))</f>
        <v>1468</v>
      </c>
      <c r="F1696" s="24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4" t="str">
        <f t="shared" si="62"/>
        <v/>
      </c>
    </row>
    <row r="1697" spans="1:7">
      <c r="A1697" s="30" t="s">
        <v>2822</v>
      </c>
      <c r="B1697" s="30">
        <v>2</v>
      </c>
      <c r="C1697" s="30">
        <v>2</v>
      </c>
      <c r="D1697" s="24" t="str">
        <f t="shared" si="63"/>
        <v>기사임</v>
      </c>
      <c r="E1697" s="24">
        <f>IF(D1697="","",COUNTIF($D$1:D1697,"기사임"))</f>
        <v>1469</v>
      </c>
      <c r="F1697" s="24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4" t="str">
        <f t="shared" si="62"/>
        <v/>
      </c>
    </row>
    <row r="1698" spans="1:7">
      <c r="A1698" s="30" t="s">
        <v>3752</v>
      </c>
      <c r="B1698" s="30">
        <v>2</v>
      </c>
      <c r="C1698" s="30">
        <v>1</v>
      </c>
      <c r="D1698" s="24" t="str">
        <f t="shared" si="63"/>
        <v>기사임</v>
      </c>
      <c r="E1698" s="24">
        <f>IF(D1698="","",COUNTIF($D$1:D1698,"기사임"))</f>
        <v>1470</v>
      </c>
      <c r="F1698" s="24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4" t="str">
        <f t="shared" si="62"/>
        <v/>
      </c>
    </row>
    <row r="1699" spans="1:7">
      <c r="A1699" s="30" t="s">
        <v>3753</v>
      </c>
      <c r="B1699" s="30">
        <v>2</v>
      </c>
      <c r="C1699" s="30">
        <v>2</v>
      </c>
      <c r="D1699" s="24" t="str">
        <f t="shared" si="63"/>
        <v>기사임</v>
      </c>
      <c r="E1699" s="24">
        <f>IF(D1699="","",COUNTIF($D$1:D1699,"기사임"))</f>
        <v>1471</v>
      </c>
      <c r="F1699" s="24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4" t="str">
        <f t="shared" si="62"/>
        <v/>
      </c>
    </row>
    <row r="1700" spans="1:7">
      <c r="A1700" s="30" t="s">
        <v>3754</v>
      </c>
      <c r="B1700" s="30">
        <v>2</v>
      </c>
      <c r="C1700" s="30">
        <v>2</v>
      </c>
      <c r="D1700" s="24" t="str">
        <f t="shared" si="63"/>
        <v>기사임</v>
      </c>
      <c r="E1700" s="24">
        <f>IF(D1700="","",COUNTIF($D$1:D1700,"기사임"))</f>
        <v>1472</v>
      </c>
      <c r="F1700" s="24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4" t="str">
        <f t="shared" si="62"/>
        <v/>
      </c>
    </row>
    <row r="1701" spans="1:7">
      <c r="A1701" s="30" t="s">
        <v>2118</v>
      </c>
      <c r="B1701" s="30">
        <v>2</v>
      </c>
      <c r="C1701" s="30">
        <v>2</v>
      </c>
      <c r="D1701" s="24" t="str">
        <f t="shared" si="63"/>
        <v>기사임</v>
      </c>
      <c r="E1701" s="24">
        <f>IF(D1701="","",COUNTIF($D$1:D1701,"기사임"))</f>
        <v>1473</v>
      </c>
      <c r="F1701" s="24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4" t="str">
        <f t="shared" si="62"/>
        <v/>
      </c>
    </row>
    <row r="1702" spans="1:7">
      <c r="A1702" s="30" t="s">
        <v>3339</v>
      </c>
      <c r="B1702" s="30">
        <v>2</v>
      </c>
      <c r="C1702" s="30">
        <v>2</v>
      </c>
      <c r="D1702" s="24" t="str">
        <f t="shared" si="63"/>
        <v>기사임</v>
      </c>
      <c r="E1702" s="24">
        <f>IF(D1702="","",COUNTIF($D$1:D1702,"기사임"))</f>
        <v>1474</v>
      </c>
      <c r="F1702" s="24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4" t="str">
        <f t="shared" si="62"/>
        <v/>
      </c>
    </row>
    <row r="1703" spans="1:7">
      <c r="A1703" s="30" t="s">
        <v>1725</v>
      </c>
      <c r="B1703" s="30">
        <v>2</v>
      </c>
      <c r="C1703" s="30">
        <v>2</v>
      </c>
      <c r="D1703" s="24" t="str">
        <f t="shared" si="63"/>
        <v>기사임</v>
      </c>
      <c r="E1703" s="24">
        <f>IF(D1703="","",COUNTIF($D$1:D1703,"기사임"))</f>
        <v>1475</v>
      </c>
      <c r="F1703" s="24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4" t="str">
        <f t="shared" si="62"/>
        <v/>
      </c>
    </row>
    <row r="1704" spans="1:7">
      <c r="A1704" s="30" t="s">
        <v>2611</v>
      </c>
      <c r="B1704" s="30">
        <v>2</v>
      </c>
      <c r="C1704" s="30">
        <v>2</v>
      </c>
      <c r="D1704" s="24" t="str">
        <f t="shared" si="63"/>
        <v>기사임</v>
      </c>
      <c r="E1704" s="24">
        <f>IF(D1704="","",COUNTIF($D$1:D1704,"기사임"))</f>
        <v>1476</v>
      </c>
      <c r="F1704" s="24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4" t="str">
        <f t="shared" si="62"/>
        <v/>
      </c>
    </row>
    <row r="1705" spans="1:7">
      <c r="A1705" s="30" t="s">
        <v>3161</v>
      </c>
      <c r="B1705" s="30">
        <v>2</v>
      </c>
      <c r="C1705" s="30">
        <v>2</v>
      </c>
      <c r="D1705" s="24" t="str">
        <f t="shared" si="63"/>
        <v>기사임</v>
      </c>
      <c r="E1705" s="24">
        <f>IF(D1705="","",COUNTIF($D$1:D1705,"기사임"))</f>
        <v>1477</v>
      </c>
      <c r="F1705" s="24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4" t="str">
        <f t="shared" si="62"/>
        <v/>
      </c>
    </row>
    <row r="1706" spans="1:7">
      <c r="A1706" s="30" t="s">
        <v>3220</v>
      </c>
      <c r="B1706" s="30">
        <v>2</v>
      </c>
      <c r="C1706" s="30">
        <v>2</v>
      </c>
      <c r="D1706" s="24" t="str">
        <f t="shared" si="63"/>
        <v>기사임</v>
      </c>
      <c r="E1706" s="24">
        <f>IF(D1706="","",COUNTIF($D$1:D1706,"기사임"))</f>
        <v>1478</v>
      </c>
      <c r="F1706" s="24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4" t="str">
        <f t="shared" si="62"/>
        <v/>
      </c>
    </row>
    <row r="1707" spans="1:7">
      <c r="A1707" s="30" t="s">
        <v>3755</v>
      </c>
      <c r="B1707" s="30">
        <v>2</v>
      </c>
      <c r="C1707" s="30">
        <v>2</v>
      </c>
      <c r="D1707" s="24" t="str">
        <f t="shared" si="63"/>
        <v>기사임</v>
      </c>
      <c r="E1707" s="24">
        <f>IF(D1707="","",COUNTIF($D$1:D1707,"기사임"))</f>
        <v>1479</v>
      </c>
      <c r="F1707" s="24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4" t="str">
        <f t="shared" si="62"/>
        <v/>
      </c>
    </row>
    <row r="1708" spans="1:7">
      <c r="A1708" s="30" t="s">
        <v>3756</v>
      </c>
      <c r="B1708" s="30">
        <v>2</v>
      </c>
      <c r="C1708" s="30">
        <v>2</v>
      </c>
      <c r="D1708" s="24" t="str">
        <f t="shared" si="63"/>
        <v>기사임</v>
      </c>
      <c r="E1708" s="24">
        <f>IF(D1708="","",COUNTIF($D$1:D1708,"기사임"))</f>
        <v>1480</v>
      </c>
      <c r="F1708" s="24" t="str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/>
      </c>
      <c r="G1708" s="24" t="str">
        <f t="shared" si="62"/>
        <v/>
      </c>
    </row>
    <row r="1709" spans="1:7">
      <c r="A1709" s="30" t="s">
        <v>2833</v>
      </c>
      <c r="B1709" s="30">
        <v>2</v>
      </c>
      <c r="C1709" s="30">
        <v>2</v>
      </c>
      <c r="D1709" s="24" t="str">
        <f t="shared" si="63"/>
        <v>기사임</v>
      </c>
      <c r="E1709" s="24">
        <f>IF(D1709="","",COUNTIF($D$1:D1709,"기사임"))</f>
        <v>1481</v>
      </c>
      <c r="F1709" s="24" t="str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/>
      </c>
      <c r="G1709" s="24" t="str">
        <f t="shared" si="62"/>
        <v/>
      </c>
    </row>
    <row r="1710" spans="1:7">
      <c r="A1710" s="30" t="s">
        <v>2836</v>
      </c>
      <c r="B1710" s="30">
        <v>2</v>
      </c>
      <c r="C1710" s="30">
        <v>2</v>
      </c>
      <c r="D1710" s="24" t="str">
        <f t="shared" si="63"/>
        <v>기사임</v>
      </c>
      <c r="E1710" s="24">
        <f>IF(D1710="","",COUNTIF($D$1:D1710,"기사임"))</f>
        <v>1482</v>
      </c>
      <c r="F1710" s="24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4" t="str">
        <f t="shared" si="62"/>
        <v/>
      </c>
    </row>
    <row r="1711" spans="1:7">
      <c r="A1711" s="30" t="s">
        <v>3343</v>
      </c>
      <c r="B1711" s="30">
        <v>2</v>
      </c>
      <c r="C1711" s="30">
        <v>2</v>
      </c>
      <c r="D1711" s="24" t="str">
        <f t="shared" si="63"/>
        <v>기사임</v>
      </c>
      <c r="E1711" s="24">
        <f>IF(D1711="","",COUNTIF($D$1:D1711,"기사임"))</f>
        <v>1483</v>
      </c>
      <c r="F1711" s="24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4" t="str">
        <f t="shared" si="62"/>
        <v/>
      </c>
    </row>
    <row r="1712" spans="1:7">
      <c r="A1712" s="30" t="s">
        <v>3187</v>
      </c>
      <c r="B1712" s="30">
        <v>2</v>
      </c>
      <c r="C1712" s="30">
        <v>2</v>
      </c>
      <c r="D1712" s="24" t="str">
        <f t="shared" si="63"/>
        <v>기사임</v>
      </c>
      <c r="E1712" s="24">
        <f>IF(D1712="","",COUNTIF($D$1:D1712,"기사임"))</f>
        <v>1484</v>
      </c>
      <c r="F1712" s="24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4" t="str">
        <f t="shared" si="62"/>
        <v/>
      </c>
    </row>
    <row r="1713" spans="1:7">
      <c r="A1713" s="30" t="s">
        <v>2837</v>
      </c>
      <c r="B1713" s="30">
        <v>2</v>
      </c>
      <c r="C1713" s="30">
        <v>2</v>
      </c>
      <c r="D1713" s="24" t="str">
        <f t="shared" si="63"/>
        <v>기사임</v>
      </c>
      <c r="E1713" s="24">
        <f>IF(D1713="","",COUNTIF($D$1:D1713,"기사임"))</f>
        <v>1485</v>
      </c>
      <c r="F1713" s="24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4" t="str">
        <f t="shared" si="62"/>
        <v/>
      </c>
    </row>
    <row r="1714" spans="1:7">
      <c r="A1714" s="30" t="s">
        <v>1637</v>
      </c>
      <c r="B1714" s="30">
        <v>2</v>
      </c>
      <c r="C1714" s="30">
        <v>2</v>
      </c>
      <c r="D1714" s="24" t="str">
        <f t="shared" si="63"/>
        <v>기사임</v>
      </c>
      <c r="E1714" s="24">
        <f>IF(D1714="","",COUNTIF($D$1:D1714,"기사임"))</f>
        <v>1486</v>
      </c>
      <c r="F1714" s="24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4" t="str">
        <f t="shared" si="62"/>
        <v/>
      </c>
    </row>
    <row r="1715" spans="1:7">
      <c r="A1715" s="30" t="s">
        <v>2613</v>
      </c>
      <c r="B1715" s="30">
        <v>2</v>
      </c>
      <c r="C1715" s="30">
        <v>2</v>
      </c>
      <c r="D1715" s="24" t="str">
        <f t="shared" si="63"/>
        <v>기사임</v>
      </c>
      <c r="E1715" s="24">
        <f>IF(D1715="","",COUNTIF($D$1:D1715,"기사임"))</f>
        <v>1487</v>
      </c>
      <c r="F1715" s="24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4" t="str">
        <f t="shared" si="62"/>
        <v/>
      </c>
    </row>
    <row r="1716" spans="1:7">
      <c r="A1716" s="30" t="s">
        <v>3757</v>
      </c>
      <c r="B1716" s="30">
        <v>2</v>
      </c>
      <c r="C1716" s="30">
        <v>2</v>
      </c>
      <c r="D1716" s="24" t="str">
        <f t="shared" si="63"/>
        <v>기사임</v>
      </c>
      <c r="E1716" s="24">
        <f>IF(D1716="","",COUNTIF($D$1:D1716,"기사임"))</f>
        <v>1488</v>
      </c>
      <c r="F1716" s="24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4" t="str">
        <f t="shared" si="62"/>
        <v/>
      </c>
    </row>
    <row r="1717" spans="1:7">
      <c r="A1717" s="30" t="s">
        <v>2018</v>
      </c>
      <c r="B1717" s="30">
        <v>2</v>
      </c>
      <c r="C1717" s="30">
        <v>1</v>
      </c>
      <c r="D1717" s="24" t="str">
        <f t="shared" si="63"/>
        <v>기사임</v>
      </c>
      <c r="E1717" s="24">
        <f>IF(D1717="","",COUNTIF($D$1:D1717,"기사임"))</f>
        <v>1489</v>
      </c>
      <c r="F1717" s="24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4" t="str">
        <f t="shared" si="62"/>
        <v/>
      </c>
    </row>
    <row r="1718" spans="1:7">
      <c r="A1718" s="30" t="s">
        <v>2614</v>
      </c>
      <c r="B1718" s="30">
        <v>2</v>
      </c>
      <c r="C1718" s="30">
        <v>2</v>
      </c>
      <c r="D1718" s="24" t="str">
        <f t="shared" si="63"/>
        <v>기사임</v>
      </c>
      <c r="E1718" s="24">
        <f>IF(D1718="","",COUNTIF($D$1:D1718,"기사임"))</f>
        <v>1490</v>
      </c>
      <c r="F1718" s="24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4" t="str">
        <f t="shared" si="62"/>
        <v/>
      </c>
    </row>
    <row r="1719" spans="1:7">
      <c r="A1719" s="30" t="s">
        <v>2458</v>
      </c>
      <c r="B1719" s="30">
        <v>2</v>
      </c>
      <c r="C1719" s="30">
        <v>2</v>
      </c>
      <c r="D1719" s="24" t="str">
        <f t="shared" si="63"/>
        <v>기사임</v>
      </c>
      <c r="E1719" s="24">
        <f>IF(D1719="","",COUNTIF($D$1:D1719,"기사임"))</f>
        <v>1491</v>
      </c>
      <c r="F1719" s="24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4" t="str">
        <f t="shared" si="62"/>
        <v/>
      </c>
    </row>
    <row r="1720" spans="1:7">
      <c r="A1720" s="30" t="s">
        <v>2839</v>
      </c>
      <c r="B1720" s="30">
        <v>2</v>
      </c>
      <c r="C1720" s="30">
        <v>2</v>
      </c>
      <c r="D1720" s="24" t="str">
        <f t="shared" si="63"/>
        <v>기사임</v>
      </c>
      <c r="E1720" s="24">
        <f>IF(D1720="","",COUNTIF($D$1:D1720,"기사임"))</f>
        <v>1492</v>
      </c>
      <c r="F1720" s="24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4" t="str">
        <f t="shared" si="62"/>
        <v/>
      </c>
    </row>
    <row r="1721" spans="1:7">
      <c r="A1721" s="30" t="s">
        <v>3758</v>
      </c>
      <c r="B1721" s="30">
        <v>2</v>
      </c>
      <c r="C1721" s="30">
        <v>2</v>
      </c>
      <c r="D1721" s="24" t="str">
        <f t="shared" si="63"/>
        <v>기사임</v>
      </c>
      <c r="E1721" s="24">
        <f>IF(D1721="","",COUNTIF($D$1:D1721,"기사임"))</f>
        <v>1493</v>
      </c>
      <c r="F1721" s="24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4" t="str">
        <f t="shared" si="62"/>
        <v/>
      </c>
    </row>
    <row r="1722" spans="1:7">
      <c r="A1722" s="30" t="s">
        <v>3759</v>
      </c>
      <c r="B1722" s="30">
        <v>2</v>
      </c>
      <c r="C1722" s="30">
        <v>1</v>
      </c>
      <c r="D1722" s="24" t="str">
        <f t="shared" si="63"/>
        <v>기사임</v>
      </c>
      <c r="E1722" s="24">
        <f>IF(D1722="","",COUNTIF($D$1:D1722,"기사임"))</f>
        <v>1494</v>
      </c>
      <c r="F1722" s="24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4" t="str">
        <f t="shared" si="62"/>
        <v/>
      </c>
    </row>
    <row r="1723" spans="1:7">
      <c r="A1723" s="30" t="s">
        <v>3346</v>
      </c>
      <c r="B1723" s="30">
        <v>2</v>
      </c>
      <c r="C1723" s="30">
        <v>2</v>
      </c>
      <c r="D1723" s="24" t="str">
        <f t="shared" si="63"/>
        <v>기사임</v>
      </c>
      <c r="E1723" s="24">
        <f>IF(D1723="","",COUNTIF($D$1:D1723,"기사임"))</f>
        <v>1495</v>
      </c>
      <c r="F1723" s="24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4" t="str">
        <f t="shared" si="62"/>
        <v/>
      </c>
    </row>
    <row r="1724" spans="1:7">
      <c r="A1724" s="30" t="s">
        <v>2460</v>
      </c>
      <c r="B1724" s="30">
        <v>2</v>
      </c>
      <c r="C1724" s="30">
        <v>2</v>
      </c>
      <c r="D1724" s="24" t="str">
        <f t="shared" si="63"/>
        <v>기사임</v>
      </c>
      <c r="E1724" s="24">
        <f>IF(D1724="","",COUNTIF($D$1:D1724,"기사임"))</f>
        <v>1496</v>
      </c>
      <c r="F1724" s="24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4" t="str">
        <f t="shared" si="62"/>
        <v/>
      </c>
    </row>
    <row r="1725" spans="1:7">
      <c r="A1725" s="30" t="s">
        <v>2843</v>
      </c>
      <c r="B1725" s="30">
        <v>2</v>
      </c>
      <c r="C1725" s="30">
        <v>2</v>
      </c>
      <c r="D1725" s="24" t="str">
        <f t="shared" si="63"/>
        <v>기사임</v>
      </c>
      <c r="E1725" s="24">
        <f>IF(D1725="","",COUNTIF($D$1:D1725,"기사임"))</f>
        <v>1497</v>
      </c>
      <c r="F1725" s="24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4" t="str">
        <f t="shared" si="62"/>
        <v/>
      </c>
    </row>
    <row r="1726" spans="1:7">
      <c r="A1726" s="30" t="s">
        <v>3760</v>
      </c>
      <c r="B1726" s="30">
        <v>2</v>
      </c>
      <c r="C1726" s="30">
        <v>1</v>
      </c>
      <c r="D1726" s="24" t="str">
        <f t="shared" si="63"/>
        <v>기사임</v>
      </c>
      <c r="E1726" s="24">
        <f>IF(D1726="","",COUNTIF($D$1:D1726,"기사임"))</f>
        <v>1498</v>
      </c>
      <c r="F1726" s="24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4" t="str">
        <f t="shared" si="62"/>
        <v/>
      </c>
    </row>
    <row r="1727" spans="1:7">
      <c r="A1727" s="30" t="s">
        <v>2461</v>
      </c>
      <c r="B1727" s="30">
        <v>2</v>
      </c>
      <c r="C1727" s="30">
        <v>2</v>
      </c>
      <c r="D1727" s="24" t="str">
        <f t="shared" si="63"/>
        <v>기사임</v>
      </c>
      <c r="E1727" s="24">
        <f>IF(D1727="","",COUNTIF($D$1:D1727,"기사임"))</f>
        <v>1499</v>
      </c>
      <c r="F1727" s="24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4" t="str">
        <f t="shared" si="62"/>
        <v/>
      </c>
    </row>
    <row r="1728" spans="1:7">
      <c r="A1728" s="30" t="s">
        <v>3188</v>
      </c>
      <c r="B1728" s="30">
        <v>2</v>
      </c>
      <c r="C1728" s="30">
        <v>2</v>
      </c>
      <c r="D1728" s="24" t="str">
        <f t="shared" si="63"/>
        <v>기사임</v>
      </c>
      <c r="E1728" s="24">
        <f>IF(D1728="","",COUNTIF($D$1:D1728,"기사임"))</f>
        <v>1500</v>
      </c>
      <c r="F1728" s="24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4" t="str">
        <f t="shared" si="62"/>
        <v/>
      </c>
    </row>
    <row r="1729" spans="1:7">
      <c r="A1729" s="30" t="s">
        <v>3222</v>
      </c>
      <c r="B1729" s="30">
        <v>2</v>
      </c>
      <c r="C1729" s="30">
        <v>2</v>
      </c>
      <c r="D1729" s="24" t="str">
        <f t="shared" si="63"/>
        <v>기사임</v>
      </c>
      <c r="E1729" s="24">
        <f>IF(D1729="","",COUNTIF($D$1:D1729,"기사임"))</f>
        <v>1501</v>
      </c>
      <c r="F1729" s="24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4" t="str">
        <f t="shared" si="62"/>
        <v/>
      </c>
    </row>
    <row r="1730" spans="1:7">
      <c r="A1730" s="30" t="s">
        <v>3761</v>
      </c>
      <c r="B1730" s="30">
        <v>2</v>
      </c>
      <c r="C1730" s="30">
        <v>2</v>
      </c>
      <c r="D1730" s="24" t="str">
        <f t="shared" si="63"/>
        <v>기사임</v>
      </c>
      <c r="E1730" s="24">
        <f>IF(D1730="","",COUNTIF($D$1:D1730,"기사임"))</f>
        <v>1502</v>
      </c>
      <c r="F1730" s="24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4" t="str">
        <f t="shared" ref="G1730:G1793" si="64">IF(F1730="","",RANK(F1730,F:F,1))</f>
        <v/>
      </c>
    </row>
    <row r="1731" spans="1:7">
      <c r="A1731" s="30" t="s">
        <v>3762</v>
      </c>
      <c r="B1731" s="30">
        <v>2</v>
      </c>
      <c r="C1731" s="30">
        <v>2</v>
      </c>
      <c r="D1731" s="24" t="str">
        <f t="shared" ref="D1731:D1794" si="65">IF(AND(MID(A1731,2,8)="archives",ISNUMBER(VALUE(MID(A1731,11,8)))=TRUE),"기사임","")</f>
        <v>기사임</v>
      </c>
      <c r="E1731" s="24">
        <f>IF(D1731="","",COUNTIF($D$1:D1731,"기사임"))</f>
        <v>1503</v>
      </c>
      <c r="F1731" s="24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4" t="str">
        <f t="shared" si="64"/>
        <v/>
      </c>
    </row>
    <row r="1732" spans="1:7">
      <c r="A1732" s="30" t="s">
        <v>2846</v>
      </c>
      <c r="B1732" s="30">
        <v>2</v>
      </c>
      <c r="C1732" s="30">
        <v>2</v>
      </c>
      <c r="D1732" s="24" t="str">
        <f t="shared" si="65"/>
        <v>기사임</v>
      </c>
      <c r="E1732" s="24">
        <f>IF(D1732="","",COUNTIF($D$1:D1732,"기사임"))</f>
        <v>1504</v>
      </c>
      <c r="F1732" s="24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4" t="str">
        <f t="shared" si="64"/>
        <v/>
      </c>
    </row>
    <row r="1733" spans="1:7">
      <c r="A1733" s="30" t="s">
        <v>2847</v>
      </c>
      <c r="B1733" s="30">
        <v>2</v>
      </c>
      <c r="C1733" s="30">
        <v>2</v>
      </c>
      <c r="D1733" s="24" t="str">
        <f t="shared" si="65"/>
        <v>기사임</v>
      </c>
      <c r="E1733" s="24">
        <f>IF(D1733="","",COUNTIF($D$1:D1733,"기사임"))</f>
        <v>1505</v>
      </c>
      <c r="F1733" s="24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4" t="str">
        <f t="shared" si="64"/>
        <v/>
      </c>
    </row>
    <row r="1734" spans="1:7">
      <c r="A1734" s="30" t="s">
        <v>3763</v>
      </c>
      <c r="B1734" s="30">
        <v>2</v>
      </c>
      <c r="C1734" s="30">
        <v>2</v>
      </c>
      <c r="D1734" s="24" t="str">
        <f t="shared" si="65"/>
        <v>기사임</v>
      </c>
      <c r="E1734" s="24">
        <f>IF(D1734="","",COUNTIF($D$1:D1734,"기사임"))</f>
        <v>1506</v>
      </c>
      <c r="F1734" s="24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4" t="str">
        <f t="shared" si="64"/>
        <v/>
      </c>
    </row>
    <row r="1735" spans="1:7">
      <c r="A1735" s="30" t="s">
        <v>3347</v>
      </c>
      <c r="B1735" s="30">
        <v>2</v>
      </c>
      <c r="C1735" s="30">
        <v>2</v>
      </c>
      <c r="D1735" s="24" t="str">
        <f t="shared" si="65"/>
        <v>기사임</v>
      </c>
      <c r="E1735" s="24">
        <f>IF(D1735="","",COUNTIF($D$1:D1735,"기사임"))</f>
        <v>1507</v>
      </c>
      <c r="F1735" s="24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4" t="str">
        <f t="shared" si="64"/>
        <v/>
      </c>
    </row>
    <row r="1736" spans="1:7">
      <c r="A1736" s="30" t="s">
        <v>2849</v>
      </c>
      <c r="B1736" s="30">
        <v>2</v>
      </c>
      <c r="C1736" s="30">
        <v>2</v>
      </c>
      <c r="D1736" s="24" t="str">
        <f t="shared" si="65"/>
        <v>기사임</v>
      </c>
      <c r="E1736" s="24">
        <f>IF(D1736="","",COUNTIF($D$1:D1736,"기사임"))</f>
        <v>1508</v>
      </c>
      <c r="F1736" s="24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4" t="str">
        <f t="shared" si="64"/>
        <v/>
      </c>
    </row>
    <row r="1737" spans="1:7">
      <c r="A1737" s="30" t="s">
        <v>3764</v>
      </c>
      <c r="B1737" s="30">
        <v>2</v>
      </c>
      <c r="C1737" s="30">
        <v>1</v>
      </c>
      <c r="D1737" s="24" t="str">
        <f t="shared" si="65"/>
        <v>기사임</v>
      </c>
      <c r="E1737" s="24">
        <f>IF(D1737="","",COUNTIF($D$1:D1737,"기사임"))</f>
        <v>1509</v>
      </c>
      <c r="F1737" s="24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4" t="str">
        <f t="shared" si="64"/>
        <v/>
      </c>
    </row>
    <row r="1738" spans="1:7">
      <c r="A1738" s="30" t="s">
        <v>3765</v>
      </c>
      <c r="B1738" s="30">
        <v>2</v>
      </c>
      <c r="C1738" s="30">
        <v>2</v>
      </c>
      <c r="D1738" s="24" t="str">
        <f t="shared" si="65"/>
        <v>기사임</v>
      </c>
      <c r="E1738" s="24">
        <f>IF(D1738="","",COUNTIF($D$1:D1738,"기사임"))</f>
        <v>1510</v>
      </c>
      <c r="F1738" s="24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4" t="str">
        <f t="shared" si="64"/>
        <v/>
      </c>
    </row>
    <row r="1739" spans="1:7">
      <c r="A1739" s="30" t="s">
        <v>2853</v>
      </c>
      <c r="B1739" s="30">
        <v>2</v>
      </c>
      <c r="C1739" s="30">
        <v>2</v>
      </c>
      <c r="D1739" s="24" t="str">
        <f t="shared" si="65"/>
        <v>기사임</v>
      </c>
      <c r="E1739" s="24">
        <f>IF(D1739="","",COUNTIF($D$1:D1739,"기사임"))</f>
        <v>1511</v>
      </c>
      <c r="F1739" s="24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4" t="str">
        <f t="shared" si="64"/>
        <v/>
      </c>
    </row>
    <row r="1740" spans="1:7">
      <c r="A1740" s="30" t="s">
        <v>3348</v>
      </c>
      <c r="B1740" s="30">
        <v>2</v>
      </c>
      <c r="C1740" s="30">
        <v>1</v>
      </c>
      <c r="D1740" s="24" t="str">
        <f t="shared" si="65"/>
        <v>기사임</v>
      </c>
      <c r="E1740" s="24">
        <f>IF(D1740="","",COUNTIF($D$1:D1740,"기사임"))</f>
        <v>1512</v>
      </c>
      <c r="F1740" s="24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4" t="str">
        <f t="shared" si="64"/>
        <v/>
      </c>
    </row>
    <row r="1741" spans="1:7">
      <c r="A1741" s="30" t="s">
        <v>3766</v>
      </c>
      <c r="B1741" s="30">
        <v>2</v>
      </c>
      <c r="C1741" s="30">
        <v>2</v>
      </c>
      <c r="D1741" s="24" t="str">
        <f t="shared" si="65"/>
        <v>기사임</v>
      </c>
      <c r="E1741" s="24">
        <f>IF(D1741="","",COUNTIF($D$1:D1741,"기사임"))</f>
        <v>1513</v>
      </c>
      <c r="F1741" s="24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4" t="str">
        <f t="shared" si="64"/>
        <v/>
      </c>
    </row>
    <row r="1742" spans="1:7">
      <c r="A1742" s="30" t="s">
        <v>3767</v>
      </c>
      <c r="B1742" s="30">
        <v>2</v>
      </c>
      <c r="C1742" s="30">
        <v>2</v>
      </c>
      <c r="D1742" s="24" t="str">
        <f t="shared" si="65"/>
        <v>기사임</v>
      </c>
      <c r="E1742" s="24">
        <f>IF(D1742="","",COUNTIF($D$1:D1742,"기사임"))</f>
        <v>1514</v>
      </c>
      <c r="F1742" s="24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4" t="str">
        <f t="shared" si="64"/>
        <v/>
      </c>
    </row>
    <row r="1743" spans="1:7">
      <c r="A1743" s="30" t="s">
        <v>3224</v>
      </c>
      <c r="B1743" s="30">
        <v>2</v>
      </c>
      <c r="C1743" s="30">
        <v>2</v>
      </c>
      <c r="D1743" s="24" t="str">
        <f t="shared" si="65"/>
        <v>기사임</v>
      </c>
      <c r="E1743" s="24">
        <f>IF(D1743="","",COUNTIF($D$1:D1743,"기사임"))</f>
        <v>1515</v>
      </c>
      <c r="F1743" s="24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4" t="str">
        <f t="shared" si="64"/>
        <v/>
      </c>
    </row>
    <row r="1744" spans="1:7">
      <c r="A1744" s="30" t="s">
        <v>2335</v>
      </c>
      <c r="B1744" s="30">
        <v>2</v>
      </c>
      <c r="C1744" s="30">
        <v>2</v>
      </c>
      <c r="D1744" s="24" t="str">
        <f t="shared" si="65"/>
        <v>기사임</v>
      </c>
      <c r="E1744" s="24">
        <f>IF(D1744="","",COUNTIF($D$1:D1744,"기사임"))</f>
        <v>1516</v>
      </c>
      <c r="F1744" s="24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4" t="str">
        <f t="shared" si="64"/>
        <v/>
      </c>
    </row>
    <row r="1745" spans="1:7">
      <c r="A1745" s="30" t="s">
        <v>2627</v>
      </c>
      <c r="B1745" s="30">
        <v>2</v>
      </c>
      <c r="C1745" s="30">
        <v>2</v>
      </c>
      <c r="D1745" s="24" t="str">
        <f t="shared" si="65"/>
        <v>기사임</v>
      </c>
      <c r="E1745" s="24">
        <f>IF(D1745="","",COUNTIF($D$1:D1745,"기사임"))</f>
        <v>1517</v>
      </c>
      <c r="F1745" s="24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4" t="str">
        <f t="shared" si="64"/>
        <v/>
      </c>
    </row>
    <row r="1746" spans="1:7">
      <c r="A1746" s="30" t="s">
        <v>2628</v>
      </c>
      <c r="B1746" s="30">
        <v>2</v>
      </c>
      <c r="C1746" s="30">
        <v>2</v>
      </c>
      <c r="D1746" s="24" t="str">
        <f t="shared" si="65"/>
        <v>기사임</v>
      </c>
      <c r="E1746" s="24">
        <f>IF(D1746="","",COUNTIF($D$1:D1746,"기사임"))</f>
        <v>1518</v>
      </c>
      <c r="F1746" s="24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4" t="str">
        <f t="shared" si="64"/>
        <v/>
      </c>
    </row>
    <row r="1747" spans="1:7">
      <c r="A1747" s="30" t="s">
        <v>2336</v>
      </c>
      <c r="B1747" s="30">
        <v>2</v>
      </c>
      <c r="C1747" s="30">
        <v>2</v>
      </c>
      <c r="D1747" s="24" t="str">
        <f t="shared" si="65"/>
        <v>기사임</v>
      </c>
      <c r="E1747" s="24">
        <f>IF(D1747="","",COUNTIF($D$1:D1747,"기사임"))</f>
        <v>1519</v>
      </c>
      <c r="F1747" s="24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4" t="str">
        <f t="shared" si="64"/>
        <v/>
      </c>
    </row>
    <row r="1748" spans="1:7">
      <c r="A1748" s="30" t="s">
        <v>3768</v>
      </c>
      <c r="B1748" s="30">
        <v>2</v>
      </c>
      <c r="C1748" s="30">
        <v>2</v>
      </c>
      <c r="D1748" s="24" t="str">
        <f t="shared" si="65"/>
        <v>기사임</v>
      </c>
      <c r="E1748" s="24">
        <f>IF(D1748="","",COUNTIF($D$1:D1748,"기사임"))</f>
        <v>1520</v>
      </c>
      <c r="F1748" s="24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4" t="str">
        <f t="shared" si="64"/>
        <v/>
      </c>
    </row>
    <row r="1749" spans="1:7">
      <c r="A1749" s="30" t="s">
        <v>1947</v>
      </c>
      <c r="B1749" s="30">
        <v>2</v>
      </c>
      <c r="C1749" s="30">
        <v>2</v>
      </c>
      <c r="D1749" s="24" t="str">
        <f t="shared" si="65"/>
        <v>기사임</v>
      </c>
      <c r="E1749" s="24">
        <f>IF(D1749="","",COUNTIF($D$1:D1749,"기사임"))</f>
        <v>1521</v>
      </c>
      <c r="F1749" s="24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4" t="str">
        <f t="shared" si="64"/>
        <v/>
      </c>
    </row>
    <row r="1750" spans="1:7">
      <c r="A1750" s="30" t="s">
        <v>3769</v>
      </c>
      <c r="B1750" s="30">
        <v>2</v>
      </c>
      <c r="C1750" s="30">
        <v>1</v>
      </c>
      <c r="D1750" s="24" t="str">
        <f t="shared" si="65"/>
        <v>기사임</v>
      </c>
      <c r="E1750" s="24">
        <f>IF(D1750="","",COUNTIF($D$1:D1750,"기사임"))</f>
        <v>1522</v>
      </c>
      <c r="F1750" s="24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4" t="str">
        <f t="shared" si="64"/>
        <v/>
      </c>
    </row>
    <row r="1751" spans="1:7">
      <c r="A1751" s="30" t="s">
        <v>3770</v>
      </c>
      <c r="B1751" s="30">
        <v>2</v>
      </c>
      <c r="C1751" s="30">
        <v>2</v>
      </c>
      <c r="D1751" s="24" t="str">
        <f t="shared" si="65"/>
        <v>기사임</v>
      </c>
      <c r="E1751" s="24">
        <f>IF(D1751="","",COUNTIF($D$1:D1751,"기사임"))</f>
        <v>1523</v>
      </c>
      <c r="F1751" s="24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4" t="str">
        <f t="shared" si="64"/>
        <v/>
      </c>
    </row>
    <row r="1752" spans="1:7">
      <c r="A1752" s="30" t="s">
        <v>2467</v>
      </c>
      <c r="B1752" s="30">
        <v>2</v>
      </c>
      <c r="C1752" s="30">
        <v>2</v>
      </c>
      <c r="D1752" s="24" t="str">
        <f t="shared" si="65"/>
        <v>기사임</v>
      </c>
      <c r="E1752" s="24">
        <f>IF(D1752="","",COUNTIF($D$1:D1752,"기사임"))</f>
        <v>1524</v>
      </c>
      <c r="F1752" s="24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4" t="str">
        <f t="shared" si="64"/>
        <v/>
      </c>
    </row>
    <row r="1753" spans="1:7">
      <c r="A1753" s="30" t="s">
        <v>2860</v>
      </c>
      <c r="B1753" s="30">
        <v>2</v>
      </c>
      <c r="C1753" s="30">
        <v>2</v>
      </c>
      <c r="D1753" s="24" t="str">
        <f t="shared" si="65"/>
        <v>기사임</v>
      </c>
      <c r="E1753" s="24">
        <f>IF(D1753="","",COUNTIF($D$1:D1753,"기사임"))</f>
        <v>1525</v>
      </c>
      <c r="F1753" s="24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4" t="str">
        <f t="shared" si="64"/>
        <v/>
      </c>
    </row>
    <row r="1754" spans="1:7">
      <c r="A1754" s="30" t="s">
        <v>2468</v>
      </c>
      <c r="B1754" s="30">
        <v>2</v>
      </c>
      <c r="C1754" s="30">
        <v>2</v>
      </c>
      <c r="D1754" s="24" t="str">
        <f t="shared" si="65"/>
        <v>기사임</v>
      </c>
      <c r="E1754" s="24">
        <f>IF(D1754="","",COUNTIF($D$1:D1754,"기사임"))</f>
        <v>1526</v>
      </c>
      <c r="F1754" s="24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4" t="str">
        <f t="shared" si="64"/>
        <v/>
      </c>
    </row>
    <row r="1755" spans="1:7">
      <c r="A1755" s="30" t="s">
        <v>3771</v>
      </c>
      <c r="B1755" s="30">
        <v>2</v>
      </c>
      <c r="C1755" s="30">
        <v>2</v>
      </c>
      <c r="D1755" s="24" t="str">
        <f t="shared" si="65"/>
        <v>기사임</v>
      </c>
      <c r="E1755" s="24">
        <f>IF(D1755="","",COUNTIF($D$1:D1755,"기사임"))</f>
        <v>1527</v>
      </c>
      <c r="F1755" s="24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4" t="str">
        <f t="shared" si="64"/>
        <v/>
      </c>
    </row>
    <row r="1756" spans="1:7">
      <c r="A1756" s="30" t="s">
        <v>2862</v>
      </c>
      <c r="B1756" s="30">
        <v>2</v>
      </c>
      <c r="C1756" s="30">
        <v>2</v>
      </c>
      <c r="D1756" s="24" t="str">
        <f t="shared" si="65"/>
        <v>기사임</v>
      </c>
      <c r="E1756" s="24">
        <f>IF(D1756="","",COUNTIF($D$1:D1756,"기사임"))</f>
        <v>1528</v>
      </c>
      <c r="F1756" s="24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4" t="str">
        <f t="shared" si="64"/>
        <v/>
      </c>
    </row>
    <row r="1757" spans="1:7">
      <c r="A1757" s="30" t="s">
        <v>3354</v>
      </c>
      <c r="B1757" s="30">
        <v>2</v>
      </c>
      <c r="C1757" s="30">
        <v>2</v>
      </c>
      <c r="D1757" s="24" t="str">
        <f t="shared" si="65"/>
        <v>기사임</v>
      </c>
      <c r="E1757" s="24">
        <f>IF(D1757="","",COUNTIF($D$1:D1757,"기사임"))</f>
        <v>1529</v>
      </c>
      <c r="F1757" s="24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4" t="str">
        <f t="shared" si="64"/>
        <v/>
      </c>
    </row>
    <row r="1758" spans="1:7">
      <c r="A1758" s="30" t="s">
        <v>2863</v>
      </c>
      <c r="B1758" s="30">
        <v>2</v>
      </c>
      <c r="C1758" s="30">
        <v>1</v>
      </c>
      <c r="D1758" s="24" t="str">
        <f t="shared" si="65"/>
        <v>기사임</v>
      </c>
      <c r="E1758" s="24">
        <f>IF(D1758="","",COUNTIF($D$1:D1758,"기사임"))</f>
        <v>1530</v>
      </c>
      <c r="F1758" s="24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4" t="str">
        <f t="shared" si="64"/>
        <v/>
      </c>
    </row>
    <row r="1759" spans="1:7">
      <c r="A1759" s="30" t="s">
        <v>2631</v>
      </c>
      <c r="B1759" s="30">
        <v>2</v>
      </c>
      <c r="C1759" s="30">
        <v>1</v>
      </c>
      <c r="D1759" s="24" t="str">
        <f t="shared" si="65"/>
        <v>기사임</v>
      </c>
      <c r="E1759" s="24">
        <f>IF(D1759="","",COUNTIF($D$1:D1759,"기사임"))</f>
        <v>1531</v>
      </c>
      <c r="F1759" s="24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4" t="str">
        <f t="shared" si="64"/>
        <v/>
      </c>
    </row>
    <row r="1760" spans="1:7">
      <c r="A1760" s="30" t="s">
        <v>3772</v>
      </c>
      <c r="B1760" s="30">
        <v>2</v>
      </c>
      <c r="C1760" s="30">
        <v>1</v>
      </c>
      <c r="D1760" s="24" t="str">
        <f t="shared" si="65"/>
        <v>기사임</v>
      </c>
      <c r="E1760" s="24">
        <f>IF(D1760="","",COUNTIF($D$1:D1760,"기사임"))</f>
        <v>1532</v>
      </c>
      <c r="F1760" s="24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4" t="str">
        <f t="shared" si="64"/>
        <v/>
      </c>
    </row>
    <row r="1761" spans="1:7">
      <c r="A1761" s="30" t="s">
        <v>3773</v>
      </c>
      <c r="B1761" s="30">
        <v>2</v>
      </c>
      <c r="C1761" s="30">
        <v>1</v>
      </c>
      <c r="D1761" s="24" t="str">
        <f t="shared" si="65"/>
        <v>기사임</v>
      </c>
      <c r="E1761" s="24">
        <f>IF(D1761="","",COUNTIF($D$1:D1761,"기사임"))</f>
        <v>1533</v>
      </c>
      <c r="F1761" s="24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4" t="str">
        <f t="shared" si="64"/>
        <v/>
      </c>
    </row>
    <row r="1762" spans="1:7">
      <c r="A1762" s="30" t="s">
        <v>3774</v>
      </c>
      <c r="B1762" s="30">
        <v>2</v>
      </c>
      <c r="C1762" s="30">
        <v>2</v>
      </c>
      <c r="D1762" s="24" t="str">
        <f t="shared" si="65"/>
        <v>기사임</v>
      </c>
      <c r="E1762" s="24">
        <f>IF(D1762="","",COUNTIF($D$1:D1762,"기사임"))</f>
        <v>1534</v>
      </c>
      <c r="F1762" s="24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4" t="str">
        <f t="shared" si="64"/>
        <v/>
      </c>
    </row>
    <row r="1763" spans="1:7">
      <c r="A1763" s="30" t="s">
        <v>2865</v>
      </c>
      <c r="B1763" s="30">
        <v>2</v>
      </c>
      <c r="C1763" s="30">
        <v>1</v>
      </c>
      <c r="D1763" s="24" t="str">
        <f t="shared" si="65"/>
        <v>기사임</v>
      </c>
      <c r="E1763" s="24">
        <f>IF(D1763="","",COUNTIF($D$1:D1763,"기사임"))</f>
        <v>1535</v>
      </c>
      <c r="F1763" s="24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4" t="str">
        <f t="shared" si="64"/>
        <v/>
      </c>
    </row>
    <row r="1764" spans="1:7">
      <c r="A1764" s="30" t="s">
        <v>2027</v>
      </c>
      <c r="B1764" s="30">
        <v>2</v>
      </c>
      <c r="C1764" s="30">
        <v>2</v>
      </c>
      <c r="D1764" s="24" t="str">
        <f t="shared" si="65"/>
        <v>기사임</v>
      </c>
      <c r="E1764" s="24">
        <f>IF(D1764="","",COUNTIF($D$1:D1764,"기사임"))</f>
        <v>1536</v>
      </c>
      <c r="F1764" s="24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4" t="str">
        <f t="shared" si="64"/>
        <v/>
      </c>
    </row>
    <row r="1765" spans="1:7">
      <c r="A1765" s="30" t="s">
        <v>2233</v>
      </c>
      <c r="B1765" s="30">
        <v>2</v>
      </c>
      <c r="C1765" s="30">
        <v>2</v>
      </c>
      <c r="D1765" s="24" t="str">
        <f t="shared" si="65"/>
        <v>기사임</v>
      </c>
      <c r="E1765" s="24">
        <f>IF(D1765="","",COUNTIF($D$1:D1765,"기사임"))</f>
        <v>1537</v>
      </c>
      <c r="F1765" s="24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4" t="str">
        <f t="shared" si="64"/>
        <v/>
      </c>
    </row>
    <row r="1766" spans="1:7">
      <c r="A1766" s="30" t="s">
        <v>3775</v>
      </c>
      <c r="B1766" s="30">
        <v>2</v>
      </c>
      <c r="C1766" s="30">
        <v>2</v>
      </c>
      <c r="D1766" s="24" t="str">
        <f t="shared" si="65"/>
        <v>기사임</v>
      </c>
      <c r="E1766" s="24">
        <f>IF(D1766="","",COUNTIF($D$1:D1766,"기사임"))</f>
        <v>1538</v>
      </c>
      <c r="F1766" s="24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4" t="str">
        <f t="shared" si="64"/>
        <v/>
      </c>
    </row>
    <row r="1767" spans="1:7">
      <c r="A1767" s="30" t="s">
        <v>2869</v>
      </c>
      <c r="B1767" s="30">
        <v>2</v>
      </c>
      <c r="C1767" s="30">
        <v>2</v>
      </c>
      <c r="D1767" s="24" t="str">
        <f t="shared" si="65"/>
        <v>기사임</v>
      </c>
      <c r="E1767" s="24">
        <f>IF(D1767="","",COUNTIF($D$1:D1767,"기사임"))</f>
        <v>1539</v>
      </c>
      <c r="F1767" s="24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4" t="str">
        <f t="shared" si="64"/>
        <v/>
      </c>
    </row>
    <row r="1768" spans="1:7">
      <c r="A1768" s="30" t="s">
        <v>2633</v>
      </c>
      <c r="B1768" s="30">
        <v>2</v>
      </c>
      <c r="C1768" s="30">
        <v>2</v>
      </c>
      <c r="D1768" s="24" t="str">
        <f t="shared" si="65"/>
        <v>기사임</v>
      </c>
      <c r="E1768" s="24">
        <f>IF(D1768="","",COUNTIF($D$1:D1768,"기사임"))</f>
        <v>1540</v>
      </c>
      <c r="F1768" s="24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4" t="str">
        <f t="shared" si="64"/>
        <v/>
      </c>
    </row>
    <row r="1769" spans="1:7">
      <c r="A1769" s="30" t="s">
        <v>2871</v>
      </c>
      <c r="B1769" s="30">
        <v>2</v>
      </c>
      <c r="C1769" s="30">
        <v>2</v>
      </c>
      <c r="D1769" s="24" t="str">
        <f t="shared" si="65"/>
        <v>기사임</v>
      </c>
      <c r="E1769" s="24">
        <f>IF(D1769="","",COUNTIF($D$1:D1769,"기사임"))</f>
        <v>1541</v>
      </c>
      <c r="F1769" s="24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4" t="str">
        <f t="shared" si="64"/>
        <v/>
      </c>
    </row>
    <row r="1770" spans="1:7">
      <c r="A1770" s="30" t="s">
        <v>3776</v>
      </c>
      <c r="B1770" s="30">
        <v>2</v>
      </c>
      <c r="C1770" s="30">
        <v>2</v>
      </c>
      <c r="D1770" s="24" t="str">
        <f t="shared" si="65"/>
        <v>기사임</v>
      </c>
      <c r="E1770" s="24">
        <f>IF(D1770="","",COUNTIF($D$1:D1770,"기사임"))</f>
        <v>1542</v>
      </c>
      <c r="F1770" s="24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4" t="str">
        <f t="shared" si="64"/>
        <v/>
      </c>
    </row>
    <row r="1771" spans="1:7">
      <c r="A1771" s="30" t="s">
        <v>3777</v>
      </c>
      <c r="B1771" s="30">
        <v>2</v>
      </c>
      <c r="C1771" s="30">
        <v>2</v>
      </c>
      <c r="D1771" s="24" t="str">
        <f t="shared" si="65"/>
        <v>기사임</v>
      </c>
      <c r="E1771" s="24">
        <f>IF(D1771="","",COUNTIF($D$1:D1771,"기사임"))</f>
        <v>1543</v>
      </c>
      <c r="F1771" s="24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4" t="str">
        <f t="shared" si="64"/>
        <v/>
      </c>
    </row>
    <row r="1772" spans="1:7">
      <c r="A1772" s="30" t="s">
        <v>2030</v>
      </c>
      <c r="B1772" s="30">
        <v>2</v>
      </c>
      <c r="C1772" s="30">
        <v>2</v>
      </c>
      <c r="D1772" s="24" t="str">
        <f t="shared" si="65"/>
        <v>기사임</v>
      </c>
      <c r="E1772" s="24">
        <f>IF(D1772="","",COUNTIF($D$1:D1772,"기사임"))</f>
        <v>1544</v>
      </c>
      <c r="F1772" s="24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4" t="str">
        <f t="shared" si="64"/>
        <v/>
      </c>
    </row>
    <row r="1773" spans="1:7">
      <c r="A1773" s="30" t="s">
        <v>2637</v>
      </c>
      <c r="B1773" s="30">
        <v>2</v>
      </c>
      <c r="C1773" s="30">
        <v>2</v>
      </c>
      <c r="D1773" s="24" t="str">
        <f t="shared" si="65"/>
        <v>기사임</v>
      </c>
      <c r="E1773" s="24">
        <f>IF(D1773="","",COUNTIF($D$1:D1773,"기사임"))</f>
        <v>1545</v>
      </c>
      <c r="F1773" s="24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4" t="str">
        <f t="shared" si="64"/>
        <v/>
      </c>
    </row>
    <row r="1774" spans="1:7">
      <c r="A1774" s="30" t="s">
        <v>1800</v>
      </c>
      <c r="B1774" s="30">
        <v>2</v>
      </c>
      <c r="C1774" s="30">
        <v>2</v>
      </c>
      <c r="D1774" s="24" t="str">
        <f t="shared" si="65"/>
        <v>기사임</v>
      </c>
      <c r="E1774" s="24">
        <f>IF(D1774="","",COUNTIF($D$1:D1774,"기사임"))</f>
        <v>1546</v>
      </c>
      <c r="F1774" s="24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4" t="str">
        <f t="shared" si="64"/>
        <v/>
      </c>
    </row>
    <row r="1775" spans="1:7">
      <c r="A1775" s="30" t="s">
        <v>2343</v>
      </c>
      <c r="B1775" s="30">
        <v>2</v>
      </c>
      <c r="C1775" s="30">
        <v>2</v>
      </c>
      <c r="D1775" s="24" t="str">
        <f t="shared" si="65"/>
        <v>기사임</v>
      </c>
      <c r="E1775" s="24">
        <f>IF(D1775="","",COUNTIF($D$1:D1775,"기사임"))</f>
        <v>1547</v>
      </c>
      <c r="F1775" s="24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4" t="str">
        <f t="shared" si="64"/>
        <v/>
      </c>
    </row>
    <row r="1776" spans="1:7">
      <c r="A1776" s="30" t="s">
        <v>2875</v>
      </c>
      <c r="B1776" s="30">
        <v>2</v>
      </c>
      <c r="C1776" s="30">
        <v>2</v>
      </c>
      <c r="D1776" s="24" t="str">
        <f t="shared" si="65"/>
        <v>기사임</v>
      </c>
      <c r="E1776" s="24">
        <f>IF(D1776="","",COUNTIF($D$1:D1776,"기사임"))</f>
        <v>1548</v>
      </c>
      <c r="F1776" s="24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4" t="str">
        <f t="shared" si="64"/>
        <v/>
      </c>
    </row>
    <row r="1777" spans="1:7">
      <c r="A1777" s="30" t="s">
        <v>2640</v>
      </c>
      <c r="B1777" s="30">
        <v>2</v>
      </c>
      <c r="C1777" s="30">
        <v>2</v>
      </c>
      <c r="D1777" s="24" t="str">
        <f t="shared" si="65"/>
        <v>기사임</v>
      </c>
      <c r="E1777" s="24">
        <f>IF(D1777="","",COUNTIF($D$1:D1777,"기사임"))</f>
        <v>1549</v>
      </c>
      <c r="F1777" s="24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4" t="str">
        <f t="shared" si="64"/>
        <v/>
      </c>
    </row>
    <row r="1778" spans="1:7">
      <c r="A1778" s="30" t="s">
        <v>2876</v>
      </c>
      <c r="B1778" s="30">
        <v>2</v>
      </c>
      <c r="C1778" s="30">
        <v>2</v>
      </c>
      <c r="D1778" s="24" t="str">
        <f t="shared" si="65"/>
        <v>기사임</v>
      </c>
      <c r="E1778" s="24">
        <f>IF(D1778="","",COUNTIF($D$1:D1778,"기사임"))</f>
        <v>1550</v>
      </c>
      <c r="F1778" s="24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4" t="str">
        <f t="shared" si="64"/>
        <v/>
      </c>
    </row>
    <row r="1779" spans="1:7">
      <c r="A1779" s="30" t="s">
        <v>3357</v>
      </c>
      <c r="B1779" s="30">
        <v>2</v>
      </c>
      <c r="C1779" s="30">
        <v>2</v>
      </c>
      <c r="D1779" s="24" t="str">
        <f t="shared" si="65"/>
        <v>기사임</v>
      </c>
      <c r="E1779" s="24">
        <f>IF(D1779="","",COUNTIF($D$1:D1779,"기사임"))</f>
        <v>1551</v>
      </c>
      <c r="F1779" s="24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4" t="str">
        <f t="shared" si="64"/>
        <v/>
      </c>
    </row>
    <row r="1780" spans="1:7">
      <c r="A1780" s="30" t="s">
        <v>3778</v>
      </c>
      <c r="B1780" s="30">
        <v>2</v>
      </c>
      <c r="C1780" s="30">
        <v>2</v>
      </c>
      <c r="D1780" s="24" t="str">
        <f t="shared" si="65"/>
        <v>기사임</v>
      </c>
      <c r="E1780" s="24">
        <f>IF(D1780="","",COUNTIF($D$1:D1780,"기사임"))</f>
        <v>1552</v>
      </c>
      <c r="F1780" s="24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4" t="str">
        <f t="shared" si="64"/>
        <v/>
      </c>
    </row>
    <row r="1781" spans="1:7">
      <c r="A1781" s="30" t="s">
        <v>2345</v>
      </c>
      <c r="B1781" s="30">
        <v>2</v>
      </c>
      <c r="C1781" s="30">
        <v>2</v>
      </c>
      <c r="D1781" s="24" t="str">
        <f t="shared" si="65"/>
        <v>기사임</v>
      </c>
      <c r="E1781" s="24">
        <f>IF(D1781="","",COUNTIF($D$1:D1781,"기사임"))</f>
        <v>1553</v>
      </c>
      <c r="F1781" s="24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4" t="str">
        <f t="shared" si="64"/>
        <v/>
      </c>
    </row>
    <row r="1782" spans="1:7">
      <c r="A1782" s="30" t="s">
        <v>2476</v>
      </c>
      <c r="B1782" s="30">
        <v>2</v>
      </c>
      <c r="C1782" s="30">
        <v>2</v>
      </c>
      <c r="D1782" s="24" t="str">
        <f t="shared" si="65"/>
        <v>기사임</v>
      </c>
      <c r="E1782" s="24">
        <f>IF(D1782="","",COUNTIF($D$1:D1782,"기사임"))</f>
        <v>1554</v>
      </c>
      <c r="F1782" s="24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4" t="str">
        <f t="shared" si="64"/>
        <v/>
      </c>
    </row>
    <row r="1783" spans="1:7">
      <c r="A1783" s="30" t="s">
        <v>3163</v>
      </c>
      <c r="B1783" s="30">
        <v>2</v>
      </c>
      <c r="C1783" s="30">
        <v>2</v>
      </c>
      <c r="D1783" s="24" t="str">
        <f t="shared" si="65"/>
        <v>기사임</v>
      </c>
      <c r="E1783" s="24">
        <f>IF(D1783="","",COUNTIF($D$1:D1783,"기사임"))</f>
        <v>1555</v>
      </c>
      <c r="F1783" s="24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4" t="str">
        <f t="shared" si="64"/>
        <v/>
      </c>
    </row>
    <row r="1784" spans="1:7">
      <c r="A1784" s="30" t="s">
        <v>2478</v>
      </c>
      <c r="B1784" s="30">
        <v>2</v>
      </c>
      <c r="C1784" s="30">
        <v>2</v>
      </c>
      <c r="D1784" s="24" t="str">
        <f t="shared" si="65"/>
        <v>기사임</v>
      </c>
      <c r="E1784" s="24">
        <f>IF(D1784="","",COUNTIF($D$1:D1784,"기사임"))</f>
        <v>1556</v>
      </c>
      <c r="F1784" s="24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4" t="str">
        <f t="shared" si="64"/>
        <v/>
      </c>
    </row>
    <row r="1785" spans="1:7">
      <c r="A1785" s="30" t="s">
        <v>2645</v>
      </c>
      <c r="B1785" s="30">
        <v>2</v>
      </c>
      <c r="C1785" s="30">
        <v>2</v>
      </c>
      <c r="D1785" s="24" t="str">
        <f t="shared" si="65"/>
        <v>기사임</v>
      </c>
      <c r="E1785" s="24">
        <f>IF(D1785="","",COUNTIF($D$1:D1785,"기사임"))</f>
        <v>1557</v>
      </c>
      <c r="F1785" s="24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4" t="str">
        <f t="shared" si="64"/>
        <v/>
      </c>
    </row>
    <row r="1786" spans="1:7">
      <c r="A1786" s="30" t="s">
        <v>3230</v>
      </c>
      <c r="B1786" s="30">
        <v>2</v>
      </c>
      <c r="C1786" s="30">
        <v>2</v>
      </c>
      <c r="D1786" s="24" t="str">
        <f t="shared" si="65"/>
        <v>기사임</v>
      </c>
      <c r="E1786" s="24">
        <f>IF(D1786="","",COUNTIF($D$1:D1786,"기사임"))</f>
        <v>1558</v>
      </c>
      <c r="F1786" s="24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4" t="str">
        <f t="shared" si="64"/>
        <v/>
      </c>
    </row>
    <row r="1787" spans="1:7">
      <c r="A1787" s="30" t="s">
        <v>3779</v>
      </c>
      <c r="B1787" s="30">
        <v>2</v>
      </c>
      <c r="C1787" s="30">
        <v>1</v>
      </c>
      <c r="D1787" s="24" t="str">
        <f t="shared" si="65"/>
        <v/>
      </c>
      <c r="E1787" s="24" t="str">
        <f>IF(D1787="","",COUNTIF($D$1:D1787,"기사임"))</f>
        <v/>
      </c>
      <c r="F1787" s="24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4" t="str">
        <f t="shared" si="64"/>
        <v/>
      </c>
    </row>
    <row r="1788" spans="1:7">
      <c r="A1788" s="30" t="s">
        <v>3361</v>
      </c>
      <c r="B1788" s="30">
        <v>2</v>
      </c>
      <c r="C1788" s="30">
        <v>1</v>
      </c>
      <c r="D1788" s="24" t="str">
        <f t="shared" si="65"/>
        <v/>
      </c>
      <c r="E1788" s="24" t="str">
        <f>IF(D1788="","",COUNTIF($D$1:D1788,"기사임"))</f>
        <v/>
      </c>
      <c r="F1788" s="24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4" t="str">
        <f t="shared" si="64"/>
        <v/>
      </c>
    </row>
    <row r="1789" spans="1:7">
      <c r="A1789" s="30" t="s">
        <v>3780</v>
      </c>
      <c r="B1789" s="30">
        <v>2</v>
      </c>
      <c r="C1789" s="30">
        <v>1</v>
      </c>
      <c r="D1789" s="24" t="str">
        <f t="shared" si="65"/>
        <v/>
      </c>
      <c r="E1789" s="24" t="str">
        <f>IF(D1789="","",COUNTIF($D$1:D1789,"기사임"))</f>
        <v/>
      </c>
      <c r="F1789" s="24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4" t="str">
        <f t="shared" si="64"/>
        <v/>
      </c>
    </row>
    <row r="1790" spans="1:7">
      <c r="A1790" s="30" t="s">
        <v>3781</v>
      </c>
      <c r="B1790" s="30">
        <v>2</v>
      </c>
      <c r="C1790" s="30">
        <v>1</v>
      </c>
      <c r="D1790" s="24" t="str">
        <f t="shared" si="65"/>
        <v/>
      </c>
      <c r="E1790" s="24" t="str">
        <f>IF(D1790="","",COUNTIF($D$1:D1790,"기사임"))</f>
        <v/>
      </c>
      <c r="F1790" s="24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4" t="str">
        <f t="shared" si="64"/>
        <v/>
      </c>
    </row>
    <row r="1791" spans="1:7">
      <c r="A1791" s="30" t="s">
        <v>3782</v>
      </c>
      <c r="B1791" s="30">
        <v>2</v>
      </c>
      <c r="C1791" s="30">
        <v>2</v>
      </c>
      <c r="D1791" s="24" t="str">
        <f t="shared" si="65"/>
        <v/>
      </c>
      <c r="E1791" s="24" t="str">
        <f>IF(D1791="","",COUNTIF($D$1:D1791,"기사임"))</f>
        <v/>
      </c>
      <c r="F1791" s="24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4" t="str">
        <f t="shared" si="64"/>
        <v/>
      </c>
    </row>
    <row r="1792" spans="1:7">
      <c r="A1792" s="30" t="s">
        <v>3783</v>
      </c>
      <c r="B1792" s="30">
        <v>2</v>
      </c>
      <c r="C1792" s="30">
        <v>1</v>
      </c>
      <c r="D1792" s="24" t="str">
        <f t="shared" si="65"/>
        <v/>
      </c>
      <c r="E1792" s="24" t="str">
        <f>IF(D1792="","",COUNTIF($D$1:D1792,"기사임"))</f>
        <v/>
      </c>
      <c r="F1792" s="24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4" t="str">
        <f t="shared" si="64"/>
        <v/>
      </c>
    </row>
    <row r="1793" spans="1:7">
      <c r="A1793" s="30" t="s">
        <v>2884</v>
      </c>
      <c r="B1793" s="30">
        <v>2</v>
      </c>
      <c r="C1793" s="30">
        <v>2</v>
      </c>
      <c r="D1793" s="24" t="str">
        <f t="shared" si="65"/>
        <v/>
      </c>
      <c r="E1793" s="24" t="str">
        <f>IF(D1793="","",COUNTIF($D$1:D1793,"기사임"))</f>
        <v/>
      </c>
      <c r="F1793" s="24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4" t="str">
        <f t="shared" si="64"/>
        <v/>
      </c>
    </row>
    <row r="1794" spans="1:7">
      <c r="A1794" s="30" t="s">
        <v>2649</v>
      </c>
      <c r="B1794" s="30">
        <v>2</v>
      </c>
      <c r="C1794" s="30">
        <v>2</v>
      </c>
      <c r="D1794" s="24" t="str">
        <f t="shared" si="65"/>
        <v/>
      </c>
      <c r="E1794" s="24" t="str">
        <f>IF(D1794="","",COUNTIF($D$1:D1794,"기사임"))</f>
        <v/>
      </c>
      <c r="F1794" s="24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4" t="str">
        <f t="shared" ref="G1794:G1857" si="66">IF(F1794="","",RANK(F1794,F:F,1))</f>
        <v/>
      </c>
    </row>
    <row r="1795" spans="1:7">
      <c r="A1795" s="30" t="s">
        <v>3784</v>
      </c>
      <c r="B1795" s="30">
        <v>1</v>
      </c>
      <c r="C1795" s="30">
        <v>2</v>
      </c>
      <c r="D1795" s="24" t="str">
        <f t="shared" ref="D1795:D1858" si="67">IF(AND(MID(A1795,2,8)="archives",ISNUMBER(VALUE(MID(A1795,11,8)))=TRUE),"기사임","")</f>
        <v/>
      </c>
      <c r="E1795" s="24" t="str">
        <f>IF(D1795="","",COUNTIF($D$1:D1795,"기사임"))</f>
        <v/>
      </c>
      <c r="F1795" s="24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4" t="str">
        <f t="shared" si="66"/>
        <v/>
      </c>
    </row>
    <row r="1796" spans="1:7">
      <c r="A1796" s="30" t="s">
        <v>2480</v>
      </c>
      <c r="B1796" s="30">
        <v>2</v>
      </c>
      <c r="C1796" s="30">
        <v>2</v>
      </c>
      <c r="D1796" s="24" t="str">
        <f t="shared" si="67"/>
        <v/>
      </c>
      <c r="E1796" s="24" t="str">
        <f>IF(D1796="","",COUNTIF($D$1:D1796,"기사임"))</f>
        <v/>
      </c>
      <c r="F1796" s="24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4" t="str">
        <f t="shared" si="66"/>
        <v/>
      </c>
    </row>
    <row r="1797" spans="1:7">
      <c r="A1797" s="30" t="s">
        <v>3785</v>
      </c>
      <c r="B1797" s="30">
        <v>2</v>
      </c>
      <c r="C1797" s="30">
        <v>1</v>
      </c>
      <c r="D1797" s="24" t="str">
        <f t="shared" si="67"/>
        <v/>
      </c>
      <c r="E1797" s="24" t="str">
        <f>IF(D1797="","",COUNTIF($D$1:D1797,"기사임"))</f>
        <v/>
      </c>
      <c r="F1797" s="24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4" t="str">
        <f t="shared" si="66"/>
        <v/>
      </c>
    </row>
    <row r="1798" spans="1:7">
      <c r="A1798" s="30" t="s">
        <v>3786</v>
      </c>
      <c r="B1798" s="30">
        <v>2</v>
      </c>
      <c r="C1798" s="30">
        <v>2</v>
      </c>
      <c r="D1798" s="24" t="str">
        <f t="shared" si="67"/>
        <v/>
      </c>
      <c r="E1798" s="24" t="str">
        <f>IF(D1798="","",COUNTIF($D$1:D1798,"기사임"))</f>
        <v/>
      </c>
      <c r="F1798" s="24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4" t="str">
        <f t="shared" si="66"/>
        <v/>
      </c>
    </row>
    <row r="1799" spans="1:7">
      <c r="A1799" s="30" t="s">
        <v>3787</v>
      </c>
      <c r="B1799" s="30">
        <v>2</v>
      </c>
      <c r="C1799" s="30">
        <v>1</v>
      </c>
      <c r="D1799" s="24" t="str">
        <f t="shared" si="67"/>
        <v/>
      </c>
      <c r="E1799" s="24" t="str">
        <f>IF(D1799="","",COUNTIF($D$1:D1799,"기사임"))</f>
        <v/>
      </c>
      <c r="F1799" s="24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4" t="str">
        <f t="shared" si="66"/>
        <v/>
      </c>
    </row>
    <row r="1800" spans="1:7">
      <c r="A1800" s="30" t="s">
        <v>3788</v>
      </c>
      <c r="B1800" s="30">
        <v>2</v>
      </c>
      <c r="C1800" s="30">
        <v>1</v>
      </c>
      <c r="D1800" s="24" t="str">
        <f t="shared" si="67"/>
        <v/>
      </c>
      <c r="E1800" s="24" t="str">
        <f>IF(D1800="","",COUNTIF($D$1:D1800,"기사임"))</f>
        <v/>
      </c>
      <c r="F1800" s="24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4" t="str">
        <f t="shared" si="66"/>
        <v/>
      </c>
    </row>
    <row r="1801" spans="1:7">
      <c r="A1801" s="30" t="s">
        <v>3789</v>
      </c>
      <c r="B1801" s="30">
        <v>2</v>
      </c>
      <c r="C1801" s="30">
        <v>2</v>
      </c>
      <c r="D1801" s="24" t="str">
        <f t="shared" si="67"/>
        <v/>
      </c>
      <c r="E1801" s="24" t="str">
        <f>IF(D1801="","",COUNTIF($D$1:D1801,"기사임"))</f>
        <v/>
      </c>
      <c r="F1801" s="24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4" t="str">
        <f t="shared" si="66"/>
        <v/>
      </c>
    </row>
    <row r="1802" spans="1:7">
      <c r="A1802" s="30" t="s">
        <v>3362</v>
      </c>
      <c r="B1802" s="30">
        <v>2</v>
      </c>
      <c r="C1802" s="30">
        <v>1</v>
      </c>
      <c r="D1802" s="24" t="str">
        <f t="shared" si="67"/>
        <v/>
      </c>
      <c r="E1802" s="24" t="str">
        <f>IF(D1802="","",COUNTIF($D$1:D1802,"기사임"))</f>
        <v/>
      </c>
      <c r="F1802" s="24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4" t="str">
        <f t="shared" si="66"/>
        <v/>
      </c>
    </row>
    <row r="1803" spans="1:7">
      <c r="A1803" s="30" t="s">
        <v>3790</v>
      </c>
      <c r="B1803" s="30">
        <v>2</v>
      </c>
      <c r="C1803" s="30">
        <v>1</v>
      </c>
      <c r="D1803" s="24" t="str">
        <f t="shared" si="67"/>
        <v/>
      </c>
      <c r="E1803" s="24" t="str">
        <f>IF(D1803="","",COUNTIF($D$1:D1803,"기사임"))</f>
        <v/>
      </c>
      <c r="F1803" s="24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4" t="str">
        <f t="shared" si="66"/>
        <v/>
      </c>
    </row>
    <row r="1804" spans="1:7">
      <c r="A1804" s="30" t="s">
        <v>3791</v>
      </c>
      <c r="B1804" s="30">
        <v>2</v>
      </c>
      <c r="C1804" s="30">
        <v>1</v>
      </c>
      <c r="D1804" s="24" t="str">
        <f t="shared" si="67"/>
        <v/>
      </c>
      <c r="E1804" s="24" t="str">
        <f>IF(D1804="","",COUNTIF($D$1:D1804,"기사임"))</f>
        <v/>
      </c>
      <c r="F1804" s="24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4" t="str">
        <f t="shared" si="66"/>
        <v/>
      </c>
    </row>
    <row r="1805" spans="1:7">
      <c r="A1805" s="30" t="s">
        <v>2350</v>
      </c>
      <c r="B1805" s="30">
        <v>2</v>
      </c>
      <c r="C1805" s="30">
        <v>1</v>
      </c>
      <c r="D1805" s="24" t="str">
        <f t="shared" si="67"/>
        <v/>
      </c>
      <c r="E1805" s="24" t="str">
        <f>IF(D1805="","",COUNTIF($D$1:D1805,"기사임"))</f>
        <v/>
      </c>
      <c r="F1805" s="24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4" t="str">
        <f t="shared" si="66"/>
        <v/>
      </c>
    </row>
    <row r="1806" spans="1:7">
      <c r="A1806" s="30" t="s">
        <v>2038</v>
      </c>
      <c r="B1806" s="30">
        <v>2</v>
      </c>
      <c r="C1806" s="30">
        <v>2</v>
      </c>
      <c r="D1806" s="24" t="str">
        <f t="shared" si="67"/>
        <v/>
      </c>
      <c r="E1806" s="24" t="str">
        <f>IF(D1806="","",COUNTIF($D$1:D1806,"기사임"))</f>
        <v/>
      </c>
      <c r="F1806" s="24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4" t="str">
        <f t="shared" si="66"/>
        <v/>
      </c>
    </row>
    <row r="1807" spans="1:7">
      <c r="A1807" s="30" t="s">
        <v>3792</v>
      </c>
      <c r="B1807" s="30">
        <v>1</v>
      </c>
      <c r="C1807" s="30">
        <v>2</v>
      </c>
      <c r="D1807" s="24" t="str">
        <f t="shared" si="67"/>
        <v/>
      </c>
      <c r="E1807" s="24" t="str">
        <f>IF(D1807="","",COUNTIF($D$1:D1807,"기사임"))</f>
        <v/>
      </c>
      <c r="F1807" s="24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4" t="str">
        <f t="shared" si="66"/>
        <v/>
      </c>
    </row>
    <row r="1808" spans="1:7">
      <c r="A1808" s="30" t="s">
        <v>3793</v>
      </c>
      <c r="B1808" s="30">
        <v>2</v>
      </c>
      <c r="C1808" s="30">
        <v>1</v>
      </c>
      <c r="D1808" s="24" t="str">
        <f t="shared" si="67"/>
        <v/>
      </c>
      <c r="E1808" s="24" t="str">
        <f>IF(D1808="","",COUNTIF($D$1:D1808,"기사임"))</f>
        <v/>
      </c>
      <c r="F1808" s="24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4" t="str">
        <f t="shared" si="66"/>
        <v/>
      </c>
    </row>
    <row r="1809" spans="1:7">
      <c r="A1809" s="30" t="s">
        <v>2236</v>
      </c>
      <c r="B1809" s="30">
        <v>2</v>
      </c>
      <c r="C1809" s="30">
        <v>1</v>
      </c>
      <c r="D1809" s="24" t="str">
        <f t="shared" si="67"/>
        <v/>
      </c>
      <c r="E1809" s="24" t="str">
        <f>IF(D1809="","",COUNTIF($D$1:D1809,"기사임"))</f>
        <v/>
      </c>
      <c r="F1809" s="24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4" t="str">
        <f t="shared" si="66"/>
        <v/>
      </c>
    </row>
    <row r="1810" spans="1:7">
      <c r="A1810" s="30" t="s">
        <v>3794</v>
      </c>
      <c r="B1810" s="30">
        <v>2</v>
      </c>
      <c r="C1810" s="30">
        <v>1</v>
      </c>
      <c r="D1810" s="24" t="str">
        <f t="shared" si="67"/>
        <v/>
      </c>
      <c r="E1810" s="24" t="str">
        <f>IF(D1810="","",COUNTIF($D$1:D1810,"기사임"))</f>
        <v/>
      </c>
      <c r="F1810" s="24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4" t="str">
        <f t="shared" si="66"/>
        <v/>
      </c>
    </row>
    <row r="1811" spans="1:7">
      <c r="A1811" s="30" t="s">
        <v>2893</v>
      </c>
      <c r="B1811" s="30">
        <v>2</v>
      </c>
      <c r="C1811" s="30">
        <v>2</v>
      </c>
      <c r="D1811" s="24" t="str">
        <f t="shared" si="67"/>
        <v/>
      </c>
      <c r="E1811" s="24" t="str">
        <f>IF(D1811="","",COUNTIF($D$1:D1811,"기사임"))</f>
        <v/>
      </c>
      <c r="F1811" s="24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4" t="str">
        <f t="shared" si="66"/>
        <v/>
      </c>
    </row>
    <row r="1812" spans="1:7">
      <c r="A1812" s="30" t="s">
        <v>3795</v>
      </c>
      <c r="B1812" s="30">
        <v>2</v>
      </c>
      <c r="C1812" s="30">
        <v>1</v>
      </c>
      <c r="D1812" s="24" t="str">
        <f t="shared" si="67"/>
        <v/>
      </c>
      <c r="E1812" s="24" t="str">
        <f>IF(D1812="","",COUNTIF($D$1:D1812,"기사임"))</f>
        <v/>
      </c>
      <c r="F1812" s="24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4" t="str">
        <f t="shared" si="66"/>
        <v/>
      </c>
    </row>
    <row r="1813" spans="1:7">
      <c r="A1813" s="30" t="s">
        <v>3796</v>
      </c>
      <c r="B1813" s="30">
        <v>2</v>
      </c>
      <c r="C1813" s="30">
        <v>1</v>
      </c>
      <c r="D1813" s="24" t="str">
        <f t="shared" si="67"/>
        <v/>
      </c>
      <c r="E1813" s="24" t="str">
        <f>IF(D1813="","",COUNTIF($D$1:D1813,"기사임"))</f>
        <v/>
      </c>
      <c r="F1813" s="24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4" t="str">
        <f t="shared" si="66"/>
        <v/>
      </c>
    </row>
    <row r="1814" spans="1:7">
      <c r="A1814" s="30" t="s">
        <v>3797</v>
      </c>
      <c r="B1814" s="30">
        <v>2</v>
      </c>
      <c r="C1814" s="30">
        <v>1</v>
      </c>
      <c r="D1814" s="24" t="str">
        <f t="shared" si="67"/>
        <v/>
      </c>
      <c r="E1814" s="24" t="str">
        <f>IF(D1814="","",COUNTIF($D$1:D1814,"기사임"))</f>
        <v/>
      </c>
      <c r="F1814" s="24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4" t="str">
        <f t="shared" si="66"/>
        <v/>
      </c>
    </row>
    <row r="1815" spans="1:7">
      <c r="A1815" s="30" t="s">
        <v>3368</v>
      </c>
      <c r="B1815" s="30">
        <v>2</v>
      </c>
      <c r="C1815" s="30">
        <v>2</v>
      </c>
      <c r="D1815" s="24" t="str">
        <f t="shared" si="67"/>
        <v/>
      </c>
      <c r="E1815" s="24" t="str">
        <f>IF(D1815="","",COUNTIF($D$1:D1815,"기사임"))</f>
        <v/>
      </c>
      <c r="F1815" s="24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4" t="str">
        <f t="shared" si="66"/>
        <v/>
      </c>
    </row>
    <row r="1816" spans="1:7">
      <c r="A1816" s="30" t="s">
        <v>3798</v>
      </c>
      <c r="B1816" s="30">
        <v>1</v>
      </c>
      <c r="C1816" s="30">
        <v>2</v>
      </c>
      <c r="D1816" s="24" t="str">
        <f t="shared" si="67"/>
        <v/>
      </c>
      <c r="E1816" s="24" t="str">
        <f>IF(D1816="","",COUNTIF($D$1:D1816,"기사임"))</f>
        <v/>
      </c>
      <c r="F1816" s="24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4" t="str">
        <f t="shared" si="66"/>
        <v/>
      </c>
    </row>
    <row r="1817" spans="1:7">
      <c r="A1817" s="30" t="s">
        <v>3799</v>
      </c>
      <c r="B1817" s="30">
        <v>2</v>
      </c>
      <c r="C1817" s="30">
        <v>1</v>
      </c>
      <c r="D1817" s="24" t="str">
        <f t="shared" si="67"/>
        <v/>
      </c>
      <c r="E1817" s="24" t="str">
        <f>IF(D1817="","",COUNTIF($D$1:D1817,"기사임"))</f>
        <v/>
      </c>
      <c r="F1817" s="24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4" t="str">
        <f t="shared" si="66"/>
        <v/>
      </c>
    </row>
    <row r="1818" spans="1:7">
      <c r="A1818" s="30" t="s">
        <v>3235</v>
      </c>
      <c r="B1818" s="30">
        <v>2</v>
      </c>
      <c r="C1818" s="30">
        <v>1</v>
      </c>
      <c r="D1818" s="24" t="str">
        <f t="shared" si="67"/>
        <v/>
      </c>
      <c r="E1818" s="24" t="str">
        <f>IF(D1818="","",COUNTIF($D$1:D1818,"기사임"))</f>
        <v/>
      </c>
      <c r="F1818" s="24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4" t="str">
        <f t="shared" si="66"/>
        <v/>
      </c>
    </row>
    <row r="1819" spans="1:7">
      <c r="A1819" s="30" t="s">
        <v>2485</v>
      </c>
      <c r="B1819" s="30">
        <v>2</v>
      </c>
      <c r="C1819" s="30">
        <v>2</v>
      </c>
      <c r="D1819" s="24" t="str">
        <f t="shared" si="67"/>
        <v/>
      </c>
      <c r="E1819" s="24" t="str">
        <f>IF(D1819="","",COUNTIF($D$1:D1819,"기사임"))</f>
        <v/>
      </c>
      <c r="F1819" s="24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4" t="str">
        <f t="shared" si="66"/>
        <v/>
      </c>
    </row>
    <row r="1820" spans="1:7">
      <c r="A1820" s="30" t="s">
        <v>3369</v>
      </c>
      <c r="B1820" s="30">
        <v>2</v>
      </c>
      <c r="C1820" s="30">
        <v>1</v>
      </c>
      <c r="D1820" s="24" t="str">
        <f t="shared" si="67"/>
        <v/>
      </c>
      <c r="E1820" s="24" t="str">
        <f>IF(D1820="","",COUNTIF($D$1:D1820,"기사임"))</f>
        <v/>
      </c>
      <c r="F1820" s="24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4" t="str">
        <f t="shared" si="66"/>
        <v/>
      </c>
    </row>
    <row r="1821" spans="1:7">
      <c r="A1821" s="30" t="s">
        <v>3800</v>
      </c>
      <c r="B1821" s="30">
        <v>1</v>
      </c>
      <c r="C1821" s="30">
        <v>2</v>
      </c>
      <c r="D1821" s="24" t="str">
        <f t="shared" si="67"/>
        <v/>
      </c>
      <c r="E1821" s="24" t="str">
        <f>IF(D1821="","",COUNTIF($D$1:D1821,"기사임"))</f>
        <v/>
      </c>
      <c r="F1821" s="24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4" t="str">
        <f t="shared" si="66"/>
        <v/>
      </c>
    </row>
    <row r="1822" spans="1:7">
      <c r="A1822" s="30" t="s">
        <v>2352</v>
      </c>
      <c r="B1822" s="30">
        <v>2</v>
      </c>
      <c r="C1822" s="30">
        <v>2</v>
      </c>
      <c r="D1822" s="24" t="str">
        <f t="shared" si="67"/>
        <v/>
      </c>
      <c r="E1822" s="24" t="str">
        <f>IF(D1822="","",COUNTIF($D$1:D1822,"기사임"))</f>
        <v/>
      </c>
      <c r="F1822" s="24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4" t="str">
        <f t="shared" si="66"/>
        <v/>
      </c>
    </row>
    <row r="1823" spans="1:7">
      <c r="A1823" s="30" t="s">
        <v>3801</v>
      </c>
      <c r="B1823" s="30">
        <v>2</v>
      </c>
      <c r="C1823" s="30">
        <v>1</v>
      </c>
      <c r="D1823" s="24" t="str">
        <f t="shared" si="67"/>
        <v/>
      </c>
      <c r="E1823" s="24" t="str">
        <f>IF(D1823="","",COUNTIF($D$1:D1823,"기사임"))</f>
        <v/>
      </c>
      <c r="F1823" s="24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4" t="str">
        <f t="shared" si="66"/>
        <v/>
      </c>
    </row>
    <row r="1824" spans="1:7">
      <c r="A1824" s="30" t="s">
        <v>3802</v>
      </c>
      <c r="B1824" s="30">
        <v>1</v>
      </c>
      <c r="C1824" s="30">
        <v>2</v>
      </c>
      <c r="D1824" s="24" t="str">
        <f t="shared" si="67"/>
        <v/>
      </c>
      <c r="E1824" s="24" t="str">
        <f>IF(D1824="","",COUNTIF($D$1:D1824,"기사임"))</f>
        <v/>
      </c>
      <c r="F1824" s="24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4" t="str">
        <f t="shared" si="66"/>
        <v/>
      </c>
    </row>
    <row r="1825" spans="1:7">
      <c r="A1825" s="30" t="s">
        <v>2040</v>
      </c>
      <c r="B1825" s="30">
        <v>2</v>
      </c>
      <c r="C1825" s="30">
        <v>1</v>
      </c>
      <c r="D1825" s="24" t="str">
        <f t="shared" si="67"/>
        <v/>
      </c>
      <c r="E1825" s="24" t="str">
        <f>IF(D1825="","",COUNTIF($D$1:D1825,"기사임"))</f>
        <v/>
      </c>
      <c r="F1825" s="24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4" t="str">
        <f t="shared" si="66"/>
        <v/>
      </c>
    </row>
    <row r="1826" spans="1:7">
      <c r="A1826" s="30" t="s">
        <v>3803</v>
      </c>
      <c r="B1826" s="30">
        <v>2</v>
      </c>
      <c r="C1826" s="30">
        <v>2</v>
      </c>
      <c r="D1826" s="24" t="str">
        <f t="shared" si="67"/>
        <v/>
      </c>
      <c r="E1826" s="24" t="str">
        <f>IF(D1826="","",COUNTIF($D$1:D1826,"기사임"))</f>
        <v/>
      </c>
      <c r="F1826" s="24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4" t="str">
        <f t="shared" si="66"/>
        <v/>
      </c>
    </row>
    <row r="1827" spans="1:7">
      <c r="A1827" s="30" t="s">
        <v>3804</v>
      </c>
      <c r="B1827" s="30">
        <v>2</v>
      </c>
      <c r="C1827" s="30">
        <v>1</v>
      </c>
      <c r="D1827" s="24" t="str">
        <f t="shared" si="67"/>
        <v/>
      </c>
      <c r="E1827" s="24" t="str">
        <f>IF(D1827="","",COUNTIF($D$1:D1827,"기사임"))</f>
        <v/>
      </c>
      <c r="F1827" s="24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4" t="str">
        <f t="shared" si="66"/>
        <v/>
      </c>
    </row>
    <row r="1828" spans="1:7">
      <c r="A1828" s="30" t="s">
        <v>3371</v>
      </c>
      <c r="B1828" s="30">
        <v>2</v>
      </c>
      <c r="C1828" s="30">
        <v>2</v>
      </c>
      <c r="D1828" s="24" t="str">
        <f t="shared" si="67"/>
        <v/>
      </c>
      <c r="E1828" s="24" t="str">
        <f>IF(D1828="","",COUNTIF($D$1:D1828,"기사임"))</f>
        <v/>
      </c>
      <c r="F1828" s="24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4" t="str">
        <f t="shared" si="66"/>
        <v/>
      </c>
    </row>
    <row r="1829" spans="1:7">
      <c r="A1829" s="30" t="s">
        <v>3805</v>
      </c>
      <c r="B1829" s="30">
        <v>1</v>
      </c>
      <c r="C1829" s="30">
        <v>2</v>
      </c>
      <c r="D1829" s="24" t="str">
        <f t="shared" si="67"/>
        <v/>
      </c>
      <c r="E1829" s="24" t="str">
        <f>IF(D1829="","",COUNTIF($D$1:D1829,"기사임"))</f>
        <v/>
      </c>
      <c r="F1829" s="24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4" t="str">
        <f t="shared" si="66"/>
        <v/>
      </c>
    </row>
    <row r="1830" spans="1:7">
      <c r="A1830" s="30" t="s">
        <v>3806</v>
      </c>
      <c r="B1830" s="30">
        <v>2</v>
      </c>
      <c r="C1830" s="30">
        <v>2</v>
      </c>
      <c r="D1830" s="24" t="str">
        <f t="shared" si="67"/>
        <v/>
      </c>
      <c r="E1830" s="24" t="str">
        <f>IF(D1830="","",COUNTIF($D$1:D1830,"기사임"))</f>
        <v/>
      </c>
      <c r="F1830" s="24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4" t="str">
        <f t="shared" si="66"/>
        <v/>
      </c>
    </row>
    <row r="1831" spans="1:7">
      <c r="A1831" s="30" t="s">
        <v>3807</v>
      </c>
      <c r="B1831" s="30">
        <v>2</v>
      </c>
      <c r="C1831" s="30">
        <v>2</v>
      </c>
      <c r="D1831" s="24" t="str">
        <f t="shared" si="67"/>
        <v/>
      </c>
      <c r="E1831" s="24" t="str">
        <f>IF(D1831="","",COUNTIF($D$1:D1831,"기사임"))</f>
        <v/>
      </c>
      <c r="F1831" s="24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4" t="str">
        <f t="shared" si="66"/>
        <v/>
      </c>
    </row>
    <row r="1832" spans="1:7">
      <c r="A1832" s="30" t="s">
        <v>3808</v>
      </c>
      <c r="B1832" s="30">
        <v>2</v>
      </c>
      <c r="C1832" s="30">
        <v>2</v>
      </c>
      <c r="D1832" s="24" t="str">
        <f t="shared" si="67"/>
        <v/>
      </c>
      <c r="E1832" s="24" t="str">
        <f>IF(D1832="","",COUNTIF($D$1:D1832,"기사임"))</f>
        <v/>
      </c>
      <c r="F1832" s="24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4" t="str">
        <f t="shared" si="66"/>
        <v/>
      </c>
    </row>
    <row r="1833" spans="1:7">
      <c r="A1833" s="30" t="s">
        <v>3373</v>
      </c>
      <c r="B1833" s="30">
        <v>2</v>
      </c>
      <c r="C1833" s="30">
        <v>2</v>
      </c>
      <c r="D1833" s="24" t="str">
        <f t="shared" si="67"/>
        <v/>
      </c>
      <c r="E1833" s="24" t="str">
        <f>IF(D1833="","",COUNTIF($D$1:D1833,"기사임"))</f>
        <v/>
      </c>
      <c r="F1833" s="24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4" t="str">
        <f t="shared" si="66"/>
        <v/>
      </c>
    </row>
    <row r="1834" spans="1:7">
      <c r="A1834" s="30" t="s">
        <v>3809</v>
      </c>
      <c r="B1834" s="30">
        <v>1</v>
      </c>
      <c r="C1834" s="30">
        <v>2</v>
      </c>
      <c r="D1834" s="24" t="str">
        <f t="shared" si="67"/>
        <v/>
      </c>
      <c r="E1834" s="24" t="str">
        <f>IF(D1834="","",COUNTIF($D$1:D1834,"기사임"))</f>
        <v/>
      </c>
      <c r="F1834" s="24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4" t="str">
        <f t="shared" si="66"/>
        <v/>
      </c>
    </row>
    <row r="1835" spans="1:7">
      <c r="A1835" s="30" t="s">
        <v>3810</v>
      </c>
      <c r="B1835" s="30">
        <v>2</v>
      </c>
      <c r="C1835" s="30">
        <v>1</v>
      </c>
      <c r="D1835" s="24" t="str">
        <f t="shared" si="67"/>
        <v/>
      </c>
      <c r="E1835" s="24" t="str">
        <f>IF(D1835="","",COUNTIF($D$1:D1835,"기사임"))</f>
        <v/>
      </c>
      <c r="F1835" s="24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4" t="str">
        <f t="shared" si="66"/>
        <v/>
      </c>
    </row>
    <row r="1836" spans="1:7">
      <c r="A1836" s="30" t="s">
        <v>3811</v>
      </c>
      <c r="B1836" s="30">
        <v>2</v>
      </c>
      <c r="C1836" s="30">
        <v>1</v>
      </c>
      <c r="D1836" s="24" t="str">
        <f t="shared" si="67"/>
        <v/>
      </c>
      <c r="E1836" s="24" t="str">
        <f>IF(D1836="","",COUNTIF($D$1:D1836,"기사임"))</f>
        <v/>
      </c>
      <c r="F1836" s="24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4" t="str">
        <f t="shared" si="66"/>
        <v/>
      </c>
    </row>
    <row r="1837" spans="1:7">
      <c r="A1837" s="30" t="s">
        <v>1382</v>
      </c>
      <c r="B1837" s="30">
        <v>2</v>
      </c>
      <c r="C1837" s="30">
        <v>2</v>
      </c>
      <c r="D1837" s="24" t="str">
        <f t="shared" si="67"/>
        <v/>
      </c>
      <c r="E1837" s="24" t="str">
        <f>IF(D1837="","",COUNTIF($D$1:D1837,"기사임"))</f>
        <v/>
      </c>
      <c r="F1837" s="24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4" t="str">
        <f t="shared" si="66"/>
        <v/>
      </c>
    </row>
    <row r="1838" spans="1:7">
      <c r="A1838" s="30" t="s">
        <v>3812</v>
      </c>
      <c r="B1838" s="30">
        <v>2</v>
      </c>
      <c r="C1838" s="30">
        <v>2</v>
      </c>
      <c r="D1838" s="24" t="str">
        <f t="shared" si="67"/>
        <v/>
      </c>
      <c r="E1838" s="24" t="str">
        <f>IF(D1838="","",COUNTIF($D$1:D1838,"기사임"))</f>
        <v/>
      </c>
      <c r="F1838" s="24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4" t="str">
        <f t="shared" si="66"/>
        <v/>
      </c>
    </row>
    <row r="1839" spans="1:7">
      <c r="A1839" s="30" t="s">
        <v>3813</v>
      </c>
      <c r="B1839" s="30">
        <v>1</v>
      </c>
      <c r="C1839" s="30">
        <v>2</v>
      </c>
      <c r="D1839" s="24" t="str">
        <f t="shared" si="67"/>
        <v/>
      </c>
      <c r="E1839" s="24" t="str">
        <f>IF(D1839="","",COUNTIF($D$1:D1839,"기사임"))</f>
        <v/>
      </c>
      <c r="F1839" s="24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4" t="str">
        <f t="shared" si="66"/>
        <v/>
      </c>
    </row>
    <row r="1840" spans="1:7">
      <c r="A1840" s="30" t="s">
        <v>3814</v>
      </c>
      <c r="B1840" s="30">
        <v>2</v>
      </c>
      <c r="C1840" s="30">
        <v>1</v>
      </c>
      <c r="D1840" s="24" t="str">
        <f t="shared" si="67"/>
        <v/>
      </c>
      <c r="E1840" s="24" t="str">
        <f>IF(D1840="","",COUNTIF($D$1:D1840,"기사임"))</f>
        <v/>
      </c>
      <c r="F1840" s="24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4" t="str">
        <f t="shared" si="66"/>
        <v/>
      </c>
    </row>
    <row r="1841" spans="1:7">
      <c r="A1841" s="30" t="s">
        <v>3815</v>
      </c>
      <c r="B1841" s="30">
        <v>2</v>
      </c>
      <c r="C1841" s="30">
        <v>1</v>
      </c>
      <c r="D1841" s="24" t="str">
        <f t="shared" si="67"/>
        <v/>
      </c>
      <c r="E1841" s="24" t="str">
        <f>IF(D1841="","",COUNTIF($D$1:D1841,"기사임"))</f>
        <v/>
      </c>
      <c r="F1841" s="24" t="str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/>
      </c>
      <c r="G1841" s="24" t="str">
        <f t="shared" si="66"/>
        <v/>
      </c>
    </row>
    <row r="1842" spans="1:7">
      <c r="A1842" s="30" t="s">
        <v>1697</v>
      </c>
      <c r="B1842" s="30">
        <v>2</v>
      </c>
      <c r="C1842" s="30">
        <v>2</v>
      </c>
      <c r="D1842" s="24" t="str">
        <f t="shared" si="67"/>
        <v/>
      </c>
      <c r="E1842" s="24" t="str">
        <f>IF(D1842="","",COUNTIF($D$1:D1842,"기사임"))</f>
        <v/>
      </c>
      <c r="F1842" s="24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4" t="str">
        <f t="shared" si="66"/>
        <v/>
      </c>
    </row>
    <row r="1843" spans="1:7">
      <c r="A1843" s="30" t="s">
        <v>3816</v>
      </c>
      <c r="B1843" s="30">
        <v>1</v>
      </c>
      <c r="C1843" s="30">
        <v>2</v>
      </c>
      <c r="D1843" s="24" t="str">
        <f t="shared" si="67"/>
        <v/>
      </c>
      <c r="E1843" s="24" t="str">
        <f>IF(D1843="","",COUNTIF($D$1:D1843,"기사임"))</f>
        <v/>
      </c>
      <c r="F1843" s="24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4" t="str">
        <f t="shared" si="66"/>
        <v/>
      </c>
    </row>
    <row r="1844" spans="1:7">
      <c r="A1844" s="30" t="s">
        <v>3238</v>
      </c>
      <c r="B1844" s="30">
        <v>2</v>
      </c>
      <c r="C1844" s="30">
        <v>1</v>
      </c>
      <c r="D1844" s="24" t="str">
        <f t="shared" si="67"/>
        <v/>
      </c>
      <c r="E1844" s="24" t="str">
        <f>IF(D1844="","",COUNTIF($D$1:D1844,"기사임"))</f>
        <v/>
      </c>
      <c r="F1844" s="24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4" t="str">
        <f t="shared" si="66"/>
        <v/>
      </c>
    </row>
    <row r="1845" spans="1:7">
      <c r="A1845" s="30" t="s">
        <v>3817</v>
      </c>
      <c r="B1845" s="30">
        <v>2</v>
      </c>
      <c r="C1845" s="30">
        <v>1</v>
      </c>
      <c r="D1845" s="24" t="str">
        <f t="shared" si="67"/>
        <v/>
      </c>
      <c r="E1845" s="24" t="str">
        <f>IF(D1845="","",COUNTIF($D$1:D1845,"기사임"))</f>
        <v/>
      </c>
      <c r="F1845" s="24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4" t="str">
        <f t="shared" si="66"/>
        <v/>
      </c>
    </row>
    <row r="1846" spans="1:7">
      <c r="A1846" s="30" t="s">
        <v>2658</v>
      </c>
      <c r="B1846" s="30">
        <v>2</v>
      </c>
      <c r="C1846" s="30">
        <v>2</v>
      </c>
      <c r="D1846" s="24" t="str">
        <f t="shared" si="67"/>
        <v/>
      </c>
      <c r="E1846" s="24" t="str">
        <f>IF(D1846="","",COUNTIF($D$1:D1846,"기사임"))</f>
        <v/>
      </c>
      <c r="F1846" s="24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4" t="str">
        <f t="shared" si="66"/>
        <v/>
      </c>
    </row>
    <row r="1847" spans="1:7">
      <c r="A1847" s="30" t="s">
        <v>3818</v>
      </c>
      <c r="B1847" s="30">
        <v>2</v>
      </c>
      <c r="C1847" s="30">
        <v>1</v>
      </c>
      <c r="D1847" s="24" t="str">
        <f t="shared" si="67"/>
        <v/>
      </c>
      <c r="E1847" s="24" t="str">
        <f>IF(D1847="","",COUNTIF($D$1:D1847,"기사임"))</f>
        <v/>
      </c>
      <c r="F1847" s="24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4" t="str">
        <f t="shared" si="66"/>
        <v/>
      </c>
    </row>
    <row r="1848" spans="1:7">
      <c r="A1848" s="30" t="s">
        <v>3819</v>
      </c>
      <c r="B1848" s="30">
        <v>2</v>
      </c>
      <c r="C1848" s="30">
        <v>2</v>
      </c>
      <c r="D1848" s="24" t="str">
        <f t="shared" si="67"/>
        <v/>
      </c>
      <c r="E1848" s="24" t="str">
        <f>IF(D1848="","",COUNTIF($D$1:D1848,"기사임"))</f>
        <v/>
      </c>
      <c r="F1848" s="24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4" t="str">
        <f t="shared" si="66"/>
        <v/>
      </c>
    </row>
    <row r="1849" spans="1:7">
      <c r="A1849" s="30" t="s">
        <v>3820</v>
      </c>
      <c r="B1849" s="30">
        <v>1</v>
      </c>
      <c r="C1849" s="30">
        <v>2</v>
      </c>
      <c r="D1849" s="24" t="str">
        <f t="shared" si="67"/>
        <v/>
      </c>
      <c r="E1849" s="24" t="str">
        <f>IF(D1849="","",COUNTIF($D$1:D1849,"기사임"))</f>
        <v/>
      </c>
      <c r="F1849" s="24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4" t="str">
        <f t="shared" si="66"/>
        <v/>
      </c>
    </row>
    <row r="1850" spans="1:7">
      <c r="A1850" s="30" t="s">
        <v>3821</v>
      </c>
      <c r="B1850" s="30">
        <v>1</v>
      </c>
      <c r="C1850" s="30">
        <v>2</v>
      </c>
      <c r="D1850" s="24" t="str">
        <f t="shared" si="67"/>
        <v/>
      </c>
      <c r="E1850" s="24" t="str">
        <f>IF(D1850="","",COUNTIF($D$1:D1850,"기사임"))</f>
        <v/>
      </c>
      <c r="F1850" s="24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4" t="str">
        <f t="shared" si="66"/>
        <v/>
      </c>
    </row>
    <row r="1851" spans="1:7">
      <c r="A1851" s="30" t="s">
        <v>3822</v>
      </c>
      <c r="B1851" s="30">
        <v>2</v>
      </c>
      <c r="C1851" s="30">
        <v>1</v>
      </c>
      <c r="D1851" s="24" t="str">
        <f t="shared" si="67"/>
        <v/>
      </c>
      <c r="E1851" s="24" t="str">
        <f>IF(D1851="","",COUNTIF($D$1:D1851,"기사임"))</f>
        <v/>
      </c>
      <c r="F1851" s="24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4" t="str">
        <f t="shared" si="66"/>
        <v/>
      </c>
    </row>
    <row r="1852" spans="1:7">
      <c r="A1852" s="30" t="s">
        <v>3823</v>
      </c>
      <c r="B1852" s="30">
        <v>2</v>
      </c>
      <c r="C1852" s="30">
        <v>1</v>
      </c>
      <c r="D1852" s="24" t="str">
        <f t="shared" si="67"/>
        <v/>
      </c>
      <c r="E1852" s="24" t="str">
        <f>IF(D1852="","",COUNTIF($D$1:D1852,"기사임"))</f>
        <v/>
      </c>
      <c r="F1852" s="24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4" t="str">
        <f t="shared" si="66"/>
        <v/>
      </c>
    </row>
    <row r="1853" spans="1:7">
      <c r="A1853" s="30" t="s">
        <v>3824</v>
      </c>
      <c r="B1853" s="30">
        <v>2</v>
      </c>
      <c r="C1853" s="30">
        <v>2</v>
      </c>
      <c r="D1853" s="24" t="str">
        <f t="shared" si="67"/>
        <v/>
      </c>
      <c r="E1853" s="24" t="str">
        <f>IF(D1853="","",COUNTIF($D$1:D1853,"기사임"))</f>
        <v/>
      </c>
      <c r="F1853" s="24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4" t="str">
        <f t="shared" si="66"/>
        <v/>
      </c>
    </row>
    <row r="1854" spans="1:7">
      <c r="A1854" s="30" t="s">
        <v>3825</v>
      </c>
      <c r="B1854" s="30">
        <v>2</v>
      </c>
      <c r="C1854" s="30">
        <v>2</v>
      </c>
      <c r="D1854" s="24" t="str">
        <f t="shared" si="67"/>
        <v/>
      </c>
      <c r="E1854" s="24" t="str">
        <f>IF(D1854="","",COUNTIF($D$1:D1854,"기사임"))</f>
        <v/>
      </c>
      <c r="F1854" s="24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4" t="str">
        <f t="shared" si="66"/>
        <v/>
      </c>
    </row>
    <row r="1855" spans="1:7">
      <c r="A1855" s="30" t="s">
        <v>3826</v>
      </c>
      <c r="B1855" s="30">
        <v>2</v>
      </c>
      <c r="C1855" s="30">
        <v>2</v>
      </c>
      <c r="D1855" s="24" t="str">
        <f t="shared" si="67"/>
        <v/>
      </c>
      <c r="E1855" s="24" t="str">
        <f>IF(D1855="","",COUNTIF($D$1:D1855,"기사임"))</f>
        <v/>
      </c>
      <c r="F1855" s="24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4" t="str">
        <f t="shared" si="66"/>
        <v/>
      </c>
    </row>
    <row r="1856" spans="1:7">
      <c r="A1856" s="30" t="s">
        <v>2904</v>
      </c>
      <c r="B1856" s="30">
        <v>2</v>
      </c>
      <c r="C1856" s="30">
        <v>1</v>
      </c>
      <c r="D1856" s="24" t="str">
        <f t="shared" si="67"/>
        <v/>
      </c>
      <c r="E1856" s="24" t="str">
        <f>IF(D1856="","",COUNTIF($D$1:D1856,"기사임"))</f>
        <v/>
      </c>
      <c r="F1856" s="24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4" t="str">
        <f t="shared" si="66"/>
        <v/>
      </c>
    </row>
    <row r="1857" spans="1:7">
      <c r="A1857" s="30" t="s">
        <v>3827</v>
      </c>
      <c r="B1857" s="30">
        <v>2</v>
      </c>
      <c r="C1857" s="30">
        <v>1</v>
      </c>
      <c r="D1857" s="24" t="str">
        <f t="shared" si="67"/>
        <v/>
      </c>
      <c r="E1857" s="24" t="str">
        <f>IF(D1857="","",COUNTIF($D$1:D1857,"기사임"))</f>
        <v/>
      </c>
      <c r="F1857" s="24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4" t="str">
        <f t="shared" si="66"/>
        <v/>
      </c>
    </row>
    <row r="1858" spans="1:7">
      <c r="A1858" s="30" t="s">
        <v>3828</v>
      </c>
      <c r="B1858" s="30">
        <v>2</v>
      </c>
      <c r="C1858" s="30">
        <v>1</v>
      </c>
      <c r="D1858" s="24" t="str">
        <f t="shared" si="67"/>
        <v/>
      </c>
      <c r="E1858" s="24" t="str">
        <f>IF(D1858="","",COUNTIF($D$1:D1858,"기사임"))</f>
        <v/>
      </c>
      <c r="F1858" s="24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4" t="str">
        <f t="shared" ref="G1858:G1921" si="68">IF(F1858="","",RANK(F1858,F:F,1))</f>
        <v/>
      </c>
    </row>
    <row r="1859" spans="1:7">
      <c r="A1859" s="30" t="s">
        <v>3829</v>
      </c>
      <c r="B1859" s="30">
        <v>1</v>
      </c>
      <c r="C1859" s="30">
        <v>2</v>
      </c>
      <c r="D1859" s="24" t="str">
        <f t="shared" ref="D1859:D1922" si="69">IF(AND(MID(A1859,2,8)="archives",ISNUMBER(VALUE(MID(A1859,11,8)))=TRUE),"기사임","")</f>
        <v/>
      </c>
      <c r="E1859" s="24" t="str">
        <f>IF(D1859="","",COUNTIF($D$1:D1859,"기사임"))</f>
        <v/>
      </c>
      <c r="F1859" s="24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4" t="str">
        <f t="shared" si="68"/>
        <v/>
      </c>
    </row>
    <row r="1860" spans="1:7">
      <c r="A1860" s="30" t="s">
        <v>3240</v>
      </c>
      <c r="B1860" s="30">
        <v>2</v>
      </c>
      <c r="C1860" s="30">
        <v>1</v>
      </c>
      <c r="D1860" s="24" t="str">
        <f t="shared" si="69"/>
        <v/>
      </c>
      <c r="E1860" s="24" t="str">
        <f>IF(D1860="","",COUNTIF($D$1:D1860,"기사임"))</f>
        <v/>
      </c>
      <c r="F1860" s="24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4" t="str">
        <f t="shared" si="68"/>
        <v/>
      </c>
    </row>
    <row r="1861" spans="1:7">
      <c r="A1861" s="30" t="s">
        <v>3830</v>
      </c>
      <c r="B1861" s="30">
        <v>2</v>
      </c>
      <c r="C1861" s="30">
        <v>1</v>
      </c>
      <c r="D1861" s="24" t="str">
        <f t="shared" si="69"/>
        <v/>
      </c>
      <c r="E1861" s="24" t="str">
        <f>IF(D1861="","",COUNTIF($D$1:D1861,"기사임"))</f>
        <v/>
      </c>
      <c r="F1861" s="24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4" t="str">
        <f t="shared" si="68"/>
        <v/>
      </c>
    </row>
    <row r="1862" spans="1:7">
      <c r="A1862" s="30" t="s">
        <v>3831</v>
      </c>
      <c r="B1862" s="30">
        <v>2</v>
      </c>
      <c r="C1862" s="30">
        <v>1</v>
      </c>
      <c r="D1862" s="24" t="str">
        <f t="shared" si="69"/>
        <v/>
      </c>
      <c r="E1862" s="24" t="str">
        <f>IF(D1862="","",COUNTIF($D$1:D1862,"기사임"))</f>
        <v/>
      </c>
      <c r="F1862" s="24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4" t="str">
        <f t="shared" si="68"/>
        <v/>
      </c>
    </row>
    <row r="1863" spans="1:7">
      <c r="A1863" s="30" t="s">
        <v>2240</v>
      </c>
      <c r="B1863" s="30">
        <v>2</v>
      </c>
      <c r="C1863" s="30">
        <v>2</v>
      </c>
      <c r="D1863" s="24" t="str">
        <f t="shared" si="69"/>
        <v/>
      </c>
      <c r="E1863" s="24" t="str">
        <f>IF(D1863="","",COUNTIF($D$1:D1863,"기사임"))</f>
        <v/>
      </c>
      <c r="F1863" s="24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4" t="str">
        <f t="shared" si="68"/>
        <v/>
      </c>
    </row>
    <row r="1864" spans="1:7">
      <c r="A1864" s="30" t="s">
        <v>3832</v>
      </c>
      <c r="B1864" s="30">
        <v>2</v>
      </c>
      <c r="C1864" s="30">
        <v>2</v>
      </c>
      <c r="D1864" s="24" t="str">
        <f t="shared" si="69"/>
        <v/>
      </c>
      <c r="E1864" s="24" t="str">
        <f>IF(D1864="","",COUNTIF($D$1:D1864,"기사임"))</f>
        <v/>
      </c>
      <c r="F1864" s="24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4" t="str">
        <f t="shared" si="68"/>
        <v/>
      </c>
    </row>
    <row r="1865" spans="1:7">
      <c r="A1865" s="30" t="s">
        <v>3833</v>
      </c>
      <c r="B1865" s="30">
        <v>2</v>
      </c>
      <c r="C1865" s="30">
        <v>1</v>
      </c>
      <c r="D1865" s="24" t="str">
        <f t="shared" si="69"/>
        <v/>
      </c>
      <c r="E1865" s="24" t="str">
        <f>IF(D1865="","",COUNTIF($D$1:D1865,"기사임"))</f>
        <v/>
      </c>
      <c r="F1865" s="24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4" t="str">
        <f t="shared" si="68"/>
        <v/>
      </c>
    </row>
    <row r="1866" spans="1:7">
      <c r="A1866" s="30" t="s">
        <v>3834</v>
      </c>
      <c r="B1866" s="30">
        <v>1</v>
      </c>
      <c r="C1866" s="30">
        <v>2</v>
      </c>
      <c r="D1866" s="24" t="str">
        <f t="shared" si="69"/>
        <v/>
      </c>
      <c r="E1866" s="24" t="str">
        <f>IF(D1866="","",COUNTIF($D$1:D1866,"기사임"))</f>
        <v/>
      </c>
      <c r="F1866" s="24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4" t="str">
        <f t="shared" si="68"/>
        <v/>
      </c>
    </row>
    <row r="1867" spans="1:7">
      <c r="A1867" s="30" t="s">
        <v>3835</v>
      </c>
      <c r="B1867" s="30">
        <v>2</v>
      </c>
      <c r="C1867" s="30">
        <v>1</v>
      </c>
      <c r="D1867" s="24" t="str">
        <f t="shared" si="69"/>
        <v/>
      </c>
      <c r="E1867" s="24" t="str">
        <f>IF(D1867="","",COUNTIF($D$1:D1867,"기사임"))</f>
        <v/>
      </c>
      <c r="F1867" s="24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4" t="str">
        <f t="shared" si="68"/>
        <v/>
      </c>
    </row>
    <row r="1868" spans="1:7">
      <c r="A1868" s="30" t="s">
        <v>3836</v>
      </c>
      <c r="B1868" s="30">
        <v>2</v>
      </c>
      <c r="C1868" s="30">
        <v>2</v>
      </c>
      <c r="D1868" s="24" t="str">
        <f t="shared" si="69"/>
        <v/>
      </c>
      <c r="E1868" s="24" t="str">
        <f>IF(D1868="","",COUNTIF($D$1:D1868,"기사임"))</f>
        <v/>
      </c>
      <c r="F1868" s="24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4" t="str">
        <f t="shared" si="68"/>
        <v/>
      </c>
    </row>
    <row r="1869" spans="1:7">
      <c r="A1869" s="30" t="s">
        <v>3837</v>
      </c>
      <c r="B1869" s="30">
        <v>2</v>
      </c>
      <c r="C1869" s="30">
        <v>1</v>
      </c>
      <c r="D1869" s="24" t="str">
        <f t="shared" si="69"/>
        <v/>
      </c>
      <c r="E1869" s="24" t="str">
        <f>IF(D1869="","",COUNTIF($D$1:D1869,"기사임"))</f>
        <v/>
      </c>
      <c r="F1869" s="24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4" t="str">
        <f t="shared" si="68"/>
        <v/>
      </c>
    </row>
    <row r="1870" spans="1:7">
      <c r="A1870" s="30" t="s">
        <v>3838</v>
      </c>
      <c r="B1870" s="30">
        <v>2</v>
      </c>
      <c r="C1870" s="30">
        <v>1</v>
      </c>
      <c r="D1870" s="24" t="str">
        <f t="shared" si="69"/>
        <v/>
      </c>
      <c r="E1870" s="24" t="str">
        <f>IF(D1870="","",COUNTIF($D$1:D1870,"기사임"))</f>
        <v/>
      </c>
      <c r="F1870" s="24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4" t="str">
        <f t="shared" si="68"/>
        <v/>
      </c>
    </row>
    <row r="1871" spans="1:7">
      <c r="A1871" s="30" t="s">
        <v>3241</v>
      </c>
      <c r="B1871" s="30">
        <v>2</v>
      </c>
      <c r="C1871" s="30">
        <v>2</v>
      </c>
      <c r="D1871" s="24" t="str">
        <f t="shared" si="69"/>
        <v/>
      </c>
      <c r="E1871" s="24" t="str">
        <f>IF(D1871="","",COUNTIF($D$1:D1871,"기사임"))</f>
        <v/>
      </c>
      <c r="F1871" s="24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4" t="str">
        <f t="shared" si="68"/>
        <v/>
      </c>
    </row>
    <row r="1872" spans="1:7">
      <c r="A1872" s="30" t="s">
        <v>3839</v>
      </c>
      <c r="B1872" s="30">
        <v>2</v>
      </c>
      <c r="C1872" s="30">
        <v>2</v>
      </c>
      <c r="D1872" s="24" t="str">
        <f t="shared" si="69"/>
        <v/>
      </c>
      <c r="E1872" s="24" t="str">
        <f>IF(D1872="","",COUNTIF($D$1:D1872,"기사임"))</f>
        <v/>
      </c>
      <c r="F1872" s="24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4" t="str">
        <f t="shared" si="68"/>
        <v/>
      </c>
    </row>
    <row r="1873" spans="1:7">
      <c r="A1873" s="30" t="s">
        <v>3840</v>
      </c>
      <c r="B1873" s="30">
        <v>1</v>
      </c>
      <c r="C1873" s="30">
        <v>2</v>
      </c>
      <c r="D1873" s="24" t="str">
        <f t="shared" si="69"/>
        <v/>
      </c>
      <c r="E1873" s="24" t="str">
        <f>IF(D1873="","",COUNTIF($D$1:D1873,"기사임"))</f>
        <v/>
      </c>
      <c r="F1873" s="24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4" t="str">
        <f t="shared" si="68"/>
        <v/>
      </c>
    </row>
    <row r="1874" spans="1:7">
      <c r="A1874" s="30" t="s">
        <v>3841</v>
      </c>
      <c r="B1874" s="30">
        <v>1</v>
      </c>
      <c r="C1874" s="30">
        <v>2</v>
      </c>
      <c r="D1874" s="24" t="str">
        <f t="shared" si="69"/>
        <v/>
      </c>
      <c r="E1874" s="24" t="str">
        <f>IF(D1874="","",COUNTIF($D$1:D1874,"기사임"))</f>
        <v/>
      </c>
      <c r="F1874" s="24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4" t="str">
        <f t="shared" si="68"/>
        <v/>
      </c>
    </row>
    <row r="1875" spans="1:7">
      <c r="A1875" s="30" t="s">
        <v>2488</v>
      </c>
      <c r="B1875" s="30">
        <v>2</v>
      </c>
      <c r="C1875" s="30">
        <v>1</v>
      </c>
      <c r="D1875" s="24" t="str">
        <f t="shared" si="69"/>
        <v/>
      </c>
      <c r="E1875" s="24" t="str">
        <f>IF(D1875="","",COUNTIF($D$1:D1875,"기사임"))</f>
        <v/>
      </c>
      <c r="F1875" s="24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4" t="str">
        <f t="shared" si="68"/>
        <v/>
      </c>
    </row>
    <row r="1876" spans="1:7">
      <c r="A1876" s="30" t="s">
        <v>3842</v>
      </c>
      <c r="B1876" s="30">
        <v>1</v>
      </c>
      <c r="C1876" s="30">
        <v>2</v>
      </c>
      <c r="D1876" s="24" t="str">
        <f t="shared" si="69"/>
        <v/>
      </c>
      <c r="E1876" s="24" t="str">
        <f>IF(D1876="","",COUNTIF($D$1:D1876,"기사임"))</f>
        <v/>
      </c>
      <c r="F1876" s="24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4" t="str">
        <f t="shared" si="68"/>
        <v/>
      </c>
    </row>
    <row r="1877" spans="1:7">
      <c r="A1877" s="30" t="s">
        <v>3843</v>
      </c>
      <c r="B1877" s="30">
        <v>2</v>
      </c>
      <c r="C1877" s="30">
        <v>2</v>
      </c>
      <c r="D1877" s="24" t="str">
        <f t="shared" si="69"/>
        <v/>
      </c>
      <c r="E1877" s="24" t="str">
        <f>IF(D1877="","",COUNTIF($D$1:D1877,"기사임"))</f>
        <v/>
      </c>
      <c r="F1877" s="24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4" t="str">
        <f t="shared" si="68"/>
        <v/>
      </c>
    </row>
    <row r="1878" spans="1:7">
      <c r="A1878" s="30" t="s">
        <v>3378</v>
      </c>
      <c r="B1878" s="30">
        <v>2</v>
      </c>
      <c r="C1878" s="30">
        <v>1</v>
      </c>
      <c r="D1878" s="24" t="str">
        <f t="shared" si="69"/>
        <v/>
      </c>
      <c r="E1878" s="24" t="str">
        <f>IF(D1878="","",COUNTIF($D$1:D1878,"기사임"))</f>
        <v/>
      </c>
      <c r="F1878" s="24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4" t="str">
        <f t="shared" si="68"/>
        <v/>
      </c>
    </row>
    <row r="1879" spans="1:7">
      <c r="A1879" s="30" t="s">
        <v>3844</v>
      </c>
      <c r="B1879" s="30">
        <v>1</v>
      </c>
      <c r="C1879" s="30">
        <v>2</v>
      </c>
      <c r="D1879" s="24" t="str">
        <f t="shared" si="69"/>
        <v/>
      </c>
      <c r="E1879" s="24" t="str">
        <f>IF(D1879="","",COUNTIF($D$1:D1879,"기사임"))</f>
        <v/>
      </c>
      <c r="F1879" s="24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4" t="str">
        <f t="shared" si="68"/>
        <v/>
      </c>
    </row>
    <row r="1880" spans="1:7">
      <c r="A1880" s="30" t="s">
        <v>3845</v>
      </c>
      <c r="B1880" s="30">
        <v>2</v>
      </c>
      <c r="C1880" s="30">
        <v>2</v>
      </c>
      <c r="D1880" s="24" t="str">
        <f t="shared" si="69"/>
        <v/>
      </c>
      <c r="E1880" s="24" t="str">
        <f>IF(D1880="","",COUNTIF($D$1:D1880,"기사임"))</f>
        <v/>
      </c>
      <c r="F1880" s="24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4" t="str">
        <f t="shared" si="68"/>
        <v/>
      </c>
    </row>
    <row r="1881" spans="1:7">
      <c r="A1881" s="30" t="s">
        <v>3846</v>
      </c>
      <c r="B1881" s="30">
        <v>2</v>
      </c>
      <c r="C1881" s="30">
        <v>1</v>
      </c>
      <c r="D1881" s="24" t="str">
        <f t="shared" si="69"/>
        <v/>
      </c>
      <c r="E1881" s="24" t="str">
        <f>IF(D1881="","",COUNTIF($D$1:D1881,"기사임"))</f>
        <v/>
      </c>
      <c r="F1881" s="24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4" t="str">
        <f t="shared" si="68"/>
        <v/>
      </c>
    </row>
    <row r="1882" spans="1:7">
      <c r="A1882" s="30" t="s">
        <v>3847</v>
      </c>
      <c r="B1882" s="30">
        <v>2</v>
      </c>
      <c r="C1882" s="30">
        <v>1</v>
      </c>
      <c r="D1882" s="24" t="str">
        <f t="shared" si="69"/>
        <v/>
      </c>
      <c r="E1882" s="24" t="str">
        <f>IF(D1882="","",COUNTIF($D$1:D1882,"기사임"))</f>
        <v/>
      </c>
      <c r="F1882" s="24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4" t="str">
        <f t="shared" si="68"/>
        <v/>
      </c>
    </row>
    <row r="1883" spans="1:7">
      <c r="A1883" s="30" t="s">
        <v>3243</v>
      </c>
      <c r="B1883" s="30">
        <v>2</v>
      </c>
      <c r="C1883" s="30">
        <v>1</v>
      </c>
      <c r="D1883" s="24" t="str">
        <f t="shared" si="69"/>
        <v/>
      </c>
      <c r="E1883" s="24" t="str">
        <f>IF(D1883="","",COUNTIF($D$1:D1883,"기사임"))</f>
        <v/>
      </c>
      <c r="F1883" s="24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4" t="str">
        <f t="shared" si="68"/>
        <v/>
      </c>
    </row>
    <row r="1884" spans="1:7">
      <c r="A1884" s="30" t="s">
        <v>3848</v>
      </c>
      <c r="B1884" s="30">
        <v>2</v>
      </c>
      <c r="C1884" s="30">
        <v>1</v>
      </c>
      <c r="D1884" s="24" t="str">
        <f t="shared" si="69"/>
        <v/>
      </c>
      <c r="E1884" s="24" t="str">
        <f>IF(D1884="","",COUNTIF($D$1:D1884,"기사임"))</f>
        <v/>
      </c>
      <c r="F1884" s="24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4" t="str">
        <f t="shared" si="68"/>
        <v/>
      </c>
    </row>
    <row r="1885" spans="1:7">
      <c r="A1885" s="30" t="s">
        <v>2664</v>
      </c>
      <c r="B1885" s="30">
        <v>1</v>
      </c>
      <c r="C1885" s="30">
        <v>1</v>
      </c>
      <c r="D1885" s="24" t="str">
        <f t="shared" si="69"/>
        <v>기사임</v>
      </c>
      <c r="E1885" s="24">
        <f>IF(D1885="","",COUNTIF($D$1:D1885,"기사임"))</f>
        <v>1559</v>
      </c>
      <c r="F1885" s="24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4" t="str">
        <f t="shared" si="68"/>
        <v/>
      </c>
    </row>
    <row r="1886" spans="1:7">
      <c r="A1886" s="30" t="s">
        <v>3849</v>
      </c>
      <c r="B1886" s="30">
        <v>1</v>
      </c>
      <c r="C1886" s="30">
        <v>1</v>
      </c>
      <c r="D1886" s="24" t="str">
        <f t="shared" si="69"/>
        <v>기사임</v>
      </c>
      <c r="E1886" s="24">
        <f>IF(D1886="","",COUNTIF($D$1:D1886,"기사임"))</f>
        <v>1560</v>
      </c>
      <c r="F1886" s="24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4" t="str">
        <f t="shared" si="68"/>
        <v/>
      </c>
    </row>
    <row r="1887" spans="1:7">
      <c r="A1887" s="30" t="s">
        <v>2357</v>
      </c>
      <c r="B1887" s="30">
        <v>1</v>
      </c>
      <c r="C1887" s="30">
        <v>1</v>
      </c>
      <c r="D1887" s="24" t="str">
        <f t="shared" si="69"/>
        <v>기사임</v>
      </c>
      <c r="E1887" s="24">
        <f>IF(D1887="","",COUNTIF($D$1:D1887,"기사임"))</f>
        <v>1561</v>
      </c>
      <c r="F1887" s="24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4" t="str">
        <f t="shared" si="68"/>
        <v/>
      </c>
    </row>
    <row r="1888" spans="1:7">
      <c r="A1888" s="30" t="s">
        <v>3244</v>
      </c>
      <c r="B1888" s="30">
        <v>1</v>
      </c>
      <c r="C1888" s="30">
        <v>1</v>
      </c>
      <c r="D1888" s="24" t="str">
        <f t="shared" si="69"/>
        <v>기사임</v>
      </c>
      <c r="E1888" s="24">
        <f>IF(D1888="","",COUNTIF($D$1:D1888,"기사임"))</f>
        <v>1562</v>
      </c>
      <c r="F1888" s="24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4" t="str">
        <f t="shared" si="68"/>
        <v/>
      </c>
    </row>
    <row r="1889" spans="1:7">
      <c r="A1889" s="30" t="s">
        <v>3850</v>
      </c>
      <c r="B1889" s="30">
        <v>1</v>
      </c>
      <c r="C1889" s="30">
        <v>1</v>
      </c>
      <c r="D1889" s="24" t="str">
        <f t="shared" si="69"/>
        <v>기사임</v>
      </c>
      <c r="E1889" s="24">
        <f>IF(D1889="","",COUNTIF($D$1:D1889,"기사임"))</f>
        <v>1563</v>
      </c>
      <c r="F1889" s="24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4" t="str">
        <f t="shared" si="68"/>
        <v/>
      </c>
    </row>
    <row r="1890" spans="1:7">
      <c r="A1890" s="30" t="s">
        <v>2244</v>
      </c>
      <c r="B1890" s="30">
        <v>1</v>
      </c>
      <c r="C1890" s="30">
        <v>1</v>
      </c>
      <c r="D1890" s="24" t="str">
        <f t="shared" si="69"/>
        <v>기사임</v>
      </c>
      <c r="E1890" s="24">
        <f>IF(D1890="","",COUNTIF($D$1:D1890,"기사임"))</f>
        <v>1564</v>
      </c>
      <c r="F1890" s="24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4" t="str">
        <f t="shared" si="68"/>
        <v/>
      </c>
    </row>
    <row r="1891" spans="1:7">
      <c r="A1891" s="30" t="s">
        <v>2495</v>
      </c>
      <c r="B1891" s="30">
        <v>1</v>
      </c>
      <c r="C1891" s="30">
        <v>1</v>
      </c>
      <c r="D1891" s="24" t="str">
        <f t="shared" si="69"/>
        <v>기사임</v>
      </c>
      <c r="E1891" s="24">
        <f>IF(D1891="","",COUNTIF($D$1:D1891,"기사임"))</f>
        <v>1565</v>
      </c>
      <c r="F1891" s="24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4" t="str">
        <f t="shared" si="68"/>
        <v/>
      </c>
    </row>
    <row r="1892" spans="1:7">
      <c r="A1892" s="30" t="s">
        <v>3851</v>
      </c>
      <c r="B1892" s="30">
        <v>1</v>
      </c>
      <c r="C1892" s="30">
        <v>1</v>
      </c>
      <c r="D1892" s="24" t="str">
        <f t="shared" si="69"/>
        <v>기사임</v>
      </c>
      <c r="E1892" s="24">
        <f>IF(D1892="","",COUNTIF($D$1:D1892,"기사임"))</f>
        <v>1566</v>
      </c>
      <c r="F1892" s="24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4" t="str">
        <f t="shared" si="68"/>
        <v/>
      </c>
    </row>
    <row r="1893" spans="1:7">
      <c r="A1893" s="30" t="s">
        <v>1958</v>
      </c>
      <c r="B1893" s="30">
        <v>1</v>
      </c>
      <c r="C1893" s="30">
        <v>1</v>
      </c>
      <c r="D1893" s="24" t="str">
        <f t="shared" si="69"/>
        <v>기사임</v>
      </c>
      <c r="E1893" s="24">
        <f>IF(D1893="","",COUNTIF($D$1:D1893,"기사임"))</f>
        <v>1567</v>
      </c>
      <c r="F1893" s="24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4" t="str">
        <f t="shared" si="68"/>
        <v/>
      </c>
    </row>
    <row r="1894" spans="1:7">
      <c r="A1894" s="30" t="s">
        <v>3852</v>
      </c>
      <c r="B1894" s="30">
        <v>1</v>
      </c>
      <c r="C1894" s="30">
        <v>1</v>
      </c>
      <c r="D1894" s="24" t="str">
        <f t="shared" si="69"/>
        <v>기사임</v>
      </c>
      <c r="E1894" s="24">
        <f>IF(D1894="","",COUNTIF($D$1:D1894,"기사임"))</f>
        <v>1568</v>
      </c>
      <c r="F1894" s="24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4" t="str">
        <f t="shared" si="68"/>
        <v/>
      </c>
    </row>
    <row r="1895" spans="1:7">
      <c r="A1895" s="30" t="s">
        <v>3853</v>
      </c>
      <c r="B1895" s="30">
        <v>1</v>
      </c>
      <c r="C1895" s="30">
        <v>1</v>
      </c>
      <c r="D1895" s="24" t="str">
        <f t="shared" si="69"/>
        <v>기사임</v>
      </c>
      <c r="E1895" s="24">
        <f>IF(D1895="","",COUNTIF($D$1:D1895,"기사임"))</f>
        <v>1569</v>
      </c>
      <c r="F1895" s="24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4" t="str">
        <f t="shared" si="68"/>
        <v/>
      </c>
    </row>
    <row r="1896" spans="1:7">
      <c r="A1896" s="30" t="s">
        <v>2360</v>
      </c>
      <c r="B1896" s="30">
        <v>1</v>
      </c>
      <c r="C1896" s="30">
        <v>1</v>
      </c>
      <c r="D1896" s="24" t="str">
        <f t="shared" si="69"/>
        <v>기사임</v>
      </c>
      <c r="E1896" s="24">
        <f>IF(D1896="","",COUNTIF($D$1:D1896,"기사임"))</f>
        <v>1570</v>
      </c>
      <c r="F1896" s="24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4" t="str">
        <f t="shared" si="68"/>
        <v/>
      </c>
    </row>
    <row r="1897" spans="1:7">
      <c r="A1897" s="30" t="s">
        <v>2499</v>
      </c>
      <c r="B1897" s="30">
        <v>1</v>
      </c>
      <c r="C1897" s="30">
        <v>1</v>
      </c>
      <c r="D1897" s="24" t="str">
        <f t="shared" si="69"/>
        <v>기사임</v>
      </c>
      <c r="E1897" s="24">
        <f>IF(D1897="","",COUNTIF($D$1:D1897,"기사임"))</f>
        <v>1571</v>
      </c>
      <c r="F1897" s="24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4" t="str">
        <f t="shared" si="68"/>
        <v/>
      </c>
    </row>
    <row r="1898" spans="1:7">
      <c r="A1898" s="30" t="s">
        <v>2246</v>
      </c>
      <c r="B1898" s="30">
        <v>1</v>
      </c>
      <c r="C1898" s="30">
        <v>1</v>
      </c>
      <c r="D1898" s="24" t="str">
        <f t="shared" si="69"/>
        <v>기사임</v>
      </c>
      <c r="E1898" s="24">
        <f>IF(D1898="","",COUNTIF($D$1:D1898,"기사임"))</f>
        <v>1572</v>
      </c>
      <c r="F1898" s="24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4" t="str">
        <f t="shared" si="68"/>
        <v/>
      </c>
    </row>
    <row r="1899" spans="1:7">
      <c r="A1899" s="30" t="s">
        <v>3854</v>
      </c>
      <c r="B1899" s="30">
        <v>1</v>
      </c>
      <c r="C1899" s="30">
        <v>1</v>
      </c>
      <c r="D1899" s="24" t="str">
        <f t="shared" si="69"/>
        <v>기사임</v>
      </c>
      <c r="E1899" s="24">
        <f>IF(D1899="","",COUNTIF($D$1:D1899,"기사임"))</f>
        <v>1573</v>
      </c>
      <c r="F1899" s="24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4" t="str">
        <f t="shared" si="68"/>
        <v/>
      </c>
    </row>
    <row r="1900" spans="1:7">
      <c r="A1900" s="30" t="s">
        <v>3245</v>
      </c>
      <c r="B1900" s="30">
        <v>1</v>
      </c>
      <c r="C1900" s="30">
        <v>1</v>
      </c>
      <c r="D1900" s="24" t="str">
        <f t="shared" si="69"/>
        <v>기사임</v>
      </c>
      <c r="E1900" s="24">
        <f>IF(D1900="","",COUNTIF($D$1:D1900,"기사임"))</f>
        <v>1574</v>
      </c>
      <c r="F1900" s="24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4" t="str">
        <f t="shared" si="68"/>
        <v/>
      </c>
    </row>
    <row r="1901" spans="1:7">
      <c r="A1901" s="30" t="s">
        <v>3855</v>
      </c>
      <c r="B1901" s="30">
        <v>1</v>
      </c>
      <c r="C1901" s="30">
        <v>1</v>
      </c>
      <c r="D1901" s="24" t="str">
        <f t="shared" si="69"/>
        <v>기사임</v>
      </c>
      <c r="E1901" s="24">
        <f>IF(D1901="","",COUNTIF($D$1:D1901,"기사임"))</f>
        <v>1575</v>
      </c>
      <c r="F1901" s="24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4" t="str">
        <f t="shared" si="68"/>
        <v/>
      </c>
    </row>
    <row r="1902" spans="1:7">
      <c r="A1902" s="30" t="s">
        <v>3856</v>
      </c>
      <c r="B1902" s="30">
        <v>1</v>
      </c>
      <c r="C1902" s="30">
        <v>1</v>
      </c>
      <c r="D1902" s="24" t="str">
        <f t="shared" si="69"/>
        <v>기사임</v>
      </c>
      <c r="E1902" s="24">
        <f>IF(D1902="","",COUNTIF($D$1:D1902,"기사임"))</f>
        <v>1576</v>
      </c>
      <c r="F1902" s="24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4" t="str">
        <f t="shared" si="68"/>
        <v/>
      </c>
    </row>
    <row r="1903" spans="1:7">
      <c r="A1903" s="30" t="s">
        <v>3857</v>
      </c>
      <c r="B1903" s="30">
        <v>1</v>
      </c>
      <c r="C1903" s="30">
        <v>1</v>
      </c>
      <c r="D1903" s="24" t="str">
        <f t="shared" si="69"/>
        <v/>
      </c>
      <c r="E1903" s="24" t="str">
        <f>IF(D1903="","",COUNTIF($D$1:D1903,"기사임"))</f>
        <v/>
      </c>
      <c r="F1903" s="24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4" t="str">
        <f t="shared" si="68"/>
        <v/>
      </c>
    </row>
    <row r="1904" spans="1:7">
      <c r="A1904" s="30" t="s">
        <v>2046</v>
      </c>
      <c r="B1904" s="30">
        <v>1</v>
      </c>
      <c r="C1904" s="30">
        <v>1</v>
      </c>
      <c r="D1904" s="24" t="str">
        <f t="shared" si="69"/>
        <v>기사임</v>
      </c>
      <c r="E1904" s="24">
        <f>IF(D1904="","",COUNTIF($D$1:D1904,"기사임"))</f>
        <v>1577</v>
      </c>
      <c r="F1904" s="24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4" t="str">
        <f t="shared" si="68"/>
        <v/>
      </c>
    </row>
    <row r="1905" spans="1:7">
      <c r="A1905" s="30" t="s">
        <v>2247</v>
      </c>
      <c r="B1905" s="30">
        <v>1</v>
      </c>
      <c r="C1905" s="30">
        <v>1</v>
      </c>
      <c r="D1905" s="24" t="str">
        <f t="shared" si="69"/>
        <v>기사임</v>
      </c>
      <c r="E1905" s="24">
        <f>IF(D1905="","",COUNTIF($D$1:D1905,"기사임"))</f>
        <v>1578</v>
      </c>
      <c r="F1905" s="24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4" t="str">
        <f t="shared" si="68"/>
        <v/>
      </c>
    </row>
    <row r="1906" spans="1:7">
      <c r="A1906" s="30" t="s">
        <v>3858</v>
      </c>
      <c r="B1906" s="30">
        <v>1</v>
      </c>
      <c r="C1906" s="30">
        <v>1</v>
      </c>
      <c r="D1906" s="24" t="str">
        <f t="shared" si="69"/>
        <v>기사임</v>
      </c>
      <c r="E1906" s="24">
        <f>IF(D1906="","",COUNTIF($D$1:D1906,"기사임"))</f>
        <v>1579</v>
      </c>
      <c r="F1906" s="24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4" t="str">
        <f t="shared" si="68"/>
        <v/>
      </c>
    </row>
    <row r="1907" spans="1:7">
      <c r="A1907" s="30" t="s">
        <v>3859</v>
      </c>
      <c r="B1907" s="30">
        <v>1</v>
      </c>
      <c r="C1907" s="30">
        <v>1</v>
      </c>
      <c r="D1907" s="24" t="str">
        <f t="shared" si="69"/>
        <v>기사임</v>
      </c>
      <c r="E1907" s="24">
        <f>IF(D1907="","",COUNTIF($D$1:D1907,"기사임"))</f>
        <v>1580</v>
      </c>
      <c r="F1907" s="24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4" t="str">
        <f t="shared" si="68"/>
        <v/>
      </c>
    </row>
    <row r="1908" spans="1:7">
      <c r="A1908" s="30" t="s">
        <v>3860</v>
      </c>
      <c r="B1908" s="30">
        <v>1</v>
      </c>
      <c r="C1908" s="30">
        <v>1</v>
      </c>
      <c r="D1908" s="24" t="str">
        <f t="shared" si="69"/>
        <v>기사임</v>
      </c>
      <c r="E1908" s="24">
        <f>IF(D1908="","",COUNTIF($D$1:D1908,"기사임"))</f>
        <v>1581</v>
      </c>
      <c r="F1908" s="24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4" t="str">
        <f t="shared" si="68"/>
        <v/>
      </c>
    </row>
    <row r="1909" spans="1:7">
      <c r="A1909" s="30" t="s">
        <v>3861</v>
      </c>
      <c r="B1909" s="30">
        <v>1</v>
      </c>
      <c r="C1909" s="30">
        <v>1</v>
      </c>
      <c r="D1909" s="24" t="str">
        <f t="shared" si="69"/>
        <v>기사임</v>
      </c>
      <c r="E1909" s="24">
        <f>IF(D1909="","",COUNTIF($D$1:D1909,"기사임"))</f>
        <v>1582</v>
      </c>
      <c r="F1909" s="24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4" t="str">
        <f t="shared" si="68"/>
        <v/>
      </c>
    </row>
    <row r="1910" spans="1:7">
      <c r="A1910" s="30" t="s">
        <v>3862</v>
      </c>
      <c r="B1910" s="30">
        <v>1</v>
      </c>
      <c r="C1910" s="30">
        <v>1</v>
      </c>
      <c r="D1910" s="24" t="str">
        <f t="shared" si="69"/>
        <v>기사임</v>
      </c>
      <c r="E1910" s="24">
        <f>IF(D1910="","",COUNTIF($D$1:D1910,"기사임"))</f>
        <v>1583</v>
      </c>
      <c r="F1910" s="24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4" t="str">
        <f t="shared" si="68"/>
        <v/>
      </c>
    </row>
    <row r="1911" spans="1:7">
      <c r="A1911" s="30" t="s">
        <v>3863</v>
      </c>
      <c r="B1911" s="30">
        <v>1</v>
      </c>
      <c r="C1911" s="30">
        <v>1</v>
      </c>
      <c r="D1911" s="24" t="str">
        <f t="shared" si="69"/>
        <v>기사임</v>
      </c>
      <c r="E1911" s="24">
        <f>IF(D1911="","",COUNTIF($D$1:D1911,"기사임"))</f>
        <v>1584</v>
      </c>
      <c r="F1911" s="24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4" t="str">
        <f t="shared" si="68"/>
        <v/>
      </c>
    </row>
    <row r="1912" spans="1:7">
      <c r="A1912" s="30" t="s">
        <v>3864</v>
      </c>
      <c r="B1912" s="30">
        <v>1</v>
      </c>
      <c r="C1912" s="30">
        <v>1</v>
      </c>
      <c r="D1912" s="24" t="str">
        <f t="shared" si="69"/>
        <v>기사임</v>
      </c>
      <c r="E1912" s="24">
        <f>IF(D1912="","",COUNTIF($D$1:D1912,"기사임"))</f>
        <v>1585</v>
      </c>
      <c r="F1912" s="24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4" t="str">
        <f t="shared" si="68"/>
        <v/>
      </c>
    </row>
    <row r="1913" spans="1:7">
      <c r="A1913" s="30" t="s">
        <v>3865</v>
      </c>
      <c r="B1913" s="30">
        <v>1</v>
      </c>
      <c r="C1913" s="30">
        <v>1</v>
      </c>
      <c r="D1913" s="24" t="str">
        <f t="shared" si="69"/>
        <v>기사임</v>
      </c>
      <c r="E1913" s="24">
        <f>IF(D1913="","",COUNTIF($D$1:D1913,"기사임"))</f>
        <v>1586</v>
      </c>
      <c r="F1913" s="24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4" t="str">
        <f t="shared" si="68"/>
        <v/>
      </c>
    </row>
    <row r="1914" spans="1:7">
      <c r="A1914" s="30" t="s">
        <v>3866</v>
      </c>
      <c r="B1914" s="30">
        <v>1</v>
      </c>
      <c r="C1914" s="30">
        <v>1</v>
      </c>
      <c r="D1914" s="24" t="str">
        <f t="shared" si="69"/>
        <v>기사임</v>
      </c>
      <c r="E1914" s="24">
        <f>IF(D1914="","",COUNTIF($D$1:D1914,"기사임"))</f>
        <v>1587</v>
      </c>
      <c r="F1914" s="24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4" t="str">
        <f t="shared" si="68"/>
        <v/>
      </c>
    </row>
    <row r="1915" spans="1:7">
      <c r="A1915" s="30" t="s">
        <v>3867</v>
      </c>
      <c r="B1915" s="30">
        <v>1</v>
      </c>
      <c r="C1915" s="30">
        <v>1</v>
      </c>
      <c r="D1915" s="24" t="str">
        <f t="shared" si="69"/>
        <v>기사임</v>
      </c>
      <c r="E1915" s="24">
        <f>IF(D1915="","",COUNTIF($D$1:D1915,"기사임"))</f>
        <v>1588</v>
      </c>
      <c r="F1915" s="24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4" t="str">
        <f t="shared" si="68"/>
        <v/>
      </c>
    </row>
    <row r="1916" spans="1:7">
      <c r="A1916" s="30" t="s">
        <v>3868</v>
      </c>
      <c r="B1916" s="30">
        <v>1</v>
      </c>
      <c r="C1916" s="30">
        <v>1</v>
      </c>
      <c r="D1916" s="24" t="str">
        <f t="shared" si="69"/>
        <v>기사임</v>
      </c>
      <c r="E1916" s="24">
        <f>IF(D1916="","",COUNTIF($D$1:D1916,"기사임"))</f>
        <v>1589</v>
      </c>
      <c r="F1916" s="24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4" t="str">
        <f t="shared" si="68"/>
        <v/>
      </c>
    </row>
    <row r="1917" spans="1:7">
      <c r="A1917" s="30" t="s">
        <v>2669</v>
      </c>
      <c r="B1917" s="30">
        <v>1</v>
      </c>
      <c r="C1917" s="30">
        <v>1</v>
      </c>
      <c r="D1917" s="24" t="str">
        <f t="shared" si="69"/>
        <v>기사임</v>
      </c>
      <c r="E1917" s="24">
        <f>IF(D1917="","",COUNTIF($D$1:D1917,"기사임"))</f>
        <v>1590</v>
      </c>
      <c r="F1917" s="24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4" t="str">
        <f t="shared" si="68"/>
        <v/>
      </c>
    </row>
    <row r="1918" spans="1:7">
      <c r="A1918" s="30" t="s">
        <v>3247</v>
      </c>
      <c r="B1918" s="30">
        <v>1</v>
      </c>
      <c r="C1918" s="30">
        <v>1</v>
      </c>
      <c r="D1918" s="24" t="str">
        <f t="shared" si="69"/>
        <v>기사임</v>
      </c>
      <c r="E1918" s="24">
        <f>IF(D1918="","",COUNTIF($D$1:D1918,"기사임"))</f>
        <v>1591</v>
      </c>
      <c r="F1918" s="24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4" t="str">
        <f t="shared" si="68"/>
        <v/>
      </c>
    </row>
    <row r="1919" spans="1:7">
      <c r="A1919" s="30" t="s">
        <v>3869</v>
      </c>
      <c r="B1919" s="30">
        <v>1</v>
      </c>
      <c r="C1919" s="30">
        <v>1</v>
      </c>
      <c r="D1919" s="24" t="str">
        <f t="shared" si="69"/>
        <v>기사임</v>
      </c>
      <c r="E1919" s="24">
        <f>IF(D1919="","",COUNTIF($D$1:D1919,"기사임"))</f>
        <v>1592</v>
      </c>
      <c r="F1919" s="24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4" t="str">
        <f t="shared" si="68"/>
        <v/>
      </c>
    </row>
    <row r="1920" spans="1:7">
      <c r="A1920" s="30" t="s">
        <v>3870</v>
      </c>
      <c r="B1920" s="30">
        <v>1</v>
      </c>
      <c r="C1920" s="30">
        <v>1</v>
      </c>
      <c r="D1920" s="24" t="str">
        <f t="shared" si="69"/>
        <v>기사임</v>
      </c>
      <c r="E1920" s="24">
        <f>IF(D1920="","",COUNTIF($D$1:D1920,"기사임"))</f>
        <v>1593</v>
      </c>
      <c r="F1920" s="24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4" t="str">
        <f t="shared" si="68"/>
        <v/>
      </c>
    </row>
    <row r="1921" spans="1:7">
      <c r="A1921" s="30" t="s">
        <v>1961</v>
      </c>
      <c r="B1921" s="30">
        <v>1</v>
      </c>
      <c r="C1921" s="30">
        <v>1</v>
      </c>
      <c r="D1921" s="24" t="str">
        <f t="shared" si="69"/>
        <v>기사임</v>
      </c>
      <c r="E1921" s="24">
        <f>IF(D1921="","",COUNTIF($D$1:D1921,"기사임"))</f>
        <v>1594</v>
      </c>
      <c r="F1921" s="24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4" t="str">
        <f t="shared" si="68"/>
        <v/>
      </c>
    </row>
    <row r="1922" spans="1:7">
      <c r="A1922" s="30" t="s">
        <v>2249</v>
      </c>
      <c r="B1922" s="30">
        <v>1</v>
      </c>
      <c r="C1922" s="30">
        <v>1</v>
      </c>
      <c r="D1922" s="24" t="str">
        <f t="shared" si="69"/>
        <v>기사임</v>
      </c>
      <c r="E1922" s="24">
        <f>IF(D1922="","",COUNTIF($D$1:D1922,"기사임"))</f>
        <v>1595</v>
      </c>
      <c r="F1922" s="24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4" t="str">
        <f t="shared" ref="G1922:G1985" si="70">IF(F1922="","",RANK(F1922,F:F,1))</f>
        <v/>
      </c>
    </row>
    <row r="1923" spans="1:7">
      <c r="A1923" s="30" t="s">
        <v>2503</v>
      </c>
      <c r="B1923" s="30">
        <v>1</v>
      </c>
      <c r="C1923" s="30">
        <v>1</v>
      </c>
      <c r="D1923" s="24" t="str">
        <f t="shared" ref="D1923:D1986" si="71">IF(AND(MID(A1923,2,8)="archives",ISNUMBER(VALUE(MID(A1923,11,8)))=TRUE),"기사임","")</f>
        <v>기사임</v>
      </c>
      <c r="E1923" s="24">
        <f>IF(D1923="","",COUNTIF($D$1:D1923,"기사임"))</f>
        <v>1596</v>
      </c>
      <c r="F1923" s="24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4" t="str">
        <f t="shared" si="70"/>
        <v/>
      </c>
    </row>
    <row r="1924" spans="1:7">
      <c r="A1924" s="30" t="s">
        <v>3871</v>
      </c>
      <c r="B1924" s="30">
        <v>1</v>
      </c>
      <c r="C1924" s="30">
        <v>1</v>
      </c>
      <c r="D1924" s="24" t="str">
        <f t="shared" si="71"/>
        <v>기사임</v>
      </c>
      <c r="E1924" s="24">
        <f>IF(D1924="","",COUNTIF($D$1:D1924,"기사임"))</f>
        <v>1597</v>
      </c>
      <c r="F1924" s="24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4" t="str">
        <f t="shared" si="70"/>
        <v/>
      </c>
    </row>
    <row r="1925" spans="1:7">
      <c r="A1925" s="30" t="s">
        <v>2672</v>
      </c>
      <c r="B1925" s="30">
        <v>1</v>
      </c>
      <c r="C1925" s="30">
        <v>1</v>
      </c>
      <c r="D1925" s="24" t="str">
        <f t="shared" si="71"/>
        <v>기사임</v>
      </c>
      <c r="E1925" s="24">
        <f>IF(D1925="","",COUNTIF($D$1:D1925,"기사임"))</f>
        <v>1598</v>
      </c>
      <c r="F1925" s="24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4" t="str">
        <f t="shared" si="70"/>
        <v/>
      </c>
    </row>
    <row r="1926" spans="1:7">
      <c r="A1926" s="30" t="s">
        <v>3872</v>
      </c>
      <c r="B1926" s="30">
        <v>1</v>
      </c>
      <c r="C1926" s="30">
        <v>1</v>
      </c>
      <c r="D1926" s="24" t="str">
        <f t="shared" si="71"/>
        <v>기사임</v>
      </c>
      <c r="E1926" s="24">
        <f>IF(D1926="","",COUNTIF($D$1:D1926,"기사임"))</f>
        <v>1599</v>
      </c>
      <c r="F1926" s="24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4" t="str">
        <f t="shared" si="70"/>
        <v/>
      </c>
    </row>
    <row r="1927" spans="1:7">
      <c r="A1927" s="30" t="s">
        <v>2051</v>
      </c>
      <c r="B1927" s="30">
        <v>1</v>
      </c>
      <c r="C1927" s="30">
        <v>1</v>
      </c>
      <c r="D1927" s="24" t="str">
        <f t="shared" si="71"/>
        <v>기사임</v>
      </c>
      <c r="E1927" s="24">
        <f>IF(D1927="","",COUNTIF($D$1:D1927,"기사임"))</f>
        <v>1600</v>
      </c>
      <c r="F1927" s="24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4" t="str">
        <f t="shared" si="70"/>
        <v/>
      </c>
    </row>
    <row r="1928" spans="1:7">
      <c r="A1928" s="30" t="s">
        <v>3873</v>
      </c>
      <c r="B1928" s="30">
        <v>1</v>
      </c>
      <c r="C1928" s="30">
        <v>1</v>
      </c>
      <c r="D1928" s="24" t="str">
        <f t="shared" si="71"/>
        <v>기사임</v>
      </c>
      <c r="E1928" s="24">
        <f>IF(D1928="","",COUNTIF($D$1:D1928,"기사임"))</f>
        <v>1601</v>
      </c>
      <c r="F1928" s="24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4" t="str">
        <f t="shared" si="70"/>
        <v/>
      </c>
    </row>
    <row r="1929" spans="1:7">
      <c r="A1929" s="30" t="s">
        <v>3874</v>
      </c>
      <c r="B1929" s="30">
        <v>1</v>
      </c>
      <c r="C1929" s="30">
        <v>1</v>
      </c>
      <c r="D1929" s="24" t="str">
        <f t="shared" si="71"/>
        <v/>
      </c>
      <c r="E1929" s="24" t="str">
        <f>IF(D1929="","",COUNTIF($D$1:D1929,"기사임"))</f>
        <v/>
      </c>
      <c r="F1929" s="24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4" t="str">
        <f t="shared" si="70"/>
        <v/>
      </c>
    </row>
    <row r="1930" spans="1:7">
      <c r="A1930" s="30" t="s">
        <v>3875</v>
      </c>
      <c r="B1930" s="30">
        <v>1</v>
      </c>
      <c r="C1930" s="30">
        <v>1</v>
      </c>
      <c r="D1930" s="24" t="str">
        <f t="shared" si="71"/>
        <v/>
      </c>
      <c r="E1930" s="24" t="str">
        <f>IF(D1930="","",COUNTIF($D$1:D1930,"기사임"))</f>
        <v/>
      </c>
      <c r="F1930" s="24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4" t="str">
        <f t="shared" si="70"/>
        <v/>
      </c>
    </row>
    <row r="1931" spans="1:7">
      <c r="A1931" s="30" t="s">
        <v>3876</v>
      </c>
      <c r="B1931" s="30">
        <v>1</v>
      </c>
      <c r="C1931" s="30">
        <v>1</v>
      </c>
      <c r="D1931" s="24" t="str">
        <f t="shared" si="71"/>
        <v>기사임</v>
      </c>
      <c r="E1931" s="24">
        <f>IF(D1931="","",COUNTIF($D$1:D1931,"기사임"))</f>
        <v>1602</v>
      </c>
      <c r="F1931" s="24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4" t="str">
        <f t="shared" si="70"/>
        <v/>
      </c>
    </row>
    <row r="1932" spans="1:7">
      <c r="A1932" s="30" t="s">
        <v>3877</v>
      </c>
      <c r="B1932" s="30">
        <v>1</v>
      </c>
      <c r="C1932" s="30">
        <v>1</v>
      </c>
      <c r="D1932" s="24" t="str">
        <f t="shared" si="71"/>
        <v>기사임</v>
      </c>
      <c r="E1932" s="24">
        <f>IF(D1932="","",COUNTIF($D$1:D1932,"기사임"))</f>
        <v>1603</v>
      </c>
      <c r="F1932" s="24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4" t="str">
        <f t="shared" si="70"/>
        <v/>
      </c>
    </row>
    <row r="1933" spans="1:7">
      <c r="A1933" s="30" t="s">
        <v>2252</v>
      </c>
      <c r="B1933" s="30">
        <v>1</v>
      </c>
      <c r="C1933" s="30">
        <v>1</v>
      </c>
      <c r="D1933" s="24" t="str">
        <f t="shared" si="71"/>
        <v>기사임</v>
      </c>
      <c r="E1933" s="24">
        <f>IF(D1933="","",COUNTIF($D$1:D1933,"기사임"))</f>
        <v>1604</v>
      </c>
      <c r="F1933" s="24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4" t="str">
        <f t="shared" si="70"/>
        <v/>
      </c>
    </row>
    <row r="1934" spans="1:7">
      <c r="A1934" s="30" t="s">
        <v>3878</v>
      </c>
      <c r="B1934" s="30">
        <v>1</v>
      </c>
      <c r="C1934" s="30">
        <v>1</v>
      </c>
      <c r="D1934" s="24" t="str">
        <f t="shared" si="71"/>
        <v>기사임</v>
      </c>
      <c r="E1934" s="24">
        <f>IF(D1934="","",COUNTIF($D$1:D1934,"기사임"))</f>
        <v>1605</v>
      </c>
      <c r="F1934" s="24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4" t="str">
        <f t="shared" si="70"/>
        <v/>
      </c>
    </row>
    <row r="1935" spans="1:7">
      <c r="A1935" s="30" t="s">
        <v>2504</v>
      </c>
      <c r="B1935" s="30">
        <v>1</v>
      </c>
      <c r="C1935" s="30">
        <v>1</v>
      </c>
      <c r="D1935" s="24" t="str">
        <f t="shared" si="71"/>
        <v>기사임</v>
      </c>
      <c r="E1935" s="24">
        <f>IF(D1935="","",COUNTIF($D$1:D1935,"기사임"))</f>
        <v>1606</v>
      </c>
      <c r="F1935" s="24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4" t="str">
        <f t="shared" si="70"/>
        <v/>
      </c>
    </row>
    <row r="1936" spans="1:7">
      <c r="A1936" s="30" t="s">
        <v>3248</v>
      </c>
      <c r="B1936" s="30">
        <v>1</v>
      </c>
      <c r="C1936" s="30">
        <v>1</v>
      </c>
      <c r="D1936" s="24" t="str">
        <f t="shared" si="71"/>
        <v>기사임</v>
      </c>
      <c r="E1936" s="24">
        <f>IF(D1936="","",COUNTIF($D$1:D1936,"기사임"))</f>
        <v>1607</v>
      </c>
      <c r="F1936" s="24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4" t="str">
        <f t="shared" si="70"/>
        <v/>
      </c>
    </row>
    <row r="1937" spans="1:7">
      <c r="A1937" s="30" t="s">
        <v>2676</v>
      </c>
      <c r="B1937" s="30">
        <v>1</v>
      </c>
      <c r="C1937" s="30">
        <v>1</v>
      </c>
      <c r="D1937" s="24" t="str">
        <f t="shared" si="71"/>
        <v>기사임</v>
      </c>
      <c r="E1937" s="24">
        <f>IF(D1937="","",COUNTIF($D$1:D1937,"기사임"))</f>
        <v>1608</v>
      </c>
      <c r="F1937" s="24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4" t="str">
        <f t="shared" si="70"/>
        <v/>
      </c>
    </row>
    <row r="1938" spans="1:7">
      <c r="A1938" s="30" t="s">
        <v>3879</v>
      </c>
      <c r="B1938" s="30">
        <v>1</v>
      </c>
      <c r="C1938" s="30">
        <v>1</v>
      </c>
      <c r="D1938" s="24" t="str">
        <f t="shared" si="71"/>
        <v>기사임</v>
      </c>
      <c r="E1938" s="24">
        <f>IF(D1938="","",COUNTIF($D$1:D1938,"기사임"))</f>
        <v>1609</v>
      </c>
      <c r="F1938" s="24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4" t="str">
        <f t="shared" si="70"/>
        <v/>
      </c>
    </row>
    <row r="1939" spans="1:7">
      <c r="A1939" s="30" t="s">
        <v>2506</v>
      </c>
      <c r="B1939" s="30">
        <v>1</v>
      </c>
      <c r="C1939" s="30">
        <v>1</v>
      </c>
      <c r="D1939" s="24" t="str">
        <f t="shared" si="71"/>
        <v>기사임</v>
      </c>
      <c r="E1939" s="24">
        <f>IF(D1939="","",COUNTIF($D$1:D1939,"기사임"))</f>
        <v>1610</v>
      </c>
      <c r="F1939" s="24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4" t="str">
        <f t="shared" si="70"/>
        <v/>
      </c>
    </row>
    <row r="1940" spans="1:7">
      <c r="A1940" s="30" t="s">
        <v>3880</v>
      </c>
      <c r="B1940" s="30">
        <v>1</v>
      </c>
      <c r="C1940" s="30">
        <v>1</v>
      </c>
      <c r="D1940" s="24" t="str">
        <f t="shared" si="71"/>
        <v>기사임</v>
      </c>
      <c r="E1940" s="24">
        <f>IF(D1940="","",COUNTIF($D$1:D1940,"기사임"))</f>
        <v>1611</v>
      </c>
      <c r="F1940" s="24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4" t="str">
        <f t="shared" si="70"/>
        <v/>
      </c>
    </row>
    <row r="1941" spans="1:7">
      <c r="A1941" s="30" t="s">
        <v>2147</v>
      </c>
      <c r="B1941" s="30">
        <v>1</v>
      </c>
      <c r="C1941" s="30">
        <v>1</v>
      </c>
      <c r="D1941" s="24" t="str">
        <f t="shared" si="71"/>
        <v>기사임</v>
      </c>
      <c r="E1941" s="24">
        <f>IF(D1941="","",COUNTIF($D$1:D1941,"기사임"))</f>
        <v>1612</v>
      </c>
      <c r="F1941" s="24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4" t="str">
        <f t="shared" si="70"/>
        <v/>
      </c>
    </row>
    <row r="1942" spans="1:7">
      <c r="A1942" s="30" t="s">
        <v>1894</v>
      </c>
      <c r="B1942" s="30">
        <v>1</v>
      </c>
      <c r="C1942" s="30">
        <v>1</v>
      </c>
      <c r="D1942" s="24" t="str">
        <f t="shared" si="71"/>
        <v>기사임</v>
      </c>
      <c r="E1942" s="24">
        <f>IF(D1942="","",COUNTIF($D$1:D1942,"기사임"))</f>
        <v>1613</v>
      </c>
      <c r="F1942" s="24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4" t="str">
        <f t="shared" si="70"/>
        <v/>
      </c>
    </row>
    <row r="1943" spans="1:7">
      <c r="A1943" s="30" t="s">
        <v>3881</v>
      </c>
      <c r="B1943" s="30">
        <v>1</v>
      </c>
      <c r="C1943" s="30">
        <v>1</v>
      </c>
      <c r="D1943" s="24" t="str">
        <f t="shared" si="71"/>
        <v>기사임</v>
      </c>
      <c r="E1943" s="24">
        <f>IF(D1943="","",COUNTIF($D$1:D1943,"기사임"))</f>
        <v>1614</v>
      </c>
      <c r="F1943" s="24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4" t="str">
        <f t="shared" si="70"/>
        <v/>
      </c>
    </row>
    <row r="1944" spans="1:7">
      <c r="A1944" s="30" t="s">
        <v>3882</v>
      </c>
      <c r="B1944" s="30">
        <v>1</v>
      </c>
      <c r="C1944" s="30">
        <v>1</v>
      </c>
      <c r="D1944" s="24" t="str">
        <f t="shared" si="71"/>
        <v>기사임</v>
      </c>
      <c r="E1944" s="24">
        <f>IF(D1944="","",COUNTIF($D$1:D1944,"기사임"))</f>
        <v>1615</v>
      </c>
      <c r="F1944" s="24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4" t="str">
        <f t="shared" si="70"/>
        <v/>
      </c>
    </row>
    <row r="1945" spans="1:7">
      <c r="A1945" s="30" t="s">
        <v>2678</v>
      </c>
      <c r="B1945" s="30">
        <v>1</v>
      </c>
      <c r="C1945" s="30">
        <v>1</v>
      </c>
      <c r="D1945" s="24" t="str">
        <f t="shared" si="71"/>
        <v>기사임</v>
      </c>
      <c r="E1945" s="24">
        <f>IF(D1945="","",COUNTIF($D$1:D1945,"기사임"))</f>
        <v>1616</v>
      </c>
      <c r="F1945" s="24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4" t="str">
        <f t="shared" si="70"/>
        <v/>
      </c>
    </row>
    <row r="1946" spans="1:7">
      <c r="A1946" s="30" t="s">
        <v>3883</v>
      </c>
      <c r="B1946" s="30">
        <v>1</v>
      </c>
      <c r="C1946" s="30">
        <v>1</v>
      </c>
      <c r="D1946" s="24" t="str">
        <f t="shared" si="71"/>
        <v>기사임</v>
      </c>
      <c r="E1946" s="24">
        <f>IF(D1946="","",COUNTIF($D$1:D1946,"기사임"))</f>
        <v>1617</v>
      </c>
      <c r="F1946" s="24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4" t="str">
        <f t="shared" si="70"/>
        <v/>
      </c>
    </row>
    <row r="1947" spans="1:7">
      <c r="A1947" s="30" t="s">
        <v>1966</v>
      </c>
      <c r="B1947" s="30">
        <v>1</v>
      </c>
      <c r="C1947" s="30">
        <v>1</v>
      </c>
      <c r="D1947" s="24" t="str">
        <f t="shared" si="71"/>
        <v>기사임</v>
      </c>
      <c r="E1947" s="24">
        <f>IF(D1947="","",COUNTIF($D$1:D1947,"기사임"))</f>
        <v>1618</v>
      </c>
      <c r="F1947" s="24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4" t="str">
        <f t="shared" si="70"/>
        <v/>
      </c>
    </row>
    <row r="1948" spans="1:7">
      <c r="A1948" s="30" t="s">
        <v>3884</v>
      </c>
      <c r="B1948" s="30">
        <v>1</v>
      </c>
      <c r="C1948" s="30">
        <v>1</v>
      </c>
      <c r="D1948" s="24" t="str">
        <f t="shared" si="71"/>
        <v/>
      </c>
      <c r="E1948" s="24" t="str">
        <f>IF(D1948="","",COUNTIF($D$1:D1948,"기사임"))</f>
        <v/>
      </c>
      <c r="F1948" s="24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4" t="str">
        <f t="shared" si="70"/>
        <v/>
      </c>
    </row>
    <row r="1949" spans="1:7">
      <c r="A1949" s="30" t="s">
        <v>3249</v>
      </c>
      <c r="B1949" s="30">
        <v>1</v>
      </c>
      <c r="C1949" s="30">
        <v>1</v>
      </c>
      <c r="D1949" s="24" t="str">
        <f t="shared" si="71"/>
        <v>기사임</v>
      </c>
      <c r="E1949" s="24">
        <f>IF(D1949="","",COUNTIF($D$1:D1949,"기사임"))</f>
        <v>1619</v>
      </c>
      <c r="F1949" s="24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4" t="str">
        <f t="shared" si="70"/>
        <v/>
      </c>
    </row>
    <row r="1950" spans="1:7">
      <c r="A1950" s="30" t="s">
        <v>3250</v>
      </c>
      <c r="B1950" s="30">
        <v>1</v>
      </c>
      <c r="C1950" s="30">
        <v>1</v>
      </c>
      <c r="D1950" s="24" t="str">
        <f t="shared" si="71"/>
        <v>기사임</v>
      </c>
      <c r="E1950" s="24">
        <f>IF(D1950="","",COUNTIF($D$1:D1950,"기사임"))</f>
        <v>1620</v>
      </c>
      <c r="F1950" s="24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4" t="str">
        <f t="shared" si="70"/>
        <v/>
      </c>
    </row>
    <row r="1951" spans="1:7">
      <c r="A1951" s="30" t="s">
        <v>3251</v>
      </c>
      <c r="B1951" s="30">
        <v>1</v>
      </c>
      <c r="C1951" s="30">
        <v>1</v>
      </c>
      <c r="D1951" s="24" t="str">
        <f t="shared" si="71"/>
        <v>기사임</v>
      </c>
      <c r="E1951" s="24">
        <f>IF(D1951="","",COUNTIF($D$1:D1951,"기사임"))</f>
        <v>1621</v>
      </c>
      <c r="F1951" s="24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4" t="str">
        <f t="shared" si="70"/>
        <v/>
      </c>
    </row>
    <row r="1952" spans="1:7">
      <c r="A1952" s="30" t="s">
        <v>2055</v>
      </c>
      <c r="B1952" s="30">
        <v>1</v>
      </c>
      <c r="C1952" s="30">
        <v>1</v>
      </c>
      <c r="D1952" s="24" t="str">
        <f t="shared" si="71"/>
        <v>기사임</v>
      </c>
      <c r="E1952" s="24">
        <f>IF(D1952="","",COUNTIF($D$1:D1952,"기사임"))</f>
        <v>1622</v>
      </c>
      <c r="F1952" s="24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4" t="str">
        <f t="shared" si="70"/>
        <v/>
      </c>
    </row>
    <row r="1953" spans="1:7">
      <c r="A1953" s="30" t="s">
        <v>2257</v>
      </c>
      <c r="B1953" s="30">
        <v>1</v>
      </c>
      <c r="C1953" s="30">
        <v>1</v>
      </c>
      <c r="D1953" s="24" t="str">
        <f t="shared" si="71"/>
        <v>기사임</v>
      </c>
      <c r="E1953" s="24">
        <f>IF(D1953="","",COUNTIF($D$1:D1953,"기사임"))</f>
        <v>1623</v>
      </c>
      <c r="F1953" s="24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4" t="str">
        <f t="shared" si="70"/>
        <v/>
      </c>
    </row>
    <row r="1954" spans="1:7">
      <c r="A1954" s="30" t="s">
        <v>2374</v>
      </c>
      <c r="B1954" s="30">
        <v>1</v>
      </c>
      <c r="C1954" s="30">
        <v>1</v>
      </c>
      <c r="D1954" s="24" t="str">
        <f t="shared" si="71"/>
        <v>기사임</v>
      </c>
      <c r="E1954" s="24">
        <f>IF(D1954="","",COUNTIF($D$1:D1954,"기사임"))</f>
        <v>1624</v>
      </c>
      <c r="F1954" s="24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4" t="str">
        <f t="shared" si="70"/>
        <v/>
      </c>
    </row>
    <row r="1955" spans="1:7">
      <c r="A1955" s="30" t="s">
        <v>2511</v>
      </c>
      <c r="B1955" s="30">
        <v>1</v>
      </c>
      <c r="C1955" s="30">
        <v>1</v>
      </c>
      <c r="D1955" s="24" t="str">
        <f t="shared" si="71"/>
        <v>기사임</v>
      </c>
      <c r="E1955" s="24">
        <f>IF(D1955="","",COUNTIF($D$1:D1955,"기사임"))</f>
        <v>1625</v>
      </c>
      <c r="F1955" s="24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4" t="str">
        <f t="shared" si="70"/>
        <v/>
      </c>
    </row>
    <row r="1956" spans="1:7">
      <c r="A1956" s="30" t="s">
        <v>3885</v>
      </c>
      <c r="B1956" s="30">
        <v>1</v>
      </c>
      <c r="C1956" s="30">
        <v>1</v>
      </c>
      <c r="D1956" s="24" t="str">
        <f t="shared" si="71"/>
        <v>기사임</v>
      </c>
      <c r="E1956" s="24">
        <f>IF(D1956="","",COUNTIF($D$1:D1956,"기사임"))</f>
        <v>1626</v>
      </c>
      <c r="F1956" s="24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4" t="str">
        <f t="shared" si="70"/>
        <v/>
      </c>
    </row>
    <row r="1957" spans="1:7">
      <c r="A1957" s="30" t="s">
        <v>3886</v>
      </c>
      <c r="B1957" s="30">
        <v>1</v>
      </c>
      <c r="C1957" s="30">
        <v>1</v>
      </c>
      <c r="D1957" s="24" t="str">
        <f t="shared" si="71"/>
        <v>기사임</v>
      </c>
      <c r="E1957" s="24">
        <f>IF(D1957="","",COUNTIF($D$1:D1957,"기사임"))</f>
        <v>1627</v>
      </c>
      <c r="F1957" s="24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4" t="str">
        <f t="shared" si="70"/>
        <v/>
      </c>
    </row>
    <row r="1958" spans="1:7">
      <c r="A1958" s="30" t="s">
        <v>3202</v>
      </c>
      <c r="B1958" s="30">
        <v>1</v>
      </c>
      <c r="C1958" s="30">
        <v>1</v>
      </c>
      <c r="D1958" s="24" t="str">
        <f t="shared" si="71"/>
        <v>기사임</v>
      </c>
      <c r="E1958" s="24">
        <f>IF(D1958="","",COUNTIF($D$1:D1958,"기사임"))</f>
        <v>1628</v>
      </c>
      <c r="F1958" s="24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4" t="str">
        <f t="shared" si="70"/>
        <v/>
      </c>
    </row>
    <row r="1959" spans="1:7">
      <c r="A1959" s="30" t="s">
        <v>3887</v>
      </c>
      <c r="B1959" s="30">
        <v>1</v>
      </c>
      <c r="C1959" s="30">
        <v>1</v>
      </c>
      <c r="D1959" s="24" t="str">
        <f t="shared" si="71"/>
        <v>기사임</v>
      </c>
      <c r="E1959" s="24">
        <f>IF(D1959="","",COUNTIF($D$1:D1959,"기사임"))</f>
        <v>1629</v>
      </c>
      <c r="F1959" s="24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4" t="str">
        <f t="shared" si="70"/>
        <v/>
      </c>
    </row>
    <row r="1960" spans="1:7">
      <c r="A1960" s="30" t="s">
        <v>3888</v>
      </c>
      <c r="B1960" s="30">
        <v>1</v>
      </c>
      <c r="C1960" s="30">
        <v>1</v>
      </c>
      <c r="D1960" s="24" t="str">
        <f t="shared" si="71"/>
        <v>기사임</v>
      </c>
      <c r="E1960" s="24">
        <f>IF(D1960="","",COUNTIF($D$1:D1960,"기사임"))</f>
        <v>1630</v>
      </c>
      <c r="F1960" s="24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4" t="str">
        <f t="shared" si="70"/>
        <v/>
      </c>
    </row>
    <row r="1961" spans="1:7">
      <c r="A1961" s="30" t="s">
        <v>2512</v>
      </c>
      <c r="B1961" s="30">
        <v>1</v>
      </c>
      <c r="C1961" s="30">
        <v>1</v>
      </c>
      <c r="D1961" s="24" t="str">
        <f t="shared" si="71"/>
        <v>기사임</v>
      </c>
      <c r="E1961" s="24">
        <f>IF(D1961="","",COUNTIF($D$1:D1961,"기사임"))</f>
        <v>1631</v>
      </c>
      <c r="F1961" s="24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4" t="str">
        <f t="shared" si="70"/>
        <v/>
      </c>
    </row>
    <row r="1962" spans="1:7">
      <c r="A1962" s="30" t="s">
        <v>2682</v>
      </c>
      <c r="B1962" s="30">
        <v>1</v>
      </c>
      <c r="C1962" s="30">
        <v>1</v>
      </c>
      <c r="D1962" s="24" t="str">
        <f t="shared" si="71"/>
        <v>기사임</v>
      </c>
      <c r="E1962" s="24">
        <f>IF(D1962="","",COUNTIF($D$1:D1962,"기사임"))</f>
        <v>1632</v>
      </c>
      <c r="F1962" s="24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4" t="str">
        <f t="shared" si="70"/>
        <v/>
      </c>
    </row>
    <row r="1963" spans="1:7">
      <c r="A1963" s="30" t="s">
        <v>2683</v>
      </c>
      <c r="B1963" s="30">
        <v>1</v>
      </c>
      <c r="C1963" s="30">
        <v>1</v>
      </c>
      <c r="D1963" s="24" t="str">
        <f t="shared" si="71"/>
        <v>기사임</v>
      </c>
      <c r="E1963" s="24">
        <f>IF(D1963="","",COUNTIF($D$1:D1963,"기사임"))</f>
        <v>1633</v>
      </c>
      <c r="F1963" s="24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4" t="str">
        <f t="shared" si="70"/>
        <v/>
      </c>
    </row>
    <row r="1964" spans="1:7">
      <c r="A1964" s="30" t="s">
        <v>3889</v>
      </c>
      <c r="B1964" s="30">
        <v>1</v>
      </c>
      <c r="C1964" s="30">
        <v>1</v>
      </c>
      <c r="D1964" s="24" t="str">
        <f t="shared" si="71"/>
        <v>기사임</v>
      </c>
      <c r="E1964" s="24">
        <f>IF(D1964="","",COUNTIF($D$1:D1964,"기사임"))</f>
        <v>1634</v>
      </c>
      <c r="F1964" s="24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4" t="str">
        <f t="shared" si="70"/>
        <v/>
      </c>
    </row>
    <row r="1965" spans="1:7">
      <c r="A1965" s="30" t="s">
        <v>2057</v>
      </c>
      <c r="B1965" s="30">
        <v>1</v>
      </c>
      <c r="C1965" s="30">
        <v>1</v>
      </c>
      <c r="D1965" s="24" t="str">
        <f t="shared" si="71"/>
        <v>기사임</v>
      </c>
      <c r="E1965" s="24">
        <f>IF(D1965="","",COUNTIF($D$1:D1965,"기사임"))</f>
        <v>1635</v>
      </c>
      <c r="F1965" s="24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4" t="str">
        <f t="shared" si="70"/>
        <v/>
      </c>
    </row>
    <row r="1966" spans="1:7">
      <c r="A1966" s="30" t="s">
        <v>3890</v>
      </c>
      <c r="B1966" s="30">
        <v>1</v>
      </c>
      <c r="C1966" s="30">
        <v>1</v>
      </c>
      <c r="D1966" s="24" t="str">
        <f t="shared" si="71"/>
        <v/>
      </c>
      <c r="E1966" s="24" t="str">
        <f>IF(D1966="","",COUNTIF($D$1:D1966,"기사임"))</f>
        <v/>
      </c>
      <c r="F1966" s="24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4" t="str">
        <f t="shared" si="70"/>
        <v/>
      </c>
    </row>
    <row r="1967" spans="1:7">
      <c r="A1967" s="30" t="s">
        <v>2685</v>
      </c>
      <c r="B1967" s="30">
        <v>1</v>
      </c>
      <c r="C1967" s="30">
        <v>1</v>
      </c>
      <c r="D1967" s="24" t="str">
        <f t="shared" si="71"/>
        <v>기사임</v>
      </c>
      <c r="E1967" s="24">
        <f>IF(D1967="","",COUNTIF($D$1:D1967,"기사임"))</f>
        <v>1636</v>
      </c>
      <c r="F1967" s="24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4" t="str">
        <f t="shared" si="70"/>
        <v/>
      </c>
    </row>
    <row r="1968" spans="1:7">
      <c r="A1968" s="30" t="s">
        <v>3891</v>
      </c>
      <c r="B1968" s="30">
        <v>1</v>
      </c>
      <c r="C1968" s="30">
        <v>1</v>
      </c>
      <c r="D1968" s="24" t="str">
        <f t="shared" si="71"/>
        <v>기사임</v>
      </c>
      <c r="E1968" s="24">
        <f>IF(D1968="","",COUNTIF($D$1:D1968,"기사임"))</f>
        <v>1637</v>
      </c>
      <c r="F1968" s="24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4" t="str">
        <f t="shared" si="70"/>
        <v/>
      </c>
    </row>
    <row r="1969" spans="1:7">
      <c r="A1969" s="30" t="s">
        <v>3892</v>
      </c>
      <c r="B1969" s="30">
        <v>1</v>
      </c>
      <c r="C1969" s="30">
        <v>1</v>
      </c>
      <c r="D1969" s="24" t="str">
        <f t="shared" si="71"/>
        <v>기사임</v>
      </c>
      <c r="E1969" s="24">
        <f>IF(D1969="","",COUNTIF($D$1:D1969,"기사임"))</f>
        <v>1638</v>
      </c>
      <c r="F1969" s="24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4" t="str">
        <f t="shared" si="70"/>
        <v/>
      </c>
    </row>
    <row r="1970" spans="1:7">
      <c r="A1970" s="30" t="s">
        <v>3893</v>
      </c>
      <c r="B1970" s="30">
        <v>1</v>
      </c>
      <c r="C1970" s="30">
        <v>1</v>
      </c>
      <c r="D1970" s="24" t="str">
        <f t="shared" si="71"/>
        <v/>
      </c>
      <c r="E1970" s="24" t="str">
        <f>IF(D1970="","",COUNTIF($D$1:D1970,"기사임"))</f>
        <v/>
      </c>
      <c r="F1970" s="24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4" t="str">
        <f t="shared" si="70"/>
        <v/>
      </c>
    </row>
    <row r="1971" spans="1:7">
      <c r="A1971" s="30" t="s">
        <v>2151</v>
      </c>
      <c r="B1971" s="30">
        <v>1</v>
      </c>
      <c r="C1971" s="30">
        <v>1</v>
      </c>
      <c r="D1971" s="24" t="str">
        <f t="shared" si="71"/>
        <v>기사임</v>
      </c>
      <c r="E1971" s="24">
        <f>IF(D1971="","",COUNTIF($D$1:D1971,"기사임"))</f>
        <v>1639</v>
      </c>
      <c r="F1971" s="24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4" t="str">
        <f t="shared" si="70"/>
        <v/>
      </c>
    </row>
    <row r="1972" spans="1:7">
      <c r="A1972" s="30" t="s">
        <v>2259</v>
      </c>
      <c r="B1972" s="30">
        <v>1</v>
      </c>
      <c r="C1972" s="30">
        <v>1</v>
      </c>
      <c r="D1972" s="24" t="str">
        <f t="shared" si="71"/>
        <v>기사임</v>
      </c>
      <c r="E1972" s="24">
        <f>IF(D1972="","",COUNTIF($D$1:D1972,"기사임"))</f>
        <v>1640</v>
      </c>
      <c r="F1972" s="24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4" t="str">
        <f t="shared" si="70"/>
        <v/>
      </c>
    </row>
    <row r="1973" spans="1:7">
      <c r="A1973" s="30" t="s">
        <v>1731</v>
      </c>
      <c r="B1973" s="30">
        <v>1</v>
      </c>
      <c r="C1973" s="30">
        <v>1</v>
      </c>
      <c r="D1973" s="24" t="str">
        <f t="shared" si="71"/>
        <v>기사임</v>
      </c>
      <c r="E1973" s="24">
        <f>IF(D1973="","",COUNTIF($D$1:D1973,"기사임"))</f>
        <v>1641</v>
      </c>
      <c r="F1973" s="24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4" t="str">
        <f t="shared" si="70"/>
        <v/>
      </c>
    </row>
    <row r="1974" spans="1:7">
      <c r="A1974" s="30" t="s">
        <v>2059</v>
      </c>
      <c r="B1974" s="30">
        <v>1</v>
      </c>
      <c r="C1974" s="30">
        <v>1</v>
      </c>
      <c r="D1974" s="24" t="str">
        <f t="shared" si="71"/>
        <v>기사임</v>
      </c>
      <c r="E1974" s="24">
        <f>IF(D1974="","",COUNTIF($D$1:D1974,"기사임"))</f>
        <v>1642</v>
      </c>
      <c r="F1974" s="24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4" t="str">
        <f t="shared" si="70"/>
        <v/>
      </c>
    </row>
    <row r="1975" spans="1:7">
      <c r="A1975" s="30" t="s">
        <v>3894</v>
      </c>
      <c r="B1975" s="30">
        <v>1</v>
      </c>
      <c r="C1975" s="30">
        <v>1</v>
      </c>
      <c r="D1975" s="24" t="str">
        <f t="shared" si="71"/>
        <v>기사임</v>
      </c>
      <c r="E1975" s="24">
        <f>IF(D1975="","",COUNTIF($D$1:D1975,"기사임"))</f>
        <v>1643</v>
      </c>
      <c r="F1975" s="24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4" t="str">
        <f t="shared" si="70"/>
        <v/>
      </c>
    </row>
    <row r="1976" spans="1:7">
      <c r="A1976" s="30" t="s">
        <v>3895</v>
      </c>
      <c r="B1976" s="30">
        <v>1</v>
      </c>
      <c r="C1976" s="30">
        <v>1</v>
      </c>
      <c r="D1976" s="24" t="str">
        <f t="shared" si="71"/>
        <v>기사임</v>
      </c>
      <c r="E1976" s="24">
        <f>IF(D1976="","",COUNTIF($D$1:D1976,"기사임"))</f>
        <v>1644</v>
      </c>
      <c r="F1976" s="24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4" t="str">
        <f t="shared" si="70"/>
        <v/>
      </c>
    </row>
    <row r="1977" spans="1:7">
      <c r="A1977" s="30" t="s">
        <v>3896</v>
      </c>
      <c r="B1977" s="30">
        <v>1</v>
      </c>
      <c r="C1977" s="30">
        <v>1</v>
      </c>
      <c r="D1977" s="24" t="str">
        <f t="shared" si="71"/>
        <v>기사임</v>
      </c>
      <c r="E1977" s="24">
        <f>IF(D1977="","",COUNTIF($D$1:D1977,"기사임"))</f>
        <v>1645</v>
      </c>
      <c r="F1977" s="24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4" t="str">
        <f t="shared" si="70"/>
        <v/>
      </c>
    </row>
    <row r="1978" spans="1:7">
      <c r="A1978" s="30" t="s">
        <v>2689</v>
      </c>
      <c r="B1978" s="30">
        <v>1</v>
      </c>
      <c r="C1978" s="30">
        <v>1</v>
      </c>
      <c r="D1978" s="24" t="str">
        <f t="shared" si="71"/>
        <v>기사임</v>
      </c>
      <c r="E1978" s="24">
        <f>IF(D1978="","",COUNTIF($D$1:D1978,"기사임"))</f>
        <v>1646</v>
      </c>
      <c r="F1978" s="24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4" t="str">
        <f t="shared" si="70"/>
        <v/>
      </c>
    </row>
    <row r="1979" spans="1:7">
      <c r="A1979" s="30" t="s">
        <v>2152</v>
      </c>
      <c r="B1979" s="30">
        <v>1</v>
      </c>
      <c r="C1979" s="30">
        <v>1</v>
      </c>
      <c r="D1979" s="24" t="str">
        <f t="shared" si="71"/>
        <v>기사임</v>
      </c>
      <c r="E1979" s="24">
        <f>IF(D1979="","",COUNTIF($D$1:D1979,"기사임"))</f>
        <v>1647</v>
      </c>
      <c r="F1979" s="24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4" t="str">
        <f t="shared" si="70"/>
        <v/>
      </c>
    </row>
    <row r="1980" spans="1:7">
      <c r="A1980" s="30" t="s">
        <v>2262</v>
      </c>
      <c r="B1980" s="30">
        <v>1</v>
      </c>
      <c r="C1980" s="30">
        <v>1</v>
      </c>
      <c r="D1980" s="24" t="str">
        <f t="shared" si="71"/>
        <v>기사임</v>
      </c>
      <c r="E1980" s="24">
        <f>IF(D1980="","",COUNTIF($D$1:D1980,"기사임"))</f>
        <v>1648</v>
      </c>
      <c r="F1980" s="24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4" t="str">
        <f t="shared" si="70"/>
        <v/>
      </c>
    </row>
    <row r="1981" spans="1:7">
      <c r="A1981" s="30" t="s">
        <v>3253</v>
      </c>
      <c r="B1981" s="30">
        <v>1</v>
      </c>
      <c r="C1981" s="30">
        <v>1</v>
      </c>
      <c r="D1981" s="24" t="str">
        <f t="shared" si="71"/>
        <v>기사임</v>
      </c>
      <c r="E1981" s="24">
        <f>IF(D1981="","",COUNTIF($D$1:D1981,"기사임"))</f>
        <v>1649</v>
      </c>
      <c r="F1981" s="24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4" t="str">
        <f t="shared" si="70"/>
        <v/>
      </c>
    </row>
    <row r="1982" spans="1:7">
      <c r="A1982" s="30" t="s">
        <v>2153</v>
      </c>
      <c r="B1982" s="30">
        <v>1</v>
      </c>
      <c r="C1982" s="30">
        <v>1</v>
      </c>
      <c r="D1982" s="24" t="str">
        <f t="shared" si="71"/>
        <v>기사임</v>
      </c>
      <c r="E1982" s="24">
        <f>IF(D1982="","",COUNTIF($D$1:D1982,"기사임"))</f>
        <v>1650</v>
      </c>
      <c r="F1982" s="24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4" t="str">
        <f t="shared" si="70"/>
        <v/>
      </c>
    </row>
    <row r="1983" spans="1:7">
      <c r="A1983" s="30" t="s">
        <v>3897</v>
      </c>
      <c r="B1983" s="30">
        <v>1</v>
      </c>
      <c r="C1983" s="30">
        <v>1</v>
      </c>
      <c r="D1983" s="24" t="str">
        <f t="shared" si="71"/>
        <v>기사임</v>
      </c>
      <c r="E1983" s="24">
        <f>IF(D1983="","",COUNTIF($D$1:D1983,"기사임"))</f>
        <v>1651</v>
      </c>
      <c r="F1983" s="24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4" t="str">
        <f t="shared" si="70"/>
        <v/>
      </c>
    </row>
    <row r="1984" spans="1:7">
      <c r="A1984" s="30" t="s">
        <v>2263</v>
      </c>
      <c r="B1984" s="30">
        <v>1</v>
      </c>
      <c r="C1984" s="30">
        <v>1</v>
      </c>
      <c r="D1984" s="24" t="str">
        <f t="shared" si="71"/>
        <v>기사임</v>
      </c>
      <c r="E1984" s="24">
        <f>IF(D1984="","",COUNTIF($D$1:D1984,"기사임"))</f>
        <v>1652</v>
      </c>
      <c r="F1984" s="24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4" t="str">
        <f t="shared" si="70"/>
        <v/>
      </c>
    </row>
    <row r="1985" spans="1:7">
      <c r="A1985" s="30" t="s">
        <v>3254</v>
      </c>
      <c r="B1985" s="30">
        <v>1</v>
      </c>
      <c r="C1985" s="30">
        <v>1</v>
      </c>
      <c r="D1985" s="24" t="str">
        <f t="shared" si="71"/>
        <v>기사임</v>
      </c>
      <c r="E1985" s="24">
        <f>IF(D1985="","",COUNTIF($D$1:D1985,"기사임"))</f>
        <v>1653</v>
      </c>
      <c r="F1985" s="24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4" t="str">
        <f t="shared" si="70"/>
        <v/>
      </c>
    </row>
    <row r="1986" spans="1:7">
      <c r="A1986" s="30" t="s">
        <v>3898</v>
      </c>
      <c r="B1986" s="30">
        <v>1</v>
      </c>
      <c r="C1986" s="30">
        <v>1</v>
      </c>
      <c r="D1986" s="24" t="str">
        <f t="shared" si="71"/>
        <v>기사임</v>
      </c>
      <c r="E1986" s="24">
        <f>IF(D1986="","",COUNTIF($D$1:D1986,"기사임"))</f>
        <v>1654</v>
      </c>
      <c r="F1986" s="24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4" t="str">
        <f t="shared" ref="G1986:G2049" si="72">IF(F1986="","",RANK(F1986,F:F,1))</f>
        <v/>
      </c>
    </row>
    <row r="1987" spans="1:7">
      <c r="A1987" s="30" t="s">
        <v>2690</v>
      </c>
      <c r="B1987" s="30">
        <v>1</v>
      </c>
      <c r="C1987" s="30">
        <v>1</v>
      </c>
      <c r="D1987" s="24" t="str">
        <f t="shared" ref="D1987:D2050" si="73">IF(AND(MID(A1987,2,8)="archives",ISNUMBER(VALUE(MID(A1987,11,8)))=TRUE),"기사임","")</f>
        <v>기사임</v>
      </c>
      <c r="E1987" s="24">
        <f>IF(D1987="","",COUNTIF($D$1:D1987,"기사임"))</f>
        <v>1655</v>
      </c>
      <c r="F1987" s="24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4" t="str">
        <f t="shared" si="72"/>
        <v/>
      </c>
    </row>
    <row r="1988" spans="1:7">
      <c r="A1988" s="30" t="s">
        <v>2691</v>
      </c>
      <c r="B1988" s="30">
        <v>1</v>
      </c>
      <c r="C1988" s="30">
        <v>1</v>
      </c>
      <c r="D1988" s="24" t="str">
        <f t="shared" si="73"/>
        <v>기사임</v>
      </c>
      <c r="E1988" s="24">
        <f>IF(D1988="","",COUNTIF($D$1:D1988,"기사임"))</f>
        <v>1656</v>
      </c>
      <c r="F1988" s="24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4" t="str">
        <f t="shared" si="72"/>
        <v/>
      </c>
    </row>
    <row r="1989" spans="1:7">
      <c r="A1989" s="30" t="s">
        <v>2692</v>
      </c>
      <c r="B1989" s="30">
        <v>1</v>
      </c>
      <c r="C1989" s="30">
        <v>1</v>
      </c>
      <c r="D1989" s="24" t="str">
        <f t="shared" si="73"/>
        <v>기사임</v>
      </c>
      <c r="E1989" s="24">
        <f>IF(D1989="","",COUNTIF($D$1:D1989,"기사임"))</f>
        <v>1657</v>
      </c>
      <c r="F1989" s="24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4" t="str">
        <f t="shared" si="72"/>
        <v/>
      </c>
    </row>
    <row r="1990" spans="1:7">
      <c r="A1990" s="30" t="s">
        <v>2516</v>
      </c>
      <c r="B1990" s="30">
        <v>1</v>
      </c>
      <c r="C1990" s="30">
        <v>1</v>
      </c>
      <c r="D1990" s="24" t="str">
        <f t="shared" si="73"/>
        <v>기사임</v>
      </c>
      <c r="E1990" s="24">
        <f>IF(D1990="","",COUNTIF($D$1:D1990,"기사임"))</f>
        <v>1658</v>
      </c>
      <c r="F1990" s="24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4" t="str">
        <f t="shared" si="72"/>
        <v/>
      </c>
    </row>
    <row r="1991" spans="1:7">
      <c r="A1991" s="30" t="s">
        <v>2381</v>
      </c>
      <c r="B1991" s="30">
        <v>1</v>
      </c>
      <c r="C1991" s="30">
        <v>1</v>
      </c>
      <c r="D1991" s="24" t="str">
        <f t="shared" si="73"/>
        <v>기사임</v>
      </c>
      <c r="E1991" s="24">
        <f>IF(D1991="","",COUNTIF($D$1:D1991,"기사임"))</f>
        <v>1659</v>
      </c>
      <c r="F1991" s="24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4" t="str">
        <f t="shared" si="72"/>
        <v/>
      </c>
    </row>
    <row r="1992" spans="1:7">
      <c r="A1992" s="30" t="s">
        <v>3899</v>
      </c>
      <c r="B1992" s="30">
        <v>1</v>
      </c>
      <c r="C1992" s="30">
        <v>1</v>
      </c>
      <c r="D1992" s="24" t="str">
        <f t="shared" si="73"/>
        <v>기사임</v>
      </c>
      <c r="E1992" s="24">
        <f>IF(D1992="","",COUNTIF($D$1:D1992,"기사임"))</f>
        <v>1660</v>
      </c>
      <c r="F1992" s="24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4" t="str">
        <f t="shared" si="72"/>
        <v/>
      </c>
    </row>
    <row r="1993" spans="1:7">
      <c r="A1993" s="30" t="s">
        <v>3168</v>
      </c>
      <c r="B1993" s="30">
        <v>1</v>
      </c>
      <c r="C1993" s="30">
        <v>1</v>
      </c>
      <c r="D1993" s="24" t="str">
        <f t="shared" si="73"/>
        <v>기사임</v>
      </c>
      <c r="E1993" s="24">
        <f>IF(D1993="","",COUNTIF($D$1:D1993,"기사임"))</f>
        <v>1661</v>
      </c>
      <c r="F1993" s="24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4" t="str">
        <f t="shared" si="72"/>
        <v/>
      </c>
    </row>
    <row r="1994" spans="1:7">
      <c r="A1994" s="30" t="s">
        <v>2696</v>
      </c>
      <c r="B1994" s="30">
        <v>1</v>
      </c>
      <c r="C1994" s="30">
        <v>1</v>
      </c>
      <c r="D1994" s="24" t="str">
        <f t="shared" si="73"/>
        <v>기사임</v>
      </c>
      <c r="E1994" s="24">
        <f>IF(D1994="","",COUNTIF($D$1:D1994,"기사임"))</f>
        <v>1662</v>
      </c>
      <c r="F1994" s="24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4" t="str">
        <f t="shared" si="72"/>
        <v/>
      </c>
    </row>
    <row r="1995" spans="1:7">
      <c r="A1995" s="30" t="s">
        <v>3900</v>
      </c>
      <c r="B1995" s="30">
        <v>1</v>
      </c>
      <c r="C1995" s="30">
        <v>1</v>
      </c>
      <c r="D1995" s="24" t="str">
        <f t="shared" si="73"/>
        <v>기사임</v>
      </c>
      <c r="E1995" s="24">
        <f>IF(D1995="","",COUNTIF($D$1:D1995,"기사임"))</f>
        <v>1663</v>
      </c>
      <c r="F1995" s="24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4" t="str">
        <f t="shared" si="72"/>
        <v/>
      </c>
    </row>
    <row r="1996" spans="1:7">
      <c r="A1996" s="30" t="s">
        <v>3901</v>
      </c>
      <c r="B1996" s="30">
        <v>1</v>
      </c>
      <c r="C1996" s="30">
        <v>1</v>
      </c>
      <c r="D1996" s="24" t="str">
        <f t="shared" si="73"/>
        <v>기사임</v>
      </c>
      <c r="E1996" s="24">
        <f>IF(D1996="","",COUNTIF($D$1:D1996,"기사임"))</f>
        <v>1664</v>
      </c>
      <c r="F1996" s="24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4" t="str">
        <f t="shared" si="72"/>
        <v/>
      </c>
    </row>
    <row r="1997" spans="1:7">
      <c r="A1997" s="30" t="s">
        <v>3902</v>
      </c>
      <c r="B1997" s="30">
        <v>1</v>
      </c>
      <c r="C1997" s="30">
        <v>1</v>
      </c>
      <c r="D1997" s="24" t="str">
        <f t="shared" si="73"/>
        <v>기사임</v>
      </c>
      <c r="E1997" s="24">
        <f>IF(D1997="","",COUNTIF($D$1:D1997,"기사임"))</f>
        <v>1665</v>
      </c>
      <c r="F1997" s="24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4" t="str">
        <f t="shared" si="72"/>
        <v/>
      </c>
    </row>
    <row r="1998" spans="1:7">
      <c r="A1998" s="30" t="s">
        <v>3256</v>
      </c>
      <c r="B1998" s="30">
        <v>1</v>
      </c>
      <c r="C1998" s="30">
        <v>1</v>
      </c>
      <c r="D1998" s="24" t="str">
        <f t="shared" si="73"/>
        <v>기사임</v>
      </c>
      <c r="E1998" s="24">
        <f>IF(D1998="","",COUNTIF($D$1:D1998,"기사임"))</f>
        <v>1666</v>
      </c>
      <c r="F1998" s="24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4" t="str">
        <f t="shared" si="72"/>
        <v/>
      </c>
    </row>
    <row r="1999" spans="1:7">
      <c r="A1999" s="30" t="s">
        <v>3903</v>
      </c>
      <c r="B1999" s="30">
        <v>1</v>
      </c>
      <c r="C1999" s="30">
        <v>1</v>
      </c>
      <c r="D1999" s="24" t="str">
        <f t="shared" si="73"/>
        <v>기사임</v>
      </c>
      <c r="E1999" s="24">
        <f>IF(D1999="","",COUNTIF($D$1:D1999,"기사임"))</f>
        <v>1667</v>
      </c>
      <c r="F1999" s="24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4" t="str">
        <f t="shared" si="72"/>
        <v/>
      </c>
    </row>
    <row r="2000" spans="1:7">
      <c r="A2000" s="30" t="s">
        <v>3904</v>
      </c>
      <c r="B2000" s="30">
        <v>1</v>
      </c>
      <c r="C2000" s="30">
        <v>1</v>
      </c>
      <c r="D2000" s="24" t="str">
        <f t="shared" si="73"/>
        <v>기사임</v>
      </c>
      <c r="E2000" s="24">
        <f>IF(D2000="","",COUNTIF($D$1:D2000,"기사임"))</f>
        <v>1668</v>
      </c>
      <c r="F2000" s="24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4" t="str">
        <f t="shared" si="72"/>
        <v/>
      </c>
    </row>
    <row r="2001" spans="1:7">
      <c r="A2001" s="30" t="s">
        <v>2517</v>
      </c>
      <c r="B2001" s="30">
        <v>1</v>
      </c>
      <c r="C2001" s="30">
        <v>1</v>
      </c>
      <c r="D2001" s="24" t="str">
        <f t="shared" si="73"/>
        <v>기사임</v>
      </c>
      <c r="E2001" s="24">
        <f>IF(D2001="","",COUNTIF($D$1:D2001,"기사임"))</f>
        <v>1669</v>
      </c>
      <c r="F2001" s="24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4" t="str">
        <f t="shared" si="72"/>
        <v/>
      </c>
    </row>
    <row r="2002" spans="1:7">
      <c r="A2002" s="30" t="s">
        <v>2520</v>
      </c>
      <c r="B2002" s="30">
        <v>1</v>
      </c>
      <c r="C2002" s="30">
        <v>1</v>
      </c>
      <c r="D2002" s="24" t="str">
        <f t="shared" si="73"/>
        <v>기사임</v>
      </c>
      <c r="E2002" s="24">
        <f>IF(D2002="","",COUNTIF($D$1:D2002,"기사임"))</f>
        <v>1670</v>
      </c>
      <c r="F2002" s="24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4" t="str">
        <f t="shared" si="72"/>
        <v/>
      </c>
    </row>
    <row r="2003" spans="1:7">
      <c r="A2003" s="30" t="s">
        <v>2521</v>
      </c>
      <c r="B2003" s="30">
        <v>1</v>
      </c>
      <c r="C2003" s="30">
        <v>1</v>
      </c>
      <c r="D2003" s="24" t="str">
        <f t="shared" si="73"/>
        <v>기사임</v>
      </c>
      <c r="E2003" s="24">
        <f>IF(D2003="","",COUNTIF($D$1:D2003,"기사임"))</f>
        <v>1671</v>
      </c>
      <c r="F2003" s="24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4" t="str">
        <f t="shared" si="72"/>
        <v/>
      </c>
    </row>
    <row r="2004" spans="1:7">
      <c r="A2004" s="30" t="s">
        <v>3257</v>
      </c>
      <c r="B2004" s="30">
        <v>1</v>
      </c>
      <c r="C2004" s="30">
        <v>1</v>
      </c>
      <c r="D2004" s="24" t="str">
        <f t="shared" si="73"/>
        <v>기사임</v>
      </c>
      <c r="E2004" s="24">
        <f>IF(D2004="","",COUNTIF($D$1:D2004,"기사임"))</f>
        <v>1672</v>
      </c>
      <c r="F2004" s="24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4" t="str">
        <f t="shared" si="72"/>
        <v/>
      </c>
    </row>
    <row r="2005" spans="1:7">
      <c r="A2005" s="30" t="s">
        <v>2156</v>
      </c>
      <c r="B2005" s="30">
        <v>1</v>
      </c>
      <c r="C2005" s="30">
        <v>1</v>
      </c>
      <c r="D2005" s="24" t="str">
        <f t="shared" si="73"/>
        <v>기사임</v>
      </c>
      <c r="E2005" s="24">
        <f>IF(D2005="","",COUNTIF($D$1:D2005,"기사임"))</f>
        <v>1673</v>
      </c>
      <c r="F2005" s="24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4" t="str">
        <f t="shared" si="72"/>
        <v/>
      </c>
    </row>
    <row r="2006" spans="1:7">
      <c r="A2006" s="30" t="s">
        <v>3905</v>
      </c>
      <c r="B2006" s="30">
        <v>1</v>
      </c>
      <c r="C2006" s="30">
        <v>1</v>
      </c>
      <c r="D2006" s="24" t="str">
        <f t="shared" si="73"/>
        <v>기사임</v>
      </c>
      <c r="E2006" s="24">
        <f>IF(D2006="","",COUNTIF($D$1:D2006,"기사임"))</f>
        <v>1674</v>
      </c>
      <c r="F2006" s="24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4" t="str">
        <f t="shared" si="72"/>
        <v/>
      </c>
    </row>
    <row r="2007" spans="1:7">
      <c r="A2007" s="30" t="s">
        <v>2266</v>
      </c>
      <c r="B2007" s="30">
        <v>1</v>
      </c>
      <c r="C2007" s="30">
        <v>1</v>
      </c>
      <c r="D2007" s="24" t="str">
        <f t="shared" si="73"/>
        <v>기사임</v>
      </c>
      <c r="E2007" s="24">
        <f>IF(D2007="","",COUNTIF($D$1:D2007,"기사임"))</f>
        <v>1675</v>
      </c>
      <c r="F2007" s="24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4" t="str">
        <f t="shared" si="72"/>
        <v/>
      </c>
    </row>
    <row r="2008" spans="1:7">
      <c r="A2008" s="30" t="s">
        <v>2069</v>
      </c>
      <c r="B2008" s="30">
        <v>1</v>
      </c>
      <c r="C2008" s="30">
        <v>1</v>
      </c>
      <c r="D2008" s="24" t="str">
        <f t="shared" si="73"/>
        <v>기사임</v>
      </c>
      <c r="E2008" s="24">
        <f>IF(D2008="","",COUNTIF($D$1:D2008,"기사임"))</f>
        <v>1676</v>
      </c>
      <c r="F2008" s="24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4" t="str">
        <f t="shared" si="72"/>
        <v/>
      </c>
    </row>
    <row r="2009" spans="1:7">
      <c r="A2009" s="30" t="s">
        <v>3258</v>
      </c>
      <c r="B2009" s="30">
        <v>1</v>
      </c>
      <c r="C2009" s="30">
        <v>1</v>
      </c>
      <c r="D2009" s="24" t="str">
        <f t="shared" si="73"/>
        <v>기사임</v>
      </c>
      <c r="E2009" s="24">
        <f>IF(D2009="","",COUNTIF($D$1:D2009,"기사임"))</f>
        <v>1677</v>
      </c>
      <c r="F2009" s="24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4" t="str">
        <f t="shared" si="72"/>
        <v/>
      </c>
    </row>
    <row r="2010" spans="1:7">
      <c r="A2010" s="30" t="s">
        <v>3906</v>
      </c>
      <c r="B2010" s="30">
        <v>1</v>
      </c>
      <c r="C2010" s="30">
        <v>1</v>
      </c>
      <c r="D2010" s="24" t="str">
        <f t="shared" si="73"/>
        <v>기사임</v>
      </c>
      <c r="E2010" s="24">
        <f>IF(D2010="","",COUNTIF($D$1:D2010,"기사임"))</f>
        <v>1678</v>
      </c>
      <c r="F2010" s="24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4" t="str">
        <f t="shared" si="72"/>
        <v/>
      </c>
    </row>
    <row r="2011" spans="1:7">
      <c r="A2011" s="30" t="s">
        <v>2158</v>
      </c>
      <c r="B2011" s="30">
        <v>1</v>
      </c>
      <c r="C2011" s="30">
        <v>1</v>
      </c>
      <c r="D2011" s="24" t="str">
        <f t="shared" si="73"/>
        <v>기사임</v>
      </c>
      <c r="E2011" s="24">
        <f>IF(D2011="","",COUNTIF($D$1:D2011,"기사임"))</f>
        <v>1679</v>
      </c>
      <c r="F2011" s="24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4" t="str">
        <f t="shared" si="72"/>
        <v/>
      </c>
    </row>
    <row r="2012" spans="1:7">
      <c r="A2012" s="30" t="s">
        <v>2704</v>
      </c>
      <c r="B2012" s="30">
        <v>1</v>
      </c>
      <c r="C2012" s="30">
        <v>1</v>
      </c>
      <c r="D2012" s="24" t="str">
        <f t="shared" si="73"/>
        <v>기사임</v>
      </c>
      <c r="E2012" s="24">
        <f>IF(D2012="","",COUNTIF($D$1:D2012,"기사임"))</f>
        <v>1680</v>
      </c>
      <c r="F2012" s="24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4" t="str">
        <f t="shared" si="72"/>
        <v/>
      </c>
    </row>
    <row r="2013" spans="1:7">
      <c r="A2013" s="30" t="s">
        <v>3907</v>
      </c>
      <c r="B2013" s="30">
        <v>1</v>
      </c>
      <c r="C2013" s="30">
        <v>1</v>
      </c>
      <c r="D2013" s="24" t="str">
        <f t="shared" si="73"/>
        <v/>
      </c>
      <c r="E2013" s="24" t="str">
        <f>IF(D2013="","",COUNTIF($D$1:D2013,"기사임"))</f>
        <v/>
      </c>
      <c r="F2013" s="24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4" t="str">
        <f t="shared" si="72"/>
        <v/>
      </c>
    </row>
    <row r="2014" spans="1:7">
      <c r="A2014" s="30" t="s">
        <v>3908</v>
      </c>
      <c r="B2014" s="30">
        <v>1</v>
      </c>
      <c r="C2014" s="30">
        <v>1</v>
      </c>
      <c r="D2014" s="24" t="str">
        <f t="shared" si="73"/>
        <v>기사임</v>
      </c>
      <c r="E2014" s="24">
        <f>IF(D2014="","",COUNTIF($D$1:D2014,"기사임"))</f>
        <v>1681</v>
      </c>
      <c r="F2014" s="24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4" t="str">
        <f t="shared" si="72"/>
        <v/>
      </c>
    </row>
    <row r="2015" spans="1:7">
      <c r="A2015" s="30" t="s">
        <v>3909</v>
      </c>
      <c r="B2015" s="30">
        <v>1</v>
      </c>
      <c r="C2015" s="30">
        <v>1</v>
      </c>
      <c r="D2015" s="24" t="str">
        <f t="shared" si="73"/>
        <v>기사임</v>
      </c>
      <c r="E2015" s="24">
        <f>IF(D2015="","",COUNTIF($D$1:D2015,"기사임"))</f>
        <v>1682</v>
      </c>
      <c r="F2015" s="24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4" t="str">
        <f t="shared" si="72"/>
        <v/>
      </c>
    </row>
    <row r="2016" spans="1:7">
      <c r="A2016" s="30" t="s">
        <v>3910</v>
      </c>
      <c r="B2016" s="30">
        <v>1</v>
      </c>
      <c r="C2016" s="30">
        <v>1</v>
      </c>
      <c r="D2016" s="24" t="str">
        <f t="shared" si="73"/>
        <v>기사임</v>
      </c>
      <c r="E2016" s="24">
        <f>IF(D2016="","",COUNTIF($D$1:D2016,"기사임"))</f>
        <v>1683</v>
      </c>
      <c r="F2016" s="24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4" t="str">
        <f t="shared" si="72"/>
        <v/>
      </c>
    </row>
    <row r="2017" spans="1:7">
      <c r="A2017" s="30" t="s">
        <v>3205</v>
      </c>
      <c r="B2017" s="30">
        <v>1</v>
      </c>
      <c r="C2017" s="30">
        <v>1</v>
      </c>
      <c r="D2017" s="24" t="str">
        <f t="shared" si="73"/>
        <v>기사임</v>
      </c>
      <c r="E2017" s="24">
        <f>IF(D2017="","",COUNTIF($D$1:D2017,"기사임"))</f>
        <v>1684</v>
      </c>
      <c r="F2017" s="24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4" t="str">
        <f t="shared" si="72"/>
        <v/>
      </c>
    </row>
    <row r="2018" spans="1:7">
      <c r="A2018" s="30" t="s">
        <v>2705</v>
      </c>
      <c r="B2018" s="30">
        <v>1</v>
      </c>
      <c r="C2018" s="30">
        <v>1</v>
      </c>
      <c r="D2018" s="24" t="str">
        <f t="shared" si="73"/>
        <v>기사임</v>
      </c>
      <c r="E2018" s="24">
        <f>IF(D2018="","",COUNTIF($D$1:D2018,"기사임"))</f>
        <v>1685</v>
      </c>
      <c r="F2018" s="24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4" t="str">
        <f t="shared" si="72"/>
        <v/>
      </c>
    </row>
    <row r="2019" spans="1:7">
      <c r="A2019" s="30" t="s">
        <v>2386</v>
      </c>
      <c r="B2019" s="30">
        <v>1</v>
      </c>
      <c r="C2019" s="30">
        <v>2</v>
      </c>
      <c r="D2019" s="24" t="str">
        <f t="shared" si="73"/>
        <v>기사임</v>
      </c>
      <c r="E2019" s="24">
        <f>IF(D2019="","",COUNTIF($D$1:D2019,"기사임"))</f>
        <v>1686</v>
      </c>
      <c r="F2019" s="24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4" t="str">
        <f t="shared" si="72"/>
        <v/>
      </c>
    </row>
    <row r="2020" spans="1:7">
      <c r="A2020" s="30" t="s">
        <v>2525</v>
      </c>
      <c r="B2020" s="30">
        <v>1</v>
      </c>
      <c r="C2020" s="30">
        <v>1</v>
      </c>
      <c r="D2020" s="24" t="str">
        <f t="shared" si="73"/>
        <v>기사임</v>
      </c>
      <c r="E2020" s="24">
        <f>IF(D2020="","",COUNTIF($D$1:D2020,"기사임"))</f>
        <v>1687</v>
      </c>
      <c r="F2020" s="24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4" t="str">
        <f t="shared" si="72"/>
        <v/>
      </c>
    </row>
    <row r="2021" spans="1:7">
      <c r="A2021" s="30" t="s">
        <v>1710</v>
      </c>
      <c r="B2021" s="30">
        <v>1</v>
      </c>
      <c r="C2021" s="30">
        <v>1</v>
      </c>
      <c r="D2021" s="24" t="str">
        <f t="shared" si="73"/>
        <v>기사임</v>
      </c>
      <c r="E2021" s="24">
        <f>IF(D2021="","",COUNTIF($D$1:D2021,"기사임"))</f>
        <v>1688</v>
      </c>
      <c r="F2021" s="24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4" t="str">
        <f t="shared" si="72"/>
        <v/>
      </c>
    </row>
    <row r="2022" spans="1:7">
      <c r="A2022" s="30" t="s">
        <v>2708</v>
      </c>
      <c r="B2022" s="30">
        <v>1</v>
      </c>
      <c r="C2022" s="30">
        <v>1</v>
      </c>
      <c r="D2022" s="24" t="str">
        <f t="shared" si="73"/>
        <v>기사임</v>
      </c>
      <c r="E2022" s="24">
        <f>IF(D2022="","",COUNTIF($D$1:D2022,"기사임"))</f>
        <v>1689</v>
      </c>
      <c r="F2022" s="24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4" t="str">
        <f t="shared" si="72"/>
        <v/>
      </c>
    </row>
    <row r="2023" spans="1:7">
      <c r="A2023" s="30" t="s">
        <v>3911</v>
      </c>
      <c r="B2023" s="30">
        <v>1</v>
      </c>
      <c r="C2023" s="30">
        <v>1</v>
      </c>
      <c r="D2023" s="24" t="str">
        <f t="shared" si="73"/>
        <v>기사임</v>
      </c>
      <c r="E2023" s="24">
        <f>IF(D2023="","",COUNTIF($D$1:D2023,"기사임"))</f>
        <v>1690</v>
      </c>
      <c r="F2023" s="24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4" t="str">
        <f t="shared" si="72"/>
        <v/>
      </c>
    </row>
    <row r="2024" spans="1:7">
      <c r="A2024" s="30" t="s">
        <v>2709</v>
      </c>
      <c r="B2024" s="30">
        <v>1</v>
      </c>
      <c r="C2024" s="30">
        <v>1</v>
      </c>
      <c r="D2024" s="24" t="str">
        <f t="shared" si="73"/>
        <v>기사임</v>
      </c>
      <c r="E2024" s="24">
        <f>IF(D2024="","",COUNTIF($D$1:D2024,"기사임"))</f>
        <v>1691</v>
      </c>
      <c r="F2024" s="24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4" t="str">
        <f t="shared" si="72"/>
        <v/>
      </c>
    </row>
    <row r="2025" spans="1:7">
      <c r="A2025" s="30" t="s">
        <v>2526</v>
      </c>
      <c r="B2025" s="30">
        <v>1</v>
      </c>
      <c r="C2025" s="30">
        <v>1</v>
      </c>
      <c r="D2025" s="24" t="str">
        <f t="shared" si="73"/>
        <v>기사임</v>
      </c>
      <c r="E2025" s="24">
        <f>IF(D2025="","",COUNTIF($D$1:D2025,"기사임"))</f>
        <v>1692</v>
      </c>
      <c r="F2025" s="24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4" t="str">
        <f t="shared" si="72"/>
        <v/>
      </c>
    </row>
    <row r="2026" spans="1:7">
      <c r="A2026" s="30" t="s">
        <v>3169</v>
      </c>
      <c r="B2026" s="30">
        <v>1</v>
      </c>
      <c r="C2026" s="30">
        <v>1</v>
      </c>
      <c r="D2026" s="24" t="str">
        <f t="shared" si="73"/>
        <v>기사임</v>
      </c>
      <c r="E2026" s="24">
        <f>IF(D2026="","",COUNTIF($D$1:D2026,"기사임"))</f>
        <v>1693</v>
      </c>
      <c r="F2026" s="24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4" t="str">
        <f t="shared" si="72"/>
        <v/>
      </c>
    </row>
    <row r="2027" spans="1:7">
      <c r="A2027" s="30" t="s">
        <v>3912</v>
      </c>
      <c r="B2027" s="30">
        <v>1</v>
      </c>
      <c r="C2027" s="30">
        <v>1</v>
      </c>
      <c r="D2027" s="24" t="str">
        <f t="shared" si="73"/>
        <v/>
      </c>
      <c r="E2027" s="24" t="str">
        <f>IF(D2027="","",COUNTIF($D$1:D2027,"기사임"))</f>
        <v/>
      </c>
      <c r="F2027" s="24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4" t="str">
        <f t="shared" si="72"/>
        <v/>
      </c>
    </row>
    <row r="2028" spans="1:7">
      <c r="A2028" s="30" t="s">
        <v>3913</v>
      </c>
      <c r="B2028" s="30">
        <v>1</v>
      </c>
      <c r="C2028" s="30">
        <v>1</v>
      </c>
      <c r="D2028" s="24" t="str">
        <f t="shared" si="73"/>
        <v/>
      </c>
      <c r="E2028" s="24" t="str">
        <f>IF(D2028="","",COUNTIF($D$1:D2028,"기사임"))</f>
        <v/>
      </c>
      <c r="F2028" s="24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4" t="str">
        <f t="shared" si="72"/>
        <v/>
      </c>
    </row>
    <row r="2029" spans="1:7">
      <c r="A2029" s="30" t="s">
        <v>3914</v>
      </c>
      <c r="B2029" s="30">
        <v>1</v>
      </c>
      <c r="C2029" s="30">
        <v>1</v>
      </c>
      <c r="D2029" s="24" t="str">
        <f t="shared" si="73"/>
        <v/>
      </c>
      <c r="E2029" s="24" t="str">
        <f>IF(D2029="","",COUNTIF($D$1:D2029,"기사임"))</f>
        <v/>
      </c>
      <c r="F2029" s="24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4" t="str">
        <f t="shared" si="72"/>
        <v/>
      </c>
    </row>
    <row r="2030" spans="1:7">
      <c r="A2030" s="30" t="s">
        <v>3915</v>
      </c>
      <c r="B2030" s="30">
        <v>1</v>
      </c>
      <c r="C2030" s="30">
        <v>1</v>
      </c>
      <c r="D2030" s="24" t="str">
        <f t="shared" si="73"/>
        <v/>
      </c>
      <c r="E2030" s="24" t="str">
        <f>IF(D2030="","",COUNTIF($D$1:D2030,"기사임"))</f>
        <v/>
      </c>
      <c r="F2030" s="24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4" t="str">
        <f t="shared" si="72"/>
        <v/>
      </c>
    </row>
    <row r="2031" spans="1:7">
      <c r="A2031" s="30" t="s">
        <v>2711</v>
      </c>
      <c r="B2031" s="30">
        <v>1</v>
      </c>
      <c r="C2031" s="30">
        <v>1</v>
      </c>
      <c r="D2031" s="24" t="str">
        <f t="shared" si="73"/>
        <v/>
      </c>
      <c r="E2031" s="24" t="str">
        <f>IF(D2031="","",COUNTIF($D$1:D2031,"기사임"))</f>
        <v/>
      </c>
      <c r="F2031" s="24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4" t="str">
        <f t="shared" si="72"/>
        <v/>
      </c>
    </row>
    <row r="2032" spans="1:7">
      <c r="A2032" s="30" t="s">
        <v>3916</v>
      </c>
      <c r="B2032" s="30">
        <v>1</v>
      </c>
      <c r="C2032" s="30">
        <v>1</v>
      </c>
      <c r="D2032" s="24" t="str">
        <f t="shared" si="73"/>
        <v/>
      </c>
      <c r="E2032" s="24" t="str">
        <f>IF(D2032="","",COUNTIF($D$1:D2032,"기사임"))</f>
        <v/>
      </c>
      <c r="F2032" s="24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4" t="str">
        <f t="shared" si="72"/>
        <v/>
      </c>
    </row>
    <row r="2033" spans="1:7">
      <c r="A2033" s="30" t="s">
        <v>1911</v>
      </c>
      <c r="B2033" s="30">
        <v>1</v>
      </c>
      <c r="C2033" s="30">
        <v>1</v>
      </c>
      <c r="D2033" s="24" t="str">
        <f t="shared" si="73"/>
        <v>기사임</v>
      </c>
      <c r="E2033" s="24">
        <f>IF(D2033="","",COUNTIF($D$1:D2033,"기사임"))</f>
        <v>1694</v>
      </c>
      <c r="F2033" s="24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4" t="str">
        <f t="shared" si="72"/>
        <v/>
      </c>
    </row>
    <row r="2034" spans="1:7">
      <c r="A2034" s="30" t="s">
        <v>2163</v>
      </c>
      <c r="B2034" s="30">
        <v>1</v>
      </c>
      <c r="C2034" s="30">
        <v>1</v>
      </c>
      <c r="D2034" s="24" t="str">
        <f t="shared" si="73"/>
        <v>기사임</v>
      </c>
      <c r="E2034" s="24">
        <f>IF(D2034="","",COUNTIF($D$1:D2034,"기사임"))</f>
        <v>1695</v>
      </c>
      <c r="F2034" s="24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4" t="str">
        <f t="shared" si="72"/>
        <v/>
      </c>
    </row>
    <row r="2035" spans="1:7">
      <c r="A2035" s="30" t="s">
        <v>2387</v>
      </c>
      <c r="B2035" s="30">
        <v>1</v>
      </c>
      <c r="C2035" s="30">
        <v>1</v>
      </c>
      <c r="D2035" s="24" t="str">
        <f t="shared" si="73"/>
        <v>기사임</v>
      </c>
      <c r="E2035" s="24">
        <f>IF(D2035="","",COUNTIF($D$1:D2035,"기사임"))</f>
        <v>1696</v>
      </c>
      <c r="F2035" s="24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4" t="str">
        <f t="shared" si="72"/>
        <v/>
      </c>
    </row>
    <row r="2036" spans="1:7">
      <c r="A2036" s="30" t="s">
        <v>2074</v>
      </c>
      <c r="B2036" s="30">
        <v>1</v>
      </c>
      <c r="C2036" s="30">
        <v>1</v>
      </c>
      <c r="D2036" s="24" t="str">
        <f t="shared" si="73"/>
        <v>기사임</v>
      </c>
      <c r="E2036" s="24">
        <f>IF(D2036="","",COUNTIF($D$1:D2036,"기사임"))</f>
        <v>1697</v>
      </c>
      <c r="F2036" s="24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4" t="str">
        <f t="shared" si="72"/>
        <v/>
      </c>
    </row>
    <row r="2037" spans="1:7">
      <c r="A2037" s="30" t="s">
        <v>1712</v>
      </c>
      <c r="B2037" s="30">
        <v>1</v>
      </c>
      <c r="C2037" s="30">
        <v>1</v>
      </c>
      <c r="D2037" s="24" t="str">
        <f t="shared" si="73"/>
        <v>기사임</v>
      </c>
      <c r="E2037" s="24">
        <f>IF(D2037="","",COUNTIF($D$1:D2037,"기사임"))</f>
        <v>1698</v>
      </c>
      <c r="F2037" s="24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4" t="str">
        <f t="shared" si="72"/>
        <v/>
      </c>
    </row>
    <row r="2038" spans="1:7">
      <c r="A2038" s="30" t="s">
        <v>3171</v>
      </c>
      <c r="B2038" s="30">
        <v>1</v>
      </c>
      <c r="C2038" s="30">
        <v>1</v>
      </c>
      <c r="D2038" s="24" t="str">
        <f t="shared" si="73"/>
        <v>기사임</v>
      </c>
      <c r="E2038" s="24">
        <f>IF(D2038="","",COUNTIF($D$1:D2038,"기사임"))</f>
        <v>1699</v>
      </c>
      <c r="F2038" s="24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4" t="str">
        <f t="shared" si="72"/>
        <v/>
      </c>
    </row>
    <row r="2039" spans="1:7">
      <c r="A2039" s="30" t="s">
        <v>3134</v>
      </c>
      <c r="B2039" s="30">
        <v>1</v>
      </c>
      <c r="C2039" s="30">
        <v>1</v>
      </c>
      <c r="D2039" s="24" t="str">
        <f t="shared" si="73"/>
        <v>기사임</v>
      </c>
      <c r="E2039" s="24">
        <f>IF(D2039="","",COUNTIF($D$1:D2039,"기사임"))</f>
        <v>1700</v>
      </c>
      <c r="F2039" s="24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4" t="str">
        <f t="shared" si="72"/>
        <v/>
      </c>
    </row>
    <row r="2040" spans="1:7">
      <c r="A2040" s="30" t="s">
        <v>3917</v>
      </c>
      <c r="B2040" s="30">
        <v>1</v>
      </c>
      <c r="C2040" s="30">
        <v>1</v>
      </c>
      <c r="D2040" s="24" t="str">
        <f t="shared" si="73"/>
        <v>기사임</v>
      </c>
      <c r="E2040" s="24">
        <f>IF(D2040="","",COUNTIF($D$1:D2040,"기사임"))</f>
        <v>1701</v>
      </c>
      <c r="F2040" s="24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>1701</v>
      </c>
      <c r="G2040" s="24">
        <f t="shared" si="72"/>
        <v>18</v>
      </c>
    </row>
    <row r="2041" spans="1:7">
      <c r="A2041" s="30" t="s">
        <v>3918</v>
      </c>
      <c r="B2041" s="30">
        <v>1</v>
      </c>
      <c r="C2041" s="30">
        <v>1</v>
      </c>
      <c r="D2041" s="24" t="str">
        <f t="shared" si="73"/>
        <v>기사임</v>
      </c>
      <c r="E2041" s="24">
        <f>IF(D2041="","",COUNTIF($D$1:D2041,"기사임"))</f>
        <v>1702</v>
      </c>
      <c r="F2041" s="24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>1702</v>
      </c>
      <c r="G2041" s="24">
        <f t="shared" si="72"/>
        <v>19</v>
      </c>
    </row>
    <row r="2042" spans="1:7">
      <c r="A2042" s="30" t="s">
        <v>3919</v>
      </c>
      <c r="B2042" s="30">
        <v>1</v>
      </c>
      <c r="C2042" s="30">
        <v>1</v>
      </c>
      <c r="D2042" s="24" t="str">
        <f t="shared" si="73"/>
        <v>기사임</v>
      </c>
      <c r="E2042" s="24">
        <f>IF(D2042="","",COUNTIF($D$1:D2042,"기사임"))</f>
        <v>1703</v>
      </c>
      <c r="F2042" s="24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4" t="str">
        <f t="shared" si="72"/>
        <v/>
      </c>
    </row>
    <row r="2043" spans="1:7">
      <c r="A2043" s="30" t="s">
        <v>3920</v>
      </c>
      <c r="B2043" s="30">
        <v>1</v>
      </c>
      <c r="C2043" s="30">
        <v>1</v>
      </c>
      <c r="D2043" s="24" t="str">
        <f t="shared" si="73"/>
        <v>기사임</v>
      </c>
      <c r="E2043" s="24">
        <f>IF(D2043="","",COUNTIF($D$1:D2043,"기사임"))</f>
        <v>1704</v>
      </c>
      <c r="F2043" s="24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>1704</v>
      </c>
      <c r="G2043" s="24">
        <f t="shared" si="72"/>
        <v>20</v>
      </c>
    </row>
    <row r="2044" spans="1:7">
      <c r="A2044" s="30" t="s">
        <v>3921</v>
      </c>
      <c r="B2044" s="30">
        <v>1</v>
      </c>
      <c r="C2044" s="30">
        <v>1</v>
      </c>
      <c r="D2044" s="24" t="str">
        <f t="shared" si="73"/>
        <v>기사임</v>
      </c>
      <c r="E2044" s="24">
        <f>IF(D2044="","",COUNTIF($D$1:D2044,"기사임"))</f>
        <v>1705</v>
      </c>
      <c r="F2044" s="24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4" t="str">
        <f t="shared" si="72"/>
        <v/>
      </c>
    </row>
    <row r="2045" spans="1:7">
      <c r="A2045" s="30" t="s">
        <v>3922</v>
      </c>
      <c r="B2045" s="30">
        <v>1</v>
      </c>
      <c r="C2045" s="30">
        <v>1</v>
      </c>
      <c r="D2045" s="24" t="str">
        <f t="shared" si="73"/>
        <v/>
      </c>
      <c r="E2045" s="24" t="str">
        <f>IF(D2045="","",COUNTIF($D$1:D2045,"기사임"))</f>
        <v/>
      </c>
      <c r="F2045" s="24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4" t="str">
        <f t="shared" si="72"/>
        <v/>
      </c>
    </row>
    <row r="2046" spans="1:7">
      <c r="A2046" s="30" t="s">
        <v>3923</v>
      </c>
      <c r="B2046" s="30">
        <v>1</v>
      </c>
      <c r="C2046" s="30">
        <v>1</v>
      </c>
      <c r="D2046" s="24" t="str">
        <f t="shared" si="73"/>
        <v/>
      </c>
      <c r="E2046" s="24" t="str">
        <f>IF(D2046="","",COUNTIF($D$1:D2046,"기사임"))</f>
        <v/>
      </c>
      <c r="F2046" s="24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4" t="str">
        <f t="shared" si="72"/>
        <v/>
      </c>
    </row>
    <row r="2047" spans="1:7">
      <c r="A2047" s="30" t="s">
        <v>3924</v>
      </c>
      <c r="B2047" s="30">
        <v>1</v>
      </c>
      <c r="C2047" s="30">
        <v>1</v>
      </c>
      <c r="D2047" s="24" t="str">
        <f t="shared" si="73"/>
        <v/>
      </c>
      <c r="E2047" s="24" t="str">
        <f>IF(D2047="","",COUNTIF($D$1:D2047,"기사임"))</f>
        <v/>
      </c>
      <c r="F2047" s="24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4" t="str">
        <f t="shared" si="72"/>
        <v/>
      </c>
    </row>
    <row r="2048" spans="1:7">
      <c r="A2048" s="30" t="s">
        <v>3259</v>
      </c>
      <c r="B2048" s="30">
        <v>1</v>
      </c>
      <c r="C2048" s="30">
        <v>1</v>
      </c>
      <c r="D2048" s="24" t="str">
        <f t="shared" si="73"/>
        <v>기사임</v>
      </c>
      <c r="E2048" s="24">
        <f>IF(D2048="","",COUNTIF($D$1:D2048,"기사임"))</f>
        <v>1706</v>
      </c>
      <c r="F2048" s="24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4" t="str">
        <f t="shared" si="72"/>
        <v/>
      </c>
    </row>
    <row r="2049" spans="1:7">
      <c r="A2049" s="30" t="s">
        <v>2269</v>
      </c>
      <c r="B2049" s="30">
        <v>1</v>
      </c>
      <c r="C2049" s="30">
        <v>1</v>
      </c>
      <c r="D2049" s="24" t="str">
        <f t="shared" si="73"/>
        <v>기사임</v>
      </c>
      <c r="E2049" s="24">
        <f>IF(D2049="","",COUNTIF($D$1:D2049,"기사임"))</f>
        <v>1707</v>
      </c>
      <c r="F2049" s="24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4" t="str">
        <f t="shared" si="72"/>
        <v/>
      </c>
    </row>
    <row r="2050" spans="1:7">
      <c r="A2050" s="30" t="s">
        <v>3925</v>
      </c>
      <c r="B2050" s="30">
        <v>1</v>
      </c>
      <c r="C2050" s="30">
        <v>1</v>
      </c>
      <c r="D2050" s="24" t="str">
        <f t="shared" si="73"/>
        <v>기사임</v>
      </c>
      <c r="E2050" s="24">
        <f>IF(D2050="","",COUNTIF($D$1:D2050,"기사임"))</f>
        <v>1708</v>
      </c>
      <c r="F2050" s="24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4" t="str">
        <f t="shared" ref="G2050:G2113" si="74">IF(F2050="","",RANK(F2050,F:F,1))</f>
        <v/>
      </c>
    </row>
    <row r="2051" spans="1:7">
      <c r="A2051" s="30" t="s">
        <v>3207</v>
      </c>
      <c r="B2051" s="30">
        <v>1</v>
      </c>
      <c r="C2051" s="30">
        <v>1</v>
      </c>
      <c r="D2051" s="24" t="str">
        <f t="shared" ref="D2051:D2114" si="75">IF(AND(MID(A2051,2,8)="archives",ISNUMBER(VALUE(MID(A2051,11,8)))=TRUE),"기사임","")</f>
        <v>기사임</v>
      </c>
      <c r="E2051" s="24">
        <f>IF(D2051="","",COUNTIF($D$1:D2051,"기사임"))</f>
        <v>1709</v>
      </c>
      <c r="F2051" s="24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4" t="str">
        <f t="shared" si="74"/>
        <v/>
      </c>
    </row>
    <row r="2052" spans="1:7">
      <c r="A2052" s="30" t="s">
        <v>3926</v>
      </c>
      <c r="B2052" s="30">
        <v>1</v>
      </c>
      <c r="C2052" s="30">
        <v>1</v>
      </c>
      <c r="D2052" s="24" t="str">
        <f t="shared" si="75"/>
        <v>기사임</v>
      </c>
      <c r="E2052" s="24">
        <f>IF(D2052="","",COUNTIF($D$1:D2052,"기사임"))</f>
        <v>1710</v>
      </c>
      <c r="F2052" s="24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4" t="str">
        <f t="shared" si="74"/>
        <v/>
      </c>
    </row>
    <row r="2053" spans="1:7">
      <c r="A2053" s="30" t="s">
        <v>2714</v>
      </c>
      <c r="B2053" s="30">
        <v>1</v>
      </c>
      <c r="C2053" s="30">
        <v>1</v>
      </c>
      <c r="D2053" s="24" t="str">
        <f t="shared" si="75"/>
        <v>기사임</v>
      </c>
      <c r="E2053" s="24">
        <f>IF(D2053="","",COUNTIF($D$1:D2053,"기사임"))</f>
        <v>1711</v>
      </c>
      <c r="F2053" s="24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4" t="str">
        <f t="shared" si="74"/>
        <v/>
      </c>
    </row>
    <row r="2054" spans="1:7">
      <c r="A2054" s="30" t="s">
        <v>3262</v>
      </c>
      <c r="B2054" s="30">
        <v>1</v>
      </c>
      <c r="C2054" s="30">
        <v>1</v>
      </c>
      <c r="D2054" s="24" t="str">
        <f t="shared" si="75"/>
        <v>기사임</v>
      </c>
      <c r="E2054" s="24">
        <f>IF(D2054="","",COUNTIF($D$1:D2054,"기사임"))</f>
        <v>1712</v>
      </c>
      <c r="F2054" s="24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4" t="str">
        <f t="shared" si="74"/>
        <v/>
      </c>
    </row>
    <row r="2055" spans="1:7">
      <c r="A2055" s="30" t="s">
        <v>1509</v>
      </c>
      <c r="B2055" s="30">
        <v>1</v>
      </c>
      <c r="C2055" s="30">
        <v>1</v>
      </c>
      <c r="D2055" s="24" t="str">
        <f t="shared" si="75"/>
        <v>기사임</v>
      </c>
      <c r="E2055" s="24">
        <f>IF(D2055="","",COUNTIF($D$1:D2055,"기사임"))</f>
        <v>1713</v>
      </c>
      <c r="F2055" s="24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4" t="str">
        <f t="shared" si="74"/>
        <v/>
      </c>
    </row>
    <row r="2056" spans="1:7">
      <c r="A2056" s="30" t="s">
        <v>1913</v>
      </c>
      <c r="B2056" s="30">
        <v>1</v>
      </c>
      <c r="C2056" s="30">
        <v>1</v>
      </c>
      <c r="D2056" s="24" t="str">
        <f t="shared" si="75"/>
        <v>기사임</v>
      </c>
      <c r="E2056" s="24">
        <f>IF(D2056="","",COUNTIF($D$1:D2056,"기사임"))</f>
        <v>1714</v>
      </c>
      <c r="F2056" s="24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4" t="str">
        <f t="shared" si="74"/>
        <v/>
      </c>
    </row>
    <row r="2057" spans="1:7">
      <c r="A2057" s="30" t="s">
        <v>3263</v>
      </c>
      <c r="B2057" s="30">
        <v>1</v>
      </c>
      <c r="C2057" s="30">
        <v>1</v>
      </c>
      <c r="D2057" s="24" t="str">
        <f t="shared" si="75"/>
        <v>기사임</v>
      </c>
      <c r="E2057" s="24">
        <f>IF(D2057="","",COUNTIF($D$1:D2057,"기사임"))</f>
        <v>1715</v>
      </c>
      <c r="F2057" s="24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4" t="str">
        <f t="shared" si="74"/>
        <v/>
      </c>
    </row>
    <row r="2058" spans="1:7">
      <c r="A2058" s="30" t="s">
        <v>3927</v>
      </c>
      <c r="B2058" s="30">
        <v>1</v>
      </c>
      <c r="C2058" s="30">
        <v>1</v>
      </c>
      <c r="D2058" s="24" t="str">
        <f t="shared" si="75"/>
        <v>기사임</v>
      </c>
      <c r="E2058" s="24">
        <f>IF(D2058="","",COUNTIF($D$1:D2058,"기사임"))</f>
        <v>1716</v>
      </c>
      <c r="F2058" s="24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4" t="str">
        <f t="shared" si="74"/>
        <v/>
      </c>
    </row>
    <row r="2059" spans="1:7">
      <c r="A2059" s="30" t="s">
        <v>3928</v>
      </c>
      <c r="B2059" s="30">
        <v>1</v>
      </c>
      <c r="C2059" s="30">
        <v>1</v>
      </c>
      <c r="D2059" s="24" t="str">
        <f t="shared" si="75"/>
        <v>기사임</v>
      </c>
      <c r="E2059" s="24">
        <f>IF(D2059="","",COUNTIF($D$1:D2059,"기사임"))</f>
        <v>1717</v>
      </c>
      <c r="F2059" s="24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4" t="str">
        <f t="shared" si="74"/>
        <v/>
      </c>
    </row>
    <row r="2060" spans="1:7">
      <c r="A2060" s="30" t="s">
        <v>2391</v>
      </c>
      <c r="B2060" s="30">
        <v>1</v>
      </c>
      <c r="C2060" s="30">
        <v>1</v>
      </c>
      <c r="D2060" s="24" t="str">
        <f t="shared" si="75"/>
        <v>기사임</v>
      </c>
      <c r="E2060" s="24">
        <f>IF(D2060="","",COUNTIF($D$1:D2060,"기사임"))</f>
        <v>1718</v>
      </c>
      <c r="F2060" s="24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4" t="str">
        <f t="shared" si="74"/>
        <v/>
      </c>
    </row>
    <row r="2061" spans="1:7">
      <c r="A2061" s="30" t="s">
        <v>3929</v>
      </c>
      <c r="B2061" s="30">
        <v>1</v>
      </c>
      <c r="C2061" s="30">
        <v>1</v>
      </c>
      <c r="D2061" s="24" t="str">
        <f t="shared" si="75"/>
        <v>기사임</v>
      </c>
      <c r="E2061" s="24">
        <f>IF(D2061="","",COUNTIF($D$1:D2061,"기사임"))</f>
        <v>1719</v>
      </c>
      <c r="F2061" s="24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4" t="str">
        <f t="shared" si="74"/>
        <v/>
      </c>
    </row>
    <row r="2062" spans="1:7">
      <c r="A2062" s="30" t="s">
        <v>3265</v>
      </c>
      <c r="B2062" s="30">
        <v>1</v>
      </c>
      <c r="C2062" s="30">
        <v>1</v>
      </c>
      <c r="D2062" s="24" t="str">
        <f t="shared" si="75"/>
        <v>기사임</v>
      </c>
      <c r="E2062" s="24">
        <f>IF(D2062="","",COUNTIF($D$1:D2062,"기사임"))</f>
        <v>1720</v>
      </c>
      <c r="F2062" s="24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4" t="str">
        <f t="shared" si="74"/>
        <v/>
      </c>
    </row>
    <row r="2063" spans="1:7">
      <c r="A2063" s="30" t="s">
        <v>2392</v>
      </c>
      <c r="B2063" s="30">
        <v>1</v>
      </c>
      <c r="C2063" s="30">
        <v>1</v>
      </c>
      <c r="D2063" s="24" t="str">
        <f t="shared" si="75"/>
        <v>기사임</v>
      </c>
      <c r="E2063" s="24">
        <f>IF(D2063="","",COUNTIF($D$1:D2063,"기사임"))</f>
        <v>1721</v>
      </c>
      <c r="F2063" s="24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4" t="str">
        <f t="shared" si="74"/>
        <v/>
      </c>
    </row>
    <row r="2064" spans="1:7">
      <c r="A2064" s="30" t="s">
        <v>3266</v>
      </c>
      <c r="B2064" s="30">
        <v>1</v>
      </c>
      <c r="C2064" s="30">
        <v>1</v>
      </c>
      <c r="D2064" s="24" t="str">
        <f t="shared" si="75"/>
        <v>기사임</v>
      </c>
      <c r="E2064" s="24">
        <f>IF(D2064="","",COUNTIF($D$1:D2064,"기사임"))</f>
        <v>1722</v>
      </c>
      <c r="F2064" s="24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4" t="str">
        <f t="shared" si="74"/>
        <v/>
      </c>
    </row>
    <row r="2065" spans="1:7">
      <c r="A2065" s="30" t="s">
        <v>3930</v>
      </c>
      <c r="B2065" s="30">
        <v>1</v>
      </c>
      <c r="C2065" s="30">
        <v>1</v>
      </c>
      <c r="D2065" s="24" t="str">
        <f t="shared" si="75"/>
        <v/>
      </c>
      <c r="E2065" s="24" t="str">
        <f>IF(D2065="","",COUNTIF($D$1:D2065,"기사임"))</f>
        <v/>
      </c>
      <c r="F2065" s="24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4" t="str">
        <f t="shared" si="74"/>
        <v/>
      </c>
    </row>
    <row r="2066" spans="1:7">
      <c r="A2066" s="30" t="s">
        <v>2168</v>
      </c>
      <c r="B2066" s="30">
        <v>1</v>
      </c>
      <c r="C2066" s="30">
        <v>1</v>
      </c>
      <c r="D2066" s="24" t="str">
        <f t="shared" si="75"/>
        <v>기사임</v>
      </c>
      <c r="E2066" s="24">
        <f>IF(D2066="","",COUNTIF($D$1:D2066,"기사임"))</f>
        <v>1723</v>
      </c>
      <c r="F2066" s="24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4" t="str">
        <f t="shared" si="74"/>
        <v/>
      </c>
    </row>
    <row r="2067" spans="1:7">
      <c r="A2067" s="30" t="s">
        <v>3267</v>
      </c>
      <c r="B2067" s="30">
        <v>1</v>
      </c>
      <c r="C2067" s="30">
        <v>1</v>
      </c>
      <c r="D2067" s="24" t="str">
        <f t="shared" si="75"/>
        <v>기사임</v>
      </c>
      <c r="E2067" s="24">
        <f>IF(D2067="","",COUNTIF($D$1:D2067,"기사임"))</f>
        <v>1724</v>
      </c>
      <c r="F2067" s="24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4" t="str">
        <f t="shared" si="74"/>
        <v/>
      </c>
    </row>
    <row r="2068" spans="1:7">
      <c r="A2068" s="30" t="s">
        <v>2531</v>
      </c>
      <c r="B2068" s="30">
        <v>1</v>
      </c>
      <c r="C2068" s="30">
        <v>1</v>
      </c>
      <c r="D2068" s="24" t="str">
        <f t="shared" si="75"/>
        <v>기사임</v>
      </c>
      <c r="E2068" s="24">
        <f>IF(D2068="","",COUNTIF($D$1:D2068,"기사임"))</f>
        <v>1725</v>
      </c>
      <c r="F2068" s="24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4" t="str">
        <f t="shared" si="74"/>
        <v/>
      </c>
    </row>
    <row r="2069" spans="1:7">
      <c r="A2069" s="30" t="s">
        <v>3931</v>
      </c>
      <c r="B2069" s="30">
        <v>1</v>
      </c>
      <c r="C2069" s="30">
        <v>1</v>
      </c>
      <c r="D2069" s="24" t="str">
        <f t="shared" si="75"/>
        <v>기사임</v>
      </c>
      <c r="E2069" s="24">
        <f>IF(D2069="","",COUNTIF($D$1:D2069,"기사임"))</f>
        <v>1726</v>
      </c>
      <c r="F2069" s="24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4" t="str">
        <f t="shared" si="74"/>
        <v/>
      </c>
    </row>
    <row r="2070" spans="1:7">
      <c r="A2070" s="30" t="s">
        <v>3932</v>
      </c>
      <c r="B2070" s="30">
        <v>1</v>
      </c>
      <c r="C2070" s="30">
        <v>1</v>
      </c>
      <c r="D2070" s="24" t="str">
        <f t="shared" si="75"/>
        <v>기사임</v>
      </c>
      <c r="E2070" s="24">
        <f>IF(D2070="","",COUNTIF($D$1:D2070,"기사임"))</f>
        <v>1727</v>
      </c>
      <c r="F2070" s="24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4" t="str">
        <f t="shared" si="74"/>
        <v/>
      </c>
    </row>
    <row r="2071" spans="1:7">
      <c r="A2071" s="30" t="s">
        <v>3208</v>
      </c>
      <c r="B2071" s="30">
        <v>1</v>
      </c>
      <c r="C2071" s="30">
        <v>1</v>
      </c>
      <c r="D2071" s="24" t="str">
        <f t="shared" si="75"/>
        <v>기사임</v>
      </c>
      <c r="E2071" s="24">
        <f>IF(D2071="","",COUNTIF($D$1:D2071,"기사임"))</f>
        <v>1728</v>
      </c>
      <c r="F2071" s="24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4" t="str">
        <f t="shared" si="74"/>
        <v/>
      </c>
    </row>
    <row r="2072" spans="1:7">
      <c r="A2072" s="30" t="s">
        <v>2532</v>
      </c>
      <c r="B2072" s="30">
        <v>1</v>
      </c>
      <c r="C2072" s="30">
        <v>1</v>
      </c>
      <c r="D2072" s="24" t="str">
        <f t="shared" si="75"/>
        <v>기사임</v>
      </c>
      <c r="E2072" s="24">
        <f>IF(D2072="","",COUNTIF($D$1:D2072,"기사임"))</f>
        <v>1729</v>
      </c>
      <c r="F2072" s="24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4" t="str">
        <f t="shared" si="74"/>
        <v/>
      </c>
    </row>
    <row r="2073" spans="1:7">
      <c r="A2073" s="30" t="s">
        <v>3269</v>
      </c>
      <c r="B2073" s="30">
        <v>1</v>
      </c>
      <c r="C2073" s="30">
        <v>1</v>
      </c>
      <c r="D2073" s="24" t="str">
        <f t="shared" si="75"/>
        <v>기사임</v>
      </c>
      <c r="E2073" s="24">
        <f>IF(D2073="","",COUNTIF($D$1:D2073,"기사임"))</f>
        <v>1730</v>
      </c>
      <c r="F2073" s="24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4" t="str">
        <f t="shared" si="74"/>
        <v/>
      </c>
    </row>
    <row r="2074" spans="1:7">
      <c r="A2074" s="30" t="s">
        <v>3270</v>
      </c>
      <c r="B2074" s="30">
        <v>1</v>
      </c>
      <c r="C2074" s="30">
        <v>1</v>
      </c>
      <c r="D2074" s="24" t="str">
        <f t="shared" si="75"/>
        <v>기사임</v>
      </c>
      <c r="E2074" s="24">
        <f>IF(D2074="","",COUNTIF($D$1:D2074,"기사임"))</f>
        <v>1731</v>
      </c>
      <c r="F2074" s="24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4" t="str">
        <f t="shared" si="74"/>
        <v/>
      </c>
    </row>
    <row r="2075" spans="1:7">
      <c r="A2075" s="30" t="s">
        <v>2534</v>
      </c>
      <c r="B2075" s="30">
        <v>1</v>
      </c>
      <c r="C2075" s="30">
        <v>1</v>
      </c>
      <c r="D2075" s="24" t="str">
        <f t="shared" si="75"/>
        <v>기사임</v>
      </c>
      <c r="E2075" s="24">
        <f>IF(D2075="","",COUNTIF($D$1:D2075,"기사임"))</f>
        <v>1732</v>
      </c>
      <c r="F2075" s="24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4" t="str">
        <f t="shared" si="74"/>
        <v/>
      </c>
    </row>
    <row r="2076" spans="1:7">
      <c r="A2076" s="30" t="s">
        <v>3933</v>
      </c>
      <c r="B2076" s="30">
        <v>1</v>
      </c>
      <c r="C2076" s="30">
        <v>1</v>
      </c>
      <c r="D2076" s="24" t="str">
        <f t="shared" si="75"/>
        <v>기사임</v>
      </c>
      <c r="E2076" s="24">
        <f>IF(D2076="","",COUNTIF($D$1:D2076,"기사임"))</f>
        <v>1733</v>
      </c>
      <c r="F2076" s="24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4" t="str">
        <f t="shared" si="74"/>
        <v/>
      </c>
    </row>
    <row r="2077" spans="1:7">
      <c r="A2077" s="30" t="s">
        <v>2715</v>
      </c>
      <c r="B2077" s="30">
        <v>1</v>
      </c>
      <c r="C2077" s="30">
        <v>1</v>
      </c>
      <c r="D2077" s="24" t="str">
        <f t="shared" si="75"/>
        <v>기사임</v>
      </c>
      <c r="E2077" s="24">
        <f>IF(D2077="","",COUNTIF($D$1:D2077,"기사임"))</f>
        <v>1734</v>
      </c>
      <c r="F2077" s="24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4" t="str">
        <f t="shared" si="74"/>
        <v/>
      </c>
    </row>
    <row r="2078" spans="1:7">
      <c r="A2078" s="30" t="s">
        <v>3271</v>
      </c>
      <c r="B2078" s="30">
        <v>1</v>
      </c>
      <c r="C2078" s="30">
        <v>1</v>
      </c>
      <c r="D2078" s="24" t="str">
        <f t="shared" si="75"/>
        <v>기사임</v>
      </c>
      <c r="E2078" s="24">
        <f>IF(D2078="","",COUNTIF($D$1:D2078,"기사임"))</f>
        <v>1735</v>
      </c>
      <c r="F2078" s="24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4" t="str">
        <f t="shared" si="74"/>
        <v/>
      </c>
    </row>
    <row r="2079" spans="1:7">
      <c r="A2079" s="30" t="s">
        <v>3934</v>
      </c>
      <c r="B2079" s="30">
        <v>1</v>
      </c>
      <c r="C2079" s="30">
        <v>1</v>
      </c>
      <c r="D2079" s="24" t="str">
        <f t="shared" si="75"/>
        <v>기사임</v>
      </c>
      <c r="E2079" s="24">
        <f>IF(D2079="","",COUNTIF($D$1:D2079,"기사임"))</f>
        <v>1736</v>
      </c>
      <c r="F2079" s="24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4" t="str">
        <f t="shared" si="74"/>
        <v/>
      </c>
    </row>
    <row r="2080" spans="1:7">
      <c r="A2080" s="30" t="s">
        <v>3935</v>
      </c>
      <c r="B2080" s="30">
        <v>1</v>
      </c>
      <c r="C2080" s="30">
        <v>1</v>
      </c>
      <c r="D2080" s="24" t="str">
        <f t="shared" si="75"/>
        <v>기사임</v>
      </c>
      <c r="E2080" s="24">
        <f>IF(D2080="","",COUNTIF($D$1:D2080,"기사임"))</f>
        <v>1737</v>
      </c>
      <c r="F2080" s="24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4" t="str">
        <f t="shared" si="74"/>
        <v/>
      </c>
    </row>
    <row r="2081" spans="1:7">
      <c r="A2081" s="30" t="s">
        <v>3936</v>
      </c>
      <c r="B2081" s="30">
        <v>1</v>
      </c>
      <c r="C2081" s="30">
        <v>1</v>
      </c>
      <c r="D2081" s="24" t="str">
        <f t="shared" si="75"/>
        <v>기사임</v>
      </c>
      <c r="E2081" s="24">
        <f>IF(D2081="","",COUNTIF($D$1:D2081,"기사임"))</f>
        <v>1738</v>
      </c>
      <c r="F2081" s="24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4" t="str">
        <f t="shared" si="74"/>
        <v/>
      </c>
    </row>
    <row r="2082" spans="1:7">
      <c r="A2082" s="30" t="s">
        <v>3139</v>
      </c>
      <c r="B2082" s="30">
        <v>1</v>
      </c>
      <c r="C2082" s="30">
        <v>1</v>
      </c>
      <c r="D2082" s="24" t="str">
        <f t="shared" si="75"/>
        <v>기사임</v>
      </c>
      <c r="E2082" s="24">
        <f>IF(D2082="","",COUNTIF($D$1:D2082,"기사임"))</f>
        <v>1739</v>
      </c>
      <c r="F2082" s="24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4" t="str">
        <f t="shared" si="74"/>
        <v/>
      </c>
    </row>
    <row r="2083" spans="1:7">
      <c r="A2083" s="30" t="s">
        <v>2717</v>
      </c>
      <c r="B2083" s="30">
        <v>1</v>
      </c>
      <c r="C2083" s="30">
        <v>1</v>
      </c>
      <c r="D2083" s="24" t="str">
        <f t="shared" si="75"/>
        <v>기사임</v>
      </c>
      <c r="E2083" s="24">
        <f>IF(D2083="","",COUNTIF($D$1:D2083,"기사임"))</f>
        <v>1740</v>
      </c>
      <c r="F2083" s="24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4" t="str">
        <f t="shared" si="74"/>
        <v/>
      </c>
    </row>
    <row r="2084" spans="1:7">
      <c r="A2084" s="30" t="s">
        <v>1982</v>
      </c>
      <c r="B2084" s="30">
        <v>1</v>
      </c>
      <c r="C2084" s="30">
        <v>1</v>
      </c>
      <c r="D2084" s="24" t="str">
        <f t="shared" si="75"/>
        <v>기사임</v>
      </c>
      <c r="E2084" s="24">
        <f>IF(D2084="","",COUNTIF($D$1:D2084,"기사임"))</f>
        <v>1741</v>
      </c>
      <c r="F2084" s="24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4" t="str">
        <f t="shared" si="74"/>
        <v/>
      </c>
    </row>
    <row r="2085" spans="1:7">
      <c r="A2085" s="30" t="s">
        <v>3937</v>
      </c>
      <c r="B2085" s="30">
        <v>1</v>
      </c>
      <c r="C2085" s="30">
        <v>1</v>
      </c>
      <c r="D2085" s="24" t="str">
        <f t="shared" si="75"/>
        <v>기사임</v>
      </c>
      <c r="E2085" s="24">
        <f>IF(D2085="","",COUNTIF($D$1:D2085,"기사임"))</f>
        <v>1742</v>
      </c>
      <c r="F2085" s="24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4" t="str">
        <f t="shared" si="74"/>
        <v/>
      </c>
    </row>
    <row r="2086" spans="1:7">
      <c r="A2086" s="30" t="s">
        <v>3272</v>
      </c>
      <c r="B2086" s="30">
        <v>1</v>
      </c>
      <c r="C2086" s="30">
        <v>1</v>
      </c>
      <c r="D2086" s="24" t="str">
        <f t="shared" si="75"/>
        <v>기사임</v>
      </c>
      <c r="E2086" s="24">
        <f>IF(D2086="","",COUNTIF($D$1:D2086,"기사임"))</f>
        <v>1743</v>
      </c>
      <c r="F2086" s="24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4" t="str">
        <f t="shared" si="74"/>
        <v/>
      </c>
    </row>
    <row r="2087" spans="1:7">
      <c r="A2087" s="30" t="s">
        <v>3175</v>
      </c>
      <c r="B2087" s="30">
        <v>1</v>
      </c>
      <c r="C2087" s="30">
        <v>1</v>
      </c>
      <c r="D2087" s="24" t="str">
        <f t="shared" si="75"/>
        <v>기사임</v>
      </c>
      <c r="E2087" s="24">
        <f>IF(D2087="","",COUNTIF($D$1:D2087,"기사임"))</f>
        <v>1744</v>
      </c>
      <c r="F2087" s="24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4" t="str">
        <f t="shared" si="74"/>
        <v/>
      </c>
    </row>
    <row r="2088" spans="1:7">
      <c r="A2088" s="30" t="s">
        <v>3938</v>
      </c>
      <c r="B2088" s="30">
        <v>1</v>
      </c>
      <c r="C2088" s="30">
        <v>1</v>
      </c>
      <c r="D2088" s="24" t="str">
        <f t="shared" si="75"/>
        <v>기사임</v>
      </c>
      <c r="E2088" s="24">
        <f>IF(D2088="","",COUNTIF($D$1:D2088,"기사임"))</f>
        <v>1745</v>
      </c>
      <c r="F2088" s="24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4" t="str">
        <f t="shared" si="74"/>
        <v/>
      </c>
    </row>
    <row r="2089" spans="1:7">
      <c r="A2089" s="30" t="s">
        <v>2274</v>
      </c>
      <c r="B2089" s="30">
        <v>1</v>
      </c>
      <c r="C2089" s="30">
        <v>1</v>
      </c>
      <c r="D2089" s="24" t="str">
        <f t="shared" si="75"/>
        <v>기사임</v>
      </c>
      <c r="E2089" s="24">
        <f>IF(D2089="","",COUNTIF($D$1:D2089,"기사임"))</f>
        <v>1746</v>
      </c>
      <c r="F2089" s="24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4" t="str">
        <f t="shared" si="74"/>
        <v/>
      </c>
    </row>
    <row r="2090" spans="1:7">
      <c r="A2090" s="30" t="s">
        <v>2536</v>
      </c>
      <c r="B2090" s="30">
        <v>1</v>
      </c>
      <c r="C2090" s="30">
        <v>1</v>
      </c>
      <c r="D2090" s="24" t="str">
        <f t="shared" si="75"/>
        <v>기사임</v>
      </c>
      <c r="E2090" s="24">
        <f>IF(D2090="","",COUNTIF($D$1:D2090,"기사임"))</f>
        <v>1747</v>
      </c>
      <c r="F2090" s="24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4" t="str">
        <f t="shared" si="74"/>
        <v/>
      </c>
    </row>
    <row r="2091" spans="1:7">
      <c r="A2091" s="30" t="s">
        <v>3939</v>
      </c>
      <c r="B2091" s="30">
        <v>1</v>
      </c>
      <c r="C2091" s="30">
        <v>1</v>
      </c>
      <c r="D2091" s="24" t="str">
        <f t="shared" si="75"/>
        <v>기사임</v>
      </c>
      <c r="E2091" s="24">
        <f>IF(D2091="","",COUNTIF($D$1:D2091,"기사임"))</f>
        <v>1748</v>
      </c>
      <c r="F2091" s="24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4" t="str">
        <f t="shared" si="74"/>
        <v/>
      </c>
    </row>
    <row r="2092" spans="1:7">
      <c r="A2092" s="30" t="s">
        <v>3274</v>
      </c>
      <c r="B2092" s="30">
        <v>1</v>
      </c>
      <c r="C2092" s="30">
        <v>1</v>
      </c>
      <c r="D2092" s="24" t="str">
        <f t="shared" si="75"/>
        <v>기사임</v>
      </c>
      <c r="E2092" s="24">
        <f>IF(D2092="","",COUNTIF($D$1:D2092,"기사임"))</f>
        <v>1749</v>
      </c>
      <c r="F2092" s="24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4" t="str">
        <f t="shared" si="74"/>
        <v/>
      </c>
    </row>
    <row r="2093" spans="1:7">
      <c r="A2093" s="30" t="s">
        <v>1917</v>
      </c>
      <c r="B2093" s="30">
        <v>1</v>
      </c>
      <c r="C2093" s="30">
        <v>1</v>
      </c>
      <c r="D2093" s="24" t="str">
        <f t="shared" si="75"/>
        <v>기사임</v>
      </c>
      <c r="E2093" s="24">
        <f>IF(D2093="","",COUNTIF($D$1:D2093,"기사임"))</f>
        <v>1750</v>
      </c>
      <c r="F2093" s="24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4" t="str">
        <f t="shared" si="74"/>
        <v/>
      </c>
    </row>
    <row r="2094" spans="1:7">
      <c r="A2094" s="30" t="s">
        <v>2081</v>
      </c>
      <c r="B2094" s="30">
        <v>1</v>
      </c>
      <c r="C2094" s="30">
        <v>1</v>
      </c>
      <c r="D2094" s="24" t="str">
        <f t="shared" si="75"/>
        <v>기사임</v>
      </c>
      <c r="E2094" s="24">
        <f>IF(D2094="","",COUNTIF($D$1:D2094,"기사임"))</f>
        <v>1751</v>
      </c>
      <c r="F2094" s="24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4" t="str">
        <f t="shared" si="74"/>
        <v/>
      </c>
    </row>
    <row r="2095" spans="1:7">
      <c r="A2095" s="30" t="s">
        <v>3940</v>
      </c>
      <c r="B2095" s="30">
        <v>1</v>
      </c>
      <c r="C2095" s="30">
        <v>1</v>
      </c>
      <c r="D2095" s="24" t="str">
        <f t="shared" si="75"/>
        <v>기사임</v>
      </c>
      <c r="E2095" s="24">
        <f>IF(D2095="","",COUNTIF($D$1:D2095,"기사임"))</f>
        <v>1752</v>
      </c>
      <c r="F2095" s="24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4" t="str">
        <f t="shared" si="74"/>
        <v/>
      </c>
    </row>
    <row r="2096" spans="1:7">
      <c r="A2096" s="30" t="s">
        <v>3275</v>
      </c>
      <c r="B2096" s="30">
        <v>1</v>
      </c>
      <c r="C2096" s="30">
        <v>1</v>
      </c>
      <c r="D2096" s="24" t="str">
        <f t="shared" si="75"/>
        <v>기사임</v>
      </c>
      <c r="E2096" s="24">
        <f>IF(D2096="","",COUNTIF($D$1:D2096,"기사임"))</f>
        <v>1753</v>
      </c>
      <c r="F2096" s="24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4" t="str">
        <f t="shared" si="74"/>
        <v/>
      </c>
    </row>
    <row r="2097" spans="1:7">
      <c r="A2097" s="30" t="s">
        <v>3941</v>
      </c>
      <c r="B2097" s="30">
        <v>1</v>
      </c>
      <c r="C2097" s="30">
        <v>1</v>
      </c>
      <c r="D2097" s="24" t="str">
        <f t="shared" si="75"/>
        <v>기사임</v>
      </c>
      <c r="E2097" s="24">
        <f>IF(D2097="","",COUNTIF($D$1:D2097,"기사임"))</f>
        <v>1754</v>
      </c>
      <c r="F2097" s="24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4" t="str">
        <f t="shared" si="74"/>
        <v/>
      </c>
    </row>
    <row r="2098" spans="1:7">
      <c r="A2098" s="30" t="s">
        <v>3277</v>
      </c>
      <c r="B2098" s="30">
        <v>1</v>
      </c>
      <c r="C2098" s="30">
        <v>1</v>
      </c>
      <c r="D2098" s="24" t="str">
        <f t="shared" si="75"/>
        <v>기사임</v>
      </c>
      <c r="E2098" s="24">
        <f>IF(D2098="","",COUNTIF($D$1:D2098,"기사임"))</f>
        <v>1755</v>
      </c>
      <c r="F2098" s="24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4" t="str">
        <f t="shared" si="74"/>
        <v/>
      </c>
    </row>
    <row r="2099" spans="1:7">
      <c r="A2099" s="30" t="s">
        <v>3136</v>
      </c>
      <c r="B2099" s="30">
        <v>1</v>
      </c>
      <c r="C2099" s="30">
        <v>1</v>
      </c>
      <c r="D2099" s="24" t="str">
        <f t="shared" si="75"/>
        <v>기사임</v>
      </c>
      <c r="E2099" s="24">
        <f>IF(D2099="","",COUNTIF($D$1:D2099,"기사임"))</f>
        <v>1756</v>
      </c>
      <c r="F2099" s="24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4" t="str">
        <f t="shared" si="74"/>
        <v/>
      </c>
    </row>
    <row r="2100" spans="1:7">
      <c r="A2100" s="30" t="s">
        <v>2173</v>
      </c>
      <c r="B2100" s="30">
        <v>1</v>
      </c>
      <c r="C2100" s="30">
        <v>1</v>
      </c>
      <c r="D2100" s="24" t="str">
        <f t="shared" si="75"/>
        <v>기사임</v>
      </c>
      <c r="E2100" s="24">
        <f>IF(D2100="","",COUNTIF($D$1:D2100,"기사임"))</f>
        <v>1757</v>
      </c>
      <c r="F2100" s="24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4" t="str">
        <f t="shared" si="74"/>
        <v/>
      </c>
    </row>
    <row r="2101" spans="1:7">
      <c r="A2101" s="30" t="s">
        <v>2718</v>
      </c>
      <c r="B2101" s="30">
        <v>1</v>
      </c>
      <c r="C2101" s="30">
        <v>1</v>
      </c>
      <c r="D2101" s="24" t="str">
        <f t="shared" si="75"/>
        <v>기사임</v>
      </c>
      <c r="E2101" s="24">
        <f>IF(D2101="","",COUNTIF($D$1:D2101,"기사임"))</f>
        <v>1758</v>
      </c>
      <c r="F2101" s="24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4" t="str">
        <f t="shared" si="74"/>
        <v/>
      </c>
    </row>
    <row r="2102" spans="1:7">
      <c r="A2102" s="30" t="s">
        <v>3942</v>
      </c>
      <c r="B2102" s="30">
        <v>1</v>
      </c>
      <c r="C2102" s="30">
        <v>1</v>
      </c>
      <c r="D2102" s="24" t="str">
        <f t="shared" si="75"/>
        <v>기사임</v>
      </c>
      <c r="E2102" s="24">
        <f>IF(D2102="","",COUNTIF($D$1:D2102,"기사임"))</f>
        <v>1759</v>
      </c>
      <c r="F2102" s="24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4" t="str">
        <f t="shared" si="74"/>
        <v/>
      </c>
    </row>
    <row r="2103" spans="1:7">
      <c r="A2103" s="30" t="s">
        <v>3943</v>
      </c>
      <c r="B2103" s="30">
        <v>1</v>
      </c>
      <c r="C2103" s="30">
        <v>1</v>
      </c>
      <c r="D2103" s="24" t="str">
        <f t="shared" si="75"/>
        <v>기사임</v>
      </c>
      <c r="E2103" s="24">
        <f>IF(D2103="","",COUNTIF($D$1:D2103,"기사임"))</f>
        <v>1760</v>
      </c>
      <c r="F2103" s="24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4" t="str">
        <f t="shared" si="74"/>
        <v/>
      </c>
    </row>
    <row r="2104" spans="1:7">
      <c r="A2104" s="30" t="s">
        <v>2400</v>
      </c>
      <c r="B2104" s="30">
        <v>1</v>
      </c>
      <c r="C2104" s="30">
        <v>1</v>
      </c>
      <c r="D2104" s="24" t="str">
        <f t="shared" si="75"/>
        <v>기사임</v>
      </c>
      <c r="E2104" s="24">
        <f>IF(D2104="","",COUNTIF($D$1:D2104,"기사임"))</f>
        <v>1761</v>
      </c>
      <c r="F2104" s="24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4" t="str">
        <f t="shared" si="74"/>
        <v/>
      </c>
    </row>
    <row r="2105" spans="1:7">
      <c r="A2105" s="30" t="s">
        <v>3944</v>
      </c>
      <c r="B2105" s="30">
        <v>1</v>
      </c>
      <c r="C2105" s="30">
        <v>1</v>
      </c>
      <c r="D2105" s="24" t="str">
        <f t="shared" si="75"/>
        <v>기사임</v>
      </c>
      <c r="E2105" s="24">
        <f>IF(D2105="","",COUNTIF($D$1:D2105,"기사임"))</f>
        <v>1762</v>
      </c>
      <c r="F2105" s="24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4" t="str">
        <f t="shared" si="74"/>
        <v/>
      </c>
    </row>
    <row r="2106" spans="1:7">
      <c r="A2106" s="30" t="s">
        <v>3945</v>
      </c>
      <c r="B2106" s="30">
        <v>1</v>
      </c>
      <c r="C2106" s="30">
        <v>1</v>
      </c>
      <c r="D2106" s="24" t="str">
        <f t="shared" si="75"/>
        <v>기사임</v>
      </c>
      <c r="E2106" s="24">
        <f>IF(D2106="","",COUNTIF($D$1:D2106,"기사임"))</f>
        <v>1763</v>
      </c>
      <c r="F2106" s="24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4" t="str">
        <f t="shared" si="74"/>
        <v/>
      </c>
    </row>
    <row r="2107" spans="1:7">
      <c r="A2107" s="30" t="s">
        <v>3946</v>
      </c>
      <c r="B2107" s="30">
        <v>1</v>
      </c>
      <c r="C2107" s="30">
        <v>1</v>
      </c>
      <c r="D2107" s="24" t="str">
        <f t="shared" si="75"/>
        <v>기사임</v>
      </c>
      <c r="E2107" s="24">
        <f>IF(D2107="","",COUNTIF($D$1:D2107,"기사임"))</f>
        <v>1764</v>
      </c>
      <c r="F2107" s="24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4" t="str">
        <f t="shared" si="74"/>
        <v/>
      </c>
    </row>
    <row r="2108" spans="1:7">
      <c r="A2108" s="30" t="s">
        <v>3947</v>
      </c>
      <c r="B2108" s="30">
        <v>1</v>
      </c>
      <c r="C2108" s="30">
        <v>1</v>
      </c>
      <c r="D2108" s="24" t="str">
        <f t="shared" si="75"/>
        <v>기사임</v>
      </c>
      <c r="E2108" s="24">
        <f>IF(D2108="","",COUNTIF($D$1:D2108,"기사임"))</f>
        <v>1765</v>
      </c>
      <c r="F2108" s="24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4" t="str">
        <f t="shared" si="74"/>
        <v/>
      </c>
    </row>
    <row r="2109" spans="1:7">
      <c r="A2109" s="30" t="s">
        <v>3948</v>
      </c>
      <c r="B2109" s="30">
        <v>1</v>
      </c>
      <c r="C2109" s="30">
        <v>1</v>
      </c>
      <c r="D2109" s="24" t="str">
        <f t="shared" si="75"/>
        <v>기사임</v>
      </c>
      <c r="E2109" s="24">
        <f>IF(D2109="","",COUNTIF($D$1:D2109,"기사임"))</f>
        <v>1766</v>
      </c>
      <c r="F2109" s="24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4" t="str">
        <f t="shared" si="74"/>
        <v/>
      </c>
    </row>
    <row r="2110" spans="1:7">
      <c r="A2110" s="30" t="s">
        <v>2278</v>
      </c>
      <c r="B2110" s="30">
        <v>1</v>
      </c>
      <c r="C2110" s="30">
        <v>1</v>
      </c>
      <c r="D2110" s="24" t="str">
        <f t="shared" si="75"/>
        <v>기사임</v>
      </c>
      <c r="E2110" s="24">
        <f>IF(D2110="","",COUNTIF($D$1:D2110,"기사임"))</f>
        <v>1767</v>
      </c>
      <c r="F2110" s="24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4" t="str">
        <f t="shared" si="74"/>
        <v/>
      </c>
    </row>
    <row r="2111" spans="1:7">
      <c r="A2111" s="30" t="s">
        <v>3949</v>
      </c>
      <c r="B2111" s="30">
        <v>1</v>
      </c>
      <c r="C2111" s="30">
        <v>1</v>
      </c>
      <c r="D2111" s="24" t="str">
        <f t="shared" si="75"/>
        <v>기사임</v>
      </c>
      <c r="E2111" s="24">
        <f>IF(D2111="","",COUNTIF($D$1:D2111,"기사임"))</f>
        <v>1768</v>
      </c>
      <c r="F2111" s="24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4" t="str">
        <f t="shared" si="74"/>
        <v/>
      </c>
    </row>
    <row r="2112" spans="1:7">
      <c r="A2112" s="30" t="s">
        <v>3950</v>
      </c>
      <c r="B2112" s="30">
        <v>1</v>
      </c>
      <c r="C2112" s="30">
        <v>1</v>
      </c>
      <c r="D2112" s="24" t="str">
        <f t="shared" si="75"/>
        <v>기사임</v>
      </c>
      <c r="E2112" s="24">
        <f>IF(D2112="","",COUNTIF($D$1:D2112,"기사임"))</f>
        <v>1769</v>
      </c>
      <c r="F2112" s="24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4" t="str">
        <f t="shared" si="74"/>
        <v/>
      </c>
    </row>
    <row r="2113" spans="1:7">
      <c r="A2113" s="30" t="s">
        <v>3951</v>
      </c>
      <c r="B2113" s="30">
        <v>1</v>
      </c>
      <c r="C2113" s="30">
        <v>1</v>
      </c>
      <c r="D2113" s="24" t="str">
        <f t="shared" si="75"/>
        <v>기사임</v>
      </c>
      <c r="E2113" s="24">
        <f>IF(D2113="","",COUNTIF($D$1:D2113,"기사임"))</f>
        <v>1770</v>
      </c>
      <c r="F2113" s="24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4" t="str">
        <f t="shared" si="74"/>
        <v/>
      </c>
    </row>
    <row r="2114" spans="1:7">
      <c r="A2114" s="30" t="s">
        <v>3952</v>
      </c>
      <c r="B2114" s="30">
        <v>1</v>
      </c>
      <c r="C2114" s="30">
        <v>1</v>
      </c>
      <c r="D2114" s="24" t="str">
        <f t="shared" si="75"/>
        <v>기사임</v>
      </c>
      <c r="E2114" s="24">
        <f>IF(D2114="","",COUNTIF($D$1:D2114,"기사임"))</f>
        <v>1771</v>
      </c>
      <c r="F2114" s="24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4" t="str">
        <f t="shared" ref="G2114:G2177" si="76">IF(F2114="","",RANK(F2114,F:F,1))</f>
        <v/>
      </c>
    </row>
    <row r="2115" spans="1:7">
      <c r="A2115" s="30" t="s">
        <v>2720</v>
      </c>
      <c r="B2115" s="30">
        <v>1</v>
      </c>
      <c r="C2115" s="30">
        <v>1</v>
      </c>
      <c r="D2115" s="24" t="str">
        <f t="shared" ref="D2115:D2178" si="77">IF(AND(MID(A2115,2,8)="archives",ISNUMBER(VALUE(MID(A2115,11,8)))=TRUE),"기사임","")</f>
        <v>기사임</v>
      </c>
      <c r="E2115" s="24">
        <f>IF(D2115="","",COUNTIF($D$1:D2115,"기사임"))</f>
        <v>1772</v>
      </c>
      <c r="F2115" s="24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4" t="str">
        <f t="shared" si="76"/>
        <v/>
      </c>
    </row>
    <row r="2116" spans="1:7">
      <c r="A2116" s="30" t="s">
        <v>1986</v>
      </c>
      <c r="B2116" s="30">
        <v>1</v>
      </c>
      <c r="C2116" s="30">
        <v>1</v>
      </c>
      <c r="D2116" s="24" t="str">
        <f t="shared" si="77"/>
        <v>기사임</v>
      </c>
      <c r="E2116" s="24">
        <f>IF(D2116="","",COUNTIF($D$1:D2116,"기사임"))</f>
        <v>1773</v>
      </c>
      <c r="F2116" s="24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4" t="str">
        <f t="shared" si="76"/>
        <v/>
      </c>
    </row>
    <row r="2117" spans="1:7">
      <c r="A2117" s="30" t="s">
        <v>3953</v>
      </c>
      <c r="B2117" s="30">
        <v>1</v>
      </c>
      <c r="C2117" s="30">
        <v>1</v>
      </c>
      <c r="D2117" s="24" t="str">
        <f t="shared" si="77"/>
        <v>기사임</v>
      </c>
      <c r="E2117" s="24">
        <f>IF(D2117="","",COUNTIF($D$1:D2117,"기사임"))</f>
        <v>1774</v>
      </c>
      <c r="F2117" s="24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4" t="str">
        <f t="shared" si="76"/>
        <v/>
      </c>
    </row>
    <row r="2118" spans="1:7">
      <c r="A2118" s="30" t="s">
        <v>1652</v>
      </c>
      <c r="B2118" s="30">
        <v>1</v>
      </c>
      <c r="C2118" s="30">
        <v>1</v>
      </c>
      <c r="D2118" s="24" t="str">
        <f t="shared" si="77"/>
        <v>기사임</v>
      </c>
      <c r="E2118" s="24">
        <f>IF(D2118="","",COUNTIF($D$1:D2118,"기사임"))</f>
        <v>1775</v>
      </c>
      <c r="F2118" s="24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4" t="str">
        <f t="shared" si="76"/>
        <v/>
      </c>
    </row>
    <row r="2119" spans="1:7">
      <c r="A2119" s="30" t="s">
        <v>3954</v>
      </c>
      <c r="B2119" s="30">
        <v>1</v>
      </c>
      <c r="C2119" s="30">
        <v>1</v>
      </c>
      <c r="D2119" s="24" t="str">
        <f t="shared" si="77"/>
        <v>기사임</v>
      </c>
      <c r="E2119" s="24">
        <f>IF(D2119="","",COUNTIF($D$1:D2119,"기사임"))</f>
        <v>1776</v>
      </c>
      <c r="F2119" s="24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4" t="str">
        <f t="shared" si="76"/>
        <v/>
      </c>
    </row>
    <row r="2120" spans="1:7">
      <c r="A2120" s="30" t="s">
        <v>3955</v>
      </c>
      <c r="B2120" s="30">
        <v>1</v>
      </c>
      <c r="C2120" s="30">
        <v>1</v>
      </c>
      <c r="D2120" s="24" t="str">
        <f t="shared" si="77"/>
        <v>기사임</v>
      </c>
      <c r="E2120" s="24">
        <f>IF(D2120="","",COUNTIF($D$1:D2120,"기사임"))</f>
        <v>1777</v>
      </c>
      <c r="F2120" s="24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4" t="str">
        <f t="shared" si="76"/>
        <v/>
      </c>
    </row>
    <row r="2121" spans="1:7">
      <c r="A2121" s="30" t="s">
        <v>3956</v>
      </c>
      <c r="B2121" s="30">
        <v>1</v>
      </c>
      <c r="C2121" s="30">
        <v>1</v>
      </c>
      <c r="D2121" s="24" t="str">
        <f t="shared" si="77"/>
        <v>기사임</v>
      </c>
      <c r="E2121" s="24">
        <f>IF(D2121="","",COUNTIF($D$1:D2121,"기사임"))</f>
        <v>1778</v>
      </c>
      <c r="F2121" s="24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4" t="str">
        <f t="shared" si="76"/>
        <v/>
      </c>
    </row>
    <row r="2122" spans="1:7">
      <c r="A2122" s="30" t="s">
        <v>3279</v>
      </c>
      <c r="B2122" s="30">
        <v>1</v>
      </c>
      <c r="C2122" s="30">
        <v>1</v>
      </c>
      <c r="D2122" s="24" t="str">
        <f t="shared" si="77"/>
        <v>기사임</v>
      </c>
      <c r="E2122" s="24">
        <f>IF(D2122="","",COUNTIF($D$1:D2122,"기사임"))</f>
        <v>1779</v>
      </c>
      <c r="F2122" s="24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4" t="str">
        <f t="shared" si="76"/>
        <v/>
      </c>
    </row>
    <row r="2123" spans="1:7">
      <c r="A2123" s="30" t="s">
        <v>1823</v>
      </c>
      <c r="B2123" s="30">
        <v>1</v>
      </c>
      <c r="C2123" s="30">
        <v>1</v>
      </c>
      <c r="D2123" s="24" t="str">
        <f t="shared" si="77"/>
        <v>기사임</v>
      </c>
      <c r="E2123" s="24">
        <f>IF(D2123="","",COUNTIF($D$1:D2123,"기사임"))</f>
        <v>1780</v>
      </c>
      <c r="F2123" s="24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4" t="str">
        <f t="shared" si="76"/>
        <v/>
      </c>
    </row>
    <row r="2124" spans="1:7">
      <c r="A2124" s="30" t="s">
        <v>3280</v>
      </c>
      <c r="B2124" s="30">
        <v>1</v>
      </c>
      <c r="C2124" s="30">
        <v>1</v>
      </c>
      <c r="D2124" s="24" t="str">
        <f t="shared" si="77"/>
        <v>기사임</v>
      </c>
      <c r="E2124" s="24">
        <f>IF(D2124="","",COUNTIF($D$1:D2124,"기사임"))</f>
        <v>1781</v>
      </c>
      <c r="F2124" s="24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4" t="str">
        <f t="shared" si="76"/>
        <v/>
      </c>
    </row>
    <row r="2125" spans="1:7">
      <c r="A2125" s="30" t="s">
        <v>3957</v>
      </c>
      <c r="B2125" s="30">
        <v>1</v>
      </c>
      <c r="C2125" s="30">
        <v>1</v>
      </c>
      <c r="D2125" s="24" t="str">
        <f t="shared" si="77"/>
        <v>기사임</v>
      </c>
      <c r="E2125" s="24">
        <f>IF(D2125="","",COUNTIF($D$1:D2125,"기사임"))</f>
        <v>1782</v>
      </c>
      <c r="F2125" s="24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4" t="str">
        <f t="shared" si="76"/>
        <v/>
      </c>
    </row>
    <row r="2126" spans="1:7">
      <c r="A2126" s="30" t="s">
        <v>3281</v>
      </c>
      <c r="B2126" s="30">
        <v>1</v>
      </c>
      <c r="C2126" s="30">
        <v>1</v>
      </c>
      <c r="D2126" s="24" t="str">
        <f t="shared" si="77"/>
        <v>기사임</v>
      </c>
      <c r="E2126" s="24">
        <f>IF(D2126="","",COUNTIF($D$1:D2126,"기사임"))</f>
        <v>1783</v>
      </c>
      <c r="F2126" s="24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4" t="str">
        <f t="shared" si="76"/>
        <v/>
      </c>
    </row>
    <row r="2127" spans="1:7">
      <c r="A2127" s="30" t="s">
        <v>3958</v>
      </c>
      <c r="B2127" s="30">
        <v>1</v>
      </c>
      <c r="C2127" s="30">
        <v>1</v>
      </c>
      <c r="D2127" s="24" t="str">
        <f t="shared" si="77"/>
        <v>기사임</v>
      </c>
      <c r="E2127" s="24">
        <f>IF(D2127="","",COUNTIF($D$1:D2127,"기사임"))</f>
        <v>1784</v>
      </c>
      <c r="F2127" s="24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4" t="str">
        <f t="shared" si="76"/>
        <v/>
      </c>
    </row>
    <row r="2128" spans="1:7">
      <c r="A2128" s="30" t="s">
        <v>2722</v>
      </c>
      <c r="B2128" s="30">
        <v>1</v>
      </c>
      <c r="C2128" s="30">
        <v>1</v>
      </c>
      <c r="D2128" s="24" t="str">
        <f t="shared" si="77"/>
        <v>기사임</v>
      </c>
      <c r="E2128" s="24">
        <f>IF(D2128="","",COUNTIF($D$1:D2128,"기사임"))</f>
        <v>1785</v>
      </c>
      <c r="F2128" s="24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4" t="str">
        <f t="shared" si="76"/>
        <v/>
      </c>
    </row>
    <row r="2129" spans="1:7">
      <c r="A2129" s="30" t="s">
        <v>2724</v>
      </c>
      <c r="B2129" s="30">
        <v>1</v>
      </c>
      <c r="C2129" s="30">
        <v>1</v>
      </c>
      <c r="D2129" s="24" t="str">
        <f t="shared" si="77"/>
        <v>기사임</v>
      </c>
      <c r="E2129" s="24">
        <f>IF(D2129="","",COUNTIF($D$1:D2129,"기사임"))</f>
        <v>1786</v>
      </c>
      <c r="F2129" s="24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4" t="str">
        <f t="shared" si="76"/>
        <v/>
      </c>
    </row>
    <row r="2130" spans="1:7">
      <c r="A2130" s="30" t="s">
        <v>3959</v>
      </c>
      <c r="B2130" s="30">
        <v>1</v>
      </c>
      <c r="C2130" s="30">
        <v>1</v>
      </c>
      <c r="D2130" s="24" t="str">
        <f t="shared" si="77"/>
        <v>기사임</v>
      </c>
      <c r="E2130" s="24">
        <f>IF(D2130="","",COUNTIF($D$1:D2130,"기사임"))</f>
        <v>1787</v>
      </c>
      <c r="F2130" s="24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4" t="str">
        <f t="shared" si="76"/>
        <v/>
      </c>
    </row>
    <row r="2131" spans="1:7">
      <c r="A2131" s="30" t="s">
        <v>2403</v>
      </c>
      <c r="B2131" s="30">
        <v>1</v>
      </c>
      <c r="C2131" s="30">
        <v>1</v>
      </c>
      <c r="D2131" s="24" t="str">
        <f t="shared" si="77"/>
        <v>기사임</v>
      </c>
      <c r="E2131" s="24">
        <f>IF(D2131="","",COUNTIF($D$1:D2131,"기사임"))</f>
        <v>1788</v>
      </c>
      <c r="F2131" s="24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4" t="str">
        <f t="shared" si="76"/>
        <v/>
      </c>
    </row>
    <row r="2132" spans="1:7">
      <c r="A2132" s="30" t="s">
        <v>3960</v>
      </c>
      <c r="B2132" s="30">
        <v>1</v>
      </c>
      <c r="C2132" s="30">
        <v>1</v>
      </c>
      <c r="D2132" s="24" t="str">
        <f t="shared" si="77"/>
        <v>기사임</v>
      </c>
      <c r="E2132" s="24">
        <f>IF(D2132="","",COUNTIF($D$1:D2132,"기사임"))</f>
        <v>1789</v>
      </c>
      <c r="F2132" s="24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4" t="str">
        <f t="shared" si="76"/>
        <v/>
      </c>
    </row>
    <row r="2133" spans="1:7">
      <c r="A2133" s="30" t="s">
        <v>2725</v>
      </c>
      <c r="B2133" s="30">
        <v>1</v>
      </c>
      <c r="C2133" s="30">
        <v>1</v>
      </c>
      <c r="D2133" s="24" t="str">
        <f t="shared" si="77"/>
        <v>기사임</v>
      </c>
      <c r="E2133" s="24">
        <f>IF(D2133="","",COUNTIF($D$1:D2133,"기사임"))</f>
        <v>1790</v>
      </c>
      <c r="F2133" s="24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4" t="str">
        <f t="shared" si="76"/>
        <v/>
      </c>
    </row>
    <row r="2134" spans="1:7">
      <c r="A2134" s="30" t="s">
        <v>2282</v>
      </c>
      <c r="B2134" s="30">
        <v>1</v>
      </c>
      <c r="C2134" s="30">
        <v>1</v>
      </c>
      <c r="D2134" s="24" t="str">
        <f t="shared" si="77"/>
        <v>기사임</v>
      </c>
      <c r="E2134" s="24">
        <f>IF(D2134="","",COUNTIF($D$1:D2134,"기사임"))</f>
        <v>1791</v>
      </c>
      <c r="F2134" s="24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4" t="str">
        <f t="shared" si="76"/>
        <v/>
      </c>
    </row>
    <row r="2135" spans="1:7">
      <c r="A2135" s="30" t="s">
        <v>3961</v>
      </c>
      <c r="B2135" s="30">
        <v>1</v>
      </c>
      <c r="C2135" s="30">
        <v>1</v>
      </c>
      <c r="D2135" s="24" t="str">
        <f t="shared" si="77"/>
        <v>기사임</v>
      </c>
      <c r="E2135" s="24">
        <f>IF(D2135="","",COUNTIF($D$1:D2135,"기사임"))</f>
        <v>1792</v>
      </c>
      <c r="F2135" s="24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4" t="str">
        <f t="shared" si="76"/>
        <v/>
      </c>
    </row>
    <row r="2136" spans="1:7">
      <c r="A2136" s="30" t="s">
        <v>3962</v>
      </c>
      <c r="B2136" s="30">
        <v>1</v>
      </c>
      <c r="C2136" s="30">
        <v>1</v>
      </c>
      <c r="D2136" s="24" t="str">
        <f t="shared" si="77"/>
        <v>기사임</v>
      </c>
      <c r="E2136" s="24">
        <f>IF(D2136="","",COUNTIF($D$1:D2136,"기사임"))</f>
        <v>1793</v>
      </c>
      <c r="F2136" s="24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4" t="str">
        <f t="shared" si="76"/>
        <v/>
      </c>
    </row>
    <row r="2137" spans="1:7">
      <c r="A2137" s="30" t="s">
        <v>3963</v>
      </c>
      <c r="B2137" s="30">
        <v>1</v>
      </c>
      <c r="C2137" s="30">
        <v>1</v>
      </c>
      <c r="D2137" s="24" t="str">
        <f t="shared" si="77"/>
        <v>기사임</v>
      </c>
      <c r="E2137" s="24">
        <f>IF(D2137="","",COUNTIF($D$1:D2137,"기사임"))</f>
        <v>1794</v>
      </c>
      <c r="F2137" s="24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4" t="str">
        <f t="shared" si="76"/>
        <v/>
      </c>
    </row>
    <row r="2138" spans="1:7">
      <c r="A2138" s="30" t="s">
        <v>3964</v>
      </c>
      <c r="B2138" s="30">
        <v>1</v>
      </c>
      <c r="C2138" s="30">
        <v>1</v>
      </c>
      <c r="D2138" s="24" t="str">
        <f t="shared" si="77"/>
        <v>기사임</v>
      </c>
      <c r="E2138" s="24">
        <f>IF(D2138="","",COUNTIF($D$1:D2138,"기사임"))</f>
        <v>1795</v>
      </c>
      <c r="F2138" s="24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4" t="str">
        <f t="shared" si="76"/>
        <v/>
      </c>
    </row>
    <row r="2139" spans="1:7">
      <c r="A2139" s="30" t="s">
        <v>3965</v>
      </c>
      <c r="B2139" s="30">
        <v>1</v>
      </c>
      <c r="C2139" s="30">
        <v>1</v>
      </c>
      <c r="D2139" s="24" t="str">
        <f t="shared" si="77"/>
        <v>기사임</v>
      </c>
      <c r="E2139" s="24">
        <f>IF(D2139="","",COUNTIF($D$1:D2139,"기사임"))</f>
        <v>1796</v>
      </c>
      <c r="F2139" s="24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4" t="str">
        <f t="shared" si="76"/>
        <v/>
      </c>
    </row>
    <row r="2140" spans="1:7">
      <c r="A2140" s="30" t="s">
        <v>3966</v>
      </c>
      <c r="B2140" s="30">
        <v>1</v>
      </c>
      <c r="C2140" s="30">
        <v>1</v>
      </c>
      <c r="D2140" s="24" t="str">
        <f t="shared" si="77"/>
        <v>기사임</v>
      </c>
      <c r="E2140" s="24">
        <f>IF(D2140="","",COUNTIF($D$1:D2140,"기사임"))</f>
        <v>1797</v>
      </c>
      <c r="F2140" s="24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4" t="str">
        <f t="shared" si="76"/>
        <v/>
      </c>
    </row>
    <row r="2141" spans="1:7">
      <c r="A2141" s="30" t="s">
        <v>3967</v>
      </c>
      <c r="B2141" s="30">
        <v>1</v>
      </c>
      <c r="C2141" s="30">
        <v>1</v>
      </c>
      <c r="D2141" s="24" t="str">
        <f t="shared" si="77"/>
        <v>기사임</v>
      </c>
      <c r="E2141" s="24">
        <f>IF(D2141="","",COUNTIF($D$1:D2141,"기사임"))</f>
        <v>1798</v>
      </c>
      <c r="F2141" s="24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4" t="str">
        <f t="shared" si="76"/>
        <v/>
      </c>
    </row>
    <row r="2142" spans="1:7">
      <c r="A2142" s="30" t="s">
        <v>3968</v>
      </c>
      <c r="B2142" s="30">
        <v>1</v>
      </c>
      <c r="C2142" s="30">
        <v>1</v>
      </c>
      <c r="D2142" s="24" t="str">
        <f t="shared" si="77"/>
        <v>기사임</v>
      </c>
      <c r="E2142" s="24">
        <f>IF(D2142="","",COUNTIF($D$1:D2142,"기사임"))</f>
        <v>1799</v>
      </c>
      <c r="F2142" s="24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4" t="str">
        <f t="shared" si="76"/>
        <v/>
      </c>
    </row>
    <row r="2143" spans="1:7">
      <c r="A2143" s="30" t="s">
        <v>3282</v>
      </c>
      <c r="B2143" s="30">
        <v>1</v>
      </c>
      <c r="C2143" s="30">
        <v>1</v>
      </c>
      <c r="D2143" s="24" t="str">
        <f t="shared" si="77"/>
        <v>기사임</v>
      </c>
      <c r="E2143" s="24">
        <f>IF(D2143="","",COUNTIF($D$1:D2143,"기사임"))</f>
        <v>1800</v>
      </c>
      <c r="F2143" s="24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4" t="str">
        <f t="shared" si="76"/>
        <v/>
      </c>
    </row>
    <row r="2144" spans="1:7">
      <c r="A2144" s="30" t="s">
        <v>2728</v>
      </c>
      <c r="B2144" s="30">
        <v>1</v>
      </c>
      <c r="C2144" s="30">
        <v>1</v>
      </c>
      <c r="D2144" s="24" t="str">
        <f t="shared" si="77"/>
        <v>기사임</v>
      </c>
      <c r="E2144" s="24">
        <f>IF(D2144="","",COUNTIF($D$1:D2144,"기사임"))</f>
        <v>1801</v>
      </c>
      <c r="F2144" s="24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4" t="str">
        <f t="shared" si="76"/>
        <v/>
      </c>
    </row>
    <row r="2145" spans="1:7">
      <c r="A2145" s="30" t="s">
        <v>2729</v>
      </c>
      <c r="B2145" s="30">
        <v>1</v>
      </c>
      <c r="C2145" s="30">
        <v>1</v>
      </c>
      <c r="D2145" s="24" t="str">
        <f t="shared" si="77"/>
        <v>기사임</v>
      </c>
      <c r="E2145" s="24">
        <f>IF(D2145="","",COUNTIF($D$1:D2145,"기사임"))</f>
        <v>1802</v>
      </c>
      <c r="F2145" s="24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4" t="str">
        <f t="shared" si="76"/>
        <v/>
      </c>
    </row>
    <row r="2146" spans="1:7">
      <c r="A2146" s="30" t="s">
        <v>3969</v>
      </c>
      <c r="B2146" s="30">
        <v>1</v>
      </c>
      <c r="C2146" s="30">
        <v>1</v>
      </c>
      <c r="D2146" s="24" t="str">
        <f t="shared" si="77"/>
        <v>기사임</v>
      </c>
      <c r="E2146" s="24">
        <f>IF(D2146="","",COUNTIF($D$1:D2146,"기사임"))</f>
        <v>1803</v>
      </c>
      <c r="F2146" s="24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4" t="str">
        <f t="shared" si="76"/>
        <v/>
      </c>
    </row>
    <row r="2147" spans="1:7">
      <c r="A2147" s="30" t="s">
        <v>1989</v>
      </c>
      <c r="B2147" s="30">
        <v>1</v>
      </c>
      <c r="C2147" s="30">
        <v>1</v>
      </c>
      <c r="D2147" s="24" t="str">
        <f t="shared" si="77"/>
        <v>기사임</v>
      </c>
      <c r="E2147" s="24">
        <f>IF(D2147="","",COUNTIF($D$1:D2147,"기사임"))</f>
        <v>1804</v>
      </c>
      <c r="F2147" s="24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4" t="str">
        <f t="shared" si="76"/>
        <v/>
      </c>
    </row>
    <row r="2148" spans="1:7">
      <c r="A2148" s="30" t="s">
        <v>2543</v>
      </c>
      <c r="B2148" s="30">
        <v>1</v>
      </c>
      <c r="C2148" s="30">
        <v>1</v>
      </c>
      <c r="D2148" s="24" t="str">
        <f t="shared" si="77"/>
        <v>기사임</v>
      </c>
      <c r="E2148" s="24">
        <f>IF(D2148="","",COUNTIF($D$1:D2148,"기사임"))</f>
        <v>1805</v>
      </c>
      <c r="F2148" s="24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4" t="str">
        <f t="shared" si="76"/>
        <v/>
      </c>
    </row>
    <row r="2149" spans="1:7">
      <c r="A2149" s="30" t="s">
        <v>3209</v>
      </c>
      <c r="B2149" s="30">
        <v>1</v>
      </c>
      <c r="C2149" s="30">
        <v>1</v>
      </c>
      <c r="D2149" s="24" t="str">
        <f t="shared" si="77"/>
        <v>기사임</v>
      </c>
      <c r="E2149" s="24">
        <f>IF(D2149="","",COUNTIF($D$1:D2149,"기사임"))</f>
        <v>1806</v>
      </c>
      <c r="F2149" s="24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4" t="str">
        <f t="shared" si="76"/>
        <v/>
      </c>
    </row>
    <row r="2150" spans="1:7">
      <c r="A2150" s="30" t="s">
        <v>2284</v>
      </c>
      <c r="B2150" s="30">
        <v>1</v>
      </c>
      <c r="C2150" s="30">
        <v>1</v>
      </c>
      <c r="D2150" s="24" t="str">
        <f t="shared" si="77"/>
        <v>기사임</v>
      </c>
      <c r="E2150" s="24">
        <f>IF(D2150="","",COUNTIF($D$1:D2150,"기사임"))</f>
        <v>1807</v>
      </c>
      <c r="F2150" s="24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4" t="str">
        <f t="shared" si="76"/>
        <v/>
      </c>
    </row>
    <row r="2151" spans="1:7">
      <c r="A2151" s="30" t="s">
        <v>2544</v>
      </c>
      <c r="B2151" s="30">
        <v>1</v>
      </c>
      <c r="C2151" s="30">
        <v>1</v>
      </c>
      <c r="D2151" s="24" t="str">
        <f t="shared" si="77"/>
        <v>기사임</v>
      </c>
      <c r="E2151" s="24">
        <f>IF(D2151="","",COUNTIF($D$1:D2151,"기사임"))</f>
        <v>1808</v>
      </c>
      <c r="F2151" s="24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4" t="str">
        <f t="shared" si="76"/>
        <v/>
      </c>
    </row>
    <row r="2152" spans="1:7">
      <c r="A2152" s="30" t="s">
        <v>1990</v>
      </c>
      <c r="B2152" s="30">
        <v>1</v>
      </c>
      <c r="C2152" s="30">
        <v>1</v>
      </c>
      <c r="D2152" s="24" t="str">
        <f t="shared" si="77"/>
        <v>기사임</v>
      </c>
      <c r="E2152" s="24">
        <f>IF(D2152="","",COUNTIF($D$1:D2152,"기사임"))</f>
        <v>1809</v>
      </c>
      <c r="F2152" s="24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4" t="str">
        <f t="shared" si="76"/>
        <v/>
      </c>
    </row>
    <row r="2153" spans="1:7">
      <c r="A2153" s="30" t="s">
        <v>3177</v>
      </c>
      <c r="B2153" s="30">
        <v>1</v>
      </c>
      <c r="C2153" s="30">
        <v>1</v>
      </c>
      <c r="D2153" s="24" t="str">
        <f t="shared" si="77"/>
        <v>기사임</v>
      </c>
      <c r="E2153" s="24">
        <f>IF(D2153="","",COUNTIF($D$1:D2153,"기사임"))</f>
        <v>1810</v>
      </c>
      <c r="F2153" s="24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4" t="str">
        <f t="shared" si="76"/>
        <v/>
      </c>
    </row>
    <row r="2154" spans="1:7">
      <c r="A2154" s="30" t="s">
        <v>3970</v>
      </c>
      <c r="B2154" s="30">
        <v>1</v>
      </c>
      <c r="C2154" s="30">
        <v>1</v>
      </c>
      <c r="D2154" s="24" t="str">
        <f t="shared" si="77"/>
        <v>기사임</v>
      </c>
      <c r="E2154" s="24">
        <f>IF(D2154="","",COUNTIF($D$1:D2154,"기사임"))</f>
        <v>1811</v>
      </c>
      <c r="F2154" s="24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4" t="str">
        <f t="shared" si="76"/>
        <v/>
      </c>
    </row>
    <row r="2155" spans="1:7">
      <c r="A2155" s="30" t="s">
        <v>3971</v>
      </c>
      <c r="B2155" s="30">
        <v>1</v>
      </c>
      <c r="C2155" s="30">
        <v>1</v>
      </c>
      <c r="D2155" s="24" t="str">
        <f t="shared" si="77"/>
        <v>기사임</v>
      </c>
      <c r="E2155" s="24">
        <f>IF(D2155="","",COUNTIF($D$1:D2155,"기사임"))</f>
        <v>1812</v>
      </c>
      <c r="F2155" s="24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4" t="str">
        <f t="shared" si="76"/>
        <v/>
      </c>
    </row>
    <row r="2156" spans="1:7">
      <c r="A2156" s="30" t="s">
        <v>2181</v>
      </c>
      <c r="B2156" s="30">
        <v>1</v>
      </c>
      <c r="C2156" s="30">
        <v>1</v>
      </c>
      <c r="D2156" s="24" t="str">
        <f t="shared" si="77"/>
        <v>기사임</v>
      </c>
      <c r="E2156" s="24">
        <f>IF(D2156="","",COUNTIF($D$1:D2156,"기사임"))</f>
        <v>1813</v>
      </c>
      <c r="F2156" s="24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4" t="str">
        <f t="shared" si="76"/>
        <v/>
      </c>
    </row>
    <row r="2157" spans="1:7">
      <c r="A2157" s="30" t="s">
        <v>3972</v>
      </c>
      <c r="B2157" s="30">
        <v>1</v>
      </c>
      <c r="C2157" s="30">
        <v>1</v>
      </c>
      <c r="D2157" s="24" t="str">
        <f t="shared" si="77"/>
        <v>기사임</v>
      </c>
      <c r="E2157" s="24">
        <f>IF(D2157="","",COUNTIF($D$1:D2157,"기사임"))</f>
        <v>1814</v>
      </c>
      <c r="F2157" s="24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4" t="str">
        <f t="shared" si="76"/>
        <v/>
      </c>
    </row>
    <row r="2158" spans="1:7">
      <c r="A2158" s="30" t="s">
        <v>3973</v>
      </c>
      <c r="B2158" s="30">
        <v>1</v>
      </c>
      <c r="C2158" s="30">
        <v>1</v>
      </c>
      <c r="D2158" s="24" t="str">
        <f t="shared" si="77"/>
        <v>기사임</v>
      </c>
      <c r="E2158" s="24">
        <f>IF(D2158="","",COUNTIF($D$1:D2158,"기사임"))</f>
        <v>1815</v>
      </c>
      <c r="F2158" s="24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4" t="str">
        <f t="shared" si="76"/>
        <v/>
      </c>
    </row>
    <row r="2159" spans="1:7">
      <c r="A2159" s="30" t="s">
        <v>3974</v>
      </c>
      <c r="B2159" s="30">
        <v>1</v>
      </c>
      <c r="C2159" s="30">
        <v>1</v>
      </c>
      <c r="D2159" s="24" t="str">
        <f t="shared" si="77"/>
        <v>기사임</v>
      </c>
      <c r="E2159" s="24">
        <f>IF(D2159="","",COUNTIF($D$1:D2159,"기사임"))</f>
        <v>1816</v>
      </c>
      <c r="F2159" s="24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4" t="str">
        <f t="shared" si="76"/>
        <v/>
      </c>
    </row>
    <row r="2160" spans="1:7">
      <c r="A2160" s="30" t="s">
        <v>3210</v>
      </c>
      <c r="B2160" s="30">
        <v>1</v>
      </c>
      <c r="C2160" s="30">
        <v>1</v>
      </c>
      <c r="D2160" s="24" t="str">
        <f t="shared" si="77"/>
        <v>기사임</v>
      </c>
      <c r="E2160" s="24">
        <f>IF(D2160="","",COUNTIF($D$1:D2160,"기사임"))</f>
        <v>1817</v>
      </c>
      <c r="F2160" s="24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4" t="str">
        <f t="shared" si="76"/>
        <v/>
      </c>
    </row>
    <row r="2161" spans="1:7">
      <c r="A2161" s="30" t="s">
        <v>3975</v>
      </c>
      <c r="B2161" s="30">
        <v>1</v>
      </c>
      <c r="C2161" s="30">
        <v>1</v>
      </c>
      <c r="D2161" s="24" t="str">
        <f t="shared" si="77"/>
        <v>기사임</v>
      </c>
      <c r="E2161" s="24">
        <f>IF(D2161="","",COUNTIF($D$1:D2161,"기사임"))</f>
        <v>1818</v>
      </c>
      <c r="F2161" s="24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4" t="str">
        <f t="shared" si="76"/>
        <v/>
      </c>
    </row>
    <row r="2162" spans="1:7">
      <c r="A2162" s="30" t="s">
        <v>3976</v>
      </c>
      <c r="B2162" s="30">
        <v>1</v>
      </c>
      <c r="C2162" s="30">
        <v>1</v>
      </c>
      <c r="D2162" s="24" t="str">
        <f t="shared" si="77"/>
        <v>기사임</v>
      </c>
      <c r="E2162" s="24">
        <f>IF(D2162="","",COUNTIF($D$1:D2162,"기사임"))</f>
        <v>1819</v>
      </c>
      <c r="F2162" s="24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4" t="str">
        <f t="shared" si="76"/>
        <v/>
      </c>
    </row>
    <row r="2163" spans="1:7">
      <c r="A2163" s="30" t="s">
        <v>3211</v>
      </c>
      <c r="B2163" s="30">
        <v>1</v>
      </c>
      <c r="C2163" s="30">
        <v>1</v>
      </c>
      <c r="D2163" s="24" t="str">
        <f t="shared" si="77"/>
        <v>기사임</v>
      </c>
      <c r="E2163" s="24">
        <f>IF(D2163="","",COUNTIF($D$1:D2163,"기사임"))</f>
        <v>1820</v>
      </c>
      <c r="F2163" s="24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4" t="str">
        <f t="shared" si="76"/>
        <v/>
      </c>
    </row>
    <row r="2164" spans="1:7">
      <c r="A2164" s="30" t="s">
        <v>3977</v>
      </c>
      <c r="B2164" s="30">
        <v>1</v>
      </c>
      <c r="C2164" s="30">
        <v>1</v>
      </c>
      <c r="D2164" s="24" t="str">
        <f t="shared" si="77"/>
        <v>기사임</v>
      </c>
      <c r="E2164" s="24">
        <f>IF(D2164="","",COUNTIF($D$1:D2164,"기사임"))</f>
        <v>1821</v>
      </c>
      <c r="F2164" s="24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4" t="str">
        <f t="shared" si="76"/>
        <v/>
      </c>
    </row>
    <row r="2165" spans="1:7">
      <c r="A2165" s="30" t="s">
        <v>3978</v>
      </c>
      <c r="B2165" s="30">
        <v>1</v>
      </c>
      <c r="C2165" s="30">
        <v>1</v>
      </c>
      <c r="D2165" s="24" t="str">
        <f t="shared" si="77"/>
        <v>기사임</v>
      </c>
      <c r="E2165" s="24">
        <f>IF(D2165="","",COUNTIF($D$1:D2165,"기사임"))</f>
        <v>1822</v>
      </c>
      <c r="F2165" s="24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4" t="str">
        <f t="shared" si="76"/>
        <v/>
      </c>
    </row>
    <row r="2166" spans="1:7">
      <c r="A2166" s="30" t="s">
        <v>2089</v>
      </c>
      <c r="B2166" s="30">
        <v>1</v>
      </c>
      <c r="C2166" s="30">
        <v>1</v>
      </c>
      <c r="D2166" s="24" t="str">
        <f t="shared" si="77"/>
        <v>기사임</v>
      </c>
      <c r="E2166" s="24">
        <f>IF(D2166="","",COUNTIF($D$1:D2166,"기사임"))</f>
        <v>1823</v>
      </c>
      <c r="F2166" s="24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4" t="str">
        <f t="shared" si="76"/>
        <v/>
      </c>
    </row>
    <row r="2167" spans="1:7">
      <c r="A2167" s="30" t="s">
        <v>3979</v>
      </c>
      <c r="B2167" s="30">
        <v>1</v>
      </c>
      <c r="C2167" s="30">
        <v>1</v>
      </c>
      <c r="D2167" s="24" t="str">
        <f t="shared" si="77"/>
        <v>기사임</v>
      </c>
      <c r="E2167" s="24">
        <f>IF(D2167="","",COUNTIF($D$1:D2167,"기사임"))</f>
        <v>1824</v>
      </c>
      <c r="F2167" s="24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4" t="str">
        <f t="shared" si="76"/>
        <v/>
      </c>
    </row>
    <row r="2168" spans="1:7">
      <c r="A2168" s="30" t="s">
        <v>3178</v>
      </c>
      <c r="B2168" s="30">
        <v>1</v>
      </c>
      <c r="C2168" s="30">
        <v>1</v>
      </c>
      <c r="D2168" s="24" t="str">
        <f t="shared" si="77"/>
        <v>기사임</v>
      </c>
      <c r="E2168" s="24">
        <f>IF(D2168="","",COUNTIF($D$1:D2168,"기사임"))</f>
        <v>1825</v>
      </c>
      <c r="F2168" s="24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4" t="str">
        <f t="shared" si="76"/>
        <v/>
      </c>
    </row>
    <row r="2169" spans="1:7">
      <c r="A2169" s="30" t="s">
        <v>3980</v>
      </c>
      <c r="B2169" s="30">
        <v>1</v>
      </c>
      <c r="C2169" s="30">
        <v>1</v>
      </c>
      <c r="D2169" s="24" t="str">
        <f t="shared" si="77"/>
        <v>기사임</v>
      </c>
      <c r="E2169" s="24">
        <f>IF(D2169="","",COUNTIF($D$1:D2169,"기사임"))</f>
        <v>1826</v>
      </c>
      <c r="F2169" s="24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4" t="str">
        <f t="shared" si="76"/>
        <v/>
      </c>
    </row>
    <row r="2170" spans="1:7">
      <c r="A2170" s="30" t="s">
        <v>2733</v>
      </c>
      <c r="B2170" s="30">
        <v>1</v>
      </c>
      <c r="C2170" s="30">
        <v>1</v>
      </c>
      <c r="D2170" s="24" t="str">
        <f t="shared" si="77"/>
        <v>기사임</v>
      </c>
      <c r="E2170" s="24">
        <f>IF(D2170="","",COUNTIF($D$1:D2170,"기사임"))</f>
        <v>1827</v>
      </c>
      <c r="F2170" s="24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4" t="str">
        <f t="shared" si="76"/>
        <v/>
      </c>
    </row>
    <row r="2171" spans="1:7">
      <c r="A2171" s="30" t="s">
        <v>3981</v>
      </c>
      <c r="B2171" s="30">
        <v>1</v>
      </c>
      <c r="C2171" s="30">
        <v>1</v>
      </c>
      <c r="D2171" s="24" t="str">
        <f t="shared" si="77"/>
        <v>기사임</v>
      </c>
      <c r="E2171" s="24">
        <f>IF(D2171="","",COUNTIF($D$1:D2171,"기사임"))</f>
        <v>1828</v>
      </c>
      <c r="F2171" s="24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4" t="str">
        <f t="shared" si="76"/>
        <v/>
      </c>
    </row>
    <row r="2172" spans="1:7">
      <c r="A2172" s="30" t="s">
        <v>2406</v>
      </c>
      <c r="B2172" s="30">
        <v>1</v>
      </c>
      <c r="C2172" s="30">
        <v>1</v>
      </c>
      <c r="D2172" s="24" t="str">
        <f t="shared" si="77"/>
        <v>기사임</v>
      </c>
      <c r="E2172" s="24">
        <f>IF(D2172="","",COUNTIF($D$1:D2172,"기사임"))</f>
        <v>1829</v>
      </c>
      <c r="F2172" s="24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4" t="str">
        <f t="shared" si="76"/>
        <v/>
      </c>
    </row>
    <row r="2173" spans="1:7">
      <c r="A2173" s="30" t="s">
        <v>3982</v>
      </c>
      <c r="B2173" s="30">
        <v>1</v>
      </c>
      <c r="C2173" s="30">
        <v>1</v>
      </c>
      <c r="D2173" s="24" t="str">
        <f t="shared" si="77"/>
        <v>기사임</v>
      </c>
      <c r="E2173" s="24">
        <f>IF(D2173="","",COUNTIF($D$1:D2173,"기사임"))</f>
        <v>1830</v>
      </c>
      <c r="F2173" s="24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4" t="str">
        <f t="shared" si="76"/>
        <v/>
      </c>
    </row>
    <row r="2174" spans="1:7">
      <c r="A2174" s="30" t="s">
        <v>3284</v>
      </c>
      <c r="B2174" s="30">
        <v>1</v>
      </c>
      <c r="C2174" s="30">
        <v>1</v>
      </c>
      <c r="D2174" s="24" t="str">
        <f t="shared" si="77"/>
        <v>기사임</v>
      </c>
      <c r="E2174" s="24">
        <f>IF(D2174="","",COUNTIF($D$1:D2174,"기사임"))</f>
        <v>1831</v>
      </c>
      <c r="F2174" s="24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4" t="str">
        <f t="shared" si="76"/>
        <v/>
      </c>
    </row>
    <row r="2175" spans="1:7">
      <c r="A2175" s="30" t="s">
        <v>3983</v>
      </c>
      <c r="B2175" s="30">
        <v>1</v>
      </c>
      <c r="C2175" s="30">
        <v>1</v>
      </c>
      <c r="D2175" s="24" t="str">
        <f t="shared" si="77"/>
        <v>기사임</v>
      </c>
      <c r="E2175" s="24">
        <f>IF(D2175="","",COUNTIF($D$1:D2175,"기사임"))</f>
        <v>1832</v>
      </c>
      <c r="F2175" s="24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4" t="str">
        <f t="shared" si="76"/>
        <v/>
      </c>
    </row>
    <row r="2176" spans="1:7">
      <c r="A2176" s="30" t="s">
        <v>2547</v>
      </c>
      <c r="B2176" s="30">
        <v>1</v>
      </c>
      <c r="C2176" s="30">
        <v>1</v>
      </c>
      <c r="D2176" s="24" t="str">
        <f t="shared" si="77"/>
        <v>기사임</v>
      </c>
      <c r="E2176" s="24">
        <f>IF(D2176="","",COUNTIF($D$1:D2176,"기사임"))</f>
        <v>1833</v>
      </c>
      <c r="F2176" s="24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4" t="str">
        <f t="shared" si="76"/>
        <v/>
      </c>
    </row>
    <row r="2177" spans="1:7">
      <c r="A2177" s="30" t="s">
        <v>3984</v>
      </c>
      <c r="B2177" s="30">
        <v>1</v>
      </c>
      <c r="C2177" s="30">
        <v>1</v>
      </c>
      <c r="D2177" s="24" t="str">
        <f t="shared" si="77"/>
        <v>기사임</v>
      </c>
      <c r="E2177" s="24">
        <f>IF(D2177="","",COUNTIF($D$1:D2177,"기사임"))</f>
        <v>1834</v>
      </c>
      <c r="F2177" s="24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4" t="str">
        <f t="shared" si="76"/>
        <v/>
      </c>
    </row>
    <row r="2178" spans="1:7">
      <c r="A2178" s="30" t="s">
        <v>2184</v>
      </c>
      <c r="B2178" s="30">
        <v>1</v>
      </c>
      <c r="C2178" s="30">
        <v>1</v>
      </c>
      <c r="D2178" s="24" t="str">
        <f t="shared" si="77"/>
        <v>기사임</v>
      </c>
      <c r="E2178" s="24">
        <f>IF(D2178="","",COUNTIF($D$1:D2178,"기사임"))</f>
        <v>1835</v>
      </c>
      <c r="F2178" s="24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4" t="str">
        <f t="shared" ref="G2178:G2241" si="78">IF(F2178="","",RANK(F2178,F:F,1))</f>
        <v/>
      </c>
    </row>
    <row r="2179" spans="1:7">
      <c r="A2179" s="30" t="s">
        <v>3985</v>
      </c>
      <c r="B2179" s="30">
        <v>1</v>
      </c>
      <c r="C2179" s="30">
        <v>1</v>
      </c>
      <c r="D2179" s="24" t="str">
        <f t="shared" ref="D2179:D2242" si="79">IF(AND(MID(A2179,2,8)="archives",ISNUMBER(VALUE(MID(A2179,11,8)))=TRUE),"기사임","")</f>
        <v>기사임</v>
      </c>
      <c r="E2179" s="24">
        <f>IF(D2179="","",COUNTIF($D$1:D2179,"기사임"))</f>
        <v>1836</v>
      </c>
      <c r="F2179" s="24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4" t="str">
        <f t="shared" si="78"/>
        <v/>
      </c>
    </row>
    <row r="2180" spans="1:7">
      <c r="A2180" s="30" t="s">
        <v>2735</v>
      </c>
      <c r="B2180" s="30">
        <v>1</v>
      </c>
      <c r="C2180" s="30">
        <v>1</v>
      </c>
      <c r="D2180" s="24" t="str">
        <f t="shared" si="79"/>
        <v>기사임</v>
      </c>
      <c r="E2180" s="24">
        <f>IF(D2180="","",COUNTIF($D$1:D2180,"기사임"))</f>
        <v>1837</v>
      </c>
      <c r="F2180" s="24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4" t="str">
        <f t="shared" si="78"/>
        <v/>
      </c>
    </row>
    <row r="2181" spans="1:7">
      <c r="A2181" s="30" t="s">
        <v>2409</v>
      </c>
      <c r="B2181" s="30">
        <v>1</v>
      </c>
      <c r="C2181" s="30">
        <v>1</v>
      </c>
      <c r="D2181" s="24" t="str">
        <f t="shared" si="79"/>
        <v>기사임</v>
      </c>
      <c r="E2181" s="24">
        <f>IF(D2181="","",COUNTIF($D$1:D2181,"기사임"))</f>
        <v>1838</v>
      </c>
      <c r="F2181" s="24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4" t="str">
        <f t="shared" si="78"/>
        <v/>
      </c>
    </row>
    <row r="2182" spans="1:7">
      <c r="A2182" s="30" t="s">
        <v>3986</v>
      </c>
      <c r="B2182" s="30">
        <v>1</v>
      </c>
      <c r="C2182" s="30">
        <v>1</v>
      </c>
      <c r="D2182" s="24" t="str">
        <f t="shared" si="79"/>
        <v>기사임</v>
      </c>
      <c r="E2182" s="24">
        <f>IF(D2182="","",COUNTIF($D$1:D2182,"기사임"))</f>
        <v>1839</v>
      </c>
      <c r="F2182" s="24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4" t="str">
        <f t="shared" si="78"/>
        <v/>
      </c>
    </row>
    <row r="2183" spans="1:7">
      <c r="A2183" s="30" t="s">
        <v>2737</v>
      </c>
      <c r="B2183" s="30">
        <v>1</v>
      </c>
      <c r="C2183" s="30">
        <v>1</v>
      </c>
      <c r="D2183" s="24" t="str">
        <f t="shared" si="79"/>
        <v>기사임</v>
      </c>
      <c r="E2183" s="24">
        <f>IF(D2183="","",COUNTIF($D$1:D2183,"기사임"))</f>
        <v>1840</v>
      </c>
      <c r="F2183" s="24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4" t="str">
        <f t="shared" si="78"/>
        <v/>
      </c>
    </row>
    <row r="2184" spans="1:7">
      <c r="A2184" s="30" t="s">
        <v>3290</v>
      </c>
      <c r="B2184" s="30">
        <v>1</v>
      </c>
      <c r="C2184" s="30">
        <v>1</v>
      </c>
      <c r="D2184" s="24" t="str">
        <f t="shared" si="79"/>
        <v>기사임</v>
      </c>
      <c r="E2184" s="24">
        <f>IF(D2184="","",COUNTIF($D$1:D2184,"기사임"))</f>
        <v>1841</v>
      </c>
      <c r="F2184" s="24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4" t="str">
        <f t="shared" si="78"/>
        <v/>
      </c>
    </row>
    <row r="2185" spans="1:7">
      <c r="A2185" s="30" t="s">
        <v>3987</v>
      </c>
      <c r="B2185" s="30">
        <v>1</v>
      </c>
      <c r="C2185" s="30">
        <v>1</v>
      </c>
      <c r="D2185" s="24" t="str">
        <f t="shared" si="79"/>
        <v>기사임</v>
      </c>
      <c r="E2185" s="24">
        <f>IF(D2185="","",COUNTIF($D$1:D2185,"기사임"))</f>
        <v>1842</v>
      </c>
      <c r="F2185" s="24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4" t="str">
        <f t="shared" si="78"/>
        <v/>
      </c>
    </row>
    <row r="2186" spans="1:7">
      <c r="A2186" s="30" t="s">
        <v>3988</v>
      </c>
      <c r="B2186" s="30">
        <v>1</v>
      </c>
      <c r="C2186" s="30">
        <v>1</v>
      </c>
      <c r="D2186" s="24" t="str">
        <f t="shared" si="79"/>
        <v>기사임</v>
      </c>
      <c r="E2186" s="24">
        <f>IF(D2186="","",COUNTIF($D$1:D2186,"기사임"))</f>
        <v>1843</v>
      </c>
      <c r="F2186" s="24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4" t="str">
        <f t="shared" si="78"/>
        <v/>
      </c>
    </row>
    <row r="2187" spans="1:7">
      <c r="A2187" s="30" t="s">
        <v>2552</v>
      </c>
      <c r="B2187" s="30">
        <v>1</v>
      </c>
      <c r="C2187" s="30">
        <v>1</v>
      </c>
      <c r="D2187" s="24" t="str">
        <f t="shared" si="79"/>
        <v>기사임</v>
      </c>
      <c r="E2187" s="24">
        <f>IF(D2187="","",COUNTIF($D$1:D2187,"기사임"))</f>
        <v>1844</v>
      </c>
      <c r="F2187" s="24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4" t="str">
        <f t="shared" si="78"/>
        <v/>
      </c>
    </row>
    <row r="2188" spans="1:7">
      <c r="A2188" s="30" t="s">
        <v>3989</v>
      </c>
      <c r="B2188" s="30">
        <v>1</v>
      </c>
      <c r="C2188" s="30">
        <v>1</v>
      </c>
      <c r="D2188" s="24" t="str">
        <f t="shared" si="79"/>
        <v>기사임</v>
      </c>
      <c r="E2188" s="24">
        <f>IF(D2188="","",COUNTIF($D$1:D2188,"기사임"))</f>
        <v>1845</v>
      </c>
      <c r="F2188" s="24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4" t="str">
        <f t="shared" si="78"/>
        <v/>
      </c>
    </row>
    <row r="2189" spans="1:7">
      <c r="A2189" s="30" t="s">
        <v>2738</v>
      </c>
      <c r="B2189" s="30">
        <v>1</v>
      </c>
      <c r="C2189" s="30">
        <v>1</v>
      </c>
      <c r="D2189" s="24" t="str">
        <f t="shared" si="79"/>
        <v>기사임</v>
      </c>
      <c r="E2189" s="24">
        <f>IF(D2189="","",COUNTIF($D$1:D2189,"기사임"))</f>
        <v>1846</v>
      </c>
      <c r="F2189" s="24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4" t="str">
        <f t="shared" si="78"/>
        <v/>
      </c>
    </row>
    <row r="2190" spans="1:7">
      <c r="A2190" s="30" t="s">
        <v>1992</v>
      </c>
      <c r="B2190" s="30">
        <v>1</v>
      </c>
      <c r="C2190" s="30">
        <v>1</v>
      </c>
      <c r="D2190" s="24" t="str">
        <f t="shared" si="79"/>
        <v>기사임</v>
      </c>
      <c r="E2190" s="24">
        <f>IF(D2190="","",COUNTIF($D$1:D2190,"기사임"))</f>
        <v>1847</v>
      </c>
      <c r="F2190" s="24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4" t="str">
        <f t="shared" si="78"/>
        <v/>
      </c>
    </row>
    <row r="2191" spans="1:7">
      <c r="A2191" s="30" t="s">
        <v>3990</v>
      </c>
      <c r="B2191" s="30">
        <v>1</v>
      </c>
      <c r="C2191" s="30">
        <v>1</v>
      </c>
      <c r="D2191" s="24" t="str">
        <f t="shared" si="79"/>
        <v>기사임</v>
      </c>
      <c r="E2191" s="24">
        <f>IF(D2191="","",COUNTIF($D$1:D2191,"기사임"))</f>
        <v>1848</v>
      </c>
      <c r="F2191" s="24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4" t="str">
        <f t="shared" si="78"/>
        <v/>
      </c>
    </row>
    <row r="2192" spans="1:7">
      <c r="A2192" s="30" t="s">
        <v>3991</v>
      </c>
      <c r="B2192" s="30">
        <v>1</v>
      </c>
      <c r="C2192" s="30">
        <v>1</v>
      </c>
      <c r="D2192" s="24" t="str">
        <f t="shared" si="79"/>
        <v>기사임</v>
      </c>
      <c r="E2192" s="24">
        <f>IF(D2192="","",COUNTIF($D$1:D2192,"기사임"))</f>
        <v>1849</v>
      </c>
      <c r="F2192" s="24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4" t="str">
        <f t="shared" si="78"/>
        <v/>
      </c>
    </row>
    <row r="2193" spans="1:7">
      <c r="A2193" s="30" t="s">
        <v>3992</v>
      </c>
      <c r="B2193" s="30">
        <v>1</v>
      </c>
      <c r="C2193" s="30">
        <v>1</v>
      </c>
      <c r="D2193" s="24" t="str">
        <f t="shared" si="79"/>
        <v>기사임</v>
      </c>
      <c r="E2193" s="24">
        <f>IF(D2193="","",COUNTIF($D$1:D2193,"기사임"))</f>
        <v>1850</v>
      </c>
      <c r="F2193" s="24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4" t="str">
        <f t="shared" si="78"/>
        <v/>
      </c>
    </row>
    <row r="2194" spans="1:7">
      <c r="A2194" s="30" t="s">
        <v>3993</v>
      </c>
      <c r="B2194" s="30">
        <v>1</v>
      </c>
      <c r="C2194" s="30">
        <v>1</v>
      </c>
      <c r="D2194" s="24" t="str">
        <f t="shared" si="79"/>
        <v>기사임</v>
      </c>
      <c r="E2194" s="24">
        <f>IF(D2194="","",COUNTIF($D$1:D2194,"기사임"))</f>
        <v>1851</v>
      </c>
      <c r="F2194" s="24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4" t="str">
        <f t="shared" si="78"/>
        <v/>
      </c>
    </row>
    <row r="2195" spans="1:7">
      <c r="A2195" s="30" t="s">
        <v>3994</v>
      </c>
      <c r="B2195" s="30">
        <v>1</v>
      </c>
      <c r="C2195" s="30">
        <v>1</v>
      </c>
      <c r="D2195" s="24" t="str">
        <f t="shared" si="79"/>
        <v>기사임</v>
      </c>
      <c r="E2195" s="24">
        <f>IF(D2195="","",COUNTIF($D$1:D2195,"기사임"))</f>
        <v>1852</v>
      </c>
      <c r="F2195" s="24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4" t="str">
        <f t="shared" si="78"/>
        <v/>
      </c>
    </row>
    <row r="2196" spans="1:7">
      <c r="A2196" s="30" t="s">
        <v>3292</v>
      </c>
      <c r="B2196" s="30">
        <v>1</v>
      </c>
      <c r="C2196" s="30">
        <v>1</v>
      </c>
      <c r="D2196" s="24" t="str">
        <f t="shared" si="79"/>
        <v>기사임</v>
      </c>
      <c r="E2196" s="24">
        <f>IF(D2196="","",COUNTIF($D$1:D2196,"기사임"))</f>
        <v>1853</v>
      </c>
      <c r="F2196" s="24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4" t="str">
        <f t="shared" si="78"/>
        <v/>
      </c>
    </row>
    <row r="2197" spans="1:7">
      <c r="A2197" s="30" t="s">
        <v>3293</v>
      </c>
      <c r="B2197" s="30">
        <v>1</v>
      </c>
      <c r="C2197" s="30">
        <v>1</v>
      </c>
      <c r="D2197" s="24" t="str">
        <f t="shared" si="79"/>
        <v>기사임</v>
      </c>
      <c r="E2197" s="24">
        <f>IF(D2197="","",COUNTIF($D$1:D2197,"기사임"))</f>
        <v>1854</v>
      </c>
      <c r="F2197" s="24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4" t="str">
        <f t="shared" si="78"/>
        <v/>
      </c>
    </row>
    <row r="2198" spans="1:7">
      <c r="A2198" s="30" t="s">
        <v>3995</v>
      </c>
      <c r="B2198" s="30">
        <v>1</v>
      </c>
      <c r="C2198" s="30">
        <v>1</v>
      </c>
      <c r="D2198" s="24" t="str">
        <f t="shared" si="79"/>
        <v>기사임</v>
      </c>
      <c r="E2198" s="24">
        <f>IF(D2198="","",COUNTIF($D$1:D2198,"기사임"))</f>
        <v>1855</v>
      </c>
      <c r="F2198" s="24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4" t="str">
        <f t="shared" si="78"/>
        <v/>
      </c>
    </row>
    <row r="2199" spans="1:7">
      <c r="A2199" s="30" t="s">
        <v>3996</v>
      </c>
      <c r="B2199" s="30">
        <v>1</v>
      </c>
      <c r="C2199" s="30">
        <v>1</v>
      </c>
      <c r="D2199" s="24" t="str">
        <f t="shared" si="79"/>
        <v>기사임</v>
      </c>
      <c r="E2199" s="24">
        <f>IF(D2199="","",COUNTIF($D$1:D2199,"기사임"))</f>
        <v>1856</v>
      </c>
      <c r="F2199" s="24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4" t="str">
        <f t="shared" si="78"/>
        <v/>
      </c>
    </row>
    <row r="2200" spans="1:7">
      <c r="A2200" s="30" t="s">
        <v>3997</v>
      </c>
      <c r="B2200" s="30">
        <v>1</v>
      </c>
      <c r="C2200" s="30">
        <v>1</v>
      </c>
      <c r="D2200" s="24" t="str">
        <f t="shared" si="79"/>
        <v>기사임</v>
      </c>
      <c r="E2200" s="24">
        <f>IF(D2200="","",COUNTIF($D$1:D2200,"기사임"))</f>
        <v>1857</v>
      </c>
      <c r="F2200" s="24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4" t="str">
        <f t="shared" si="78"/>
        <v/>
      </c>
    </row>
    <row r="2201" spans="1:7">
      <c r="A2201" s="30" t="s">
        <v>3998</v>
      </c>
      <c r="B2201" s="30">
        <v>1</v>
      </c>
      <c r="C2201" s="30">
        <v>1</v>
      </c>
      <c r="D2201" s="24" t="str">
        <f t="shared" si="79"/>
        <v>기사임</v>
      </c>
      <c r="E2201" s="24">
        <f>IF(D2201="","",COUNTIF($D$1:D2201,"기사임"))</f>
        <v>1858</v>
      </c>
      <c r="F2201" s="24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4" t="str">
        <f t="shared" si="78"/>
        <v/>
      </c>
    </row>
    <row r="2202" spans="1:7">
      <c r="A2202" s="30" t="s">
        <v>3999</v>
      </c>
      <c r="B2202" s="30">
        <v>1</v>
      </c>
      <c r="C2202" s="30">
        <v>1</v>
      </c>
      <c r="D2202" s="24" t="str">
        <f t="shared" si="79"/>
        <v>기사임</v>
      </c>
      <c r="E2202" s="24">
        <f>IF(D2202="","",COUNTIF($D$1:D2202,"기사임"))</f>
        <v>1859</v>
      </c>
      <c r="F2202" s="24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4" t="str">
        <f t="shared" si="78"/>
        <v/>
      </c>
    </row>
    <row r="2203" spans="1:7">
      <c r="A2203" s="30" t="s">
        <v>4000</v>
      </c>
      <c r="B2203" s="30">
        <v>1</v>
      </c>
      <c r="C2203" s="30">
        <v>1</v>
      </c>
      <c r="D2203" s="24" t="str">
        <f t="shared" si="79"/>
        <v>기사임</v>
      </c>
      <c r="E2203" s="24">
        <f>IF(D2203="","",COUNTIF($D$1:D2203,"기사임"))</f>
        <v>1860</v>
      </c>
      <c r="F2203" s="24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4" t="str">
        <f t="shared" si="78"/>
        <v/>
      </c>
    </row>
    <row r="2204" spans="1:7">
      <c r="A2204" s="30" t="s">
        <v>4001</v>
      </c>
      <c r="B2204" s="30">
        <v>1</v>
      </c>
      <c r="C2204" s="30">
        <v>1</v>
      </c>
      <c r="D2204" s="24" t="str">
        <f t="shared" si="79"/>
        <v>기사임</v>
      </c>
      <c r="E2204" s="24">
        <f>IF(D2204="","",COUNTIF($D$1:D2204,"기사임"))</f>
        <v>1861</v>
      </c>
      <c r="F2204" s="24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4" t="str">
        <f t="shared" si="78"/>
        <v/>
      </c>
    </row>
    <row r="2205" spans="1:7">
      <c r="A2205" s="30" t="s">
        <v>4002</v>
      </c>
      <c r="B2205" s="30">
        <v>1</v>
      </c>
      <c r="C2205" s="30">
        <v>1</v>
      </c>
      <c r="D2205" s="24" t="str">
        <f t="shared" si="79"/>
        <v>기사임</v>
      </c>
      <c r="E2205" s="24">
        <f>IF(D2205="","",COUNTIF($D$1:D2205,"기사임"))</f>
        <v>1862</v>
      </c>
      <c r="F2205" s="24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4" t="str">
        <f t="shared" si="78"/>
        <v/>
      </c>
    </row>
    <row r="2206" spans="1:7">
      <c r="A2206" s="30" t="s">
        <v>2742</v>
      </c>
      <c r="B2206" s="30">
        <v>1</v>
      </c>
      <c r="C2206" s="30">
        <v>1</v>
      </c>
      <c r="D2206" s="24" t="str">
        <f t="shared" si="79"/>
        <v>기사임</v>
      </c>
      <c r="E2206" s="24">
        <f>IF(D2206="","",COUNTIF($D$1:D2206,"기사임"))</f>
        <v>1863</v>
      </c>
      <c r="F2206" s="24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4" t="str">
        <f t="shared" si="78"/>
        <v/>
      </c>
    </row>
    <row r="2207" spans="1:7">
      <c r="A2207" s="30" t="s">
        <v>4003</v>
      </c>
      <c r="B2207" s="30">
        <v>1</v>
      </c>
      <c r="C2207" s="30">
        <v>1</v>
      </c>
      <c r="D2207" s="24" t="str">
        <f t="shared" si="79"/>
        <v>기사임</v>
      </c>
      <c r="E2207" s="24">
        <f>IF(D2207="","",COUNTIF($D$1:D2207,"기사임"))</f>
        <v>1864</v>
      </c>
      <c r="F2207" s="24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4" t="str">
        <f t="shared" si="78"/>
        <v/>
      </c>
    </row>
    <row r="2208" spans="1:7">
      <c r="A2208" s="30" t="s">
        <v>2743</v>
      </c>
      <c r="B2208" s="30">
        <v>1</v>
      </c>
      <c r="C2208" s="30">
        <v>1</v>
      </c>
      <c r="D2208" s="24" t="str">
        <f t="shared" si="79"/>
        <v>기사임</v>
      </c>
      <c r="E2208" s="24">
        <f>IF(D2208="","",COUNTIF($D$1:D2208,"기사임"))</f>
        <v>1865</v>
      </c>
      <c r="F2208" s="24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4" t="str">
        <f t="shared" si="78"/>
        <v/>
      </c>
    </row>
    <row r="2209" spans="1:7">
      <c r="A2209" s="30" t="s">
        <v>4004</v>
      </c>
      <c r="B2209" s="30">
        <v>1</v>
      </c>
      <c r="C2209" s="30">
        <v>1</v>
      </c>
      <c r="D2209" s="24" t="str">
        <f t="shared" si="79"/>
        <v>기사임</v>
      </c>
      <c r="E2209" s="24">
        <f>IF(D2209="","",COUNTIF($D$1:D2209,"기사임"))</f>
        <v>1866</v>
      </c>
      <c r="F2209" s="24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4" t="str">
        <f t="shared" si="78"/>
        <v/>
      </c>
    </row>
    <row r="2210" spans="1:7">
      <c r="A2210" s="30" t="s">
        <v>4005</v>
      </c>
      <c r="B2210" s="30">
        <v>1</v>
      </c>
      <c r="C2210" s="30">
        <v>1</v>
      </c>
      <c r="D2210" s="24" t="str">
        <f t="shared" si="79"/>
        <v>기사임</v>
      </c>
      <c r="E2210" s="24">
        <f>IF(D2210="","",COUNTIF($D$1:D2210,"기사임"))</f>
        <v>1867</v>
      </c>
      <c r="F2210" s="24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4" t="str">
        <f t="shared" si="78"/>
        <v/>
      </c>
    </row>
    <row r="2211" spans="1:7">
      <c r="A2211" s="30" t="s">
        <v>4006</v>
      </c>
      <c r="B2211" s="30">
        <v>1</v>
      </c>
      <c r="C2211" s="30">
        <v>1</v>
      </c>
      <c r="D2211" s="24" t="str">
        <f t="shared" si="79"/>
        <v>기사임</v>
      </c>
      <c r="E2211" s="24">
        <f>IF(D2211="","",COUNTIF($D$1:D2211,"기사임"))</f>
        <v>1868</v>
      </c>
      <c r="F2211" s="24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4" t="str">
        <f t="shared" si="78"/>
        <v/>
      </c>
    </row>
    <row r="2212" spans="1:7">
      <c r="A2212" s="30" t="s">
        <v>2745</v>
      </c>
      <c r="B2212" s="30">
        <v>1</v>
      </c>
      <c r="C2212" s="30">
        <v>1</v>
      </c>
      <c r="D2212" s="24" t="str">
        <f t="shared" si="79"/>
        <v>기사임</v>
      </c>
      <c r="E2212" s="24">
        <f>IF(D2212="","",COUNTIF($D$1:D2212,"기사임"))</f>
        <v>1869</v>
      </c>
      <c r="F2212" s="24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4" t="str">
        <f t="shared" si="78"/>
        <v/>
      </c>
    </row>
    <row r="2213" spans="1:7">
      <c r="A2213" s="30" t="s">
        <v>4007</v>
      </c>
      <c r="B2213" s="30">
        <v>1</v>
      </c>
      <c r="C2213" s="30">
        <v>1</v>
      </c>
      <c r="D2213" s="24" t="str">
        <f t="shared" si="79"/>
        <v>기사임</v>
      </c>
      <c r="E2213" s="24">
        <f>IF(D2213="","",COUNTIF($D$1:D2213,"기사임"))</f>
        <v>1870</v>
      </c>
      <c r="F2213" s="24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4" t="str">
        <f t="shared" si="78"/>
        <v/>
      </c>
    </row>
    <row r="2214" spans="1:7">
      <c r="A2214" s="30" t="s">
        <v>4008</v>
      </c>
      <c r="B2214" s="30">
        <v>1</v>
      </c>
      <c r="C2214" s="30">
        <v>1</v>
      </c>
      <c r="D2214" s="24" t="str">
        <f t="shared" si="79"/>
        <v>기사임</v>
      </c>
      <c r="E2214" s="24">
        <f>IF(D2214="","",COUNTIF($D$1:D2214,"기사임"))</f>
        <v>1871</v>
      </c>
      <c r="F2214" s="24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4" t="str">
        <f t="shared" si="78"/>
        <v/>
      </c>
    </row>
    <row r="2215" spans="1:7">
      <c r="A2215" s="30" t="s">
        <v>4009</v>
      </c>
      <c r="B2215" s="30">
        <v>1</v>
      </c>
      <c r="C2215" s="30">
        <v>1</v>
      </c>
      <c r="D2215" s="24" t="str">
        <f t="shared" si="79"/>
        <v>기사임</v>
      </c>
      <c r="E2215" s="24">
        <f>IF(D2215="","",COUNTIF($D$1:D2215,"기사임"))</f>
        <v>1872</v>
      </c>
      <c r="F2215" s="24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4" t="str">
        <f t="shared" si="78"/>
        <v/>
      </c>
    </row>
    <row r="2216" spans="1:7">
      <c r="A2216" s="30" t="s">
        <v>3294</v>
      </c>
      <c r="B2216" s="30">
        <v>1</v>
      </c>
      <c r="C2216" s="30">
        <v>1</v>
      </c>
      <c r="D2216" s="24" t="str">
        <f t="shared" si="79"/>
        <v>기사임</v>
      </c>
      <c r="E2216" s="24">
        <f>IF(D2216="","",COUNTIF($D$1:D2216,"기사임"))</f>
        <v>1873</v>
      </c>
      <c r="F2216" s="24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4" t="str">
        <f t="shared" si="78"/>
        <v/>
      </c>
    </row>
    <row r="2217" spans="1:7">
      <c r="A2217" s="30" t="s">
        <v>4010</v>
      </c>
      <c r="B2217" s="30">
        <v>1</v>
      </c>
      <c r="C2217" s="30">
        <v>1</v>
      </c>
      <c r="D2217" s="24" t="str">
        <f t="shared" si="79"/>
        <v>기사임</v>
      </c>
      <c r="E2217" s="24">
        <f>IF(D2217="","",COUNTIF($D$1:D2217,"기사임"))</f>
        <v>1874</v>
      </c>
      <c r="F2217" s="24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4" t="str">
        <f t="shared" si="78"/>
        <v/>
      </c>
    </row>
    <row r="2218" spans="1:7">
      <c r="A2218" s="30" t="s">
        <v>4011</v>
      </c>
      <c r="B2218" s="30">
        <v>1</v>
      </c>
      <c r="C2218" s="30">
        <v>1</v>
      </c>
      <c r="D2218" s="24" t="str">
        <f t="shared" si="79"/>
        <v>기사임</v>
      </c>
      <c r="E2218" s="24">
        <f>IF(D2218="","",COUNTIF($D$1:D2218,"기사임"))</f>
        <v>1875</v>
      </c>
      <c r="F2218" s="24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4" t="str">
        <f t="shared" si="78"/>
        <v/>
      </c>
    </row>
    <row r="2219" spans="1:7">
      <c r="A2219" s="30" t="s">
        <v>4012</v>
      </c>
      <c r="B2219" s="30">
        <v>1</v>
      </c>
      <c r="C2219" s="30">
        <v>1</v>
      </c>
      <c r="D2219" s="24" t="str">
        <f t="shared" si="79"/>
        <v>기사임</v>
      </c>
      <c r="E2219" s="24">
        <f>IF(D2219="","",COUNTIF($D$1:D2219,"기사임"))</f>
        <v>1876</v>
      </c>
      <c r="F2219" s="24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4" t="str">
        <f t="shared" si="78"/>
        <v/>
      </c>
    </row>
    <row r="2220" spans="1:7">
      <c r="A2220" s="30" t="s">
        <v>4013</v>
      </c>
      <c r="B2220" s="30">
        <v>1</v>
      </c>
      <c r="C2220" s="30">
        <v>1</v>
      </c>
      <c r="D2220" s="24" t="str">
        <f t="shared" si="79"/>
        <v>기사임</v>
      </c>
      <c r="E2220" s="24">
        <f>IF(D2220="","",COUNTIF($D$1:D2220,"기사임"))</f>
        <v>1877</v>
      </c>
      <c r="F2220" s="24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4" t="str">
        <f t="shared" si="78"/>
        <v/>
      </c>
    </row>
    <row r="2221" spans="1:7">
      <c r="A2221" s="30" t="s">
        <v>2747</v>
      </c>
      <c r="B2221" s="30">
        <v>1</v>
      </c>
      <c r="C2221" s="30">
        <v>1</v>
      </c>
      <c r="D2221" s="24" t="str">
        <f t="shared" si="79"/>
        <v>기사임</v>
      </c>
      <c r="E2221" s="24">
        <f>IF(D2221="","",COUNTIF($D$1:D2221,"기사임"))</f>
        <v>1878</v>
      </c>
      <c r="F2221" s="24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4" t="str">
        <f t="shared" si="78"/>
        <v/>
      </c>
    </row>
    <row r="2222" spans="1:7">
      <c r="A2222" s="30" t="s">
        <v>4014</v>
      </c>
      <c r="B2222" s="30">
        <v>1</v>
      </c>
      <c r="C2222" s="30">
        <v>1</v>
      </c>
      <c r="D2222" s="24" t="str">
        <f t="shared" si="79"/>
        <v>기사임</v>
      </c>
      <c r="E2222" s="24">
        <f>IF(D2222="","",COUNTIF($D$1:D2222,"기사임"))</f>
        <v>1879</v>
      </c>
      <c r="F2222" s="24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4" t="str">
        <f t="shared" si="78"/>
        <v/>
      </c>
    </row>
    <row r="2223" spans="1:7">
      <c r="A2223" s="30" t="s">
        <v>4015</v>
      </c>
      <c r="B2223" s="30">
        <v>1</v>
      </c>
      <c r="C2223" s="30">
        <v>1</v>
      </c>
      <c r="D2223" s="24" t="str">
        <f t="shared" si="79"/>
        <v>기사임</v>
      </c>
      <c r="E2223" s="24">
        <f>IF(D2223="","",COUNTIF($D$1:D2223,"기사임"))</f>
        <v>1880</v>
      </c>
      <c r="F2223" s="24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4" t="str">
        <f t="shared" si="78"/>
        <v/>
      </c>
    </row>
    <row r="2224" spans="1:7">
      <c r="A2224" s="30" t="s">
        <v>3295</v>
      </c>
      <c r="B2224" s="30">
        <v>1</v>
      </c>
      <c r="C2224" s="30">
        <v>1</v>
      </c>
      <c r="D2224" s="24" t="str">
        <f t="shared" si="79"/>
        <v>기사임</v>
      </c>
      <c r="E2224" s="24">
        <f>IF(D2224="","",COUNTIF($D$1:D2224,"기사임"))</f>
        <v>1881</v>
      </c>
      <c r="F2224" s="24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4" t="str">
        <f t="shared" si="78"/>
        <v/>
      </c>
    </row>
    <row r="2225" spans="1:7">
      <c r="A2225" s="30" t="s">
        <v>2748</v>
      </c>
      <c r="B2225" s="30">
        <v>1</v>
      </c>
      <c r="C2225" s="30">
        <v>1</v>
      </c>
      <c r="D2225" s="24" t="str">
        <f t="shared" si="79"/>
        <v>기사임</v>
      </c>
      <c r="E2225" s="24">
        <f>IF(D2225="","",COUNTIF($D$1:D2225,"기사임"))</f>
        <v>1882</v>
      </c>
      <c r="F2225" s="24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4" t="str">
        <f t="shared" si="78"/>
        <v/>
      </c>
    </row>
    <row r="2226" spans="1:7">
      <c r="A2226" s="30" t="s">
        <v>4016</v>
      </c>
      <c r="B2226" s="30">
        <v>1</v>
      </c>
      <c r="C2226" s="30">
        <v>1</v>
      </c>
      <c r="D2226" s="24" t="str">
        <f t="shared" si="79"/>
        <v>기사임</v>
      </c>
      <c r="E2226" s="24">
        <f>IF(D2226="","",COUNTIF($D$1:D2226,"기사임"))</f>
        <v>1883</v>
      </c>
      <c r="F2226" s="24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4" t="str">
        <f t="shared" si="78"/>
        <v/>
      </c>
    </row>
    <row r="2227" spans="1:7">
      <c r="A2227" s="30" t="s">
        <v>2749</v>
      </c>
      <c r="B2227" s="30">
        <v>1</v>
      </c>
      <c r="C2227" s="30">
        <v>1</v>
      </c>
      <c r="D2227" s="24" t="str">
        <f t="shared" si="79"/>
        <v>기사임</v>
      </c>
      <c r="E2227" s="24">
        <f>IF(D2227="","",COUNTIF($D$1:D2227,"기사임"))</f>
        <v>1884</v>
      </c>
      <c r="F2227" s="24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4" t="str">
        <f t="shared" si="78"/>
        <v/>
      </c>
    </row>
    <row r="2228" spans="1:7">
      <c r="A2228" s="30" t="s">
        <v>4017</v>
      </c>
      <c r="B2228" s="30">
        <v>1</v>
      </c>
      <c r="C2228" s="30">
        <v>1</v>
      </c>
      <c r="D2228" s="24" t="str">
        <f t="shared" si="79"/>
        <v>기사임</v>
      </c>
      <c r="E2228" s="24">
        <f>IF(D2228="","",COUNTIF($D$1:D2228,"기사임"))</f>
        <v>1885</v>
      </c>
      <c r="F2228" s="24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4" t="str">
        <f t="shared" si="78"/>
        <v/>
      </c>
    </row>
    <row r="2229" spans="1:7">
      <c r="A2229" s="30" t="s">
        <v>3296</v>
      </c>
      <c r="B2229" s="30">
        <v>1</v>
      </c>
      <c r="C2229" s="30">
        <v>1</v>
      </c>
      <c r="D2229" s="24" t="str">
        <f t="shared" si="79"/>
        <v>기사임</v>
      </c>
      <c r="E2229" s="24">
        <f>IF(D2229="","",COUNTIF($D$1:D2229,"기사임"))</f>
        <v>1886</v>
      </c>
      <c r="F2229" s="24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4" t="str">
        <f t="shared" si="78"/>
        <v/>
      </c>
    </row>
    <row r="2230" spans="1:7">
      <c r="A2230" s="30" t="s">
        <v>2750</v>
      </c>
      <c r="B2230" s="30">
        <v>1</v>
      </c>
      <c r="C2230" s="30">
        <v>1</v>
      </c>
      <c r="D2230" s="24" t="str">
        <f t="shared" si="79"/>
        <v>기사임</v>
      </c>
      <c r="E2230" s="24">
        <f>IF(D2230="","",COUNTIF($D$1:D2230,"기사임"))</f>
        <v>1887</v>
      </c>
      <c r="F2230" s="24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4" t="str">
        <f t="shared" si="78"/>
        <v/>
      </c>
    </row>
    <row r="2231" spans="1:7">
      <c r="A2231" s="30" t="s">
        <v>3297</v>
      </c>
      <c r="B2231" s="30">
        <v>1</v>
      </c>
      <c r="C2231" s="30">
        <v>1</v>
      </c>
      <c r="D2231" s="24" t="str">
        <f t="shared" si="79"/>
        <v>기사임</v>
      </c>
      <c r="E2231" s="24">
        <f>IF(D2231="","",COUNTIF($D$1:D2231,"기사임"))</f>
        <v>1888</v>
      </c>
      <c r="F2231" s="24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4" t="str">
        <f t="shared" si="78"/>
        <v/>
      </c>
    </row>
    <row r="2232" spans="1:7">
      <c r="A2232" s="30" t="s">
        <v>4018</v>
      </c>
      <c r="B2232" s="30">
        <v>1</v>
      </c>
      <c r="C2232" s="30">
        <v>1</v>
      </c>
      <c r="D2232" s="24" t="str">
        <f t="shared" si="79"/>
        <v>기사임</v>
      </c>
      <c r="E2232" s="24">
        <f>IF(D2232="","",COUNTIF($D$1:D2232,"기사임"))</f>
        <v>1889</v>
      </c>
      <c r="F2232" s="24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4" t="str">
        <f t="shared" si="78"/>
        <v/>
      </c>
    </row>
    <row r="2233" spans="1:7">
      <c r="A2233" s="30" t="s">
        <v>4019</v>
      </c>
      <c r="B2233" s="30">
        <v>1</v>
      </c>
      <c r="C2233" s="30">
        <v>1</v>
      </c>
      <c r="D2233" s="24" t="str">
        <f t="shared" si="79"/>
        <v>기사임</v>
      </c>
      <c r="E2233" s="24">
        <f>IF(D2233="","",COUNTIF($D$1:D2233,"기사임"))</f>
        <v>1890</v>
      </c>
      <c r="F2233" s="24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4" t="str">
        <f t="shared" si="78"/>
        <v/>
      </c>
    </row>
    <row r="2234" spans="1:7">
      <c r="A2234" s="30" t="s">
        <v>2555</v>
      </c>
      <c r="B2234" s="30">
        <v>1</v>
      </c>
      <c r="C2234" s="30">
        <v>1</v>
      </c>
      <c r="D2234" s="24" t="str">
        <f t="shared" si="79"/>
        <v>기사임</v>
      </c>
      <c r="E2234" s="24">
        <f>IF(D2234="","",COUNTIF($D$1:D2234,"기사임"))</f>
        <v>1891</v>
      </c>
      <c r="F2234" s="24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4" t="str">
        <f t="shared" si="78"/>
        <v/>
      </c>
    </row>
    <row r="2235" spans="1:7">
      <c r="A2235" s="30" t="s">
        <v>4020</v>
      </c>
      <c r="B2235" s="30">
        <v>1</v>
      </c>
      <c r="C2235" s="30">
        <v>1</v>
      </c>
      <c r="D2235" s="24" t="str">
        <f t="shared" si="79"/>
        <v>기사임</v>
      </c>
      <c r="E2235" s="24">
        <f>IF(D2235="","",COUNTIF($D$1:D2235,"기사임"))</f>
        <v>1892</v>
      </c>
      <c r="F2235" s="24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4" t="str">
        <f t="shared" si="78"/>
        <v/>
      </c>
    </row>
    <row r="2236" spans="1:7">
      <c r="A2236" s="30" t="s">
        <v>4021</v>
      </c>
      <c r="B2236" s="30">
        <v>1</v>
      </c>
      <c r="C2236" s="30">
        <v>1</v>
      </c>
      <c r="D2236" s="24" t="str">
        <f t="shared" si="79"/>
        <v>기사임</v>
      </c>
      <c r="E2236" s="24">
        <f>IF(D2236="","",COUNTIF($D$1:D2236,"기사임"))</f>
        <v>1893</v>
      </c>
      <c r="F2236" s="24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4" t="str">
        <f t="shared" si="78"/>
        <v/>
      </c>
    </row>
    <row r="2237" spans="1:7">
      <c r="A2237" s="30" t="s">
        <v>4022</v>
      </c>
      <c r="B2237" s="30">
        <v>1</v>
      </c>
      <c r="C2237" s="30">
        <v>1</v>
      </c>
      <c r="D2237" s="24" t="str">
        <f t="shared" si="79"/>
        <v>기사임</v>
      </c>
      <c r="E2237" s="24">
        <f>IF(D2237="","",COUNTIF($D$1:D2237,"기사임"))</f>
        <v>1894</v>
      </c>
      <c r="F2237" s="24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4" t="str">
        <f t="shared" si="78"/>
        <v/>
      </c>
    </row>
    <row r="2238" spans="1:7">
      <c r="A2238" s="30" t="s">
        <v>4023</v>
      </c>
      <c r="B2238" s="30">
        <v>1</v>
      </c>
      <c r="C2238" s="30">
        <v>1</v>
      </c>
      <c r="D2238" s="24" t="str">
        <f t="shared" si="79"/>
        <v>기사임</v>
      </c>
      <c r="E2238" s="24">
        <f>IF(D2238="","",COUNTIF($D$1:D2238,"기사임"))</f>
        <v>1895</v>
      </c>
      <c r="F2238" s="24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4" t="str">
        <f t="shared" si="78"/>
        <v/>
      </c>
    </row>
    <row r="2239" spans="1:7">
      <c r="A2239" s="30" t="s">
        <v>4024</v>
      </c>
      <c r="B2239" s="30">
        <v>1</v>
      </c>
      <c r="C2239" s="30">
        <v>1</v>
      </c>
      <c r="D2239" s="24" t="str">
        <f t="shared" si="79"/>
        <v>기사임</v>
      </c>
      <c r="E2239" s="24">
        <f>IF(D2239="","",COUNTIF($D$1:D2239,"기사임"))</f>
        <v>1896</v>
      </c>
      <c r="F2239" s="24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4" t="str">
        <f t="shared" si="78"/>
        <v/>
      </c>
    </row>
    <row r="2240" spans="1:7">
      <c r="A2240" s="30" t="s">
        <v>4025</v>
      </c>
      <c r="B2240" s="30">
        <v>1</v>
      </c>
      <c r="C2240" s="30">
        <v>1</v>
      </c>
      <c r="D2240" s="24" t="str">
        <f t="shared" si="79"/>
        <v>기사임</v>
      </c>
      <c r="E2240" s="24">
        <f>IF(D2240="","",COUNTIF($D$1:D2240,"기사임"))</f>
        <v>1897</v>
      </c>
      <c r="F2240" s="24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4" t="str">
        <f t="shared" si="78"/>
        <v/>
      </c>
    </row>
    <row r="2241" spans="1:7">
      <c r="A2241" s="30" t="s">
        <v>2751</v>
      </c>
      <c r="B2241" s="30">
        <v>1</v>
      </c>
      <c r="C2241" s="30">
        <v>1</v>
      </c>
      <c r="D2241" s="24" t="str">
        <f t="shared" si="79"/>
        <v>기사임</v>
      </c>
      <c r="E2241" s="24">
        <f>IF(D2241="","",COUNTIF($D$1:D2241,"기사임"))</f>
        <v>1898</v>
      </c>
      <c r="F2241" s="24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4" t="str">
        <f t="shared" si="78"/>
        <v/>
      </c>
    </row>
    <row r="2242" spans="1:7">
      <c r="A2242" s="30" t="s">
        <v>2752</v>
      </c>
      <c r="B2242" s="30">
        <v>1</v>
      </c>
      <c r="C2242" s="30">
        <v>1</v>
      </c>
      <c r="D2242" s="24" t="str">
        <f t="shared" si="79"/>
        <v>기사임</v>
      </c>
      <c r="E2242" s="24">
        <f>IF(D2242="","",COUNTIF($D$1:D2242,"기사임"))</f>
        <v>1899</v>
      </c>
      <c r="F2242" s="24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4" t="str">
        <f t="shared" ref="G2242:G2305" si="80">IF(F2242="","",RANK(F2242,F:F,1))</f>
        <v/>
      </c>
    </row>
    <row r="2243" spans="1:7">
      <c r="A2243" s="30" t="s">
        <v>4026</v>
      </c>
      <c r="B2243" s="30">
        <v>1</v>
      </c>
      <c r="C2243" s="30">
        <v>1</v>
      </c>
      <c r="D2243" s="24" t="str">
        <f t="shared" ref="D2243:D2306" si="81">IF(AND(MID(A2243,2,8)="archives",ISNUMBER(VALUE(MID(A2243,11,8)))=TRUE),"기사임","")</f>
        <v>기사임</v>
      </c>
      <c r="E2243" s="24">
        <f>IF(D2243="","",COUNTIF($D$1:D2243,"기사임"))</f>
        <v>1900</v>
      </c>
      <c r="F2243" s="24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4" t="str">
        <f t="shared" si="80"/>
        <v/>
      </c>
    </row>
    <row r="2244" spans="1:7">
      <c r="A2244" s="30" t="s">
        <v>4027</v>
      </c>
      <c r="B2244" s="30">
        <v>1</v>
      </c>
      <c r="C2244" s="30">
        <v>1</v>
      </c>
      <c r="D2244" s="24" t="str">
        <f t="shared" si="81"/>
        <v>기사임</v>
      </c>
      <c r="E2244" s="24">
        <f>IF(D2244="","",COUNTIF($D$1:D2244,"기사임"))</f>
        <v>1901</v>
      </c>
      <c r="F2244" s="24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4" t="str">
        <f t="shared" si="80"/>
        <v/>
      </c>
    </row>
    <row r="2245" spans="1:7">
      <c r="A2245" s="30" t="s">
        <v>3301</v>
      </c>
      <c r="B2245" s="30">
        <v>1</v>
      </c>
      <c r="C2245" s="30">
        <v>1</v>
      </c>
      <c r="D2245" s="24" t="str">
        <f t="shared" si="81"/>
        <v>기사임</v>
      </c>
      <c r="E2245" s="24">
        <f>IF(D2245="","",COUNTIF($D$1:D2245,"기사임"))</f>
        <v>1902</v>
      </c>
      <c r="F2245" s="24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4" t="str">
        <f t="shared" si="80"/>
        <v/>
      </c>
    </row>
    <row r="2246" spans="1:7">
      <c r="A2246" s="30" t="s">
        <v>4028</v>
      </c>
      <c r="B2246" s="30">
        <v>1</v>
      </c>
      <c r="C2246" s="30">
        <v>1</v>
      </c>
      <c r="D2246" s="24" t="str">
        <f t="shared" si="81"/>
        <v>기사임</v>
      </c>
      <c r="E2246" s="24">
        <f>IF(D2246="","",COUNTIF($D$1:D2246,"기사임"))</f>
        <v>1903</v>
      </c>
      <c r="F2246" s="24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4" t="str">
        <f t="shared" si="80"/>
        <v/>
      </c>
    </row>
    <row r="2247" spans="1:7">
      <c r="A2247" s="30" t="s">
        <v>4029</v>
      </c>
      <c r="B2247" s="30">
        <v>1</v>
      </c>
      <c r="C2247" s="30">
        <v>1</v>
      </c>
      <c r="D2247" s="24" t="str">
        <f t="shared" si="81"/>
        <v>기사임</v>
      </c>
      <c r="E2247" s="24">
        <f>IF(D2247="","",COUNTIF($D$1:D2247,"기사임"))</f>
        <v>1904</v>
      </c>
      <c r="F2247" s="24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4" t="str">
        <f t="shared" si="80"/>
        <v/>
      </c>
    </row>
    <row r="2248" spans="1:7">
      <c r="A2248" s="30" t="s">
        <v>4030</v>
      </c>
      <c r="B2248" s="30">
        <v>1</v>
      </c>
      <c r="C2248" s="30">
        <v>1</v>
      </c>
      <c r="D2248" s="24" t="str">
        <f t="shared" si="81"/>
        <v>기사임</v>
      </c>
      <c r="E2248" s="24">
        <f>IF(D2248="","",COUNTIF($D$1:D2248,"기사임"))</f>
        <v>1905</v>
      </c>
      <c r="F2248" s="24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4" t="str">
        <f t="shared" si="80"/>
        <v/>
      </c>
    </row>
    <row r="2249" spans="1:7">
      <c r="A2249" s="30" t="s">
        <v>4031</v>
      </c>
      <c r="B2249" s="30">
        <v>1</v>
      </c>
      <c r="C2249" s="30">
        <v>1</v>
      </c>
      <c r="D2249" s="24" t="str">
        <f t="shared" si="81"/>
        <v>기사임</v>
      </c>
      <c r="E2249" s="24">
        <f>IF(D2249="","",COUNTIF($D$1:D2249,"기사임"))</f>
        <v>1906</v>
      </c>
      <c r="F2249" s="24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4" t="str">
        <f t="shared" si="80"/>
        <v/>
      </c>
    </row>
    <row r="2250" spans="1:7">
      <c r="A2250" s="30" t="s">
        <v>4032</v>
      </c>
      <c r="B2250" s="30">
        <v>1</v>
      </c>
      <c r="C2250" s="30">
        <v>1</v>
      </c>
      <c r="D2250" s="24" t="str">
        <f t="shared" si="81"/>
        <v>기사임</v>
      </c>
      <c r="E2250" s="24">
        <f>IF(D2250="","",COUNTIF($D$1:D2250,"기사임"))</f>
        <v>1907</v>
      </c>
      <c r="F2250" s="24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4" t="str">
        <f t="shared" si="80"/>
        <v/>
      </c>
    </row>
    <row r="2251" spans="1:7">
      <c r="A2251" s="30" t="s">
        <v>4033</v>
      </c>
      <c r="B2251" s="30">
        <v>1</v>
      </c>
      <c r="C2251" s="30">
        <v>1</v>
      </c>
      <c r="D2251" s="24" t="str">
        <f t="shared" si="81"/>
        <v>기사임</v>
      </c>
      <c r="E2251" s="24">
        <f>IF(D2251="","",COUNTIF($D$1:D2251,"기사임"))</f>
        <v>1908</v>
      </c>
      <c r="F2251" s="24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4" t="str">
        <f t="shared" si="80"/>
        <v/>
      </c>
    </row>
    <row r="2252" spans="1:7">
      <c r="A2252" s="30" t="s">
        <v>4034</v>
      </c>
      <c r="B2252" s="30">
        <v>1</v>
      </c>
      <c r="C2252" s="30">
        <v>1</v>
      </c>
      <c r="D2252" s="24" t="str">
        <f t="shared" si="81"/>
        <v>기사임</v>
      </c>
      <c r="E2252" s="24">
        <f>IF(D2252="","",COUNTIF($D$1:D2252,"기사임"))</f>
        <v>1909</v>
      </c>
      <c r="F2252" s="24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4" t="str">
        <f t="shared" si="80"/>
        <v/>
      </c>
    </row>
    <row r="2253" spans="1:7">
      <c r="A2253" s="30" t="s">
        <v>4035</v>
      </c>
      <c r="B2253" s="30">
        <v>1</v>
      </c>
      <c r="C2253" s="30">
        <v>1</v>
      </c>
      <c r="D2253" s="24" t="str">
        <f t="shared" si="81"/>
        <v>기사임</v>
      </c>
      <c r="E2253" s="24">
        <f>IF(D2253="","",COUNTIF($D$1:D2253,"기사임"))</f>
        <v>1910</v>
      </c>
      <c r="F2253" s="24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4" t="str">
        <f t="shared" si="80"/>
        <v/>
      </c>
    </row>
    <row r="2254" spans="1:7">
      <c r="A2254" s="30" t="s">
        <v>2413</v>
      </c>
      <c r="B2254" s="30">
        <v>1</v>
      </c>
      <c r="C2254" s="30">
        <v>1</v>
      </c>
      <c r="D2254" s="24" t="str">
        <f t="shared" si="81"/>
        <v>기사임</v>
      </c>
      <c r="E2254" s="24">
        <f>IF(D2254="","",COUNTIF($D$1:D2254,"기사임"))</f>
        <v>1911</v>
      </c>
      <c r="F2254" s="24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4" t="str">
        <f t="shared" si="80"/>
        <v/>
      </c>
    </row>
    <row r="2255" spans="1:7">
      <c r="A2255" s="30" t="s">
        <v>2096</v>
      </c>
      <c r="B2255" s="30">
        <v>1</v>
      </c>
      <c r="C2255" s="30">
        <v>1</v>
      </c>
      <c r="D2255" s="24" t="str">
        <f t="shared" si="81"/>
        <v>기사임</v>
      </c>
      <c r="E2255" s="24">
        <f>IF(D2255="","",COUNTIF($D$1:D2255,"기사임"))</f>
        <v>1912</v>
      </c>
      <c r="F2255" s="24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4" t="str">
        <f t="shared" si="80"/>
        <v/>
      </c>
    </row>
    <row r="2256" spans="1:7">
      <c r="A2256" s="30" t="s">
        <v>4036</v>
      </c>
      <c r="B2256" s="30">
        <v>1</v>
      </c>
      <c r="C2256" s="30">
        <v>1</v>
      </c>
      <c r="D2256" s="24" t="str">
        <f t="shared" si="81"/>
        <v>기사임</v>
      </c>
      <c r="E2256" s="24">
        <f>IF(D2256="","",COUNTIF($D$1:D2256,"기사임"))</f>
        <v>1913</v>
      </c>
      <c r="F2256" s="24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4" t="str">
        <f t="shared" si="80"/>
        <v/>
      </c>
    </row>
    <row r="2257" spans="1:7">
      <c r="A2257" s="30" t="s">
        <v>4037</v>
      </c>
      <c r="B2257" s="30">
        <v>1</v>
      </c>
      <c r="C2257" s="30">
        <v>1</v>
      </c>
      <c r="D2257" s="24" t="str">
        <f t="shared" si="81"/>
        <v>기사임</v>
      </c>
      <c r="E2257" s="24">
        <f>IF(D2257="","",COUNTIF($D$1:D2257,"기사임"))</f>
        <v>1914</v>
      </c>
      <c r="F2257" s="24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4" t="str">
        <f t="shared" si="80"/>
        <v/>
      </c>
    </row>
    <row r="2258" spans="1:7">
      <c r="A2258" s="30" t="s">
        <v>4038</v>
      </c>
      <c r="B2258" s="30">
        <v>1</v>
      </c>
      <c r="C2258" s="30">
        <v>1</v>
      </c>
      <c r="D2258" s="24" t="str">
        <f t="shared" si="81"/>
        <v>기사임</v>
      </c>
      <c r="E2258" s="24">
        <f>IF(D2258="","",COUNTIF($D$1:D2258,"기사임"))</f>
        <v>1915</v>
      </c>
      <c r="F2258" s="24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4" t="str">
        <f t="shared" si="80"/>
        <v/>
      </c>
    </row>
    <row r="2259" spans="1:7">
      <c r="A2259" s="30" t="s">
        <v>4039</v>
      </c>
      <c r="B2259" s="30">
        <v>1</v>
      </c>
      <c r="C2259" s="30">
        <v>1</v>
      </c>
      <c r="D2259" s="24" t="str">
        <f t="shared" si="81"/>
        <v>기사임</v>
      </c>
      <c r="E2259" s="24">
        <f>IF(D2259="","",COUNTIF($D$1:D2259,"기사임"))</f>
        <v>1916</v>
      </c>
      <c r="F2259" s="24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4" t="str">
        <f t="shared" si="80"/>
        <v/>
      </c>
    </row>
    <row r="2260" spans="1:7">
      <c r="A2260" s="30" t="s">
        <v>4040</v>
      </c>
      <c r="B2260" s="30">
        <v>1</v>
      </c>
      <c r="C2260" s="30">
        <v>1</v>
      </c>
      <c r="D2260" s="24" t="str">
        <f t="shared" si="81"/>
        <v>기사임</v>
      </c>
      <c r="E2260" s="24">
        <f>IF(D2260="","",COUNTIF($D$1:D2260,"기사임"))</f>
        <v>1917</v>
      </c>
      <c r="F2260" s="24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4" t="str">
        <f t="shared" si="80"/>
        <v/>
      </c>
    </row>
    <row r="2261" spans="1:7">
      <c r="A2261" s="30" t="s">
        <v>4041</v>
      </c>
      <c r="B2261" s="30">
        <v>1</v>
      </c>
      <c r="C2261" s="30">
        <v>1</v>
      </c>
      <c r="D2261" s="24" t="str">
        <f t="shared" si="81"/>
        <v/>
      </c>
      <c r="E2261" s="24" t="str">
        <f>IF(D2261="","",COUNTIF($D$1:D2261,"기사임"))</f>
        <v/>
      </c>
      <c r="F2261" s="24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4" t="str">
        <f t="shared" si="80"/>
        <v/>
      </c>
    </row>
    <row r="2262" spans="1:7">
      <c r="A2262" s="30" t="s">
        <v>4042</v>
      </c>
      <c r="B2262" s="30">
        <v>1</v>
      </c>
      <c r="C2262" s="30">
        <v>1</v>
      </c>
      <c r="D2262" s="24" t="str">
        <f t="shared" si="81"/>
        <v>기사임</v>
      </c>
      <c r="E2262" s="24">
        <f>IF(D2262="","",COUNTIF($D$1:D2262,"기사임"))</f>
        <v>1918</v>
      </c>
      <c r="F2262" s="24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4" t="str">
        <f t="shared" si="80"/>
        <v/>
      </c>
    </row>
    <row r="2263" spans="1:7">
      <c r="A2263" s="30" t="s">
        <v>3303</v>
      </c>
      <c r="B2263" s="30">
        <v>1</v>
      </c>
      <c r="C2263" s="30">
        <v>1</v>
      </c>
      <c r="D2263" s="24" t="str">
        <f t="shared" si="81"/>
        <v>기사임</v>
      </c>
      <c r="E2263" s="24">
        <f>IF(D2263="","",COUNTIF($D$1:D2263,"기사임"))</f>
        <v>1919</v>
      </c>
      <c r="F2263" s="24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4" t="str">
        <f t="shared" si="80"/>
        <v/>
      </c>
    </row>
    <row r="2264" spans="1:7">
      <c r="A2264" s="30" t="s">
        <v>4043</v>
      </c>
      <c r="B2264" s="30">
        <v>1</v>
      </c>
      <c r="C2264" s="30">
        <v>1</v>
      </c>
      <c r="D2264" s="24" t="str">
        <f t="shared" si="81"/>
        <v>기사임</v>
      </c>
      <c r="E2264" s="24">
        <f>IF(D2264="","",COUNTIF($D$1:D2264,"기사임"))</f>
        <v>1920</v>
      </c>
      <c r="F2264" s="24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4" t="str">
        <f t="shared" si="80"/>
        <v/>
      </c>
    </row>
    <row r="2265" spans="1:7">
      <c r="A2265" s="30" t="s">
        <v>2755</v>
      </c>
      <c r="B2265" s="30">
        <v>1</v>
      </c>
      <c r="C2265" s="30">
        <v>1</v>
      </c>
      <c r="D2265" s="24" t="str">
        <f t="shared" si="81"/>
        <v>기사임</v>
      </c>
      <c r="E2265" s="24">
        <f>IF(D2265="","",COUNTIF($D$1:D2265,"기사임"))</f>
        <v>1921</v>
      </c>
      <c r="F2265" s="24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4" t="str">
        <f t="shared" si="80"/>
        <v/>
      </c>
    </row>
    <row r="2266" spans="1:7">
      <c r="A2266" s="30" t="s">
        <v>2414</v>
      </c>
      <c r="B2266" s="30">
        <v>1</v>
      </c>
      <c r="C2266" s="30">
        <v>1</v>
      </c>
      <c r="D2266" s="24" t="str">
        <f t="shared" si="81"/>
        <v>기사임</v>
      </c>
      <c r="E2266" s="24">
        <f>IF(D2266="","",COUNTIF($D$1:D2266,"기사임"))</f>
        <v>1922</v>
      </c>
      <c r="F2266" s="24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4" t="str">
        <f t="shared" si="80"/>
        <v/>
      </c>
    </row>
    <row r="2267" spans="1:7">
      <c r="A2267" s="30" t="s">
        <v>4044</v>
      </c>
      <c r="B2267" s="30">
        <v>1</v>
      </c>
      <c r="C2267" s="30">
        <v>1</v>
      </c>
      <c r="D2267" s="24" t="str">
        <f t="shared" si="81"/>
        <v>기사임</v>
      </c>
      <c r="E2267" s="24">
        <f>IF(D2267="","",COUNTIF($D$1:D2267,"기사임"))</f>
        <v>1923</v>
      </c>
      <c r="F2267" s="24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4" t="str">
        <f t="shared" si="80"/>
        <v/>
      </c>
    </row>
    <row r="2268" spans="1:7">
      <c r="A2268" s="30" t="s">
        <v>2415</v>
      </c>
      <c r="B2268" s="30">
        <v>1</v>
      </c>
      <c r="C2268" s="30">
        <v>1</v>
      </c>
      <c r="D2268" s="24" t="str">
        <f t="shared" si="81"/>
        <v>기사임</v>
      </c>
      <c r="E2268" s="24">
        <f>IF(D2268="","",COUNTIF($D$1:D2268,"기사임"))</f>
        <v>1924</v>
      </c>
      <c r="F2268" s="24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4" t="str">
        <f t="shared" si="80"/>
        <v/>
      </c>
    </row>
    <row r="2269" spans="1:7">
      <c r="A2269" s="30" t="s">
        <v>4045</v>
      </c>
      <c r="B2269" s="30">
        <v>1</v>
      </c>
      <c r="C2269" s="30">
        <v>1</v>
      </c>
      <c r="D2269" s="24" t="str">
        <f t="shared" si="81"/>
        <v>기사임</v>
      </c>
      <c r="E2269" s="24">
        <f>IF(D2269="","",COUNTIF($D$1:D2269,"기사임"))</f>
        <v>1925</v>
      </c>
      <c r="F2269" s="24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4" t="str">
        <f t="shared" si="80"/>
        <v/>
      </c>
    </row>
    <row r="2270" spans="1:7">
      <c r="A2270" s="30" t="s">
        <v>4046</v>
      </c>
      <c r="B2270" s="30">
        <v>1</v>
      </c>
      <c r="C2270" s="30">
        <v>1</v>
      </c>
      <c r="D2270" s="24" t="str">
        <f t="shared" si="81"/>
        <v>기사임</v>
      </c>
      <c r="E2270" s="24">
        <f>IF(D2270="","",COUNTIF($D$1:D2270,"기사임"))</f>
        <v>1926</v>
      </c>
      <c r="F2270" s="24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4" t="str">
        <f t="shared" si="80"/>
        <v/>
      </c>
    </row>
    <row r="2271" spans="1:7">
      <c r="A2271" s="30" t="s">
        <v>4047</v>
      </c>
      <c r="B2271" s="30">
        <v>1</v>
      </c>
      <c r="C2271" s="30">
        <v>1</v>
      </c>
      <c r="D2271" s="24" t="str">
        <f t="shared" si="81"/>
        <v>기사임</v>
      </c>
      <c r="E2271" s="24">
        <f>IF(D2271="","",COUNTIF($D$1:D2271,"기사임"))</f>
        <v>1927</v>
      </c>
      <c r="F2271" s="24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4" t="str">
        <f t="shared" si="80"/>
        <v/>
      </c>
    </row>
    <row r="2272" spans="1:7">
      <c r="A2272" s="30" t="s">
        <v>4048</v>
      </c>
      <c r="B2272" s="30">
        <v>1</v>
      </c>
      <c r="C2272" s="30">
        <v>1</v>
      </c>
      <c r="D2272" s="24" t="str">
        <f t="shared" si="81"/>
        <v>기사임</v>
      </c>
      <c r="E2272" s="24">
        <f>IF(D2272="","",COUNTIF($D$1:D2272,"기사임"))</f>
        <v>1928</v>
      </c>
      <c r="F2272" s="24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4" t="str">
        <f t="shared" si="80"/>
        <v/>
      </c>
    </row>
    <row r="2273" spans="1:7">
      <c r="A2273" s="30" t="s">
        <v>2295</v>
      </c>
      <c r="B2273" s="30">
        <v>1</v>
      </c>
      <c r="C2273" s="30">
        <v>1</v>
      </c>
      <c r="D2273" s="24" t="str">
        <f t="shared" si="81"/>
        <v>기사임</v>
      </c>
      <c r="E2273" s="24">
        <f>IF(D2273="","",COUNTIF($D$1:D2273,"기사임"))</f>
        <v>1929</v>
      </c>
      <c r="F2273" s="24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4" t="str">
        <f t="shared" si="80"/>
        <v/>
      </c>
    </row>
    <row r="2274" spans="1:7">
      <c r="A2274" s="30" t="s">
        <v>2756</v>
      </c>
      <c r="B2274" s="30">
        <v>1</v>
      </c>
      <c r="C2274" s="30">
        <v>1</v>
      </c>
      <c r="D2274" s="24" t="str">
        <f t="shared" si="81"/>
        <v>기사임</v>
      </c>
      <c r="E2274" s="24">
        <f>IF(D2274="","",COUNTIF($D$1:D2274,"기사임"))</f>
        <v>1930</v>
      </c>
      <c r="F2274" s="24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4" t="str">
        <f t="shared" si="80"/>
        <v/>
      </c>
    </row>
    <row r="2275" spans="1:7">
      <c r="A2275" s="30" t="s">
        <v>2757</v>
      </c>
      <c r="B2275" s="30">
        <v>1</v>
      </c>
      <c r="C2275" s="30">
        <v>1</v>
      </c>
      <c r="D2275" s="24" t="str">
        <f t="shared" si="81"/>
        <v>기사임</v>
      </c>
      <c r="E2275" s="24">
        <f>IF(D2275="","",COUNTIF($D$1:D2275,"기사임"))</f>
        <v>1931</v>
      </c>
      <c r="F2275" s="24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4" t="str">
        <f t="shared" si="80"/>
        <v/>
      </c>
    </row>
    <row r="2276" spans="1:7">
      <c r="A2276" s="30" t="s">
        <v>2416</v>
      </c>
      <c r="B2276" s="30">
        <v>1</v>
      </c>
      <c r="C2276" s="30">
        <v>1</v>
      </c>
      <c r="D2276" s="24" t="str">
        <f t="shared" si="81"/>
        <v>기사임</v>
      </c>
      <c r="E2276" s="24">
        <f>IF(D2276="","",COUNTIF($D$1:D2276,"기사임"))</f>
        <v>1932</v>
      </c>
      <c r="F2276" s="24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4" t="str">
        <f t="shared" si="80"/>
        <v/>
      </c>
    </row>
    <row r="2277" spans="1:7">
      <c r="A2277" s="30" t="s">
        <v>4049</v>
      </c>
      <c r="B2277" s="30">
        <v>1</v>
      </c>
      <c r="C2277" s="30">
        <v>1</v>
      </c>
      <c r="D2277" s="24" t="str">
        <f t="shared" si="81"/>
        <v>기사임</v>
      </c>
      <c r="E2277" s="24">
        <f>IF(D2277="","",COUNTIF($D$1:D2277,"기사임"))</f>
        <v>1933</v>
      </c>
      <c r="F2277" s="24" t="str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/>
      </c>
      <c r="G2277" s="24" t="str">
        <f t="shared" si="80"/>
        <v/>
      </c>
    </row>
    <row r="2278" spans="1:7">
      <c r="A2278" s="30" t="s">
        <v>4050</v>
      </c>
      <c r="B2278" s="30">
        <v>1</v>
      </c>
      <c r="C2278" s="30">
        <v>1</v>
      </c>
      <c r="D2278" s="24" t="str">
        <f t="shared" si="81"/>
        <v>기사임</v>
      </c>
      <c r="E2278" s="24">
        <f>IF(D2278="","",COUNTIF($D$1:D2278,"기사임"))</f>
        <v>1934</v>
      </c>
      <c r="F2278" s="24" t="str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/>
      </c>
      <c r="G2278" s="24" t="str">
        <f t="shared" si="80"/>
        <v/>
      </c>
    </row>
    <row r="2279" spans="1:7">
      <c r="A2279" s="30" t="s">
        <v>2758</v>
      </c>
      <c r="B2279" s="30">
        <v>1</v>
      </c>
      <c r="C2279" s="30">
        <v>1</v>
      </c>
      <c r="D2279" s="24" t="str">
        <f t="shared" si="81"/>
        <v>기사임</v>
      </c>
      <c r="E2279" s="24">
        <f>IF(D2279="","",COUNTIF($D$1:D2279,"기사임"))</f>
        <v>1935</v>
      </c>
      <c r="F2279" s="24" t="str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/>
      </c>
      <c r="G2279" s="24" t="str">
        <f t="shared" si="80"/>
        <v/>
      </c>
    </row>
    <row r="2280" spans="1:7">
      <c r="A2280" s="30" t="s">
        <v>4051</v>
      </c>
      <c r="B2280" s="30">
        <v>1</v>
      </c>
      <c r="C2280" s="30">
        <v>1</v>
      </c>
      <c r="D2280" s="24" t="str">
        <f t="shared" si="81"/>
        <v>기사임</v>
      </c>
      <c r="E2280" s="24">
        <f>IF(D2280="","",COUNTIF($D$1:D2280,"기사임"))</f>
        <v>1936</v>
      </c>
      <c r="F2280" s="24" t="str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/>
      </c>
      <c r="G2280" s="24" t="str">
        <f t="shared" si="80"/>
        <v/>
      </c>
    </row>
    <row r="2281" spans="1:7">
      <c r="A2281" s="30" t="s">
        <v>2561</v>
      </c>
      <c r="B2281" s="30">
        <v>1</v>
      </c>
      <c r="C2281" s="30">
        <v>1</v>
      </c>
      <c r="D2281" s="24" t="str">
        <f t="shared" si="81"/>
        <v>기사임</v>
      </c>
      <c r="E2281" s="24">
        <f>IF(D2281="","",COUNTIF($D$1:D2281,"기사임"))</f>
        <v>1937</v>
      </c>
      <c r="F2281" s="24" t="str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/>
      </c>
      <c r="G2281" s="24" t="str">
        <f t="shared" si="80"/>
        <v/>
      </c>
    </row>
    <row r="2282" spans="1:7">
      <c r="A2282" s="30" t="s">
        <v>4052</v>
      </c>
      <c r="B2282" s="30">
        <v>1</v>
      </c>
      <c r="C2282" s="30">
        <v>1</v>
      </c>
      <c r="D2282" s="24" t="str">
        <f t="shared" si="81"/>
        <v>기사임</v>
      </c>
      <c r="E2282" s="24">
        <f>IF(D2282="","",COUNTIF($D$1:D2282,"기사임"))</f>
        <v>1938</v>
      </c>
      <c r="F2282" s="24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4" t="str">
        <f t="shared" si="80"/>
        <v/>
      </c>
    </row>
    <row r="2283" spans="1:7">
      <c r="A2283" s="30" t="s">
        <v>4053</v>
      </c>
      <c r="B2283" s="30">
        <v>1</v>
      </c>
      <c r="C2283" s="30">
        <v>1</v>
      </c>
      <c r="D2283" s="24" t="str">
        <f t="shared" si="81"/>
        <v>기사임</v>
      </c>
      <c r="E2283" s="24">
        <f>IF(D2283="","",COUNTIF($D$1:D2283,"기사임"))</f>
        <v>1939</v>
      </c>
      <c r="F2283" s="24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4" t="str">
        <f t="shared" si="80"/>
        <v/>
      </c>
    </row>
    <row r="2284" spans="1:7">
      <c r="A2284" s="30" t="s">
        <v>4054</v>
      </c>
      <c r="B2284" s="30">
        <v>1</v>
      </c>
      <c r="C2284" s="30">
        <v>1</v>
      </c>
      <c r="D2284" s="24" t="str">
        <f t="shared" si="81"/>
        <v>기사임</v>
      </c>
      <c r="E2284" s="24">
        <f>IF(D2284="","",COUNTIF($D$1:D2284,"기사임"))</f>
        <v>1940</v>
      </c>
      <c r="F2284" s="24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4" t="str">
        <f t="shared" si="80"/>
        <v/>
      </c>
    </row>
    <row r="2285" spans="1:7">
      <c r="A2285" s="30" t="s">
        <v>4055</v>
      </c>
      <c r="B2285" s="30">
        <v>1</v>
      </c>
      <c r="C2285" s="30">
        <v>1</v>
      </c>
      <c r="D2285" s="24" t="str">
        <f t="shared" si="81"/>
        <v>기사임</v>
      </c>
      <c r="E2285" s="24">
        <f>IF(D2285="","",COUNTIF($D$1:D2285,"기사임"))</f>
        <v>1941</v>
      </c>
      <c r="F2285" s="24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4" t="str">
        <f t="shared" si="80"/>
        <v/>
      </c>
    </row>
    <row r="2286" spans="1:7">
      <c r="A2286" s="30" t="s">
        <v>3305</v>
      </c>
      <c r="B2286" s="30">
        <v>1</v>
      </c>
      <c r="C2286" s="30">
        <v>1</v>
      </c>
      <c r="D2286" s="24" t="str">
        <f t="shared" si="81"/>
        <v>기사임</v>
      </c>
      <c r="E2286" s="24">
        <f>IF(D2286="","",COUNTIF($D$1:D2286,"기사임"))</f>
        <v>1942</v>
      </c>
      <c r="F2286" s="24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4" t="str">
        <f t="shared" si="80"/>
        <v/>
      </c>
    </row>
    <row r="2287" spans="1:7">
      <c r="A2287" s="30" t="s">
        <v>2296</v>
      </c>
      <c r="B2287" s="30">
        <v>1</v>
      </c>
      <c r="C2287" s="30">
        <v>1</v>
      </c>
      <c r="D2287" s="24" t="str">
        <f t="shared" si="81"/>
        <v>기사임</v>
      </c>
      <c r="E2287" s="24">
        <f>IF(D2287="","",COUNTIF($D$1:D2287,"기사임"))</f>
        <v>1943</v>
      </c>
      <c r="F2287" s="24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4" t="str">
        <f t="shared" si="80"/>
        <v/>
      </c>
    </row>
    <row r="2288" spans="1:7">
      <c r="A2288" s="30" t="s">
        <v>2563</v>
      </c>
      <c r="B2288" s="30">
        <v>1</v>
      </c>
      <c r="C2288" s="30">
        <v>1</v>
      </c>
      <c r="D2288" s="24" t="str">
        <f t="shared" si="81"/>
        <v>기사임</v>
      </c>
      <c r="E2288" s="24">
        <f>IF(D2288="","",COUNTIF($D$1:D2288,"기사임"))</f>
        <v>1944</v>
      </c>
      <c r="F2288" s="24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4" t="str">
        <f t="shared" si="80"/>
        <v/>
      </c>
    </row>
    <row r="2289" spans="1:7">
      <c r="A2289" s="30" t="s">
        <v>3306</v>
      </c>
      <c r="B2289" s="30">
        <v>1</v>
      </c>
      <c r="C2289" s="30">
        <v>1</v>
      </c>
      <c r="D2289" s="24" t="str">
        <f t="shared" si="81"/>
        <v>기사임</v>
      </c>
      <c r="E2289" s="24">
        <f>IF(D2289="","",COUNTIF($D$1:D2289,"기사임"))</f>
        <v>1945</v>
      </c>
      <c r="F2289" s="24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4" t="str">
        <f t="shared" si="80"/>
        <v/>
      </c>
    </row>
    <row r="2290" spans="1:7">
      <c r="A2290" s="30" t="s">
        <v>3307</v>
      </c>
      <c r="B2290" s="30">
        <v>1</v>
      </c>
      <c r="C2290" s="30">
        <v>1</v>
      </c>
      <c r="D2290" s="24" t="str">
        <f t="shared" si="81"/>
        <v>기사임</v>
      </c>
      <c r="E2290" s="24">
        <f>IF(D2290="","",COUNTIF($D$1:D2290,"기사임"))</f>
        <v>1946</v>
      </c>
      <c r="F2290" s="24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4" t="str">
        <f t="shared" si="80"/>
        <v/>
      </c>
    </row>
    <row r="2291" spans="1:7">
      <c r="A2291" s="30" t="s">
        <v>4056</v>
      </c>
      <c r="B2291" s="30">
        <v>1</v>
      </c>
      <c r="C2291" s="30">
        <v>1</v>
      </c>
      <c r="D2291" s="24" t="str">
        <f t="shared" si="81"/>
        <v>기사임</v>
      </c>
      <c r="E2291" s="24">
        <f>IF(D2291="","",COUNTIF($D$1:D2291,"기사임"))</f>
        <v>1947</v>
      </c>
      <c r="F2291" s="24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4" t="str">
        <f t="shared" si="80"/>
        <v/>
      </c>
    </row>
    <row r="2292" spans="1:7">
      <c r="A2292" s="30" t="s">
        <v>2761</v>
      </c>
      <c r="B2292" s="30">
        <v>1</v>
      </c>
      <c r="C2292" s="30">
        <v>1</v>
      </c>
      <c r="D2292" s="24" t="str">
        <f t="shared" si="81"/>
        <v>기사임</v>
      </c>
      <c r="E2292" s="24">
        <f>IF(D2292="","",COUNTIF($D$1:D2292,"기사임"))</f>
        <v>1948</v>
      </c>
      <c r="F2292" s="24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4" t="str">
        <f t="shared" si="80"/>
        <v/>
      </c>
    </row>
    <row r="2293" spans="1:7">
      <c r="A2293" s="30" t="s">
        <v>4057</v>
      </c>
      <c r="B2293" s="30">
        <v>1</v>
      </c>
      <c r="C2293" s="30">
        <v>1</v>
      </c>
      <c r="D2293" s="24" t="str">
        <f t="shared" si="81"/>
        <v>기사임</v>
      </c>
      <c r="E2293" s="24">
        <f>IF(D2293="","",COUNTIF($D$1:D2293,"기사임"))</f>
        <v>1949</v>
      </c>
      <c r="F2293" s="24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4" t="str">
        <f t="shared" si="80"/>
        <v/>
      </c>
    </row>
    <row r="2294" spans="1:7">
      <c r="A2294" s="30" t="s">
        <v>4058</v>
      </c>
      <c r="B2294" s="30">
        <v>1</v>
      </c>
      <c r="C2294" s="30">
        <v>1</v>
      </c>
      <c r="D2294" s="24" t="str">
        <f t="shared" si="81"/>
        <v>기사임</v>
      </c>
      <c r="E2294" s="24">
        <f>IF(D2294="","",COUNTIF($D$1:D2294,"기사임"))</f>
        <v>1950</v>
      </c>
      <c r="F2294" s="24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4" t="str">
        <f t="shared" si="80"/>
        <v/>
      </c>
    </row>
    <row r="2295" spans="1:7">
      <c r="A2295" s="30" t="s">
        <v>2565</v>
      </c>
      <c r="B2295" s="30">
        <v>1</v>
      </c>
      <c r="C2295" s="30">
        <v>1</v>
      </c>
      <c r="D2295" s="24" t="str">
        <f t="shared" si="81"/>
        <v>기사임</v>
      </c>
      <c r="E2295" s="24">
        <f>IF(D2295="","",COUNTIF($D$1:D2295,"기사임"))</f>
        <v>1951</v>
      </c>
      <c r="F2295" s="24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4" t="str">
        <f t="shared" si="80"/>
        <v/>
      </c>
    </row>
    <row r="2296" spans="1:7">
      <c r="A2296" s="30" t="s">
        <v>2297</v>
      </c>
      <c r="B2296" s="30">
        <v>1</v>
      </c>
      <c r="C2296" s="30">
        <v>1</v>
      </c>
      <c r="D2296" s="24" t="str">
        <f t="shared" si="81"/>
        <v>기사임</v>
      </c>
      <c r="E2296" s="24">
        <f>IF(D2296="","",COUNTIF($D$1:D2296,"기사임"))</f>
        <v>1952</v>
      </c>
      <c r="F2296" s="24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4" t="str">
        <f t="shared" si="80"/>
        <v/>
      </c>
    </row>
    <row r="2297" spans="1:7">
      <c r="A2297" s="30" t="s">
        <v>4059</v>
      </c>
      <c r="B2297" s="30">
        <v>1</v>
      </c>
      <c r="C2297" s="30">
        <v>1</v>
      </c>
      <c r="D2297" s="24" t="str">
        <f t="shared" si="81"/>
        <v>기사임</v>
      </c>
      <c r="E2297" s="24">
        <f>IF(D2297="","",COUNTIF($D$1:D2297,"기사임"))</f>
        <v>1953</v>
      </c>
      <c r="F2297" s="24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4" t="str">
        <f t="shared" si="80"/>
        <v/>
      </c>
    </row>
    <row r="2298" spans="1:7">
      <c r="A2298" s="30" t="s">
        <v>4060</v>
      </c>
      <c r="B2298" s="30">
        <v>1</v>
      </c>
      <c r="C2298" s="30">
        <v>1</v>
      </c>
      <c r="D2298" s="24" t="str">
        <f t="shared" si="81"/>
        <v/>
      </c>
      <c r="E2298" s="24" t="str">
        <f>IF(D2298="","",COUNTIF($D$1:D2298,"기사임"))</f>
        <v/>
      </c>
      <c r="F2298" s="24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4" t="str">
        <f t="shared" si="80"/>
        <v/>
      </c>
    </row>
    <row r="2299" spans="1:7">
      <c r="A2299" s="30" t="s">
        <v>4061</v>
      </c>
      <c r="B2299" s="30">
        <v>1</v>
      </c>
      <c r="C2299" s="30">
        <v>1</v>
      </c>
      <c r="D2299" s="24" t="str">
        <f t="shared" si="81"/>
        <v>기사임</v>
      </c>
      <c r="E2299" s="24">
        <f>IF(D2299="","",COUNTIF($D$1:D2299,"기사임"))</f>
        <v>1954</v>
      </c>
      <c r="F2299" s="24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4" t="str">
        <f t="shared" si="80"/>
        <v/>
      </c>
    </row>
    <row r="2300" spans="1:7">
      <c r="A2300" s="30" t="s">
        <v>2763</v>
      </c>
      <c r="B2300" s="30">
        <v>1</v>
      </c>
      <c r="C2300" s="30">
        <v>1</v>
      </c>
      <c r="D2300" s="24" t="str">
        <f t="shared" si="81"/>
        <v>기사임</v>
      </c>
      <c r="E2300" s="24">
        <f>IF(D2300="","",COUNTIF($D$1:D2300,"기사임"))</f>
        <v>1955</v>
      </c>
      <c r="F2300" s="24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4" t="str">
        <f t="shared" si="80"/>
        <v/>
      </c>
    </row>
    <row r="2301" spans="1:7">
      <c r="A2301" s="30" t="s">
        <v>4062</v>
      </c>
      <c r="B2301" s="30">
        <v>1</v>
      </c>
      <c r="C2301" s="30">
        <v>1</v>
      </c>
      <c r="D2301" s="24" t="str">
        <f t="shared" si="81"/>
        <v>기사임</v>
      </c>
      <c r="E2301" s="24">
        <f>IF(D2301="","",COUNTIF($D$1:D2301,"기사임"))</f>
        <v>1956</v>
      </c>
      <c r="F2301" s="24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4" t="str">
        <f t="shared" si="80"/>
        <v/>
      </c>
    </row>
    <row r="2302" spans="1:7">
      <c r="A2302" s="30" t="s">
        <v>4063</v>
      </c>
      <c r="B2302" s="30">
        <v>1</v>
      </c>
      <c r="C2302" s="30">
        <v>1</v>
      </c>
      <c r="D2302" s="24" t="str">
        <f t="shared" si="81"/>
        <v>기사임</v>
      </c>
      <c r="E2302" s="24">
        <f>IF(D2302="","",COUNTIF($D$1:D2302,"기사임"))</f>
        <v>1957</v>
      </c>
      <c r="F2302" s="24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4" t="str">
        <f t="shared" si="80"/>
        <v/>
      </c>
    </row>
    <row r="2303" spans="1:7">
      <c r="A2303" s="30" t="s">
        <v>2299</v>
      </c>
      <c r="B2303" s="30">
        <v>1</v>
      </c>
      <c r="C2303" s="30">
        <v>1</v>
      </c>
      <c r="D2303" s="24" t="str">
        <f t="shared" si="81"/>
        <v>기사임</v>
      </c>
      <c r="E2303" s="24">
        <f>IF(D2303="","",COUNTIF($D$1:D2303,"기사임"))</f>
        <v>1958</v>
      </c>
      <c r="F2303" s="24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4" t="str">
        <f t="shared" si="80"/>
        <v/>
      </c>
    </row>
    <row r="2304" spans="1:7">
      <c r="A2304" s="30" t="s">
        <v>4064</v>
      </c>
      <c r="B2304" s="30">
        <v>1</v>
      </c>
      <c r="C2304" s="30">
        <v>1</v>
      </c>
      <c r="D2304" s="24" t="str">
        <f t="shared" si="81"/>
        <v>기사임</v>
      </c>
      <c r="E2304" s="24">
        <f>IF(D2304="","",COUNTIF($D$1:D2304,"기사임"))</f>
        <v>1959</v>
      </c>
      <c r="F2304" s="24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4" t="str">
        <f t="shared" si="80"/>
        <v/>
      </c>
    </row>
    <row r="2305" spans="1:7">
      <c r="A2305" s="30" t="s">
        <v>4065</v>
      </c>
      <c r="B2305" s="30">
        <v>1</v>
      </c>
      <c r="C2305" s="30">
        <v>1</v>
      </c>
      <c r="D2305" s="24" t="str">
        <f t="shared" si="81"/>
        <v>기사임</v>
      </c>
      <c r="E2305" s="24">
        <f>IF(D2305="","",COUNTIF($D$1:D2305,"기사임"))</f>
        <v>1960</v>
      </c>
      <c r="F2305" s="24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4" t="str">
        <f t="shared" si="80"/>
        <v/>
      </c>
    </row>
    <row r="2306" spans="1:7">
      <c r="A2306" s="30" t="s">
        <v>1999</v>
      </c>
      <c r="B2306" s="30">
        <v>1</v>
      </c>
      <c r="C2306" s="30">
        <v>1</v>
      </c>
      <c r="D2306" s="24" t="str">
        <f t="shared" si="81"/>
        <v>기사임</v>
      </c>
      <c r="E2306" s="24">
        <f>IF(D2306="","",COUNTIF($D$1:D2306,"기사임"))</f>
        <v>1961</v>
      </c>
      <c r="F2306" s="24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4" t="str">
        <f t="shared" ref="G2306:G2369" si="82">IF(F2306="","",RANK(F2306,F:F,1))</f>
        <v/>
      </c>
    </row>
    <row r="2307" spans="1:7">
      <c r="A2307" s="30" t="s">
        <v>4066</v>
      </c>
      <c r="B2307" s="30">
        <v>1</v>
      </c>
      <c r="C2307" s="30">
        <v>1</v>
      </c>
      <c r="D2307" s="24" t="str">
        <f t="shared" ref="D2307:D2370" si="83">IF(AND(MID(A2307,2,8)="archives",ISNUMBER(VALUE(MID(A2307,11,8)))=TRUE),"기사임","")</f>
        <v>기사임</v>
      </c>
      <c r="E2307" s="24">
        <f>IF(D2307="","",COUNTIF($D$1:D2307,"기사임"))</f>
        <v>1962</v>
      </c>
      <c r="F2307" s="24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4" t="str">
        <f t="shared" si="82"/>
        <v/>
      </c>
    </row>
    <row r="2308" spans="1:7">
      <c r="A2308" s="30" t="s">
        <v>3308</v>
      </c>
      <c r="B2308" s="30">
        <v>1</v>
      </c>
      <c r="C2308" s="30">
        <v>1</v>
      </c>
      <c r="D2308" s="24" t="str">
        <f t="shared" si="83"/>
        <v>기사임</v>
      </c>
      <c r="E2308" s="24">
        <f>IF(D2308="","",COUNTIF($D$1:D2308,"기사임"))</f>
        <v>1963</v>
      </c>
      <c r="F2308" s="24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4" t="str">
        <f t="shared" si="82"/>
        <v/>
      </c>
    </row>
    <row r="2309" spans="1:7">
      <c r="A2309" s="30" t="s">
        <v>4067</v>
      </c>
      <c r="B2309" s="30">
        <v>1</v>
      </c>
      <c r="C2309" s="30">
        <v>1</v>
      </c>
      <c r="D2309" s="24" t="str">
        <f t="shared" si="83"/>
        <v>기사임</v>
      </c>
      <c r="E2309" s="24">
        <f>IF(D2309="","",COUNTIF($D$1:D2309,"기사임"))</f>
        <v>1964</v>
      </c>
      <c r="F2309" s="24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4" t="str">
        <f t="shared" si="82"/>
        <v/>
      </c>
    </row>
    <row r="2310" spans="1:7">
      <c r="A2310" s="30" t="s">
        <v>4068</v>
      </c>
      <c r="B2310" s="30">
        <v>1</v>
      </c>
      <c r="C2310" s="30">
        <v>1</v>
      </c>
      <c r="D2310" s="24" t="str">
        <f t="shared" si="83"/>
        <v>기사임</v>
      </c>
      <c r="E2310" s="24">
        <f>IF(D2310="","",COUNTIF($D$1:D2310,"기사임"))</f>
        <v>1965</v>
      </c>
      <c r="F2310" s="24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4" t="str">
        <f t="shared" si="82"/>
        <v/>
      </c>
    </row>
    <row r="2311" spans="1:7">
      <c r="A2311" s="30" t="s">
        <v>2300</v>
      </c>
      <c r="B2311" s="30">
        <v>1</v>
      </c>
      <c r="C2311" s="30">
        <v>1</v>
      </c>
      <c r="D2311" s="24" t="str">
        <f t="shared" si="83"/>
        <v>기사임</v>
      </c>
      <c r="E2311" s="24">
        <f>IF(D2311="","",COUNTIF($D$1:D2311,"기사임"))</f>
        <v>1966</v>
      </c>
      <c r="F2311" s="24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4" t="str">
        <f t="shared" si="82"/>
        <v/>
      </c>
    </row>
    <row r="2312" spans="1:7">
      <c r="A2312" s="30" t="s">
        <v>2099</v>
      </c>
      <c r="B2312" s="30">
        <v>1</v>
      </c>
      <c r="C2312" s="30">
        <v>1</v>
      </c>
      <c r="D2312" s="24" t="str">
        <f t="shared" si="83"/>
        <v>기사임</v>
      </c>
      <c r="E2312" s="24">
        <f>IF(D2312="","",COUNTIF($D$1:D2312,"기사임"))</f>
        <v>1967</v>
      </c>
      <c r="F2312" s="24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4" t="str">
        <f t="shared" si="82"/>
        <v/>
      </c>
    </row>
    <row r="2313" spans="1:7">
      <c r="A2313" s="30" t="s">
        <v>2419</v>
      </c>
      <c r="B2313" s="30">
        <v>1</v>
      </c>
      <c r="C2313" s="30">
        <v>1</v>
      </c>
      <c r="D2313" s="24" t="str">
        <f t="shared" si="83"/>
        <v>기사임</v>
      </c>
      <c r="E2313" s="24">
        <f>IF(D2313="","",COUNTIF($D$1:D2313,"기사임"))</f>
        <v>1968</v>
      </c>
      <c r="F2313" s="24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4" t="str">
        <f t="shared" si="82"/>
        <v/>
      </c>
    </row>
    <row r="2314" spans="1:7">
      <c r="A2314" s="30" t="s">
        <v>3180</v>
      </c>
      <c r="B2314" s="30">
        <v>1</v>
      </c>
      <c r="C2314" s="30">
        <v>1</v>
      </c>
      <c r="D2314" s="24" t="str">
        <f t="shared" si="83"/>
        <v>기사임</v>
      </c>
      <c r="E2314" s="24">
        <f>IF(D2314="","",COUNTIF($D$1:D2314,"기사임"))</f>
        <v>1969</v>
      </c>
      <c r="F2314" s="24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4" t="str">
        <f t="shared" si="82"/>
        <v/>
      </c>
    </row>
    <row r="2315" spans="1:7">
      <c r="A2315" s="30" t="s">
        <v>3310</v>
      </c>
      <c r="B2315" s="30">
        <v>1</v>
      </c>
      <c r="C2315" s="30">
        <v>1</v>
      </c>
      <c r="D2315" s="24" t="str">
        <f t="shared" si="83"/>
        <v>기사임</v>
      </c>
      <c r="E2315" s="24">
        <f>IF(D2315="","",COUNTIF($D$1:D2315,"기사임"))</f>
        <v>1970</v>
      </c>
      <c r="F2315" s="24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4" t="str">
        <f t="shared" si="82"/>
        <v/>
      </c>
    </row>
    <row r="2316" spans="1:7">
      <c r="A2316" s="30" t="s">
        <v>4069</v>
      </c>
      <c r="B2316" s="30">
        <v>1</v>
      </c>
      <c r="C2316" s="30">
        <v>1</v>
      </c>
      <c r="D2316" s="24" t="str">
        <f t="shared" si="83"/>
        <v>기사임</v>
      </c>
      <c r="E2316" s="24">
        <f>IF(D2316="","",COUNTIF($D$1:D2316,"기사임"))</f>
        <v>1971</v>
      </c>
      <c r="F2316" s="24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4" t="str">
        <f t="shared" si="82"/>
        <v/>
      </c>
    </row>
    <row r="2317" spans="1:7">
      <c r="A2317" s="30" t="s">
        <v>2197</v>
      </c>
      <c r="B2317" s="30">
        <v>1</v>
      </c>
      <c r="C2317" s="30">
        <v>1</v>
      </c>
      <c r="D2317" s="24" t="str">
        <f t="shared" si="83"/>
        <v>기사임</v>
      </c>
      <c r="E2317" s="24">
        <f>IF(D2317="","",COUNTIF($D$1:D2317,"기사임"))</f>
        <v>1972</v>
      </c>
      <c r="F2317" s="24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4" t="str">
        <f t="shared" si="82"/>
        <v/>
      </c>
    </row>
    <row r="2318" spans="1:7">
      <c r="A2318" s="30" t="s">
        <v>2765</v>
      </c>
      <c r="B2318" s="30">
        <v>1</v>
      </c>
      <c r="C2318" s="30">
        <v>1</v>
      </c>
      <c r="D2318" s="24" t="str">
        <f t="shared" si="83"/>
        <v>기사임</v>
      </c>
      <c r="E2318" s="24">
        <f>IF(D2318="","",COUNTIF($D$1:D2318,"기사임"))</f>
        <v>1973</v>
      </c>
      <c r="F2318" s="24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4" t="str">
        <f t="shared" si="82"/>
        <v/>
      </c>
    </row>
    <row r="2319" spans="1:7">
      <c r="A2319" s="30" t="s">
        <v>4070</v>
      </c>
      <c r="B2319" s="30">
        <v>1</v>
      </c>
      <c r="C2319" s="30">
        <v>1</v>
      </c>
      <c r="D2319" s="24" t="str">
        <f t="shared" si="83"/>
        <v>기사임</v>
      </c>
      <c r="E2319" s="24">
        <f>IF(D2319="","",COUNTIF($D$1:D2319,"기사임"))</f>
        <v>1974</v>
      </c>
      <c r="F2319" s="24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4" t="str">
        <f t="shared" si="82"/>
        <v/>
      </c>
    </row>
    <row r="2320" spans="1:7">
      <c r="A2320" s="30" t="s">
        <v>3141</v>
      </c>
      <c r="B2320" s="30">
        <v>1</v>
      </c>
      <c r="C2320" s="30">
        <v>1</v>
      </c>
      <c r="D2320" s="24" t="str">
        <f t="shared" si="83"/>
        <v>기사임</v>
      </c>
      <c r="E2320" s="24">
        <f>IF(D2320="","",COUNTIF($D$1:D2320,"기사임"))</f>
        <v>1975</v>
      </c>
      <c r="F2320" s="24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4" t="str">
        <f t="shared" si="82"/>
        <v/>
      </c>
    </row>
    <row r="2321" spans="1:7">
      <c r="A2321" s="30" t="s">
        <v>3215</v>
      </c>
      <c r="B2321" s="30">
        <v>1</v>
      </c>
      <c r="C2321" s="30">
        <v>1</v>
      </c>
      <c r="D2321" s="24" t="str">
        <f t="shared" si="83"/>
        <v>기사임</v>
      </c>
      <c r="E2321" s="24">
        <f>IF(D2321="","",COUNTIF($D$1:D2321,"기사임"))</f>
        <v>1976</v>
      </c>
      <c r="F2321" s="24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4" t="str">
        <f t="shared" si="82"/>
        <v/>
      </c>
    </row>
    <row r="2322" spans="1:7">
      <c r="A2322" s="30" t="s">
        <v>3153</v>
      </c>
      <c r="B2322" s="30">
        <v>1</v>
      </c>
      <c r="C2322" s="30">
        <v>1</v>
      </c>
      <c r="D2322" s="24" t="str">
        <f t="shared" si="83"/>
        <v>기사임</v>
      </c>
      <c r="E2322" s="24">
        <f>IF(D2322="","",COUNTIF($D$1:D2322,"기사임"))</f>
        <v>1977</v>
      </c>
      <c r="F2322" s="24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4" t="str">
        <f t="shared" si="82"/>
        <v/>
      </c>
    </row>
    <row r="2323" spans="1:7">
      <c r="A2323" s="30" t="s">
        <v>4071</v>
      </c>
      <c r="B2323" s="30">
        <v>1</v>
      </c>
      <c r="C2323" s="30">
        <v>1</v>
      </c>
      <c r="D2323" s="24" t="str">
        <f t="shared" si="83"/>
        <v>기사임</v>
      </c>
      <c r="E2323" s="24">
        <f>IF(D2323="","",COUNTIF($D$1:D2323,"기사임"))</f>
        <v>1978</v>
      </c>
      <c r="F2323" s="24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4" t="str">
        <f t="shared" si="82"/>
        <v/>
      </c>
    </row>
    <row r="2324" spans="1:7">
      <c r="A2324" s="30" t="s">
        <v>1929</v>
      </c>
      <c r="B2324" s="30">
        <v>1</v>
      </c>
      <c r="C2324" s="30">
        <v>1</v>
      </c>
      <c r="D2324" s="24" t="str">
        <f t="shared" si="83"/>
        <v>기사임</v>
      </c>
      <c r="E2324" s="24">
        <f>IF(D2324="","",COUNTIF($D$1:D2324,"기사임"))</f>
        <v>1979</v>
      </c>
      <c r="F2324" s="24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4" t="str">
        <f t="shared" si="82"/>
        <v/>
      </c>
    </row>
    <row r="2325" spans="1:7">
      <c r="A2325" s="30" t="s">
        <v>3311</v>
      </c>
      <c r="B2325" s="30">
        <v>1</v>
      </c>
      <c r="C2325" s="30">
        <v>1</v>
      </c>
      <c r="D2325" s="24" t="str">
        <f t="shared" si="83"/>
        <v>기사임</v>
      </c>
      <c r="E2325" s="24">
        <f>IF(D2325="","",COUNTIF($D$1:D2325,"기사임"))</f>
        <v>1980</v>
      </c>
      <c r="F2325" s="24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4" t="str">
        <f t="shared" si="82"/>
        <v/>
      </c>
    </row>
    <row r="2326" spans="1:7">
      <c r="A2326" s="30" t="s">
        <v>4072</v>
      </c>
      <c r="B2326" s="30">
        <v>1</v>
      </c>
      <c r="C2326" s="30">
        <v>1</v>
      </c>
      <c r="D2326" s="24" t="str">
        <f t="shared" si="83"/>
        <v>기사임</v>
      </c>
      <c r="E2326" s="24">
        <f>IF(D2326="","",COUNTIF($D$1:D2326,"기사임"))</f>
        <v>1981</v>
      </c>
      <c r="F2326" s="24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4" t="str">
        <f t="shared" si="82"/>
        <v/>
      </c>
    </row>
    <row r="2327" spans="1:7">
      <c r="A2327" s="30" t="s">
        <v>3312</v>
      </c>
      <c r="B2327" s="30">
        <v>1</v>
      </c>
      <c r="C2327" s="30">
        <v>1</v>
      </c>
      <c r="D2327" s="24" t="str">
        <f t="shared" si="83"/>
        <v/>
      </c>
      <c r="E2327" s="24" t="str">
        <f>IF(D2327="","",COUNTIF($D$1:D2327,"기사임"))</f>
        <v/>
      </c>
      <c r="F2327" s="24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4" t="str">
        <f t="shared" si="82"/>
        <v/>
      </c>
    </row>
    <row r="2328" spans="1:7">
      <c r="A2328" s="30" t="s">
        <v>4073</v>
      </c>
      <c r="B2328" s="30">
        <v>1</v>
      </c>
      <c r="C2328" s="30">
        <v>1</v>
      </c>
      <c r="D2328" s="24" t="str">
        <f t="shared" si="83"/>
        <v>기사임</v>
      </c>
      <c r="E2328" s="24">
        <f>IF(D2328="","",COUNTIF($D$1:D2328,"기사임"))</f>
        <v>1982</v>
      </c>
      <c r="F2328" s="24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4" t="str">
        <f t="shared" si="82"/>
        <v/>
      </c>
    </row>
    <row r="2329" spans="1:7">
      <c r="A2329" s="30" t="s">
        <v>4074</v>
      </c>
      <c r="B2329" s="30">
        <v>1</v>
      </c>
      <c r="C2329" s="30">
        <v>1</v>
      </c>
      <c r="D2329" s="24" t="str">
        <f t="shared" si="83"/>
        <v>기사임</v>
      </c>
      <c r="E2329" s="24">
        <f>IF(D2329="","",COUNTIF($D$1:D2329,"기사임"))</f>
        <v>1983</v>
      </c>
      <c r="F2329" s="24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4" t="str">
        <f t="shared" si="82"/>
        <v/>
      </c>
    </row>
    <row r="2330" spans="1:7">
      <c r="A2330" s="30" t="s">
        <v>1930</v>
      </c>
      <c r="B2330" s="30">
        <v>1</v>
      </c>
      <c r="C2330" s="30">
        <v>1</v>
      </c>
      <c r="D2330" s="24" t="str">
        <f t="shared" si="83"/>
        <v>기사임</v>
      </c>
      <c r="E2330" s="24">
        <f>IF(D2330="","",COUNTIF($D$1:D2330,"기사임"))</f>
        <v>1984</v>
      </c>
      <c r="F2330" s="24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4" t="str">
        <f t="shared" si="82"/>
        <v/>
      </c>
    </row>
    <row r="2331" spans="1:7">
      <c r="A2331" s="30" t="s">
        <v>4075</v>
      </c>
      <c r="B2331" s="30">
        <v>1</v>
      </c>
      <c r="C2331" s="30">
        <v>1</v>
      </c>
      <c r="D2331" s="24" t="str">
        <f t="shared" si="83"/>
        <v>기사임</v>
      </c>
      <c r="E2331" s="24">
        <f>IF(D2331="","",COUNTIF($D$1:D2331,"기사임"))</f>
        <v>1985</v>
      </c>
      <c r="F2331" s="24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4" t="str">
        <f t="shared" si="82"/>
        <v/>
      </c>
    </row>
    <row r="2332" spans="1:7">
      <c r="A2332" s="30" t="s">
        <v>4076</v>
      </c>
      <c r="B2332" s="30">
        <v>1</v>
      </c>
      <c r="C2332" s="30">
        <v>1</v>
      </c>
      <c r="D2332" s="24" t="str">
        <f t="shared" si="83"/>
        <v>기사임</v>
      </c>
      <c r="E2332" s="24">
        <f>IF(D2332="","",COUNTIF($D$1:D2332,"기사임"))</f>
        <v>1986</v>
      </c>
      <c r="F2332" s="24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4" t="str">
        <f t="shared" si="82"/>
        <v/>
      </c>
    </row>
    <row r="2333" spans="1:7">
      <c r="A2333" s="30" t="s">
        <v>2768</v>
      </c>
      <c r="B2333" s="30">
        <v>1</v>
      </c>
      <c r="C2333" s="30">
        <v>1</v>
      </c>
      <c r="D2333" s="24" t="str">
        <f t="shared" si="83"/>
        <v>기사임</v>
      </c>
      <c r="E2333" s="24">
        <f>IF(D2333="","",COUNTIF($D$1:D2333,"기사임"))</f>
        <v>1987</v>
      </c>
      <c r="F2333" s="24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4" t="str">
        <f t="shared" si="82"/>
        <v/>
      </c>
    </row>
    <row r="2334" spans="1:7">
      <c r="A2334" s="30" t="s">
        <v>4077</v>
      </c>
      <c r="B2334" s="30">
        <v>1</v>
      </c>
      <c r="C2334" s="30">
        <v>1</v>
      </c>
      <c r="D2334" s="24" t="str">
        <f t="shared" si="83"/>
        <v>기사임</v>
      </c>
      <c r="E2334" s="24">
        <f>IF(D2334="","",COUNTIF($D$1:D2334,"기사임"))</f>
        <v>1988</v>
      </c>
      <c r="F2334" s="24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4" t="str">
        <f t="shared" si="82"/>
        <v/>
      </c>
    </row>
    <row r="2335" spans="1:7">
      <c r="A2335" s="30" t="s">
        <v>4078</v>
      </c>
      <c r="B2335" s="30">
        <v>1</v>
      </c>
      <c r="C2335" s="30">
        <v>1</v>
      </c>
      <c r="D2335" s="24" t="str">
        <f t="shared" si="83"/>
        <v>기사임</v>
      </c>
      <c r="E2335" s="24">
        <f>IF(D2335="","",COUNTIF($D$1:D2335,"기사임"))</f>
        <v>1989</v>
      </c>
      <c r="F2335" s="24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4" t="str">
        <f t="shared" si="82"/>
        <v/>
      </c>
    </row>
    <row r="2336" spans="1:7">
      <c r="A2336" s="30" t="s">
        <v>4079</v>
      </c>
      <c r="B2336" s="30">
        <v>1</v>
      </c>
      <c r="C2336" s="30">
        <v>1</v>
      </c>
      <c r="D2336" s="24" t="str">
        <f t="shared" si="83"/>
        <v>기사임</v>
      </c>
      <c r="E2336" s="24">
        <f>IF(D2336="","",COUNTIF($D$1:D2336,"기사임"))</f>
        <v>1990</v>
      </c>
      <c r="F2336" s="24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4" t="str">
        <f t="shared" si="82"/>
        <v/>
      </c>
    </row>
    <row r="2337" spans="1:7">
      <c r="A2337" s="30" t="s">
        <v>3142</v>
      </c>
      <c r="B2337" s="30">
        <v>1</v>
      </c>
      <c r="C2337" s="30">
        <v>1</v>
      </c>
      <c r="D2337" s="24" t="str">
        <f t="shared" si="83"/>
        <v>기사임</v>
      </c>
      <c r="E2337" s="24">
        <f>IF(D2337="","",COUNTIF($D$1:D2337,"기사임"))</f>
        <v>1991</v>
      </c>
      <c r="F2337" s="24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4" t="str">
        <f t="shared" si="82"/>
        <v/>
      </c>
    </row>
    <row r="2338" spans="1:7">
      <c r="A2338" s="30" t="s">
        <v>2423</v>
      </c>
      <c r="B2338" s="30">
        <v>1</v>
      </c>
      <c r="C2338" s="30">
        <v>1</v>
      </c>
      <c r="D2338" s="24" t="str">
        <f t="shared" si="83"/>
        <v>기사임</v>
      </c>
      <c r="E2338" s="24">
        <f>IF(D2338="","",COUNTIF($D$1:D2338,"기사임"))</f>
        <v>1992</v>
      </c>
      <c r="F2338" s="24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4" t="str">
        <f t="shared" si="82"/>
        <v/>
      </c>
    </row>
    <row r="2339" spans="1:7">
      <c r="A2339" s="30" t="s">
        <v>4080</v>
      </c>
      <c r="B2339" s="30">
        <v>1</v>
      </c>
      <c r="C2339" s="30">
        <v>1</v>
      </c>
      <c r="D2339" s="24" t="str">
        <f t="shared" si="83"/>
        <v>기사임</v>
      </c>
      <c r="E2339" s="24">
        <f>IF(D2339="","",COUNTIF($D$1:D2339,"기사임"))</f>
        <v>1993</v>
      </c>
      <c r="F2339" s="24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4" t="str">
        <f t="shared" si="82"/>
        <v/>
      </c>
    </row>
    <row r="2340" spans="1:7">
      <c r="A2340" s="30" t="s">
        <v>2574</v>
      </c>
      <c r="B2340" s="30">
        <v>1</v>
      </c>
      <c r="C2340" s="30">
        <v>1</v>
      </c>
      <c r="D2340" s="24" t="str">
        <f t="shared" si="83"/>
        <v>기사임</v>
      </c>
      <c r="E2340" s="24">
        <f>IF(D2340="","",COUNTIF($D$1:D2340,"기사임"))</f>
        <v>1994</v>
      </c>
      <c r="F2340" s="24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4" t="str">
        <f t="shared" si="82"/>
        <v/>
      </c>
    </row>
    <row r="2341" spans="1:7">
      <c r="A2341" s="30" t="s">
        <v>4081</v>
      </c>
      <c r="B2341" s="30">
        <v>1</v>
      </c>
      <c r="C2341" s="30">
        <v>1</v>
      </c>
      <c r="D2341" s="24" t="str">
        <f t="shared" si="83"/>
        <v>기사임</v>
      </c>
      <c r="E2341" s="24">
        <f>IF(D2341="","",COUNTIF($D$1:D2341,"기사임"))</f>
        <v>1995</v>
      </c>
      <c r="F2341" s="24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4" t="str">
        <f t="shared" si="82"/>
        <v/>
      </c>
    </row>
    <row r="2342" spans="1:7">
      <c r="A2342" s="30" t="s">
        <v>4082</v>
      </c>
      <c r="B2342" s="30">
        <v>1</v>
      </c>
      <c r="C2342" s="30">
        <v>1</v>
      </c>
      <c r="D2342" s="24" t="str">
        <f t="shared" si="83"/>
        <v>기사임</v>
      </c>
      <c r="E2342" s="24">
        <f>IF(D2342="","",COUNTIF($D$1:D2342,"기사임"))</f>
        <v>1996</v>
      </c>
      <c r="F2342" s="24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4" t="str">
        <f t="shared" si="82"/>
        <v/>
      </c>
    </row>
    <row r="2343" spans="1:7">
      <c r="A2343" s="30" t="s">
        <v>4083</v>
      </c>
      <c r="B2343" s="30">
        <v>1</v>
      </c>
      <c r="C2343" s="30">
        <v>1</v>
      </c>
      <c r="D2343" s="24" t="str">
        <f t="shared" si="83"/>
        <v>기사임</v>
      </c>
      <c r="E2343" s="24">
        <f>IF(D2343="","",COUNTIF($D$1:D2343,"기사임"))</f>
        <v>1997</v>
      </c>
      <c r="F2343" s="24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4" t="str">
        <f t="shared" si="82"/>
        <v/>
      </c>
    </row>
    <row r="2344" spans="1:7">
      <c r="A2344" s="30" t="s">
        <v>3313</v>
      </c>
      <c r="B2344" s="30">
        <v>1</v>
      </c>
      <c r="C2344" s="30">
        <v>1</v>
      </c>
      <c r="D2344" s="24" t="str">
        <f t="shared" si="83"/>
        <v>기사임</v>
      </c>
      <c r="E2344" s="24">
        <f>IF(D2344="","",COUNTIF($D$1:D2344,"기사임"))</f>
        <v>1998</v>
      </c>
      <c r="F2344" s="24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4" t="str">
        <f t="shared" si="82"/>
        <v/>
      </c>
    </row>
    <row r="2345" spans="1:7">
      <c r="A2345" s="30" t="s">
        <v>4084</v>
      </c>
      <c r="B2345" s="30">
        <v>1</v>
      </c>
      <c r="C2345" s="30">
        <v>1</v>
      </c>
      <c r="D2345" s="24" t="str">
        <f t="shared" si="83"/>
        <v>기사임</v>
      </c>
      <c r="E2345" s="24">
        <f>IF(D2345="","",COUNTIF($D$1:D2345,"기사임"))</f>
        <v>1999</v>
      </c>
      <c r="F2345" s="24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4" t="str">
        <f t="shared" si="82"/>
        <v/>
      </c>
    </row>
    <row r="2346" spans="1:7">
      <c r="A2346" s="30" t="s">
        <v>4085</v>
      </c>
      <c r="B2346" s="30">
        <v>1</v>
      </c>
      <c r="C2346" s="30">
        <v>1</v>
      </c>
      <c r="D2346" s="24" t="str">
        <f t="shared" si="83"/>
        <v>기사임</v>
      </c>
      <c r="E2346" s="24">
        <f>IF(D2346="","",COUNTIF($D$1:D2346,"기사임"))</f>
        <v>2000</v>
      </c>
      <c r="F2346" s="24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4" t="str">
        <f t="shared" si="82"/>
        <v/>
      </c>
    </row>
    <row r="2347" spans="1:7">
      <c r="A2347" s="30" t="s">
        <v>4086</v>
      </c>
      <c r="B2347" s="30">
        <v>1</v>
      </c>
      <c r="C2347" s="30">
        <v>1</v>
      </c>
      <c r="D2347" s="24" t="str">
        <f t="shared" si="83"/>
        <v>기사임</v>
      </c>
      <c r="E2347" s="24">
        <f>IF(D2347="","",COUNTIF($D$1:D2347,"기사임"))</f>
        <v>2001</v>
      </c>
      <c r="F2347" s="24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4" t="str">
        <f t="shared" si="82"/>
        <v/>
      </c>
    </row>
    <row r="2348" spans="1:7">
      <c r="A2348" s="30" t="s">
        <v>4087</v>
      </c>
      <c r="B2348" s="30">
        <v>1</v>
      </c>
      <c r="C2348" s="30">
        <v>1</v>
      </c>
      <c r="D2348" s="24" t="str">
        <f t="shared" si="83"/>
        <v>기사임</v>
      </c>
      <c r="E2348" s="24">
        <f>IF(D2348="","",COUNTIF($D$1:D2348,"기사임"))</f>
        <v>2002</v>
      </c>
      <c r="F2348" s="24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4" t="str">
        <f t="shared" si="82"/>
        <v/>
      </c>
    </row>
    <row r="2349" spans="1:7">
      <c r="A2349" s="30" t="s">
        <v>4088</v>
      </c>
      <c r="B2349" s="30">
        <v>1</v>
      </c>
      <c r="C2349" s="30">
        <v>1</v>
      </c>
      <c r="D2349" s="24" t="str">
        <f t="shared" si="83"/>
        <v>기사임</v>
      </c>
      <c r="E2349" s="24">
        <f>IF(D2349="","",COUNTIF($D$1:D2349,"기사임"))</f>
        <v>2003</v>
      </c>
      <c r="F2349" s="24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4" t="str">
        <f t="shared" si="82"/>
        <v/>
      </c>
    </row>
    <row r="2350" spans="1:7">
      <c r="A2350" s="30" t="s">
        <v>4089</v>
      </c>
      <c r="B2350" s="30">
        <v>1</v>
      </c>
      <c r="C2350" s="30">
        <v>1</v>
      </c>
      <c r="D2350" s="24" t="str">
        <f t="shared" si="83"/>
        <v>기사임</v>
      </c>
      <c r="E2350" s="24">
        <f>IF(D2350="","",COUNTIF($D$1:D2350,"기사임"))</f>
        <v>2004</v>
      </c>
      <c r="F2350" s="24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4" t="str">
        <f t="shared" si="82"/>
        <v/>
      </c>
    </row>
    <row r="2351" spans="1:7">
      <c r="A2351" s="30" t="s">
        <v>4090</v>
      </c>
      <c r="B2351" s="30">
        <v>1</v>
      </c>
      <c r="C2351" s="30">
        <v>1</v>
      </c>
      <c r="D2351" s="24" t="str">
        <f t="shared" si="83"/>
        <v>기사임</v>
      </c>
      <c r="E2351" s="24">
        <f>IF(D2351="","",COUNTIF($D$1:D2351,"기사임"))</f>
        <v>2005</v>
      </c>
      <c r="F2351" s="24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4" t="str">
        <f t="shared" si="82"/>
        <v/>
      </c>
    </row>
    <row r="2352" spans="1:7">
      <c r="A2352" s="30" t="s">
        <v>2770</v>
      </c>
      <c r="B2352" s="30">
        <v>1</v>
      </c>
      <c r="C2352" s="30">
        <v>1</v>
      </c>
      <c r="D2352" s="24" t="str">
        <f t="shared" si="83"/>
        <v>기사임</v>
      </c>
      <c r="E2352" s="24">
        <f>IF(D2352="","",COUNTIF($D$1:D2352,"기사임"))</f>
        <v>2006</v>
      </c>
      <c r="F2352" s="24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4" t="str">
        <f t="shared" si="82"/>
        <v/>
      </c>
    </row>
    <row r="2353" spans="1:7">
      <c r="A2353" s="30" t="s">
        <v>3314</v>
      </c>
      <c r="B2353" s="30">
        <v>1</v>
      </c>
      <c r="C2353" s="30">
        <v>1</v>
      </c>
      <c r="D2353" s="24" t="str">
        <f t="shared" si="83"/>
        <v>기사임</v>
      </c>
      <c r="E2353" s="24">
        <f>IF(D2353="","",COUNTIF($D$1:D2353,"기사임"))</f>
        <v>2007</v>
      </c>
      <c r="F2353" s="24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4" t="str">
        <f t="shared" si="82"/>
        <v/>
      </c>
    </row>
    <row r="2354" spans="1:7">
      <c r="A2354" s="30" t="s">
        <v>4091</v>
      </c>
      <c r="B2354" s="30">
        <v>1</v>
      </c>
      <c r="C2354" s="30">
        <v>1</v>
      </c>
      <c r="D2354" s="24" t="str">
        <f t="shared" si="83"/>
        <v>기사임</v>
      </c>
      <c r="E2354" s="24">
        <f>IF(D2354="","",COUNTIF($D$1:D2354,"기사임"))</f>
        <v>2008</v>
      </c>
      <c r="F2354" s="24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4" t="str">
        <f t="shared" si="82"/>
        <v/>
      </c>
    </row>
    <row r="2355" spans="1:7">
      <c r="A2355" s="30" t="s">
        <v>4092</v>
      </c>
      <c r="B2355" s="30">
        <v>1</v>
      </c>
      <c r="C2355" s="30">
        <v>1</v>
      </c>
      <c r="D2355" s="24" t="str">
        <f t="shared" si="83"/>
        <v>기사임</v>
      </c>
      <c r="E2355" s="24">
        <f>IF(D2355="","",COUNTIF($D$1:D2355,"기사임"))</f>
        <v>2009</v>
      </c>
      <c r="F2355" s="24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4" t="str">
        <f t="shared" si="82"/>
        <v/>
      </c>
    </row>
    <row r="2356" spans="1:7">
      <c r="A2356" s="30" t="s">
        <v>4093</v>
      </c>
      <c r="B2356" s="30">
        <v>1</v>
      </c>
      <c r="C2356" s="30">
        <v>1</v>
      </c>
      <c r="D2356" s="24" t="str">
        <f t="shared" si="83"/>
        <v>기사임</v>
      </c>
      <c r="E2356" s="24">
        <f>IF(D2356="","",COUNTIF($D$1:D2356,"기사임"))</f>
        <v>2010</v>
      </c>
      <c r="F2356" s="24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4" t="str">
        <f t="shared" si="82"/>
        <v/>
      </c>
    </row>
    <row r="2357" spans="1:7">
      <c r="A2357" s="30" t="s">
        <v>2577</v>
      </c>
      <c r="B2357" s="30">
        <v>1</v>
      </c>
      <c r="C2357" s="30">
        <v>1</v>
      </c>
      <c r="D2357" s="24" t="str">
        <f t="shared" si="83"/>
        <v>기사임</v>
      </c>
      <c r="E2357" s="24">
        <f>IF(D2357="","",COUNTIF($D$1:D2357,"기사임"))</f>
        <v>2011</v>
      </c>
      <c r="F2357" s="24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4" t="str">
        <f t="shared" si="82"/>
        <v/>
      </c>
    </row>
    <row r="2358" spans="1:7">
      <c r="A2358" s="30" t="s">
        <v>1780</v>
      </c>
      <c r="B2358" s="30">
        <v>1</v>
      </c>
      <c r="C2358" s="30">
        <v>1</v>
      </c>
      <c r="D2358" s="24" t="str">
        <f t="shared" si="83"/>
        <v>기사임</v>
      </c>
      <c r="E2358" s="24">
        <f>IF(D2358="","",COUNTIF($D$1:D2358,"기사임"))</f>
        <v>2012</v>
      </c>
      <c r="F2358" s="24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4" t="str">
        <f t="shared" si="82"/>
        <v/>
      </c>
    </row>
    <row r="2359" spans="1:7">
      <c r="A2359" s="30" t="s">
        <v>2772</v>
      </c>
      <c r="B2359" s="30">
        <v>1</v>
      </c>
      <c r="C2359" s="30">
        <v>1</v>
      </c>
      <c r="D2359" s="24" t="str">
        <f t="shared" si="83"/>
        <v>기사임</v>
      </c>
      <c r="E2359" s="24">
        <f>IF(D2359="","",COUNTIF($D$1:D2359,"기사임"))</f>
        <v>2013</v>
      </c>
      <c r="F2359" s="24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4" t="str">
        <f t="shared" si="82"/>
        <v/>
      </c>
    </row>
    <row r="2360" spans="1:7">
      <c r="A2360" s="30" t="s">
        <v>4094</v>
      </c>
      <c r="B2360" s="30">
        <v>1</v>
      </c>
      <c r="C2360" s="30">
        <v>1</v>
      </c>
      <c r="D2360" s="24" t="str">
        <f t="shared" si="83"/>
        <v>기사임</v>
      </c>
      <c r="E2360" s="24">
        <f>IF(D2360="","",COUNTIF($D$1:D2360,"기사임"))</f>
        <v>2014</v>
      </c>
      <c r="F2360" s="24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4" t="str">
        <f t="shared" si="82"/>
        <v/>
      </c>
    </row>
    <row r="2361" spans="1:7">
      <c r="A2361" s="30" t="s">
        <v>3315</v>
      </c>
      <c r="B2361" s="30">
        <v>1</v>
      </c>
      <c r="C2361" s="30">
        <v>1</v>
      </c>
      <c r="D2361" s="24" t="str">
        <f t="shared" si="83"/>
        <v>기사임</v>
      </c>
      <c r="E2361" s="24">
        <f>IF(D2361="","",COUNTIF($D$1:D2361,"기사임"))</f>
        <v>2015</v>
      </c>
      <c r="F2361" s="24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4" t="str">
        <f t="shared" si="82"/>
        <v/>
      </c>
    </row>
    <row r="2362" spans="1:7">
      <c r="A2362" s="30" t="s">
        <v>2773</v>
      </c>
      <c r="B2362" s="30">
        <v>1</v>
      </c>
      <c r="C2362" s="30">
        <v>1</v>
      </c>
      <c r="D2362" s="24" t="str">
        <f t="shared" si="83"/>
        <v>기사임</v>
      </c>
      <c r="E2362" s="24">
        <f>IF(D2362="","",COUNTIF($D$1:D2362,"기사임"))</f>
        <v>2016</v>
      </c>
      <c r="F2362" s="24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4" t="str">
        <f t="shared" si="82"/>
        <v/>
      </c>
    </row>
    <row r="2363" spans="1:7">
      <c r="A2363" s="30" t="s">
        <v>4095</v>
      </c>
      <c r="B2363" s="30">
        <v>1</v>
      </c>
      <c r="C2363" s="30">
        <v>1</v>
      </c>
      <c r="D2363" s="24" t="str">
        <f t="shared" si="83"/>
        <v>기사임</v>
      </c>
      <c r="E2363" s="24">
        <f>IF(D2363="","",COUNTIF($D$1:D2363,"기사임"))</f>
        <v>2017</v>
      </c>
      <c r="F2363" s="24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4" t="str">
        <f t="shared" si="82"/>
        <v/>
      </c>
    </row>
    <row r="2364" spans="1:7">
      <c r="A2364" s="30" t="s">
        <v>2775</v>
      </c>
      <c r="B2364" s="30">
        <v>1</v>
      </c>
      <c r="C2364" s="30">
        <v>1</v>
      </c>
      <c r="D2364" s="24" t="str">
        <f t="shared" si="83"/>
        <v>기사임</v>
      </c>
      <c r="E2364" s="24">
        <f>IF(D2364="","",COUNTIF($D$1:D2364,"기사임"))</f>
        <v>2018</v>
      </c>
      <c r="F2364" s="24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4" t="str">
        <f t="shared" si="82"/>
        <v/>
      </c>
    </row>
    <row r="2365" spans="1:7">
      <c r="A2365" s="30" t="s">
        <v>2776</v>
      </c>
      <c r="B2365" s="30">
        <v>1</v>
      </c>
      <c r="C2365" s="30">
        <v>1</v>
      </c>
      <c r="D2365" s="24" t="str">
        <f t="shared" si="83"/>
        <v>기사임</v>
      </c>
      <c r="E2365" s="24">
        <f>IF(D2365="","",COUNTIF($D$1:D2365,"기사임"))</f>
        <v>2019</v>
      </c>
      <c r="F2365" s="24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4" t="str">
        <f t="shared" si="82"/>
        <v/>
      </c>
    </row>
    <row r="2366" spans="1:7">
      <c r="A2366" s="30" t="s">
        <v>4096</v>
      </c>
      <c r="B2366" s="30">
        <v>1</v>
      </c>
      <c r="C2366" s="30">
        <v>1</v>
      </c>
      <c r="D2366" s="24" t="str">
        <f t="shared" si="83"/>
        <v>기사임</v>
      </c>
      <c r="E2366" s="24">
        <f>IF(D2366="","",COUNTIF($D$1:D2366,"기사임"))</f>
        <v>2020</v>
      </c>
      <c r="F2366" s="24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4" t="str">
        <f t="shared" si="82"/>
        <v/>
      </c>
    </row>
    <row r="2367" spans="1:7">
      <c r="A2367" s="30" t="s">
        <v>4097</v>
      </c>
      <c r="B2367" s="30">
        <v>1</v>
      </c>
      <c r="C2367" s="30">
        <v>1</v>
      </c>
      <c r="D2367" s="24" t="str">
        <f t="shared" si="83"/>
        <v>기사임</v>
      </c>
      <c r="E2367" s="24">
        <f>IF(D2367="","",COUNTIF($D$1:D2367,"기사임"))</f>
        <v>2021</v>
      </c>
      <c r="F2367" s="24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4" t="str">
        <f t="shared" si="82"/>
        <v/>
      </c>
    </row>
    <row r="2368" spans="1:7">
      <c r="A2368" s="30" t="s">
        <v>2777</v>
      </c>
      <c r="B2368" s="30">
        <v>1</v>
      </c>
      <c r="C2368" s="30">
        <v>1</v>
      </c>
      <c r="D2368" s="24" t="str">
        <f t="shared" si="83"/>
        <v>기사임</v>
      </c>
      <c r="E2368" s="24">
        <f>IF(D2368="","",COUNTIF($D$1:D2368,"기사임"))</f>
        <v>2022</v>
      </c>
      <c r="F2368" s="24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4" t="str">
        <f t="shared" si="82"/>
        <v/>
      </c>
    </row>
    <row r="2369" spans="1:7">
      <c r="A2369" s="30" t="s">
        <v>3317</v>
      </c>
      <c r="B2369" s="30">
        <v>1</v>
      </c>
      <c r="C2369" s="30">
        <v>1</v>
      </c>
      <c r="D2369" s="24" t="str">
        <f t="shared" si="83"/>
        <v>기사임</v>
      </c>
      <c r="E2369" s="24">
        <f>IF(D2369="","",COUNTIF($D$1:D2369,"기사임"))</f>
        <v>2023</v>
      </c>
      <c r="F2369" s="24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4" t="str">
        <f t="shared" si="82"/>
        <v/>
      </c>
    </row>
    <row r="2370" spans="1:7">
      <c r="A2370" s="30" t="s">
        <v>4098</v>
      </c>
      <c r="B2370" s="30">
        <v>1</v>
      </c>
      <c r="C2370" s="30">
        <v>1</v>
      </c>
      <c r="D2370" s="24" t="str">
        <f t="shared" si="83"/>
        <v>기사임</v>
      </c>
      <c r="E2370" s="24">
        <f>IF(D2370="","",COUNTIF($D$1:D2370,"기사임"))</f>
        <v>2024</v>
      </c>
      <c r="F2370" s="24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4" t="str">
        <f t="shared" ref="G2370:G2433" si="84">IF(F2370="","",RANK(F2370,F:F,1))</f>
        <v/>
      </c>
    </row>
    <row r="2371" spans="1:7">
      <c r="A2371" s="30" t="s">
        <v>3318</v>
      </c>
      <c r="B2371" s="30">
        <v>1</v>
      </c>
      <c r="C2371" s="30">
        <v>1</v>
      </c>
      <c r="D2371" s="24" t="str">
        <f t="shared" ref="D2371:D2434" si="85">IF(AND(MID(A2371,2,8)="archives",ISNUMBER(VALUE(MID(A2371,11,8)))=TRUE),"기사임","")</f>
        <v>기사임</v>
      </c>
      <c r="E2371" s="24">
        <f>IF(D2371="","",COUNTIF($D$1:D2371,"기사임"))</f>
        <v>2025</v>
      </c>
      <c r="F2371" s="24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4" t="str">
        <f t="shared" si="84"/>
        <v/>
      </c>
    </row>
    <row r="2372" spans="1:7">
      <c r="A2372" s="30" t="s">
        <v>4099</v>
      </c>
      <c r="B2372" s="30">
        <v>1</v>
      </c>
      <c r="C2372" s="30">
        <v>1</v>
      </c>
      <c r="D2372" s="24" t="str">
        <f t="shared" si="85"/>
        <v>기사임</v>
      </c>
      <c r="E2372" s="24">
        <f>IF(D2372="","",COUNTIF($D$1:D2372,"기사임"))</f>
        <v>2026</v>
      </c>
      <c r="F2372" s="24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4" t="str">
        <f t="shared" si="84"/>
        <v/>
      </c>
    </row>
    <row r="2373" spans="1:7">
      <c r="A2373" s="30" t="s">
        <v>4100</v>
      </c>
      <c r="B2373" s="30">
        <v>1</v>
      </c>
      <c r="C2373" s="30">
        <v>1</v>
      </c>
      <c r="D2373" s="24" t="str">
        <f t="shared" si="85"/>
        <v>기사임</v>
      </c>
      <c r="E2373" s="24">
        <f>IF(D2373="","",COUNTIF($D$1:D2373,"기사임"))</f>
        <v>2027</v>
      </c>
      <c r="F2373" s="24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4" t="str">
        <f t="shared" si="84"/>
        <v/>
      </c>
    </row>
    <row r="2374" spans="1:7">
      <c r="A2374" s="30" t="s">
        <v>2778</v>
      </c>
      <c r="B2374" s="30">
        <v>1</v>
      </c>
      <c r="C2374" s="30">
        <v>1</v>
      </c>
      <c r="D2374" s="24" t="str">
        <f t="shared" si="85"/>
        <v>기사임</v>
      </c>
      <c r="E2374" s="24">
        <f>IF(D2374="","",COUNTIF($D$1:D2374,"기사임"))</f>
        <v>2028</v>
      </c>
      <c r="F2374" s="24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4" t="str">
        <f t="shared" si="84"/>
        <v/>
      </c>
    </row>
    <row r="2375" spans="1:7">
      <c r="A2375" s="30" t="s">
        <v>4101</v>
      </c>
      <c r="B2375" s="30">
        <v>1</v>
      </c>
      <c r="C2375" s="30">
        <v>1</v>
      </c>
      <c r="D2375" s="24" t="str">
        <f t="shared" si="85"/>
        <v>기사임</v>
      </c>
      <c r="E2375" s="24">
        <f>IF(D2375="","",COUNTIF($D$1:D2375,"기사임"))</f>
        <v>2029</v>
      </c>
      <c r="F2375" s="24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4" t="str">
        <f t="shared" si="84"/>
        <v/>
      </c>
    </row>
    <row r="2376" spans="1:7">
      <c r="A2376" s="30" t="s">
        <v>4102</v>
      </c>
      <c r="B2376" s="30">
        <v>1</v>
      </c>
      <c r="C2376" s="30">
        <v>0</v>
      </c>
      <c r="D2376" s="24" t="str">
        <f t="shared" si="85"/>
        <v>기사임</v>
      </c>
      <c r="E2376" s="24">
        <f>IF(D2376="","",COUNTIF($D$1:D2376,"기사임"))</f>
        <v>2030</v>
      </c>
      <c r="F2376" s="24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4" t="str">
        <f t="shared" si="84"/>
        <v/>
      </c>
    </row>
    <row r="2377" spans="1:7">
      <c r="A2377" s="30" t="s">
        <v>2780</v>
      </c>
      <c r="B2377" s="30">
        <v>1</v>
      </c>
      <c r="C2377" s="30">
        <v>1</v>
      </c>
      <c r="D2377" s="24" t="str">
        <f t="shared" si="85"/>
        <v>기사임</v>
      </c>
      <c r="E2377" s="24">
        <f>IF(D2377="","",COUNTIF($D$1:D2377,"기사임"))</f>
        <v>2031</v>
      </c>
      <c r="F2377" s="24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4" t="str">
        <f t="shared" si="84"/>
        <v/>
      </c>
    </row>
    <row r="2378" spans="1:7">
      <c r="A2378" s="30" t="s">
        <v>3319</v>
      </c>
      <c r="B2378" s="30">
        <v>1</v>
      </c>
      <c r="C2378" s="30">
        <v>1</v>
      </c>
      <c r="D2378" s="24" t="str">
        <f t="shared" si="85"/>
        <v>기사임</v>
      </c>
      <c r="E2378" s="24">
        <f>IF(D2378="","",COUNTIF($D$1:D2378,"기사임"))</f>
        <v>2032</v>
      </c>
      <c r="F2378" s="24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4" t="str">
        <f t="shared" si="84"/>
        <v/>
      </c>
    </row>
    <row r="2379" spans="1:7">
      <c r="A2379" s="30" t="s">
        <v>2782</v>
      </c>
      <c r="B2379" s="30">
        <v>1</v>
      </c>
      <c r="C2379" s="30">
        <v>1</v>
      </c>
      <c r="D2379" s="24" t="str">
        <f t="shared" si="85"/>
        <v>기사임</v>
      </c>
      <c r="E2379" s="24">
        <f>IF(D2379="","",COUNTIF($D$1:D2379,"기사임"))</f>
        <v>2033</v>
      </c>
      <c r="F2379" s="24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4" t="str">
        <f t="shared" si="84"/>
        <v/>
      </c>
    </row>
    <row r="2380" spans="1:7">
      <c r="A2380" s="30" t="s">
        <v>2783</v>
      </c>
      <c r="B2380" s="30">
        <v>1</v>
      </c>
      <c r="C2380" s="30">
        <v>1</v>
      </c>
      <c r="D2380" s="24" t="str">
        <f t="shared" si="85"/>
        <v>기사임</v>
      </c>
      <c r="E2380" s="24">
        <f>IF(D2380="","",COUNTIF($D$1:D2380,"기사임"))</f>
        <v>2034</v>
      </c>
      <c r="F2380" s="24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4" t="str">
        <f t="shared" si="84"/>
        <v/>
      </c>
    </row>
    <row r="2381" spans="1:7">
      <c r="A2381" s="30" t="s">
        <v>4103</v>
      </c>
      <c r="B2381" s="30">
        <v>1</v>
      </c>
      <c r="C2381" s="30">
        <v>1</v>
      </c>
      <c r="D2381" s="24" t="str">
        <f t="shared" si="85"/>
        <v>기사임</v>
      </c>
      <c r="E2381" s="24">
        <f>IF(D2381="","",COUNTIF($D$1:D2381,"기사임"))</f>
        <v>2035</v>
      </c>
      <c r="F2381" s="24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4" t="str">
        <f t="shared" si="84"/>
        <v/>
      </c>
    </row>
    <row r="2382" spans="1:7">
      <c r="A2382" s="30" t="s">
        <v>4104</v>
      </c>
      <c r="B2382" s="30">
        <v>1</v>
      </c>
      <c r="C2382" s="30">
        <v>1</v>
      </c>
      <c r="D2382" s="24" t="str">
        <f t="shared" si="85"/>
        <v>기사임</v>
      </c>
      <c r="E2382" s="24">
        <f>IF(D2382="","",COUNTIF($D$1:D2382,"기사임"))</f>
        <v>2036</v>
      </c>
      <c r="F2382" s="24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4" t="str">
        <f t="shared" si="84"/>
        <v/>
      </c>
    </row>
    <row r="2383" spans="1:7">
      <c r="A2383" s="30" t="s">
        <v>4105</v>
      </c>
      <c r="B2383" s="30">
        <v>1</v>
      </c>
      <c r="C2383" s="30">
        <v>1</v>
      </c>
      <c r="D2383" s="24" t="str">
        <f t="shared" si="85"/>
        <v>기사임</v>
      </c>
      <c r="E2383" s="24">
        <f>IF(D2383="","",COUNTIF($D$1:D2383,"기사임"))</f>
        <v>2037</v>
      </c>
      <c r="F2383" s="24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4" t="str">
        <f t="shared" si="84"/>
        <v/>
      </c>
    </row>
    <row r="2384" spans="1:7">
      <c r="A2384" s="30" t="s">
        <v>4106</v>
      </c>
      <c r="B2384" s="30">
        <v>1</v>
      </c>
      <c r="C2384" s="30">
        <v>1</v>
      </c>
      <c r="D2384" s="24" t="str">
        <f t="shared" si="85"/>
        <v>기사임</v>
      </c>
      <c r="E2384" s="24">
        <f>IF(D2384="","",COUNTIF($D$1:D2384,"기사임"))</f>
        <v>2038</v>
      </c>
      <c r="F2384" s="24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4" t="str">
        <f t="shared" si="84"/>
        <v/>
      </c>
    </row>
    <row r="2385" spans="1:7">
      <c r="A2385" s="30" t="s">
        <v>4107</v>
      </c>
      <c r="B2385" s="30">
        <v>1</v>
      </c>
      <c r="C2385" s="30">
        <v>1</v>
      </c>
      <c r="D2385" s="24" t="str">
        <f t="shared" si="85"/>
        <v>기사임</v>
      </c>
      <c r="E2385" s="24">
        <f>IF(D2385="","",COUNTIF($D$1:D2385,"기사임"))</f>
        <v>2039</v>
      </c>
      <c r="F2385" s="24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4" t="str">
        <f t="shared" si="84"/>
        <v/>
      </c>
    </row>
    <row r="2386" spans="1:7">
      <c r="A2386" s="30" t="s">
        <v>4108</v>
      </c>
      <c r="B2386" s="30">
        <v>1</v>
      </c>
      <c r="C2386" s="30">
        <v>1</v>
      </c>
      <c r="D2386" s="24" t="str">
        <f t="shared" si="85"/>
        <v>기사임</v>
      </c>
      <c r="E2386" s="24">
        <f>IF(D2386="","",COUNTIF($D$1:D2386,"기사임"))</f>
        <v>2040</v>
      </c>
      <c r="F2386" s="24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4" t="str">
        <f t="shared" si="84"/>
        <v/>
      </c>
    </row>
    <row r="2387" spans="1:7">
      <c r="A2387" s="30" t="s">
        <v>2429</v>
      </c>
      <c r="B2387" s="30">
        <v>1</v>
      </c>
      <c r="C2387" s="30">
        <v>1</v>
      </c>
      <c r="D2387" s="24" t="str">
        <f t="shared" si="85"/>
        <v>기사임</v>
      </c>
      <c r="E2387" s="24">
        <f>IF(D2387="","",COUNTIF($D$1:D2387,"기사임"))</f>
        <v>2041</v>
      </c>
      <c r="F2387" s="24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4" t="str">
        <f t="shared" si="84"/>
        <v/>
      </c>
    </row>
    <row r="2388" spans="1:7">
      <c r="A2388" s="30" t="s">
        <v>4109</v>
      </c>
      <c r="B2388" s="30">
        <v>1</v>
      </c>
      <c r="C2388" s="30">
        <v>1</v>
      </c>
      <c r="D2388" s="24" t="str">
        <f t="shared" si="85"/>
        <v>기사임</v>
      </c>
      <c r="E2388" s="24">
        <f>IF(D2388="","",COUNTIF($D$1:D2388,"기사임"))</f>
        <v>2042</v>
      </c>
      <c r="F2388" s="24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4" t="str">
        <f t="shared" si="84"/>
        <v/>
      </c>
    </row>
    <row r="2389" spans="1:7">
      <c r="A2389" s="30" t="s">
        <v>2785</v>
      </c>
      <c r="B2389" s="30">
        <v>1</v>
      </c>
      <c r="C2389" s="30">
        <v>1</v>
      </c>
      <c r="D2389" s="24" t="str">
        <f t="shared" si="85"/>
        <v>기사임</v>
      </c>
      <c r="E2389" s="24">
        <f>IF(D2389="","",COUNTIF($D$1:D2389,"기사임"))</f>
        <v>2043</v>
      </c>
      <c r="F2389" s="24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4" t="str">
        <f t="shared" si="84"/>
        <v/>
      </c>
    </row>
    <row r="2390" spans="1:7">
      <c r="A2390" s="30" t="s">
        <v>4110</v>
      </c>
      <c r="B2390" s="30">
        <v>1</v>
      </c>
      <c r="C2390" s="30">
        <v>1</v>
      </c>
      <c r="D2390" s="24" t="str">
        <f t="shared" si="85"/>
        <v>기사임</v>
      </c>
      <c r="E2390" s="24">
        <f>IF(D2390="","",COUNTIF($D$1:D2390,"기사임"))</f>
        <v>2044</v>
      </c>
      <c r="F2390" s="24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4" t="str">
        <f t="shared" si="84"/>
        <v/>
      </c>
    </row>
    <row r="2391" spans="1:7">
      <c r="A2391" s="30" t="s">
        <v>3320</v>
      </c>
      <c r="B2391" s="30">
        <v>1</v>
      </c>
      <c r="C2391" s="30">
        <v>1</v>
      </c>
      <c r="D2391" s="24" t="str">
        <f t="shared" si="85"/>
        <v>기사임</v>
      </c>
      <c r="E2391" s="24">
        <f>IF(D2391="","",COUNTIF($D$1:D2391,"기사임"))</f>
        <v>2045</v>
      </c>
      <c r="F2391" s="24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4" t="str">
        <f t="shared" si="84"/>
        <v/>
      </c>
    </row>
    <row r="2392" spans="1:7">
      <c r="A2392" s="30" t="s">
        <v>4111</v>
      </c>
      <c r="B2392" s="30">
        <v>1</v>
      </c>
      <c r="C2392" s="30">
        <v>1</v>
      </c>
      <c r="D2392" s="24" t="str">
        <f t="shared" si="85"/>
        <v>기사임</v>
      </c>
      <c r="E2392" s="24">
        <f>IF(D2392="","",COUNTIF($D$1:D2392,"기사임"))</f>
        <v>2046</v>
      </c>
      <c r="F2392" s="24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4" t="str">
        <f t="shared" si="84"/>
        <v/>
      </c>
    </row>
    <row r="2393" spans="1:7">
      <c r="A2393" s="30" t="s">
        <v>2006</v>
      </c>
      <c r="B2393" s="30">
        <v>1</v>
      </c>
      <c r="C2393" s="30">
        <v>1</v>
      </c>
      <c r="D2393" s="24" t="str">
        <f t="shared" si="85"/>
        <v>기사임</v>
      </c>
      <c r="E2393" s="24">
        <f>IF(D2393="","",COUNTIF($D$1:D2393,"기사임"))</f>
        <v>2047</v>
      </c>
      <c r="F2393" s="24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4" t="str">
        <f t="shared" si="84"/>
        <v/>
      </c>
    </row>
    <row r="2394" spans="1:7">
      <c r="A2394" s="30" t="s">
        <v>4112</v>
      </c>
      <c r="B2394" s="30">
        <v>1</v>
      </c>
      <c r="C2394" s="30">
        <v>1</v>
      </c>
      <c r="D2394" s="24" t="str">
        <f t="shared" si="85"/>
        <v>기사임</v>
      </c>
      <c r="E2394" s="24">
        <f>IF(D2394="","",COUNTIF($D$1:D2394,"기사임"))</f>
        <v>2048</v>
      </c>
      <c r="F2394" s="24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4" t="str">
        <f t="shared" si="84"/>
        <v/>
      </c>
    </row>
    <row r="2395" spans="1:7">
      <c r="A2395" s="30" t="s">
        <v>3321</v>
      </c>
      <c r="B2395" s="30">
        <v>1</v>
      </c>
      <c r="C2395" s="30">
        <v>1</v>
      </c>
      <c r="D2395" s="24" t="str">
        <f t="shared" si="85"/>
        <v>기사임</v>
      </c>
      <c r="E2395" s="24">
        <f>IF(D2395="","",COUNTIF($D$1:D2395,"기사임"))</f>
        <v>2049</v>
      </c>
      <c r="F2395" s="24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4" t="str">
        <f t="shared" si="84"/>
        <v/>
      </c>
    </row>
    <row r="2396" spans="1:7">
      <c r="A2396" s="30" t="s">
        <v>2430</v>
      </c>
      <c r="B2396" s="30">
        <v>1</v>
      </c>
      <c r="C2396" s="30">
        <v>1</v>
      </c>
      <c r="D2396" s="24" t="str">
        <f t="shared" si="85"/>
        <v>기사임</v>
      </c>
      <c r="E2396" s="24">
        <f>IF(D2396="","",COUNTIF($D$1:D2396,"기사임"))</f>
        <v>2050</v>
      </c>
      <c r="F2396" s="24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4" t="str">
        <f t="shared" si="84"/>
        <v/>
      </c>
    </row>
    <row r="2397" spans="1:7">
      <c r="A2397" s="30" t="s">
        <v>3322</v>
      </c>
      <c r="B2397" s="30">
        <v>1</v>
      </c>
      <c r="C2397" s="30">
        <v>1</v>
      </c>
      <c r="D2397" s="24" t="str">
        <f t="shared" si="85"/>
        <v>기사임</v>
      </c>
      <c r="E2397" s="24">
        <f>IF(D2397="","",COUNTIF($D$1:D2397,"기사임"))</f>
        <v>2051</v>
      </c>
      <c r="F2397" s="24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4" t="str">
        <f t="shared" si="84"/>
        <v/>
      </c>
    </row>
    <row r="2398" spans="1:7">
      <c r="A2398" s="30" t="s">
        <v>4113</v>
      </c>
      <c r="B2398" s="30">
        <v>1</v>
      </c>
      <c r="C2398" s="30">
        <v>1</v>
      </c>
      <c r="D2398" s="24" t="str">
        <f t="shared" si="85"/>
        <v>기사임</v>
      </c>
      <c r="E2398" s="24">
        <f>IF(D2398="","",COUNTIF($D$1:D2398,"기사임"))</f>
        <v>2052</v>
      </c>
      <c r="F2398" s="24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4" t="str">
        <f t="shared" si="84"/>
        <v/>
      </c>
    </row>
    <row r="2399" spans="1:7">
      <c r="A2399" s="30" t="s">
        <v>4114</v>
      </c>
      <c r="B2399" s="30">
        <v>1</v>
      </c>
      <c r="C2399" s="30">
        <v>1</v>
      </c>
      <c r="D2399" s="24" t="str">
        <f t="shared" si="85"/>
        <v>기사임</v>
      </c>
      <c r="E2399" s="24">
        <f>IF(D2399="","",COUNTIF($D$1:D2399,"기사임"))</f>
        <v>2053</v>
      </c>
      <c r="F2399" s="24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4" t="str">
        <f t="shared" si="84"/>
        <v/>
      </c>
    </row>
    <row r="2400" spans="1:7">
      <c r="A2400" s="30" t="s">
        <v>4115</v>
      </c>
      <c r="B2400" s="30">
        <v>1</v>
      </c>
      <c r="C2400" s="30">
        <v>1</v>
      </c>
      <c r="D2400" s="24" t="str">
        <f t="shared" si="85"/>
        <v>기사임</v>
      </c>
      <c r="E2400" s="24">
        <f>IF(D2400="","",COUNTIF($D$1:D2400,"기사임"))</f>
        <v>2054</v>
      </c>
      <c r="F2400" s="24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4" t="str">
        <f t="shared" si="84"/>
        <v/>
      </c>
    </row>
    <row r="2401" spans="1:7">
      <c r="A2401" s="30" t="s">
        <v>3217</v>
      </c>
      <c r="B2401" s="30">
        <v>1</v>
      </c>
      <c r="C2401" s="30">
        <v>1</v>
      </c>
      <c r="D2401" s="24" t="str">
        <f t="shared" si="85"/>
        <v>기사임</v>
      </c>
      <c r="E2401" s="24">
        <f>IF(D2401="","",COUNTIF($D$1:D2401,"기사임"))</f>
        <v>2055</v>
      </c>
      <c r="F2401" s="24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4" t="str">
        <f t="shared" si="84"/>
        <v/>
      </c>
    </row>
    <row r="2402" spans="1:7">
      <c r="A2402" s="30" t="s">
        <v>2431</v>
      </c>
      <c r="B2402" s="30">
        <v>1</v>
      </c>
      <c r="C2402" s="30">
        <v>1</v>
      </c>
      <c r="D2402" s="24" t="str">
        <f t="shared" si="85"/>
        <v>기사임</v>
      </c>
      <c r="E2402" s="24">
        <f>IF(D2402="","",COUNTIF($D$1:D2402,"기사임"))</f>
        <v>2056</v>
      </c>
      <c r="F2402" s="24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4" t="str">
        <f t="shared" si="84"/>
        <v/>
      </c>
    </row>
    <row r="2403" spans="1:7">
      <c r="A2403" s="30" t="s">
        <v>4116</v>
      </c>
      <c r="B2403" s="30">
        <v>1</v>
      </c>
      <c r="C2403" s="30">
        <v>1</v>
      </c>
      <c r="D2403" s="24" t="str">
        <f t="shared" si="85"/>
        <v>기사임</v>
      </c>
      <c r="E2403" s="24">
        <f>IF(D2403="","",COUNTIF($D$1:D2403,"기사임"))</f>
        <v>2057</v>
      </c>
      <c r="F2403" s="24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4" t="str">
        <f t="shared" si="84"/>
        <v/>
      </c>
    </row>
    <row r="2404" spans="1:7">
      <c r="A2404" s="30" t="s">
        <v>4117</v>
      </c>
      <c r="B2404" s="30">
        <v>1</v>
      </c>
      <c r="C2404" s="30">
        <v>1</v>
      </c>
      <c r="D2404" s="24" t="str">
        <f t="shared" si="85"/>
        <v>기사임</v>
      </c>
      <c r="E2404" s="24">
        <f>IF(D2404="","",COUNTIF($D$1:D2404,"기사임"))</f>
        <v>2058</v>
      </c>
      <c r="F2404" s="24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4" t="str">
        <f t="shared" si="84"/>
        <v/>
      </c>
    </row>
    <row r="2405" spans="1:7">
      <c r="A2405" s="30" t="s">
        <v>3323</v>
      </c>
      <c r="B2405" s="30">
        <v>1</v>
      </c>
      <c r="C2405" s="30">
        <v>1</v>
      </c>
      <c r="D2405" s="24" t="str">
        <f t="shared" si="85"/>
        <v>기사임</v>
      </c>
      <c r="E2405" s="24">
        <f>IF(D2405="","",COUNTIF($D$1:D2405,"기사임"))</f>
        <v>2059</v>
      </c>
      <c r="F2405" s="24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4" t="str">
        <f t="shared" si="84"/>
        <v/>
      </c>
    </row>
    <row r="2406" spans="1:7">
      <c r="A2406" s="30" t="s">
        <v>4118</v>
      </c>
      <c r="B2406" s="30">
        <v>1</v>
      </c>
      <c r="C2406" s="30">
        <v>1</v>
      </c>
      <c r="D2406" s="24" t="str">
        <f t="shared" si="85"/>
        <v>기사임</v>
      </c>
      <c r="E2406" s="24">
        <f>IF(D2406="","",COUNTIF($D$1:D2406,"기사임"))</f>
        <v>2060</v>
      </c>
      <c r="F2406" s="24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4" t="str">
        <f t="shared" si="84"/>
        <v/>
      </c>
    </row>
    <row r="2407" spans="1:7">
      <c r="A2407" s="30" t="s">
        <v>4119</v>
      </c>
      <c r="B2407" s="30">
        <v>1</v>
      </c>
      <c r="C2407" s="30">
        <v>1</v>
      </c>
      <c r="D2407" s="24" t="str">
        <f t="shared" si="85"/>
        <v>기사임</v>
      </c>
      <c r="E2407" s="24">
        <f>IF(D2407="","",COUNTIF($D$1:D2407,"기사임"))</f>
        <v>2061</v>
      </c>
      <c r="F2407" s="24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4" t="str">
        <f t="shared" si="84"/>
        <v/>
      </c>
    </row>
    <row r="2408" spans="1:7">
      <c r="A2408" s="30" t="s">
        <v>4120</v>
      </c>
      <c r="B2408" s="30">
        <v>1</v>
      </c>
      <c r="C2408" s="30">
        <v>1</v>
      </c>
      <c r="D2408" s="24" t="str">
        <f t="shared" si="85"/>
        <v>기사임</v>
      </c>
      <c r="E2408" s="24">
        <f>IF(D2408="","",COUNTIF($D$1:D2408,"기사임"))</f>
        <v>2062</v>
      </c>
      <c r="F2408" s="24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4" t="str">
        <f t="shared" si="84"/>
        <v/>
      </c>
    </row>
    <row r="2409" spans="1:7">
      <c r="A2409" s="30" t="s">
        <v>3324</v>
      </c>
      <c r="B2409" s="30">
        <v>1</v>
      </c>
      <c r="C2409" s="30">
        <v>1</v>
      </c>
      <c r="D2409" s="24" t="str">
        <f t="shared" si="85"/>
        <v>기사임</v>
      </c>
      <c r="E2409" s="24">
        <f>IF(D2409="","",COUNTIF($D$1:D2409,"기사임"))</f>
        <v>2063</v>
      </c>
      <c r="F2409" s="24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4" t="str">
        <f t="shared" si="84"/>
        <v/>
      </c>
    </row>
    <row r="2410" spans="1:7">
      <c r="A2410" s="30" t="s">
        <v>4121</v>
      </c>
      <c r="B2410" s="30">
        <v>1</v>
      </c>
      <c r="C2410" s="30">
        <v>1</v>
      </c>
      <c r="D2410" s="24" t="str">
        <f t="shared" si="85"/>
        <v>기사임</v>
      </c>
      <c r="E2410" s="24">
        <f>IF(D2410="","",COUNTIF($D$1:D2410,"기사임"))</f>
        <v>2064</v>
      </c>
      <c r="F2410" s="24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4" t="str">
        <f t="shared" si="84"/>
        <v/>
      </c>
    </row>
    <row r="2411" spans="1:7">
      <c r="A2411" s="30" t="s">
        <v>2582</v>
      </c>
      <c r="B2411" s="30">
        <v>1</v>
      </c>
      <c r="C2411" s="30">
        <v>1</v>
      </c>
      <c r="D2411" s="24" t="str">
        <f t="shared" si="85"/>
        <v>기사임</v>
      </c>
      <c r="E2411" s="24">
        <f>IF(D2411="","",COUNTIF($D$1:D2411,"기사임"))</f>
        <v>2065</v>
      </c>
      <c r="F2411" s="24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4" t="str">
        <f t="shared" si="84"/>
        <v/>
      </c>
    </row>
    <row r="2412" spans="1:7">
      <c r="A2412" s="30" t="s">
        <v>4122</v>
      </c>
      <c r="B2412" s="30">
        <v>1</v>
      </c>
      <c r="C2412" s="30">
        <v>1</v>
      </c>
      <c r="D2412" s="24" t="str">
        <f t="shared" si="85"/>
        <v>기사임</v>
      </c>
      <c r="E2412" s="24">
        <f>IF(D2412="","",COUNTIF($D$1:D2412,"기사임"))</f>
        <v>2066</v>
      </c>
      <c r="F2412" s="24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4" t="str">
        <f t="shared" si="84"/>
        <v/>
      </c>
    </row>
    <row r="2413" spans="1:7">
      <c r="A2413" s="30" t="s">
        <v>4123</v>
      </c>
      <c r="B2413" s="30">
        <v>1</v>
      </c>
      <c r="C2413" s="30">
        <v>1</v>
      </c>
      <c r="D2413" s="24" t="str">
        <f t="shared" si="85"/>
        <v>기사임</v>
      </c>
      <c r="E2413" s="24">
        <f>IF(D2413="","",COUNTIF($D$1:D2413,"기사임"))</f>
        <v>2067</v>
      </c>
      <c r="F2413" s="24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4" t="str">
        <f t="shared" si="84"/>
        <v/>
      </c>
    </row>
    <row r="2414" spans="1:7">
      <c r="A2414" s="30" t="s">
        <v>4124</v>
      </c>
      <c r="B2414" s="30">
        <v>1</v>
      </c>
      <c r="C2414" s="30">
        <v>1</v>
      </c>
      <c r="D2414" s="24" t="str">
        <f t="shared" si="85"/>
        <v>기사임</v>
      </c>
      <c r="E2414" s="24">
        <f>IF(D2414="","",COUNTIF($D$1:D2414,"기사임"))</f>
        <v>2068</v>
      </c>
      <c r="F2414" s="24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4" t="str">
        <f t="shared" si="84"/>
        <v/>
      </c>
    </row>
    <row r="2415" spans="1:7">
      <c r="A2415" s="30" t="s">
        <v>2790</v>
      </c>
      <c r="B2415" s="30">
        <v>1</v>
      </c>
      <c r="C2415" s="30">
        <v>1</v>
      </c>
      <c r="D2415" s="24" t="str">
        <f t="shared" si="85"/>
        <v>기사임</v>
      </c>
      <c r="E2415" s="24">
        <f>IF(D2415="","",COUNTIF($D$1:D2415,"기사임"))</f>
        <v>2069</v>
      </c>
      <c r="F2415" s="24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4" t="str">
        <f t="shared" si="84"/>
        <v/>
      </c>
    </row>
    <row r="2416" spans="1:7">
      <c r="A2416" s="30" t="s">
        <v>2210</v>
      </c>
      <c r="B2416" s="30">
        <v>1</v>
      </c>
      <c r="C2416" s="30">
        <v>1</v>
      </c>
      <c r="D2416" s="24" t="str">
        <f t="shared" si="85"/>
        <v>기사임</v>
      </c>
      <c r="E2416" s="24">
        <f>IF(D2416="","",COUNTIF($D$1:D2416,"기사임"))</f>
        <v>2070</v>
      </c>
      <c r="F2416" s="24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4" t="str">
        <f t="shared" si="84"/>
        <v/>
      </c>
    </row>
    <row r="2417" spans="1:7">
      <c r="A2417" s="30" t="s">
        <v>2791</v>
      </c>
      <c r="B2417" s="30">
        <v>1</v>
      </c>
      <c r="C2417" s="30">
        <v>1</v>
      </c>
      <c r="D2417" s="24" t="str">
        <f t="shared" si="85"/>
        <v>기사임</v>
      </c>
      <c r="E2417" s="24">
        <f>IF(D2417="","",COUNTIF($D$1:D2417,"기사임"))</f>
        <v>2071</v>
      </c>
      <c r="F2417" s="24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4" t="str">
        <f t="shared" si="84"/>
        <v/>
      </c>
    </row>
    <row r="2418" spans="1:7">
      <c r="A2418" s="30" t="s">
        <v>2585</v>
      </c>
      <c r="B2418" s="30">
        <v>1</v>
      </c>
      <c r="C2418" s="30">
        <v>1</v>
      </c>
      <c r="D2418" s="24" t="str">
        <f t="shared" si="85"/>
        <v>기사임</v>
      </c>
      <c r="E2418" s="24">
        <f>IF(D2418="","",COUNTIF($D$1:D2418,"기사임"))</f>
        <v>2072</v>
      </c>
      <c r="F2418" s="24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4" t="str">
        <f t="shared" si="84"/>
        <v/>
      </c>
    </row>
    <row r="2419" spans="1:7">
      <c r="A2419" s="30" t="s">
        <v>2792</v>
      </c>
      <c r="B2419" s="30">
        <v>1</v>
      </c>
      <c r="C2419" s="30">
        <v>1</v>
      </c>
      <c r="D2419" s="24" t="str">
        <f t="shared" si="85"/>
        <v>기사임</v>
      </c>
      <c r="E2419" s="24">
        <f>IF(D2419="","",COUNTIF($D$1:D2419,"기사임"))</f>
        <v>2073</v>
      </c>
      <c r="F2419" s="24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4" t="str">
        <f t="shared" si="84"/>
        <v/>
      </c>
    </row>
    <row r="2420" spans="1:7">
      <c r="A2420" s="30" t="s">
        <v>2211</v>
      </c>
      <c r="B2420" s="30">
        <v>1</v>
      </c>
      <c r="C2420" s="30">
        <v>1</v>
      </c>
      <c r="D2420" s="24" t="str">
        <f t="shared" si="85"/>
        <v>기사임</v>
      </c>
      <c r="E2420" s="24">
        <f>IF(D2420="","",COUNTIF($D$1:D2420,"기사임"))</f>
        <v>2074</v>
      </c>
      <c r="F2420" s="24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4" t="str">
        <f t="shared" si="84"/>
        <v/>
      </c>
    </row>
    <row r="2421" spans="1:7">
      <c r="A2421" s="30" t="s">
        <v>3326</v>
      </c>
      <c r="B2421" s="30">
        <v>1</v>
      </c>
      <c r="C2421" s="30">
        <v>1</v>
      </c>
      <c r="D2421" s="24" t="str">
        <f t="shared" si="85"/>
        <v>기사임</v>
      </c>
      <c r="E2421" s="24">
        <f>IF(D2421="","",COUNTIF($D$1:D2421,"기사임"))</f>
        <v>2075</v>
      </c>
      <c r="F2421" s="24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4" t="str">
        <f t="shared" si="84"/>
        <v/>
      </c>
    </row>
    <row r="2422" spans="1:7">
      <c r="A2422" s="30" t="s">
        <v>4125</v>
      </c>
      <c r="B2422" s="30">
        <v>1</v>
      </c>
      <c r="C2422" s="30">
        <v>1</v>
      </c>
      <c r="D2422" s="24" t="str">
        <f t="shared" si="85"/>
        <v>기사임</v>
      </c>
      <c r="E2422" s="24">
        <f>IF(D2422="","",COUNTIF($D$1:D2422,"기사임"))</f>
        <v>2076</v>
      </c>
      <c r="F2422" s="24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4" t="str">
        <f t="shared" si="84"/>
        <v/>
      </c>
    </row>
    <row r="2423" spans="1:7">
      <c r="A2423" s="30" t="s">
        <v>3327</v>
      </c>
      <c r="B2423" s="30">
        <v>1</v>
      </c>
      <c r="C2423" s="30">
        <v>1</v>
      </c>
      <c r="D2423" s="24" t="str">
        <f t="shared" si="85"/>
        <v>기사임</v>
      </c>
      <c r="E2423" s="24">
        <f>IF(D2423="","",COUNTIF($D$1:D2423,"기사임"))</f>
        <v>2077</v>
      </c>
      <c r="F2423" s="24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4" t="str">
        <f t="shared" si="84"/>
        <v/>
      </c>
    </row>
    <row r="2424" spans="1:7">
      <c r="A2424" s="30" t="s">
        <v>4126</v>
      </c>
      <c r="B2424" s="30">
        <v>1</v>
      </c>
      <c r="C2424" s="30">
        <v>1</v>
      </c>
      <c r="D2424" s="24" t="str">
        <f t="shared" si="85"/>
        <v>기사임</v>
      </c>
      <c r="E2424" s="24">
        <f>IF(D2424="","",COUNTIF($D$1:D2424,"기사임"))</f>
        <v>2078</v>
      </c>
      <c r="F2424" s="24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4" t="str">
        <f t="shared" si="84"/>
        <v/>
      </c>
    </row>
    <row r="2425" spans="1:7">
      <c r="A2425" s="30" t="s">
        <v>2436</v>
      </c>
      <c r="B2425" s="30">
        <v>1</v>
      </c>
      <c r="C2425" s="30">
        <v>1</v>
      </c>
      <c r="D2425" s="24" t="str">
        <f t="shared" si="85"/>
        <v>기사임</v>
      </c>
      <c r="E2425" s="24">
        <f>IF(D2425="","",COUNTIF($D$1:D2425,"기사임"))</f>
        <v>2079</v>
      </c>
      <c r="F2425" s="24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4" t="str">
        <f t="shared" si="84"/>
        <v/>
      </c>
    </row>
    <row r="2426" spans="1:7">
      <c r="A2426" s="30" t="s">
        <v>4127</v>
      </c>
      <c r="B2426" s="30">
        <v>1</v>
      </c>
      <c r="C2426" s="30">
        <v>1</v>
      </c>
      <c r="D2426" s="24" t="str">
        <f t="shared" si="85"/>
        <v>기사임</v>
      </c>
      <c r="E2426" s="24">
        <f>IF(D2426="","",COUNTIF($D$1:D2426,"기사임"))</f>
        <v>2080</v>
      </c>
      <c r="F2426" s="24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4" t="str">
        <f t="shared" si="84"/>
        <v/>
      </c>
    </row>
    <row r="2427" spans="1:7">
      <c r="A2427" s="30" t="s">
        <v>4128</v>
      </c>
      <c r="B2427" s="30">
        <v>1</v>
      </c>
      <c r="C2427" s="30">
        <v>1</v>
      </c>
      <c r="D2427" s="24" t="str">
        <f t="shared" si="85"/>
        <v>기사임</v>
      </c>
      <c r="E2427" s="24">
        <f>IF(D2427="","",COUNTIF($D$1:D2427,"기사임"))</f>
        <v>2081</v>
      </c>
      <c r="F2427" s="24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4" t="str">
        <f t="shared" si="84"/>
        <v/>
      </c>
    </row>
    <row r="2428" spans="1:7">
      <c r="A2428" s="30" t="s">
        <v>4129</v>
      </c>
      <c r="B2428" s="30">
        <v>1</v>
      </c>
      <c r="C2428" s="30">
        <v>1</v>
      </c>
      <c r="D2428" s="24" t="str">
        <f t="shared" si="85"/>
        <v>기사임</v>
      </c>
      <c r="E2428" s="24">
        <f>IF(D2428="","",COUNTIF($D$1:D2428,"기사임"))</f>
        <v>2082</v>
      </c>
      <c r="F2428" s="24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4" t="str">
        <f t="shared" si="84"/>
        <v/>
      </c>
    </row>
    <row r="2429" spans="1:7">
      <c r="A2429" s="30" t="s">
        <v>2793</v>
      </c>
      <c r="B2429" s="30">
        <v>1</v>
      </c>
      <c r="C2429" s="30">
        <v>1</v>
      </c>
      <c r="D2429" s="24" t="str">
        <f t="shared" si="85"/>
        <v>기사임</v>
      </c>
      <c r="E2429" s="24">
        <f>IF(D2429="","",COUNTIF($D$1:D2429,"기사임"))</f>
        <v>2083</v>
      </c>
      <c r="F2429" s="24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4" t="str">
        <f t="shared" si="84"/>
        <v/>
      </c>
    </row>
    <row r="2430" spans="1:7">
      <c r="A2430" s="30" t="s">
        <v>3143</v>
      </c>
      <c r="B2430" s="30">
        <v>1</v>
      </c>
      <c r="C2430" s="30">
        <v>1</v>
      </c>
      <c r="D2430" s="24" t="str">
        <f t="shared" si="85"/>
        <v>기사임</v>
      </c>
      <c r="E2430" s="24">
        <f>IF(D2430="","",COUNTIF($D$1:D2430,"기사임"))</f>
        <v>2084</v>
      </c>
      <c r="F2430" s="24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4" t="str">
        <f t="shared" si="84"/>
        <v/>
      </c>
    </row>
    <row r="2431" spans="1:7">
      <c r="A2431" s="30" t="s">
        <v>2437</v>
      </c>
      <c r="B2431" s="30">
        <v>1</v>
      </c>
      <c r="C2431" s="30">
        <v>1</v>
      </c>
      <c r="D2431" s="24" t="str">
        <f t="shared" si="85"/>
        <v>기사임</v>
      </c>
      <c r="E2431" s="24">
        <f>IF(D2431="","",COUNTIF($D$1:D2431,"기사임"))</f>
        <v>2085</v>
      </c>
      <c r="F2431" s="24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4" t="str">
        <f t="shared" si="84"/>
        <v/>
      </c>
    </row>
    <row r="2432" spans="1:7">
      <c r="A2432" s="30" t="s">
        <v>4130</v>
      </c>
      <c r="B2432" s="30">
        <v>1</v>
      </c>
      <c r="C2432" s="30">
        <v>1</v>
      </c>
      <c r="D2432" s="24" t="str">
        <f t="shared" si="85"/>
        <v>기사임</v>
      </c>
      <c r="E2432" s="24">
        <f>IF(D2432="","",COUNTIF($D$1:D2432,"기사임"))</f>
        <v>2086</v>
      </c>
      <c r="F2432" s="24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4" t="str">
        <f t="shared" si="84"/>
        <v/>
      </c>
    </row>
    <row r="2433" spans="1:7">
      <c r="A2433" s="30" t="s">
        <v>2586</v>
      </c>
      <c r="B2433" s="30">
        <v>1</v>
      </c>
      <c r="C2433" s="30">
        <v>1</v>
      </c>
      <c r="D2433" s="24" t="str">
        <f t="shared" si="85"/>
        <v>기사임</v>
      </c>
      <c r="E2433" s="24">
        <f>IF(D2433="","",COUNTIF($D$1:D2433,"기사임"))</f>
        <v>2087</v>
      </c>
      <c r="F2433" s="24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4" t="str">
        <f t="shared" si="84"/>
        <v/>
      </c>
    </row>
    <row r="2434" spans="1:7">
      <c r="A2434" s="30" t="s">
        <v>2312</v>
      </c>
      <c r="B2434" s="30">
        <v>1</v>
      </c>
      <c r="C2434" s="30">
        <v>1</v>
      </c>
      <c r="D2434" s="24" t="str">
        <f t="shared" si="85"/>
        <v>기사임</v>
      </c>
      <c r="E2434" s="24">
        <f>IF(D2434="","",COUNTIF($D$1:D2434,"기사임"))</f>
        <v>2088</v>
      </c>
      <c r="F2434" s="24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4" t="str">
        <f t="shared" ref="G2434:G2497" si="86">IF(F2434="","",RANK(F2434,F:F,1))</f>
        <v/>
      </c>
    </row>
    <row r="2435" spans="1:7">
      <c r="A2435" s="30" t="s">
        <v>2438</v>
      </c>
      <c r="B2435" s="30">
        <v>1</v>
      </c>
      <c r="C2435" s="30">
        <v>1</v>
      </c>
      <c r="D2435" s="24" t="str">
        <f t="shared" ref="D2435:D2498" si="87">IF(AND(MID(A2435,2,8)="archives",ISNUMBER(VALUE(MID(A2435,11,8)))=TRUE),"기사임","")</f>
        <v>기사임</v>
      </c>
      <c r="E2435" s="24">
        <f>IF(D2435="","",COUNTIF($D$1:D2435,"기사임"))</f>
        <v>2089</v>
      </c>
      <c r="F2435" s="24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4" t="str">
        <f t="shared" si="86"/>
        <v/>
      </c>
    </row>
    <row r="2436" spans="1:7">
      <c r="A2436" s="30" t="s">
        <v>4131</v>
      </c>
      <c r="B2436" s="30">
        <v>1</v>
      </c>
      <c r="C2436" s="30">
        <v>1</v>
      </c>
      <c r="D2436" s="24" t="str">
        <f t="shared" si="87"/>
        <v>기사임</v>
      </c>
      <c r="E2436" s="24">
        <f>IF(D2436="","",COUNTIF($D$1:D2436,"기사임"))</f>
        <v>2090</v>
      </c>
      <c r="F2436" s="24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4" t="str">
        <f t="shared" si="86"/>
        <v/>
      </c>
    </row>
    <row r="2437" spans="1:7">
      <c r="A2437" s="30" t="s">
        <v>3218</v>
      </c>
      <c r="B2437" s="30">
        <v>1</v>
      </c>
      <c r="C2437" s="30">
        <v>1</v>
      </c>
      <c r="D2437" s="24" t="str">
        <f t="shared" si="87"/>
        <v>기사임</v>
      </c>
      <c r="E2437" s="24">
        <f>IF(D2437="","",COUNTIF($D$1:D2437,"기사임"))</f>
        <v>2091</v>
      </c>
      <c r="F2437" s="24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4" t="str">
        <f t="shared" si="86"/>
        <v/>
      </c>
    </row>
    <row r="2438" spans="1:7">
      <c r="A2438" s="30" t="s">
        <v>4132</v>
      </c>
      <c r="B2438" s="30">
        <v>1</v>
      </c>
      <c r="C2438" s="30">
        <v>1</v>
      </c>
      <c r="D2438" s="24" t="str">
        <f t="shared" si="87"/>
        <v>기사임</v>
      </c>
      <c r="E2438" s="24">
        <f>IF(D2438="","",COUNTIF($D$1:D2438,"기사임"))</f>
        <v>2092</v>
      </c>
      <c r="F2438" s="24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4" t="str">
        <f t="shared" si="86"/>
        <v/>
      </c>
    </row>
    <row r="2439" spans="1:7">
      <c r="A2439" s="30" t="s">
        <v>4133</v>
      </c>
      <c r="B2439" s="30">
        <v>1</v>
      </c>
      <c r="C2439" s="30">
        <v>1</v>
      </c>
      <c r="D2439" s="24" t="str">
        <f t="shared" si="87"/>
        <v>기사임</v>
      </c>
      <c r="E2439" s="24">
        <f>IF(D2439="","",COUNTIF($D$1:D2439,"기사임"))</f>
        <v>2093</v>
      </c>
      <c r="F2439" s="24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4" t="str">
        <f t="shared" si="86"/>
        <v/>
      </c>
    </row>
    <row r="2440" spans="1:7">
      <c r="A2440" s="30" t="s">
        <v>4134</v>
      </c>
      <c r="B2440" s="30">
        <v>1</v>
      </c>
      <c r="C2440" s="30">
        <v>1</v>
      </c>
      <c r="D2440" s="24" t="str">
        <f t="shared" si="87"/>
        <v>기사임</v>
      </c>
      <c r="E2440" s="24">
        <f>IF(D2440="","",COUNTIF($D$1:D2440,"기사임"))</f>
        <v>2094</v>
      </c>
      <c r="F2440" s="24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4" t="str">
        <f t="shared" si="86"/>
        <v/>
      </c>
    </row>
    <row r="2441" spans="1:7">
      <c r="A2441" s="30" t="s">
        <v>4135</v>
      </c>
      <c r="B2441" s="30">
        <v>1</v>
      </c>
      <c r="C2441" s="30">
        <v>1</v>
      </c>
      <c r="D2441" s="24" t="str">
        <f t="shared" si="87"/>
        <v>기사임</v>
      </c>
      <c r="E2441" s="24">
        <f>IF(D2441="","",COUNTIF($D$1:D2441,"기사임"))</f>
        <v>2095</v>
      </c>
      <c r="F2441" s="24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4" t="str">
        <f t="shared" si="86"/>
        <v/>
      </c>
    </row>
    <row r="2442" spans="1:7">
      <c r="A2442" s="30" t="s">
        <v>4136</v>
      </c>
      <c r="B2442" s="30">
        <v>1</v>
      </c>
      <c r="C2442" s="30">
        <v>1</v>
      </c>
      <c r="D2442" s="24" t="str">
        <f t="shared" si="87"/>
        <v>기사임</v>
      </c>
      <c r="E2442" s="24">
        <f>IF(D2442="","",COUNTIF($D$1:D2442,"기사임"))</f>
        <v>2096</v>
      </c>
      <c r="F2442" s="24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4" t="str">
        <f t="shared" si="86"/>
        <v/>
      </c>
    </row>
    <row r="2443" spans="1:7">
      <c r="A2443" s="30" t="s">
        <v>2011</v>
      </c>
      <c r="B2443" s="30">
        <v>1</v>
      </c>
      <c r="C2443" s="30">
        <v>1</v>
      </c>
      <c r="D2443" s="24" t="str">
        <f t="shared" si="87"/>
        <v>기사임</v>
      </c>
      <c r="E2443" s="24">
        <f>IF(D2443="","",COUNTIF($D$1:D2443,"기사임"))</f>
        <v>2097</v>
      </c>
      <c r="F2443" s="24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4" t="str">
        <f t="shared" si="86"/>
        <v/>
      </c>
    </row>
    <row r="2444" spans="1:7">
      <c r="A2444" s="30" t="s">
        <v>4137</v>
      </c>
      <c r="B2444" s="30">
        <v>1</v>
      </c>
      <c r="C2444" s="30">
        <v>1</v>
      </c>
      <c r="D2444" s="24" t="str">
        <f t="shared" si="87"/>
        <v>기사임</v>
      </c>
      <c r="E2444" s="24">
        <f>IF(D2444="","",COUNTIF($D$1:D2444,"기사임"))</f>
        <v>2098</v>
      </c>
      <c r="F2444" s="24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4" t="str">
        <f t="shared" si="86"/>
        <v/>
      </c>
    </row>
    <row r="2445" spans="1:7">
      <c r="A2445" s="30" t="s">
        <v>4138</v>
      </c>
      <c r="B2445" s="30">
        <v>1</v>
      </c>
      <c r="C2445" s="30">
        <v>1</v>
      </c>
      <c r="D2445" s="24" t="str">
        <f t="shared" si="87"/>
        <v>기사임</v>
      </c>
      <c r="E2445" s="24">
        <f>IF(D2445="","",COUNTIF($D$1:D2445,"기사임"))</f>
        <v>2099</v>
      </c>
      <c r="F2445" s="24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4" t="str">
        <f t="shared" si="86"/>
        <v/>
      </c>
    </row>
    <row r="2446" spans="1:7">
      <c r="A2446" s="30" t="s">
        <v>4139</v>
      </c>
      <c r="B2446" s="30">
        <v>1</v>
      </c>
      <c r="C2446" s="30">
        <v>1</v>
      </c>
      <c r="D2446" s="24" t="str">
        <f t="shared" si="87"/>
        <v>기사임</v>
      </c>
      <c r="E2446" s="24">
        <f>IF(D2446="","",COUNTIF($D$1:D2446,"기사임"))</f>
        <v>2100</v>
      </c>
      <c r="F2446" s="24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4" t="str">
        <f t="shared" si="86"/>
        <v/>
      </c>
    </row>
    <row r="2447" spans="1:7">
      <c r="A2447" s="30" t="s">
        <v>1690</v>
      </c>
      <c r="B2447" s="30">
        <v>1</v>
      </c>
      <c r="C2447" s="30">
        <v>1</v>
      </c>
      <c r="D2447" s="24" t="str">
        <f t="shared" si="87"/>
        <v>기사임</v>
      </c>
      <c r="E2447" s="24">
        <f>IF(D2447="","",COUNTIF($D$1:D2447,"기사임"))</f>
        <v>2101</v>
      </c>
      <c r="F2447" s="24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4" t="str">
        <f t="shared" si="86"/>
        <v/>
      </c>
    </row>
    <row r="2448" spans="1:7">
      <c r="A2448" s="30" t="s">
        <v>2589</v>
      </c>
      <c r="B2448" s="30">
        <v>1</v>
      </c>
      <c r="C2448" s="30">
        <v>1</v>
      </c>
      <c r="D2448" s="24" t="str">
        <f t="shared" si="87"/>
        <v>기사임</v>
      </c>
      <c r="E2448" s="24">
        <f>IF(D2448="","",COUNTIF($D$1:D2448,"기사임"))</f>
        <v>2102</v>
      </c>
      <c r="F2448" s="24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4" t="str">
        <f t="shared" si="86"/>
        <v/>
      </c>
    </row>
    <row r="2449" spans="1:7">
      <c r="A2449" s="30" t="s">
        <v>4140</v>
      </c>
      <c r="B2449" s="30">
        <v>1</v>
      </c>
      <c r="C2449" s="30">
        <v>1</v>
      </c>
      <c r="D2449" s="24" t="str">
        <f t="shared" si="87"/>
        <v>기사임</v>
      </c>
      <c r="E2449" s="24">
        <f>IF(D2449="","",COUNTIF($D$1:D2449,"기사임"))</f>
        <v>2103</v>
      </c>
      <c r="F2449" s="24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4" t="str">
        <f t="shared" si="86"/>
        <v/>
      </c>
    </row>
    <row r="2450" spans="1:7">
      <c r="A2450" s="30" t="s">
        <v>4141</v>
      </c>
      <c r="B2450" s="30">
        <v>1</v>
      </c>
      <c r="C2450" s="30">
        <v>1</v>
      </c>
      <c r="D2450" s="24" t="str">
        <f t="shared" si="87"/>
        <v>기사임</v>
      </c>
      <c r="E2450" s="24">
        <f>IF(D2450="","",COUNTIF($D$1:D2450,"기사임"))</f>
        <v>2104</v>
      </c>
      <c r="F2450" s="24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4" t="str">
        <f t="shared" si="86"/>
        <v/>
      </c>
    </row>
    <row r="2451" spans="1:7">
      <c r="A2451" s="30" t="s">
        <v>2797</v>
      </c>
      <c r="B2451" s="30">
        <v>1</v>
      </c>
      <c r="C2451" s="30">
        <v>1</v>
      </c>
      <c r="D2451" s="24" t="str">
        <f t="shared" si="87"/>
        <v>기사임</v>
      </c>
      <c r="E2451" s="24">
        <f>IF(D2451="","",COUNTIF($D$1:D2451,"기사임"))</f>
        <v>2105</v>
      </c>
      <c r="F2451" s="24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4" t="str">
        <f t="shared" si="86"/>
        <v/>
      </c>
    </row>
    <row r="2452" spans="1:7">
      <c r="A2452" s="30" t="s">
        <v>2590</v>
      </c>
      <c r="B2452" s="30">
        <v>1</v>
      </c>
      <c r="C2452" s="30">
        <v>1</v>
      </c>
      <c r="D2452" s="24" t="str">
        <f t="shared" si="87"/>
        <v>기사임</v>
      </c>
      <c r="E2452" s="24">
        <f>IF(D2452="","",COUNTIF($D$1:D2452,"기사임"))</f>
        <v>2106</v>
      </c>
      <c r="F2452" s="24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4" t="str">
        <f t="shared" si="86"/>
        <v/>
      </c>
    </row>
    <row r="2453" spans="1:7">
      <c r="A2453" s="30" t="s">
        <v>2212</v>
      </c>
      <c r="B2453" s="30">
        <v>1</v>
      </c>
      <c r="C2453" s="30">
        <v>1</v>
      </c>
      <c r="D2453" s="24" t="str">
        <f t="shared" si="87"/>
        <v>기사임</v>
      </c>
      <c r="E2453" s="24">
        <f>IF(D2453="","",COUNTIF($D$1:D2453,"기사임"))</f>
        <v>2107</v>
      </c>
      <c r="F2453" s="24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4" t="str">
        <f t="shared" si="86"/>
        <v/>
      </c>
    </row>
    <row r="2454" spans="1:7">
      <c r="A2454" s="30" t="s">
        <v>3328</v>
      </c>
      <c r="B2454" s="30">
        <v>1</v>
      </c>
      <c r="C2454" s="30">
        <v>1</v>
      </c>
      <c r="D2454" s="24" t="str">
        <f t="shared" si="87"/>
        <v>기사임</v>
      </c>
      <c r="E2454" s="24">
        <f>IF(D2454="","",COUNTIF($D$1:D2454,"기사임"))</f>
        <v>2108</v>
      </c>
      <c r="F2454" s="24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4" t="str">
        <f t="shared" si="86"/>
        <v/>
      </c>
    </row>
    <row r="2455" spans="1:7">
      <c r="A2455" s="30" t="s">
        <v>4142</v>
      </c>
      <c r="B2455" s="30">
        <v>1</v>
      </c>
      <c r="C2455" s="30">
        <v>1</v>
      </c>
      <c r="D2455" s="24" t="str">
        <f t="shared" si="87"/>
        <v>기사임</v>
      </c>
      <c r="E2455" s="24">
        <f>IF(D2455="","",COUNTIF($D$1:D2455,"기사임"))</f>
        <v>2109</v>
      </c>
      <c r="F2455" s="24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4" t="str">
        <f t="shared" si="86"/>
        <v/>
      </c>
    </row>
    <row r="2456" spans="1:7">
      <c r="A2456" s="30" t="s">
        <v>4143</v>
      </c>
      <c r="B2456" s="30">
        <v>1</v>
      </c>
      <c r="C2456" s="30">
        <v>1</v>
      </c>
      <c r="D2456" s="24" t="str">
        <f t="shared" si="87"/>
        <v>기사임</v>
      </c>
      <c r="E2456" s="24">
        <f>IF(D2456="","",COUNTIF($D$1:D2456,"기사임"))</f>
        <v>2110</v>
      </c>
      <c r="F2456" s="24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4" t="str">
        <f t="shared" si="86"/>
        <v/>
      </c>
    </row>
    <row r="2457" spans="1:7">
      <c r="A2457" s="30" t="s">
        <v>4144</v>
      </c>
      <c r="B2457" s="30">
        <v>1</v>
      </c>
      <c r="C2457" s="30">
        <v>1</v>
      </c>
      <c r="D2457" s="24" t="str">
        <f t="shared" si="87"/>
        <v>기사임</v>
      </c>
      <c r="E2457" s="24">
        <f>IF(D2457="","",COUNTIF($D$1:D2457,"기사임"))</f>
        <v>2111</v>
      </c>
      <c r="F2457" s="24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4" t="str">
        <f t="shared" si="86"/>
        <v/>
      </c>
    </row>
    <row r="2458" spans="1:7">
      <c r="A2458" s="30" t="s">
        <v>4145</v>
      </c>
      <c r="B2458" s="30">
        <v>1</v>
      </c>
      <c r="C2458" s="30">
        <v>1</v>
      </c>
      <c r="D2458" s="24" t="str">
        <f t="shared" si="87"/>
        <v>기사임</v>
      </c>
      <c r="E2458" s="24">
        <f>IF(D2458="","",COUNTIF($D$1:D2458,"기사임"))</f>
        <v>2112</v>
      </c>
      <c r="F2458" s="24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4" t="str">
        <f t="shared" si="86"/>
        <v/>
      </c>
    </row>
    <row r="2459" spans="1:7">
      <c r="A2459" s="30" t="s">
        <v>2442</v>
      </c>
      <c r="B2459" s="30">
        <v>1</v>
      </c>
      <c r="C2459" s="30">
        <v>1</v>
      </c>
      <c r="D2459" s="24" t="str">
        <f t="shared" si="87"/>
        <v>기사임</v>
      </c>
      <c r="E2459" s="24">
        <f>IF(D2459="","",COUNTIF($D$1:D2459,"기사임"))</f>
        <v>2113</v>
      </c>
      <c r="F2459" s="24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4" t="str">
        <f t="shared" si="86"/>
        <v/>
      </c>
    </row>
    <row r="2460" spans="1:7">
      <c r="A2460" s="30" t="s">
        <v>3182</v>
      </c>
      <c r="B2460" s="30">
        <v>1</v>
      </c>
      <c r="C2460" s="30">
        <v>1</v>
      </c>
      <c r="D2460" s="24" t="str">
        <f t="shared" si="87"/>
        <v>기사임</v>
      </c>
      <c r="E2460" s="24">
        <f>IF(D2460="","",COUNTIF($D$1:D2460,"기사임"))</f>
        <v>2114</v>
      </c>
      <c r="F2460" s="24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4" t="str">
        <f t="shared" si="86"/>
        <v/>
      </c>
    </row>
    <row r="2461" spans="1:7">
      <c r="A2461" s="30" t="s">
        <v>4146</v>
      </c>
      <c r="B2461" s="30">
        <v>1</v>
      </c>
      <c r="C2461" s="30">
        <v>1</v>
      </c>
      <c r="D2461" s="24" t="str">
        <f t="shared" si="87"/>
        <v>기사임</v>
      </c>
      <c r="E2461" s="24">
        <f>IF(D2461="","",COUNTIF($D$1:D2461,"기사임"))</f>
        <v>2115</v>
      </c>
      <c r="F2461" s="24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4" t="str">
        <f t="shared" si="86"/>
        <v/>
      </c>
    </row>
    <row r="2462" spans="1:7">
      <c r="A2462" s="30" t="s">
        <v>4147</v>
      </c>
      <c r="B2462" s="30">
        <v>1</v>
      </c>
      <c r="C2462" s="30">
        <v>1</v>
      </c>
      <c r="D2462" s="24" t="str">
        <f t="shared" si="87"/>
        <v>기사임</v>
      </c>
      <c r="E2462" s="24">
        <f>IF(D2462="","",COUNTIF($D$1:D2462,"기사임"))</f>
        <v>2116</v>
      </c>
      <c r="F2462" s="24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4" t="str">
        <f t="shared" si="86"/>
        <v/>
      </c>
    </row>
    <row r="2463" spans="1:7">
      <c r="A2463" s="30" t="s">
        <v>2800</v>
      </c>
      <c r="B2463" s="30">
        <v>1</v>
      </c>
      <c r="C2463" s="30">
        <v>1</v>
      </c>
      <c r="D2463" s="24" t="str">
        <f t="shared" si="87"/>
        <v>기사임</v>
      </c>
      <c r="E2463" s="24">
        <f>IF(D2463="","",COUNTIF($D$1:D2463,"기사임"))</f>
        <v>2117</v>
      </c>
      <c r="F2463" s="24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4" t="str">
        <f t="shared" si="86"/>
        <v/>
      </c>
    </row>
    <row r="2464" spans="1:7">
      <c r="A2464" s="30" t="s">
        <v>4148</v>
      </c>
      <c r="B2464" s="30">
        <v>1</v>
      </c>
      <c r="C2464" s="30">
        <v>1</v>
      </c>
      <c r="D2464" s="24" t="str">
        <f t="shared" si="87"/>
        <v>기사임</v>
      </c>
      <c r="E2464" s="24">
        <f>IF(D2464="","",COUNTIF($D$1:D2464,"기사임"))</f>
        <v>2118</v>
      </c>
      <c r="F2464" s="24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4" t="str">
        <f t="shared" si="86"/>
        <v/>
      </c>
    </row>
    <row r="2465" spans="1:7">
      <c r="A2465" s="30" t="s">
        <v>3144</v>
      </c>
      <c r="B2465" s="30">
        <v>1</v>
      </c>
      <c r="C2465" s="30">
        <v>1</v>
      </c>
      <c r="D2465" s="24" t="str">
        <f t="shared" si="87"/>
        <v>기사임</v>
      </c>
      <c r="E2465" s="24">
        <f>IF(D2465="","",COUNTIF($D$1:D2465,"기사임"))</f>
        <v>2119</v>
      </c>
      <c r="F2465" s="24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4" t="str">
        <f t="shared" si="86"/>
        <v/>
      </c>
    </row>
    <row r="2466" spans="1:7">
      <c r="A2466" s="30" t="s">
        <v>2591</v>
      </c>
      <c r="B2466" s="30">
        <v>1</v>
      </c>
      <c r="C2466" s="30">
        <v>1</v>
      </c>
      <c r="D2466" s="24" t="str">
        <f t="shared" si="87"/>
        <v>기사임</v>
      </c>
      <c r="E2466" s="24">
        <f>IF(D2466="","",COUNTIF($D$1:D2466,"기사임"))</f>
        <v>2120</v>
      </c>
      <c r="F2466" s="24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4" t="str">
        <f t="shared" si="86"/>
        <v/>
      </c>
    </row>
    <row r="2467" spans="1:7">
      <c r="A2467" s="30" t="s">
        <v>1871</v>
      </c>
      <c r="B2467" s="30">
        <v>1</v>
      </c>
      <c r="C2467" s="30">
        <v>1</v>
      </c>
      <c r="D2467" s="24" t="str">
        <f t="shared" si="87"/>
        <v>기사임</v>
      </c>
      <c r="E2467" s="24">
        <f>IF(D2467="","",COUNTIF($D$1:D2467,"기사임"))</f>
        <v>2121</v>
      </c>
      <c r="F2467" s="24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4" t="str">
        <f t="shared" si="86"/>
        <v/>
      </c>
    </row>
    <row r="2468" spans="1:7">
      <c r="A2468" s="30" t="s">
        <v>2801</v>
      </c>
      <c r="B2468" s="30">
        <v>1</v>
      </c>
      <c r="C2468" s="30">
        <v>1</v>
      </c>
      <c r="D2468" s="24" t="str">
        <f t="shared" si="87"/>
        <v>기사임</v>
      </c>
      <c r="E2468" s="24">
        <f>IF(D2468="","",COUNTIF($D$1:D2468,"기사임"))</f>
        <v>2122</v>
      </c>
      <c r="F2468" s="24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4" t="str">
        <f t="shared" si="86"/>
        <v/>
      </c>
    </row>
    <row r="2469" spans="1:7">
      <c r="A2469" s="30" t="s">
        <v>4149</v>
      </c>
      <c r="B2469" s="30">
        <v>1</v>
      </c>
      <c r="C2469" s="30">
        <v>1</v>
      </c>
      <c r="D2469" s="24" t="str">
        <f t="shared" si="87"/>
        <v>기사임</v>
      </c>
      <c r="E2469" s="24">
        <f>IF(D2469="","",COUNTIF($D$1:D2469,"기사임"))</f>
        <v>2123</v>
      </c>
      <c r="F2469" s="24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4" t="str">
        <f t="shared" si="86"/>
        <v/>
      </c>
    </row>
    <row r="2470" spans="1:7">
      <c r="A2470" s="30" t="s">
        <v>2802</v>
      </c>
      <c r="B2470" s="30">
        <v>1</v>
      </c>
      <c r="C2470" s="30">
        <v>1</v>
      </c>
      <c r="D2470" s="24" t="str">
        <f t="shared" si="87"/>
        <v>기사임</v>
      </c>
      <c r="E2470" s="24">
        <f>IF(D2470="","",COUNTIF($D$1:D2470,"기사임"))</f>
        <v>2124</v>
      </c>
      <c r="F2470" s="24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4" t="str">
        <f t="shared" si="86"/>
        <v/>
      </c>
    </row>
    <row r="2471" spans="1:7">
      <c r="A2471" s="30" t="s">
        <v>2804</v>
      </c>
      <c r="B2471" s="30">
        <v>1</v>
      </c>
      <c r="C2471" s="30">
        <v>1</v>
      </c>
      <c r="D2471" s="24" t="str">
        <f t="shared" si="87"/>
        <v>기사임</v>
      </c>
      <c r="E2471" s="24">
        <f>IF(D2471="","",COUNTIF($D$1:D2471,"기사임"))</f>
        <v>2125</v>
      </c>
      <c r="F2471" s="24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4" t="str">
        <f t="shared" si="86"/>
        <v/>
      </c>
    </row>
    <row r="2472" spans="1:7">
      <c r="A2472" s="30" t="s">
        <v>3183</v>
      </c>
      <c r="B2472" s="30">
        <v>1</v>
      </c>
      <c r="C2472" s="30">
        <v>1</v>
      </c>
      <c r="D2472" s="24" t="str">
        <f t="shared" si="87"/>
        <v>기사임</v>
      </c>
      <c r="E2472" s="24">
        <f>IF(D2472="","",COUNTIF($D$1:D2472,"기사임"))</f>
        <v>2126</v>
      </c>
      <c r="F2472" s="24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4" t="str">
        <f t="shared" si="86"/>
        <v/>
      </c>
    </row>
    <row r="2473" spans="1:7">
      <c r="A2473" s="30" t="s">
        <v>4150</v>
      </c>
      <c r="B2473" s="30">
        <v>1</v>
      </c>
      <c r="C2473" s="30">
        <v>1</v>
      </c>
      <c r="D2473" s="24" t="str">
        <f t="shared" si="87"/>
        <v>기사임</v>
      </c>
      <c r="E2473" s="24">
        <f>IF(D2473="","",COUNTIF($D$1:D2473,"기사임"))</f>
        <v>2127</v>
      </c>
      <c r="F2473" s="24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4" t="str">
        <f t="shared" si="86"/>
        <v/>
      </c>
    </row>
    <row r="2474" spans="1:7">
      <c r="A2474" s="30" t="s">
        <v>2592</v>
      </c>
      <c r="B2474" s="30">
        <v>1</v>
      </c>
      <c r="C2474" s="30">
        <v>1</v>
      </c>
      <c r="D2474" s="24" t="str">
        <f t="shared" si="87"/>
        <v>기사임</v>
      </c>
      <c r="E2474" s="24">
        <f>IF(D2474="","",COUNTIF($D$1:D2474,"기사임"))</f>
        <v>2128</v>
      </c>
      <c r="F2474" s="24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4" t="str">
        <f t="shared" si="86"/>
        <v/>
      </c>
    </row>
    <row r="2475" spans="1:7">
      <c r="A2475" s="30" t="s">
        <v>4151</v>
      </c>
      <c r="B2475" s="30">
        <v>1</v>
      </c>
      <c r="C2475" s="30">
        <v>1</v>
      </c>
      <c r="D2475" s="24" t="str">
        <f t="shared" si="87"/>
        <v>기사임</v>
      </c>
      <c r="E2475" s="24">
        <f>IF(D2475="","",COUNTIF($D$1:D2475,"기사임"))</f>
        <v>2129</v>
      </c>
      <c r="F2475" s="24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4" t="str">
        <f t="shared" si="86"/>
        <v/>
      </c>
    </row>
    <row r="2476" spans="1:7">
      <c r="A2476" s="30" t="s">
        <v>2214</v>
      </c>
      <c r="B2476" s="30">
        <v>1</v>
      </c>
      <c r="C2476" s="30">
        <v>1</v>
      </c>
      <c r="D2476" s="24" t="str">
        <f t="shared" si="87"/>
        <v>기사임</v>
      </c>
      <c r="E2476" s="24">
        <f>IF(D2476="","",COUNTIF($D$1:D2476,"기사임"))</f>
        <v>2130</v>
      </c>
      <c r="F2476" s="24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4" t="str">
        <f t="shared" si="86"/>
        <v/>
      </c>
    </row>
    <row r="2477" spans="1:7">
      <c r="A2477" s="30" t="s">
        <v>4152</v>
      </c>
      <c r="B2477" s="30">
        <v>1</v>
      </c>
      <c r="C2477" s="30">
        <v>1</v>
      </c>
      <c r="D2477" s="24" t="str">
        <f t="shared" si="87"/>
        <v>기사임</v>
      </c>
      <c r="E2477" s="24">
        <f>IF(D2477="","",COUNTIF($D$1:D2477,"기사임"))</f>
        <v>2131</v>
      </c>
      <c r="F2477" s="24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4" t="str">
        <f t="shared" si="86"/>
        <v/>
      </c>
    </row>
    <row r="2478" spans="1:7">
      <c r="A2478" s="30" t="s">
        <v>2595</v>
      </c>
      <c r="B2478" s="30">
        <v>1</v>
      </c>
      <c r="C2478" s="30">
        <v>1</v>
      </c>
      <c r="D2478" s="24" t="str">
        <f t="shared" si="87"/>
        <v>기사임</v>
      </c>
      <c r="E2478" s="24">
        <f>IF(D2478="","",COUNTIF($D$1:D2478,"기사임"))</f>
        <v>2132</v>
      </c>
      <c r="F2478" s="24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4" t="str">
        <f t="shared" si="86"/>
        <v/>
      </c>
    </row>
    <row r="2479" spans="1:7">
      <c r="A2479" s="30" t="s">
        <v>4153</v>
      </c>
      <c r="B2479" s="30">
        <v>1</v>
      </c>
      <c r="C2479" s="30">
        <v>1</v>
      </c>
      <c r="D2479" s="24" t="str">
        <f t="shared" si="87"/>
        <v>기사임</v>
      </c>
      <c r="E2479" s="24">
        <f>IF(D2479="","",COUNTIF($D$1:D2479,"기사임"))</f>
        <v>2133</v>
      </c>
      <c r="F2479" s="24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4" t="str">
        <f t="shared" si="86"/>
        <v/>
      </c>
    </row>
    <row r="2480" spans="1:7">
      <c r="A2480" s="30" t="s">
        <v>3184</v>
      </c>
      <c r="B2480" s="30">
        <v>1</v>
      </c>
      <c r="C2480" s="30">
        <v>1</v>
      </c>
      <c r="D2480" s="24" t="str">
        <f t="shared" si="87"/>
        <v>기사임</v>
      </c>
      <c r="E2480" s="24">
        <f>IF(D2480="","",COUNTIF($D$1:D2480,"기사임"))</f>
        <v>2134</v>
      </c>
      <c r="F2480" s="24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4" t="str">
        <f t="shared" si="86"/>
        <v/>
      </c>
    </row>
    <row r="2481" spans="1:7">
      <c r="A2481" s="30" t="s">
        <v>4154</v>
      </c>
      <c r="B2481" s="30">
        <v>1</v>
      </c>
      <c r="C2481" s="30">
        <v>1</v>
      </c>
      <c r="D2481" s="24" t="str">
        <f t="shared" si="87"/>
        <v>기사임</v>
      </c>
      <c r="E2481" s="24">
        <f>IF(D2481="","",COUNTIF($D$1:D2481,"기사임"))</f>
        <v>2135</v>
      </c>
      <c r="F2481" s="24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4" t="str">
        <f t="shared" si="86"/>
        <v/>
      </c>
    </row>
    <row r="2482" spans="1:7">
      <c r="A2482" s="30" t="s">
        <v>4155</v>
      </c>
      <c r="B2482" s="30">
        <v>1</v>
      </c>
      <c r="C2482" s="30">
        <v>1</v>
      </c>
      <c r="D2482" s="24" t="str">
        <f t="shared" si="87"/>
        <v>기사임</v>
      </c>
      <c r="E2482" s="24">
        <f>IF(D2482="","",COUNTIF($D$1:D2482,"기사임"))</f>
        <v>2136</v>
      </c>
      <c r="F2482" s="24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4" t="str">
        <f t="shared" si="86"/>
        <v/>
      </c>
    </row>
    <row r="2483" spans="1:7">
      <c r="A2483" s="30" t="s">
        <v>4156</v>
      </c>
      <c r="B2483" s="30">
        <v>1</v>
      </c>
      <c r="C2483" s="30">
        <v>1</v>
      </c>
      <c r="D2483" s="24" t="str">
        <f t="shared" si="87"/>
        <v/>
      </c>
      <c r="E2483" s="24" t="str">
        <f>IF(D2483="","",COUNTIF($D$1:D2483,"기사임"))</f>
        <v/>
      </c>
      <c r="F2483" s="24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4" t="str">
        <f t="shared" si="86"/>
        <v/>
      </c>
    </row>
    <row r="2484" spans="1:7">
      <c r="A2484" s="30" t="s">
        <v>4157</v>
      </c>
      <c r="B2484" s="30">
        <v>1</v>
      </c>
      <c r="C2484" s="30">
        <v>1</v>
      </c>
      <c r="D2484" s="24" t="str">
        <f t="shared" si="87"/>
        <v>기사임</v>
      </c>
      <c r="E2484" s="24">
        <f>IF(D2484="","",COUNTIF($D$1:D2484,"기사임"))</f>
        <v>2137</v>
      </c>
      <c r="F2484" s="24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4" t="str">
        <f t="shared" si="86"/>
        <v/>
      </c>
    </row>
    <row r="2485" spans="1:7">
      <c r="A2485" s="30" t="s">
        <v>2447</v>
      </c>
      <c r="B2485" s="30">
        <v>1</v>
      </c>
      <c r="C2485" s="30">
        <v>1</v>
      </c>
      <c r="D2485" s="24" t="str">
        <f t="shared" si="87"/>
        <v>기사임</v>
      </c>
      <c r="E2485" s="24">
        <f>IF(D2485="","",COUNTIF($D$1:D2485,"기사임"))</f>
        <v>2138</v>
      </c>
      <c r="F2485" s="24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4" t="str">
        <f t="shared" si="86"/>
        <v/>
      </c>
    </row>
    <row r="2486" spans="1:7">
      <c r="A2486" s="30" t="s">
        <v>4158</v>
      </c>
      <c r="B2486" s="30">
        <v>1</v>
      </c>
      <c r="C2486" s="30">
        <v>1</v>
      </c>
      <c r="D2486" s="24" t="str">
        <f t="shared" si="87"/>
        <v>기사임</v>
      </c>
      <c r="E2486" s="24">
        <f>IF(D2486="","",COUNTIF($D$1:D2486,"기사임"))</f>
        <v>2139</v>
      </c>
      <c r="F2486" s="24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4" t="str">
        <f t="shared" si="86"/>
        <v/>
      </c>
    </row>
    <row r="2487" spans="1:7">
      <c r="A2487" s="30" t="s">
        <v>3219</v>
      </c>
      <c r="B2487" s="30">
        <v>1</v>
      </c>
      <c r="C2487" s="30">
        <v>1</v>
      </c>
      <c r="D2487" s="24" t="str">
        <f t="shared" si="87"/>
        <v>기사임</v>
      </c>
      <c r="E2487" s="24">
        <f>IF(D2487="","",COUNTIF($D$1:D2487,"기사임"))</f>
        <v>2140</v>
      </c>
      <c r="F2487" s="24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4" t="str">
        <f t="shared" si="86"/>
        <v/>
      </c>
    </row>
    <row r="2488" spans="1:7">
      <c r="A2488" s="30" t="s">
        <v>2448</v>
      </c>
      <c r="B2488" s="30">
        <v>1</v>
      </c>
      <c r="C2488" s="30">
        <v>1</v>
      </c>
      <c r="D2488" s="24" t="str">
        <f t="shared" si="87"/>
        <v>기사임</v>
      </c>
      <c r="E2488" s="24">
        <f>IF(D2488="","",COUNTIF($D$1:D2488,"기사임"))</f>
        <v>2141</v>
      </c>
      <c r="F2488" s="24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4" t="str">
        <f t="shared" si="86"/>
        <v/>
      </c>
    </row>
    <row r="2489" spans="1:7">
      <c r="A2489" s="30" t="s">
        <v>2808</v>
      </c>
      <c r="B2489" s="30">
        <v>1</v>
      </c>
      <c r="C2489" s="30">
        <v>1</v>
      </c>
      <c r="D2489" s="24" t="str">
        <f t="shared" si="87"/>
        <v>기사임</v>
      </c>
      <c r="E2489" s="24">
        <f>IF(D2489="","",COUNTIF($D$1:D2489,"기사임"))</f>
        <v>2142</v>
      </c>
      <c r="F2489" s="24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4" t="str">
        <f t="shared" si="86"/>
        <v/>
      </c>
    </row>
    <row r="2490" spans="1:7">
      <c r="A2490" s="30" t="s">
        <v>2809</v>
      </c>
      <c r="B2490" s="30">
        <v>1</v>
      </c>
      <c r="C2490" s="30">
        <v>1</v>
      </c>
      <c r="D2490" s="24" t="str">
        <f t="shared" si="87"/>
        <v>기사임</v>
      </c>
      <c r="E2490" s="24">
        <f>IF(D2490="","",COUNTIF($D$1:D2490,"기사임"))</f>
        <v>2143</v>
      </c>
      <c r="F2490" s="24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4" t="str">
        <f t="shared" si="86"/>
        <v/>
      </c>
    </row>
    <row r="2491" spans="1:7">
      <c r="A2491" s="30" t="s">
        <v>2449</v>
      </c>
      <c r="B2491" s="30">
        <v>1</v>
      </c>
      <c r="C2491" s="30">
        <v>1</v>
      </c>
      <c r="D2491" s="24" t="str">
        <f t="shared" si="87"/>
        <v>기사임</v>
      </c>
      <c r="E2491" s="24">
        <f>IF(D2491="","",COUNTIF($D$1:D2491,"기사임"))</f>
        <v>2144</v>
      </c>
      <c r="F2491" s="24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4" t="str">
        <f t="shared" si="86"/>
        <v/>
      </c>
    </row>
    <row r="2492" spans="1:7">
      <c r="A2492" s="30" t="s">
        <v>4159</v>
      </c>
      <c r="B2492" s="30">
        <v>1</v>
      </c>
      <c r="C2492" s="30">
        <v>1</v>
      </c>
      <c r="D2492" s="24" t="str">
        <f t="shared" si="87"/>
        <v>기사임</v>
      </c>
      <c r="E2492" s="24">
        <f>IF(D2492="","",COUNTIF($D$1:D2492,"기사임"))</f>
        <v>2145</v>
      </c>
      <c r="F2492" s="24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4" t="str">
        <f t="shared" si="86"/>
        <v/>
      </c>
    </row>
    <row r="2493" spans="1:7">
      <c r="A2493" s="30" t="s">
        <v>4160</v>
      </c>
      <c r="B2493" s="30">
        <v>1</v>
      </c>
      <c r="C2493" s="30">
        <v>1</v>
      </c>
      <c r="D2493" s="24" t="str">
        <f t="shared" si="87"/>
        <v>기사임</v>
      </c>
      <c r="E2493" s="24">
        <f>IF(D2493="","",COUNTIF($D$1:D2493,"기사임"))</f>
        <v>2146</v>
      </c>
      <c r="F2493" s="24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4" t="str">
        <f t="shared" si="86"/>
        <v/>
      </c>
    </row>
    <row r="2494" spans="1:7">
      <c r="A2494" s="30" t="s">
        <v>3159</v>
      </c>
      <c r="B2494" s="30">
        <v>1</v>
      </c>
      <c r="C2494" s="30">
        <v>1</v>
      </c>
      <c r="D2494" s="24" t="str">
        <f t="shared" si="87"/>
        <v>기사임</v>
      </c>
      <c r="E2494" s="24">
        <f>IF(D2494="","",COUNTIF($D$1:D2494,"기사임"))</f>
        <v>2147</v>
      </c>
      <c r="F2494" s="24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4" t="str">
        <f t="shared" si="86"/>
        <v/>
      </c>
    </row>
    <row r="2495" spans="1:7">
      <c r="A2495" s="30" t="s">
        <v>4161</v>
      </c>
      <c r="B2495" s="30">
        <v>1</v>
      </c>
      <c r="C2495" s="30">
        <v>1</v>
      </c>
      <c r="D2495" s="24" t="str">
        <f t="shared" si="87"/>
        <v>기사임</v>
      </c>
      <c r="E2495" s="24">
        <f>IF(D2495="","",COUNTIF($D$1:D2495,"기사임"))</f>
        <v>2148</v>
      </c>
      <c r="F2495" s="24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4" t="str">
        <f t="shared" si="86"/>
        <v/>
      </c>
    </row>
    <row r="2496" spans="1:7">
      <c r="A2496" s="30" t="s">
        <v>2811</v>
      </c>
      <c r="B2496" s="30">
        <v>1</v>
      </c>
      <c r="C2496" s="30">
        <v>1</v>
      </c>
      <c r="D2496" s="24" t="str">
        <f t="shared" si="87"/>
        <v>기사임</v>
      </c>
      <c r="E2496" s="24">
        <f>IF(D2496="","",COUNTIF($D$1:D2496,"기사임"))</f>
        <v>2149</v>
      </c>
      <c r="F2496" s="24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4" t="str">
        <f t="shared" si="86"/>
        <v/>
      </c>
    </row>
    <row r="2497" spans="1:7">
      <c r="A2497" s="30" t="s">
        <v>3331</v>
      </c>
      <c r="B2497" s="30">
        <v>1</v>
      </c>
      <c r="C2497" s="30">
        <v>1</v>
      </c>
      <c r="D2497" s="24" t="str">
        <f t="shared" si="87"/>
        <v>기사임</v>
      </c>
      <c r="E2497" s="24">
        <f>IF(D2497="","",COUNTIF($D$1:D2497,"기사임"))</f>
        <v>2150</v>
      </c>
      <c r="F2497" s="24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4" t="str">
        <f t="shared" si="86"/>
        <v/>
      </c>
    </row>
    <row r="2498" spans="1:7">
      <c r="A2498" s="30" t="s">
        <v>4162</v>
      </c>
      <c r="B2498" s="30">
        <v>1</v>
      </c>
      <c r="C2498" s="30">
        <v>1</v>
      </c>
      <c r="D2498" s="24" t="str">
        <f t="shared" si="87"/>
        <v>기사임</v>
      </c>
      <c r="E2498" s="24">
        <f>IF(D2498="","",COUNTIF($D$1:D2498,"기사임"))</f>
        <v>2151</v>
      </c>
      <c r="F2498" s="24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4" t="str">
        <f t="shared" ref="G2498:G2561" si="88">IF(F2498="","",RANK(F2498,F:F,1))</f>
        <v/>
      </c>
    </row>
    <row r="2499" spans="1:7">
      <c r="A2499" s="30" t="s">
        <v>2812</v>
      </c>
      <c r="B2499" s="30">
        <v>1</v>
      </c>
      <c r="C2499" s="30">
        <v>1</v>
      </c>
      <c r="D2499" s="24" t="str">
        <f t="shared" ref="D2499:D2562" si="89">IF(AND(MID(A2499,2,8)="archives",ISNUMBER(VALUE(MID(A2499,11,8)))=TRUE),"기사임","")</f>
        <v>기사임</v>
      </c>
      <c r="E2499" s="24">
        <f>IF(D2499="","",COUNTIF($D$1:D2499,"기사임"))</f>
        <v>2152</v>
      </c>
      <c r="F2499" s="24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4" t="str">
        <f t="shared" si="88"/>
        <v/>
      </c>
    </row>
    <row r="2500" spans="1:7">
      <c r="A2500" s="30" t="s">
        <v>4163</v>
      </c>
      <c r="B2500" s="30">
        <v>1</v>
      </c>
      <c r="C2500" s="30">
        <v>1</v>
      </c>
      <c r="D2500" s="24" t="str">
        <f t="shared" si="89"/>
        <v>기사임</v>
      </c>
      <c r="E2500" s="24">
        <f>IF(D2500="","",COUNTIF($D$1:D2500,"기사임"))</f>
        <v>2153</v>
      </c>
      <c r="F2500" s="24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4" t="str">
        <f t="shared" si="88"/>
        <v/>
      </c>
    </row>
    <row r="2501" spans="1:7">
      <c r="A2501" s="30" t="s">
        <v>2813</v>
      </c>
      <c r="B2501" s="30">
        <v>1</v>
      </c>
      <c r="C2501" s="30">
        <v>1</v>
      </c>
      <c r="D2501" s="24" t="str">
        <f t="shared" si="89"/>
        <v>기사임</v>
      </c>
      <c r="E2501" s="24">
        <f>IF(D2501="","",COUNTIF($D$1:D2501,"기사임"))</f>
        <v>2154</v>
      </c>
      <c r="F2501" s="24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4" t="str">
        <f t="shared" si="88"/>
        <v/>
      </c>
    </row>
    <row r="2502" spans="1:7">
      <c r="A2502" s="30" t="s">
        <v>4164</v>
      </c>
      <c r="B2502" s="30">
        <v>1</v>
      </c>
      <c r="C2502" s="30">
        <v>1</v>
      </c>
      <c r="D2502" s="24" t="str">
        <f t="shared" si="89"/>
        <v>기사임</v>
      </c>
      <c r="E2502" s="24">
        <f>IF(D2502="","",COUNTIF($D$1:D2502,"기사임"))</f>
        <v>2155</v>
      </c>
      <c r="F2502" s="24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4" t="str">
        <f t="shared" si="88"/>
        <v/>
      </c>
    </row>
    <row r="2503" spans="1:7">
      <c r="A2503" s="30" t="s">
        <v>4165</v>
      </c>
      <c r="B2503" s="30">
        <v>1</v>
      </c>
      <c r="C2503" s="30">
        <v>1</v>
      </c>
      <c r="D2503" s="24" t="str">
        <f t="shared" si="89"/>
        <v>기사임</v>
      </c>
      <c r="E2503" s="24">
        <f>IF(D2503="","",COUNTIF($D$1:D2503,"기사임"))</f>
        <v>2156</v>
      </c>
      <c r="F2503" s="24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4" t="str">
        <f t="shared" si="88"/>
        <v/>
      </c>
    </row>
    <row r="2504" spans="1:7">
      <c r="A2504" s="30" t="s">
        <v>2017</v>
      </c>
      <c r="B2504" s="30">
        <v>1</v>
      </c>
      <c r="C2504" s="30">
        <v>1</v>
      </c>
      <c r="D2504" s="24" t="str">
        <f t="shared" si="89"/>
        <v>기사임</v>
      </c>
      <c r="E2504" s="24">
        <f>IF(D2504="","",COUNTIF($D$1:D2504,"기사임"))</f>
        <v>2157</v>
      </c>
      <c r="F2504" s="24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4" t="str">
        <f t="shared" si="88"/>
        <v/>
      </c>
    </row>
    <row r="2505" spans="1:7">
      <c r="A2505" s="30" t="s">
        <v>2815</v>
      </c>
      <c r="B2505" s="30">
        <v>1</v>
      </c>
      <c r="C2505" s="30">
        <v>1</v>
      </c>
      <c r="D2505" s="24" t="str">
        <f t="shared" si="89"/>
        <v>기사임</v>
      </c>
      <c r="E2505" s="24">
        <f>IF(D2505="","",COUNTIF($D$1:D2505,"기사임"))</f>
        <v>2158</v>
      </c>
      <c r="F2505" s="24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4" t="str">
        <f t="shared" si="88"/>
        <v/>
      </c>
    </row>
    <row r="2506" spans="1:7">
      <c r="A2506" s="30" t="s">
        <v>4166</v>
      </c>
      <c r="B2506" s="30">
        <v>1</v>
      </c>
      <c r="C2506" s="30">
        <v>1</v>
      </c>
      <c r="D2506" s="24" t="str">
        <f t="shared" si="89"/>
        <v>기사임</v>
      </c>
      <c r="E2506" s="24">
        <f>IF(D2506="","",COUNTIF($D$1:D2506,"기사임"))</f>
        <v>2159</v>
      </c>
      <c r="F2506" s="24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4" t="str">
        <f t="shared" si="88"/>
        <v/>
      </c>
    </row>
    <row r="2507" spans="1:7">
      <c r="A2507" s="30" t="s">
        <v>3332</v>
      </c>
      <c r="B2507" s="30">
        <v>1</v>
      </c>
      <c r="C2507" s="30">
        <v>1</v>
      </c>
      <c r="D2507" s="24" t="str">
        <f t="shared" si="89"/>
        <v>기사임</v>
      </c>
      <c r="E2507" s="24">
        <f>IF(D2507="","",COUNTIF($D$1:D2507,"기사임"))</f>
        <v>2160</v>
      </c>
      <c r="F2507" s="24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4" t="str">
        <f t="shared" si="88"/>
        <v/>
      </c>
    </row>
    <row r="2508" spans="1:7">
      <c r="A2508" s="30" t="s">
        <v>2816</v>
      </c>
      <c r="B2508" s="30">
        <v>1</v>
      </c>
      <c r="C2508" s="30">
        <v>1</v>
      </c>
      <c r="D2508" s="24" t="str">
        <f t="shared" si="89"/>
        <v>기사임</v>
      </c>
      <c r="E2508" s="24">
        <f>IF(D2508="","",COUNTIF($D$1:D2508,"기사임"))</f>
        <v>2161</v>
      </c>
      <c r="F2508" s="24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4" t="str">
        <f t="shared" si="88"/>
        <v/>
      </c>
    </row>
    <row r="2509" spans="1:7">
      <c r="A2509" s="30" t="s">
        <v>2603</v>
      </c>
      <c r="B2509" s="30">
        <v>1</v>
      </c>
      <c r="C2509" s="30">
        <v>1</v>
      </c>
      <c r="D2509" s="24" t="str">
        <f t="shared" si="89"/>
        <v>기사임</v>
      </c>
      <c r="E2509" s="24">
        <f>IF(D2509="","",COUNTIF($D$1:D2509,"기사임"))</f>
        <v>2162</v>
      </c>
      <c r="F2509" s="24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4" t="str">
        <f t="shared" si="88"/>
        <v/>
      </c>
    </row>
    <row r="2510" spans="1:7">
      <c r="A2510" s="30" t="s">
        <v>3334</v>
      </c>
      <c r="B2510" s="30">
        <v>1</v>
      </c>
      <c r="C2510" s="30">
        <v>1</v>
      </c>
      <c r="D2510" s="24" t="str">
        <f t="shared" si="89"/>
        <v>기사임</v>
      </c>
      <c r="E2510" s="24">
        <f>IF(D2510="","",COUNTIF($D$1:D2510,"기사임"))</f>
        <v>2163</v>
      </c>
      <c r="F2510" s="24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4" t="str">
        <f t="shared" si="88"/>
        <v/>
      </c>
    </row>
    <row r="2511" spans="1:7">
      <c r="A2511" s="30" t="s">
        <v>4167</v>
      </c>
      <c r="B2511" s="30">
        <v>1</v>
      </c>
      <c r="C2511" s="30">
        <v>1</v>
      </c>
      <c r="D2511" s="24" t="str">
        <f t="shared" si="89"/>
        <v>기사임</v>
      </c>
      <c r="E2511" s="24">
        <f>IF(D2511="","",COUNTIF($D$1:D2511,"기사임"))</f>
        <v>2164</v>
      </c>
      <c r="F2511" s="24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4" t="str">
        <f t="shared" si="88"/>
        <v/>
      </c>
    </row>
    <row r="2512" spans="1:7">
      <c r="A2512" s="30" t="s">
        <v>2452</v>
      </c>
      <c r="B2512" s="30">
        <v>1</v>
      </c>
      <c r="C2512" s="30">
        <v>1</v>
      </c>
      <c r="D2512" s="24" t="str">
        <f t="shared" si="89"/>
        <v>기사임</v>
      </c>
      <c r="E2512" s="24">
        <f>IF(D2512="","",COUNTIF($D$1:D2512,"기사임"))</f>
        <v>2165</v>
      </c>
      <c r="F2512" s="24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4" t="str">
        <f t="shared" si="88"/>
        <v/>
      </c>
    </row>
    <row r="2513" spans="1:7">
      <c r="A2513" s="30" t="s">
        <v>2818</v>
      </c>
      <c r="B2513" s="30">
        <v>1</v>
      </c>
      <c r="C2513" s="30">
        <v>1</v>
      </c>
      <c r="D2513" s="24" t="str">
        <f t="shared" si="89"/>
        <v>기사임</v>
      </c>
      <c r="E2513" s="24">
        <f>IF(D2513="","",COUNTIF($D$1:D2513,"기사임"))</f>
        <v>2166</v>
      </c>
      <c r="F2513" s="24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4" t="str">
        <f t="shared" si="88"/>
        <v/>
      </c>
    </row>
    <row r="2514" spans="1:7">
      <c r="A2514" s="30" t="s">
        <v>2320</v>
      </c>
      <c r="B2514" s="30">
        <v>1</v>
      </c>
      <c r="C2514" s="30">
        <v>1</v>
      </c>
      <c r="D2514" s="24" t="str">
        <f t="shared" si="89"/>
        <v>기사임</v>
      </c>
      <c r="E2514" s="24">
        <f>IF(D2514="","",COUNTIF($D$1:D2514,"기사임"))</f>
        <v>2167</v>
      </c>
      <c r="F2514" s="24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4" t="str">
        <f t="shared" si="88"/>
        <v/>
      </c>
    </row>
    <row r="2515" spans="1:7">
      <c r="A2515" s="30" t="s">
        <v>2453</v>
      </c>
      <c r="B2515" s="30">
        <v>1</v>
      </c>
      <c r="C2515" s="30">
        <v>1</v>
      </c>
      <c r="D2515" s="24" t="str">
        <f t="shared" si="89"/>
        <v>기사임</v>
      </c>
      <c r="E2515" s="24">
        <f>IF(D2515="","",COUNTIF($D$1:D2515,"기사임"))</f>
        <v>2168</v>
      </c>
      <c r="F2515" s="24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4" t="str">
        <f t="shared" si="88"/>
        <v/>
      </c>
    </row>
    <row r="2516" spans="1:7">
      <c r="A2516" s="30" t="s">
        <v>4168</v>
      </c>
      <c r="B2516" s="30">
        <v>1</v>
      </c>
      <c r="C2516" s="30">
        <v>1</v>
      </c>
      <c r="D2516" s="24" t="str">
        <f t="shared" si="89"/>
        <v>기사임</v>
      </c>
      <c r="E2516" s="24">
        <f>IF(D2516="","",COUNTIF($D$1:D2516,"기사임"))</f>
        <v>2169</v>
      </c>
      <c r="F2516" s="24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4" t="str">
        <f t="shared" si="88"/>
        <v/>
      </c>
    </row>
    <row r="2517" spans="1:7">
      <c r="A2517" s="30" t="s">
        <v>4169</v>
      </c>
      <c r="B2517" s="30">
        <v>1</v>
      </c>
      <c r="C2517" s="30">
        <v>1</v>
      </c>
      <c r="D2517" s="24" t="str">
        <f t="shared" si="89"/>
        <v>기사임</v>
      </c>
      <c r="E2517" s="24">
        <f>IF(D2517="","",COUNTIF($D$1:D2517,"기사임"))</f>
        <v>2170</v>
      </c>
      <c r="F2517" s="24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4" t="str">
        <f t="shared" si="88"/>
        <v/>
      </c>
    </row>
    <row r="2518" spans="1:7">
      <c r="A2518" s="30" t="s">
        <v>2819</v>
      </c>
      <c r="B2518" s="30">
        <v>1</v>
      </c>
      <c r="C2518" s="30">
        <v>1</v>
      </c>
      <c r="D2518" s="24" t="str">
        <f t="shared" si="89"/>
        <v>기사임</v>
      </c>
      <c r="E2518" s="24">
        <f>IF(D2518="","",COUNTIF($D$1:D2518,"기사임"))</f>
        <v>2171</v>
      </c>
      <c r="F2518" s="24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4" t="str">
        <f t="shared" si="88"/>
        <v/>
      </c>
    </row>
    <row r="2519" spans="1:7">
      <c r="A2519" s="30" t="s">
        <v>3335</v>
      </c>
      <c r="B2519" s="30">
        <v>1</v>
      </c>
      <c r="C2519" s="30">
        <v>1</v>
      </c>
      <c r="D2519" s="24" t="str">
        <f t="shared" si="89"/>
        <v>기사임</v>
      </c>
      <c r="E2519" s="24">
        <f>IF(D2519="","",COUNTIF($D$1:D2519,"기사임"))</f>
        <v>2172</v>
      </c>
      <c r="F2519" s="24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4" t="str">
        <f t="shared" si="88"/>
        <v/>
      </c>
    </row>
    <row r="2520" spans="1:7">
      <c r="A2520" s="30" t="s">
        <v>4170</v>
      </c>
      <c r="B2520" s="30">
        <v>1</v>
      </c>
      <c r="C2520" s="30">
        <v>1</v>
      </c>
      <c r="D2520" s="24" t="str">
        <f t="shared" si="89"/>
        <v>기사임</v>
      </c>
      <c r="E2520" s="24">
        <f>IF(D2520="","",COUNTIF($D$1:D2520,"기사임"))</f>
        <v>2173</v>
      </c>
      <c r="F2520" s="24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4" t="str">
        <f t="shared" si="88"/>
        <v/>
      </c>
    </row>
    <row r="2521" spans="1:7">
      <c r="A2521" s="30" t="s">
        <v>2605</v>
      </c>
      <c r="B2521" s="30">
        <v>1</v>
      </c>
      <c r="C2521" s="30">
        <v>1</v>
      </c>
      <c r="D2521" s="24" t="str">
        <f t="shared" si="89"/>
        <v>기사임</v>
      </c>
      <c r="E2521" s="24">
        <f>IF(D2521="","",COUNTIF($D$1:D2521,"기사임"))</f>
        <v>2174</v>
      </c>
      <c r="F2521" s="24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4" t="str">
        <f t="shared" si="88"/>
        <v/>
      </c>
    </row>
    <row r="2522" spans="1:7">
      <c r="A2522" s="30" t="s">
        <v>2606</v>
      </c>
      <c r="B2522" s="30">
        <v>1</v>
      </c>
      <c r="C2522" s="30">
        <v>1</v>
      </c>
      <c r="D2522" s="24" t="str">
        <f t="shared" si="89"/>
        <v>기사임</v>
      </c>
      <c r="E2522" s="24">
        <f>IF(D2522="","",COUNTIF($D$1:D2522,"기사임"))</f>
        <v>2175</v>
      </c>
      <c r="F2522" s="24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4" t="str">
        <f t="shared" si="88"/>
        <v/>
      </c>
    </row>
    <row r="2523" spans="1:7">
      <c r="A2523" s="30" t="s">
        <v>4171</v>
      </c>
      <c r="B2523" s="30">
        <v>1</v>
      </c>
      <c r="C2523" s="30">
        <v>1</v>
      </c>
      <c r="D2523" s="24" t="str">
        <f t="shared" si="89"/>
        <v>기사임</v>
      </c>
      <c r="E2523" s="24">
        <f>IF(D2523="","",COUNTIF($D$1:D2523,"기사임"))</f>
        <v>2176</v>
      </c>
      <c r="F2523" s="24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4" t="str">
        <f t="shared" si="88"/>
        <v/>
      </c>
    </row>
    <row r="2524" spans="1:7">
      <c r="A2524" s="30" t="s">
        <v>1940</v>
      </c>
      <c r="B2524" s="30">
        <v>1</v>
      </c>
      <c r="C2524" s="30">
        <v>1</v>
      </c>
      <c r="D2524" s="24" t="str">
        <f t="shared" si="89"/>
        <v>기사임</v>
      </c>
      <c r="E2524" s="24">
        <f>IF(D2524="","",COUNTIF($D$1:D2524,"기사임"))</f>
        <v>2177</v>
      </c>
      <c r="F2524" s="24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4" t="str">
        <f t="shared" si="88"/>
        <v/>
      </c>
    </row>
    <row r="2525" spans="1:7">
      <c r="A2525" s="30" t="s">
        <v>4172</v>
      </c>
      <c r="B2525" s="30">
        <v>1</v>
      </c>
      <c r="C2525" s="30">
        <v>1</v>
      </c>
      <c r="D2525" s="24" t="str">
        <f t="shared" si="89"/>
        <v>기사임</v>
      </c>
      <c r="E2525" s="24">
        <f>IF(D2525="","",COUNTIF($D$1:D2525,"기사임"))</f>
        <v>2178</v>
      </c>
      <c r="F2525" s="24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4" t="str">
        <f t="shared" si="88"/>
        <v/>
      </c>
    </row>
    <row r="2526" spans="1:7">
      <c r="A2526" s="30" t="s">
        <v>2608</v>
      </c>
      <c r="B2526" s="30">
        <v>1</v>
      </c>
      <c r="C2526" s="30">
        <v>1</v>
      </c>
      <c r="D2526" s="24" t="str">
        <f t="shared" si="89"/>
        <v>기사임</v>
      </c>
      <c r="E2526" s="24">
        <f>IF(D2526="","",COUNTIF($D$1:D2526,"기사임"))</f>
        <v>2179</v>
      </c>
      <c r="F2526" s="24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4" t="str">
        <f t="shared" si="88"/>
        <v/>
      </c>
    </row>
    <row r="2527" spans="1:7">
      <c r="A2527" s="30" t="s">
        <v>2824</v>
      </c>
      <c r="B2527" s="30">
        <v>1</v>
      </c>
      <c r="C2527" s="30">
        <v>1</v>
      </c>
      <c r="D2527" s="24" t="str">
        <f t="shared" si="89"/>
        <v>기사임</v>
      </c>
      <c r="E2527" s="24">
        <f>IF(D2527="","",COUNTIF($D$1:D2527,"기사임"))</f>
        <v>2180</v>
      </c>
      <c r="F2527" s="24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4" t="str">
        <f t="shared" si="88"/>
        <v/>
      </c>
    </row>
    <row r="2528" spans="1:7">
      <c r="A2528" s="30" t="s">
        <v>3337</v>
      </c>
      <c r="B2528" s="30">
        <v>1</v>
      </c>
      <c r="C2528" s="30">
        <v>1</v>
      </c>
      <c r="D2528" s="24" t="str">
        <f t="shared" si="89"/>
        <v>기사임</v>
      </c>
      <c r="E2528" s="24">
        <f>IF(D2528="","",COUNTIF($D$1:D2528,"기사임"))</f>
        <v>2181</v>
      </c>
      <c r="F2528" s="24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4" t="str">
        <f t="shared" si="88"/>
        <v/>
      </c>
    </row>
    <row r="2529" spans="1:7">
      <c r="A2529" s="30" t="s">
        <v>2220</v>
      </c>
      <c r="B2529" s="30">
        <v>1</v>
      </c>
      <c r="C2529" s="30">
        <v>1</v>
      </c>
      <c r="D2529" s="24" t="str">
        <f t="shared" si="89"/>
        <v>기사임</v>
      </c>
      <c r="E2529" s="24">
        <f>IF(D2529="","",COUNTIF($D$1:D2529,"기사임"))</f>
        <v>2182</v>
      </c>
      <c r="F2529" s="24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4" t="str">
        <f t="shared" si="88"/>
        <v/>
      </c>
    </row>
    <row r="2530" spans="1:7">
      <c r="A2530" s="30" t="s">
        <v>3338</v>
      </c>
      <c r="B2530" s="30">
        <v>1</v>
      </c>
      <c r="C2530" s="30">
        <v>1</v>
      </c>
      <c r="D2530" s="24" t="str">
        <f t="shared" si="89"/>
        <v>기사임</v>
      </c>
      <c r="E2530" s="24">
        <f>IF(D2530="","",COUNTIF($D$1:D2530,"기사임"))</f>
        <v>2183</v>
      </c>
      <c r="F2530" s="24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4" t="str">
        <f t="shared" si="88"/>
        <v/>
      </c>
    </row>
    <row r="2531" spans="1:7">
      <c r="A2531" s="30" t="s">
        <v>2609</v>
      </c>
      <c r="B2531" s="30">
        <v>1</v>
      </c>
      <c r="C2531" s="30">
        <v>1</v>
      </c>
      <c r="D2531" s="24" t="str">
        <f t="shared" si="89"/>
        <v>기사임</v>
      </c>
      <c r="E2531" s="24">
        <f>IF(D2531="","",COUNTIF($D$1:D2531,"기사임"))</f>
        <v>2184</v>
      </c>
      <c r="F2531" s="24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4" t="str">
        <f t="shared" si="88"/>
        <v/>
      </c>
    </row>
    <row r="2532" spans="1:7">
      <c r="A2532" s="30" t="s">
        <v>4173</v>
      </c>
      <c r="B2532" s="30">
        <v>1</v>
      </c>
      <c r="C2532" s="30">
        <v>1</v>
      </c>
      <c r="D2532" s="24" t="str">
        <f t="shared" si="89"/>
        <v>기사임</v>
      </c>
      <c r="E2532" s="24">
        <f>IF(D2532="","",COUNTIF($D$1:D2532,"기사임"))</f>
        <v>2185</v>
      </c>
      <c r="F2532" s="24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4" t="str">
        <f t="shared" si="88"/>
        <v/>
      </c>
    </row>
    <row r="2533" spans="1:7">
      <c r="A2533" s="30" t="s">
        <v>4174</v>
      </c>
      <c r="B2533" s="30">
        <v>1</v>
      </c>
      <c r="C2533" s="30">
        <v>1</v>
      </c>
      <c r="D2533" s="24" t="str">
        <f t="shared" si="89"/>
        <v>기사임</v>
      </c>
      <c r="E2533" s="24">
        <f>IF(D2533="","",COUNTIF($D$1:D2533,"기사임"))</f>
        <v>2186</v>
      </c>
      <c r="F2533" s="24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4" t="str">
        <f t="shared" si="88"/>
        <v/>
      </c>
    </row>
    <row r="2534" spans="1:7">
      <c r="A2534" s="30" t="s">
        <v>4175</v>
      </c>
      <c r="B2534" s="30">
        <v>1</v>
      </c>
      <c r="C2534" s="30">
        <v>1</v>
      </c>
      <c r="D2534" s="24" t="str">
        <f t="shared" si="89"/>
        <v>기사임</v>
      </c>
      <c r="E2534" s="24">
        <f>IF(D2534="","",COUNTIF($D$1:D2534,"기사임"))</f>
        <v>2187</v>
      </c>
      <c r="F2534" s="24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4" t="str">
        <f t="shared" si="88"/>
        <v/>
      </c>
    </row>
    <row r="2535" spans="1:7">
      <c r="A2535" s="30" t="s">
        <v>4176</v>
      </c>
      <c r="B2535" s="30">
        <v>1</v>
      </c>
      <c r="C2535" s="30">
        <v>1</v>
      </c>
      <c r="D2535" s="24" t="str">
        <f t="shared" si="89"/>
        <v>기사임</v>
      </c>
      <c r="E2535" s="24">
        <f>IF(D2535="","",COUNTIF($D$1:D2535,"기사임"))</f>
        <v>2188</v>
      </c>
      <c r="F2535" s="24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4" t="str">
        <f t="shared" si="88"/>
        <v/>
      </c>
    </row>
    <row r="2536" spans="1:7">
      <c r="A2536" s="30" t="s">
        <v>4177</v>
      </c>
      <c r="B2536" s="30">
        <v>1</v>
      </c>
      <c r="C2536" s="30">
        <v>1</v>
      </c>
      <c r="D2536" s="24" t="str">
        <f t="shared" si="89"/>
        <v>기사임</v>
      </c>
      <c r="E2536" s="24">
        <f>IF(D2536="","",COUNTIF($D$1:D2536,"기사임"))</f>
        <v>2189</v>
      </c>
      <c r="F2536" s="24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4" t="str">
        <f t="shared" si="88"/>
        <v/>
      </c>
    </row>
    <row r="2537" spans="1:7">
      <c r="A2537" s="30" t="s">
        <v>2456</v>
      </c>
      <c r="B2537" s="30">
        <v>1</v>
      </c>
      <c r="C2537" s="30">
        <v>1</v>
      </c>
      <c r="D2537" s="24" t="str">
        <f t="shared" si="89"/>
        <v>기사임</v>
      </c>
      <c r="E2537" s="24">
        <f>IF(D2537="","",COUNTIF($D$1:D2537,"기사임"))</f>
        <v>2190</v>
      </c>
      <c r="F2537" s="24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4" t="str">
        <f t="shared" si="88"/>
        <v/>
      </c>
    </row>
    <row r="2538" spans="1:7">
      <c r="A2538" s="30" t="s">
        <v>2825</v>
      </c>
      <c r="B2538" s="30">
        <v>1</v>
      </c>
      <c r="C2538" s="30">
        <v>1</v>
      </c>
      <c r="D2538" s="24" t="str">
        <f t="shared" si="89"/>
        <v>기사임</v>
      </c>
      <c r="E2538" s="24">
        <f>IF(D2538="","",COUNTIF($D$1:D2538,"기사임"))</f>
        <v>2191</v>
      </c>
      <c r="F2538" s="24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4" t="str">
        <f t="shared" si="88"/>
        <v/>
      </c>
    </row>
    <row r="2539" spans="1:7">
      <c r="A2539" s="30" t="s">
        <v>4178</v>
      </c>
      <c r="B2539" s="30">
        <v>1</v>
      </c>
      <c r="C2539" s="30">
        <v>1</v>
      </c>
      <c r="D2539" s="24" t="str">
        <f t="shared" si="89"/>
        <v>기사임</v>
      </c>
      <c r="E2539" s="24">
        <f>IF(D2539="","",COUNTIF($D$1:D2539,"기사임"))</f>
        <v>2192</v>
      </c>
      <c r="F2539" s="24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4" t="str">
        <f t="shared" si="88"/>
        <v/>
      </c>
    </row>
    <row r="2540" spans="1:7">
      <c r="A2540" s="30" t="s">
        <v>3340</v>
      </c>
      <c r="B2540" s="30">
        <v>1</v>
      </c>
      <c r="C2540" s="30">
        <v>1</v>
      </c>
      <c r="D2540" s="24" t="str">
        <f t="shared" si="89"/>
        <v>기사임</v>
      </c>
      <c r="E2540" s="24">
        <f>IF(D2540="","",COUNTIF($D$1:D2540,"기사임"))</f>
        <v>2193</v>
      </c>
      <c r="F2540" s="24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4" t="str">
        <f t="shared" si="88"/>
        <v/>
      </c>
    </row>
    <row r="2541" spans="1:7">
      <c r="A2541" s="30" t="s">
        <v>4179</v>
      </c>
      <c r="B2541" s="30">
        <v>1</v>
      </c>
      <c r="C2541" s="30">
        <v>1</v>
      </c>
      <c r="D2541" s="24" t="str">
        <f t="shared" si="89"/>
        <v>기사임</v>
      </c>
      <c r="E2541" s="24">
        <f>IF(D2541="","",COUNTIF($D$1:D2541,"기사임"))</f>
        <v>2194</v>
      </c>
      <c r="F2541" s="24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4" t="str">
        <f t="shared" si="88"/>
        <v/>
      </c>
    </row>
    <row r="2542" spans="1:7">
      <c r="A2542" s="30" t="s">
        <v>2828</v>
      </c>
      <c r="B2542" s="30">
        <v>1</v>
      </c>
      <c r="C2542" s="30">
        <v>1</v>
      </c>
      <c r="D2542" s="24" t="str">
        <f t="shared" si="89"/>
        <v>기사임</v>
      </c>
      <c r="E2542" s="24">
        <f>IF(D2542="","",COUNTIF($D$1:D2542,"기사임"))</f>
        <v>2195</v>
      </c>
      <c r="F2542" s="24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4" t="str">
        <f t="shared" si="88"/>
        <v/>
      </c>
    </row>
    <row r="2543" spans="1:7">
      <c r="A2543" s="30" t="s">
        <v>2119</v>
      </c>
      <c r="B2543" s="30">
        <v>1</v>
      </c>
      <c r="C2543" s="30">
        <v>1</v>
      </c>
      <c r="D2543" s="24" t="str">
        <f t="shared" si="89"/>
        <v>기사임</v>
      </c>
      <c r="E2543" s="24">
        <f>IF(D2543="","",COUNTIF($D$1:D2543,"기사임"))</f>
        <v>2196</v>
      </c>
      <c r="F2543" s="24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4" t="str">
        <f t="shared" si="88"/>
        <v/>
      </c>
    </row>
    <row r="2544" spans="1:7">
      <c r="A2544" s="30" t="s">
        <v>2221</v>
      </c>
      <c r="B2544" s="30">
        <v>1</v>
      </c>
      <c r="C2544" s="30">
        <v>1</v>
      </c>
      <c r="D2544" s="24" t="str">
        <f t="shared" si="89"/>
        <v>기사임</v>
      </c>
      <c r="E2544" s="24">
        <f>IF(D2544="","",COUNTIF($D$1:D2544,"기사임"))</f>
        <v>2197</v>
      </c>
      <c r="F2544" s="24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4" t="str">
        <f t="shared" si="88"/>
        <v/>
      </c>
    </row>
    <row r="2545" spans="1:7">
      <c r="A2545" s="30" t="s">
        <v>1945</v>
      </c>
      <c r="B2545" s="30">
        <v>1</v>
      </c>
      <c r="C2545" s="30">
        <v>1</v>
      </c>
      <c r="D2545" s="24" t="str">
        <f t="shared" si="89"/>
        <v>기사임</v>
      </c>
      <c r="E2545" s="24">
        <f>IF(D2545="","",COUNTIF($D$1:D2545,"기사임"))</f>
        <v>2198</v>
      </c>
      <c r="F2545" s="24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4" t="str">
        <f t="shared" si="88"/>
        <v/>
      </c>
    </row>
    <row r="2546" spans="1:7">
      <c r="A2546" s="30" t="s">
        <v>3342</v>
      </c>
      <c r="B2546" s="30">
        <v>1</v>
      </c>
      <c r="C2546" s="30">
        <v>1</v>
      </c>
      <c r="D2546" s="24" t="str">
        <f t="shared" si="89"/>
        <v>기사임</v>
      </c>
      <c r="E2546" s="24">
        <f>IF(D2546="","",COUNTIF($D$1:D2546,"기사임"))</f>
        <v>2199</v>
      </c>
      <c r="F2546" s="24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4" t="str">
        <f t="shared" si="88"/>
        <v/>
      </c>
    </row>
    <row r="2547" spans="1:7">
      <c r="A2547" s="30" t="s">
        <v>4180</v>
      </c>
      <c r="B2547" s="30">
        <v>1</v>
      </c>
      <c r="C2547" s="30">
        <v>1</v>
      </c>
      <c r="D2547" s="24" t="str">
        <f t="shared" si="89"/>
        <v>기사임</v>
      </c>
      <c r="E2547" s="24">
        <f>IF(D2547="","",COUNTIF($D$1:D2547,"기사임"))</f>
        <v>2200</v>
      </c>
      <c r="F2547" s="24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4" t="str">
        <f t="shared" si="88"/>
        <v/>
      </c>
    </row>
    <row r="2548" spans="1:7">
      <c r="A2548" s="30" t="s">
        <v>2834</v>
      </c>
      <c r="B2548" s="30">
        <v>1</v>
      </c>
      <c r="C2548" s="30">
        <v>1</v>
      </c>
      <c r="D2548" s="24" t="str">
        <f t="shared" si="89"/>
        <v>기사임</v>
      </c>
      <c r="E2548" s="24">
        <f>IF(D2548="","",COUNTIF($D$1:D2548,"기사임"))</f>
        <v>2201</v>
      </c>
      <c r="F2548" s="24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4" t="str">
        <f t="shared" si="88"/>
        <v/>
      </c>
    </row>
    <row r="2549" spans="1:7">
      <c r="A2549" s="30" t="s">
        <v>2226</v>
      </c>
      <c r="B2549" s="30">
        <v>1</v>
      </c>
      <c r="C2549" s="30">
        <v>1</v>
      </c>
      <c r="D2549" s="24" t="str">
        <f t="shared" si="89"/>
        <v>기사임</v>
      </c>
      <c r="E2549" s="24">
        <f>IF(D2549="","",COUNTIF($D$1:D2549,"기사임"))</f>
        <v>2202</v>
      </c>
      <c r="F2549" s="24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4" t="str">
        <f t="shared" si="88"/>
        <v/>
      </c>
    </row>
    <row r="2550" spans="1:7">
      <c r="A2550" s="30" t="s">
        <v>2835</v>
      </c>
      <c r="B2550" s="30">
        <v>1</v>
      </c>
      <c r="C2550" s="30">
        <v>1</v>
      </c>
      <c r="D2550" s="24" t="str">
        <f t="shared" si="89"/>
        <v>기사임</v>
      </c>
      <c r="E2550" s="24">
        <f>IF(D2550="","",COUNTIF($D$1:D2550,"기사임"))</f>
        <v>2203</v>
      </c>
      <c r="F2550" s="24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4" t="str">
        <f t="shared" si="88"/>
        <v/>
      </c>
    </row>
    <row r="2551" spans="1:7">
      <c r="A2551" s="30" t="s">
        <v>4181</v>
      </c>
      <c r="B2551" s="30">
        <v>1</v>
      </c>
      <c r="C2551" s="30">
        <v>1</v>
      </c>
      <c r="D2551" s="24" t="str">
        <f t="shared" si="89"/>
        <v>기사임</v>
      </c>
      <c r="E2551" s="24">
        <f>IF(D2551="","",COUNTIF($D$1:D2551,"기사임"))</f>
        <v>2204</v>
      </c>
      <c r="F2551" s="24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4" t="str">
        <f t="shared" si="88"/>
        <v/>
      </c>
    </row>
    <row r="2552" spans="1:7">
      <c r="A2552" s="30" t="s">
        <v>2612</v>
      </c>
      <c r="B2552" s="30">
        <v>1</v>
      </c>
      <c r="C2552" s="30">
        <v>1</v>
      </c>
      <c r="D2552" s="24" t="str">
        <f t="shared" si="89"/>
        <v>기사임</v>
      </c>
      <c r="E2552" s="24">
        <f>IF(D2552="","",COUNTIF($D$1:D2552,"기사임"))</f>
        <v>2205</v>
      </c>
      <c r="F2552" s="24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4" t="str">
        <f t="shared" si="88"/>
        <v/>
      </c>
    </row>
    <row r="2553" spans="1:7">
      <c r="A2553" s="30" t="s">
        <v>4182</v>
      </c>
      <c r="B2553" s="30">
        <v>1</v>
      </c>
      <c r="C2553" s="30">
        <v>1</v>
      </c>
      <c r="D2553" s="24" t="str">
        <f t="shared" si="89"/>
        <v>기사임</v>
      </c>
      <c r="E2553" s="24">
        <f>IF(D2553="","",COUNTIF($D$1:D2553,"기사임"))</f>
        <v>2206</v>
      </c>
      <c r="F2553" s="24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4" t="str">
        <f t="shared" si="88"/>
        <v/>
      </c>
    </row>
    <row r="2554" spans="1:7">
      <c r="A2554" s="30" t="s">
        <v>4183</v>
      </c>
      <c r="B2554" s="30">
        <v>1</v>
      </c>
      <c r="C2554" s="30">
        <v>1</v>
      </c>
      <c r="D2554" s="24" t="str">
        <f t="shared" si="89"/>
        <v>기사임</v>
      </c>
      <c r="E2554" s="24">
        <f>IF(D2554="","",COUNTIF($D$1:D2554,"기사임"))</f>
        <v>2207</v>
      </c>
      <c r="F2554" s="24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4" t="str">
        <f t="shared" si="88"/>
        <v/>
      </c>
    </row>
    <row r="2555" spans="1:7">
      <c r="A2555" s="30" t="s">
        <v>4184</v>
      </c>
      <c r="B2555" s="30">
        <v>1</v>
      </c>
      <c r="C2555" s="30">
        <v>1</v>
      </c>
      <c r="D2555" s="24" t="str">
        <f t="shared" si="89"/>
        <v>기사임</v>
      </c>
      <c r="E2555" s="24">
        <f>IF(D2555="","",COUNTIF($D$1:D2555,"기사임"))</f>
        <v>2208</v>
      </c>
      <c r="F2555" s="24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4" t="str">
        <f t="shared" si="88"/>
        <v/>
      </c>
    </row>
    <row r="2556" spans="1:7">
      <c r="A2556" s="30" t="s">
        <v>3344</v>
      </c>
      <c r="B2556" s="30">
        <v>1</v>
      </c>
      <c r="C2556" s="30">
        <v>1</v>
      </c>
      <c r="D2556" s="24" t="str">
        <f t="shared" si="89"/>
        <v>기사임</v>
      </c>
      <c r="E2556" s="24">
        <f>IF(D2556="","",COUNTIF($D$1:D2556,"기사임"))</f>
        <v>2209</v>
      </c>
      <c r="F2556" s="24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4" t="str">
        <f t="shared" si="88"/>
        <v/>
      </c>
    </row>
    <row r="2557" spans="1:7">
      <c r="A2557" s="30" t="s">
        <v>2838</v>
      </c>
      <c r="B2557" s="30">
        <v>1</v>
      </c>
      <c r="C2557" s="30">
        <v>1</v>
      </c>
      <c r="D2557" s="24" t="str">
        <f t="shared" si="89"/>
        <v>기사임</v>
      </c>
      <c r="E2557" s="24">
        <f>IF(D2557="","",COUNTIF($D$1:D2557,"기사임"))</f>
        <v>2210</v>
      </c>
      <c r="F2557" s="24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4" t="str">
        <f t="shared" si="88"/>
        <v/>
      </c>
    </row>
    <row r="2558" spans="1:7">
      <c r="A2558" s="30" t="s">
        <v>3345</v>
      </c>
      <c r="B2558" s="30">
        <v>1</v>
      </c>
      <c r="C2558" s="30">
        <v>1</v>
      </c>
      <c r="D2558" s="24" t="str">
        <f t="shared" si="89"/>
        <v>기사임</v>
      </c>
      <c r="E2558" s="24">
        <f>IF(D2558="","",COUNTIF($D$1:D2558,"기사임"))</f>
        <v>2211</v>
      </c>
      <c r="F2558" s="24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4" t="str">
        <f t="shared" si="88"/>
        <v/>
      </c>
    </row>
    <row r="2559" spans="1:7">
      <c r="A2559" s="30" t="s">
        <v>4185</v>
      </c>
      <c r="B2559" s="30">
        <v>1</v>
      </c>
      <c r="C2559" s="30">
        <v>1</v>
      </c>
      <c r="D2559" s="24" t="str">
        <f t="shared" si="89"/>
        <v>기사임</v>
      </c>
      <c r="E2559" s="24">
        <f>IF(D2559="","",COUNTIF($D$1:D2559,"기사임"))</f>
        <v>2212</v>
      </c>
      <c r="F2559" s="24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4" t="str">
        <f t="shared" si="88"/>
        <v/>
      </c>
    </row>
    <row r="2560" spans="1:7">
      <c r="A2560" s="30" t="s">
        <v>2459</v>
      </c>
      <c r="B2560" s="30">
        <v>1</v>
      </c>
      <c r="C2560" s="30">
        <v>1</v>
      </c>
      <c r="D2560" s="24" t="str">
        <f t="shared" si="89"/>
        <v>기사임</v>
      </c>
      <c r="E2560" s="24">
        <f>IF(D2560="","",COUNTIF($D$1:D2560,"기사임"))</f>
        <v>2213</v>
      </c>
      <c r="F2560" s="24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4" t="str">
        <f t="shared" si="88"/>
        <v/>
      </c>
    </row>
    <row r="2561" spans="1:7">
      <c r="A2561" s="30" t="s">
        <v>4186</v>
      </c>
      <c r="B2561" s="30">
        <v>1</v>
      </c>
      <c r="C2561" s="30">
        <v>1</v>
      </c>
      <c r="D2561" s="24" t="str">
        <f t="shared" si="89"/>
        <v>기사임</v>
      </c>
      <c r="E2561" s="24">
        <f>IF(D2561="","",COUNTIF($D$1:D2561,"기사임"))</f>
        <v>2214</v>
      </c>
      <c r="F2561" s="24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4" t="str">
        <f t="shared" si="88"/>
        <v/>
      </c>
    </row>
    <row r="2562" spans="1:7">
      <c r="A2562" s="30" t="s">
        <v>3221</v>
      </c>
      <c r="B2562" s="30">
        <v>1</v>
      </c>
      <c r="C2562" s="30">
        <v>1</v>
      </c>
      <c r="D2562" s="24" t="str">
        <f t="shared" si="89"/>
        <v>기사임</v>
      </c>
      <c r="E2562" s="24">
        <f>IF(D2562="","",COUNTIF($D$1:D2562,"기사임"))</f>
        <v>2215</v>
      </c>
      <c r="F2562" s="24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4" t="str">
        <f t="shared" ref="G2562:G2625" si="90">IF(F2562="","",RANK(F2562,F:F,1))</f>
        <v/>
      </c>
    </row>
    <row r="2563" spans="1:7">
      <c r="A2563" s="30" t="s">
        <v>4187</v>
      </c>
      <c r="B2563" s="30">
        <v>1</v>
      </c>
      <c r="C2563" s="30">
        <v>1</v>
      </c>
      <c r="D2563" s="24" t="str">
        <f t="shared" ref="D2563:D2626" si="91">IF(AND(MID(A2563,2,8)="archives",ISNUMBER(VALUE(MID(A2563,11,8)))=TRUE),"기사임","")</f>
        <v>기사임</v>
      </c>
      <c r="E2563" s="24">
        <f>IF(D2563="","",COUNTIF($D$1:D2563,"기사임"))</f>
        <v>2216</v>
      </c>
      <c r="F2563" s="24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4" t="str">
        <f t="shared" si="90"/>
        <v/>
      </c>
    </row>
    <row r="2564" spans="1:7">
      <c r="A2564" s="30" t="s">
        <v>2840</v>
      </c>
      <c r="B2564" s="30">
        <v>1</v>
      </c>
      <c r="C2564" s="30">
        <v>1</v>
      </c>
      <c r="D2564" s="24" t="str">
        <f t="shared" si="91"/>
        <v>기사임</v>
      </c>
      <c r="E2564" s="24">
        <f>IF(D2564="","",COUNTIF($D$1:D2564,"기사임"))</f>
        <v>2217</v>
      </c>
      <c r="F2564" s="24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4" t="str">
        <f t="shared" si="90"/>
        <v/>
      </c>
    </row>
    <row r="2565" spans="1:7">
      <c r="A2565" s="30" t="s">
        <v>2616</v>
      </c>
      <c r="B2565" s="30">
        <v>1</v>
      </c>
      <c r="C2565" s="30">
        <v>1</v>
      </c>
      <c r="D2565" s="24" t="str">
        <f t="shared" si="91"/>
        <v>기사임</v>
      </c>
      <c r="E2565" s="24">
        <f>IF(D2565="","",COUNTIF($D$1:D2565,"기사임"))</f>
        <v>2218</v>
      </c>
      <c r="F2565" s="24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4" t="str">
        <f t="shared" si="90"/>
        <v/>
      </c>
    </row>
    <row r="2566" spans="1:7">
      <c r="A2566" s="30" t="s">
        <v>4188</v>
      </c>
      <c r="B2566" s="30">
        <v>1</v>
      </c>
      <c r="C2566" s="30">
        <v>1</v>
      </c>
      <c r="D2566" s="24" t="str">
        <f t="shared" si="91"/>
        <v>기사임</v>
      </c>
      <c r="E2566" s="24">
        <f>IF(D2566="","",COUNTIF($D$1:D2566,"기사임"))</f>
        <v>2219</v>
      </c>
      <c r="F2566" s="24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4" t="str">
        <f t="shared" si="90"/>
        <v/>
      </c>
    </row>
    <row r="2567" spans="1:7">
      <c r="A2567" s="30" t="s">
        <v>2618</v>
      </c>
      <c r="B2567" s="30">
        <v>1</v>
      </c>
      <c r="C2567" s="30">
        <v>1</v>
      </c>
      <c r="D2567" s="24" t="str">
        <f t="shared" si="91"/>
        <v>기사임</v>
      </c>
      <c r="E2567" s="24">
        <f>IF(D2567="","",COUNTIF($D$1:D2567,"기사임"))</f>
        <v>2220</v>
      </c>
      <c r="F2567" s="24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4" t="str">
        <f t="shared" si="90"/>
        <v/>
      </c>
    </row>
    <row r="2568" spans="1:7">
      <c r="A2568" s="30" t="s">
        <v>4189</v>
      </c>
      <c r="B2568" s="30">
        <v>1</v>
      </c>
      <c r="C2568" s="30">
        <v>1</v>
      </c>
      <c r="D2568" s="24" t="str">
        <f t="shared" si="91"/>
        <v>기사임</v>
      </c>
      <c r="E2568" s="24">
        <f>IF(D2568="","",COUNTIF($D$1:D2568,"기사임"))</f>
        <v>2221</v>
      </c>
      <c r="F2568" s="24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4" t="str">
        <f t="shared" si="90"/>
        <v/>
      </c>
    </row>
    <row r="2569" spans="1:7">
      <c r="A2569" s="30" t="s">
        <v>4190</v>
      </c>
      <c r="B2569" s="30">
        <v>1</v>
      </c>
      <c r="C2569" s="30">
        <v>1</v>
      </c>
      <c r="D2569" s="24" t="str">
        <f t="shared" si="91"/>
        <v>기사임</v>
      </c>
      <c r="E2569" s="24">
        <f>IF(D2569="","",COUNTIF($D$1:D2569,"기사임"))</f>
        <v>2222</v>
      </c>
      <c r="F2569" s="24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4" t="str">
        <f t="shared" si="90"/>
        <v/>
      </c>
    </row>
    <row r="2570" spans="1:7">
      <c r="A2570" s="30" t="s">
        <v>2842</v>
      </c>
      <c r="B2570" s="30">
        <v>1</v>
      </c>
      <c r="C2570" s="30">
        <v>1</v>
      </c>
      <c r="D2570" s="24" t="str">
        <f t="shared" si="91"/>
        <v>기사임</v>
      </c>
      <c r="E2570" s="24">
        <f>IF(D2570="","",COUNTIF($D$1:D2570,"기사임"))</f>
        <v>2223</v>
      </c>
      <c r="F2570" s="24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4" t="str">
        <f t="shared" si="90"/>
        <v/>
      </c>
    </row>
    <row r="2571" spans="1:7">
      <c r="A2571" s="30" t="s">
        <v>4191</v>
      </c>
      <c r="B2571" s="30">
        <v>1</v>
      </c>
      <c r="C2571" s="30">
        <v>1</v>
      </c>
      <c r="D2571" s="24" t="str">
        <f t="shared" si="91"/>
        <v>기사임</v>
      </c>
      <c r="E2571" s="24">
        <f>IF(D2571="","",COUNTIF($D$1:D2571,"기사임"))</f>
        <v>2224</v>
      </c>
      <c r="F2571" s="24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4" t="str">
        <f t="shared" si="90"/>
        <v/>
      </c>
    </row>
    <row r="2572" spans="1:7">
      <c r="A2572" s="30" t="s">
        <v>4192</v>
      </c>
      <c r="B2572" s="30">
        <v>1</v>
      </c>
      <c r="C2572" s="30">
        <v>1</v>
      </c>
      <c r="D2572" s="24" t="str">
        <f t="shared" si="91"/>
        <v>기사임</v>
      </c>
      <c r="E2572" s="24">
        <f>IF(D2572="","",COUNTIF($D$1:D2572,"기사임"))</f>
        <v>2225</v>
      </c>
      <c r="F2572" s="24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4" t="str">
        <f t="shared" si="90"/>
        <v/>
      </c>
    </row>
    <row r="2573" spans="1:7">
      <c r="A2573" s="30" t="s">
        <v>4193</v>
      </c>
      <c r="B2573" s="30">
        <v>1</v>
      </c>
      <c r="C2573" s="30">
        <v>1</v>
      </c>
      <c r="D2573" s="24" t="str">
        <f t="shared" si="91"/>
        <v>기사임</v>
      </c>
      <c r="E2573" s="24">
        <f>IF(D2573="","",COUNTIF($D$1:D2573,"기사임"))</f>
        <v>2226</v>
      </c>
      <c r="F2573" s="24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4" t="str">
        <f t="shared" si="90"/>
        <v/>
      </c>
    </row>
    <row r="2574" spans="1:7">
      <c r="A2574" s="30" t="s">
        <v>1692</v>
      </c>
      <c r="B2574" s="30">
        <v>1</v>
      </c>
      <c r="C2574" s="30">
        <v>1</v>
      </c>
      <c r="D2574" s="24" t="str">
        <f t="shared" si="91"/>
        <v>기사임</v>
      </c>
      <c r="E2574" s="24">
        <f>IF(D2574="","",COUNTIF($D$1:D2574,"기사임"))</f>
        <v>2227</v>
      </c>
      <c r="F2574" s="24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4" t="str">
        <f t="shared" si="90"/>
        <v/>
      </c>
    </row>
    <row r="2575" spans="1:7">
      <c r="A2575" s="30" t="s">
        <v>4194</v>
      </c>
      <c r="B2575" s="30">
        <v>1</v>
      </c>
      <c r="C2575" s="30">
        <v>1</v>
      </c>
      <c r="D2575" s="24" t="str">
        <f t="shared" si="91"/>
        <v>기사임</v>
      </c>
      <c r="E2575" s="24">
        <f>IF(D2575="","",COUNTIF($D$1:D2575,"기사임"))</f>
        <v>2228</v>
      </c>
      <c r="F2575" s="24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4" t="str">
        <f t="shared" si="90"/>
        <v/>
      </c>
    </row>
    <row r="2576" spans="1:7">
      <c r="A2576" s="30" t="s">
        <v>4195</v>
      </c>
      <c r="B2576" s="30">
        <v>1</v>
      </c>
      <c r="C2576" s="30">
        <v>1</v>
      </c>
      <c r="D2576" s="24" t="str">
        <f t="shared" si="91"/>
        <v>기사임</v>
      </c>
      <c r="E2576" s="24">
        <f>IF(D2576="","",COUNTIF($D$1:D2576,"기사임"))</f>
        <v>2229</v>
      </c>
      <c r="F2576" s="24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4" t="str">
        <f t="shared" si="90"/>
        <v/>
      </c>
    </row>
    <row r="2577" spans="1:7">
      <c r="A2577" s="30" t="s">
        <v>2844</v>
      </c>
      <c r="B2577" s="30">
        <v>1</v>
      </c>
      <c r="C2577" s="30">
        <v>1</v>
      </c>
      <c r="D2577" s="24" t="str">
        <f t="shared" si="91"/>
        <v>기사임</v>
      </c>
      <c r="E2577" s="24">
        <f>IF(D2577="","",COUNTIF($D$1:D2577,"기사임"))</f>
        <v>2230</v>
      </c>
      <c r="F2577" s="24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4" t="str">
        <f t="shared" si="90"/>
        <v/>
      </c>
    </row>
    <row r="2578" spans="1:7">
      <c r="A2578" s="30" t="s">
        <v>4196</v>
      </c>
      <c r="B2578" s="30">
        <v>1</v>
      </c>
      <c r="C2578" s="30">
        <v>1</v>
      </c>
      <c r="D2578" s="24" t="str">
        <f t="shared" si="91"/>
        <v>기사임</v>
      </c>
      <c r="E2578" s="24">
        <f>IF(D2578="","",COUNTIF($D$1:D2578,"기사임"))</f>
        <v>2231</v>
      </c>
      <c r="F2578" s="24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4" t="str">
        <f t="shared" si="90"/>
        <v/>
      </c>
    </row>
    <row r="2579" spans="1:7">
      <c r="A2579" s="30" t="s">
        <v>4197</v>
      </c>
      <c r="B2579" s="30">
        <v>1</v>
      </c>
      <c r="C2579" s="30">
        <v>1</v>
      </c>
      <c r="D2579" s="24" t="str">
        <f t="shared" si="91"/>
        <v>기사임</v>
      </c>
      <c r="E2579" s="24">
        <f>IF(D2579="","",COUNTIF($D$1:D2579,"기사임"))</f>
        <v>2232</v>
      </c>
      <c r="F2579" s="24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4" t="str">
        <f t="shared" si="90"/>
        <v/>
      </c>
    </row>
    <row r="2580" spans="1:7">
      <c r="A2580" s="30" t="s">
        <v>4198</v>
      </c>
      <c r="B2580" s="30">
        <v>1</v>
      </c>
      <c r="C2580" s="30">
        <v>1</v>
      </c>
      <c r="D2580" s="24" t="str">
        <f t="shared" si="91"/>
        <v>기사임</v>
      </c>
      <c r="E2580" s="24">
        <f>IF(D2580="","",COUNTIF($D$1:D2580,"기사임"))</f>
        <v>2233</v>
      </c>
      <c r="F2580" s="24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4" t="str">
        <f t="shared" si="90"/>
        <v/>
      </c>
    </row>
    <row r="2581" spans="1:7">
      <c r="A2581" s="30" t="s">
        <v>4199</v>
      </c>
      <c r="B2581" s="30">
        <v>1</v>
      </c>
      <c r="C2581" s="30">
        <v>1</v>
      </c>
      <c r="D2581" s="24" t="str">
        <f t="shared" si="91"/>
        <v>기사임</v>
      </c>
      <c r="E2581" s="24">
        <f>IF(D2581="","",COUNTIF($D$1:D2581,"기사임"))</f>
        <v>2234</v>
      </c>
      <c r="F2581" s="24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4" t="str">
        <f t="shared" si="90"/>
        <v/>
      </c>
    </row>
    <row r="2582" spans="1:7">
      <c r="A2582" s="30" t="s">
        <v>4200</v>
      </c>
      <c r="B2582" s="30">
        <v>1</v>
      </c>
      <c r="C2582" s="30">
        <v>1</v>
      </c>
      <c r="D2582" s="24" t="str">
        <f t="shared" si="91"/>
        <v>기사임</v>
      </c>
      <c r="E2582" s="24">
        <f>IF(D2582="","",COUNTIF($D$1:D2582,"기사임"))</f>
        <v>2235</v>
      </c>
      <c r="F2582" s="24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4" t="str">
        <f t="shared" si="90"/>
        <v/>
      </c>
    </row>
    <row r="2583" spans="1:7">
      <c r="A2583" s="30" t="s">
        <v>3223</v>
      </c>
      <c r="B2583" s="30">
        <v>1</v>
      </c>
      <c r="C2583" s="30">
        <v>1</v>
      </c>
      <c r="D2583" s="24" t="str">
        <f t="shared" si="91"/>
        <v>기사임</v>
      </c>
      <c r="E2583" s="24">
        <f>IF(D2583="","",COUNTIF($D$1:D2583,"기사임"))</f>
        <v>2236</v>
      </c>
      <c r="F2583" s="24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4" t="str">
        <f t="shared" si="90"/>
        <v/>
      </c>
    </row>
    <row r="2584" spans="1:7">
      <c r="A2584" s="30" t="s">
        <v>4201</v>
      </c>
      <c r="B2584" s="30">
        <v>1</v>
      </c>
      <c r="C2584" s="30">
        <v>1</v>
      </c>
      <c r="D2584" s="24" t="str">
        <f t="shared" si="91"/>
        <v>기사임</v>
      </c>
      <c r="E2584" s="24">
        <f>IF(D2584="","",COUNTIF($D$1:D2584,"기사임"))</f>
        <v>2237</v>
      </c>
      <c r="F2584" s="24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4" t="str">
        <f t="shared" si="90"/>
        <v/>
      </c>
    </row>
    <row r="2585" spans="1:7">
      <c r="A2585" s="30" t="s">
        <v>2848</v>
      </c>
      <c r="B2585" s="30">
        <v>1</v>
      </c>
      <c r="C2585" s="30">
        <v>1</v>
      </c>
      <c r="D2585" s="24" t="str">
        <f t="shared" si="91"/>
        <v>기사임</v>
      </c>
      <c r="E2585" s="24">
        <f>IF(D2585="","",COUNTIF($D$1:D2585,"기사임"))</f>
        <v>2238</v>
      </c>
      <c r="F2585" s="24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4" t="str">
        <f t="shared" si="90"/>
        <v/>
      </c>
    </row>
    <row r="2586" spans="1:7">
      <c r="A2586" s="30" t="s">
        <v>2462</v>
      </c>
      <c r="B2586" s="30">
        <v>1</v>
      </c>
      <c r="C2586" s="30">
        <v>1</v>
      </c>
      <c r="D2586" s="24" t="str">
        <f t="shared" si="91"/>
        <v>기사임</v>
      </c>
      <c r="E2586" s="24">
        <f>IF(D2586="","",COUNTIF($D$1:D2586,"기사임"))</f>
        <v>2239</v>
      </c>
      <c r="F2586" s="24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4" t="str">
        <f t="shared" si="90"/>
        <v/>
      </c>
    </row>
    <row r="2587" spans="1:7">
      <c r="A2587" s="30" t="s">
        <v>2623</v>
      </c>
      <c r="B2587" s="30">
        <v>1</v>
      </c>
      <c r="C2587" s="30">
        <v>1</v>
      </c>
      <c r="D2587" s="24" t="str">
        <f t="shared" si="91"/>
        <v>기사임</v>
      </c>
      <c r="E2587" s="24">
        <f>IF(D2587="","",COUNTIF($D$1:D2587,"기사임"))</f>
        <v>2240</v>
      </c>
      <c r="F2587" s="24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4" t="str">
        <f t="shared" si="90"/>
        <v/>
      </c>
    </row>
    <row r="2588" spans="1:7">
      <c r="A2588" s="30" t="s">
        <v>4202</v>
      </c>
      <c r="B2588" s="30">
        <v>1</v>
      </c>
      <c r="C2588" s="30">
        <v>1</v>
      </c>
      <c r="D2588" s="24" t="str">
        <f t="shared" si="91"/>
        <v>기사임</v>
      </c>
      <c r="E2588" s="24">
        <f>IF(D2588="","",COUNTIF($D$1:D2588,"기사임"))</f>
        <v>2241</v>
      </c>
      <c r="F2588" s="24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4" t="str">
        <f t="shared" si="90"/>
        <v/>
      </c>
    </row>
    <row r="2589" spans="1:7">
      <c r="A2589" s="30" t="s">
        <v>4203</v>
      </c>
      <c r="B2589" s="30">
        <v>1</v>
      </c>
      <c r="C2589" s="30">
        <v>1</v>
      </c>
      <c r="D2589" s="24" t="str">
        <f t="shared" si="91"/>
        <v>기사임</v>
      </c>
      <c r="E2589" s="24">
        <f>IF(D2589="","",COUNTIF($D$1:D2589,"기사임"))</f>
        <v>2242</v>
      </c>
      <c r="F2589" s="24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4" t="str">
        <f t="shared" si="90"/>
        <v/>
      </c>
    </row>
    <row r="2590" spans="1:7">
      <c r="A2590" s="30" t="s">
        <v>2624</v>
      </c>
      <c r="B2590" s="30">
        <v>1</v>
      </c>
      <c r="C2590" s="30">
        <v>1</v>
      </c>
      <c r="D2590" s="24" t="str">
        <f t="shared" si="91"/>
        <v>기사임</v>
      </c>
      <c r="E2590" s="24">
        <f>IF(D2590="","",COUNTIF($D$1:D2590,"기사임"))</f>
        <v>2243</v>
      </c>
      <c r="F2590" s="24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4" t="str">
        <f t="shared" si="90"/>
        <v/>
      </c>
    </row>
    <row r="2591" spans="1:7">
      <c r="A2591" s="30" t="s">
        <v>2334</v>
      </c>
      <c r="B2591" s="30">
        <v>1</v>
      </c>
      <c r="C2591" s="30">
        <v>1</v>
      </c>
      <c r="D2591" s="24" t="str">
        <f t="shared" si="91"/>
        <v>기사임</v>
      </c>
      <c r="E2591" s="24">
        <f>IF(D2591="","",COUNTIF($D$1:D2591,"기사임"))</f>
        <v>2244</v>
      </c>
      <c r="F2591" s="24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4" t="str">
        <f t="shared" si="90"/>
        <v/>
      </c>
    </row>
    <row r="2592" spans="1:7">
      <c r="A2592" s="30" t="s">
        <v>4204</v>
      </c>
      <c r="B2592" s="30">
        <v>1</v>
      </c>
      <c r="C2592" s="30">
        <v>1</v>
      </c>
      <c r="D2592" s="24" t="str">
        <f t="shared" si="91"/>
        <v>기사임</v>
      </c>
      <c r="E2592" s="24">
        <f>IF(D2592="","",COUNTIF($D$1:D2592,"기사임"))</f>
        <v>2245</v>
      </c>
      <c r="F2592" s="24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4" t="str">
        <f t="shared" si="90"/>
        <v/>
      </c>
    </row>
    <row r="2593" spans="1:7">
      <c r="A2593" s="30" t="s">
        <v>2852</v>
      </c>
      <c r="B2593" s="30">
        <v>1</v>
      </c>
      <c r="C2593" s="30">
        <v>1</v>
      </c>
      <c r="D2593" s="24" t="str">
        <f t="shared" si="91"/>
        <v>기사임</v>
      </c>
      <c r="E2593" s="24">
        <f>IF(D2593="","",COUNTIF($D$1:D2593,"기사임"))</f>
        <v>2246</v>
      </c>
      <c r="F2593" s="24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4" t="str">
        <f t="shared" si="90"/>
        <v/>
      </c>
    </row>
    <row r="2594" spans="1:7">
      <c r="A2594" s="30" t="s">
        <v>2625</v>
      </c>
      <c r="B2594" s="30">
        <v>1</v>
      </c>
      <c r="C2594" s="30">
        <v>1</v>
      </c>
      <c r="D2594" s="24" t="str">
        <f t="shared" si="91"/>
        <v>기사임</v>
      </c>
      <c r="E2594" s="24">
        <f>IF(D2594="","",COUNTIF($D$1:D2594,"기사임"))</f>
        <v>2247</v>
      </c>
      <c r="F2594" s="24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4" t="str">
        <f t="shared" si="90"/>
        <v/>
      </c>
    </row>
    <row r="2595" spans="1:7">
      <c r="A2595" s="30" t="s">
        <v>2854</v>
      </c>
      <c r="B2595" s="30">
        <v>1</v>
      </c>
      <c r="C2595" s="30">
        <v>1</v>
      </c>
      <c r="D2595" s="24" t="str">
        <f t="shared" si="91"/>
        <v>기사임</v>
      </c>
      <c r="E2595" s="24">
        <f>IF(D2595="","",COUNTIF($D$1:D2595,"기사임"))</f>
        <v>2248</v>
      </c>
      <c r="F2595" s="24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4" t="str">
        <f t="shared" si="90"/>
        <v/>
      </c>
    </row>
    <row r="2596" spans="1:7">
      <c r="A2596" s="30" t="s">
        <v>4205</v>
      </c>
      <c r="B2596" s="30">
        <v>1</v>
      </c>
      <c r="C2596" s="30">
        <v>1</v>
      </c>
      <c r="D2596" s="24" t="str">
        <f t="shared" si="91"/>
        <v>기사임</v>
      </c>
      <c r="E2596" s="24">
        <f>IF(D2596="","",COUNTIF($D$1:D2596,"기사임"))</f>
        <v>2249</v>
      </c>
      <c r="F2596" s="24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4" t="str">
        <f t="shared" si="90"/>
        <v/>
      </c>
    </row>
    <row r="2597" spans="1:7">
      <c r="A2597" s="30" t="s">
        <v>4206</v>
      </c>
      <c r="B2597" s="30">
        <v>1</v>
      </c>
      <c r="C2597" s="30">
        <v>1</v>
      </c>
      <c r="D2597" s="24" t="str">
        <f t="shared" si="91"/>
        <v>기사임</v>
      </c>
      <c r="E2597" s="24">
        <f>IF(D2597="","",COUNTIF($D$1:D2597,"기사임"))</f>
        <v>2250</v>
      </c>
      <c r="F2597" s="24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4" t="str">
        <f t="shared" si="90"/>
        <v/>
      </c>
    </row>
    <row r="2598" spans="1:7">
      <c r="A2598" s="30" t="s">
        <v>2855</v>
      </c>
      <c r="B2598" s="30">
        <v>1</v>
      </c>
      <c r="C2598" s="30">
        <v>1</v>
      </c>
      <c r="D2598" s="24" t="str">
        <f t="shared" si="91"/>
        <v>기사임</v>
      </c>
      <c r="E2598" s="24">
        <f>IF(D2598="","",COUNTIF($D$1:D2598,"기사임"))</f>
        <v>2251</v>
      </c>
      <c r="F2598" s="24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4" t="str">
        <f t="shared" si="90"/>
        <v/>
      </c>
    </row>
    <row r="2599" spans="1:7">
      <c r="A2599" s="30" t="s">
        <v>2626</v>
      </c>
      <c r="B2599" s="30">
        <v>1</v>
      </c>
      <c r="C2599" s="30">
        <v>1</v>
      </c>
      <c r="D2599" s="24" t="str">
        <f t="shared" si="91"/>
        <v>기사임</v>
      </c>
      <c r="E2599" s="24">
        <f>IF(D2599="","",COUNTIF($D$1:D2599,"기사임"))</f>
        <v>2252</v>
      </c>
      <c r="F2599" s="24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4" t="str">
        <f t="shared" si="90"/>
        <v/>
      </c>
    </row>
    <row r="2600" spans="1:7">
      <c r="A2600" s="30" t="s">
        <v>4207</v>
      </c>
      <c r="B2600" s="30">
        <v>1</v>
      </c>
      <c r="C2600" s="30">
        <v>1</v>
      </c>
      <c r="D2600" s="24" t="str">
        <f t="shared" si="91"/>
        <v>기사임</v>
      </c>
      <c r="E2600" s="24">
        <f>IF(D2600="","",COUNTIF($D$1:D2600,"기사임"))</f>
        <v>2253</v>
      </c>
      <c r="F2600" s="24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4" t="str">
        <f t="shared" si="90"/>
        <v/>
      </c>
    </row>
    <row r="2601" spans="1:7">
      <c r="A2601" s="30" t="s">
        <v>4208</v>
      </c>
      <c r="B2601" s="30">
        <v>1</v>
      </c>
      <c r="C2601" s="30">
        <v>1</v>
      </c>
      <c r="D2601" s="24" t="str">
        <f t="shared" si="91"/>
        <v>기사임</v>
      </c>
      <c r="E2601" s="24">
        <f>IF(D2601="","",COUNTIF($D$1:D2601,"기사임"))</f>
        <v>2254</v>
      </c>
      <c r="F2601" s="24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4" t="str">
        <f t="shared" si="90"/>
        <v/>
      </c>
    </row>
    <row r="2602" spans="1:7">
      <c r="A2602" s="30" t="s">
        <v>2856</v>
      </c>
      <c r="B2602" s="30">
        <v>1</v>
      </c>
      <c r="C2602" s="30">
        <v>1</v>
      </c>
      <c r="D2602" s="24" t="str">
        <f t="shared" si="91"/>
        <v>기사임</v>
      </c>
      <c r="E2602" s="24">
        <f>IF(D2602="","",COUNTIF($D$1:D2602,"기사임"))</f>
        <v>2255</v>
      </c>
      <c r="F2602" s="24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4" t="str">
        <f t="shared" si="90"/>
        <v/>
      </c>
    </row>
    <row r="2603" spans="1:7">
      <c r="A2603" s="30" t="s">
        <v>3189</v>
      </c>
      <c r="B2603" s="30">
        <v>1</v>
      </c>
      <c r="C2603" s="30">
        <v>1</v>
      </c>
      <c r="D2603" s="24" t="str">
        <f t="shared" si="91"/>
        <v>기사임</v>
      </c>
      <c r="E2603" s="24">
        <f>IF(D2603="","",COUNTIF($D$1:D2603,"기사임"))</f>
        <v>2256</v>
      </c>
      <c r="F2603" s="24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4" t="str">
        <f t="shared" si="90"/>
        <v/>
      </c>
    </row>
    <row r="2604" spans="1:7">
      <c r="A2604" s="30" t="s">
        <v>4209</v>
      </c>
      <c r="B2604" s="30">
        <v>1</v>
      </c>
      <c r="C2604" s="30">
        <v>1</v>
      </c>
      <c r="D2604" s="24" t="str">
        <f t="shared" si="91"/>
        <v>기사임</v>
      </c>
      <c r="E2604" s="24">
        <f>IF(D2604="","",COUNTIF($D$1:D2604,"기사임"))</f>
        <v>2257</v>
      </c>
      <c r="F2604" s="24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4" t="str">
        <f t="shared" si="90"/>
        <v/>
      </c>
    </row>
    <row r="2605" spans="1:7">
      <c r="A2605" s="30" t="s">
        <v>4210</v>
      </c>
      <c r="B2605" s="30">
        <v>1</v>
      </c>
      <c r="C2605" s="30">
        <v>1</v>
      </c>
      <c r="D2605" s="24" t="str">
        <f t="shared" si="91"/>
        <v>기사임</v>
      </c>
      <c r="E2605" s="24">
        <f>IF(D2605="","",COUNTIF($D$1:D2605,"기사임"))</f>
        <v>2258</v>
      </c>
      <c r="F2605" s="24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4" t="str">
        <f t="shared" si="90"/>
        <v/>
      </c>
    </row>
    <row r="2606" spans="1:7">
      <c r="A2606" s="30" t="s">
        <v>4211</v>
      </c>
      <c r="B2606" s="30">
        <v>1</v>
      </c>
      <c r="C2606" s="30">
        <v>1</v>
      </c>
      <c r="D2606" s="24" t="str">
        <f t="shared" si="91"/>
        <v>기사임</v>
      </c>
      <c r="E2606" s="24">
        <f>IF(D2606="","",COUNTIF($D$1:D2606,"기사임"))</f>
        <v>2259</v>
      </c>
      <c r="F2606" s="24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4" t="str">
        <f t="shared" si="90"/>
        <v/>
      </c>
    </row>
    <row r="2607" spans="1:7">
      <c r="A2607" s="30" t="s">
        <v>2858</v>
      </c>
      <c r="B2607" s="30">
        <v>1</v>
      </c>
      <c r="C2607" s="30">
        <v>1</v>
      </c>
      <c r="D2607" s="24" t="str">
        <f t="shared" si="91"/>
        <v>기사임</v>
      </c>
      <c r="E2607" s="24">
        <f>IF(D2607="","",COUNTIF($D$1:D2607,"기사임"))</f>
        <v>2260</v>
      </c>
      <c r="F2607" s="24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4" t="str">
        <f t="shared" si="90"/>
        <v/>
      </c>
    </row>
    <row r="2608" spans="1:7">
      <c r="A2608" s="30" t="s">
        <v>4212</v>
      </c>
      <c r="B2608" s="30">
        <v>1</v>
      </c>
      <c r="C2608" s="30">
        <v>1</v>
      </c>
      <c r="D2608" s="24" t="str">
        <f t="shared" si="91"/>
        <v>기사임</v>
      </c>
      <c r="E2608" s="24">
        <f>IF(D2608="","",COUNTIF($D$1:D2608,"기사임"))</f>
        <v>2261</v>
      </c>
      <c r="F2608" s="24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4" t="str">
        <f t="shared" si="90"/>
        <v/>
      </c>
    </row>
    <row r="2609" spans="1:7">
      <c r="A2609" s="30" t="s">
        <v>2465</v>
      </c>
      <c r="B2609" s="30">
        <v>1</v>
      </c>
      <c r="C2609" s="30">
        <v>1</v>
      </c>
      <c r="D2609" s="24" t="str">
        <f t="shared" si="91"/>
        <v>기사임</v>
      </c>
      <c r="E2609" s="24">
        <f>IF(D2609="","",COUNTIF($D$1:D2609,"기사임"))</f>
        <v>2262</v>
      </c>
      <c r="F2609" s="24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4" t="str">
        <f t="shared" si="90"/>
        <v/>
      </c>
    </row>
    <row r="2610" spans="1:7">
      <c r="A2610" s="30" t="s">
        <v>4213</v>
      </c>
      <c r="B2610" s="30">
        <v>1</v>
      </c>
      <c r="C2610" s="30">
        <v>1</v>
      </c>
      <c r="D2610" s="24" t="str">
        <f t="shared" si="91"/>
        <v>기사임</v>
      </c>
      <c r="E2610" s="24">
        <f>IF(D2610="","",COUNTIF($D$1:D2610,"기사임"))</f>
        <v>2263</v>
      </c>
      <c r="F2610" s="24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4" t="str">
        <f t="shared" si="90"/>
        <v/>
      </c>
    </row>
    <row r="2611" spans="1:7">
      <c r="A2611" s="30" t="s">
        <v>3350</v>
      </c>
      <c r="B2611" s="30">
        <v>1</v>
      </c>
      <c r="C2611" s="30">
        <v>1</v>
      </c>
      <c r="D2611" s="24" t="str">
        <f t="shared" si="91"/>
        <v>기사임</v>
      </c>
      <c r="E2611" s="24">
        <f>IF(D2611="","",COUNTIF($D$1:D2611,"기사임"))</f>
        <v>2264</v>
      </c>
      <c r="F2611" s="24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4" t="str">
        <f t="shared" si="90"/>
        <v/>
      </c>
    </row>
    <row r="2612" spans="1:7">
      <c r="A2612" s="30" t="s">
        <v>4214</v>
      </c>
      <c r="B2612" s="30">
        <v>1</v>
      </c>
      <c r="C2612" s="30">
        <v>1</v>
      </c>
      <c r="D2612" s="24" t="str">
        <f t="shared" si="91"/>
        <v>기사임</v>
      </c>
      <c r="E2612" s="24">
        <f>IF(D2612="","",COUNTIF($D$1:D2612,"기사임"))</f>
        <v>2265</v>
      </c>
      <c r="F2612" s="24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4" t="str">
        <f t="shared" si="90"/>
        <v/>
      </c>
    </row>
    <row r="2613" spans="1:7">
      <c r="A2613" s="30" t="s">
        <v>3351</v>
      </c>
      <c r="B2613" s="30">
        <v>1</v>
      </c>
      <c r="C2613" s="30">
        <v>1</v>
      </c>
      <c r="D2613" s="24" t="str">
        <f t="shared" si="91"/>
        <v>기사임</v>
      </c>
      <c r="E2613" s="24">
        <f>IF(D2613="","",COUNTIF($D$1:D2613,"기사임"))</f>
        <v>2266</v>
      </c>
      <c r="F2613" s="24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4" t="str">
        <f t="shared" si="90"/>
        <v/>
      </c>
    </row>
    <row r="2614" spans="1:7">
      <c r="A2614" s="30" t="s">
        <v>1948</v>
      </c>
      <c r="B2614" s="30">
        <v>1</v>
      </c>
      <c r="C2614" s="30">
        <v>1</v>
      </c>
      <c r="D2614" s="24" t="str">
        <f t="shared" si="91"/>
        <v>기사임</v>
      </c>
      <c r="E2614" s="24">
        <f>IF(D2614="","",COUNTIF($D$1:D2614,"기사임"))</f>
        <v>2267</v>
      </c>
      <c r="F2614" s="24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4" t="str">
        <f t="shared" si="90"/>
        <v/>
      </c>
    </row>
    <row r="2615" spans="1:7">
      <c r="A2615" s="30" t="s">
        <v>4215</v>
      </c>
      <c r="B2615" s="30">
        <v>1</v>
      </c>
      <c r="C2615" s="30">
        <v>1</v>
      </c>
      <c r="D2615" s="24" t="str">
        <f t="shared" si="91"/>
        <v>기사임</v>
      </c>
      <c r="E2615" s="24">
        <f>IF(D2615="","",COUNTIF($D$1:D2615,"기사임"))</f>
        <v>2268</v>
      </c>
      <c r="F2615" s="24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4" t="str">
        <f t="shared" si="90"/>
        <v/>
      </c>
    </row>
    <row r="2616" spans="1:7">
      <c r="A2616" s="30" t="s">
        <v>4216</v>
      </c>
      <c r="B2616" s="30">
        <v>1</v>
      </c>
      <c r="C2616" s="30">
        <v>1</v>
      </c>
      <c r="D2616" s="24" t="str">
        <f t="shared" si="91"/>
        <v>기사임</v>
      </c>
      <c r="E2616" s="24">
        <f>IF(D2616="","",COUNTIF($D$1:D2616,"기사임"))</f>
        <v>2269</v>
      </c>
      <c r="F2616" s="24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4" t="str">
        <f t="shared" si="90"/>
        <v/>
      </c>
    </row>
    <row r="2617" spans="1:7">
      <c r="A2617" s="30" t="s">
        <v>4217</v>
      </c>
      <c r="B2617" s="30">
        <v>1</v>
      </c>
      <c r="C2617" s="30">
        <v>1</v>
      </c>
      <c r="D2617" s="24" t="str">
        <f t="shared" si="91"/>
        <v>기사임</v>
      </c>
      <c r="E2617" s="24">
        <f>IF(D2617="","",COUNTIF($D$1:D2617,"기사임"))</f>
        <v>2270</v>
      </c>
      <c r="F2617" s="24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4" t="str">
        <f t="shared" si="90"/>
        <v/>
      </c>
    </row>
    <row r="2618" spans="1:7">
      <c r="A2618" s="30" t="s">
        <v>4218</v>
      </c>
      <c r="B2618" s="30">
        <v>1</v>
      </c>
      <c r="C2618" s="30">
        <v>1</v>
      </c>
      <c r="D2618" s="24" t="str">
        <f t="shared" si="91"/>
        <v>기사임</v>
      </c>
      <c r="E2618" s="24">
        <f>IF(D2618="","",COUNTIF($D$1:D2618,"기사임"))</f>
        <v>2271</v>
      </c>
      <c r="F2618" s="24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4" t="str">
        <f t="shared" si="90"/>
        <v/>
      </c>
    </row>
    <row r="2619" spans="1:7">
      <c r="A2619" s="30" t="s">
        <v>4219</v>
      </c>
      <c r="B2619" s="30">
        <v>1</v>
      </c>
      <c r="C2619" s="30">
        <v>1</v>
      </c>
      <c r="D2619" s="24" t="str">
        <f t="shared" si="91"/>
        <v>기사임</v>
      </c>
      <c r="E2619" s="24">
        <f>IF(D2619="","",COUNTIF($D$1:D2619,"기사임"))</f>
        <v>2272</v>
      </c>
      <c r="F2619" s="24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4" t="str">
        <f t="shared" si="90"/>
        <v/>
      </c>
    </row>
    <row r="2620" spans="1:7">
      <c r="A2620" s="30" t="s">
        <v>4220</v>
      </c>
      <c r="B2620" s="30">
        <v>1</v>
      </c>
      <c r="C2620" s="30">
        <v>1</v>
      </c>
      <c r="D2620" s="24" t="str">
        <f t="shared" si="91"/>
        <v>기사임</v>
      </c>
      <c r="E2620" s="24">
        <f>IF(D2620="","",COUNTIF($D$1:D2620,"기사임"))</f>
        <v>2273</v>
      </c>
      <c r="F2620" s="24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4" t="str">
        <f t="shared" si="90"/>
        <v/>
      </c>
    </row>
    <row r="2621" spans="1:7">
      <c r="A2621" s="30" t="s">
        <v>2859</v>
      </c>
      <c r="B2621" s="30">
        <v>1</v>
      </c>
      <c r="C2621" s="30">
        <v>1</v>
      </c>
      <c r="D2621" s="24" t="str">
        <f t="shared" si="91"/>
        <v>기사임</v>
      </c>
      <c r="E2621" s="24">
        <f>IF(D2621="","",COUNTIF($D$1:D2621,"기사임"))</f>
        <v>2274</v>
      </c>
      <c r="F2621" s="24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4" t="str">
        <f t="shared" si="90"/>
        <v/>
      </c>
    </row>
    <row r="2622" spans="1:7">
      <c r="A2622" s="30" t="s">
        <v>4221</v>
      </c>
      <c r="B2622" s="30">
        <v>1</v>
      </c>
      <c r="C2622" s="30">
        <v>1</v>
      </c>
      <c r="D2622" s="24" t="str">
        <f t="shared" si="91"/>
        <v>기사임</v>
      </c>
      <c r="E2622" s="24">
        <f>IF(D2622="","",COUNTIF($D$1:D2622,"기사임"))</f>
        <v>2275</v>
      </c>
      <c r="F2622" s="24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4" t="str">
        <f t="shared" si="90"/>
        <v/>
      </c>
    </row>
    <row r="2623" spans="1:7">
      <c r="A2623" s="30" t="s">
        <v>4222</v>
      </c>
      <c r="B2623" s="30">
        <v>1</v>
      </c>
      <c r="C2623" s="30">
        <v>1</v>
      </c>
      <c r="D2623" s="24" t="str">
        <f t="shared" si="91"/>
        <v>기사임</v>
      </c>
      <c r="E2623" s="24">
        <f>IF(D2623="","",COUNTIF($D$1:D2623,"기사임"))</f>
        <v>2276</v>
      </c>
      <c r="F2623" s="24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4" t="str">
        <f t="shared" si="90"/>
        <v/>
      </c>
    </row>
    <row r="2624" spans="1:7">
      <c r="A2624" s="30" t="s">
        <v>2338</v>
      </c>
      <c r="B2624" s="30">
        <v>1</v>
      </c>
      <c r="C2624" s="30">
        <v>1</v>
      </c>
      <c r="D2624" s="24" t="str">
        <f t="shared" si="91"/>
        <v>기사임</v>
      </c>
      <c r="E2624" s="24">
        <f>IF(D2624="","",COUNTIF($D$1:D2624,"기사임"))</f>
        <v>2277</v>
      </c>
      <c r="F2624" s="24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4" t="str">
        <f t="shared" si="90"/>
        <v/>
      </c>
    </row>
    <row r="2625" spans="1:7">
      <c r="A2625" s="30" t="s">
        <v>2861</v>
      </c>
      <c r="B2625" s="30">
        <v>1</v>
      </c>
      <c r="C2625" s="30">
        <v>1</v>
      </c>
      <c r="D2625" s="24" t="str">
        <f t="shared" si="91"/>
        <v>기사임</v>
      </c>
      <c r="E2625" s="24">
        <f>IF(D2625="","",COUNTIF($D$1:D2625,"기사임"))</f>
        <v>2278</v>
      </c>
      <c r="F2625" s="24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4" t="str">
        <f t="shared" si="90"/>
        <v/>
      </c>
    </row>
    <row r="2626" spans="1:7">
      <c r="A2626" s="30" t="s">
        <v>3352</v>
      </c>
      <c r="B2626" s="30">
        <v>1</v>
      </c>
      <c r="C2626" s="30">
        <v>1</v>
      </c>
      <c r="D2626" s="24" t="str">
        <f t="shared" si="91"/>
        <v>기사임</v>
      </c>
      <c r="E2626" s="24">
        <f>IF(D2626="","",COUNTIF($D$1:D2626,"기사임"))</f>
        <v>2279</v>
      </c>
      <c r="F2626" s="24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4" t="str">
        <f t="shared" ref="G2626:G2689" si="92">IF(F2626="","",RANK(F2626,F:F,1))</f>
        <v/>
      </c>
    </row>
    <row r="2627" spans="1:7">
      <c r="A2627" s="30" t="s">
        <v>2339</v>
      </c>
      <c r="B2627" s="30">
        <v>1</v>
      </c>
      <c r="C2627" s="30">
        <v>1</v>
      </c>
      <c r="D2627" s="24" t="str">
        <f t="shared" ref="D2627:D2690" si="93">IF(AND(MID(A2627,2,8)="archives",ISNUMBER(VALUE(MID(A2627,11,8)))=TRUE),"기사임","")</f>
        <v>기사임</v>
      </c>
      <c r="E2627" s="24">
        <f>IF(D2627="","",COUNTIF($D$1:D2627,"기사임"))</f>
        <v>2280</v>
      </c>
      <c r="F2627" s="24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4" t="str">
        <f t="shared" si="92"/>
        <v/>
      </c>
    </row>
    <row r="2628" spans="1:7">
      <c r="A2628" s="30" t="s">
        <v>4223</v>
      </c>
      <c r="B2628" s="30">
        <v>1</v>
      </c>
      <c r="C2628" s="30">
        <v>1</v>
      </c>
      <c r="D2628" s="24" t="str">
        <f t="shared" si="93"/>
        <v>기사임</v>
      </c>
      <c r="E2628" s="24">
        <f>IF(D2628="","",COUNTIF($D$1:D2628,"기사임"))</f>
        <v>2281</v>
      </c>
      <c r="F2628" s="24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4" t="str">
        <f t="shared" si="92"/>
        <v/>
      </c>
    </row>
    <row r="2629" spans="1:7">
      <c r="A2629" s="30" t="s">
        <v>3190</v>
      </c>
      <c r="B2629" s="30">
        <v>1</v>
      </c>
      <c r="C2629" s="30">
        <v>1</v>
      </c>
      <c r="D2629" s="24" t="str">
        <f t="shared" si="93"/>
        <v>기사임</v>
      </c>
      <c r="E2629" s="24">
        <f>IF(D2629="","",COUNTIF($D$1:D2629,"기사임"))</f>
        <v>2282</v>
      </c>
      <c r="F2629" s="24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4" t="str">
        <f t="shared" si="92"/>
        <v/>
      </c>
    </row>
    <row r="2630" spans="1:7">
      <c r="A2630" s="30" t="s">
        <v>2630</v>
      </c>
      <c r="B2630" s="30">
        <v>1</v>
      </c>
      <c r="C2630" s="30">
        <v>1</v>
      </c>
      <c r="D2630" s="24" t="str">
        <f t="shared" si="93"/>
        <v>기사임</v>
      </c>
      <c r="E2630" s="24">
        <f>IF(D2630="","",COUNTIF($D$1:D2630,"기사임"))</f>
        <v>2283</v>
      </c>
      <c r="F2630" s="24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4" t="str">
        <f t="shared" si="92"/>
        <v/>
      </c>
    </row>
    <row r="2631" spans="1:7">
      <c r="A2631" s="30" t="s">
        <v>2026</v>
      </c>
      <c r="B2631" s="30">
        <v>1</v>
      </c>
      <c r="C2631" s="30">
        <v>1</v>
      </c>
      <c r="D2631" s="24" t="str">
        <f t="shared" si="93"/>
        <v>기사임</v>
      </c>
      <c r="E2631" s="24">
        <f>IF(D2631="","",COUNTIF($D$1:D2631,"기사임"))</f>
        <v>2284</v>
      </c>
      <c r="F2631" s="24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4" t="str">
        <f t="shared" si="92"/>
        <v/>
      </c>
    </row>
    <row r="2632" spans="1:7">
      <c r="A2632" s="30" t="s">
        <v>4224</v>
      </c>
      <c r="B2632" s="30">
        <v>1</v>
      </c>
      <c r="C2632" s="30">
        <v>1</v>
      </c>
      <c r="D2632" s="24" t="str">
        <f t="shared" si="93"/>
        <v>기사임</v>
      </c>
      <c r="E2632" s="24">
        <f>IF(D2632="","",COUNTIF($D$1:D2632,"기사임"))</f>
        <v>2285</v>
      </c>
      <c r="F2632" s="24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4" t="str">
        <f t="shared" si="92"/>
        <v/>
      </c>
    </row>
    <row r="2633" spans="1:7">
      <c r="A2633" s="30" t="s">
        <v>4225</v>
      </c>
      <c r="B2633" s="30">
        <v>1</v>
      </c>
      <c r="C2633" s="30">
        <v>1</v>
      </c>
      <c r="D2633" s="24" t="str">
        <f t="shared" si="93"/>
        <v>기사임</v>
      </c>
      <c r="E2633" s="24">
        <f>IF(D2633="","",COUNTIF($D$1:D2633,"기사임"))</f>
        <v>2286</v>
      </c>
      <c r="F2633" s="24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4" t="str">
        <f t="shared" si="92"/>
        <v/>
      </c>
    </row>
    <row r="2634" spans="1:7">
      <c r="A2634" s="30" t="s">
        <v>4226</v>
      </c>
      <c r="B2634" s="30">
        <v>1</v>
      </c>
      <c r="C2634" s="30">
        <v>1</v>
      </c>
      <c r="D2634" s="24" t="str">
        <f t="shared" si="93"/>
        <v>기사임</v>
      </c>
      <c r="E2634" s="24">
        <f>IF(D2634="","",COUNTIF($D$1:D2634,"기사임"))</f>
        <v>2287</v>
      </c>
      <c r="F2634" s="24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4" t="str">
        <f t="shared" si="92"/>
        <v/>
      </c>
    </row>
    <row r="2635" spans="1:7">
      <c r="A2635" s="30" t="s">
        <v>4227</v>
      </c>
      <c r="B2635" s="30">
        <v>1</v>
      </c>
      <c r="C2635" s="30">
        <v>1</v>
      </c>
      <c r="D2635" s="24" t="str">
        <f t="shared" si="93"/>
        <v>기사임</v>
      </c>
      <c r="E2635" s="24">
        <f>IF(D2635="","",COUNTIF($D$1:D2635,"기사임"))</f>
        <v>2288</v>
      </c>
      <c r="F2635" s="24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4" t="str">
        <f t="shared" si="92"/>
        <v/>
      </c>
    </row>
    <row r="2636" spans="1:7">
      <c r="A2636" s="30" t="s">
        <v>4228</v>
      </c>
      <c r="B2636" s="30">
        <v>1</v>
      </c>
      <c r="C2636" s="30">
        <v>1</v>
      </c>
      <c r="D2636" s="24" t="str">
        <f t="shared" si="93"/>
        <v>기사임</v>
      </c>
      <c r="E2636" s="24">
        <f>IF(D2636="","",COUNTIF($D$1:D2636,"기사임"))</f>
        <v>2289</v>
      </c>
      <c r="F2636" s="24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4" t="str">
        <f t="shared" si="92"/>
        <v/>
      </c>
    </row>
    <row r="2637" spans="1:7">
      <c r="A2637" s="30" t="s">
        <v>2129</v>
      </c>
      <c r="B2637" s="30">
        <v>1</v>
      </c>
      <c r="C2637" s="30">
        <v>1</v>
      </c>
      <c r="D2637" s="24" t="str">
        <f t="shared" si="93"/>
        <v>기사임</v>
      </c>
      <c r="E2637" s="24">
        <f>IF(D2637="","",COUNTIF($D$1:D2637,"기사임"))</f>
        <v>2290</v>
      </c>
      <c r="F2637" s="24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4" t="str">
        <f t="shared" si="92"/>
        <v/>
      </c>
    </row>
    <row r="2638" spans="1:7">
      <c r="A2638" s="30" t="s">
        <v>1949</v>
      </c>
      <c r="B2638" s="30">
        <v>1</v>
      </c>
      <c r="C2638" s="30">
        <v>1</v>
      </c>
      <c r="D2638" s="24" t="str">
        <f t="shared" si="93"/>
        <v>기사임</v>
      </c>
      <c r="E2638" s="24">
        <f>IF(D2638="","",COUNTIF($D$1:D2638,"기사임"))</f>
        <v>2291</v>
      </c>
      <c r="F2638" s="24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4" t="str">
        <f t="shared" si="92"/>
        <v/>
      </c>
    </row>
    <row r="2639" spans="1:7">
      <c r="A2639" s="30" t="s">
        <v>2866</v>
      </c>
      <c r="B2639" s="30">
        <v>1</v>
      </c>
      <c r="C2639" s="30">
        <v>1</v>
      </c>
      <c r="D2639" s="24" t="str">
        <f t="shared" si="93"/>
        <v>기사임</v>
      </c>
      <c r="E2639" s="24">
        <f>IF(D2639="","",COUNTIF($D$1:D2639,"기사임"))</f>
        <v>2292</v>
      </c>
      <c r="F2639" s="24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4" t="str">
        <f t="shared" si="92"/>
        <v/>
      </c>
    </row>
    <row r="2640" spans="1:7">
      <c r="A2640" s="30" t="s">
        <v>2868</v>
      </c>
      <c r="B2640" s="30">
        <v>1</v>
      </c>
      <c r="C2640" s="30">
        <v>1</v>
      </c>
      <c r="D2640" s="24" t="str">
        <f t="shared" si="93"/>
        <v>기사임</v>
      </c>
      <c r="E2640" s="24">
        <f>IF(D2640="","",COUNTIF($D$1:D2640,"기사임"))</f>
        <v>2293</v>
      </c>
      <c r="F2640" s="24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4" t="str">
        <f t="shared" si="92"/>
        <v/>
      </c>
    </row>
    <row r="2641" spans="1:7">
      <c r="A2641" s="30" t="s">
        <v>4229</v>
      </c>
      <c r="B2641" s="30">
        <v>1</v>
      </c>
      <c r="C2641" s="30">
        <v>1</v>
      </c>
      <c r="D2641" s="24" t="str">
        <f t="shared" si="93"/>
        <v>기사임</v>
      </c>
      <c r="E2641" s="24">
        <f>IF(D2641="","",COUNTIF($D$1:D2641,"기사임"))</f>
        <v>2294</v>
      </c>
      <c r="F2641" s="24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4" t="str">
        <f t="shared" si="92"/>
        <v/>
      </c>
    </row>
    <row r="2642" spans="1:7">
      <c r="A2642" s="30" t="s">
        <v>2340</v>
      </c>
      <c r="B2642" s="30">
        <v>1</v>
      </c>
      <c r="C2642" s="30">
        <v>1</v>
      </c>
      <c r="D2642" s="24" t="str">
        <f t="shared" si="93"/>
        <v>기사임</v>
      </c>
      <c r="E2642" s="24">
        <f>IF(D2642="","",COUNTIF($D$1:D2642,"기사임"))</f>
        <v>2295</v>
      </c>
      <c r="F2642" s="24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4" t="str">
        <f t="shared" si="92"/>
        <v/>
      </c>
    </row>
    <row r="2643" spans="1:7">
      <c r="A2643" s="30" t="s">
        <v>2634</v>
      </c>
      <c r="B2643" s="30">
        <v>1</v>
      </c>
      <c r="C2643" s="30">
        <v>1</v>
      </c>
      <c r="D2643" s="24" t="str">
        <f t="shared" si="93"/>
        <v>기사임</v>
      </c>
      <c r="E2643" s="24">
        <f>IF(D2643="","",COUNTIF($D$1:D2643,"기사임"))</f>
        <v>2296</v>
      </c>
      <c r="F2643" s="24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4" t="str">
        <f t="shared" si="92"/>
        <v/>
      </c>
    </row>
    <row r="2644" spans="1:7">
      <c r="A2644" s="30" t="s">
        <v>3191</v>
      </c>
      <c r="B2644" s="30">
        <v>1</v>
      </c>
      <c r="C2644" s="30">
        <v>1</v>
      </c>
      <c r="D2644" s="24" t="str">
        <f t="shared" si="93"/>
        <v>기사임</v>
      </c>
      <c r="E2644" s="24">
        <f>IF(D2644="","",COUNTIF($D$1:D2644,"기사임"))</f>
        <v>2297</v>
      </c>
      <c r="F2644" s="24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4" t="str">
        <f t="shared" si="92"/>
        <v/>
      </c>
    </row>
    <row r="2645" spans="1:7">
      <c r="A2645" s="30" t="s">
        <v>4230</v>
      </c>
      <c r="B2645" s="30">
        <v>1</v>
      </c>
      <c r="C2645" s="30">
        <v>1</v>
      </c>
      <c r="D2645" s="24" t="str">
        <f t="shared" si="93"/>
        <v>기사임</v>
      </c>
      <c r="E2645" s="24">
        <f>IF(D2645="","",COUNTIF($D$1:D2645,"기사임"))</f>
        <v>2298</v>
      </c>
      <c r="F2645" s="24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4" t="str">
        <f t="shared" si="92"/>
        <v/>
      </c>
    </row>
    <row r="2646" spans="1:7">
      <c r="A2646" s="30" t="s">
        <v>3355</v>
      </c>
      <c r="B2646" s="30">
        <v>1</v>
      </c>
      <c r="C2646" s="30">
        <v>1</v>
      </c>
      <c r="D2646" s="24" t="str">
        <f t="shared" si="93"/>
        <v>기사임</v>
      </c>
      <c r="E2646" s="24">
        <f>IF(D2646="","",COUNTIF($D$1:D2646,"기사임"))</f>
        <v>2299</v>
      </c>
      <c r="F2646" s="24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4" t="str">
        <f t="shared" si="92"/>
        <v/>
      </c>
    </row>
    <row r="2647" spans="1:7">
      <c r="A2647" s="30" t="s">
        <v>2636</v>
      </c>
      <c r="B2647" s="30">
        <v>1</v>
      </c>
      <c r="C2647" s="30">
        <v>1</v>
      </c>
      <c r="D2647" s="24" t="str">
        <f t="shared" si="93"/>
        <v>기사임</v>
      </c>
      <c r="E2647" s="24">
        <f>IF(D2647="","",COUNTIF($D$1:D2647,"기사임"))</f>
        <v>2300</v>
      </c>
      <c r="F2647" s="24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4" t="str">
        <f t="shared" si="92"/>
        <v/>
      </c>
    </row>
    <row r="2648" spans="1:7">
      <c r="A2648" s="30" t="s">
        <v>2342</v>
      </c>
      <c r="B2648" s="30">
        <v>1</v>
      </c>
      <c r="C2648" s="30">
        <v>1</v>
      </c>
      <c r="D2648" s="24" t="str">
        <f t="shared" si="93"/>
        <v>기사임</v>
      </c>
      <c r="E2648" s="24">
        <f>IF(D2648="","",COUNTIF($D$1:D2648,"기사임"))</f>
        <v>2301</v>
      </c>
      <c r="F2648" s="24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4" t="str">
        <f t="shared" si="92"/>
        <v/>
      </c>
    </row>
    <row r="2649" spans="1:7">
      <c r="A2649" s="30" t="s">
        <v>2872</v>
      </c>
      <c r="B2649" s="30">
        <v>1</v>
      </c>
      <c r="C2649" s="30">
        <v>1</v>
      </c>
      <c r="D2649" s="24" t="str">
        <f t="shared" si="93"/>
        <v>기사임</v>
      </c>
      <c r="E2649" s="24">
        <f>IF(D2649="","",COUNTIF($D$1:D2649,"기사임"))</f>
        <v>2302</v>
      </c>
      <c r="F2649" s="24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4" t="str">
        <f t="shared" si="92"/>
        <v/>
      </c>
    </row>
    <row r="2650" spans="1:7">
      <c r="A2650" s="30" t="s">
        <v>2873</v>
      </c>
      <c r="B2650" s="30">
        <v>1</v>
      </c>
      <c r="C2650" s="30">
        <v>1</v>
      </c>
      <c r="D2650" s="24" t="str">
        <f t="shared" si="93"/>
        <v>기사임</v>
      </c>
      <c r="E2650" s="24">
        <f>IF(D2650="","",COUNTIF($D$1:D2650,"기사임"))</f>
        <v>2303</v>
      </c>
      <c r="F2650" s="24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4" t="str">
        <f t="shared" si="92"/>
        <v/>
      </c>
    </row>
    <row r="2651" spans="1:7">
      <c r="A2651" s="30" t="s">
        <v>2472</v>
      </c>
      <c r="B2651" s="30">
        <v>1</v>
      </c>
      <c r="C2651" s="30">
        <v>1</v>
      </c>
      <c r="D2651" s="24" t="str">
        <f t="shared" si="93"/>
        <v>기사임</v>
      </c>
      <c r="E2651" s="24">
        <f>IF(D2651="","",COUNTIF($D$1:D2651,"기사임"))</f>
        <v>2304</v>
      </c>
      <c r="F2651" s="24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4" t="str">
        <f t="shared" si="92"/>
        <v/>
      </c>
    </row>
    <row r="2652" spans="1:7">
      <c r="A2652" s="30" t="s">
        <v>4231</v>
      </c>
      <c r="B2652" s="30">
        <v>1</v>
      </c>
      <c r="C2652" s="30">
        <v>1</v>
      </c>
      <c r="D2652" s="24" t="str">
        <f t="shared" si="93"/>
        <v>기사임</v>
      </c>
      <c r="E2652" s="24">
        <f>IF(D2652="","",COUNTIF($D$1:D2652,"기사임"))</f>
        <v>2305</v>
      </c>
      <c r="F2652" s="24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4" t="str">
        <f t="shared" si="92"/>
        <v/>
      </c>
    </row>
    <row r="2653" spans="1:7">
      <c r="A2653" s="30" t="s">
        <v>2638</v>
      </c>
      <c r="B2653" s="30">
        <v>1</v>
      </c>
      <c r="C2653" s="30">
        <v>1</v>
      </c>
      <c r="D2653" s="24" t="str">
        <f t="shared" si="93"/>
        <v>기사임</v>
      </c>
      <c r="E2653" s="24">
        <f>IF(D2653="","",COUNTIF($D$1:D2653,"기사임"))</f>
        <v>2306</v>
      </c>
      <c r="F2653" s="24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4" t="str">
        <f t="shared" si="92"/>
        <v/>
      </c>
    </row>
    <row r="2654" spans="1:7">
      <c r="A2654" s="30" t="s">
        <v>3193</v>
      </c>
      <c r="B2654" s="30">
        <v>1</v>
      </c>
      <c r="C2654" s="30">
        <v>1</v>
      </c>
      <c r="D2654" s="24" t="str">
        <f t="shared" si="93"/>
        <v>기사임</v>
      </c>
      <c r="E2654" s="24">
        <f>IF(D2654="","",COUNTIF($D$1:D2654,"기사임"))</f>
        <v>2307</v>
      </c>
      <c r="F2654" s="24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4" t="str">
        <f t="shared" si="92"/>
        <v/>
      </c>
    </row>
    <row r="2655" spans="1:7">
      <c r="A2655" s="30" t="s">
        <v>4232</v>
      </c>
      <c r="B2655" s="30">
        <v>1</v>
      </c>
      <c r="C2655" s="30">
        <v>1</v>
      </c>
      <c r="D2655" s="24" t="str">
        <f t="shared" si="93"/>
        <v>기사임</v>
      </c>
      <c r="E2655" s="24">
        <f>IF(D2655="","",COUNTIF($D$1:D2655,"기사임"))</f>
        <v>2308</v>
      </c>
      <c r="F2655" s="24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4" t="str">
        <f t="shared" si="92"/>
        <v/>
      </c>
    </row>
    <row r="2656" spans="1:7">
      <c r="A2656" s="30" t="s">
        <v>4233</v>
      </c>
      <c r="B2656" s="30">
        <v>1</v>
      </c>
      <c r="C2656" s="30">
        <v>1</v>
      </c>
      <c r="D2656" s="24" t="str">
        <f t="shared" si="93"/>
        <v>기사임</v>
      </c>
      <c r="E2656" s="24">
        <f>IF(D2656="","",COUNTIF($D$1:D2656,"기사임"))</f>
        <v>2309</v>
      </c>
      <c r="F2656" s="24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4" t="str">
        <f t="shared" si="92"/>
        <v/>
      </c>
    </row>
    <row r="2657" spans="1:7">
      <c r="A2657" s="30" t="s">
        <v>2639</v>
      </c>
      <c r="B2657" s="30">
        <v>1</v>
      </c>
      <c r="C2657" s="30">
        <v>1</v>
      </c>
      <c r="D2657" s="24" t="str">
        <f t="shared" si="93"/>
        <v>기사임</v>
      </c>
      <c r="E2657" s="24">
        <f>IF(D2657="","",COUNTIF($D$1:D2657,"기사임"))</f>
        <v>2310</v>
      </c>
      <c r="F2657" s="24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4" t="str">
        <f t="shared" si="92"/>
        <v/>
      </c>
    </row>
    <row r="2658" spans="1:7">
      <c r="A2658" s="30" t="s">
        <v>3227</v>
      </c>
      <c r="B2658" s="30">
        <v>1</v>
      </c>
      <c r="C2658" s="30">
        <v>1</v>
      </c>
      <c r="D2658" s="24" t="str">
        <f t="shared" si="93"/>
        <v>기사임</v>
      </c>
      <c r="E2658" s="24">
        <f>IF(D2658="","",COUNTIF($D$1:D2658,"기사임"))</f>
        <v>2311</v>
      </c>
      <c r="F2658" s="24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4" t="str">
        <f t="shared" si="92"/>
        <v/>
      </c>
    </row>
    <row r="2659" spans="1:7">
      <c r="A2659" s="30" t="s">
        <v>4234</v>
      </c>
      <c r="B2659" s="30">
        <v>1</v>
      </c>
      <c r="C2659" s="30">
        <v>1</v>
      </c>
      <c r="D2659" s="24" t="str">
        <f t="shared" si="93"/>
        <v>기사임</v>
      </c>
      <c r="E2659" s="24">
        <f>IF(D2659="","",COUNTIF($D$1:D2659,"기사임"))</f>
        <v>2312</v>
      </c>
      <c r="F2659" s="24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4" t="str">
        <f t="shared" si="92"/>
        <v/>
      </c>
    </row>
    <row r="2660" spans="1:7">
      <c r="A2660" s="30" t="s">
        <v>3228</v>
      </c>
      <c r="B2660" s="30">
        <v>1</v>
      </c>
      <c r="C2660" s="30">
        <v>1</v>
      </c>
      <c r="D2660" s="24" t="str">
        <f t="shared" si="93"/>
        <v>기사임</v>
      </c>
      <c r="E2660" s="24">
        <f>IF(D2660="","",COUNTIF($D$1:D2660,"기사임"))</f>
        <v>2313</v>
      </c>
      <c r="F2660" s="24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4" t="str">
        <f t="shared" si="92"/>
        <v/>
      </c>
    </row>
    <row r="2661" spans="1:7">
      <c r="A2661" s="30" t="s">
        <v>4235</v>
      </c>
      <c r="B2661" s="30">
        <v>1</v>
      </c>
      <c r="C2661" s="30">
        <v>1</v>
      </c>
      <c r="D2661" s="24" t="str">
        <f t="shared" si="93"/>
        <v>기사임</v>
      </c>
      <c r="E2661" s="24">
        <f>IF(D2661="","",COUNTIF($D$1:D2661,"기사임"))</f>
        <v>2314</v>
      </c>
      <c r="F2661" s="24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4" t="str">
        <f t="shared" si="92"/>
        <v/>
      </c>
    </row>
    <row r="2662" spans="1:7">
      <c r="A2662" s="30" t="s">
        <v>4236</v>
      </c>
      <c r="B2662" s="30">
        <v>1</v>
      </c>
      <c r="C2662" s="30">
        <v>1</v>
      </c>
      <c r="D2662" s="24" t="str">
        <f t="shared" si="93"/>
        <v>기사임</v>
      </c>
      <c r="E2662" s="24">
        <f>IF(D2662="","",COUNTIF($D$1:D2662,"기사임"))</f>
        <v>2315</v>
      </c>
      <c r="F2662" s="24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4" t="str">
        <f t="shared" si="92"/>
        <v/>
      </c>
    </row>
    <row r="2663" spans="1:7">
      <c r="A2663" s="30" t="s">
        <v>4237</v>
      </c>
      <c r="B2663" s="30">
        <v>1</v>
      </c>
      <c r="C2663" s="30">
        <v>1</v>
      </c>
      <c r="D2663" s="24" t="str">
        <f t="shared" si="93"/>
        <v>기사임</v>
      </c>
      <c r="E2663" s="24">
        <f>IF(D2663="","",COUNTIF($D$1:D2663,"기사임"))</f>
        <v>2316</v>
      </c>
      <c r="F2663" s="24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4" t="str">
        <f t="shared" si="92"/>
        <v/>
      </c>
    </row>
    <row r="2664" spans="1:7">
      <c r="A2664" s="30" t="s">
        <v>2877</v>
      </c>
      <c r="B2664" s="30">
        <v>1</v>
      </c>
      <c r="C2664" s="30">
        <v>1</v>
      </c>
      <c r="D2664" s="24" t="str">
        <f t="shared" si="93"/>
        <v>기사임</v>
      </c>
      <c r="E2664" s="24">
        <f>IF(D2664="","",COUNTIF($D$1:D2664,"기사임"))</f>
        <v>2317</v>
      </c>
      <c r="F2664" s="24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4" t="str">
        <f t="shared" si="92"/>
        <v/>
      </c>
    </row>
    <row r="2665" spans="1:7">
      <c r="A2665" s="30" t="s">
        <v>2474</v>
      </c>
      <c r="B2665" s="30">
        <v>1</v>
      </c>
      <c r="C2665" s="30">
        <v>1</v>
      </c>
      <c r="D2665" s="24" t="str">
        <f t="shared" si="93"/>
        <v>기사임</v>
      </c>
      <c r="E2665" s="24">
        <f>IF(D2665="","",COUNTIF($D$1:D2665,"기사임"))</f>
        <v>2318</v>
      </c>
      <c r="F2665" s="24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4" t="str">
        <f t="shared" si="92"/>
        <v/>
      </c>
    </row>
    <row r="2666" spans="1:7">
      <c r="A2666" s="30" t="s">
        <v>4238</v>
      </c>
      <c r="B2666" s="30">
        <v>1</v>
      </c>
      <c r="C2666" s="30">
        <v>1</v>
      </c>
      <c r="D2666" s="24" t="str">
        <f t="shared" si="93"/>
        <v>기사임</v>
      </c>
      <c r="E2666" s="24">
        <f>IF(D2666="","",COUNTIF($D$1:D2666,"기사임"))</f>
        <v>2319</v>
      </c>
      <c r="F2666" s="24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4" t="str">
        <f t="shared" si="92"/>
        <v/>
      </c>
    </row>
    <row r="2667" spans="1:7">
      <c r="A2667" s="30" t="s">
        <v>1845</v>
      </c>
      <c r="B2667" s="30">
        <v>1</v>
      </c>
      <c r="C2667" s="30">
        <v>1</v>
      </c>
      <c r="D2667" s="24" t="str">
        <f t="shared" si="93"/>
        <v>기사임</v>
      </c>
      <c r="E2667" s="24">
        <f>IF(D2667="","",COUNTIF($D$1:D2667,"기사임"))</f>
        <v>2320</v>
      </c>
      <c r="F2667" s="24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4" t="str">
        <f t="shared" si="92"/>
        <v/>
      </c>
    </row>
    <row r="2668" spans="1:7">
      <c r="A2668" s="30" t="s">
        <v>4239</v>
      </c>
      <c r="B2668" s="30">
        <v>1</v>
      </c>
      <c r="C2668" s="30">
        <v>1</v>
      </c>
      <c r="D2668" s="24" t="str">
        <f t="shared" si="93"/>
        <v>기사임</v>
      </c>
      <c r="E2668" s="24">
        <f>IF(D2668="","",COUNTIF($D$1:D2668,"기사임"))</f>
        <v>2321</v>
      </c>
      <c r="F2668" s="24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4" t="str">
        <f t="shared" si="92"/>
        <v/>
      </c>
    </row>
    <row r="2669" spans="1:7">
      <c r="A2669" s="30" t="s">
        <v>4240</v>
      </c>
      <c r="B2669" s="30">
        <v>1</v>
      </c>
      <c r="C2669" s="30">
        <v>1</v>
      </c>
      <c r="D2669" s="24" t="str">
        <f t="shared" si="93"/>
        <v>기사임</v>
      </c>
      <c r="E2669" s="24">
        <f>IF(D2669="","",COUNTIF($D$1:D2669,"기사임"))</f>
        <v>2322</v>
      </c>
      <c r="F2669" s="24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4" t="str">
        <f t="shared" si="92"/>
        <v/>
      </c>
    </row>
    <row r="2670" spans="1:7">
      <c r="A2670" s="30" t="s">
        <v>4241</v>
      </c>
      <c r="B2670" s="30">
        <v>1</v>
      </c>
      <c r="C2670" s="30">
        <v>1</v>
      </c>
      <c r="D2670" s="24" t="str">
        <f t="shared" si="93"/>
        <v>기사임</v>
      </c>
      <c r="E2670" s="24">
        <f>IF(D2670="","",COUNTIF($D$1:D2670,"기사임"))</f>
        <v>2323</v>
      </c>
      <c r="F2670" s="24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4" t="str">
        <f t="shared" si="92"/>
        <v/>
      </c>
    </row>
    <row r="2671" spans="1:7">
      <c r="A2671" s="30" t="s">
        <v>2477</v>
      </c>
      <c r="B2671" s="30">
        <v>1</v>
      </c>
      <c r="C2671" s="30">
        <v>1</v>
      </c>
      <c r="D2671" s="24" t="str">
        <f t="shared" si="93"/>
        <v>기사임</v>
      </c>
      <c r="E2671" s="24">
        <f>IF(D2671="","",COUNTIF($D$1:D2671,"기사임"))</f>
        <v>2324</v>
      </c>
      <c r="F2671" s="24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4" t="str">
        <f t="shared" si="92"/>
        <v/>
      </c>
    </row>
    <row r="2672" spans="1:7">
      <c r="A2672" s="30" t="s">
        <v>2644</v>
      </c>
      <c r="B2672" s="30">
        <v>1</v>
      </c>
      <c r="C2672" s="30">
        <v>1</v>
      </c>
      <c r="D2672" s="24" t="str">
        <f t="shared" si="93"/>
        <v>기사임</v>
      </c>
      <c r="E2672" s="24">
        <f>IF(D2672="","",COUNTIF($D$1:D2672,"기사임"))</f>
        <v>2325</v>
      </c>
      <c r="F2672" s="24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4" t="str">
        <f t="shared" si="92"/>
        <v/>
      </c>
    </row>
    <row r="2673" spans="1:7">
      <c r="A2673" s="30" t="s">
        <v>3229</v>
      </c>
      <c r="B2673" s="30">
        <v>1</v>
      </c>
      <c r="C2673" s="30">
        <v>1</v>
      </c>
      <c r="D2673" s="24" t="str">
        <f t="shared" si="93"/>
        <v>기사임</v>
      </c>
      <c r="E2673" s="24">
        <f>IF(D2673="","",COUNTIF($D$1:D2673,"기사임"))</f>
        <v>2326</v>
      </c>
      <c r="F2673" s="24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4" t="str">
        <f t="shared" si="92"/>
        <v/>
      </c>
    </row>
    <row r="2674" spans="1:7">
      <c r="A2674" s="30" t="s">
        <v>3358</v>
      </c>
      <c r="B2674" s="30">
        <v>1</v>
      </c>
      <c r="C2674" s="30">
        <v>1</v>
      </c>
      <c r="D2674" s="24" t="str">
        <f t="shared" si="93"/>
        <v>기사임</v>
      </c>
      <c r="E2674" s="24">
        <f>IF(D2674="","",COUNTIF($D$1:D2674,"기사임"))</f>
        <v>2327</v>
      </c>
      <c r="F2674" s="24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4" t="str">
        <f t="shared" si="92"/>
        <v/>
      </c>
    </row>
    <row r="2675" spans="1:7">
      <c r="A2675" s="30" t="s">
        <v>3145</v>
      </c>
      <c r="B2675" s="30">
        <v>1</v>
      </c>
      <c r="C2675" s="30">
        <v>1</v>
      </c>
      <c r="D2675" s="24" t="str">
        <f t="shared" si="93"/>
        <v>기사임</v>
      </c>
      <c r="E2675" s="24">
        <f>IF(D2675="","",COUNTIF($D$1:D2675,"기사임"))</f>
        <v>2328</v>
      </c>
      <c r="F2675" s="24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4" t="str">
        <f t="shared" si="92"/>
        <v/>
      </c>
    </row>
    <row r="2676" spans="1:7">
      <c r="A2676" s="30" t="s">
        <v>1951</v>
      </c>
      <c r="B2676" s="30">
        <v>1</v>
      </c>
      <c r="C2676" s="30">
        <v>1</v>
      </c>
      <c r="D2676" s="24" t="str">
        <f t="shared" si="93"/>
        <v>기사임</v>
      </c>
      <c r="E2676" s="24">
        <f>IF(D2676="","",COUNTIF($D$1:D2676,"기사임"))</f>
        <v>2329</v>
      </c>
      <c r="F2676" s="24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4" t="str">
        <f t="shared" si="92"/>
        <v/>
      </c>
    </row>
    <row r="2677" spans="1:7">
      <c r="A2677" s="30" t="s">
        <v>2646</v>
      </c>
      <c r="B2677" s="30">
        <v>1</v>
      </c>
      <c r="C2677" s="30">
        <v>1</v>
      </c>
      <c r="D2677" s="24" t="str">
        <f t="shared" si="93"/>
        <v>기사임</v>
      </c>
      <c r="E2677" s="24">
        <f>IF(D2677="","",COUNTIF($D$1:D2677,"기사임"))</f>
        <v>2330</v>
      </c>
      <c r="F2677" s="24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4" t="str">
        <f t="shared" si="92"/>
        <v/>
      </c>
    </row>
    <row r="2678" spans="1:7">
      <c r="A2678" s="30" t="s">
        <v>4242</v>
      </c>
      <c r="B2678" s="30">
        <v>1</v>
      </c>
      <c r="C2678" s="30">
        <v>1</v>
      </c>
      <c r="D2678" s="24" t="str">
        <f t="shared" si="93"/>
        <v>기사임</v>
      </c>
      <c r="E2678" s="24">
        <f>IF(D2678="","",COUNTIF($D$1:D2678,"기사임"))</f>
        <v>2331</v>
      </c>
      <c r="F2678" s="24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4" t="str">
        <f t="shared" si="92"/>
        <v/>
      </c>
    </row>
    <row r="2679" spans="1:7">
      <c r="A2679" s="30" t="s">
        <v>2878</v>
      </c>
      <c r="B2679" s="30">
        <v>1</v>
      </c>
      <c r="C2679" s="30">
        <v>1</v>
      </c>
      <c r="D2679" s="24" t="str">
        <f t="shared" si="93"/>
        <v>기사임</v>
      </c>
      <c r="E2679" s="24">
        <f>IF(D2679="","",COUNTIF($D$1:D2679,"기사임"))</f>
        <v>2332</v>
      </c>
      <c r="F2679" s="24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4" t="str">
        <f t="shared" si="92"/>
        <v/>
      </c>
    </row>
    <row r="2680" spans="1:7">
      <c r="A2680" s="30" t="s">
        <v>2647</v>
      </c>
      <c r="B2680" s="30">
        <v>1</v>
      </c>
      <c r="C2680" s="30">
        <v>1</v>
      </c>
      <c r="D2680" s="24" t="str">
        <f t="shared" si="93"/>
        <v>기사임</v>
      </c>
      <c r="E2680" s="24">
        <f>IF(D2680="","",COUNTIF($D$1:D2680,"기사임"))</f>
        <v>2333</v>
      </c>
      <c r="F2680" s="24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4" t="str">
        <f t="shared" si="92"/>
        <v/>
      </c>
    </row>
    <row r="2681" spans="1:7">
      <c r="A2681" s="30" t="s">
        <v>3164</v>
      </c>
      <c r="B2681" s="30">
        <v>1</v>
      </c>
      <c r="C2681" s="30">
        <v>1</v>
      </c>
      <c r="D2681" s="24" t="str">
        <f t="shared" si="93"/>
        <v/>
      </c>
      <c r="E2681" s="24" t="str">
        <f>IF(D2681="","",COUNTIF($D$1:D2681,"기사임"))</f>
        <v/>
      </c>
      <c r="F2681" s="24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4" t="str">
        <f t="shared" si="92"/>
        <v/>
      </c>
    </row>
    <row r="2682" spans="1:7">
      <c r="A2682" s="30" t="s">
        <v>3360</v>
      </c>
      <c r="B2682" s="30">
        <v>1</v>
      </c>
      <c r="C2682" s="30">
        <v>1</v>
      </c>
      <c r="D2682" s="24" t="str">
        <f t="shared" si="93"/>
        <v/>
      </c>
      <c r="E2682" s="24" t="str">
        <f>IF(D2682="","",COUNTIF($D$1:D2682,"기사임"))</f>
        <v/>
      </c>
      <c r="F2682" s="24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4" t="str">
        <f t="shared" si="92"/>
        <v/>
      </c>
    </row>
    <row r="2683" spans="1:7">
      <c r="A2683" s="30" t="s">
        <v>4243</v>
      </c>
      <c r="B2683" s="30">
        <v>1</v>
      </c>
      <c r="C2683" s="30">
        <v>1</v>
      </c>
      <c r="D2683" s="24" t="str">
        <f t="shared" si="93"/>
        <v/>
      </c>
      <c r="E2683" s="24" t="str">
        <f>IF(D2683="","",COUNTIF($D$1:D2683,"기사임"))</f>
        <v/>
      </c>
      <c r="F2683" s="24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4" t="str">
        <f t="shared" si="92"/>
        <v/>
      </c>
    </row>
    <row r="2684" spans="1:7">
      <c r="A2684" s="30" t="s">
        <v>4244</v>
      </c>
      <c r="B2684" s="30">
        <v>1</v>
      </c>
      <c r="C2684" s="30">
        <v>1</v>
      </c>
      <c r="D2684" s="24" t="str">
        <f t="shared" si="93"/>
        <v/>
      </c>
      <c r="E2684" s="24" t="str">
        <f>IF(D2684="","",COUNTIF($D$1:D2684,"기사임"))</f>
        <v/>
      </c>
      <c r="F2684" s="24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4" t="str">
        <f t="shared" si="92"/>
        <v/>
      </c>
    </row>
    <row r="2685" spans="1:7">
      <c r="A2685" s="30" t="s">
        <v>2036</v>
      </c>
      <c r="B2685" s="30">
        <v>1</v>
      </c>
      <c r="C2685" s="30">
        <v>1</v>
      </c>
      <c r="D2685" s="24" t="str">
        <f t="shared" si="93"/>
        <v/>
      </c>
      <c r="E2685" s="24" t="str">
        <f>IF(D2685="","",COUNTIF($D$1:D2685,"기사임"))</f>
        <v/>
      </c>
      <c r="F2685" s="24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4" t="str">
        <f t="shared" si="92"/>
        <v/>
      </c>
    </row>
    <row r="2686" spans="1:7">
      <c r="A2686" s="30" t="s">
        <v>3231</v>
      </c>
      <c r="B2686" s="30">
        <v>1</v>
      </c>
      <c r="C2686" s="30">
        <v>1</v>
      </c>
      <c r="D2686" s="24" t="str">
        <f t="shared" si="93"/>
        <v/>
      </c>
      <c r="E2686" s="24" t="str">
        <f>IF(D2686="","",COUNTIF($D$1:D2686,"기사임"))</f>
        <v/>
      </c>
      <c r="F2686" s="24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4" t="str">
        <f t="shared" si="92"/>
        <v/>
      </c>
    </row>
    <row r="2687" spans="1:7">
      <c r="A2687" s="30" t="s">
        <v>4245</v>
      </c>
      <c r="B2687" s="30">
        <v>1</v>
      </c>
      <c r="C2687" s="30">
        <v>1</v>
      </c>
      <c r="D2687" s="24" t="str">
        <f t="shared" si="93"/>
        <v/>
      </c>
      <c r="E2687" s="24" t="str">
        <f>IF(D2687="","",COUNTIF($D$1:D2687,"기사임"))</f>
        <v/>
      </c>
      <c r="F2687" s="24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4" t="str">
        <f t="shared" si="92"/>
        <v/>
      </c>
    </row>
    <row r="2688" spans="1:7">
      <c r="A2688" s="30" t="s">
        <v>4246</v>
      </c>
      <c r="B2688" s="30">
        <v>1</v>
      </c>
      <c r="C2688" s="30">
        <v>1</v>
      </c>
      <c r="D2688" s="24" t="str">
        <f t="shared" si="93"/>
        <v/>
      </c>
      <c r="E2688" s="24" t="str">
        <f>IF(D2688="","",COUNTIF($D$1:D2688,"기사임"))</f>
        <v/>
      </c>
      <c r="F2688" s="24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4" t="str">
        <f t="shared" si="92"/>
        <v/>
      </c>
    </row>
    <row r="2689" spans="1:7">
      <c r="A2689" s="30" t="s">
        <v>4247</v>
      </c>
      <c r="B2689" s="30">
        <v>1</v>
      </c>
      <c r="C2689" s="30">
        <v>1</v>
      </c>
      <c r="D2689" s="24" t="str">
        <f t="shared" si="93"/>
        <v/>
      </c>
      <c r="E2689" s="24" t="str">
        <f>IF(D2689="","",COUNTIF($D$1:D2689,"기사임"))</f>
        <v/>
      </c>
      <c r="F2689" s="24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4" t="str">
        <f t="shared" si="92"/>
        <v/>
      </c>
    </row>
    <row r="2690" spans="1:7">
      <c r="A2690" s="30" t="s">
        <v>4248</v>
      </c>
      <c r="B2690" s="30">
        <v>1</v>
      </c>
      <c r="C2690" s="30">
        <v>1</v>
      </c>
      <c r="D2690" s="24" t="str">
        <f t="shared" si="93"/>
        <v/>
      </c>
      <c r="E2690" s="24" t="str">
        <f>IF(D2690="","",COUNTIF($D$1:D2690,"기사임"))</f>
        <v/>
      </c>
      <c r="F2690" s="24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4" t="str">
        <f t="shared" ref="G2690:G2753" si="94">IF(F2690="","",RANK(F2690,F:F,1))</f>
        <v/>
      </c>
    </row>
    <row r="2691" spans="1:7">
      <c r="A2691" s="30" t="s">
        <v>4249</v>
      </c>
      <c r="B2691" s="30">
        <v>1</v>
      </c>
      <c r="C2691" s="30">
        <v>1</v>
      </c>
      <c r="D2691" s="24" t="str">
        <f t="shared" ref="D2691:D2754" si="95">IF(AND(MID(A2691,2,8)="archives",ISNUMBER(VALUE(MID(A2691,11,8)))=TRUE),"기사임","")</f>
        <v/>
      </c>
      <c r="E2691" s="24" t="str">
        <f>IF(D2691="","",COUNTIF($D$1:D2691,"기사임"))</f>
        <v/>
      </c>
      <c r="F2691" s="24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4" t="str">
        <f t="shared" si="94"/>
        <v/>
      </c>
    </row>
    <row r="2692" spans="1:7">
      <c r="A2692" s="30" t="s">
        <v>3195</v>
      </c>
      <c r="B2692" s="30">
        <v>1</v>
      </c>
      <c r="C2692" s="30">
        <v>1</v>
      </c>
      <c r="D2692" s="24" t="str">
        <f t="shared" si="95"/>
        <v/>
      </c>
      <c r="E2692" s="24" t="str">
        <f>IF(D2692="","",COUNTIF($D$1:D2692,"기사임"))</f>
        <v/>
      </c>
      <c r="F2692" s="24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4" t="str">
        <f t="shared" si="94"/>
        <v/>
      </c>
    </row>
    <row r="2693" spans="1:7">
      <c r="A2693" s="30" t="s">
        <v>2881</v>
      </c>
      <c r="B2693" s="30">
        <v>1</v>
      </c>
      <c r="C2693" s="30">
        <v>1</v>
      </c>
      <c r="D2693" s="24" t="str">
        <f t="shared" si="95"/>
        <v/>
      </c>
      <c r="E2693" s="24" t="str">
        <f>IF(D2693="","",COUNTIF($D$1:D2693,"기사임"))</f>
        <v/>
      </c>
      <c r="F2693" s="24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4" t="str">
        <f t="shared" si="94"/>
        <v/>
      </c>
    </row>
    <row r="2694" spans="1:7">
      <c r="A2694" s="30" t="s">
        <v>2882</v>
      </c>
      <c r="B2694" s="30">
        <v>1</v>
      </c>
      <c r="C2694" s="30">
        <v>1</v>
      </c>
      <c r="D2694" s="24" t="str">
        <f t="shared" si="95"/>
        <v/>
      </c>
      <c r="E2694" s="24" t="str">
        <f>IF(D2694="","",COUNTIF($D$1:D2694,"기사임"))</f>
        <v/>
      </c>
      <c r="F2694" s="24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4" t="str">
        <f t="shared" si="94"/>
        <v/>
      </c>
    </row>
    <row r="2695" spans="1:7">
      <c r="A2695" s="30" t="s">
        <v>4250</v>
      </c>
      <c r="B2695" s="30">
        <v>1</v>
      </c>
      <c r="C2695" s="30">
        <v>1</v>
      </c>
      <c r="D2695" s="24" t="str">
        <f t="shared" si="95"/>
        <v/>
      </c>
      <c r="E2695" s="24" t="str">
        <f>IF(D2695="","",COUNTIF($D$1:D2695,"기사임"))</f>
        <v/>
      </c>
      <c r="F2695" s="24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4" t="str">
        <f t="shared" si="94"/>
        <v/>
      </c>
    </row>
    <row r="2696" spans="1:7">
      <c r="A2696" s="30" t="s">
        <v>4251</v>
      </c>
      <c r="B2696" s="30">
        <v>1</v>
      </c>
      <c r="C2696" s="30">
        <v>1</v>
      </c>
      <c r="D2696" s="24" t="str">
        <f t="shared" si="95"/>
        <v/>
      </c>
      <c r="E2696" s="24" t="str">
        <f>IF(D2696="","",COUNTIF($D$1:D2696,"기사임"))</f>
        <v/>
      </c>
      <c r="F2696" s="24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4" t="str">
        <f t="shared" si="94"/>
        <v/>
      </c>
    </row>
    <row r="2697" spans="1:7">
      <c r="A2697" s="30" t="s">
        <v>4252</v>
      </c>
      <c r="B2697" s="30">
        <v>1</v>
      </c>
      <c r="C2697" s="30">
        <v>1</v>
      </c>
      <c r="D2697" s="24" t="str">
        <f t="shared" si="95"/>
        <v/>
      </c>
      <c r="E2697" s="24" t="str">
        <f>IF(D2697="","",COUNTIF($D$1:D2697,"기사임"))</f>
        <v/>
      </c>
      <c r="F2697" s="24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4" t="str">
        <f t="shared" si="94"/>
        <v/>
      </c>
    </row>
    <row r="2698" spans="1:7">
      <c r="A2698" s="30" t="s">
        <v>4253</v>
      </c>
      <c r="B2698" s="30">
        <v>1</v>
      </c>
      <c r="C2698" s="30">
        <v>1</v>
      </c>
      <c r="D2698" s="24" t="str">
        <f t="shared" si="95"/>
        <v/>
      </c>
      <c r="E2698" s="24" t="str">
        <f>IF(D2698="","",COUNTIF($D$1:D2698,"기사임"))</f>
        <v/>
      </c>
      <c r="F2698" s="24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4" t="str">
        <f t="shared" si="94"/>
        <v/>
      </c>
    </row>
    <row r="2699" spans="1:7">
      <c r="A2699" s="30" t="s">
        <v>4254</v>
      </c>
      <c r="B2699" s="30">
        <v>1</v>
      </c>
      <c r="C2699" s="30">
        <v>1</v>
      </c>
      <c r="D2699" s="24" t="str">
        <f t="shared" si="95"/>
        <v/>
      </c>
      <c r="E2699" s="24" t="str">
        <f>IF(D2699="","",COUNTIF($D$1:D2699,"기사임"))</f>
        <v/>
      </c>
      <c r="F2699" s="24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4" t="str">
        <f t="shared" si="94"/>
        <v/>
      </c>
    </row>
    <row r="2700" spans="1:7">
      <c r="A2700" s="30" t="s">
        <v>2135</v>
      </c>
      <c r="B2700" s="30">
        <v>1</v>
      </c>
      <c r="C2700" s="30">
        <v>1</v>
      </c>
      <c r="D2700" s="24" t="str">
        <f t="shared" si="95"/>
        <v/>
      </c>
      <c r="E2700" s="24" t="str">
        <f>IF(D2700="","",COUNTIF($D$1:D2700,"기사임"))</f>
        <v/>
      </c>
      <c r="F2700" s="24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4" t="str">
        <f t="shared" si="94"/>
        <v/>
      </c>
    </row>
    <row r="2701" spans="1:7">
      <c r="A2701" s="30" t="s">
        <v>2479</v>
      </c>
      <c r="B2701" s="30">
        <v>1</v>
      </c>
      <c r="C2701" s="30">
        <v>1</v>
      </c>
      <c r="D2701" s="24" t="str">
        <f t="shared" si="95"/>
        <v/>
      </c>
      <c r="E2701" s="24" t="str">
        <f>IF(D2701="","",COUNTIF($D$1:D2701,"기사임"))</f>
        <v/>
      </c>
      <c r="F2701" s="24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4" t="str">
        <f t="shared" si="94"/>
        <v/>
      </c>
    </row>
    <row r="2702" spans="1:7">
      <c r="A2702" s="30" t="s">
        <v>4255</v>
      </c>
      <c r="B2702" s="30">
        <v>1</v>
      </c>
      <c r="C2702" s="30">
        <v>1</v>
      </c>
      <c r="D2702" s="24" t="str">
        <f t="shared" si="95"/>
        <v/>
      </c>
      <c r="E2702" s="24" t="str">
        <f>IF(D2702="","",COUNTIF($D$1:D2702,"기사임"))</f>
        <v/>
      </c>
      <c r="F2702" s="24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4" t="str">
        <f t="shared" si="94"/>
        <v/>
      </c>
    </row>
    <row r="2703" spans="1:7">
      <c r="A2703" s="30" t="s">
        <v>4256</v>
      </c>
      <c r="B2703" s="30">
        <v>1</v>
      </c>
      <c r="C2703" s="30">
        <v>1</v>
      </c>
      <c r="D2703" s="24" t="str">
        <f t="shared" si="95"/>
        <v/>
      </c>
      <c r="E2703" s="24" t="str">
        <f>IF(D2703="","",COUNTIF($D$1:D2703,"기사임"))</f>
        <v/>
      </c>
      <c r="F2703" s="24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4" t="str">
        <f t="shared" si="94"/>
        <v/>
      </c>
    </row>
    <row r="2704" spans="1:7">
      <c r="A2704" s="30" t="s">
        <v>4257</v>
      </c>
      <c r="B2704" s="30">
        <v>1</v>
      </c>
      <c r="C2704" s="30">
        <v>1</v>
      </c>
      <c r="D2704" s="24" t="str">
        <f t="shared" si="95"/>
        <v/>
      </c>
      <c r="E2704" s="24" t="str">
        <f>IF(D2704="","",COUNTIF($D$1:D2704,"기사임"))</f>
        <v/>
      </c>
      <c r="F2704" s="24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4" t="str">
        <f t="shared" si="94"/>
        <v/>
      </c>
    </row>
    <row r="2705" spans="1:7">
      <c r="A2705" s="30" t="s">
        <v>4258</v>
      </c>
      <c r="B2705" s="30">
        <v>1</v>
      </c>
      <c r="C2705" s="30">
        <v>1</v>
      </c>
      <c r="D2705" s="24" t="str">
        <f t="shared" si="95"/>
        <v/>
      </c>
      <c r="E2705" s="24" t="str">
        <f>IF(D2705="","",COUNTIF($D$1:D2705,"기사임"))</f>
        <v/>
      </c>
      <c r="F2705" s="24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4" t="str">
        <f t="shared" si="94"/>
        <v/>
      </c>
    </row>
    <row r="2706" spans="1:7">
      <c r="A2706" s="30" t="s">
        <v>4259</v>
      </c>
      <c r="B2706" s="30">
        <v>1</v>
      </c>
      <c r="C2706" s="30">
        <v>1</v>
      </c>
      <c r="D2706" s="24" t="str">
        <f t="shared" si="95"/>
        <v/>
      </c>
      <c r="E2706" s="24" t="str">
        <f>IF(D2706="","",COUNTIF($D$1:D2706,"기사임"))</f>
        <v/>
      </c>
      <c r="F2706" s="24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4" t="str">
        <f t="shared" si="94"/>
        <v/>
      </c>
    </row>
    <row r="2707" spans="1:7">
      <c r="A2707" s="30" t="s">
        <v>4260</v>
      </c>
      <c r="B2707" s="30">
        <v>1</v>
      </c>
      <c r="C2707" s="30">
        <v>1</v>
      </c>
      <c r="D2707" s="24" t="str">
        <f t="shared" si="95"/>
        <v/>
      </c>
      <c r="E2707" s="24" t="str">
        <f>IF(D2707="","",COUNTIF($D$1:D2707,"기사임"))</f>
        <v/>
      </c>
      <c r="F2707" s="24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4" t="str">
        <f t="shared" si="94"/>
        <v/>
      </c>
    </row>
    <row r="2708" spans="1:7">
      <c r="A2708" s="30" t="s">
        <v>4261</v>
      </c>
      <c r="B2708" s="30">
        <v>1</v>
      </c>
      <c r="C2708" s="30">
        <v>1</v>
      </c>
      <c r="D2708" s="24" t="str">
        <f t="shared" si="95"/>
        <v/>
      </c>
      <c r="E2708" s="24" t="str">
        <f>IF(D2708="","",COUNTIF($D$1:D2708,"기사임"))</f>
        <v/>
      </c>
      <c r="F2708" s="24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4" t="str">
        <f t="shared" si="94"/>
        <v/>
      </c>
    </row>
    <row r="2709" spans="1:7">
      <c r="A2709" s="30" t="s">
        <v>4262</v>
      </c>
      <c r="B2709" s="30">
        <v>1</v>
      </c>
      <c r="C2709" s="30">
        <v>1</v>
      </c>
      <c r="D2709" s="24" t="str">
        <f t="shared" si="95"/>
        <v/>
      </c>
      <c r="E2709" s="24" t="str">
        <f>IF(D2709="","",COUNTIF($D$1:D2709,"기사임"))</f>
        <v/>
      </c>
      <c r="F2709" s="24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4" t="str">
        <f t="shared" si="94"/>
        <v/>
      </c>
    </row>
    <row r="2710" spans="1:7">
      <c r="A2710" s="30" t="s">
        <v>4263</v>
      </c>
      <c r="B2710" s="30">
        <v>1</v>
      </c>
      <c r="C2710" s="30">
        <v>1</v>
      </c>
      <c r="D2710" s="24" t="str">
        <f t="shared" si="95"/>
        <v/>
      </c>
      <c r="E2710" s="24" t="str">
        <f>IF(D2710="","",COUNTIF($D$1:D2710,"기사임"))</f>
        <v/>
      </c>
      <c r="F2710" s="24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4" t="str">
        <f t="shared" si="94"/>
        <v/>
      </c>
    </row>
    <row r="2711" spans="1:7">
      <c r="A2711" s="30" t="s">
        <v>4264</v>
      </c>
      <c r="B2711" s="30">
        <v>1</v>
      </c>
      <c r="C2711" s="30">
        <v>1</v>
      </c>
      <c r="D2711" s="24" t="str">
        <f t="shared" si="95"/>
        <v/>
      </c>
      <c r="E2711" s="24" t="str">
        <f>IF(D2711="","",COUNTIF($D$1:D2711,"기사임"))</f>
        <v/>
      </c>
      <c r="F2711" s="24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4" t="str">
        <f t="shared" si="94"/>
        <v/>
      </c>
    </row>
    <row r="2712" spans="1:7">
      <c r="A2712" s="30" t="s">
        <v>2888</v>
      </c>
      <c r="B2712" s="30">
        <v>1</v>
      </c>
      <c r="C2712" s="30">
        <v>1</v>
      </c>
      <c r="D2712" s="24" t="str">
        <f t="shared" si="95"/>
        <v/>
      </c>
      <c r="E2712" s="24" t="str">
        <f>IF(D2712="","",COUNTIF($D$1:D2712,"기사임"))</f>
        <v/>
      </c>
      <c r="F2712" s="24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4" t="str">
        <f t="shared" si="94"/>
        <v/>
      </c>
    </row>
    <row r="2713" spans="1:7">
      <c r="A2713" s="30" t="s">
        <v>4265</v>
      </c>
      <c r="B2713" s="30">
        <v>1</v>
      </c>
      <c r="C2713" s="30">
        <v>1</v>
      </c>
      <c r="D2713" s="24" t="str">
        <f t="shared" si="95"/>
        <v/>
      </c>
      <c r="E2713" s="24" t="str">
        <f>IF(D2713="","",COUNTIF($D$1:D2713,"기사임"))</f>
        <v/>
      </c>
      <c r="F2713" s="24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4" t="str">
        <f t="shared" si="94"/>
        <v/>
      </c>
    </row>
    <row r="2714" spans="1:7">
      <c r="A2714" s="30" t="s">
        <v>3233</v>
      </c>
      <c r="B2714" s="30">
        <v>1</v>
      </c>
      <c r="C2714" s="30">
        <v>1</v>
      </c>
      <c r="D2714" s="24" t="str">
        <f t="shared" si="95"/>
        <v/>
      </c>
      <c r="E2714" s="24" t="str">
        <f>IF(D2714="","",COUNTIF($D$1:D2714,"기사임"))</f>
        <v/>
      </c>
      <c r="F2714" s="24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4" t="str">
        <f t="shared" si="94"/>
        <v/>
      </c>
    </row>
    <row r="2715" spans="1:7">
      <c r="A2715" s="30" t="s">
        <v>2481</v>
      </c>
      <c r="B2715" s="30">
        <v>1</v>
      </c>
      <c r="C2715" s="30">
        <v>1</v>
      </c>
      <c r="D2715" s="24" t="str">
        <f t="shared" si="95"/>
        <v/>
      </c>
      <c r="E2715" s="24" t="str">
        <f>IF(D2715="","",COUNTIF($D$1:D2715,"기사임"))</f>
        <v/>
      </c>
      <c r="F2715" s="24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4" t="str">
        <f t="shared" si="94"/>
        <v/>
      </c>
    </row>
    <row r="2716" spans="1:7">
      <c r="A2716" s="30" t="s">
        <v>2349</v>
      </c>
      <c r="B2716" s="30">
        <v>1</v>
      </c>
      <c r="C2716" s="30">
        <v>1</v>
      </c>
      <c r="D2716" s="24" t="str">
        <f t="shared" si="95"/>
        <v/>
      </c>
      <c r="E2716" s="24" t="str">
        <f>IF(D2716="","",COUNTIF($D$1:D2716,"기사임"))</f>
        <v/>
      </c>
      <c r="F2716" s="24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4" t="str">
        <f t="shared" si="94"/>
        <v/>
      </c>
    </row>
    <row r="2717" spans="1:7">
      <c r="A2717" s="30" t="s">
        <v>4266</v>
      </c>
      <c r="B2717" s="30">
        <v>1</v>
      </c>
      <c r="C2717" s="30">
        <v>1</v>
      </c>
      <c r="D2717" s="24" t="str">
        <f t="shared" si="95"/>
        <v/>
      </c>
      <c r="E2717" s="24" t="str">
        <f>IF(D2717="","",COUNTIF($D$1:D2717,"기사임"))</f>
        <v/>
      </c>
      <c r="F2717" s="24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4" t="str">
        <f t="shared" si="94"/>
        <v/>
      </c>
    </row>
    <row r="2718" spans="1:7">
      <c r="A2718" s="30" t="s">
        <v>4267</v>
      </c>
      <c r="B2718" s="30">
        <v>1</v>
      </c>
      <c r="C2718" s="30">
        <v>1</v>
      </c>
      <c r="D2718" s="24" t="str">
        <f t="shared" si="95"/>
        <v/>
      </c>
      <c r="E2718" s="24" t="str">
        <f>IF(D2718="","",COUNTIF($D$1:D2718,"기사임"))</f>
        <v/>
      </c>
      <c r="F2718" s="24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4" t="str">
        <f t="shared" si="94"/>
        <v/>
      </c>
    </row>
    <row r="2719" spans="1:7">
      <c r="A2719" s="30" t="s">
        <v>3363</v>
      </c>
      <c r="B2719" s="30">
        <v>1</v>
      </c>
      <c r="C2719" s="30">
        <v>1</v>
      </c>
      <c r="D2719" s="24" t="str">
        <f t="shared" si="95"/>
        <v/>
      </c>
      <c r="E2719" s="24" t="str">
        <f>IF(D2719="","",COUNTIF($D$1:D2719,"기사임"))</f>
        <v/>
      </c>
      <c r="F2719" s="24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4" t="str">
        <f t="shared" si="94"/>
        <v/>
      </c>
    </row>
    <row r="2720" spans="1:7">
      <c r="A2720" s="30" t="s">
        <v>2651</v>
      </c>
      <c r="B2720" s="30">
        <v>1</v>
      </c>
      <c r="C2720" s="30">
        <v>1</v>
      </c>
      <c r="D2720" s="24" t="str">
        <f t="shared" si="95"/>
        <v/>
      </c>
      <c r="E2720" s="24" t="str">
        <f>IF(D2720="","",COUNTIF($D$1:D2720,"기사임"))</f>
        <v/>
      </c>
      <c r="F2720" s="24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4" t="str">
        <f t="shared" si="94"/>
        <v/>
      </c>
    </row>
    <row r="2721" spans="1:7">
      <c r="A2721" s="30" t="s">
        <v>2652</v>
      </c>
      <c r="B2721" s="30">
        <v>1</v>
      </c>
      <c r="C2721" s="30">
        <v>1</v>
      </c>
      <c r="D2721" s="24" t="str">
        <f t="shared" si="95"/>
        <v/>
      </c>
      <c r="E2721" s="24" t="str">
        <f>IF(D2721="","",COUNTIF($D$1:D2721,"기사임"))</f>
        <v/>
      </c>
      <c r="F2721" s="24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4" t="str">
        <f t="shared" si="94"/>
        <v/>
      </c>
    </row>
    <row r="2722" spans="1:7">
      <c r="A2722" s="30" t="s">
        <v>4268</v>
      </c>
      <c r="B2722" s="30">
        <v>1</v>
      </c>
      <c r="C2722" s="30">
        <v>1</v>
      </c>
      <c r="D2722" s="24" t="str">
        <f t="shared" si="95"/>
        <v/>
      </c>
      <c r="E2722" s="24" t="str">
        <f>IF(D2722="","",COUNTIF($D$1:D2722,"기사임"))</f>
        <v/>
      </c>
      <c r="F2722" s="24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4" t="str">
        <f t="shared" si="94"/>
        <v/>
      </c>
    </row>
    <row r="2723" spans="1:7">
      <c r="A2723" s="30" t="s">
        <v>4269</v>
      </c>
      <c r="B2723" s="30">
        <v>1</v>
      </c>
      <c r="C2723" s="30">
        <v>1</v>
      </c>
      <c r="D2723" s="24" t="str">
        <f t="shared" si="95"/>
        <v/>
      </c>
      <c r="E2723" s="24" t="str">
        <f>IF(D2723="","",COUNTIF($D$1:D2723,"기사임"))</f>
        <v/>
      </c>
      <c r="F2723" s="24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4" t="str">
        <f t="shared" si="94"/>
        <v/>
      </c>
    </row>
    <row r="2724" spans="1:7">
      <c r="A2724" s="30" t="s">
        <v>3364</v>
      </c>
      <c r="B2724" s="30">
        <v>1</v>
      </c>
      <c r="C2724" s="30">
        <v>1</v>
      </c>
      <c r="D2724" s="24" t="str">
        <f t="shared" si="95"/>
        <v/>
      </c>
      <c r="E2724" s="24" t="str">
        <f>IF(D2724="","",COUNTIF($D$1:D2724,"기사임"))</f>
        <v/>
      </c>
      <c r="F2724" s="24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4" t="str">
        <f t="shared" si="94"/>
        <v/>
      </c>
    </row>
    <row r="2725" spans="1:7">
      <c r="A2725" s="30" t="s">
        <v>4270</v>
      </c>
      <c r="B2725" s="30">
        <v>1</v>
      </c>
      <c r="C2725" s="30">
        <v>1</v>
      </c>
      <c r="D2725" s="24" t="str">
        <f t="shared" si="95"/>
        <v/>
      </c>
      <c r="E2725" s="24" t="str">
        <f>IF(D2725="","",COUNTIF($D$1:D2725,"기사임"))</f>
        <v/>
      </c>
      <c r="F2725" s="24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4" t="str">
        <f t="shared" si="94"/>
        <v/>
      </c>
    </row>
    <row r="2726" spans="1:7">
      <c r="A2726" s="30" t="s">
        <v>3365</v>
      </c>
      <c r="B2726" s="30">
        <v>1</v>
      </c>
      <c r="C2726" s="30">
        <v>1</v>
      </c>
      <c r="D2726" s="24" t="str">
        <f t="shared" si="95"/>
        <v/>
      </c>
      <c r="E2726" s="24" t="str">
        <f>IF(D2726="","",COUNTIF($D$1:D2726,"기사임"))</f>
        <v/>
      </c>
      <c r="F2726" s="24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4" t="str">
        <f t="shared" si="94"/>
        <v/>
      </c>
    </row>
    <row r="2727" spans="1:7">
      <c r="A2727" s="30" t="s">
        <v>4271</v>
      </c>
      <c r="B2727" s="30">
        <v>1</v>
      </c>
      <c r="C2727" s="30">
        <v>1</v>
      </c>
      <c r="D2727" s="24" t="str">
        <f t="shared" si="95"/>
        <v/>
      </c>
      <c r="E2727" s="24" t="str">
        <f>IF(D2727="","",COUNTIF($D$1:D2727,"기사임"))</f>
        <v/>
      </c>
      <c r="F2727" s="24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4" t="str">
        <f t="shared" si="94"/>
        <v/>
      </c>
    </row>
    <row r="2728" spans="1:7">
      <c r="A2728" s="30" t="s">
        <v>4272</v>
      </c>
      <c r="B2728" s="30">
        <v>1</v>
      </c>
      <c r="C2728" s="30">
        <v>1</v>
      </c>
      <c r="D2728" s="24" t="str">
        <f t="shared" si="95"/>
        <v/>
      </c>
      <c r="E2728" s="24" t="str">
        <f>IF(D2728="","",COUNTIF($D$1:D2728,"기사임"))</f>
        <v/>
      </c>
      <c r="F2728" s="24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4" t="str">
        <f t="shared" si="94"/>
        <v/>
      </c>
    </row>
    <row r="2729" spans="1:7">
      <c r="A2729" s="30" t="s">
        <v>4273</v>
      </c>
      <c r="B2729" s="30">
        <v>1</v>
      </c>
      <c r="C2729" s="30">
        <v>1</v>
      </c>
      <c r="D2729" s="24" t="str">
        <f t="shared" si="95"/>
        <v/>
      </c>
      <c r="E2729" s="24" t="str">
        <f>IF(D2729="","",COUNTIF($D$1:D2729,"기사임"))</f>
        <v/>
      </c>
      <c r="F2729" s="24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4" t="str">
        <f t="shared" si="94"/>
        <v/>
      </c>
    </row>
    <row r="2730" spans="1:7">
      <c r="A2730" s="30" t="s">
        <v>4274</v>
      </c>
      <c r="B2730" s="30">
        <v>1</v>
      </c>
      <c r="C2730" s="30">
        <v>1</v>
      </c>
      <c r="D2730" s="24" t="str">
        <f t="shared" si="95"/>
        <v/>
      </c>
      <c r="E2730" s="24" t="str">
        <f>IF(D2730="","",COUNTIF($D$1:D2730,"기사임"))</f>
        <v/>
      </c>
      <c r="F2730" s="24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4" t="str">
        <f t="shared" si="94"/>
        <v/>
      </c>
    </row>
    <row r="2731" spans="1:7">
      <c r="A2731" s="30" t="s">
        <v>2890</v>
      </c>
      <c r="B2731" s="30">
        <v>1</v>
      </c>
      <c r="C2731" s="30">
        <v>1</v>
      </c>
      <c r="D2731" s="24" t="str">
        <f t="shared" si="95"/>
        <v/>
      </c>
      <c r="E2731" s="24" t="str">
        <f>IF(D2731="","",COUNTIF($D$1:D2731,"기사임"))</f>
        <v/>
      </c>
      <c r="F2731" s="24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4" t="str">
        <f t="shared" si="94"/>
        <v/>
      </c>
    </row>
    <row r="2732" spans="1:7">
      <c r="A2732" s="30" t="s">
        <v>2136</v>
      </c>
      <c r="B2732" s="30">
        <v>1</v>
      </c>
      <c r="C2732" s="30">
        <v>1</v>
      </c>
      <c r="D2732" s="24" t="str">
        <f t="shared" si="95"/>
        <v/>
      </c>
      <c r="E2732" s="24" t="str">
        <f>IF(D2732="","",COUNTIF($D$1:D2732,"기사임"))</f>
        <v/>
      </c>
      <c r="F2732" s="24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4" t="str">
        <f t="shared" si="94"/>
        <v/>
      </c>
    </row>
    <row r="2733" spans="1:7">
      <c r="A2733" s="30" t="s">
        <v>4275</v>
      </c>
      <c r="B2733" s="30">
        <v>1</v>
      </c>
      <c r="C2733" s="30">
        <v>1</v>
      </c>
      <c r="D2733" s="24" t="str">
        <f t="shared" si="95"/>
        <v/>
      </c>
      <c r="E2733" s="24" t="str">
        <f>IF(D2733="","",COUNTIF($D$1:D2733,"기사임"))</f>
        <v/>
      </c>
      <c r="F2733" s="24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4" t="str">
        <f t="shared" si="94"/>
        <v/>
      </c>
    </row>
    <row r="2734" spans="1:7">
      <c r="A2734" s="30" t="s">
        <v>4276</v>
      </c>
      <c r="B2734" s="30">
        <v>1</v>
      </c>
      <c r="C2734" s="30">
        <v>1</v>
      </c>
      <c r="D2734" s="24" t="str">
        <f t="shared" si="95"/>
        <v/>
      </c>
      <c r="E2734" s="24" t="str">
        <f>IF(D2734="","",COUNTIF($D$1:D2734,"기사임"))</f>
        <v/>
      </c>
      <c r="F2734" s="24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4" t="str">
        <f t="shared" si="94"/>
        <v/>
      </c>
    </row>
    <row r="2735" spans="1:7">
      <c r="A2735" s="30" t="s">
        <v>4277</v>
      </c>
      <c r="B2735" s="30">
        <v>1</v>
      </c>
      <c r="C2735" s="30">
        <v>1</v>
      </c>
      <c r="D2735" s="24" t="str">
        <f t="shared" si="95"/>
        <v/>
      </c>
      <c r="E2735" s="24" t="str">
        <f>IF(D2735="","",COUNTIF($D$1:D2735,"기사임"))</f>
        <v/>
      </c>
      <c r="F2735" s="24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4" t="str">
        <f t="shared" si="94"/>
        <v/>
      </c>
    </row>
    <row r="2736" spans="1:7">
      <c r="A2736" s="30" t="s">
        <v>4278</v>
      </c>
      <c r="B2736" s="30">
        <v>1</v>
      </c>
      <c r="C2736" s="30">
        <v>1</v>
      </c>
      <c r="D2736" s="24" t="str">
        <f t="shared" si="95"/>
        <v/>
      </c>
      <c r="E2736" s="24" t="str">
        <f>IF(D2736="","",COUNTIF($D$1:D2736,"기사임"))</f>
        <v/>
      </c>
      <c r="F2736" s="24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4" t="str">
        <f t="shared" si="94"/>
        <v/>
      </c>
    </row>
    <row r="2737" spans="1:7">
      <c r="A2737" s="30" t="s">
        <v>4279</v>
      </c>
      <c r="B2737" s="30">
        <v>1</v>
      </c>
      <c r="C2737" s="30">
        <v>1</v>
      </c>
      <c r="D2737" s="24" t="str">
        <f t="shared" si="95"/>
        <v/>
      </c>
      <c r="E2737" s="24" t="str">
        <f>IF(D2737="","",COUNTIF($D$1:D2737,"기사임"))</f>
        <v/>
      </c>
      <c r="F2737" s="24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4" t="str">
        <f t="shared" si="94"/>
        <v/>
      </c>
    </row>
    <row r="2738" spans="1:7">
      <c r="A2738" s="30" t="s">
        <v>4280</v>
      </c>
      <c r="B2738" s="30">
        <v>1</v>
      </c>
      <c r="C2738" s="30">
        <v>1</v>
      </c>
      <c r="D2738" s="24" t="str">
        <f t="shared" si="95"/>
        <v/>
      </c>
      <c r="E2738" s="24" t="str">
        <f>IF(D2738="","",COUNTIF($D$1:D2738,"기사임"))</f>
        <v/>
      </c>
      <c r="F2738" s="24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4" t="str">
        <f t="shared" si="94"/>
        <v/>
      </c>
    </row>
    <row r="2739" spans="1:7">
      <c r="A2739" s="30" t="s">
        <v>4281</v>
      </c>
      <c r="B2739" s="30">
        <v>1</v>
      </c>
      <c r="C2739" s="30">
        <v>1</v>
      </c>
      <c r="D2739" s="24" t="str">
        <f t="shared" si="95"/>
        <v/>
      </c>
      <c r="E2739" s="24" t="str">
        <f>IF(D2739="","",COUNTIF($D$1:D2739,"기사임"))</f>
        <v/>
      </c>
      <c r="F2739" s="24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4" t="str">
        <f t="shared" si="94"/>
        <v/>
      </c>
    </row>
    <row r="2740" spans="1:7">
      <c r="A2740" s="30" t="s">
        <v>4282</v>
      </c>
      <c r="B2740" s="30">
        <v>1</v>
      </c>
      <c r="C2740" s="30">
        <v>1</v>
      </c>
      <c r="D2740" s="24" t="str">
        <f t="shared" si="95"/>
        <v/>
      </c>
      <c r="E2740" s="24" t="str">
        <f>IF(D2740="","",COUNTIF($D$1:D2740,"기사임"))</f>
        <v/>
      </c>
      <c r="F2740" s="24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4" t="str">
        <f t="shared" si="94"/>
        <v/>
      </c>
    </row>
    <row r="2741" spans="1:7">
      <c r="A2741" s="30" t="s">
        <v>4283</v>
      </c>
      <c r="B2741" s="30">
        <v>1</v>
      </c>
      <c r="C2741" s="30">
        <v>1</v>
      </c>
      <c r="D2741" s="24" t="str">
        <f t="shared" si="95"/>
        <v/>
      </c>
      <c r="E2741" s="24" t="str">
        <f>IF(D2741="","",COUNTIF($D$1:D2741,"기사임"))</f>
        <v/>
      </c>
      <c r="F2741" s="24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4" t="str">
        <f t="shared" si="94"/>
        <v/>
      </c>
    </row>
    <row r="2742" spans="1:7">
      <c r="A2742" s="30" t="s">
        <v>4284</v>
      </c>
      <c r="B2742" s="30">
        <v>1</v>
      </c>
      <c r="C2742" s="30">
        <v>1</v>
      </c>
      <c r="D2742" s="24" t="str">
        <f t="shared" si="95"/>
        <v/>
      </c>
      <c r="E2742" s="24" t="str">
        <f>IF(D2742="","",COUNTIF($D$1:D2742,"기사임"))</f>
        <v/>
      </c>
      <c r="F2742" s="24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4" t="str">
        <f t="shared" si="94"/>
        <v/>
      </c>
    </row>
    <row r="2743" spans="1:7">
      <c r="A2743" s="30" t="s">
        <v>4285</v>
      </c>
      <c r="B2743" s="30">
        <v>1</v>
      </c>
      <c r="C2743" s="30">
        <v>1</v>
      </c>
      <c r="D2743" s="24" t="str">
        <f t="shared" si="95"/>
        <v/>
      </c>
      <c r="E2743" s="24" t="str">
        <f>IF(D2743="","",COUNTIF($D$1:D2743,"기사임"))</f>
        <v/>
      </c>
      <c r="F2743" s="24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4" t="str">
        <f t="shared" si="94"/>
        <v/>
      </c>
    </row>
    <row r="2744" spans="1:7">
      <c r="A2744" s="30" t="s">
        <v>4286</v>
      </c>
      <c r="B2744" s="30">
        <v>1</v>
      </c>
      <c r="C2744" s="30">
        <v>1</v>
      </c>
      <c r="D2744" s="24" t="str">
        <f t="shared" si="95"/>
        <v/>
      </c>
      <c r="E2744" s="24" t="str">
        <f>IF(D2744="","",COUNTIF($D$1:D2744,"기사임"))</f>
        <v/>
      </c>
      <c r="F2744" s="24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4" t="str">
        <f t="shared" si="94"/>
        <v/>
      </c>
    </row>
    <row r="2745" spans="1:7">
      <c r="A2745" s="30" t="s">
        <v>4287</v>
      </c>
      <c r="B2745" s="30">
        <v>1</v>
      </c>
      <c r="C2745" s="30">
        <v>1</v>
      </c>
      <c r="D2745" s="24" t="str">
        <f t="shared" si="95"/>
        <v/>
      </c>
      <c r="E2745" s="24" t="str">
        <f>IF(D2745="","",COUNTIF($D$1:D2745,"기사임"))</f>
        <v/>
      </c>
      <c r="F2745" s="24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4" t="str">
        <f t="shared" si="94"/>
        <v/>
      </c>
    </row>
    <row r="2746" spans="1:7">
      <c r="A2746" s="30" t="s">
        <v>4288</v>
      </c>
      <c r="B2746" s="30">
        <v>1</v>
      </c>
      <c r="C2746" s="30">
        <v>1</v>
      </c>
      <c r="D2746" s="24" t="str">
        <f t="shared" si="95"/>
        <v/>
      </c>
      <c r="E2746" s="24" t="str">
        <f>IF(D2746="","",COUNTIF($D$1:D2746,"기사임"))</f>
        <v/>
      </c>
      <c r="F2746" s="24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4" t="str">
        <f t="shared" si="94"/>
        <v/>
      </c>
    </row>
    <row r="2747" spans="1:7">
      <c r="A2747" s="30" t="s">
        <v>3367</v>
      </c>
      <c r="B2747" s="30">
        <v>1</v>
      </c>
      <c r="C2747" s="30">
        <v>1</v>
      </c>
      <c r="D2747" s="24" t="str">
        <f t="shared" si="95"/>
        <v/>
      </c>
      <c r="E2747" s="24" t="str">
        <f>IF(D2747="","",COUNTIF($D$1:D2747,"기사임"))</f>
        <v/>
      </c>
      <c r="F2747" s="24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4" t="str">
        <f t="shared" si="94"/>
        <v/>
      </c>
    </row>
    <row r="2748" spans="1:7">
      <c r="A2748" s="30" t="s">
        <v>4289</v>
      </c>
      <c r="B2748" s="30">
        <v>1</v>
      </c>
      <c r="C2748" s="30">
        <v>1</v>
      </c>
      <c r="D2748" s="24" t="str">
        <f t="shared" si="95"/>
        <v/>
      </c>
      <c r="E2748" s="24" t="str">
        <f>IF(D2748="","",COUNTIF($D$1:D2748,"기사임"))</f>
        <v/>
      </c>
      <c r="F2748" s="24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4" t="str">
        <f t="shared" si="94"/>
        <v/>
      </c>
    </row>
    <row r="2749" spans="1:7">
      <c r="A2749" s="30" t="s">
        <v>4290</v>
      </c>
      <c r="B2749" s="30">
        <v>1</v>
      </c>
      <c r="C2749" s="30">
        <v>1</v>
      </c>
      <c r="D2749" s="24" t="str">
        <f t="shared" si="95"/>
        <v/>
      </c>
      <c r="E2749" s="24" t="str">
        <f>IF(D2749="","",COUNTIF($D$1:D2749,"기사임"))</f>
        <v/>
      </c>
      <c r="F2749" s="24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4" t="str">
        <f t="shared" si="94"/>
        <v/>
      </c>
    </row>
    <row r="2750" spans="1:7">
      <c r="A2750" s="30" t="s">
        <v>4291</v>
      </c>
      <c r="B2750" s="30">
        <v>1</v>
      </c>
      <c r="C2750" s="30">
        <v>1</v>
      </c>
      <c r="D2750" s="24" t="str">
        <f t="shared" si="95"/>
        <v/>
      </c>
      <c r="E2750" s="24" t="str">
        <f>IF(D2750="","",COUNTIF($D$1:D2750,"기사임"))</f>
        <v/>
      </c>
      <c r="F2750" s="24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4" t="str">
        <f t="shared" si="94"/>
        <v/>
      </c>
    </row>
    <row r="2751" spans="1:7">
      <c r="A2751" s="30" t="s">
        <v>4292</v>
      </c>
      <c r="B2751" s="30">
        <v>1</v>
      </c>
      <c r="C2751" s="30">
        <v>1</v>
      </c>
      <c r="D2751" s="24" t="str">
        <f t="shared" si="95"/>
        <v/>
      </c>
      <c r="E2751" s="24" t="str">
        <f>IF(D2751="","",COUNTIF($D$1:D2751,"기사임"))</f>
        <v/>
      </c>
      <c r="F2751" s="24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4" t="str">
        <f t="shared" si="94"/>
        <v/>
      </c>
    </row>
    <row r="2752" spans="1:7">
      <c r="A2752" s="30" t="s">
        <v>4293</v>
      </c>
      <c r="B2752" s="30">
        <v>1</v>
      </c>
      <c r="C2752" s="30">
        <v>1</v>
      </c>
      <c r="D2752" s="24" t="str">
        <f t="shared" si="95"/>
        <v/>
      </c>
      <c r="E2752" s="24" t="str">
        <f>IF(D2752="","",COUNTIF($D$1:D2752,"기사임"))</f>
        <v/>
      </c>
      <c r="F2752" s="24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4" t="str">
        <f t="shared" si="94"/>
        <v/>
      </c>
    </row>
    <row r="2753" spans="1:7">
      <c r="A2753" s="30" t="s">
        <v>4294</v>
      </c>
      <c r="B2753" s="30">
        <v>1</v>
      </c>
      <c r="C2753" s="30">
        <v>1</v>
      </c>
      <c r="D2753" s="24" t="str">
        <f t="shared" si="95"/>
        <v/>
      </c>
      <c r="E2753" s="24" t="str">
        <f>IF(D2753="","",COUNTIF($D$1:D2753,"기사임"))</f>
        <v/>
      </c>
      <c r="F2753" s="24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4" t="str">
        <f t="shared" si="94"/>
        <v/>
      </c>
    </row>
    <row r="2754" spans="1:7">
      <c r="A2754" s="30" t="s">
        <v>2894</v>
      </c>
      <c r="B2754" s="30">
        <v>1</v>
      </c>
      <c r="C2754" s="30">
        <v>1</v>
      </c>
      <c r="D2754" s="24" t="str">
        <f t="shared" si="95"/>
        <v/>
      </c>
      <c r="E2754" s="24" t="str">
        <f>IF(D2754="","",COUNTIF($D$1:D2754,"기사임"))</f>
        <v/>
      </c>
      <c r="F2754" s="24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4" t="str">
        <f t="shared" ref="G2754:G2817" si="96">IF(F2754="","",RANK(F2754,F:F,1))</f>
        <v/>
      </c>
    </row>
    <row r="2755" spans="1:7">
      <c r="A2755" s="30" t="s">
        <v>4295</v>
      </c>
      <c r="B2755" s="30">
        <v>1</v>
      </c>
      <c r="C2755" s="30">
        <v>1</v>
      </c>
      <c r="D2755" s="24" t="str">
        <f t="shared" ref="D2755:D2818" si="97">IF(AND(MID(A2755,2,8)="archives",ISNUMBER(VALUE(MID(A2755,11,8)))=TRUE),"기사임","")</f>
        <v/>
      </c>
      <c r="E2755" s="24" t="str">
        <f>IF(D2755="","",COUNTIF($D$1:D2755,"기사임"))</f>
        <v/>
      </c>
      <c r="F2755" s="24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4" t="str">
        <f t="shared" si="96"/>
        <v/>
      </c>
    </row>
    <row r="2756" spans="1:7">
      <c r="A2756" s="30" t="s">
        <v>2655</v>
      </c>
      <c r="B2756" s="30">
        <v>1</v>
      </c>
      <c r="C2756" s="30">
        <v>1</v>
      </c>
      <c r="D2756" s="24" t="str">
        <f t="shared" si="97"/>
        <v/>
      </c>
      <c r="E2756" s="24" t="str">
        <f>IF(D2756="","",COUNTIF($D$1:D2756,"기사임"))</f>
        <v/>
      </c>
      <c r="F2756" s="24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4" t="str">
        <f t="shared" si="96"/>
        <v/>
      </c>
    </row>
    <row r="2757" spans="1:7">
      <c r="A2757" s="30" t="s">
        <v>4296</v>
      </c>
      <c r="B2757" s="30">
        <v>1</v>
      </c>
      <c r="C2757" s="30">
        <v>1</v>
      </c>
      <c r="D2757" s="24" t="str">
        <f t="shared" si="97"/>
        <v/>
      </c>
      <c r="E2757" s="24" t="str">
        <f>IF(D2757="","",COUNTIF($D$1:D2757,"기사임"))</f>
        <v/>
      </c>
      <c r="F2757" s="24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4" t="str">
        <f t="shared" si="96"/>
        <v/>
      </c>
    </row>
    <row r="2758" spans="1:7">
      <c r="A2758" s="30" t="s">
        <v>4297</v>
      </c>
      <c r="B2758" s="30">
        <v>1</v>
      </c>
      <c r="C2758" s="30">
        <v>1</v>
      </c>
      <c r="D2758" s="24" t="str">
        <f t="shared" si="97"/>
        <v/>
      </c>
      <c r="E2758" s="24" t="str">
        <f>IF(D2758="","",COUNTIF($D$1:D2758,"기사임"))</f>
        <v/>
      </c>
      <c r="F2758" s="24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4" t="str">
        <f t="shared" si="96"/>
        <v/>
      </c>
    </row>
    <row r="2759" spans="1:7">
      <c r="A2759" s="30" t="s">
        <v>4298</v>
      </c>
      <c r="B2759" s="30">
        <v>1</v>
      </c>
      <c r="C2759" s="30">
        <v>1</v>
      </c>
      <c r="D2759" s="24" t="str">
        <f t="shared" si="97"/>
        <v/>
      </c>
      <c r="E2759" s="24" t="str">
        <f>IF(D2759="","",COUNTIF($D$1:D2759,"기사임"))</f>
        <v/>
      </c>
      <c r="F2759" s="24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4" t="str">
        <f t="shared" si="96"/>
        <v/>
      </c>
    </row>
    <row r="2760" spans="1:7">
      <c r="A2760" s="30" t="s">
        <v>2237</v>
      </c>
      <c r="B2760" s="30">
        <v>1</v>
      </c>
      <c r="C2760" s="30">
        <v>1</v>
      </c>
      <c r="D2760" s="24" t="str">
        <f t="shared" si="97"/>
        <v/>
      </c>
      <c r="E2760" s="24" t="str">
        <f>IF(D2760="","",COUNTIF($D$1:D2760,"기사임"))</f>
        <v/>
      </c>
      <c r="F2760" s="24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4" t="str">
        <f t="shared" si="96"/>
        <v/>
      </c>
    </row>
    <row r="2761" spans="1:7">
      <c r="A2761" s="30" t="s">
        <v>4299</v>
      </c>
      <c r="B2761" s="30">
        <v>1</v>
      </c>
      <c r="C2761" s="30">
        <v>1</v>
      </c>
      <c r="D2761" s="24" t="str">
        <f t="shared" si="97"/>
        <v/>
      </c>
      <c r="E2761" s="24" t="str">
        <f>IF(D2761="","",COUNTIF($D$1:D2761,"기사임"))</f>
        <v/>
      </c>
      <c r="F2761" s="24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4" t="str">
        <f t="shared" si="96"/>
        <v/>
      </c>
    </row>
    <row r="2762" spans="1:7">
      <c r="A2762" s="30" t="s">
        <v>4300</v>
      </c>
      <c r="B2762" s="30">
        <v>1</v>
      </c>
      <c r="C2762" s="30">
        <v>1</v>
      </c>
      <c r="D2762" s="24" t="str">
        <f t="shared" si="97"/>
        <v/>
      </c>
      <c r="E2762" s="24" t="str">
        <f>IF(D2762="","",COUNTIF($D$1:D2762,"기사임"))</f>
        <v/>
      </c>
      <c r="F2762" s="24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4" t="str">
        <f t="shared" si="96"/>
        <v/>
      </c>
    </row>
    <row r="2763" spans="1:7">
      <c r="A2763" s="30" t="s">
        <v>4301</v>
      </c>
      <c r="B2763" s="30">
        <v>1</v>
      </c>
      <c r="C2763" s="30">
        <v>1</v>
      </c>
      <c r="D2763" s="24" t="str">
        <f t="shared" si="97"/>
        <v/>
      </c>
      <c r="E2763" s="24" t="str">
        <f>IF(D2763="","",COUNTIF($D$1:D2763,"기사임"))</f>
        <v/>
      </c>
      <c r="F2763" s="24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4" t="str">
        <f t="shared" si="96"/>
        <v/>
      </c>
    </row>
    <row r="2764" spans="1:7">
      <c r="A2764" s="30" t="s">
        <v>2896</v>
      </c>
      <c r="B2764" s="30">
        <v>1</v>
      </c>
      <c r="C2764" s="30">
        <v>1</v>
      </c>
      <c r="D2764" s="24" t="str">
        <f t="shared" si="97"/>
        <v/>
      </c>
      <c r="E2764" s="24" t="str">
        <f>IF(D2764="","",COUNTIF($D$1:D2764,"기사임"))</f>
        <v/>
      </c>
      <c r="F2764" s="24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4" t="str">
        <f t="shared" si="96"/>
        <v/>
      </c>
    </row>
    <row r="2765" spans="1:7">
      <c r="A2765" s="30" t="s">
        <v>4302</v>
      </c>
      <c r="B2765" s="30">
        <v>1</v>
      </c>
      <c r="C2765" s="30">
        <v>1</v>
      </c>
      <c r="D2765" s="24" t="str">
        <f t="shared" si="97"/>
        <v/>
      </c>
      <c r="E2765" s="24" t="str">
        <f>IF(D2765="","",COUNTIF($D$1:D2765,"기사임"))</f>
        <v/>
      </c>
      <c r="F2765" s="24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4" t="str">
        <f t="shared" si="96"/>
        <v/>
      </c>
    </row>
    <row r="2766" spans="1:7">
      <c r="A2766" s="30" t="s">
        <v>4303</v>
      </c>
      <c r="B2766" s="30">
        <v>1</v>
      </c>
      <c r="C2766" s="30">
        <v>1</v>
      </c>
      <c r="D2766" s="24" t="str">
        <f t="shared" si="97"/>
        <v/>
      </c>
      <c r="E2766" s="24" t="str">
        <f>IF(D2766="","",COUNTIF($D$1:D2766,"기사임"))</f>
        <v/>
      </c>
      <c r="F2766" s="24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4" t="str">
        <f t="shared" si="96"/>
        <v/>
      </c>
    </row>
    <row r="2767" spans="1:7">
      <c r="A2767" s="30" t="s">
        <v>4304</v>
      </c>
      <c r="B2767" s="30">
        <v>1</v>
      </c>
      <c r="C2767" s="30">
        <v>1</v>
      </c>
      <c r="D2767" s="24" t="str">
        <f t="shared" si="97"/>
        <v/>
      </c>
      <c r="E2767" s="24" t="str">
        <f>IF(D2767="","",COUNTIF($D$1:D2767,"기사임"))</f>
        <v/>
      </c>
      <c r="F2767" s="24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4" t="str">
        <f t="shared" si="96"/>
        <v/>
      </c>
    </row>
    <row r="2768" spans="1:7">
      <c r="A2768" s="30" t="s">
        <v>4305</v>
      </c>
      <c r="B2768" s="30">
        <v>1</v>
      </c>
      <c r="C2768" s="30">
        <v>1</v>
      </c>
      <c r="D2768" s="24" t="str">
        <f t="shared" si="97"/>
        <v/>
      </c>
      <c r="E2768" s="24" t="str">
        <f>IF(D2768="","",COUNTIF($D$1:D2768,"기사임"))</f>
        <v/>
      </c>
      <c r="F2768" s="24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4" t="str">
        <f t="shared" si="96"/>
        <v/>
      </c>
    </row>
    <row r="2769" spans="1:7">
      <c r="A2769" s="30" t="s">
        <v>4306</v>
      </c>
      <c r="B2769" s="30">
        <v>1</v>
      </c>
      <c r="C2769" s="30">
        <v>1</v>
      </c>
      <c r="D2769" s="24" t="str">
        <f t="shared" si="97"/>
        <v/>
      </c>
      <c r="E2769" s="24" t="str">
        <f>IF(D2769="","",COUNTIF($D$1:D2769,"기사임"))</f>
        <v/>
      </c>
      <c r="F2769" s="24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4" t="str">
        <f t="shared" si="96"/>
        <v/>
      </c>
    </row>
    <row r="2770" spans="1:7">
      <c r="A2770" s="30" t="s">
        <v>4307</v>
      </c>
      <c r="B2770" s="30">
        <v>1</v>
      </c>
      <c r="C2770" s="30">
        <v>1</v>
      </c>
      <c r="D2770" s="24" t="str">
        <f t="shared" si="97"/>
        <v/>
      </c>
      <c r="E2770" s="24" t="str">
        <f>IF(D2770="","",COUNTIF($D$1:D2770,"기사임"))</f>
        <v/>
      </c>
      <c r="F2770" s="24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4" t="str">
        <f t="shared" si="96"/>
        <v/>
      </c>
    </row>
    <row r="2771" spans="1:7">
      <c r="A2771" s="30" t="s">
        <v>4308</v>
      </c>
      <c r="B2771" s="30">
        <v>1</v>
      </c>
      <c r="C2771" s="30">
        <v>1</v>
      </c>
      <c r="D2771" s="24" t="str">
        <f t="shared" si="97"/>
        <v/>
      </c>
      <c r="E2771" s="24" t="str">
        <f>IF(D2771="","",COUNTIF($D$1:D2771,"기사임"))</f>
        <v/>
      </c>
      <c r="F2771" s="24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4" t="str">
        <f t="shared" si="96"/>
        <v/>
      </c>
    </row>
    <row r="2772" spans="1:7">
      <c r="A2772" s="30" t="s">
        <v>4309</v>
      </c>
      <c r="B2772" s="30">
        <v>1</v>
      </c>
      <c r="C2772" s="30">
        <v>1</v>
      </c>
      <c r="D2772" s="24" t="str">
        <f t="shared" si="97"/>
        <v/>
      </c>
      <c r="E2772" s="24" t="str">
        <f>IF(D2772="","",COUNTIF($D$1:D2772,"기사임"))</f>
        <v/>
      </c>
      <c r="F2772" s="24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4" t="str">
        <f t="shared" si="96"/>
        <v/>
      </c>
    </row>
    <row r="2773" spans="1:7">
      <c r="A2773" s="30" t="s">
        <v>4310</v>
      </c>
      <c r="B2773" s="30">
        <v>1</v>
      </c>
      <c r="C2773" s="30">
        <v>1</v>
      </c>
      <c r="D2773" s="24" t="str">
        <f t="shared" si="97"/>
        <v/>
      </c>
      <c r="E2773" s="24" t="str">
        <f>IF(D2773="","",COUNTIF($D$1:D2773,"기사임"))</f>
        <v/>
      </c>
      <c r="F2773" s="24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4" t="str">
        <f t="shared" si="96"/>
        <v/>
      </c>
    </row>
    <row r="2774" spans="1:7">
      <c r="A2774" s="30" t="s">
        <v>3370</v>
      </c>
      <c r="B2774" s="30">
        <v>1</v>
      </c>
      <c r="C2774" s="30">
        <v>1</v>
      </c>
      <c r="D2774" s="24" t="str">
        <f t="shared" si="97"/>
        <v/>
      </c>
      <c r="E2774" s="24" t="str">
        <f>IF(D2774="","",COUNTIF($D$1:D2774,"기사임"))</f>
        <v/>
      </c>
      <c r="F2774" s="24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4" t="str">
        <f t="shared" si="96"/>
        <v/>
      </c>
    </row>
    <row r="2775" spans="1:7">
      <c r="A2775" s="30" t="s">
        <v>4311</v>
      </c>
      <c r="B2775" s="30">
        <v>1</v>
      </c>
      <c r="C2775" s="30">
        <v>1</v>
      </c>
      <c r="D2775" s="24" t="str">
        <f t="shared" si="97"/>
        <v/>
      </c>
      <c r="E2775" s="24" t="str">
        <f>IF(D2775="","",COUNTIF($D$1:D2775,"기사임"))</f>
        <v/>
      </c>
      <c r="F2775" s="24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4" t="str">
        <f t="shared" si="96"/>
        <v/>
      </c>
    </row>
    <row r="2776" spans="1:7">
      <c r="A2776" s="30" t="s">
        <v>2897</v>
      </c>
      <c r="B2776" s="30">
        <v>1</v>
      </c>
      <c r="C2776" s="30">
        <v>1</v>
      </c>
      <c r="D2776" s="24" t="str">
        <f t="shared" si="97"/>
        <v/>
      </c>
      <c r="E2776" s="24" t="str">
        <f>IF(D2776="","",COUNTIF($D$1:D2776,"기사임"))</f>
        <v/>
      </c>
      <c r="F2776" s="24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4" t="str">
        <f t="shared" si="96"/>
        <v/>
      </c>
    </row>
    <row r="2777" spans="1:7">
      <c r="A2777" s="30" t="s">
        <v>4312</v>
      </c>
      <c r="B2777" s="30">
        <v>1</v>
      </c>
      <c r="C2777" s="30">
        <v>1</v>
      </c>
      <c r="D2777" s="24" t="str">
        <f t="shared" si="97"/>
        <v/>
      </c>
      <c r="E2777" s="24" t="str">
        <f>IF(D2777="","",COUNTIF($D$1:D2777,"기사임"))</f>
        <v/>
      </c>
      <c r="F2777" s="24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4" t="str">
        <f t="shared" si="96"/>
        <v/>
      </c>
    </row>
    <row r="2778" spans="1:7">
      <c r="A2778" s="30" t="s">
        <v>4313</v>
      </c>
      <c r="B2778" s="30">
        <v>1</v>
      </c>
      <c r="C2778" s="30">
        <v>1</v>
      </c>
      <c r="D2778" s="24" t="str">
        <f t="shared" si="97"/>
        <v/>
      </c>
      <c r="E2778" s="24" t="str">
        <f>IF(D2778="","",COUNTIF($D$1:D2778,"기사임"))</f>
        <v/>
      </c>
      <c r="F2778" s="24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4" t="str">
        <f t="shared" si="96"/>
        <v/>
      </c>
    </row>
    <row r="2779" spans="1:7">
      <c r="A2779" s="30" t="s">
        <v>4314</v>
      </c>
      <c r="B2779" s="30">
        <v>1</v>
      </c>
      <c r="C2779" s="30">
        <v>1</v>
      </c>
      <c r="D2779" s="24" t="str">
        <f t="shared" si="97"/>
        <v/>
      </c>
      <c r="E2779" s="24" t="str">
        <f>IF(D2779="","",COUNTIF($D$1:D2779,"기사임"))</f>
        <v/>
      </c>
      <c r="F2779" s="24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4" t="str">
        <f t="shared" si="96"/>
        <v/>
      </c>
    </row>
    <row r="2780" spans="1:7">
      <c r="A2780" s="30" t="s">
        <v>2898</v>
      </c>
      <c r="B2780" s="30">
        <v>1</v>
      </c>
      <c r="C2780" s="30">
        <v>1</v>
      </c>
      <c r="D2780" s="24" t="str">
        <f t="shared" si="97"/>
        <v/>
      </c>
      <c r="E2780" s="24" t="str">
        <f>IF(D2780="","",COUNTIF($D$1:D2780,"기사임"))</f>
        <v/>
      </c>
      <c r="F2780" s="24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4" t="str">
        <f t="shared" si="96"/>
        <v/>
      </c>
    </row>
    <row r="2781" spans="1:7">
      <c r="A2781" s="30" t="s">
        <v>4315</v>
      </c>
      <c r="B2781" s="30">
        <v>1</v>
      </c>
      <c r="C2781" s="30">
        <v>1</v>
      </c>
      <c r="D2781" s="24" t="str">
        <f t="shared" si="97"/>
        <v/>
      </c>
      <c r="E2781" s="24" t="str">
        <f>IF(D2781="","",COUNTIF($D$1:D2781,"기사임"))</f>
        <v/>
      </c>
      <c r="F2781" s="24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4" t="str">
        <f t="shared" si="96"/>
        <v/>
      </c>
    </row>
    <row r="2782" spans="1:7">
      <c r="A2782" s="30" t="s">
        <v>3236</v>
      </c>
      <c r="B2782" s="30">
        <v>1</v>
      </c>
      <c r="C2782" s="30">
        <v>1</v>
      </c>
      <c r="D2782" s="24" t="str">
        <f t="shared" si="97"/>
        <v/>
      </c>
      <c r="E2782" s="24" t="str">
        <f>IF(D2782="","",COUNTIF($D$1:D2782,"기사임"))</f>
        <v/>
      </c>
      <c r="F2782" s="24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4" t="str">
        <f t="shared" si="96"/>
        <v/>
      </c>
    </row>
    <row r="2783" spans="1:7">
      <c r="A2783" s="30" t="s">
        <v>4316</v>
      </c>
      <c r="B2783" s="30">
        <v>1</v>
      </c>
      <c r="C2783" s="30">
        <v>1</v>
      </c>
      <c r="D2783" s="24" t="str">
        <f t="shared" si="97"/>
        <v/>
      </c>
      <c r="E2783" s="24" t="str">
        <f>IF(D2783="","",COUNTIF($D$1:D2783,"기사임"))</f>
        <v/>
      </c>
      <c r="F2783" s="24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4" t="str">
        <f t="shared" si="96"/>
        <v/>
      </c>
    </row>
    <row r="2784" spans="1:7">
      <c r="A2784" s="30" t="s">
        <v>4317</v>
      </c>
      <c r="B2784" s="30">
        <v>1</v>
      </c>
      <c r="C2784" s="30">
        <v>1</v>
      </c>
      <c r="D2784" s="24" t="str">
        <f t="shared" si="97"/>
        <v/>
      </c>
      <c r="E2784" s="24" t="str">
        <f>IF(D2784="","",COUNTIF($D$1:D2784,"기사임"))</f>
        <v/>
      </c>
      <c r="F2784" s="24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4" t="str">
        <f t="shared" si="96"/>
        <v/>
      </c>
    </row>
    <row r="2785" spans="1:7">
      <c r="A2785" s="30" t="s">
        <v>4318</v>
      </c>
      <c r="B2785" s="30">
        <v>1</v>
      </c>
      <c r="C2785" s="30">
        <v>1</v>
      </c>
      <c r="D2785" s="24" t="str">
        <f t="shared" si="97"/>
        <v/>
      </c>
      <c r="E2785" s="24" t="str">
        <f>IF(D2785="","",COUNTIF($D$1:D2785,"기사임"))</f>
        <v/>
      </c>
      <c r="F2785" s="24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4" t="str">
        <f t="shared" si="96"/>
        <v/>
      </c>
    </row>
    <row r="2786" spans="1:7">
      <c r="A2786" s="30" t="s">
        <v>3237</v>
      </c>
      <c r="B2786" s="30">
        <v>1</v>
      </c>
      <c r="C2786" s="30">
        <v>1</v>
      </c>
      <c r="D2786" s="24" t="str">
        <f t="shared" si="97"/>
        <v/>
      </c>
      <c r="E2786" s="24" t="str">
        <f>IF(D2786="","",COUNTIF($D$1:D2786,"기사임"))</f>
        <v/>
      </c>
      <c r="F2786" s="24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4" t="str">
        <f t="shared" si="96"/>
        <v/>
      </c>
    </row>
    <row r="2787" spans="1:7">
      <c r="A2787" s="30" t="s">
        <v>4319</v>
      </c>
      <c r="B2787" s="30">
        <v>1</v>
      </c>
      <c r="C2787" s="30">
        <v>1</v>
      </c>
      <c r="D2787" s="24" t="str">
        <f t="shared" si="97"/>
        <v/>
      </c>
      <c r="E2787" s="24" t="str">
        <f>IF(D2787="","",COUNTIF($D$1:D2787,"기사임"))</f>
        <v/>
      </c>
      <c r="F2787" s="24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4" t="str">
        <f t="shared" si="96"/>
        <v/>
      </c>
    </row>
    <row r="2788" spans="1:7">
      <c r="A2788" s="30" t="s">
        <v>2238</v>
      </c>
      <c r="B2788" s="30">
        <v>1</v>
      </c>
      <c r="C2788" s="30">
        <v>1</v>
      </c>
      <c r="D2788" s="24" t="str">
        <f t="shared" si="97"/>
        <v/>
      </c>
      <c r="E2788" s="24" t="str">
        <f>IF(D2788="","",COUNTIF($D$1:D2788,"기사임"))</f>
        <v/>
      </c>
      <c r="F2788" s="24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4" t="str">
        <f t="shared" si="96"/>
        <v/>
      </c>
    </row>
    <row r="2789" spans="1:7">
      <c r="A2789" s="30" t="s">
        <v>4320</v>
      </c>
      <c r="B2789" s="30">
        <v>1</v>
      </c>
      <c r="C2789" s="30">
        <v>1</v>
      </c>
      <c r="D2789" s="24" t="str">
        <f t="shared" si="97"/>
        <v/>
      </c>
      <c r="E2789" s="24" t="str">
        <f>IF(D2789="","",COUNTIF($D$1:D2789,"기사임"))</f>
        <v/>
      </c>
      <c r="F2789" s="24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4" t="str">
        <f t="shared" si="96"/>
        <v/>
      </c>
    </row>
    <row r="2790" spans="1:7">
      <c r="A2790" s="30" t="s">
        <v>4321</v>
      </c>
      <c r="B2790" s="30">
        <v>1</v>
      </c>
      <c r="C2790" s="30">
        <v>1</v>
      </c>
      <c r="D2790" s="24" t="str">
        <f t="shared" si="97"/>
        <v/>
      </c>
      <c r="E2790" s="24" t="str">
        <f>IF(D2790="","",COUNTIF($D$1:D2790,"기사임"))</f>
        <v/>
      </c>
      <c r="F2790" s="24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4" t="str">
        <f t="shared" si="96"/>
        <v/>
      </c>
    </row>
    <row r="2791" spans="1:7">
      <c r="A2791" s="30" t="s">
        <v>2353</v>
      </c>
      <c r="B2791" s="30">
        <v>1</v>
      </c>
      <c r="C2791" s="30">
        <v>1</v>
      </c>
      <c r="D2791" s="24" t="str">
        <f t="shared" si="97"/>
        <v/>
      </c>
      <c r="E2791" s="24" t="str">
        <f>IF(D2791="","",COUNTIF($D$1:D2791,"기사임"))</f>
        <v/>
      </c>
      <c r="F2791" s="24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4" t="str">
        <f t="shared" si="96"/>
        <v/>
      </c>
    </row>
    <row r="2792" spans="1:7">
      <c r="A2792" s="30" t="s">
        <v>4322</v>
      </c>
      <c r="B2792" s="30">
        <v>1</v>
      </c>
      <c r="C2792" s="30">
        <v>1</v>
      </c>
      <c r="D2792" s="24" t="str">
        <f t="shared" si="97"/>
        <v/>
      </c>
      <c r="E2792" s="24" t="str">
        <f>IF(D2792="","",COUNTIF($D$1:D2792,"기사임"))</f>
        <v/>
      </c>
      <c r="F2792" s="24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4" t="str">
        <f t="shared" si="96"/>
        <v/>
      </c>
    </row>
    <row r="2793" spans="1:7">
      <c r="A2793" s="30" t="s">
        <v>4323</v>
      </c>
      <c r="B2793" s="30">
        <v>1</v>
      </c>
      <c r="C2793" s="30">
        <v>1</v>
      </c>
      <c r="D2793" s="24" t="str">
        <f t="shared" si="97"/>
        <v/>
      </c>
      <c r="E2793" s="24" t="str">
        <f>IF(D2793="","",COUNTIF($D$1:D2793,"기사임"))</f>
        <v/>
      </c>
      <c r="F2793" s="24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4" t="str">
        <f t="shared" si="96"/>
        <v/>
      </c>
    </row>
    <row r="2794" spans="1:7">
      <c r="A2794" s="30" t="s">
        <v>4324</v>
      </c>
      <c r="B2794" s="30">
        <v>1</v>
      </c>
      <c r="C2794" s="30">
        <v>1</v>
      </c>
      <c r="D2794" s="24" t="str">
        <f t="shared" si="97"/>
        <v/>
      </c>
      <c r="E2794" s="24" t="str">
        <f>IF(D2794="","",COUNTIF($D$1:D2794,"기사임"))</f>
        <v/>
      </c>
      <c r="F2794" s="24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4" t="str">
        <f t="shared" si="96"/>
        <v/>
      </c>
    </row>
    <row r="2795" spans="1:7">
      <c r="A2795" s="30" t="s">
        <v>4325</v>
      </c>
      <c r="B2795" s="30">
        <v>1</v>
      </c>
      <c r="C2795" s="30">
        <v>1</v>
      </c>
      <c r="D2795" s="24" t="str">
        <f t="shared" si="97"/>
        <v/>
      </c>
      <c r="E2795" s="24" t="str">
        <f>IF(D2795="","",COUNTIF($D$1:D2795,"기사임"))</f>
        <v/>
      </c>
      <c r="F2795" s="24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4" t="str">
        <f t="shared" si="96"/>
        <v/>
      </c>
    </row>
    <row r="2796" spans="1:7">
      <c r="A2796" s="30" t="s">
        <v>4326</v>
      </c>
      <c r="B2796" s="30">
        <v>1</v>
      </c>
      <c r="C2796" s="30">
        <v>1</v>
      </c>
      <c r="D2796" s="24" t="str">
        <f t="shared" si="97"/>
        <v/>
      </c>
      <c r="E2796" s="24" t="str">
        <f>IF(D2796="","",COUNTIF($D$1:D2796,"기사임"))</f>
        <v/>
      </c>
      <c r="F2796" s="24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4" t="str">
        <f t="shared" si="96"/>
        <v/>
      </c>
    </row>
    <row r="2797" spans="1:7">
      <c r="A2797" s="30" t="s">
        <v>4327</v>
      </c>
      <c r="B2797" s="30">
        <v>1</v>
      </c>
      <c r="C2797" s="30">
        <v>1</v>
      </c>
      <c r="D2797" s="24" t="str">
        <f t="shared" si="97"/>
        <v/>
      </c>
      <c r="E2797" s="24" t="str">
        <f>IF(D2797="","",COUNTIF($D$1:D2797,"기사임"))</f>
        <v/>
      </c>
      <c r="F2797" s="24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4" t="str">
        <f t="shared" si="96"/>
        <v/>
      </c>
    </row>
    <row r="2798" spans="1:7">
      <c r="A2798" s="30" t="s">
        <v>4328</v>
      </c>
      <c r="B2798" s="30">
        <v>1</v>
      </c>
      <c r="C2798" s="30">
        <v>1</v>
      </c>
      <c r="D2798" s="24" t="str">
        <f t="shared" si="97"/>
        <v/>
      </c>
      <c r="E2798" s="24" t="str">
        <f>IF(D2798="","",COUNTIF($D$1:D2798,"기사임"))</f>
        <v/>
      </c>
      <c r="F2798" s="24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4" t="str">
        <f t="shared" si="96"/>
        <v/>
      </c>
    </row>
    <row r="2799" spans="1:7">
      <c r="A2799" s="30" t="s">
        <v>4329</v>
      </c>
      <c r="B2799" s="30">
        <v>1</v>
      </c>
      <c r="C2799" s="30">
        <v>1</v>
      </c>
      <c r="D2799" s="24" t="str">
        <f t="shared" si="97"/>
        <v/>
      </c>
      <c r="E2799" s="24" t="str">
        <f>IF(D2799="","",COUNTIF($D$1:D2799,"기사임"))</f>
        <v/>
      </c>
      <c r="F2799" s="24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4" t="str">
        <f t="shared" si="96"/>
        <v/>
      </c>
    </row>
    <row r="2800" spans="1:7">
      <c r="A2800" s="30" t="s">
        <v>4330</v>
      </c>
      <c r="B2800" s="30">
        <v>1</v>
      </c>
      <c r="C2800" s="30">
        <v>1</v>
      </c>
      <c r="D2800" s="24" t="str">
        <f t="shared" si="97"/>
        <v/>
      </c>
      <c r="E2800" s="24" t="str">
        <f>IF(D2800="","",COUNTIF($D$1:D2800,"기사임"))</f>
        <v/>
      </c>
      <c r="F2800" s="24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4" t="str">
        <f t="shared" si="96"/>
        <v/>
      </c>
    </row>
    <row r="2801" spans="1:7">
      <c r="A2801" s="30" t="s">
        <v>4331</v>
      </c>
      <c r="B2801" s="30">
        <v>1</v>
      </c>
      <c r="C2801" s="30">
        <v>1</v>
      </c>
      <c r="D2801" s="24" t="str">
        <f t="shared" si="97"/>
        <v/>
      </c>
      <c r="E2801" s="24" t="str">
        <f>IF(D2801="","",COUNTIF($D$1:D2801,"기사임"))</f>
        <v/>
      </c>
      <c r="F2801" s="24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4" t="str">
        <f t="shared" si="96"/>
        <v/>
      </c>
    </row>
    <row r="2802" spans="1:7">
      <c r="A2802" s="30" t="s">
        <v>4332</v>
      </c>
      <c r="B2802" s="30">
        <v>1</v>
      </c>
      <c r="C2802" s="30">
        <v>1</v>
      </c>
      <c r="D2802" s="24" t="str">
        <f t="shared" si="97"/>
        <v/>
      </c>
      <c r="E2802" s="24" t="str">
        <f>IF(D2802="","",COUNTIF($D$1:D2802,"기사임"))</f>
        <v/>
      </c>
      <c r="F2802" s="24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4" t="str">
        <f t="shared" si="96"/>
        <v/>
      </c>
    </row>
    <row r="2803" spans="1:7">
      <c r="A2803" s="30" t="s">
        <v>4333</v>
      </c>
      <c r="B2803" s="30">
        <v>1</v>
      </c>
      <c r="C2803" s="30">
        <v>1</v>
      </c>
      <c r="D2803" s="24" t="str">
        <f t="shared" si="97"/>
        <v/>
      </c>
      <c r="E2803" s="24" t="str">
        <f>IF(D2803="","",COUNTIF($D$1:D2803,"기사임"))</f>
        <v/>
      </c>
      <c r="F2803" s="24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4" t="str">
        <f t="shared" si="96"/>
        <v/>
      </c>
    </row>
    <row r="2804" spans="1:7">
      <c r="A2804" s="30" t="s">
        <v>4334</v>
      </c>
      <c r="B2804" s="30">
        <v>1</v>
      </c>
      <c r="C2804" s="30">
        <v>1</v>
      </c>
      <c r="D2804" s="24" t="str">
        <f t="shared" si="97"/>
        <v/>
      </c>
      <c r="E2804" s="24" t="str">
        <f>IF(D2804="","",COUNTIF($D$1:D2804,"기사임"))</f>
        <v/>
      </c>
      <c r="F2804" s="24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4" t="str">
        <f t="shared" si="96"/>
        <v/>
      </c>
    </row>
    <row r="2805" spans="1:7">
      <c r="A2805" s="30" t="s">
        <v>4335</v>
      </c>
      <c r="B2805" s="30">
        <v>1</v>
      </c>
      <c r="C2805" s="30">
        <v>1</v>
      </c>
      <c r="D2805" s="24" t="str">
        <f t="shared" si="97"/>
        <v/>
      </c>
      <c r="E2805" s="24" t="str">
        <f>IF(D2805="","",COUNTIF($D$1:D2805,"기사임"))</f>
        <v/>
      </c>
      <c r="F2805" s="24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4" t="str">
        <f t="shared" si="96"/>
        <v/>
      </c>
    </row>
    <row r="2806" spans="1:7">
      <c r="A2806" s="30" t="s">
        <v>4336</v>
      </c>
      <c r="B2806" s="30">
        <v>1</v>
      </c>
      <c r="C2806" s="30">
        <v>1</v>
      </c>
      <c r="D2806" s="24" t="str">
        <f t="shared" si="97"/>
        <v/>
      </c>
      <c r="E2806" s="24" t="str">
        <f>IF(D2806="","",COUNTIF($D$1:D2806,"기사임"))</f>
        <v/>
      </c>
      <c r="F2806" s="24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4" t="str">
        <f t="shared" si="96"/>
        <v/>
      </c>
    </row>
    <row r="2807" spans="1:7">
      <c r="A2807" s="30" t="s">
        <v>2899</v>
      </c>
      <c r="B2807" s="30">
        <v>1</v>
      </c>
      <c r="C2807" s="30">
        <v>1</v>
      </c>
      <c r="D2807" s="24" t="str">
        <f t="shared" si="97"/>
        <v/>
      </c>
      <c r="E2807" s="24" t="str">
        <f>IF(D2807="","",COUNTIF($D$1:D2807,"기사임"))</f>
        <v/>
      </c>
      <c r="F2807" s="24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4" t="str">
        <f t="shared" si="96"/>
        <v/>
      </c>
    </row>
    <row r="2808" spans="1:7">
      <c r="A2808" s="30" t="s">
        <v>2900</v>
      </c>
      <c r="B2808" s="30">
        <v>1</v>
      </c>
      <c r="C2808" s="30">
        <v>1</v>
      </c>
      <c r="D2808" s="24" t="str">
        <f t="shared" si="97"/>
        <v/>
      </c>
      <c r="E2808" s="24" t="str">
        <f>IF(D2808="","",COUNTIF($D$1:D2808,"기사임"))</f>
        <v/>
      </c>
      <c r="F2808" s="24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4" t="str">
        <f t="shared" si="96"/>
        <v/>
      </c>
    </row>
    <row r="2809" spans="1:7">
      <c r="A2809" s="30" t="s">
        <v>4337</v>
      </c>
      <c r="B2809" s="30">
        <v>1</v>
      </c>
      <c r="C2809" s="30">
        <v>1</v>
      </c>
      <c r="D2809" s="24" t="str">
        <f t="shared" si="97"/>
        <v/>
      </c>
      <c r="E2809" s="24" t="str">
        <f>IF(D2809="","",COUNTIF($D$1:D2809,"기사임"))</f>
        <v/>
      </c>
      <c r="F2809" s="24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4" t="str">
        <f t="shared" si="96"/>
        <v/>
      </c>
    </row>
    <row r="2810" spans="1:7">
      <c r="A2810" s="30" t="s">
        <v>4338</v>
      </c>
      <c r="B2810" s="30">
        <v>1</v>
      </c>
      <c r="C2810" s="30">
        <v>1</v>
      </c>
      <c r="D2810" s="24" t="str">
        <f t="shared" si="97"/>
        <v/>
      </c>
      <c r="E2810" s="24" t="str">
        <f>IF(D2810="","",COUNTIF($D$1:D2810,"기사임"))</f>
        <v/>
      </c>
      <c r="F2810" s="24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4" t="str">
        <f t="shared" si="96"/>
        <v/>
      </c>
    </row>
    <row r="2811" spans="1:7">
      <c r="A2811" s="30" t="s">
        <v>3374</v>
      </c>
      <c r="B2811" s="30">
        <v>1</v>
      </c>
      <c r="C2811" s="30">
        <v>1</v>
      </c>
      <c r="D2811" s="24" t="str">
        <f t="shared" si="97"/>
        <v/>
      </c>
      <c r="E2811" s="24" t="str">
        <f>IF(D2811="","",COUNTIF($D$1:D2811,"기사임"))</f>
        <v/>
      </c>
      <c r="F2811" s="24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4" t="str">
        <f t="shared" si="96"/>
        <v/>
      </c>
    </row>
    <row r="2812" spans="1:7">
      <c r="A2812" s="30" t="s">
        <v>4339</v>
      </c>
      <c r="B2812" s="30">
        <v>1</v>
      </c>
      <c r="C2812" s="30">
        <v>1</v>
      </c>
      <c r="D2812" s="24" t="str">
        <f t="shared" si="97"/>
        <v/>
      </c>
      <c r="E2812" s="24" t="str">
        <f>IF(D2812="","",COUNTIF($D$1:D2812,"기사임"))</f>
        <v/>
      </c>
      <c r="F2812" s="24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4" t="str">
        <f t="shared" si="96"/>
        <v/>
      </c>
    </row>
    <row r="2813" spans="1:7">
      <c r="A2813" s="30" t="s">
        <v>4340</v>
      </c>
      <c r="B2813" s="30">
        <v>1</v>
      </c>
      <c r="C2813" s="30">
        <v>1</v>
      </c>
      <c r="D2813" s="24" t="str">
        <f t="shared" si="97"/>
        <v/>
      </c>
      <c r="E2813" s="24" t="str">
        <f>IF(D2813="","",COUNTIF($D$1:D2813,"기사임"))</f>
        <v/>
      </c>
      <c r="F2813" s="24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4" t="str">
        <f t="shared" si="96"/>
        <v/>
      </c>
    </row>
    <row r="2814" spans="1:7">
      <c r="A2814" s="30" t="s">
        <v>4341</v>
      </c>
      <c r="B2814" s="30">
        <v>1</v>
      </c>
      <c r="C2814" s="30">
        <v>1</v>
      </c>
      <c r="D2814" s="24" t="str">
        <f t="shared" si="97"/>
        <v/>
      </c>
      <c r="E2814" s="24" t="str">
        <f>IF(D2814="","",COUNTIF($D$1:D2814,"기사임"))</f>
        <v/>
      </c>
      <c r="F2814" s="24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4" t="str">
        <f t="shared" si="96"/>
        <v/>
      </c>
    </row>
    <row r="2815" spans="1:7">
      <c r="A2815" s="30" t="s">
        <v>4342</v>
      </c>
      <c r="B2815" s="30">
        <v>1</v>
      </c>
      <c r="C2815" s="30">
        <v>1</v>
      </c>
      <c r="D2815" s="24" t="str">
        <f t="shared" si="97"/>
        <v/>
      </c>
      <c r="E2815" s="24" t="str">
        <f>IF(D2815="","",COUNTIF($D$1:D2815,"기사임"))</f>
        <v/>
      </c>
      <c r="F2815" s="24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4" t="str">
        <f t="shared" si="96"/>
        <v/>
      </c>
    </row>
    <row r="2816" spans="1:7">
      <c r="A2816" s="30" t="s">
        <v>4343</v>
      </c>
      <c r="B2816" s="30">
        <v>1</v>
      </c>
      <c r="C2816" s="30">
        <v>1</v>
      </c>
      <c r="D2816" s="24" t="str">
        <f t="shared" si="97"/>
        <v/>
      </c>
      <c r="E2816" s="24" t="str">
        <f>IF(D2816="","",COUNTIF($D$1:D2816,"기사임"))</f>
        <v/>
      </c>
      <c r="F2816" s="24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4" t="str">
        <f t="shared" si="96"/>
        <v/>
      </c>
    </row>
    <row r="2817" spans="1:7">
      <c r="A2817" s="30" t="s">
        <v>4344</v>
      </c>
      <c r="B2817" s="30">
        <v>1</v>
      </c>
      <c r="C2817" s="30">
        <v>1</v>
      </c>
      <c r="D2817" s="24" t="str">
        <f t="shared" si="97"/>
        <v/>
      </c>
      <c r="E2817" s="24" t="str">
        <f>IF(D2817="","",COUNTIF($D$1:D2817,"기사임"))</f>
        <v/>
      </c>
      <c r="F2817" s="24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4" t="str">
        <f t="shared" si="96"/>
        <v/>
      </c>
    </row>
    <row r="2818" spans="1:7">
      <c r="A2818" s="30" t="s">
        <v>4345</v>
      </c>
      <c r="B2818" s="30">
        <v>1</v>
      </c>
      <c r="C2818" s="30">
        <v>1</v>
      </c>
      <c r="D2818" s="24" t="str">
        <f t="shared" si="97"/>
        <v/>
      </c>
      <c r="E2818" s="24" t="str">
        <f>IF(D2818="","",COUNTIF($D$1:D2818,"기사임"))</f>
        <v/>
      </c>
      <c r="F2818" s="24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4" t="str">
        <f t="shared" ref="G2818:G2881" si="98">IF(F2818="","",RANK(F2818,F:F,1))</f>
        <v/>
      </c>
    </row>
    <row r="2819" spans="1:7">
      <c r="A2819" s="30" t="s">
        <v>4346</v>
      </c>
      <c r="B2819" s="30">
        <v>1</v>
      </c>
      <c r="C2819" s="30">
        <v>1</v>
      </c>
      <c r="D2819" s="24" t="str">
        <f t="shared" ref="D2819:D2882" si="99">IF(AND(MID(A2819,2,8)="archives",ISNUMBER(VALUE(MID(A2819,11,8)))=TRUE),"기사임","")</f>
        <v/>
      </c>
      <c r="E2819" s="24" t="str">
        <f>IF(D2819="","",COUNTIF($D$1:D2819,"기사임"))</f>
        <v/>
      </c>
      <c r="F2819" s="24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4" t="str">
        <f t="shared" si="98"/>
        <v/>
      </c>
    </row>
    <row r="2820" spans="1:7">
      <c r="A2820" s="30" t="s">
        <v>4347</v>
      </c>
      <c r="B2820" s="30">
        <v>1</v>
      </c>
      <c r="C2820" s="30">
        <v>1</v>
      </c>
      <c r="D2820" s="24" t="str">
        <f t="shared" ref="D2820:D2829" si="100">IF(AND(MID(A2820,2,8)="archives",ISNUMBER(VALUE(MID(A2820,11,8)))=TRUE),"기사임","")</f>
        <v/>
      </c>
      <c r="E2820" s="24" t="str">
        <f>IF(D2820="","",COUNTIF($D$1:D2820,"기사임"))</f>
        <v/>
      </c>
      <c r="F2820" s="24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4" t="str">
        <f t="shared" si="98"/>
        <v/>
      </c>
    </row>
    <row r="2821" spans="1:7">
      <c r="A2821" s="30" t="s">
        <v>2137</v>
      </c>
      <c r="B2821" s="30">
        <v>1</v>
      </c>
      <c r="C2821" s="30">
        <v>1</v>
      </c>
      <c r="D2821" s="24" t="str">
        <f t="shared" si="100"/>
        <v/>
      </c>
      <c r="E2821" s="24" t="str">
        <f>IF(D2821="","",COUNTIF($D$1:D2821,"기사임"))</f>
        <v/>
      </c>
      <c r="F2821" s="24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4" t="str">
        <f t="shared" si="98"/>
        <v/>
      </c>
    </row>
    <row r="2822" spans="1:7">
      <c r="A2822" s="30" t="s">
        <v>4348</v>
      </c>
      <c r="B2822" s="30">
        <v>1</v>
      </c>
      <c r="C2822" s="30">
        <v>1</v>
      </c>
      <c r="D2822" s="24" t="str">
        <f t="shared" si="100"/>
        <v/>
      </c>
      <c r="E2822" s="24" t="str">
        <f>IF(D2822="","",COUNTIF($D$1:D2822,"기사임"))</f>
        <v/>
      </c>
      <c r="F2822" s="24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4" t="str">
        <f t="shared" si="98"/>
        <v/>
      </c>
    </row>
    <row r="2823" spans="1:7">
      <c r="A2823" s="30" t="s">
        <v>4349</v>
      </c>
      <c r="B2823" s="30">
        <v>1</v>
      </c>
      <c r="C2823" s="30">
        <v>1</v>
      </c>
      <c r="D2823" s="24" t="str">
        <f t="shared" si="100"/>
        <v/>
      </c>
      <c r="E2823" s="24" t="str">
        <f>IF(D2823="","",COUNTIF($D$1:D2823,"기사임"))</f>
        <v/>
      </c>
      <c r="F2823" s="24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4" t="str">
        <f t="shared" si="98"/>
        <v/>
      </c>
    </row>
    <row r="2824" spans="1:7">
      <c r="A2824" s="30" t="s">
        <v>4350</v>
      </c>
      <c r="B2824" s="30">
        <v>1</v>
      </c>
      <c r="C2824" s="30">
        <v>1</v>
      </c>
      <c r="D2824" s="24" t="str">
        <f t="shared" si="100"/>
        <v/>
      </c>
      <c r="E2824" s="24" t="str">
        <f>IF(D2824="","",COUNTIF($D$1:D2824,"기사임"))</f>
        <v/>
      </c>
      <c r="F2824" s="24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4" t="str">
        <f t="shared" si="98"/>
        <v/>
      </c>
    </row>
    <row r="2825" spans="1:7">
      <c r="A2825" s="30" t="s">
        <v>4351</v>
      </c>
      <c r="B2825" s="30">
        <v>1</v>
      </c>
      <c r="C2825" s="30">
        <v>1</v>
      </c>
      <c r="D2825" s="24" t="str">
        <f t="shared" si="100"/>
        <v/>
      </c>
      <c r="E2825" s="24" t="str">
        <f>IF(D2825="","",COUNTIF($D$1:D2825,"기사임"))</f>
        <v/>
      </c>
      <c r="F2825" s="24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4" t="str">
        <f t="shared" si="98"/>
        <v/>
      </c>
    </row>
    <row r="2826" spans="1:7">
      <c r="A2826" s="30" t="s">
        <v>4352</v>
      </c>
      <c r="B2826" s="30">
        <v>1</v>
      </c>
      <c r="C2826" s="30">
        <v>1</v>
      </c>
      <c r="D2826" s="24" t="str">
        <f t="shared" si="100"/>
        <v/>
      </c>
      <c r="E2826" s="24" t="str">
        <f>IF(D2826="","",COUNTIF($D$1:D2826,"기사임"))</f>
        <v/>
      </c>
      <c r="F2826" s="24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4" t="str">
        <f t="shared" si="98"/>
        <v/>
      </c>
    </row>
    <row r="2827" spans="1:7">
      <c r="A2827" s="30" t="s">
        <v>4353</v>
      </c>
      <c r="B2827" s="30">
        <v>1</v>
      </c>
      <c r="C2827" s="30">
        <v>1</v>
      </c>
      <c r="D2827" s="24" t="str">
        <f t="shared" si="100"/>
        <v/>
      </c>
      <c r="E2827" s="24" t="str">
        <f>IF(D2827="","",COUNTIF($D$1:D2827,"기사임"))</f>
        <v/>
      </c>
      <c r="F2827" s="24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4" t="str">
        <f t="shared" si="98"/>
        <v/>
      </c>
    </row>
    <row r="2828" spans="1:7">
      <c r="A2828" s="30" t="s">
        <v>4354</v>
      </c>
      <c r="B2828" s="30">
        <v>1</v>
      </c>
      <c r="C2828" s="30">
        <v>1</v>
      </c>
      <c r="D2828" s="24" t="str">
        <f t="shared" si="100"/>
        <v/>
      </c>
      <c r="E2828" s="24" t="str">
        <f>IF(D2828="","",COUNTIF($D$1:D2828,"기사임"))</f>
        <v/>
      </c>
      <c r="F2828" s="24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4" t="str">
        <f t="shared" si="98"/>
        <v/>
      </c>
    </row>
    <row r="2829" spans="1:7">
      <c r="A2829" s="30" t="s">
        <v>4355</v>
      </c>
      <c r="B2829" s="30">
        <v>1</v>
      </c>
      <c r="C2829" s="30">
        <v>1</v>
      </c>
      <c r="D2829" s="24" t="str">
        <f t="shared" si="100"/>
        <v/>
      </c>
      <c r="E2829" s="24" t="str">
        <f>IF(D2829="","",COUNTIF($D$1:D2829,"기사임"))</f>
        <v/>
      </c>
      <c r="F2829" s="24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4" t="str">
        <f t="shared" si="98"/>
        <v/>
      </c>
    </row>
    <row r="2830" spans="1:7">
      <c r="A2830" s="30" t="s">
        <v>2138</v>
      </c>
      <c r="B2830" s="30">
        <v>1</v>
      </c>
      <c r="C2830" s="30">
        <v>1</v>
      </c>
      <c r="D2830" s="24" t="str">
        <f t="shared" si="99"/>
        <v/>
      </c>
      <c r="E2830" s="24" t="str">
        <f>IF(D2830="","",COUNTIF($D$1:D2830,"기사임"))</f>
        <v/>
      </c>
      <c r="F2830" s="24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4" t="str">
        <f t="shared" si="98"/>
        <v/>
      </c>
    </row>
    <row r="2831" spans="1:7">
      <c r="A2831" s="30" t="s">
        <v>2902</v>
      </c>
      <c r="B2831" s="30">
        <v>1</v>
      </c>
      <c r="C2831" s="30">
        <v>1</v>
      </c>
      <c r="D2831" s="24" t="str">
        <f t="shared" si="99"/>
        <v/>
      </c>
      <c r="E2831" s="24" t="str">
        <f>IF(D2831="","",COUNTIF($D$1:D2831,"기사임"))</f>
        <v/>
      </c>
      <c r="F2831" s="24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4" t="str">
        <f t="shared" si="98"/>
        <v/>
      </c>
    </row>
    <row r="2832" spans="1:7">
      <c r="A2832" s="30" t="s">
        <v>4356</v>
      </c>
      <c r="B2832" s="30">
        <v>1</v>
      </c>
      <c r="C2832" s="30">
        <v>1</v>
      </c>
      <c r="D2832" s="24" t="str">
        <f t="shared" si="99"/>
        <v/>
      </c>
      <c r="E2832" s="24" t="str">
        <f>IF(D2832="","",COUNTIF($D$1:D2832,"기사임"))</f>
        <v/>
      </c>
      <c r="F2832" s="24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4" t="str">
        <f t="shared" si="98"/>
        <v/>
      </c>
    </row>
    <row r="2833" spans="1:7">
      <c r="A2833" s="30" t="s">
        <v>4357</v>
      </c>
      <c r="B2833" s="30">
        <v>1</v>
      </c>
      <c r="C2833" s="30">
        <v>1</v>
      </c>
      <c r="D2833" s="24" t="str">
        <f t="shared" si="99"/>
        <v/>
      </c>
      <c r="E2833" s="24" t="str">
        <f>IF(D2833="","",COUNTIF($D$1:D2833,"기사임"))</f>
        <v/>
      </c>
      <c r="F2833" s="24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4" t="str">
        <f t="shared" si="98"/>
        <v/>
      </c>
    </row>
    <row r="2834" spans="1:7">
      <c r="A2834" s="30" t="s">
        <v>4358</v>
      </c>
      <c r="B2834" s="30">
        <v>1</v>
      </c>
      <c r="C2834" s="30">
        <v>1</v>
      </c>
      <c r="D2834" s="24" t="str">
        <f t="shared" si="99"/>
        <v/>
      </c>
      <c r="E2834" s="24" t="str">
        <f>IF(D2834="","",COUNTIF($D$1:D2834,"기사임"))</f>
        <v/>
      </c>
      <c r="F2834" s="24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4" t="str">
        <f t="shared" si="98"/>
        <v/>
      </c>
    </row>
    <row r="2835" spans="1:7">
      <c r="A2835" s="30" t="s">
        <v>3375</v>
      </c>
      <c r="B2835" s="30">
        <v>1</v>
      </c>
      <c r="C2835" s="30">
        <v>1</v>
      </c>
      <c r="D2835" s="24" t="str">
        <f t="shared" si="99"/>
        <v/>
      </c>
      <c r="E2835" s="24" t="str">
        <f>IF(D2835="","",COUNTIF($D$1:D2835,"기사임"))</f>
        <v/>
      </c>
      <c r="F2835" s="24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4" t="str">
        <f t="shared" si="98"/>
        <v/>
      </c>
    </row>
    <row r="2836" spans="1:7">
      <c r="A2836" s="30" t="s">
        <v>4359</v>
      </c>
      <c r="B2836" s="30">
        <v>1</v>
      </c>
      <c r="C2836" s="30">
        <v>1</v>
      </c>
      <c r="D2836" s="24" t="str">
        <f t="shared" si="99"/>
        <v/>
      </c>
      <c r="E2836" s="24" t="str">
        <f>IF(D2836="","",COUNTIF($D$1:D2836,"기사임"))</f>
        <v/>
      </c>
      <c r="F2836" s="24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4" t="str">
        <f t="shared" si="98"/>
        <v/>
      </c>
    </row>
    <row r="2837" spans="1:7">
      <c r="A2837" s="30" t="s">
        <v>4360</v>
      </c>
      <c r="B2837" s="30">
        <v>1</v>
      </c>
      <c r="C2837" s="30">
        <v>1</v>
      </c>
      <c r="D2837" s="24" t="str">
        <f t="shared" si="99"/>
        <v/>
      </c>
      <c r="E2837" s="24" t="str">
        <f>IF(D2837="","",COUNTIF($D$1:D2837,"기사임"))</f>
        <v/>
      </c>
      <c r="F2837" s="24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4" t="str">
        <f t="shared" si="98"/>
        <v/>
      </c>
    </row>
    <row r="2838" spans="1:7">
      <c r="A2838" s="30" t="s">
        <v>4361</v>
      </c>
      <c r="B2838" s="30">
        <v>1</v>
      </c>
      <c r="C2838" s="30">
        <v>1</v>
      </c>
      <c r="D2838" s="24" t="str">
        <f t="shared" si="99"/>
        <v/>
      </c>
      <c r="E2838" s="24" t="str">
        <f>IF(D2838="","",COUNTIF($D$1:D2838,"기사임"))</f>
        <v/>
      </c>
      <c r="F2838" s="24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4" t="str">
        <f t="shared" si="98"/>
        <v/>
      </c>
    </row>
    <row r="2839" spans="1:7">
      <c r="A2839" s="30" t="s">
        <v>4362</v>
      </c>
      <c r="B2839" s="30">
        <v>1</v>
      </c>
      <c r="C2839" s="30">
        <v>1</v>
      </c>
      <c r="D2839" s="24" t="str">
        <f t="shared" si="99"/>
        <v/>
      </c>
      <c r="E2839" s="24" t="str">
        <f>IF(D2839="","",COUNTIF($D$1:D2839,"기사임"))</f>
        <v/>
      </c>
      <c r="F2839" s="24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4" t="str">
        <f t="shared" si="98"/>
        <v/>
      </c>
    </row>
    <row r="2840" spans="1:7">
      <c r="A2840" s="30" t="s">
        <v>3376</v>
      </c>
      <c r="B2840" s="30">
        <v>1</v>
      </c>
      <c r="C2840" s="30">
        <v>1</v>
      </c>
      <c r="D2840" s="24" t="str">
        <f t="shared" si="99"/>
        <v/>
      </c>
      <c r="E2840" s="24" t="str">
        <f>IF(D2840="","",COUNTIF($D$1:D2840,"기사임"))</f>
        <v/>
      </c>
      <c r="F2840" s="24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4" t="str">
        <f t="shared" si="98"/>
        <v/>
      </c>
    </row>
    <row r="2841" spans="1:7">
      <c r="A2841" s="30" t="s">
        <v>4363</v>
      </c>
      <c r="B2841" s="30">
        <v>1</v>
      </c>
      <c r="C2841" s="30">
        <v>1</v>
      </c>
      <c r="D2841" s="24" t="str">
        <f t="shared" si="99"/>
        <v/>
      </c>
      <c r="E2841" s="24" t="str">
        <f>IF(D2841="","",COUNTIF($D$1:D2841,"기사임"))</f>
        <v/>
      </c>
      <c r="F2841" s="24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4" t="str">
        <f t="shared" si="98"/>
        <v/>
      </c>
    </row>
    <row r="2842" spans="1:7">
      <c r="A2842" s="30" t="s">
        <v>4364</v>
      </c>
      <c r="B2842" s="30">
        <v>1</v>
      </c>
      <c r="C2842" s="30">
        <v>1</v>
      </c>
      <c r="D2842" s="24" t="str">
        <f t="shared" si="99"/>
        <v/>
      </c>
      <c r="E2842" s="24" t="str">
        <f>IF(D2842="","",COUNTIF($D$1:D2842,"기사임"))</f>
        <v/>
      </c>
      <c r="F2842" s="24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4" t="str">
        <f t="shared" si="98"/>
        <v/>
      </c>
    </row>
    <row r="2843" spans="1:7">
      <c r="A2843" s="30" t="s">
        <v>3377</v>
      </c>
      <c r="B2843" s="30">
        <v>1</v>
      </c>
      <c r="C2843" s="30">
        <v>1</v>
      </c>
      <c r="D2843" s="24" t="str">
        <f t="shared" si="99"/>
        <v/>
      </c>
      <c r="E2843" s="24" t="str">
        <f>IF(D2843="","",COUNTIF($D$1:D2843,"기사임"))</f>
        <v/>
      </c>
      <c r="F2843" s="24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4" t="str">
        <f t="shared" si="98"/>
        <v/>
      </c>
    </row>
    <row r="2844" spans="1:7">
      <c r="A2844" s="30" t="s">
        <v>2139</v>
      </c>
      <c r="B2844" s="30">
        <v>1</v>
      </c>
      <c r="C2844" s="30">
        <v>1</v>
      </c>
      <c r="D2844" s="24" t="str">
        <f t="shared" si="99"/>
        <v/>
      </c>
      <c r="E2844" s="24" t="str">
        <f>IF(D2844="","",COUNTIF($D$1:D2844,"기사임"))</f>
        <v/>
      </c>
      <c r="F2844" s="24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4" t="str">
        <f t="shared" si="98"/>
        <v/>
      </c>
    </row>
    <row r="2845" spans="1:7">
      <c r="A2845" s="30" t="s">
        <v>4365</v>
      </c>
      <c r="B2845" s="30">
        <v>1</v>
      </c>
      <c r="C2845" s="30">
        <v>1</v>
      </c>
      <c r="D2845" s="24" t="str">
        <f t="shared" si="99"/>
        <v/>
      </c>
      <c r="E2845" s="24" t="str">
        <f>IF(D2845="","",COUNTIF($D$1:D2845,"기사임"))</f>
        <v/>
      </c>
      <c r="F2845" s="24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4" t="str">
        <f t="shared" si="98"/>
        <v/>
      </c>
    </row>
    <row r="2846" spans="1:7">
      <c r="A2846" s="30" t="s">
        <v>2659</v>
      </c>
      <c r="B2846" s="30">
        <v>1</v>
      </c>
      <c r="C2846" s="30">
        <v>1</v>
      </c>
      <c r="D2846" s="24" t="str">
        <f t="shared" si="99"/>
        <v/>
      </c>
      <c r="E2846" s="24" t="str">
        <f>IF(D2846="","",COUNTIF($D$1:D2846,"기사임"))</f>
        <v/>
      </c>
      <c r="F2846" s="24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4" t="str">
        <f t="shared" si="98"/>
        <v/>
      </c>
    </row>
    <row r="2847" spans="1:7">
      <c r="A2847" s="30" t="s">
        <v>4366</v>
      </c>
      <c r="B2847" s="30">
        <v>1</v>
      </c>
      <c r="C2847" s="30">
        <v>1</v>
      </c>
      <c r="D2847" s="24" t="str">
        <f t="shared" si="99"/>
        <v/>
      </c>
      <c r="E2847" s="24" t="str">
        <f>IF(D2847="","",COUNTIF($D$1:D2847,"기사임"))</f>
        <v/>
      </c>
      <c r="F2847" s="24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4" t="str">
        <f t="shared" si="98"/>
        <v/>
      </c>
    </row>
    <row r="2848" spans="1:7">
      <c r="A2848" s="30" t="s">
        <v>4367</v>
      </c>
      <c r="B2848" s="30">
        <v>1</v>
      </c>
      <c r="C2848" s="30">
        <v>1</v>
      </c>
      <c r="D2848" s="24" t="str">
        <f t="shared" si="99"/>
        <v/>
      </c>
      <c r="E2848" s="24" t="str">
        <f>IF(D2848="","",COUNTIF($D$1:D2848,"기사임"))</f>
        <v/>
      </c>
      <c r="F2848" s="24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4" t="str">
        <f t="shared" si="98"/>
        <v/>
      </c>
    </row>
    <row r="2849" spans="1:7">
      <c r="A2849" s="30" t="s">
        <v>4368</v>
      </c>
      <c r="B2849" s="30">
        <v>1</v>
      </c>
      <c r="C2849" s="30">
        <v>1</v>
      </c>
      <c r="D2849" s="24" t="str">
        <f t="shared" si="99"/>
        <v/>
      </c>
      <c r="E2849" s="24" t="str">
        <f>IF(D2849="","",COUNTIF($D$1:D2849,"기사임"))</f>
        <v/>
      </c>
      <c r="F2849" s="24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4" t="str">
        <f t="shared" si="98"/>
        <v/>
      </c>
    </row>
    <row r="2850" spans="1:7">
      <c r="A2850" s="30" t="s">
        <v>4369</v>
      </c>
      <c r="B2850" s="30">
        <v>1</v>
      </c>
      <c r="C2850" s="30">
        <v>1</v>
      </c>
      <c r="D2850" s="24" t="str">
        <f t="shared" si="99"/>
        <v/>
      </c>
      <c r="E2850" s="24" t="str">
        <f>IF(D2850="","",COUNTIF($D$1:D2850,"기사임"))</f>
        <v/>
      </c>
      <c r="F2850" s="24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4" t="str">
        <f t="shared" si="98"/>
        <v/>
      </c>
    </row>
    <row r="2851" spans="1:7">
      <c r="A2851" s="30" t="s">
        <v>4370</v>
      </c>
      <c r="B2851" s="30">
        <v>1</v>
      </c>
      <c r="C2851" s="30">
        <v>1</v>
      </c>
      <c r="D2851" s="24" t="str">
        <f t="shared" si="99"/>
        <v/>
      </c>
      <c r="E2851" s="24" t="str">
        <f>IF(D2851="","",COUNTIF($D$1:D2851,"기사임"))</f>
        <v/>
      </c>
      <c r="F2851" s="24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4" t="str">
        <f t="shared" si="98"/>
        <v/>
      </c>
    </row>
    <row r="2852" spans="1:7">
      <c r="A2852" s="30" t="s">
        <v>4371</v>
      </c>
      <c r="B2852" s="30">
        <v>1</v>
      </c>
      <c r="C2852" s="30">
        <v>1</v>
      </c>
      <c r="D2852" s="24" t="str">
        <f t="shared" si="99"/>
        <v/>
      </c>
      <c r="E2852" s="24" t="str">
        <f>IF(D2852="","",COUNTIF($D$1:D2852,"기사임"))</f>
        <v/>
      </c>
      <c r="F2852" s="24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4" t="str">
        <f t="shared" si="98"/>
        <v/>
      </c>
    </row>
    <row r="2853" spans="1:7">
      <c r="A2853" s="30" t="s">
        <v>4372</v>
      </c>
      <c r="B2853" s="30">
        <v>1</v>
      </c>
      <c r="C2853" s="30">
        <v>1</v>
      </c>
      <c r="D2853" s="24" t="str">
        <f t="shared" si="99"/>
        <v/>
      </c>
      <c r="E2853" s="24" t="str">
        <f>IF(D2853="","",COUNTIF($D$1:D2853,"기사임"))</f>
        <v/>
      </c>
      <c r="F2853" s="24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4" t="str">
        <f t="shared" si="98"/>
        <v/>
      </c>
    </row>
    <row r="2854" spans="1:7">
      <c r="A2854" s="30" t="s">
        <v>4373</v>
      </c>
      <c r="B2854" s="30">
        <v>1</v>
      </c>
      <c r="C2854" s="30">
        <v>1</v>
      </c>
      <c r="D2854" s="24" t="str">
        <f t="shared" si="99"/>
        <v/>
      </c>
      <c r="E2854" s="24" t="str">
        <f>IF(D2854="","",COUNTIF($D$1:D2854,"기사임"))</f>
        <v/>
      </c>
      <c r="F2854" s="24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4" t="str">
        <f t="shared" si="98"/>
        <v/>
      </c>
    </row>
    <row r="2855" spans="1:7">
      <c r="A2855" s="30" t="s">
        <v>4374</v>
      </c>
      <c r="B2855" s="30">
        <v>1</v>
      </c>
      <c r="C2855" s="30">
        <v>1</v>
      </c>
      <c r="D2855" s="24" t="str">
        <f t="shared" si="99"/>
        <v/>
      </c>
      <c r="E2855" s="24" t="str">
        <f>IF(D2855="","",COUNTIF($D$1:D2855,"기사임"))</f>
        <v/>
      </c>
      <c r="F2855" s="24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4" t="str">
        <f t="shared" si="98"/>
        <v/>
      </c>
    </row>
    <row r="2856" spans="1:7">
      <c r="A2856" s="30" t="s">
        <v>4375</v>
      </c>
      <c r="B2856" s="30">
        <v>1</v>
      </c>
      <c r="C2856" s="30">
        <v>1</v>
      </c>
      <c r="D2856" s="24" t="str">
        <f t="shared" si="99"/>
        <v/>
      </c>
      <c r="E2856" s="24" t="str">
        <f>IF(D2856="","",COUNTIF($D$1:D2856,"기사임"))</f>
        <v/>
      </c>
      <c r="F2856" s="24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4" t="str">
        <f t="shared" si="98"/>
        <v/>
      </c>
    </row>
    <row r="2857" spans="1:7">
      <c r="A2857" s="30" t="s">
        <v>4376</v>
      </c>
      <c r="B2857" s="30">
        <v>1</v>
      </c>
      <c r="C2857" s="30">
        <v>1</v>
      </c>
      <c r="D2857" s="24" t="str">
        <f t="shared" si="99"/>
        <v/>
      </c>
      <c r="E2857" s="24" t="str">
        <f>IF(D2857="","",COUNTIF($D$1:D2857,"기사임"))</f>
        <v/>
      </c>
      <c r="F2857" s="24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4" t="str">
        <f t="shared" si="98"/>
        <v/>
      </c>
    </row>
    <row r="2858" spans="1:7">
      <c r="A2858" s="30" t="s">
        <v>1754</v>
      </c>
      <c r="B2858" s="30">
        <v>1</v>
      </c>
      <c r="C2858" s="30">
        <v>0</v>
      </c>
      <c r="D2858" s="24" t="str">
        <f t="shared" si="99"/>
        <v/>
      </c>
      <c r="E2858" s="24" t="str">
        <f>IF(D2858="","",COUNTIF($D$1:D2858,"기사임"))</f>
        <v/>
      </c>
      <c r="F2858" s="24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4" t="str">
        <f t="shared" si="98"/>
        <v/>
      </c>
    </row>
    <row r="2859" spans="1:7">
      <c r="A2859" s="30" t="s">
        <v>4377</v>
      </c>
      <c r="B2859" s="30">
        <v>1</v>
      </c>
      <c r="C2859" s="30">
        <v>1</v>
      </c>
      <c r="D2859" s="24" t="str">
        <f t="shared" si="99"/>
        <v/>
      </c>
      <c r="E2859" s="24" t="str">
        <f>IF(D2859="","",COUNTIF($D$1:D2859,"기사임"))</f>
        <v/>
      </c>
      <c r="F2859" s="24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4" t="str">
        <f t="shared" si="98"/>
        <v/>
      </c>
    </row>
    <row r="2860" spans="1:7">
      <c r="A2860" s="30" t="s">
        <v>4378</v>
      </c>
      <c r="B2860" s="30">
        <v>1</v>
      </c>
      <c r="C2860" s="30">
        <v>1</v>
      </c>
      <c r="D2860" s="24" t="str">
        <f t="shared" si="99"/>
        <v/>
      </c>
      <c r="E2860" s="24" t="str">
        <f>IF(D2860="","",COUNTIF($D$1:D2860,"기사임"))</f>
        <v/>
      </c>
      <c r="F2860" s="24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4" t="str">
        <f t="shared" si="98"/>
        <v/>
      </c>
    </row>
    <row r="2861" spans="1:7">
      <c r="A2861" s="30" t="s">
        <v>4379</v>
      </c>
      <c r="B2861" s="30">
        <v>1</v>
      </c>
      <c r="C2861" s="30">
        <v>1</v>
      </c>
      <c r="D2861" s="24" t="str">
        <f t="shared" si="99"/>
        <v/>
      </c>
      <c r="E2861" s="24" t="str">
        <f>IF(D2861="","",COUNTIF($D$1:D2861,"기사임"))</f>
        <v/>
      </c>
      <c r="F2861" s="24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4" t="str">
        <f t="shared" si="98"/>
        <v/>
      </c>
    </row>
    <row r="2862" spans="1:7">
      <c r="A2862" s="30" t="s">
        <v>4380</v>
      </c>
      <c r="B2862" s="30">
        <v>1</v>
      </c>
      <c r="C2862" s="30">
        <v>1</v>
      </c>
      <c r="D2862" s="24" t="str">
        <f t="shared" si="99"/>
        <v/>
      </c>
      <c r="E2862" s="24" t="str">
        <f>IF(D2862="","",COUNTIF($D$1:D2862,"기사임"))</f>
        <v/>
      </c>
      <c r="F2862" s="24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4" t="str">
        <f t="shared" si="98"/>
        <v/>
      </c>
    </row>
    <row r="2863" spans="1:7">
      <c r="A2863" s="30" t="s">
        <v>2487</v>
      </c>
      <c r="B2863" s="30">
        <v>1</v>
      </c>
      <c r="C2863" s="30">
        <v>1</v>
      </c>
      <c r="D2863" s="24" t="str">
        <f t="shared" si="99"/>
        <v/>
      </c>
      <c r="E2863" s="24" t="str">
        <f>IF(D2863="","",COUNTIF($D$1:D2863,"기사임"))</f>
        <v/>
      </c>
      <c r="F2863" s="24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4" t="str">
        <f t="shared" si="98"/>
        <v/>
      </c>
    </row>
    <row r="2864" spans="1:7">
      <c r="A2864" s="30" t="s">
        <v>4381</v>
      </c>
      <c r="B2864" s="30">
        <v>1</v>
      </c>
      <c r="C2864" s="30">
        <v>1</v>
      </c>
      <c r="D2864" s="24" t="str">
        <f t="shared" si="99"/>
        <v/>
      </c>
      <c r="E2864" s="24" t="str">
        <f>IF(D2864="","",COUNTIF($D$1:D2864,"기사임"))</f>
        <v/>
      </c>
      <c r="F2864" s="24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4" t="str">
        <f t="shared" si="98"/>
        <v/>
      </c>
    </row>
    <row r="2865" spans="1:7">
      <c r="A2865" s="30" t="s">
        <v>4382</v>
      </c>
      <c r="B2865" s="30">
        <v>1</v>
      </c>
      <c r="C2865" s="30">
        <v>1</v>
      </c>
      <c r="D2865" s="24" t="str">
        <f t="shared" si="99"/>
        <v/>
      </c>
      <c r="E2865" s="24" t="str">
        <f>IF(D2865="","",COUNTIF($D$1:D2865,"기사임"))</f>
        <v/>
      </c>
      <c r="F2865" s="24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4" t="str">
        <f t="shared" si="98"/>
        <v/>
      </c>
    </row>
    <row r="2866" spans="1:7">
      <c r="A2866" s="30" t="s">
        <v>4383</v>
      </c>
      <c r="B2866" s="30">
        <v>1</v>
      </c>
      <c r="C2866" s="30">
        <v>1</v>
      </c>
      <c r="D2866" s="24" t="str">
        <f t="shared" si="99"/>
        <v/>
      </c>
      <c r="E2866" s="24" t="str">
        <f>IF(D2866="","",COUNTIF($D$1:D2866,"기사임"))</f>
        <v/>
      </c>
      <c r="F2866" s="24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4" t="str">
        <f t="shared" si="98"/>
        <v/>
      </c>
    </row>
    <row r="2867" spans="1:7">
      <c r="A2867" s="30" t="s">
        <v>4384</v>
      </c>
      <c r="B2867" s="30">
        <v>1</v>
      </c>
      <c r="C2867" s="30">
        <v>1</v>
      </c>
      <c r="D2867" s="24" t="str">
        <f t="shared" si="99"/>
        <v/>
      </c>
      <c r="E2867" s="24" t="str">
        <f>IF(D2867="","",COUNTIF($D$1:D2867,"기사임"))</f>
        <v/>
      </c>
      <c r="F2867" s="24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4" t="str">
        <f t="shared" si="98"/>
        <v/>
      </c>
    </row>
    <row r="2868" spans="1:7">
      <c r="A2868" s="30" t="s">
        <v>4385</v>
      </c>
      <c r="B2868" s="30">
        <v>1</v>
      </c>
      <c r="C2868" s="30">
        <v>1</v>
      </c>
      <c r="D2868" s="24" t="str">
        <f t="shared" si="99"/>
        <v/>
      </c>
      <c r="E2868" s="24" t="str">
        <f>IF(D2868="","",COUNTIF($D$1:D2868,"기사임"))</f>
        <v/>
      </c>
      <c r="F2868" s="24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4" t="str">
        <f t="shared" si="98"/>
        <v/>
      </c>
    </row>
    <row r="2869" spans="1:7">
      <c r="A2869" s="30" t="s">
        <v>4386</v>
      </c>
      <c r="B2869" s="30">
        <v>1</v>
      </c>
      <c r="C2869" s="30">
        <v>1</v>
      </c>
      <c r="D2869" s="24" t="str">
        <f t="shared" si="99"/>
        <v/>
      </c>
      <c r="E2869" s="24" t="str">
        <f>IF(D2869="","",COUNTIF($D$1:D2869,"기사임"))</f>
        <v/>
      </c>
      <c r="F2869" s="24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4" t="str">
        <f t="shared" si="98"/>
        <v/>
      </c>
    </row>
    <row r="2870" spans="1:7">
      <c r="A2870" s="30" t="s">
        <v>4387</v>
      </c>
      <c r="B2870" s="30">
        <v>1</v>
      </c>
      <c r="C2870" s="30">
        <v>1</v>
      </c>
      <c r="D2870" s="24" t="str">
        <f t="shared" si="99"/>
        <v/>
      </c>
      <c r="E2870" s="24" t="str">
        <f>IF(D2870="","",COUNTIF($D$1:D2870,"기사임"))</f>
        <v/>
      </c>
      <c r="F2870" s="24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4" t="str">
        <f t="shared" si="98"/>
        <v/>
      </c>
    </row>
    <row r="2871" spans="1:7">
      <c r="A2871" s="30" t="s">
        <v>4388</v>
      </c>
      <c r="B2871" s="30">
        <v>1</v>
      </c>
      <c r="C2871" s="30">
        <v>1</v>
      </c>
      <c r="D2871" s="24" t="str">
        <f t="shared" si="99"/>
        <v/>
      </c>
      <c r="E2871" s="24" t="str">
        <f>IF(D2871="","",COUNTIF($D$1:D2871,"기사임"))</f>
        <v/>
      </c>
      <c r="F2871" s="24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4" t="str">
        <f t="shared" si="98"/>
        <v/>
      </c>
    </row>
    <row r="2872" spans="1:7">
      <c r="A2872" s="30" t="s">
        <v>4389</v>
      </c>
      <c r="B2872" s="30">
        <v>1</v>
      </c>
      <c r="C2872" s="30">
        <v>1</v>
      </c>
      <c r="D2872" s="24" t="str">
        <f t="shared" si="99"/>
        <v/>
      </c>
      <c r="E2872" s="24" t="str">
        <f>IF(D2872="","",COUNTIF($D$1:D2872,"기사임"))</f>
        <v/>
      </c>
      <c r="F2872" s="24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4" t="str">
        <f t="shared" si="98"/>
        <v/>
      </c>
    </row>
    <row r="2873" spans="1:7">
      <c r="A2873" s="30" t="s">
        <v>4390</v>
      </c>
      <c r="B2873" s="30">
        <v>1</v>
      </c>
      <c r="C2873" s="30">
        <v>1</v>
      </c>
      <c r="D2873" s="24" t="str">
        <f t="shared" si="99"/>
        <v/>
      </c>
      <c r="E2873" s="24" t="str">
        <f>IF(D2873="","",COUNTIF($D$1:D2873,"기사임"))</f>
        <v/>
      </c>
      <c r="F2873" s="24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4" t="str">
        <f t="shared" si="98"/>
        <v/>
      </c>
    </row>
    <row r="2874" spans="1:7">
      <c r="A2874" s="30" t="s">
        <v>4391</v>
      </c>
      <c r="B2874" s="30">
        <v>1</v>
      </c>
      <c r="C2874" s="30">
        <v>1</v>
      </c>
      <c r="D2874" s="24" t="str">
        <f t="shared" si="99"/>
        <v/>
      </c>
      <c r="E2874" s="24" t="str">
        <f>IF(D2874="","",COUNTIF($D$1:D2874,"기사임"))</f>
        <v/>
      </c>
      <c r="F2874" s="24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4" t="str">
        <f t="shared" si="98"/>
        <v/>
      </c>
    </row>
    <row r="2875" spans="1:7">
      <c r="A2875" s="30" t="s">
        <v>4392</v>
      </c>
      <c r="B2875" s="30">
        <v>1</v>
      </c>
      <c r="C2875" s="30">
        <v>1</v>
      </c>
      <c r="D2875" s="24" t="str">
        <f t="shared" si="99"/>
        <v/>
      </c>
      <c r="E2875" s="24" t="str">
        <f>IF(D2875="","",COUNTIF($D$1:D2875,"기사임"))</f>
        <v/>
      </c>
      <c r="F2875" s="24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4" t="str">
        <f t="shared" si="98"/>
        <v/>
      </c>
    </row>
    <row r="2876" spans="1:7">
      <c r="A2876" s="30" t="s">
        <v>4393</v>
      </c>
      <c r="B2876" s="30">
        <v>1</v>
      </c>
      <c r="C2876" s="30">
        <v>1</v>
      </c>
      <c r="D2876" s="24" t="str">
        <f t="shared" si="99"/>
        <v/>
      </c>
      <c r="E2876" s="24" t="str">
        <f>IF(D2876="","",COUNTIF($D$1:D2876,"기사임"))</f>
        <v/>
      </c>
      <c r="F2876" s="24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4" t="str">
        <f t="shared" si="98"/>
        <v/>
      </c>
    </row>
    <row r="2877" spans="1:7">
      <c r="A2877" s="30" t="s">
        <v>4394</v>
      </c>
      <c r="B2877" s="30">
        <v>1</v>
      </c>
      <c r="C2877" s="30">
        <v>1</v>
      </c>
      <c r="D2877" s="24" t="str">
        <f t="shared" si="99"/>
        <v/>
      </c>
      <c r="E2877" s="24" t="str">
        <f>IF(D2877="","",COUNTIF($D$1:D2877,"기사임"))</f>
        <v/>
      </c>
      <c r="F2877" s="24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4" t="str">
        <f t="shared" si="98"/>
        <v/>
      </c>
    </row>
    <row r="2878" spans="1:7">
      <c r="A2878" s="30" t="s">
        <v>4395</v>
      </c>
      <c r="B2878" s="30">
        <v>1</v>
      </c>
      <c r="C2878" s="30">
        <v>1</v>
      </c>
      <c r="D2878" s="24" t="str">
        <f t="shared" si="99"/>
        <v/>
      </c>
      <c r="E2878" s="24" t="str">
        <f>IF(D2878="","",COUNTIF($D$1:D2878,"기사임"))</f>
        <v/>
      </c>
      <c r="F2878" s="24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4" t="str">
        <f t="shared" si="98"/>
        <v/>
      </c>
    </row>
    <row r="2879" spans="1:7">
      <c r="A2879" s="30" t="s">
        <v>4396</v>
      </c>
      <c r="B2879" s="30">
        <v>1</v>
      </c>
      <c r="C2879" s="30">
        <v>1</v>
      </c>
      <c r="D2879" s="24" t="str">
        <f t="shared" si="99"/>
        <v/>
      </c>
      <c r="E2879" s="24" t="str">
        <f>IF(D2879="","",COUNTIF($D$1:D2879,"기사임"))</f>
        <v/>
      </c>
      <c r="F2879" s="24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4" t="str">
        <f t="shared" si="98"/>
        <v/>
      </c>
    </row>
    <row r="2880" spans="1:7">
      <c r="A2880" s="30" t="s">
        <v>4397</v>
      </c>
      <c r="B2880" s="30">
        <v>1</v>
      </c>
      <c r="C2880" s="30">
        <v>1</v>
      </c>
      <c r="D2880" s="24" t="str">
        <f t="shared" si="99"/>
        <v/>
      </c>
      <c r="E2880" s="24" t="str">
        <f>IF(D2880="","",COUNTIF($D$1:D2880,"기사임"))</f>
        <v/>
      </c>
      <c r="F2880" s="24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4" t="str">
        <f t="shared" si="98"/>
        <v/>
      </c>
    </row>
    <row r="2881" spans="1:7">
      <c r="A2881" s="30" t="s">
        <v>4398</v>
      </c>
      <c r="B2881" s="30">
        <v>1</v>
      </c>
      <c r="C2881" s="30">
        <v>1</v>
      </c>
      <c r="D2881" s="24" t="str">
        <f t="shared" si="99"/>
        <v/>
      </c>
      <c r="E2881" s="24" t="str">
        <f>IF(D2881="","",COUNTIF($D$1:D2881,"기사임"))</f>
        <v/>
      </c>
      <c r="F2881" s="24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4" t="str">
        <f t="shared" si="98"/>
        <v/>
      </c>
    </row>
    <row r="2882" spans="1:7">
      <c r="A2882" s="30" t="s">
        <v>4399</v>
      </c>
      <c r="B2882" s="30">
        <v>1</v>
      </c>
      <c r="C2882" s="30">
        <v>1</v>
      </c>
      <c r="D2882" s="24" t="str">
        <f t="shared" si="99"/>
        <v/>
      </c>
      <c r="E2882" s="24" t="str">
        <f>IF(D2882="","",COUNTIF($D$1:D2882,"기사임"))</f>
        <v/>
      </c>
      <c r="F2882" s="24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4" t="str">
        <f t="shared" ref="G2882:G2945" si="101">IF(F2882="","",RANK(F2882,F:F,1))</f>
        <v/>
      </c>
    </row>
    <row r="2883" spans="1:7">
      <c r="A2883" s="30" t="s">
        <v>3165</v>
      </c>
      <c r="B2883" s="30">
        <v>1</v>
      </c>
      <c r="C2883" s="30">
        <v>1</v>
      </c>
      <c r="D2883" s="24" t="str">
        <f t="shared" ref="D2883:D2946" si="102">IF(AND(MID(A2883,2,8)="archives",ISNUMBER(VALUE(MID(A2883,11,8)))=TRUE),"기사임","")</f>
        <v/>
      </c>
      <c r="E2883" s="24" t="str">
        <f>IF(D2883="","",COUNTIF($D$1:D2883,"기사임"))</f>
        <v/>
      </c>
      <c r="F2883" s="24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4" t="str">
        <f t="shared" si="101"/>
        <v/>
      </c>
    </row>
    <row r="2884" spans="1:7">
      <c r="A2884" s="30" t="s">
        <v>4400</v>
      </c>
      <c r="B2884" s="30">
        <v>1</v>
      </c>
      <c r="C2884" s="30">
        <v>1</v>
      </c>
      <c r="D2884" s="24" t="str">
        <f t="shared" si="102"/>
        <v/>
      </c>
      <c r="E2884" s="24" t="str">
        <f>IF(D2884="","",COUNTIF($D$1:D2884,"기사임"))</f>
        <v/>
      </c>
      <c r="F2884" s="24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4" t="str">
        <f t="shared" si="101"/>
        <v/>
      </c>
    </row>
    <row r="2885" spans="1:7">
      <c r="A2885" s="30" t="s">
        <v>2905</v>
      </c>
      <c r="B2885" s="30">
        <v>1</v>
      </c>
      <c r="C2885" s="30">
        <v>1</v>
      </c>
      <c r="D2885" s="24" t="str">
        <f t="shared" si="102"/>
        <v/>
      </c>
      <c r="E2885" s="24" t="str">
        <f>IF(D2885="","",COUNTIF($D$1:D2885,"기사임"))</f>
        <v/>
      </c>
      <c r="F2885" s="24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4" t="str">
        <f t="shared" si="101"/>
        <v/>
      </c>
    </row>
    <row r="2886" spans="1:7">
      <c r="A2886" s="30" t="s">
        <v>4401</v>
      </c>
      <c r="B2886" s="30">
        <v>1</v>
      </c>
      <c r="C2886" s="30">
        <v>1</v>
      </c>
      <c r="D2886" s="24" t="str">
        <f t="shared" si="102"/>
        <v/>
      </c>
      <c r="E2886" s="24" t="str">
        <f>IF(D2886="","",COUNTIF($D$1:D2886,"기사임"))</f>
        <v/>
      </c>
      <c r="F2886" s="24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4" t="str">
        <f t="shared" si="101"/>
        <v/>
      </c>
    </row>
    <row r="2887" spans="1:7">
      <c r="A2887" s="30" t="s">
        <v>4402</v>
      </c>
      <c r="B2887" s="30">
        <v>1</v>
      </c>
      <c r="C2887" s="30">
        <v>1</v>
      </c>
      <c r="D2887" s="24" t="str">
        <f t="shared" si="102"/>
        <v/>
      </c>
      <c r="E2887" s="24" t="str">
        <f>IF(D2887="","",COUNTIF($D$1:D2887,"기사임"))</f>
        <v/>
      </c>
      <c r="F2887" s="24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4" t="str">
        <f t="shared" si="101"/>
        <v/>
      </c>
    </row>
    <row r="2888" spans="1:7">
      <c r="A2888" s="30" t="s">
        <v>4403</v>
      </c>
      <c r="B2888" s="30">
        <v>1</v>
      </c>
      <c r="C2888" s="30">
        <v>1</v>
      </c>
      <c r="D2888" s="24" t="str">
        <f t="shared" si="102"/>
        <v/>
      </c>
      <c r="E2888" s="24" t="str">
        <f>IF(D2888="","",COUNTIF($D$1:D2888,"기사임"))</f>
        <v/>
      </c>
      <c r="F2888" s="24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4" t="str">
        <f t="shared" si="101"/>
        <v/>
      </c>
    </row>
    <row r="2889" spans="1:7">
      <c r="A2889" s="30" t="s">
        <v>4404</v>
      </c>
      <c r="B2889" s="30">
        <v>1</v>
      </c>
      <c r="C2889" s="30">
        <v>1</v>
      </c>
      <c r="D2889" s="24" t="str">
        <f t="shared" si="102"/>
        <v/>
      </c>
      <c r="E2889" s="24" t="str">
        <f>IF(D2889="","",COUNTIF($D$1:D2889,"기사임"))</f>
        <v/>
      </c>
      <c r="F2889" s="24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4" t="str">
        <f t="shared" si="101"/>
        <v/>
      </c>
    </row>
    <row r="2890" spans="1:7">
      <c r="A2890" s="30" t="s">
        <v>2907</v>
      </c>
      <c r="B2890" s="30">
        <v>1</v>
      </c>
      <c r="C2890" s="30">
        <v>1</v>
      </c>
      <c r="D2890" s="24" t="str">
        <f t="shared" si="102"/>
        <v/>
      </c>
      <c r="E2890" s="24" t="str">
        <f>IF(D2890="","",COUNTIF($D$1:D2890,"기사임"))</f>
        <v/>
      </c>
      <c r="F2890" s="24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4" t="str">
        <f t="shared" si="101"/>
        <v/>
      </c>
    </row>
    <row r="2891" spans="1:7">
      <c r="A2891" s="30" t="s">
        <v>4405</v>
      </c>
      <c r="B2891" s="30">
        <v>1</v>
      </c>
      <c r="C2891" s="30">
        <v>1</v>
      </c>
      <c r="D2891" s="24" t="str">
        <f t="shared" si="102"/>
        <v/>
      </c>
      <c r="E2891" s="24" t="str">
        <f>IF(D2891="","",COUNTIF($D$1:D2891,"기사임"))</f>
        <v/>
      </c>
      <c r="F2891" s="24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4" t="str">
        <f t="shared" si="101"/>
        <v/>
      </c>
    </row>
    <row r="2892" spans="1:7">
      <c r="A2892" s="30" t="s">
        <v>4406</v>
      </c>
      <c r="B2892" s="30">
        <v>1</v>
      </c>
      <c r="C2892" s="30">
        <v>1</v>
      </c>
      <c r="D2892" s="24" t="str">
        <f t="shared" si="102"/>
        <v/>
      </c>
      <c r="E2892" s="24" t="str">
        <f>IF(D2892="","",COUNTIF($D$1:D2892,"기사임"))</f>
        <v/>
      </c>
      <c r="F2892" s="24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4" t="str">
        <f t="shared" si="101"/>
        <v/>
      </c>
    </row>
    <row r="2893" spans="1:7">
      <c r="A2893" s="30" t="s">
        <v>4407</v>
      </c>
      <c r="B2893" s="30">
        <v>1</v>
      </c>
      <c r="C2893" s="30">
        <v>1</v>
      </c>
      <c r="D2893" s="24" t="str">
        <f t="shared" si="102"/>
        <v/>
      </c>
      <c r="E2893" s="24" t="str">
        <f>IF(D2893="","",COUNTIF($D$1:D2893,"기사임"))</f>
        <v/>
      </c>
      <c r="F2893" s="24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4" t="str">
        <f t="shared" si="101"/>
        <v/>
      </c>
    </row>
    <row r="2894" spans="1:7">
      <c r="A2894" s="30" t="s">
        <v>4408</v>
      </c>
      <c r="B2894" s="30">
        <v>1</v>
      </c>
      <c r="C2894" s="30">
        <v>1</v>
      </c>
      <c r="D2894" s="24" t="str">
        <f t="shared" si="102"/>
        <v/>
      </c>
      <c r="E2894" s="24" t="str">
        <f>IF(D2894="","",COUNTIF($D$1:D2894,"기사임"))</f>
        <v/>
      </c>
      <c r="F2894" s="24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4" t="str">
        <f t="shared" si="101"/>
        <v/>
      </c>
    </row>
    <row r="2895" spans="1:7">
      <c r="A2895" s="30" t="s">
        <v>4409</v>
      </c>
      <c r="B2895" s="30">
        <v>1</v>
      </c>
      <c r="C2895" s="30">
        <v>1</v>
      </c>
      <c r="D2895" s="24" t="str">
        <f t="shared" si="102"/>
        <v/>
      </c>
      <c r="E2895" s="24" t="str">
        <f>IF(D2895="","",COUNTIF($D$1:D2895,"기사임"))</f>
        <v/>
      </c>
      <c r="F2895" s="24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4" t="str">
        <f t="shared" si="101"/>
        <v/>
      </c>
    </row>
    <row r="2896" spans="1:7">
      <c r="A2896" s="30" t="s">
        <v>2490</v>
      </c>
      <c r="B2896" s="30">
        <v>1</v>
      </c>
      <c r="C2896" s="30">
        <v>1</v>
      </c>
      <c r="D2896" s="24" t="str">
        <f t="shared" si="102"/>
        <v/>
      </c>
      <c r="E2896" s="24" t="str">
        <f>IF(D2896="","",COUNTIF($D$1:D2896,"기사임"))</f>
        <v/>
      </c>
      <c r="F2896" s="24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4" t="str">
        <f t="shared" si="101"/>
        <v/>
      </c>
    </row>
    <row r="2897" spans="1:7">
      <c r="A2897" s="30" t="s">
        <v>4410</v>
      </c>
      <c r="B2897" s="30">
        <v>1</v>
      </c>
      <c r="C2897" s="30">
        <v>1</v>
      </c>
      <c r="D2897" s="24" t="str">
        <f t="shared" si="102"/>
        <v/>
      </c>
      <c r="E2897" s="24" t="str">
        <f>IF(D2897="","",COUNTIF($D$1:D2897,"기사임"))</f>
        <v/>
      </c>
      <c r="F2897" s="24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4" t="str">
        <f t="shared" si="101"/>
        <v/>
      </c>
    </row>
    <row r="2898" spans="1:7">
      <c r="A2898" s="30" t="s">
        <v>4411</v>
      </c>
      <c r="B2898" s="30">
        <v>1</v>
      </c>
      <c r="C2898" s="30">
        <v>1</v>
      </c>
      <c r="D2898" s="24" t="str">
        <f t="shared" si="102"/>
        <v/>
      </c>
      <c r="E2898" s="24" t="str">
        <f>IF(D2898="","",COUNTIF($D$1:D2898,"기사임"))</f>
        <v/>
      </c>
      <c r="F2898" s="24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4" t="str">
        <f t="shared" si="101"/>
        <v/>
      </c>
    </row>
    <row r="2899" spans="1:7">
      <c r="A2899" s="30" t="s">
        <v>4412</v>
      </c>
      <c r="B2899" s="30">
        <v>1</v>
      </c>
      <c r="C2899" s="30">
        <v>1</v>
      </c>
      <c r="D2899" s="24" t="str">
        <f t="shared" si="102"/>
        <v/>
      </c>
      <c r="E2899" s="24" t="str">
        <f>IF(D2899="","",COUNTIF($D$1:D2899,"기사임"))</f>
        <v/>
      </c>
      <c r="F2899" s="24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4" t="str">
        <f t="shared" si="101"/>
        <v/>
      </c>
    </row>
    <row r="2900" spans="1:7">
      <c r="A2900" s="30" t="s">
        <v>4413</v>
      </c>
      <c r="B2900" s="30">
        <v>1</v>
      </c>
      <c r="C2900" s="30">
        <v>1</v>
      </c>
      <c r="D2900" s="24" t="str">
        <f t="shared" si="102"/>
        <v/>
      </c>
      <c r="E2900" s="24" t="str">
        <f>IF(D2900="","",COUNTIF($D$1:D2900,"기사임"))</f>
        <v/>
      </c>
      <c r="F2900" s="24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4" t="str">
        <f t="shared" si="101"/>
        <v/>
      </c>
    </row>
    <row r="2901" spans="1:7">
      <c r="A2901" s="30" t="s">
        <v>4414</v>
      </c>
      <c r="B2901" s="30">
        <v>1</v>
      </c>
      <c r="C2901" s="30">
        <v>1</v>
      </c>
      <c r="D2901" s="24" t="str">
        <f t="shared" si="102"/>
        <v/>
      </c>
      <c r="E2901" s="24" t="str">
        <f>IF(D2901="","",COUNTIF($D$1:D2901,"기사임"))</f>
        <v/>
      </c>
      <c r="F2901" s="24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4" t="str">
        <f t="shared" si="101"/>
        <v/>
      </c>
    </row>
    <row r="2902" spans="1:7">
      <c r="A2902" s="30" t="s">
        <v>4415</v>
      </c>
      <c r="B2902" s="30">
        <v>1</v>
      </c>
      <c r="C2902" s="30">
        <v>1</v>
      </c>
      <c r="D2902" s="24" t="str">
        <f t="shared" si="102"/>
        <v/>
      </c>
      <c r="E2902" s="24" t="str">
        <f>IF(D2902="","",COUNTIF($D$1:D2902,"기사임"))</f>
        <v/>
      </c>
      <c r="F2902" s="24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4" t="str">
        <f t="shared" si="101"/>
        <v/>
      </c>
    </row>
    <row r="2903" spans="1:7">
      <c r="A2903" t="s">
        <v>4416</v>
      </c>
      <c r="B2903">
        <v>1</v>
      </c>
      <c r="C2903">
        <v>1</v>
      </c>
      <c r="D2903" s="24" t="str">
        <f t="shared" si="102"/>
        <v/>
      </c>
      <c r="E2903" s="24" t="str">
        <f>IF(D2903="","",COUNTIF($D$1:D2903,"기사임"))</f>
        <v/>
      </c>
      <c r="F2903" s="24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4" t="str">
        <f t="shared" si="101"/>
        <v/>
      </c>
    </row>
    <row r="2904" spans="1:7">
      <c r="A2904" t="s">
        <v>2491</v>
      </c>
      <c r="B2904">
        <v>1</v>
      </c>
      <c r="C2904">
        <v>1</v>
      </c>
      <c r="D2904" s="24" t="str">
        <f t="shared" si="102"/>
        <v/>
      </c>
      <c r="E2904" s="24" t="str">
        <f>IF(D2904="","",COUNTIF($D$1:D2904,"기사임"))</f>
        <v/>
      </c>
      <c r="F2904" s="24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4" t="str">
        <f t="shared" si="101"/>
        <v/>
      </c>
    </row>
    <row r="2905" spans="1:7">
      <c r="A2905" t="s">
        <v>4417</v>
      </c>
      <c r="B2905">
        <v>1</v>
      </c>
      <c r="C2905">
        <v>1</v>
      </c>
      <c r="D2905" s="24" t="str">
        <f t="shared" si="102"/>
        <v/>
      </c>
      <c r="E2905" s="24" t="str">
        <f>IF(D2905="","",COUNTIF($D$1:D2905,"기사임"))</f>
        <v/>
      </c>
      <c r="F2905" s="24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4" t="str">
        <f t="shared" si="101"/>
        <v/>
      </c>
    </row>
    <row r="2906" spans="1:7">
      <c r="A2906" t="s">
        <v>3379</v>
      </c>
      <c r="B2906">
        <v>1</v>
      </c>
      <c r="C2906">
        <v>1</v>
      </c>
      <c r="D2906" s="24" t="str">
        <f t="shared" si="102"/>
        <v/>
      </c>
      <c r="E2906" s="24" t="str">
        <f>IF(D2906="","",COUNTIF($D$1:D2906,"기사임"))</f>
        <v/>
      </c>
      <c r="F2906" s="24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4" t="str">
        <f t="shared" si="101"/>
        <v/>
      </c>
    </row>
    <row r="2907" spans="1:7">
      <c r="A2907" t="s">
        <v>4418</v>
      </c>
      <c r="B2907">
        <v>1</v>
      </c>
      <c r="C2907">
        <v>1</v>
      </c>
      <c r="D2907" s="24" t="str">
        <f t="shared" si="102"/>
        <v/>
      </c>
      <c r="E2907" s="24" t="str">
        <f>IF(D2907="","",COUNTIF($D$1:D2907,"기사임"))</f>
        <v/>
      </c>
      <c r="F2907" s="24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4" t="str">
        <f t="shared" si="101"/>
        <v/>
      </c>
    </row>
    <row r="2908" spans="1:7">
      <c r="A2908" t="s">
        <v>4419</v>
      </c>
      <c r="B2908">
        <v>1</v>
      </c>
      <c r="C2908">
        <v>1</v>
      </c>
      <c r="D2908" s="24" t="str">
        <f t="shared" si="102"/>
        <v/>
      </c>
      <c r="E2908" s="24" t="str">
        <f>IF(D2908="","",COUNTIF($D$1:D2908,"기사임"))</f>
        <v/>
      </c>
      <c r="F2908" s="24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4" t="str">
        <f t="shared" si="101"/>
        <v/>
      </c>
    </row>
    <row r="2909" spans="1:7">
      <c r="A2909" t="s">
        <v>3242</v>
      </c>
      <c r="B2909">
        <v>1</v>
      </c>
      <c r="C2909">
        <v>1</v>
      </c>
      <c r="D2909" s="24" t="str">
        <f t="shared" si="102"/>
        <v/>
      </c>
      <c r="E2909" s="24" t="str">
        <f>IF(D2909="","",COUNTIF($D$1:D2909,"기사임"))</f>
        <v/>
      </c>
      <c r="F2909" s="24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4" t="str">
        <f t="shared" si="101"/>
        <v/>
      </c>
    </row>
    <row r="2910" spans="1:7">
      <c r="A2910" t="s">
        <v>1954</v>
      </c>
      <c r="B2910">
        <v>1</v>
      </c>
      <c r="C2910">
        <v>1</v>
      </c>
      <c r="D2910" s="24" t="str">
        <f t="shared" si="102"/>
        <v/>
      </c>
      <c r="E2910" s="24" t="str">
        <f>IF(D2910="","",COUNTIF($D$1:D2910,"기사임"))</f>
        <v/>
      </c>
      <c r="F2910" s="24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4" t="str">
        <f t="shared" si="101"/>
        <v/>
      </c>
    </row>
    <row r="2911" spans="1:7">
      <c r="A2911" t="s">
        <v>4420</v>
      </c>
      <c r="B2911">
        <v>1</v>
      </c>
      <c r="C2911">
        <v>1</v>
      </c>
      <c r="D2911" s="24" t="str">
        <f t="shared" si="102"/>
        <v/>
      </c>
      <c r="E2911" s="24" t="str">
        <f>IF(D2911="","",COUNTIF($D$1:D2911,"기사임"))</f>
        <v/>
      </c>
      <c r="F2911" s="24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4" t="str">
        <f t="shared" si="101"/>
        <v/>
      </c>
    </row>
    <row r="2912" spans="1:7">
      <c r="A2912" t="s">
        <v>4421</v>
      </c>
      <c r="B2912">
        <v>1</v>
      </c>
      <c r="C2912">
        <v>1</v>
      </c>
      <c r="D2912" s="24" t="str">
        <f t="shared" si="102"/>
        <v/>
      </c>
      <c r="E2912" s="24" t="str">
        <f>IF(D2912="","",COUNTIF($D$1:D2912,"기사임"))</f>
        <v/>
      </c>
      <c r="F2912" s="24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4" t="str">
        <f t="shared" si="101"/>
        <v/>
      </c>
    </row>
    <row r="2913" spans="1:7">
      <c r="A2913" t="s">
        <v>4422</v>
      </c>
      <c r="B2913">
        <v>1</v>
      </c>
      <c r="C2913">
        <v>1</v>
      </c>
      <c r="D2913" s="24" t="str">
        <f t="shared" si="102"/>
        <v/>
      </c>
      <c r="E2913" s="24" t="str">
        <f>IF(D2913="","",COUNTIF($D$1:D2913,"기사임"))</f>
        <v/>
      </c>
      <c r="F2913" s="24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4" t="str">
        <f t="shared" si="101"/>
        <v/>
      </c>
    </row>
    <row r="2914" spans="1:7">
      <c r="A2914" t="s">
        <v>3199</v>
      </c>
      <c r="B2914">
        <v>1</v>
      </c>
      <c r="C2914">
        <v>1</v>
      </c>
      <c r="D2914" s="24" t="str">
        <f t="shared" si="102"/>
        <v/>
      </c>
      <c r="E2914" s="24" t="str">
        <f>IF(D2914="","",COUNTIF($D$1:D2914,"기사임"))</f>
        <v/>
      </c>
      <c r="F2914" s="24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4" t="str">
        <f t="shared" si="101"/>
        <v/>
      </c>
    </row>
    <row r="2915" spans="1:7">
      <c r="A2915" t="s">
        <v>3380</v>
      </c>
      <c r="B2915">
        <v>1</v>
      </c>
      <c r="C2915">
        <v>1</v>
      </c>
      <c r="D2915" s="24" t="str">
        <f t="shared" si="102"/>
        <v/>
      </c>
      <c r="E2915" s="24" t="str">
        <f>IF(D2915="","",COUNTIF($D$1:D2915,"기사임"))</f>
        <v/>
      </c>
      <c r="F2915" s="24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4" t="str">
        <f t="shared" si="101"/>
        <v/>
      </c>
    </row>
    <row r="2916" spans="1:7">
      <c r="A2916" t="s">
        <v>4423</v>
      </c>
      <c r="B2916">
        <v>1</v>
      </c>
      <c r="C2916">
        <v>1</v>
      </c>
      <c r="D2916" s="24" t="str">
        <f t="shared" si="102"/>
        <v/>
      </c>
      <c r="E2916" s="24" t="str">
        <f>IF(D2916="","",COUNTIF($D$1:D2916,"기사임"))</f>
        <v/>
      </c>
      <c r="F2916" s="24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4" t="str">
        <f t="shared" si="101"/>
        <v/>
      </c>
    </row>
    <row r="2917" spans="1:7">
      <c r="A2917" t="s">
        <v>3200</v>
      </c>
      <c r="B2917">
        <v>1</v>
      </c>
      <c r="C2917">
        <v>1</v>
      </c>
      <c r="D2917" s="24" t="str">
        <f t="shared" si="102"/>
        <v/>
      </c>
      <c r="E2917" s="24" t="str">
        <f>IF(D2917="","",COUNTIF($D$1:D2917,"기사임"))</f>
        <v/>
      </c>
      <c r="F2917" s="24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4" t="str">
        <f t="shared" si="101"/>
        <v/>
      </c>
    </row>
    <row r="2918" spans="1:7">
      <c r="A2918"/>
      <c r="B2918"/>
      <c r="C2918"/>
      <c r="D2918" s="24" t="str">
        <f t="shared" si="102"/>
        <v/>
      </c>
      <c r="E2918" s="24" t="str">
        <f>IF(D2918="","",COUNTIF($D$1:D2918,"기사임"))</f>
        <v/>
      </c>
      <c r="F2918" s="24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4" t="str">
        <f t="shared" si="101"/>
        <v/>
      </c>
    </row>
    <row r="2919" spans="1:7">
      <c r="A2919"/>
      <c r="B2919"/>
      <c r="C2919"/>
      <c r="D2919" s="24" t="str">
        <f t="shared" si="102"/>
        <v/>
      </c>
      <c r="E2919" s="24" t="str">
        <f>IF(D2919="","",COUNTIF($D$1:D2919,"기사임"))</f>
        <v/>
      </c>
      <c r="F2919" s="24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4" t="str">
        <f t="shared" si="101"/>
        <v/>
      </c>
    </row>
    <row r="2920" spans="1:7">
      <c r="A2920"/>
      <c r="B2920"/>
      <c r="C2920"/>
      <c r="D2920" s="24" t="str">
        <f t="shared" si="102"/>
        <v/>
      </c>
      <c r="E2920" s="24" t="str">
        <f>IF(D2920="","",COUNTIF($D$1:D2920,"기사임"))</f>
        <v/>
      </c>
      <c r="F2920" s="24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4" t="str">
        <f t="shared" si="101"/>
        <v/>
      </c>
    </row>
    <row r="2921" spans="1:7">
      <c r="A2921"/>
      <c r="B2921"/>
      <c r="C2921"/>
      <c r="D2921" s="24" t="str">
        <f t="shared" si="102"/>
        <v/>
      </c>
      <c r="E2921" s="24" t="str">
        <f>IF(D2921="","",COUNTIF($D$1:D2921,"기사임"))</f>
        <v/>
      </c>
      <c r="F2921" s="24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4" t="str">
        <f t="shared" si="101"/>
        <v/>
      </c>
    </row>
    <row r="2922" spans="1:7">
      <c r="A2922"/>
      <c r="B2922"/>
      <c r="C2922"/>
      <c r="D2922" s="24" t="str">
        <f t="shared" si="102"/>
        <v/>
      </c>
      <c r="E2922" s="24" t="str">
        <f>IF(D2922="","",COUNTIF($D$1:D2922,"기사임"))</f>
        <v/>
      </c>
      <c r="F2922" s="24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4" t="str">
        <f t="shared" si="101"/>
        <v/>
      </c>
    </row>
    <row r="2923" spans="1:7">
      <c r="A2923"/>
      <c r="B2923"/>
      <c r="C2923"/>
      <c r="D2923" s="24" t="str">
        <f t="shared" si="102"/>
        <v/>
      </c>
      <c r="E2923" s="24" t="str">
        <f>IF(D2923="","",COUNTIF($D$1:D2923,"기사임"))</f>
        <v/>
      </c>
      <c r="F2923" s="24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4" t="str">
        <f t="shared" si="101"/>
        <v/>
      </c>
    </row>
    <row r="2924" spans="1:7">
      <c r="A2924"/>
      <c r="B2924"/>
      <c r="C2924"/>
      <c r="D2924" s="24" t="str">
        <f t="shared" si="102"/>
        <v/>
      </c>
      <c r="E2924" s="24" t="str">
        <f>IF(D2924="","",COUNTIF($D$1:D2924,"기사임"))</f>
        <v/>
      </c>
      <c r="F2924" s="24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4" t="str">
        <f t="shared" si="101"/>
        <v/>
      </c>
    </row>
    <row r="2925" spans="1:7">
      <c r="A2925"/>
      <c r="B2925"/>
      <c r="C2925"/>
      <c r="D2925" s="24" t="str">
        <f t="shared" si="102"/>
        <v/>
      </c>
      <c r="E2925" s="24" t="str">
        <f>IF(D2925="","",COUNTIF($D$1:D2925,"기사임"))</f>
        <v/>
      </c>
      <c r="F2925" s="24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4" t="str">
        <f t="shared" si="101"/>
        <v/>
      </c>
    </row>
    <row r="2926" spans="1:7">
      <c r="A2926"/>
      <c r="B2926"/>
      <c r="C2926"/>
      <c r="D2926" s="24" t="str">
        <f t="shared" si="102"/>
        <v/>
      </c>
      <c r="E2926" s="24" t="str">
        <f>IF(D2926="","",COUNTIF($D$1:D2926,"기사임"))</f>
        <v/>
      </c>
      <c r="F2926" s="24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4" t="str">
        <f t="shared" si="101"/>
        <v/>
      </c>
    </row>
    <row r="2927" spans="1:7">
      <c r="A2927"/>
      <c r="B2927"/>
      <c r="C2927"/>
      <c r="D2927" s="24" t="str">
        <f t="shared" si="102"/>
        <v/>
      </c>
      <c r="E2927" s="24" t="str">
        <f>IF(D2927="","",COUNTIF($D$1:D2927,"기사임"))</f>
        <v/>
      </c>
      <c r="F2927" s="24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4" t="str">
        <f t="shared" si="101"/>
        <v/>
      </c>
    </row>
    <row r="2928" spans="1:7">
      <c r="A2928"/>
      <c r="B2928"/>
      <c r="C2928"/>
      <c r="D2928" s="24" t="str">
        <f t="shared" si="102"/>
        <v/>
      </c>
      <c r="E2928" s="24" t="str">
        <f>IF(D2928="","",COUNTIF($D$1:D2928,"기사임"))</f>
        <v/>
      </c>
      <c r="F2928" s="24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4" t="str">
        <f t="shared" si="101"/>
        <v/>
      </c>
    </row>
    <row r="2929" spans="1:7">
      <c r="A2929"/>
      <c r="B2929"/>
      <c r="C2929"/>
      <c r="D2929" s="24" t="str">
        <f t="shared" si="102"/>
        <v/>
      </c>
      <c r="E2929" s="24" t="str">
        <f>IF(D2929="","",COUNTIF($D$1:D2929,"기사임"))</f>
        <v/>
      </c>
      <c r="F2929" s="24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4" t="str">
        <f t="shared" si="101"/>
        <v/>
      </c>
    </row>
    <row r="2930" spans="1:7">
      <c r="A2930"/>
      <c r="B2930"/>
      <c r="C2930"/>
      <c r="D2930" s="24" t="str">
        <f t="shared" si="102"/>
        <v/>
      </c>
      <c r="E2930" s="24" t="str">
        <f>IF(D2930="","",COUNTIF($D$1:D2930,"기사임"))</f>
        <v/>
      </c>
      <c r="F2930" s="24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4" t="str">
        <f t="shared" si="101"/>
        <v/>
      </c>
    </row>
    <row r="2931" spans="1:7">
      <c r="A2931"/>
      <c r="B2931"/>
      <c r="C2931"/>
      <c r="D2931" s="24" t="str">
        <f t="shared" si="102"/>
        <v/>
      </c>
      <c r="E2931" s="24" t="str">
        <f>IF(D2931="","",COUNTIF($D$1:D2931,"기사임"))</f>
        <v/>
      </c>
      <c r="F2931" s="24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4" t="str">
        <f t="shared" si="101"/>
        <v/>
      </c>
    </row>
    <row r="2932" spans="1:7">
      <c r="A2932"/>
      <c r="B2932"/>
      <c r="C2932"/>
      <c r="D2932" s="24" t="str">
        <f t="shared" si="102"/>
        <v/>
      </c>
      <c r="E2932" s="24" t="str">
        <f>IF(D2932="","",COUNTIF($D$1:D2932,"기사임"))</f>
        <v/>
      </c>
      <c r="F2932" s="24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4" t="str">
        <f t="shared" si="101"/>
        <v/>
      </c>
    </row>
    <row r="2933" spans="1:7">
      <c r="A2933"/>
      <c r="B2933"/>
      <c r="C2933"/>
      <c r="D2933" s="24" t="str">
        <f t="shared" si="102"/>
        <v/>
      </c>
      <c r="E2933" s="24" t="str">
        <f>IF(D2933="","",COUNTIF($D$1:D2933,"기사임"))</f>
        <v/>
      </c>
      <c r="F2933" s="24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4" t="str">
        <f t="shared" si="101"/>
        <v/>
      </c>
    </row>
    <row r="2934" spans="1:7">
      <c r="A2934"/>
      <c r="B2934"/>
      <c r="C2934"/>
      <c r="D2934" s="24" t="str">
        <f t="shared" si="102"/>
        <v/>
      </c>
      <c r="E2934" s="24" t="str">
        <f>IF(D2934="","",COUNTIF($D$1:D2934,"기사임"))</f>
        <v/>
      </c>
      <c r="F2934" s="24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4" t="str">
        <f t="shared" si="101"/>
        <v/>
      </c>
    </row>
    <row r="2935" spans="1:7">
      <c r="A2935"/>
      <c r="B2935"/>
      <c r="C2935"/>
      <c r="D2935" s="24" t="str">
        <f t="shared" si="102"/>
        <v/>
      </c>
      <c r="E2935" s="24" t="str">
        <f>IF(D2935="","",COUNTIF($D$1:D2935,"기사임"))</f>
        <v/>
      </c>
      <c r="F2935" s="24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4" t="str">
        <f t="shared" si="101"/>
        <v/>
      </c>
    </row>
    <row r="2936" spans="1:7">
      <c r="A2936"/>
      <c r="B2936"/>
      <c r="C2936"/>
      <c r="D2936" s="24" t="str">
        <f t="shared" si="102"/>
        <v/>
      </c>
      <c r="E2936" s="24" t="str">
        <f>IF(D2936="","",COUNTIF($D$1:D2936,"기사임"))</f>
        <v/>
      </c>
      <c r="F2936" s="24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4" t="str">
        <f t="shared" si="101"/>
        <v/>
      </c>
    </row>
    <row r="2937" spans="1:7">
      <c r="A2937"/>
      <c r="B2937"/>
      <c r="C2937"/>
      <c r="D2937" s="24" t="str">
        <f t="shared" si="102"/>
        <v/>
      </c>
      <c r="E2937" s="24" t="str">
        <f>IF(D2937="","",COUNTIF($D$1:D2937,"기사임"))</f>
        <v/>
      </c>
      <c r="F2937" s="24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4" t="str">
        <f t="shared" si="101"/>
        <v/>
      </c>
    </row>
    <row r="2938" spans="1:7">
      <c r="A2938"/>
      <c r="B2938"/>
      <c r="C2938"/>
      <c r="D2938" s="24" t="str">
        <f t="shared" si="102"/>
        <v/>
      </c>
      <c r="E2938" s="24" t="str">
        <f>IF(D2938="","",COUNTIF($D$1:D2938,"기사임"))</f>
        <v/>
      </c>
      <c r="F2938" s="24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4" t="str">
        <f t="shared" si="101"/>
        <v/>
      </c>
    </row>
    <row r="2939" spans="1:7">
      <c r="A2939"/>
      <c r="B2939"/>
      <c r="C2939"/>
      <c r="D2939" s="24" t="str">
        <f t="shared" si="102"/>
        <v/>
      </c>
      <c r="E2939" s="24" t="str">
        <f>IF(D2939="","",COUNTIF($D$1:D2939,"기사임"))</f>
        <v/>
      </c>
      <c r="F2939" s="24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4" t="str">
        <f t="shared" si="101"/>
        <v/>
      </c>
    </row>
    <row r="2940" spans="1:7">
      <c r="A2940"/>
      <c r="B2940"/>
      <c r="C2940"/>
      <c r="D2940" s="24" t="str">
        <f t="shared" si="102"/>
        <v/>
      </c>
      <c r="E2940" s="24" t="str">
        <f>IF(D2940="","",COUNTIF($D$1:D2940,"기사임"))</f>
        <v/>
      </c>
      <c r="F2940" s="24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4" t="str">
        <f t="shared" si="101"/>
        <v/>
      </c>
    </row>
    <row r="2941" spans="1:7">
      <c r="A2941"/>
      <c r="B2941"/>
      <c r="C2941"/>
      <c r="D2941" s="24" t="str">
        <f t="shared" si="102"/>
        <v/>
      </c>
      <c r="E2941" s="24" t="str">
        <f>IF(D2941="","",COUNTIF($D$1:D2941,"기사임"))</f>
        <v/>
      </c>
      <c r="F2941" s="24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4" t="str">
        <f t="shared" si="101"/>
        <v/>
      </c>
    </row>
    <row r="2942" spans="1:7">
      <c r="A2942"/>
      <c r="B2942"/>
      <c r="C2942"/>
      <c r="D2942" s="24" t="str">
        <f t="shared" si="102"/>
        <v/>
      </c>
      <c r="E2942" s="24" t="str">
        <f>IF(D2942="","",COUNTIF($D$1:D2942,"기사임"))</f>
        <v/>
      </c>
      <c r="F2942" s="24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4" t="str">
        <f t="shared" si="101"/>
        <v/>
      </c>
    </row>
    <row r="2943" spans="1:7">
      <c r="A2943"/>
      <c r="B2943"/>
      <c r="C2943"/>
      <c r="D2943" s="24" t="str">
        <f t="shared" si="102"/>
        <v/>
      </c>
      <c r="E2943" s="24" t="str">
        <f>IF(D2943="","",COUNTIF($D$1:D2943,"기사임"))</f>
        <v/>
      </c>
      <c r="F2943" s="24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4" t="str">
        <f t="shared" si="101"/>
        <v/>
      </c>
    </row>
    <row r="2944" spans="1:7">
      <c r="A2944"/>
      <c r="B2944"/>
      <c r="C2944"/>
      <c r="D2944" s="24" t="str">
        <f t="shared" si="102"/>
        <v/>
      </c>
      <c r="E2944" s="24" t="str">
        <f>IF(D2944="","",COUNTIF($D$1:D2944,"기사임"))</f>
        <v/>
      </c>
      <c r="F2944" s="24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4" t="str">
        <f t="shared" si="101"/>
        <v/>
      </c>
    </row>
    <row r="2945" spans="1:7">
      <c r="A2945"/>
      <c r="B2945"/>
      <c r="C2945"/>
      <c r="D2945" s="24" t="str">
        <f t="shared" si="102"/>
        <v/>
      </c>
      <c r="E2945" s="24" t="str">
        <f>IF(D2945="","",COUNTIF($D$1:D2945,"기사임"))</f>
        <v/>
      </c>
      <c r="F2945" s="24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4" t="str">
        <f t="shared" si="101"/>
        <v/>
      </c>
    </row>
    <row r="2946" spans="1:7">
      <c r="A2946"/>
      <c r="B2946"/>
      <c r="C2946"/>
      <c r="D2946" s="24" t="str">
        <f t="shared" si="102"/>
        <v/>
      </c>
      <c r="E2946" s="24" t="str">
        <f>IF(D2946="","",COUNTIF($D$1:D2946,"기사임"))</f>
        <v/>
      </c>
      <c r="F2946" s="24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4" t="str">
        <f t="shared" ref="G2946:G3009" si="103">IF(F2946="","",RANK(F2946,F:F,1))</f>
        <v/>
      </c>
    </row>
    <row r="2947" spans="1:7">
      <c r="A2947"/>
      <c r="B2947"/>
      <c r="C2947"/>
      <c r="D2947" s="24" t="str">
        <f t="shared" ref="D2947:D3010" si="104">IF(AND(MID(A2947,2,8)="archives",ISNUMBER(VALUE(MID(A2947,11,8)))=TRUE),"기사임","")</f>
        <v/>
      </c>
      <c r="E2947" s="24" t="str">
        <f>IF(D2947="","",COUNTIF($D$1:D2947,"기사임"))</f>
        <v/>
      </c>
      <c r="F2947" s="24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4" t="str">
        <f t="shared" si="103"/>
        <v/>
      </c>
    </row>
    <row r="2948" spans="1:7">
      <c r="A2948"/>
      <c r="B2948"/>
      <c r="C2948"/>
      <c r="D2948" s="24" t="str">
        <f t="shared" si="104"/>
        <v/>
      </c>
      <c r="E2948" s="24" t="str">
        <f>IF(D2948="","",COUNTIF($D$1:D2948,"기사임"))</f>
        <v/>
      </c>
      <c r="F2948" s="24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4" t="str">
        <f t="shared" si="103"/>
        <v/>
      </c>
    </row>
    <row r="2949" spans="1:7">
      <c r="A2949"/>
      <c r="B2949"/>
      <c r="C2949"/>
      <c r="D2949" s="24" t="str">
        <f t="shared" si="104"/>
        <v/>
      </c>
      <c r="E2949" s="24" t="str">
        <f>IF(D2949="","",COUNTIF($D$1:D2949,"기사임"))</f>
        <v/>
      </c>
      <c r="F2949" s="24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4" t="str">
        <f t="shared" si="103"/>
        <v/>
      </c>
    </row>
    <row r="2950" spans="1:7">
      <c r="A2950"/>
      <c r="B2950"/>
      <c r="C2950"/>
      <c r="D2950" s="24" t="str">
        <f t="shared" si="104"/>
        <v/>
      </c>
      <c r="E2950" s="24" t="str">
        <f>IF(D2950="","",COUNTIF($D$1:D2950,"기사임"))</f>
        <v/>
      </c>
      <c r="F2950" s="24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4" t="str">
        <f t="shared" si="103"/>
        <v/>
      </c>
    </row>
    <row r="2951" spans="1:7">
      <c r="A2951"/>
      <c r="B2951"/>
      <c r="C2951"/>
      <c r="D2951" s="24" t="str">
        <f t="shared" si="104"/>
        <v/>
      </c>
      <c r="E2951" s="24" t="str">
        <f>IF(D2951="","",COUNTIF($D$1:D2951,"기사임"))</f>
        <v/>
      </c>
      <c r="F2951" s="24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4" t="str">
        <f t="shared" si="103"/>
        <v/>
      </c>
    </row>
    <row r="2952" spans="1:7">
      <c r="A2952"/>
      <c r="B2952"/>
      <c r="C2952"/>
      <c r="D2952" s="24" t="str">
        <f t="shared" si="104"/>
        <v/>
      </c>
      <c r="E2952" s="24" t="str">
        <f>IF(D2952="","",COUNTIF($D$1:D2952,"기사임"))</f>
        <v/>
      </c>
      <c r="F2952" s="24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4" t="str">
        <f t="shared" si="103"/>
        <v/>
      </c>
    </row>
    <row r="2953" spans="1:7">
      <c r="A2953"/>
      <c r="B2953"/>
      <c r="C2953"/>
      <c r="D2953" s="24" t="str">
        <f t="shared" si="104"/>
        <v/>
      </c>
      <c r="E2953" s="24" t="str">
        <f>IF(D2953="","",COUNTIF($D$1:D2953,"기사임"))</f>
        <v/>
      </c>
      <c r="F2953" s="24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4" t="str">
        <f t="shared" si="103"/>
        <v/>
      </c>
    </row>
    <row r="2954" spans="1:7">
      <c r="A2954"/>
      <c r="B2954"/>
      <c r="C2954"/>
      <c r="D2954" s="24" t="str">
        <f t="shared" si="104"/>
        <v/>
      </c>
      <c r="E2954" s="24" t="str">
        <f>IF(D2954="","",COUNTIF($D$1:D2954,"기사임"))</f>
        <v/>
      </c>
      <c r="F2954" s="24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4" t="str">
        <f t="shared" si="103"/>
        <v/>
      </c>
    </row>
    <row r="2955" spans="1:7">
      <c r="A2955"/>
      <c r="B2955"/>
      <c r="C2955"/>
      <c r="D2955" s="24" t="str">
        <f t="shared" si="104"/>
        <v/>
      </c>
      <c r="E2955" s="24" t="str">
        <f>IF(D2955="","",COUNTIF($D$1:D2955,"기사임"))</f>
        <v/>
      </c>
      <c r="F2955" s="24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4" t="str">
        <f t="shared" si="103"/>
        <v/>
      </c>
    </row>
    <row r="2956" spans="1:7">
      <c r="A2956"/>
      <c r="B2956"/>
      <c r="C2956"/>
      <c r="D2956" s="24" t="str">
        <f t="shared" si="104"/>
        <v/>
      </c>
      <c r="E2956" s="24" t="str">
        <f>IF(D2956="","",COUNTIF($D$1:D2956,"기사임"))</f>
        <v/>
      </c>
      <c r="F2956" s="24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4" t="str">
        <f t="shared" si="103"/>
        <v/>
      </c>
    </row>
    <row r="2957" spans="1:7">
      <c r="A2957"/>
      <c r="B2957"/>
      <c r="C2957"/>
      <c r="D2957" s="24" t="str">
        <f t="shared" si="104"/>
        <v/>
      </c>
      <c r="E2957" s="24" t="str">
        <f>IF(D2957="","",COUNTIF($D$1:D2957,"기사임"))</f>
        <v/>
      </c>
      <c r="F2957" s="24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4" t="str">
        <f t="shared" si="103"/>
        <v/>
      </c>
    </row>
    <row r="2958" spans="1:7">
      <c r="A2958"/>
      <c r="B2958"/>
      <c r="C2958"/>
      <c r="D2958" s="24" t="str">
        <f t="shared" si="104"/>
        <v/>
      </c>
      <c r="E2958" s="24" t="str">
        <f>IF(D2958="","",COUNTIF($D$1:D2958,"기사임"))</f>
        <v/>
      </c>
      <c r="F2958" s="24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4" t="str">
        <f t="shared" si="103"/>
        <v/>
      </c>
    </row>
    <row r="2959" spans="1:7">
      <c r="A2959"/>
      <c r="B2959"/>
      <c r="C2959"/>
      <c r="D2959" s="24" t="str">
        <f t="shared" si="104"/>
        <v/>
      </c>
      <c r="E2959" s="24" t="str">
        <f>IF(D2959="","",COUNTIF($D$1:D2959,"기사임"))</f>
        <v/>
      </c>
      <c r="F2959" s="24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4" t="str">
        <f t="shared" si="103"/>
        <v/>
      </c>
    </row>
    <row r="2960" spans="1:7">
      <c r="A2960"/>
      <c r="B2960"/>
      <c r="C2960"/>
      <c r="D2960" s="24" t="str">
        <f t="shared" si="104"/>
        <v/>
      </c>
      <c r="E2960" s="24" t="str">
        <f>IF(D2960="","",COUNTIF($D$1:D2960,"기사임"))</f>
        <v/>
      </c>
      <c r="F2960" s="24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4" t="str">
        <f t="shared" si="103"/>
        <v/>
      </c>
    </row>
    <row r="2961" spans="1:7">
      <c r="A2961"/>
      <c r="B2961"/>
      <c r="C2961"/>
      <c r="D2961" s="24" t="str">
        <f t="shared" si="104"/>
        <v/>
      </c>
      <c r="E2961" s="24" t="str">
        <f>IF(D2961="","",COUNTIF($D$1:D2961,"기사임"))</f>
        <v/>
      </c>
      <c r="F2961" s="24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4" t="str">
        <f t="shared" si="103"/>
        <v/>
      </c>
    </row>
    <row r="2962" spans="1:7">
      <c r="A2962"/>
      <c r="B2962"/>
      <c r="C2962"/>
      <c r="D2962" s="24" t="str">
        <f t="shared" si="104"/>
        <v/>
      </c>
      <c r="E2962" s="24" t="str">
        <f>IF(D2962="","",COUNTIF($D$1:D2962,"기사임"))</f>
        <v/>
      </c>
      <c r="F2962" s="24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4" t="str">
        <f t="shared" si="103"/>
        <v/>
      </c>
    </row>
    <row r="2963" spans="1:7">
      <c r="A2963"/>
      <c r="B2963"/>
      <c r="C2963"/>
      <c r="D2963" s="24" t="str">
        <f t="shared" si="104"/>
        <v/>
      </c>
      <c r="E2963" s="24" t="str">
        <f>IF(D2963="","",COUNTIF($D$1:D2963,"기사임"))</f>
        <v/>
      </c>
      <c r="F2963" s="24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4" t="str">
        <f t="shared" si="103"/>
        <v/>
      </c>
    </row>
    <row r="2964" spans="1:7">
      <c r="A2964"/>
      <c r="B2964"/>
      <c r="C2964"/>
      <c r="D2964" s="24" t="str">
        <f t="shared" si="104"/>
        <v/>
      </c>
      <c r="E2964" s="24" t="str">
        <f>IF(D2964="","",COUNTIF($D$1:D2964,"기사임"))</f>
        <v/>
      </c>
      <c r="F2964" s="24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4" t="str">
        <f t="shared" si="103"/>
        <v/>
      </c>
    </row>
    <row r="2965" spans="1:7">
      <c r="A2965"/>
      <c r="B2965"/>
      <c r="C2965"/>
      <c r="D2965" s="24" t="str">
        <f t="shared" si="104"/>
        <v/>
      </c>
      <c r="E2965" s="24" t="str">
        <f>IF(D2965="","",COUNTIF($D$1:D2965,"기사임"))</f>
        <v/>
      </c>
      <c r="F2965" s="24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4" t="str">
        <f t="shared" si="103"/>
        <v/>
      </c>
    </row>
    <row r="2966" spans="1:7">
      <c r="A2966"/>
      <c r="B2966"/>
      <c r="C2966"/>
      <c r="D2966" s="24" t="str">
        <f t="shared" si="104"/>
        <v/>
      </c>
      <c r="E2966" s="24" t="str">
        <f>IF(D2966="","",COUNTIF($D$1:D2966,"기사임"))</f>
        <v/>
      </c>
      <c r="F2966" s="24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4" t="str">
        <f t="shared" si="103"/>
        <v/>
      </c>
    </row>
    <row r="2967" spans="1:7">
      <c r="A2967"/>
      <c r="B2967"/>
      <c r="C2967"/>
      <c r="D2967" s="24" t="str">
        <f t="shared" si="104"/>
        <v/>
      </c>
      <c r="E2967" s="24" t="str">
        <f>IF(D2967="","",COUNTIF($D$1:D2967,"기사임"))</f>
        <v/>
      </c>
      <c r="F2967" s="24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4" t="str">
        <f t="shared" si="103"/>
        <v/>
      </c>
    </row>
    <row r="2968" spans="1:7">
      <c r="A2968"/>
      <c r="B2968"/>
      <c r="C2968"/>
      <c r="D2968" s="24" t="str">
        <f t="shared" si="104"/>
        <v/>
      </c>
      <c r="E2968" s="24" t="str">
        <f>IF(D2968="","",COUNTIF($D$1:D2968,"기사임"))</f>
        <v/>
      </c>
      <c r="F2968" s="24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4" t="str">
        <f t="shared" si="103"/>
        <v/>
      </c>
    </row>
    <row r="2969" spans="1:7">
      <c r="A2969"/>
      <c r="B2969"/>
      <c r="C2969"/>
      <c r="D2969" s="24" t="str">
        <f t="shared" si="104"/>
        <v/>
      </c>
      <c r="E2969" s="24" t="str">
        <f>IF(D2969="","",COUNTIF($D$1:D2969,"기사임"))</f>
        <v/>
      </c>
      <c r="F2969" s="24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4" t="str">
        <f t="shared" si="103"/>
        <v/>
      </c>
    </row>
    <row r="2970" spans="1:7">
      <c r="A2970"/>
      <c r="B2970"/>
      <c r="C2970"/>
      <c r="D2970" s="24" t="str">
        <f t="shared" si="104"/>
        <v/>
      </c>
      <c r="E2970" s="24" t="str">
        <f>IF(D2970="","",COUNTIF($D$1:D2970,"기사임"))</f>
        <v/>
      </c>
      <c r="F2970" s="24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4" t="str">
        <f t="shared" si="103"/>
        <v/>
      </c>
    </row>
    <row r="2971" spans="1:7">
      <c r="A2971"/>
      <c r="B2971"/>
      <c r="C2971"/>
      <c r="D2971" s="24" t="str">
        <f t="shared" si="104"/>
        <v/>
      </c>
      <c r="E2971" s="24" t="str">
        <f>IF(D2971="","",COUNTIF($D$1:D2971,"기사임"))</f>
        <v/>
      </c>
      <c r="F2971" s="24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4" t="str">
        <f t="shared" si="103"/>
        <v/>
      </c>
    </row>
    <row r="2972" spans="1:7">
      <c r="A2972"/>
      <c r="B2972"/>
      <c r="C2972"/>
      <c r="D2972" s="24" t="str">
        <f t="shared" si="104"/>
        <v/>
      </c>
      <c r="E2972" s="24" t="str">
        <f>IF(D2972="","",COUNTIF($D$1:D2972,"기사임"))</f>
        <v/>
      </c>
      <c r="F2972" s="24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4" t="str">
        <f t="shared" si="103"/>
        <v/>
      </c>
    </row>
    <row r="2973" spans="1:7">
      <c r="A2973"/>
      <c r="B2973"/>
      <c r="C2973"/>
      <c r="D2973" s="24" t="str">
        <f t="shared" si="104"/>
        <v/>
      </c>
      <c r="E2973" s="24" t="str">
        <f>IF(D2973="","",COUNTIF($D$1:D2973,"기사임"))</f>
        <v/>
      </c>
      <c r="F2973" s="24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4" t="str">
        <f t="shared" si="103"/>
        <v/>
      </c>
    </row>
    <row r="2974" spans="1:7">
      <c r="A2974"/>
      <c r="B2974"/>
      <c r="C2974"/>
      <c r="D2974" s="24" t="str">
        <f t="shared" si="104"/>
        <v/>
      </c>
      <c r="E2974" s="24" t="str">
        <f>IF(D2974="","",COUNTIF($D$1:D2974,"기사임"))</f>
        <v/>
      </c>
      <c r="F2974" s="24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4" t="str">
        <f t="shared" si="103"/>
        <v/>
      </c>
    </row>
    <row r="2975" spans="1:7">
      <c r="A2975"/>
      <c r="B2975"/>
      <c r="C2975"/>
      <c r="D2975" s="24" t="str">
        <f t="shared" si="104"/>
        <v/>
      </c>
      <c r="E2975" s="24" t="str">
        <f>IF(D2975="","",COUNTIF($D$1:D2975,"기사임"))</f>
        <v/>
      </c>
      <c r="F2975" s="24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4" t="str">
        <f t="shared" si="103"/>
        <v/>
      </c>
    </row>
    <row r="2976" spans="1:7">
      <c r="A2976"/>
      <c r="B2976"/>
      <c r="C2976"/>
      <c r="D2976" s="24" t="str">
        <f t="shared" si="104"/>
        <v/>
      </c>
      <c r="E2976" s="24" t="str">
        <f>IF(D2976="","",COUNTIF($D$1:D2976,"기사임"))</f>
        <v/>
      </c>
      <c r="F2976" s="24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4" t="str">
        <f t="shared" si="103"/>
        <v/>
      </c>
    </row>
    <row r="2977" spans="1:7">
      <c r="A2977"/>
      <c r="B2977"/>
      <c r="C2977"/>
      <c r="D2977" s="24" t="str">
        <f t="shared" si="104"/>
        <v/>
      </c>
      <c r="E2977" s="24" t="str">
        <f>IF(D2977="","",COUNTIF($D$1:D2977,"기사임"))</f>
        <v/>
      </c>
      <c r="F2977" s="24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4" t="str">
        <f t="shared" si="103"/>
        <v/>
      </c>
    </row>
    <row r="2978" spans="1:7">
      <c r="A2978"/>
      <c r="B2978"/>
      <c r="C2978"/>
      <c r="D2978" s="24" t="str">
        <f t="shared" si="104"/>
        <v/>
      </c>
      <c r="E2978" s="24" t="str">
        <f>IF(D2978="","",COUNTIF($D$1:D2978,"기사임"))</f>
        <v/>
      </c>
      <c r="F2978" s="24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4" t="str">
        <f t="shared" si="103"/>
        <v/>
      </c>
    </row>
    <row r="2979" spans="1:7">
      <c r="A2979"/>
      <c r="B2979"/>
      <c r="C2979"/>
      <c r="D2979" s="24" t="str">
        <f t="shared" si="104"/>
        <v/>
      </c>
      <c r="E2979" s="24" t="str">
        <f>IF(D2979="","",COUNTIF($D$1:D2979,"기사임"))</f>
        <v/>
      </c>
      <c r="F2979" s="24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4" t="str">
        <f t="shared" si="103"/>
        <v/>
      </c>
    </row>
    <row r="2980" spans="1:7">
      <c r="A2980"/>
      <c r="B2980"/>
      <c r="C2980"/>
      <c r="D2980" s="24" t="str">
        <f t="shared" si="104"/>
        <v/>
      </c>
      <c r="E2980" s="24" t="str">
        <f>IF(D2980="","",COUNTIF($D$1:D2980,"기사임"))</f>
        <v/>
      </c>
      <c r="F2980" s="24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4" t="str">
        <f t="shared" si="103"/>
        <v/>
      </c>
    </row>
    <row r="2981" spans="1:7">
      <c r="A2981"/>
      <c r="B2981"/>
      <c r="C2981"/>
      <c r="D2981" s="24" t="str">
        <f t="shared" si="104"/>
        <v/>
      </c>
      <c r="E2981" s="24" t="str">
        <f>IF(D2981="","",COUNTIF($D$1:D2981,"기사임"))</f>
        <v/>
      </c>
      <c r="F2981" s="24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4" t="str">
        <f t="shared" si="103"/>
        <v/>
      </c>
    </row>
    <row r="2982" spans="1:7">
      <c r="A2982"/>
      <c r="B2982"/>
      <c r="C2982"/>
      <c r="D2982" s="24" t="str">
        <f t="shared" si="104"/>
        <v/>
      </c>
      <c r="E2982" s="24" t="str">
        <f>IF(D2982="","",COUNTIF($D$1:D2982,"기사임"))</f>
        <v/>
      </c>
      <c r="F2982" s="24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4" t="str">
        <f t="shared" si="103"/>
        <v/>
      </c>
    </row>
    <row r="2983" spans="1:7">
      <c r="A2983"/>
      <c r="B2983"/>
      <c r="C2983"/>
      <c r="D2983" s="24" t="str">
        <f t="shared" si="104"/>
        <v/>
      </c>
      <c r="E2983" s="24" t="str">
        <f>IF(D2983="","",COUNTIF($D$1:D2983,"기사임"))</f>
        <v/>
      </c>
      <c r="F2983" s="24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4" t="str">
        <f t="shared" si="103"/>
        <v/>
      </c>
    </row>
    <row r="2984" spans="1:7">
      <c r="A2984"/>
      <c r="B2984"/>
      <c r="C2984"/>
      <c r="D2984" s="24" t="str">
        <f t="shared" si="104"/>
        <v/>
      </c>
      <c r="E2984" s="24" t="str">
        <f>IF(D2984="","",COUNTIF($D$1:D2984,"기사임"))</f>
        <v/>
      </c>
      <c r="F2984" s="24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4" t="str">
        <f t="shared" si="103"/>
        <v/>
      </c>
    </row>
    <row r="2985" spans="1:7">
      <c r="A2985"/>
      <c r="B2985"/>
      <c r="C2985"/>
      <c r="D2985" s="24" t="str">
        <f t="shared" si="104"/>
        <v/>
      </c>
      <c r="E2985" s="24" t="str">
        <f>IF(D2985="","",COUNTIF($D$1:D2985,"기사임"))</f>
        <v/>
      </c>
      <c r="F2985" s="24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4" t="str">
        <f t="shared" si="103"/>
        <v/>
      </c>
    </row>
    <row r="2986" spans="1:7">
      <c r="A2986"/>
      <c r="B2986"/>
      <c r="C2986"/>
      <c r="D2986" s="24" t="str">
        <f t="shared" si="104"/>
        <v/>
      </c>
      <c r="E2986" s="24" t="str">
        <f>IF(D2986="","",COUNTIF($D$1:D2986,"기사임"))</f>
        <v/>
      </c>
      <c r="F2986" s="24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4" t="str">
        <f t="shared" si="103"/>
        <v/>
      </c>
    </row>
    <row r="2987" spans="1:7">
      <c r="A2987"/>
      <c r="B2987"/>
      <c r="C2987"/>
      <c r="D2987" s="24" t="str">
        <f t="shared" si="104"/>
        <v/>
      </c>
      <c r="E2987" s="24" t="str">
        <f>IF(D2987="","",COUNTIF($D$1:D2987,"기사임"))</f>
        <v/>
      </c>
      <c r="F2987" s="24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4" t="str">
        <f t="shared" si="103"/>
        <v/>
      </c>
    </row>
    <row r="2988" spans="1:7">
      <c r="A2988"/>
      <c r="B2988"/>
      <c r="C2988"/>
      <c r="D2988" s="24" t="str">
        <f t="shared" si="104"/>
        <v/>
      </c>
      <c r="E2988" s="24" t="str">
        <f>IF(D2988="","",COUNTIF($D$1:D2988,"기사임"))</f>
        <v/>
      </c>
      <c r="F2988" s="24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4" t="str">
        <f t="shared" si="103"/>
        <v/>
      </c>
    </row>
    <row r="2989" spans="1:7">
      <c r="A2989"/>
      <c r="B2989"/>
      <c r="C2989"/>
      <c r="D2989" s="24" t="str">
        <f t="shared" si="104"/>
        <v/>
      </c>
      <c r="E2989" s="24" t="str">
        <f>IF(D2989="","",COUNTIF($D$1:D2989,"기사임"))</f>
        <v/>
      </c>
      <c r="F2989" s="24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4" t="str">
        <f t="shared" si="103"/>
        <v/>
      </c>
    </row>
    <row r="2990" spans="1:7">
      <c r="A2990"/>
      <c r="B2990"/>
      <c r="C2990"/>
      <c r="D2990" s="24" t="str">
        <f t="shared" si="104"/>
        <v/>
      </c>
      <c r="E2990" s="24" t="str">
        <f>IF(D2990="","",COUNTIF($D$1:D2990,"기사임"))</f>
        <v/>
      </c>
      <c r="F2990" s="24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4" t="str">
        <f t="shared" si="103"/>
        <v/>
      </c>
    </row>
    <row r="2991" spans="1:7">
      <c r="A2991"/>
      <c r="B2991"/>
      <c r="C2991"/>
      <c r="D2991" s="24" t="str">
        <f t="shared" si="104"/>
        <v/>
      </c>
      <c r="E2991" s="24" t="str">
        <f>IF(D2991="","",COUNTIF($D$1:D2991,"기사임"))</f>
        <v/>
      </c>
      <c r="F2991" s="24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4" t="str">
        <f t="shared" si="103"/>
        <v/>
      </c>
    </row>
    <row r="2992" spans="1:7">
      <c r="A2992"/>
      <c r="B2992"/>
      <c r="C2992"/>
      <c r="D2992" s="24" t="str">
        <f t="shared" si="104"/>
        <v/>
      </c>
      <c r="E2992" s="24" t="str">
        <f>IF(D2992="","",COUNTIF($D$1:D2992,"기사임"))</f>
        <v/>
      </c>
      <c r="F2992" s="24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4" t="str">
        <f t="shared" si="103"/>
        <v/>
      </c>
    </row>
    <row r="2993" spans="1:7">
      <c r="A2993"/>
      <c r="B2993"/>
      <c r="C2993"/>
      <c r="D2993" s="24" t="str">
        <f t="shared" si="104"/>
        <v/>
      </c>
      <c r="E2993" s="24" t="str">
        <f>IF(D2993="","",COUNTIF($D$1:D2993,"기사임"))</f>
        <v/>
      </c>
      <c r="F2993" s="24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4" t="str">
        <f t="shared" si="103"/>
        <v/>
      </c>
    </row>
    <row r="2994" spans="1:7">
      <c r="A2994"/>
      <c r="B2994"/>
      <c r="C2994"/>
      <c r="D2994" s="24" t="str">
        <f t="shared" si="104"/>
        <v/>
      </c>
      <c r="E2994" s="24" t="str">
        <f>IF(D2994="","",COUNTIF($D$1:D2994,"기사임"))</f>
        <v/>
      </c>
      <c r="F2994" s="24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4" t="str">
        <f t="shared" si="103"/>
        <v/>
      </c>
    </row>
    <row r="2995" spans="1:7">
      <c r="A2995"/>
      <c r="B2995"/>
      <c r="C2995"/>
      <c r="D2995" s="24" t="str">
        <f t="shared" si="104"/>
        <v/>
      </c>
      <c r="E2995" s="24" t="str">
        <f>IF(D2995="","",COUNTIF($D$1:D2995,"기사임"))</f>
        <v/>
      </c>
      <c r="F2995" s="24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4" t="str">
        <f t="shared" si="103"/>
        <v/>
      </c>
    </row>
    <row r="2996" spans="1:7">
      <c r="A2996"/>
      <c r="B2996"/>
      <c r="C2996"/>
      <c r="D2996" s="24" t="str">
        <f t="shared" si="104"/>
        <v/>
      </c>
      <c r="E2996" s="24" t="str">
        <f>IF(D2996="","",COUNTIF($D$1:D2996,"기사임"))</f>
        <v/>
      </c>
      <c r="F2996" s="24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4" t="str">
        <f t="shared" si="103"/>
        <v/>
      </c>
    </row>
    <row r="2997" spans="1:7">
      <c r="A2997"/>
      <c r="B2997"/>
      <c r="C2997"/>
      <c r="D2997" s="24" t="str">
        <f t="shared" si="104"/>
        <v/>
      </c>
      <c r="E2997" s="24" t="str">
        <f>IF(D2997="","",COUNTIF($D$1:D2997,"기사임"))</f>
        <v/>
      </c>
      <c r="F2997" s="24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4" t="str">
        <f t="shared" si="103"/>
        <v/>
      </c>
    </row>
    <row r="2998" spans="1:7">
      <c r="A2998"/>
      <c r="B2998"/>
      <c r="C2998"/>
      <c r="D2998" s="24" t="str">
        <f t="shared" si="104"/>
        <v/>
      </c>
      <c r="E2998" s="24" t="str">
        <f>IF(D2998="","",COUNTIF($D$1:D2998,"기사임"))</f>
        <v/>
      </c>
      <c r="F2998" s="24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4" t="str">
        <f t="shared" si="103"/>
        <v/>
      </c>
    </row>
    <row r="2999" spans="1:7">
      <c r="A2999"/>
      <c r="B2999"/>
      <c r="C2999"/>
      <c r="D2999" s="24" t="str">
        <f t="shared" si="104"/>
        <v/>
      </c>
      <c r="E2999" s="24" t="str">
        <f>IF(D2999="","",COUNTIF($D$1:D2999,"기사임"))</f>
        <v/>
      </c>
      <c r="F2999" s="24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4" t="str">
        <f t="shared" si="103"/>
        <v/>
      </c>
    </row>
    <row r="3000" spans="1:7">
      <c r="A3000"/>
      <c r="B3000"/>
      <c r="C3000"/>
      <c r="D3000" s="24" t="str">
        <f t="shared" si="104"/>
        <v/>
      </c>
      <c r="E3000" s="24" t="str">
        <f>IF(D3000="","",COUNTIF($D$1:D3000,"기사임"))</f>
        <v/>
      </c>
      <c r="F3000" s="24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4" t="str">
        <f t="shared" si="103"/>
        <v/>
      </c>
    </row>
    <row r="3001" spans="1:7">
      <c r="A3001"/>
      <c r="B3001"/>
      <c r="C3001"/>
      <c r="D3001" s="24" t="str">
        <f t="shared" si="104"/>
        <v/>
      </c>
      <c r="E3001" s="24" t="str">
        <f>IF(D3001="","",COUNTIF($D$1:D3001,"기사임"))</f>
        <v/>
      </c>
      <c r="F3001" s="24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4" t="str">
        <f t="shared" si="103"/>
        <v/>
      </c>
    </row>
    <row r="3002" spans="1:7">
      <c r="A3002"/>
      <c r="B3002"/>
      <c r="C3002"/>
      <c r="D3002" s="24" t="str">
        <f t="shared" si="104"/>
        <v/>
      </c>
      <c r="E3002" s="24" t="str">
        <f>IF(D3002="","",COUNTIF($D$1:D3002,"기사임"))</f>
        <v/>
      </c>
      <c r="F3002" s="24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4" t="str">
        <f t="shared" si="103"/>
        <v/>
      </c>
    </row>
    <row r="3003" spans="1:7">
      <c r="A3003"/>
      <c r="B3003"/>
      <c r="C3003"/>
      <c r="D3003" s="24" t="str">
        <f t="shared" si="104"/>
        <v/>
      </c>
      <c r="E3003" s="24" t="str">
        <f>IF(D3003="","",COUNTIF($D$1:D3003,"기사임"))</f>
        <v/>
      </c>
      <c r="F3003" s="24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4" t="str">
        <f t="shared" si="103"/>
        <v/>
      </c>
    </row>
    <row r="3004" spans="1:7">
      <c r="A3004"/>
      <c r="B3004"/>
      <c r="C3004"/>
      <c r="D3004" s="24" t="str">
        <f t="shared" si="104"/>
        <v/>
      </c>
      <c r="E3004" s="24" t="str">
        <f>IF(D3004="","",COUNTIF($D$1:D3004,"기사임"))</f>
        <v/>
      </c>
      <c r="F3004" s="24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4" t="str">
        <f t="shared" si="103"/>
        <v/>
      </c>
    </row>
    <row r="3005" spans="1:7">
      <c r="A3005"/>
      <c r="B3005"/>
      <c r="C3005"/>
      <c r="D3005" s="24" t="str">
        <f t="shared" si="104"/>
        <v/>
      </c>
      <c r="E3005" s="24" t="str">
        <f>IF(D3005="","",COUNTIF($D$1:D3005,"기사임"))</f>
        <v/>
      </c>
      <c r="F3005" s="24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4" t="str">
        <f t="shared" si="103"/>
        <v/>
      </c>
    </row>
    <row r="3006" spans="1:7">
      <c r="A3006"/>
      <c r="B3006"/>
      <c r="C3006"/>
      <c r="D3006" s="24" t="str">
        <f t="shared" si="104"/>
        <v/>
      </c>
      <c r="E3006" s="24" t="str">
        <f>IF(D3006="","",COUNTIF($D$1:D3006,"기사임"))</f>
        <v/>
      </c>
      <c r="F3006" s="24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4" t="str">
        <f t="shared" si="103"/>
        <v/>
      </c>
    </row>
    <row r="3007" spans="1:7">
      <c r="A3007"/>
      <c r="B3007"/>
      <c r="C3007"/>
      <c r="D3007" s="24" t="str">
        <f t="shared" si="104"/>
        <v/>
      </c>
      <c r="E3007" s="24" t="str">
        <f>IF(D3007="","",COUNTIF($D$1:D3007,"기사임"))</f>
        <v/>
      </c>
      <c r="F3007" s="24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4" t="str">
        <f t="shared" si="103"/>
        <v/>
      </c>
    </row>
    <row r="3008" spans="1:7">
      <c r="A3008"/>
      <c r="B3008"/>
      <c r="C3008"/>
      <c r="D3008" s="24" t="str">
        <f t="shared" si="104"/>
        <v/>
      </c>
      <c r="E3008" s="24" t="str">
        <f>IF(D3008="","",COUNTIF($D$1:D3008,"기사임"))</f>
        <v/>
      </c>
      <c r="F3008" s="24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4" t="str">
        <f t="shared" si="103"/>
        <v/>
      </c>
    </row>
    <row r="3009" spans="1:7">
      <c r="A3009"/>
      <c r="B3009"/>
      <c r="C3009"/>
      <c r="D3009" s="24" t="str">
        <f t="shared" si="104"/>
        <v/>
      </c>
      <c r="E3009" s="24" t="str">
        <f>IF(D3009="","",COUNTIF($D$1:D3009,"기사임"))</f>
        <v/>
      </c>
      <c r="F3009" s="24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4" t="str">
        <f t="shared" si="103"/>
        <v/>
      </c>
    </row>
    <row r="3010" spans="1:7">
      <c r="A3010"/>
      <c r="B3010"/>
      <c r="C3010"/>
      <c r="D3010" s="24" t="str">
        <f t="shared" si="104"/>
        <v/>
      </c>
      <c r="E3010" s="24" t="str">
        <f>IF(D3010="","",COUNTIF($D$1:D3010,"기사임"))</f>
        <v/>
      </c>
      <c r="F3010" s="24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4" t="str">
        <f t="shared" ref="G3010:G3072" si="105">IF(F3010="","",RANK(F3010,F:F,1))</f>
        <v/>
      </c>
    </row>
    <row r="3011" spans="1:7">
      <c r="A3011"/>
      <c r="B3011"/>
      <c r="C3011"/>
      <c r="D3011" s="24" t="str">
        <f t="shared" ref="D3011:D3072" si="106">IF(AND(MID(A3011,2,8)="archives",ISNUMBER(VALUE(MID(A3011,11,8)))=TRUE),"기사임","")</f>
        <v/>
      </c>
      <c r="E3011" s="24" t="str">
        <f>IF(D3011="","",COUNTIF($D$1:D3011,"기사임"))</f>
        <v/>
      </c>
      <c r="F3011" s="24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4" t="str">
        <f t="shared" si="105"/>
        <v/>
      </c>
    </row>
    <row r="3012" spans="1:7">
      <c r="A3012"/>
      <c r="B3012"/>
      <c r="C3012"/>
      <c r="D3012" s="24" t="str">
        <f t="shared" si="106"/>
        <v/>
      </c>
      <c r="E3012" s="24" t="str">
        <f>IF(D3012="","",COUNTIF($D$1:D3012,"기사임"))</f>
        <v/>
      </c>
      <c r="F3012" s="24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4" t="str">
        <f t="shared" si="105"/>
        <v/>
      </c>
    </row>
    <row r="3013" spans="1:7">
      <c r="A3013"/>
      <c r="B3013"/>
      <c r="C3013"/>
      <c r="D3013" s="24" t="str">
        <f t="shared" si="106"/>
        <v/>
      </c>
      <c r="E3013" s="24" t="str">
        <f>IF(D3013="","",COUNTIF($D$1:D3013,"기사임"))</f>
        <v/>
      </c>
      <c r="F3013" s="24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4" t="str">
        <f t="shared" si="105"/>
        <v/>
      </c>
    </row>
    <row r="3014" spans="1:7">
      <c r="A3014"/>
      <c r="B3014"/>
      <c r="C3014"/>
      <c r="D3014" s="24" t="str">
        <f t="shared" si="106"/>
        <v/>
      </c>
      <c r="E3014" s="24" t="str">
        <f>IF(D3014="","",COUNTIF($D$1:D3014,"기사임"))</f>
        <v/>
      </c>
      <c r="F3014" s="24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4" t="str">
        <f t="shared" si="105"/>
        <v/>
      </c>
    </row>
    <row r="3015" spans="1:7">
      <c r="A3015"/>
      <c r="B3015"/>
      <c r="C3015"/>
      <c r="D3015" s="24" t="str">
        <f t="shared" si="106"/>
        <v/>
      </c>
      <c r="E3015" s="24" t="str">
        <f>IF(D3015="","",COUNTIF($D$1:D3015,"기사임"))</f>
        <v/>
      </c>
      <c r="F3015" s="24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4" t="str">
        <f t="shared" si="105"/>
        <v/>
      </c>
    </row>
    <row r="3016" spans="1:7">
      <c r="A3016"/>
      <c r="B3016"/>
      <c r="C3016"/>
      <c r="D3016" s="24" t="str">
        <f t="shared" si="106"/>
        <v/>
      </c>
      <c r="E3016" s="24" t="str">
        <f>IF(D3016="","",COUNTIF($D$1:D3016,"기사임"))</f>
        <v/>
      </c>
      <c r="F3016" s="24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4" t="str">
        <f t="shared" si="105"/>
        <v/>
      </c>
    </row>
    <row r="3017" spans="1:7">
      <c r="A3017"/>
      <c r="B3017"/>
      <c r="C3017"/>
      <c r="D3017" s="24" t="str">
        <f t="shared" si="106"/>
        <v/>
      </c>
      <c r="E3017" s="24" t="str">
        <f>IF(D3017="","",COUNTIF($D$1:D3017,"기사임"))</f>
        <v/>
      </c>
      <c r="F3017" s="24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4" t="str">
        <f t="shared" si="105"/>
        <v/>
      </c>
    </row>
    <row r="3018" spans="1:7">
      <c r="A3018"/>
      <c r="B3018"/>
      <c r="C3018"/>
      <c r="D3018" s="24" t="str">
        <f t="shared" si="106"/>
        <v/>
      </c>
      <c r="E3018" s="24" t="str">
        <f>IF(D3018="","",COUNTIF($D$1:D3018,"기사임"))</f>
        <v/>
      </c>
      <c r="F3018" s="24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4" t="str">
        <f t="shared" si="105"/>
        <v/>
      </c>
    </row>
    <row r="3019" spans="1:7">
      <c r="A3019"/>
      <c r="B3019"/>
      <c r="C3019"/>
      <c r="D3019" s="24" t="str">
        <f t="shared" si="106"/>
        <v/>
      </c>
      <c r="E3019" s="24" t="str">
        <f>IF(D3019="","",COUNTIF($D$1:D3019,"기사임"))</f>
        <v/>
      </c>
      <c r="F3019" s="24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4" t="str">
        <f t="shared" si="105"/>
        <v/>
      </c>
    </row>
    <row r="3020" spans="1:7">
      <c r="A3020"/>
      <c r="B3020"/>
      <c r="C3020"/>
      <c r="D3020" s="24" t="str">
        <f t="shared" si="106"/>
        <v/>
      </c>
      <c r="E3020" s="24" t="str">
        <f>IF(D3020="","",COUNTIF($D$1:D3020,"기사임"))</f>
        <v/>
      </c>
      <c r="F3020" s="24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4" t="str">
        <f t="shared" si="105"/>
        <v/>
      </c>
    </row>
    <row r="3021" spans="1:7">
      <c r="A3021"/>
      <c r="B3021"/>
      <c r="C3021"/>
      <c r="D3021" s="24" t="str">
        <f t="shared" si="106"/>
        <v/>
      </c>
      <c r="E3021" s="24" t="str">
        <f>IF(D3021="","",COUNTIF($D$1:D3021,"기사임"))</f>
        <v/>
      </c>
      <c r="F3021" s="24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4" t="str">
        <f t="shared" si="105"/>
        <v/>
      </c>
    </row>
    <row r="3022" spans="1:7">
      <c r="A3022"/>
      <c r="B3022"/>
      <c r="C3022"/>
      <c r="D3022" s="24" t="str">
        <f t="shared" si="106"/>
        <v/>
      </c>
      <c r="E3022" s="24" t="str">
        <f>IF(D3022="","",COUNTIF($D$1:D3022,"기사임"))</f>
        <v/>
      </c>
      <c r="F3022" s="24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4" t="str">
        <f t="shared" si="105"/>
        <v/>
      </c>
    </row>
    <row r="3023" spans="1:7">
      <c r="A3023"/>
      <c r="B3023"/>
      <c r="C3023"/>
      <c r="D3023" s="24" t="str">
        <f t="shared" si="106"/>
        <v/>
      </c>
      <c r="E3023" s="24" t="str">
        <f>IF(D3023="","",COUNTIF($D$1:D3023,"기사임"))</f>
        <v/>
      </c>
      <c r="F3023" s="24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4" t="str">
        <f t="shared" si="105"/>
        <v/>
      </c>
    </row>
    <row r="3024" spans="1:7">
      <c r="A3024"/>
      <c r="B3024"/>
      <c r="C3024"/>
      <c r="D3024" s="24" t="str">
        <f t="shared" si="106"/>
        <v/>
      </c>
      <c r="E3024" s="24" t="str">
        <f>IF(D3024="","",COUNTIF($D$1:D3024,"기사임"))</f>
        <v/>
      </c>
      <c r="F3024" s="24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4" t="str">
        <f t="shared" si="105"/>
        <v/>
      </c>
    </row>
    <row r="3025" spans="1:7">
      <c r="A3025"/>
      <c r="B3025"/>
      <c r="C3025"/>
      <c r="D3025" s="24" t="str">
        <f t="shared" si="106"/>
        <v/>
      </c>
      <c r="E3025" s="24" t="str">
        <f>IF(D3025="","",COUNTIF($D$1:D3025,"기사임"))</f>
        <v/>
      </c>
      <c r="F3025" s="24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4" t="str">
        <f t="shared" si="105"/>
        <v/>
      </c>
    </row>
    <row r="3026" spans="1:7">
      <c r="A3026"/>
      <c r="B3026"/>
      <c r="C3026"/>
      <c r="D3026" s="24" t="str">
        <f t="shared" si="106"/>
        <v/>
      </c>
      <c r="E3026" s="24" t="str">
        <f>IF(D3026="","",COUNTIF($D$1:D3026,"기사임"))</f>
        <v/>
      </c>
      <c r="F3026" s="24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4" t="str">
        <f t="shared" si="105"/>
        <v/>
      </c>
    </row>
    <row r="3027" spans="1:7">
      <c r="A3027"/>
      <c r="B3027"/>
      <c r="C3027"/>
      <c r="D3027" s="24" t="str">
        <f t="shared" si="106"/>
        <v/>
      </c>
      <c r="E3027" s="24" t="str">
        <f>IF(D3027="","",COUNTIF($D$1:D3027,"기사임"))</f>
        <v/>
      </c>
      <c r="F3027" s="24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4" t="str">
        <f t="shared" si="105"/>
        <v/>
      </c>
    </row>
    <row r="3028" spans="1:7">
      <c r="A3028"/>
      <c r="B3028"/>
      <c r="C3028"/>
      <c r="D3028" s="24" t="str">
        <f t="shared" si="106"/>
        <v/>
      </c>
      <c r="E3028" s="24" t="str">
        <f>IF(D3028="","",COUNTIF($D$1:D3028,"기사임"))</f>
        <v/>
      </c>
      <c r="F3028" s="24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4" t="str">
        <f t="shared" si="105"/>
        <v/>
      </c>
    </row>
    <row r="3029" spans="1:7">
      <c r="A3029"/>
      <c r="B3029"/>
      <c r="C3029"/>
      <c r="D3029" s="24" t="str">
        <f t="shared" si="106"/>
        <v/>
      </c>
      <c r="E3029" s="24" t="str">
        <f>IF(D3029="","",COUNTIF($D$1:D3029,"기사임"))</f>
        <v/>
      </c>
      <c r="F3029" s="24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4" t="str">
        <f t="shared" si="105"/>
        <v/>
      </c>
    </row>
    <row r="3030" spans="1:7">
      <c r="A3030"/>
      <c r="B3030"/>
      <c r="C3030"/>
      <c r="D3030" s="24" t="str">
        <f t="shared" si="106"/>
        <v/>
      </c>
      <c r="E3030" s="24" t="str">
        <f>IF(D3030="","",COUNTIF($D$1:D3030,"기사임"))</f>
        <v/>
      </c>
      <c r="F3030" s="24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4" t="str">
        <f t="shared" si="105"/>
        <v/>
      </c>
    </row>
    <row r="3031" spans="1:7">
      <c r="A3031"/>
      <c r="B3031"/>
      <c r="C3031"/>
      <c r="D3031" s="24" t="str">
        <f t="shared" si="106"/>
        <v/>
      </c>
      <c r="E3031" s="24" t="str">
        <f>IF(D3031="","",COUNTIF($D$1:D3031,"기사임"))</f>
        <v/>
      </c>
      <c r="F3031" s="24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4" t="str">
        <f t="shared" si="105"/>
        <v/>
      </c>
    </row>
    <row r="3032" spans="1:7">
      <c r="A3032"/>
      <c r="B3032"/>
      <c r="C3032"/>
      <c r="D3032" s="24" t="str">
        <f t="shared" si="106"/>
        <v/>
      </c>
      <c r="E3032" s="24" t="str">
        <f>IF(D3032="","",COUNTIF($D$1:D3032,"기사임"))</f>
        <v/>
      </c>
      <c r="F3032" s="24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4" t="str">
        <f t="shared" si="105"/>
        <v/>
      </c>
    </row>
    <row r="3033" spans="1:7">
      <c r="A3033"/>
      <c r="B3033"/>
      <c r="C3033"/>
      <c r="D3033" s="24" t="str">
        <f t="shared" si="106"/>
        <v/>
      </c>
      <c r="E3033" s="24" t="str">
        <f>IF(D3033="","",COUNTIF($D$1:D3033,"기사임"))</f>
        <v/>
      </c>
      <c r="F3033" s="24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4" t="str">
        <f t="shared" si="105"/>
        <v/>
      </c>
    </row>
    <row r="3034" spans="1:7">
      <c r="A3034"/>
      <c r="B3034"/>
      <c r="C3034"/>
      <c r="D3034" s="24" t="str">
        <f t="shared" si="106"/>
        <v/>
      </c>
      <c r="E3034" s="24" t="str">
        <f>IF(D3034="","",COUNTIF($D$1:D3034,"기사임"))</f>
        <v/>
      </c>
      <c r="F3034" s="24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4" t="str">
        <f t="shared" si="105"/>
        <v/>
      </c>
    </row>
    <row r="3035" spans="1:7">
      <c r="A3035"/>
      <c r="B3035"/>
      <c r="C3035"/>
      <c r="D3035" s="24" t="str">
        <f t="shared" si="106"/>
        <v/>
      </c>
      <c r="E3035" s="24" t="str">
        <f>IF(D3035="","",COUNTIF($D$1:D3035,"기사임"))</f>
        <v/>
      </c>
      <c r="F3035" s="24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4" t="str">
        <f t="shared" si="105"/>
        <v/>
      </c>
    </row>
    <row r="3036" spans="1:7">
      <c r="A3036"/>
      <c r="B3036"/>
      <c r="C3036"/>
      <c r="D3036" s="24" t="str">
        <f t="shared" si="106"/>
        <v/>
      </c>
      <c r="E3036" s="24" t="str">
        <f>IF(D3036="","",COUNTIF($D$1:D3036,"기사임"))</f>
        <v/>
      </c>
      <c r="F3036" s="24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4" t="str">
        <f t="shared" si="105"/>
        <v/>
      </c>
    </row>
    <row r="3037" spans="1:7">
      <c r="A3037"/>
      <c r="B3037"/>
      <c r="C3037"/>
      <c r="D3037" s="24" t="str">
        <f t="shared" si="106"/>
        <v/>
      </c>
      <c r="E3037" s="24" t="str">
        <f>IF(D3037="","",COUNTIF($D$1:D3037,"기사임"))</f>
        <v/>
      </c>
      <c r="F3037" s="24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4" t="str">
        <f t="shared" si="105"/>
        <v/>
      </c>
    </row>
    <row r="3038" spans="1:7">
      <c r="A3038"/>
      <c r="B3038"/>
      <c r="C3038"/>
      <c r="D3038" s="24" t="str">
        <f t="shared" si="106"/>
        <v/>
      </c>
      <c r="E3038" s="24" t="str">
        <f>IF(D3038="","",COUNTIF($D$1:D3038,"기사임"))</f>
        <v/>
      </c>
      <c r="F3038" s="24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4" t="str">
        <f t="shared" si="105"/>
        <v/>
      </c>
    </row>
    <row r="3039" spans="1:7">
      <c r="A3039"/>
      <c r="B3039"/>
      <c r="C3039"/>
      <c r="D3039" s="24" t="str">
        <f t="shared" si="106"/>
        <v/>
      </c>
      <c r="E3039" s="24" t="str">
        <f>IF(D3039="","",COUNTIF($D$1:D3039,"기사임"))</f>
        <v/>
      </c>
      <c r="F3039" s="24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4" t="str">
        <f t="shared" si="105"/>
        <v/>
      </c>
    </row>
    <row r="3040" spans="1:7">
      <c r="A3040"/>
      <c r="B3040"/>
      <c r="C3040"/>
      <c r="D3040" s="24" t="str">
        <f t="shared" si="106"/>
        <v/>
      </c>
      <c r="E3040" s="24" t="str">
        <f>IF(D3040="","",COUNTIF($D$1:D3040,"기사임"))</f>
        <v/>
      </c>
      <c r="F3040" s="24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4" t="str">
        <f t="shared" si="105"/>
        <v/>
      </c>
    </row>
    <row r="3041" spans="1:7">
      <c r="A3041"/>
      <c r="B3041"/>
      <c r="C3041"/>
      <c r="D3041" s="24" t="str">
        <f t="shared" si="106"/>
        <v/>
      </c>
      <c r="E3041" s="24" t="str">
        <f>IF(D3041="","",COUNTIF($D$1:D3041,"기사임"))</f>
        <v/>
      </c>
      <c r="F3041" s="24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4" t="str">
        <f t="shared" si="105"/>
        <v/>
      </c>
    </row>
    <row r="3042" spans="1:7">
      <c r="A3042"/>
      <c r="B3042"/>
      <c r="C3042"/>
      <c r="D3042" s="24" t="str">
        <f t="shared" si="106"/>
        <v/>
      </c>
      <c r="E3042" s="24" t="str">
        <f>IF(D3042="","",COUNTIF($D$1:D3042,"기사임"))</f>
        <v/>
      </c>
      <c r="F3042" s="24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4" t="str">
        <f t="shared" si="105"/>
        <v/>
      </c>
    </row>
    <row r="3043" spans="1:7">
      <c r="A3043"/>
      <c r="B3043"/>
      <c r="C3043"/>
      <c r="D3043" s="24" t="str">
        <f t="shared" si="106"/>
        <v/>
      </c>
      <c r="E3043" s="24" t="str">
        <f>IF(D3043="","",COUNTIF($D$1:D3043,"기사임"))</f>
        <v/>
      </c>
      <c r="F3043" s="24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4" t="str">
        <f t="shared" si="105"/>
        <v/>
      </c>
    </row>
    <row r="3044" spans="1:7">
      <c r="A3044"/>
      <c r="B3044"/>
      <c r="C3044"/>
      <c r="D3044" s="24" t="str">
        <f t="shared" si="106"/>
        <v/>
      </c>
      <c r="E3044" s="24" t="str">
        <f>IF(D3044="","",COUNTIF($D$1:D3044,"기사임"))</f>
        <v/>
      </c>
      <c r="F3044" s="24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4" t="str">
        <f t="shared" si="105"/>
        <v/>
      </c>
    </row>
    <row r="3045" spans="1:7">
      <c r="A3045"/>
      <c r="B3045"/>
      <c r="C3045"/>
      <c r="D3045" s="24" t="str">
        <f t="shared" si="106"/>
        <v/>
      </c>
      <c r="E3045" s="24" t="str">
        <f>IF(D3045="","",COUNTIF($D$1:D3045,"기사임"))</f>
        <v/>
      </c>
      <c r="F3045" s="24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4" t="str">
        <f t="shared" si="105"/>
        <v/>
      </c>
    </row>
    <row r="3046" spans="1:7">
      <c r="A3046"/>
      <c r="B3046"/>
      <c r="C3046"/>
      <c r="D3046" s="24" t="str">
        <f t="shared" si="106"/>
        <v/>
      </c>
      <c r="E3046" s="24" t="str">
        <f>IF(D3046="","",COUNTIF($D$1:D3046,"기사임"))</f>
        <v/>
      </c>
      <c r="F3046" s="24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4" t="str">
        <f t="shared" si="105"/>
        <v/>
      </c>
    </row>
    <row r="3047" spans="1:7">
      <c r="A3047"/>
      <c r="B3047"/>
      <c r="C3047"/>
      <c r="D3047" s="24" t="str">
        <f t="shared" si="106"/>
        <v/>
      </c>
      <c r="E3047" s="24" t="str">
        <f>IF(D3047="","",COUNTIF($D$1:D3047,"기사임"))</f>
        <v/>
      </c>
      <c r="F3047" s="24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4" t="str">
        <f t="shared" si="105"/>
        <v/>
      </c>
    </row>
    <row r="3048" spans="1:7">
      <c r="A3048"/>
      <c r="B3048"/>
      <c r="C3048"/>
      <c r="D3048" s="24" t="str">
        <f t="shared" si="106"/>
        <v/>
      </c>
      <c r="E3048" s="24" t="str">
        <f>IF(D3048="","",COUNTIF($D$1:D3048,"기사임"))</f>
        <v/>
      </c>
      <c r="F3048" s="24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4" t="str">
        <f t="shared" si="105"/>
        <v/>
      </c>
    </row>
    <row r="3049" spans="1:7">
      <c r="A3049"/>
      <c r="B3049"/>
      <c r="C3049"/>
      <c r="D3049" s="24" t="str">
        <f t="shared" si="106"/>
        <v/>
      </c>
      <c r="E3049" s="24" t="str">
        <f>IF(D3049="","",COUNTIF($D$1:D3049,"기사임"))</f>
        <v/>
      </c>
      <c r="F3049" s="24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4" t="str">
        <f t="shared" si="105"/>
        <v/>
      </c>
    </row>
    <row r="3050" spans="1:7">
      <c r="A3050"/>
      <c r="B3050"/>
      <c r="C3050"/>
      <c r="D3050" s="24" t="str">
        <f t="shared" si="106"/>
        <v/>
      </c>
      <c r="E3050" s="24" t="str">
        <f>IF(D3050="","",COUNTIF($D$1:D3050,"기사임"))</f>
        <v/>
      </c>
      <c r="F3050" s="24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4" t="str">
        <f t="shared" si="105"/>
        <v/>
      </c>
    </row>
    <row r="3051" spans="1:7">
      <c r="A3051"/>
      <c r="B3051"/>
      <c r="C3051"/>
      <c r="D3051" s="24" t="str">
        <f t="shared" si="106"/>
        <v/>
      </c>
      <c r="E3051" s="24" t="str">
        <f>IF(D3051="","",COUNTIF($D$1:D3051,"기사임"))</f>
        <v/>
      </c>
      <c r="F3051" s="24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4" t="str">
        <f t="shared" si="105"/>
        <v/>
      </c>
    </row>
    <row r="3052" spans="1:7">
      <c r="A3052"/>
      <c r="B3052"/>
      <c r="C3052"/>
      <c r="D3052" s="24" t="str">
        <f t="shared" si="106"/>
        <v/>
      </c>
      <c r="E3052" s="24" t="str">
        <f>IF(D3052="","",COUNTIF($D$1:D3052,"기사임"))</f>
        <v/>
      </c>
      <c r="F3052" s="24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4" t="str">
        <f t="shared" si="105"/>
        <v/>
      </c>
    </row>
    <row r="3053" spans="1:7">
      <c r="A3053"/>
      <c r="B3053"/>
      <c r="C3053"/>
      <c r="D3053" s="24" t="str">
        <f t="shared" si="106"/>
        <v/>
      </c>
      <c r="E3053" s="24" t="str">
        <f>IF(D3053="","",COUNTIF($D$1:D3053,"기사임"))</f>
        <v/>
      </c>
      <c r="F3053" s="24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4" t="str">
        <f t="shared" si="105"/>
        <v/>
      </c>
    </row>
    <row r="3054" spans="1:7">
      <c r="A3054"/>
      <c r="B3054"/>
      <c r="C3054"/>
      <c r="D3054" s="24" t="str">
        <f t="shared" si="106"/>
        <v/>
      </c>
      <c r="E3054" s="24" t="str">
        <f>IF(D3054="","",COUNTIF($D$1:D3054,"기사임"))</f>
        <v/>
      </c>
      <c r="F3054" s="24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4" t="str">
        <f t="shared" si="105"/>
        <v/>
      </c>
    </row>
    <row r="3055" spans="1:7">
      <c r="A3055"/>
      <c r="B3055"/>
      <c r="C3055"/>
      <c r="D3055" s="24" t="str">
        <f t="shared" si="106"/>
        <v/>
      </c>
      <c r="E3055" s="24" t="str">
        <f>IF(D3055="","",COUNTIF($D$1:D3055,"기사임"))</f>
        <v/>
      </c>
      <c r="F3055" s="24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4" t="str">
        <f t="shared" si="105"/>
        <v/>
      </c>
    </row>
    <row r="3056" spans="1:7">
      <c r="A3056"/>
      <c r="B3056"/>
      <c r="C3056"/>
      <c r="D3056" s="24" t="str">
        <f t="shared" si="106"/>
        <v/>
      </c>
      <c r="E3056" s="24" t="str">
        <f>IF(D3056="","",COUNTIF($D$1:D3056,"기사임"))</f>
        <v/>
      </c>
      <c r="F3056" s="24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4" t="str">
        <f t="shared" si="105"/>
        <v/>
      </c>
    </row>
    <row r="3057" spans="1:7">
      <c r="A3057"/>
      <c r="B3057"/>
      <c r="C3057"/>
      <c r="D3057" s="24" t="str">
        <f t="shared" si="106"/>
        <v/>
      </c>
      <c r="E3057" s="24" t="str">
        <f>IF(D3057="","",COUNTIF($D$1:D3057,"기사임"))</f>
        <v/>
      </c>
      <c r="F3057" s="24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4" t="str">
        <f t="shared" si="105"/>
        <v/>
      </c>
    </row>
    <row r="3058" spans="1:7">
      <c r="A3058"/>
      <c r="B3058"/>
      <c r="C3058"/>
      <c r="D3058" s="24" t="str">
        <f t="shared" si="106"/>
        <v/>
      </c>
      <c r="E3058" s="24" t="str">
        <f>IF(D3058="","",COUNTIF($D$1:D3058,"기사임"))</f>
        <v/>
      </c>
      <c r="F3058" s="24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4" t="str">
        <f t="shared" si="105"/>
        <v/>
      </c>
    </row>
    <row r="3059" spans="1:7">
      <c r="A3059"/>
      <c r="B3059"/>
      <c r="C3059"/>
      <c r="D3059" s="24" t="str">
        <f t="shared" si="106"/>
        <v/>
      </c>
      <c r="E3059" s="24" t="str">
        <f>IF(D3059="","",COUNTIF($D$1:D3059,"기사임"))</f>
        <v/>
      </c>
      <c r="F3059" s="24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4" t="str">
        <f t="shared" si="105"/>
        <v/>
      </c>
    </row>
    <row r="3060" spans="1:7">
      <c r="A3060"/>
      <c r="B3060"/>
      <c r="C3060"/>
      <c r="D3060" s="24" t="str">
        <f t="shared" si="106"/>
        <v/>
      </c>
      <c r="E3060" s="24" t="str">
        <f>IF(D3060="","",COUNTIF($D$1:D3060,"기사임"))</f>
        <v/>
      </c>
      <c r="F3060" s="24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4" t="str">
        <f t="shared" si="105"/>
        <v/>
      </c>
    </row>
    <row r="3061" spans="1:7">
      <c r="A3061"/>
      <c r="B3061"/>
      <c r="C3061"/>
      <c r="D3061" s="24" t="str">
        <f t="shared" si="106"/>
        <v/>
      </c>
      <c r="E3061" s="24" t="str">
        <f>IF(D3061="","",COUNTIF($D$1:D3061,"기사임"))</f>
        <v/>
      </c>
      <c r="F3061" s="24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4" t="str">
        <f t="shared" si="105"/>
        <v/>
      </c>
    </row>
    <row r="3062" spans="1:7">
      <c r="A3062"/>
      <c r="B3062"/>
      <c r="C3062"/>
      <c r="D3062" s="24" t="str">
        <f t="shared" si="106"/>
        <v/>
      </c>
      <c r="E3062" s="24" t="str">
        <f>IF(D3062="","",COUNTIF($D$1:D3062,"기사임"))</f>
        <v/>
      </c>
      <c r="F3062" s="24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4" t="str">
        <f t="shared" si="105"/>
        <v/>
      </c>
    </row>
    <row r="3063" spans="1:7">
      <c r="A3063"/>
      <c r="B3063"/>
      <c r="C3063"/>
      <c r="D3063" s="24" t="str">
        <f t="shared" si="106"/>
        <v/>
      </c>
      <c r="E3063" s="24" t="str">
        <f>IF(D3063="","",COUNTIF($D$1:D3063,"기사임"))</f>
        <v/>
      </c>
      <c r="F3063" s="24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4" t="str">
        <f t="shared" si="105"/>
        <v/>
      </c>
    </row>
    <row r="3064" spans="1:7">
      <c r="A3064"/>
      <c r="B3064"/>
      <c r="C3064"/>
      <c r="D3064" s="24" t="str">
        <f t="shared" si="106"/>
        <v/>
      </c>
      <c r="E3064" s="24" t="str">
        <f>IF(D3064="","",COUNTIF($D$1:D3064,"기사임"))</f>
        <v/>
      </c>
      <c r="F3064" s="24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4" t="str">
        <f t="shared" si="105"/>
        <v/>
      </c>
    </row>
    <row r="3065" spans="1:7">
      <c r="A3065"/>
      <c r="B3065"/>
      <c r="C3065"/>
      <c r="D3065" s="24" t="str">
        <f t="shared" si="106"/>
        <v/>
      </c>
      <c r="E3065" s="24" t="str">
        <f>IF(D3065="","",COUNTIF($D$1:D3065,"기사임"))</f>
        <v/>
      </c>
      <c r="F3065" s="24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4" t="str">
        <f t="shared" si="105"/>
        <v/>
      </c>
    </row>
    <row r="3066" spans="1:7">
      <c r="A3066"/>
      <c r="B3066"/>
      <c r="C3066"/>
      <c r="D3066" s="24" t="str">
        <f t="shared" si="106"/>
        <v/>
      </c>
      <c r="E3066" s="24" t="str">
        <f>IF(D3066="","",COUNTIF($D$1:D3066,"기사임"))</f>
        <v/>
      </c>
      <c r="F3066" s="24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4" t="str">
        <f t="shared" si="105"/>
        <v/>
      </c>
    </row>
    <row r="3067" spans="1:7">
      <c r="A3067"/>
      <c r="B3067"/>
      <c r="C3067"/>
      <c r="D3067" s="24" t="str">
        <f t="shared" si="106"/>
        <v/>
      </c>
      <c r="E3067" s="24" t="str">
        <f>IF(D3067="","",COUNTIF($D$1:D3067,"기사임"))</f>
        <v/>
      </c>
      <c r="F3067" s="24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4" t="str">
        <f t="shared" si="105"/>
        <v/>
      </c>
    </row>
    <row r="3068" spans="1:7">
      <c r="A3068"/>
      <c r="B3068"/>
      <c r="C3068"/>
      <c r="D3068" s="24" t="str">
        <f t="shared" si="106"/>
        <v/>
      </c>
      <c r="E3068" s="24" t="str">
        <f>IF(D3068="","",COUNTIF($D$1:D3068,"기사임"))</f>
        <v/>
      </c>
      <c r="F3068" s="24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4" t="str">
        <f t="shared" si="105"/>
        <v/>
      </c>
    </row>
    <row r="3069" spans="1:7">
      <c r="A3069"/>
      <c r="B3069"/>
      <c r="C3069"/>
      <c r="D3069" s="24" t="str">
        <f t="shared" si="106"/>
        <v/>
      </c>
      <c r="E3069" s="24" t="str">
        <f>IF(D3069="","",COUNTIF($D$1:D3069,"기사임"))</f>
        <v/>
      </c>
      <c r="F3069" s="24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4" t="str">
        <f t="shared" si="105"/>
        <v/>
      </c>
    </row>
    <row r="3070" spans="1:7">
      <c r="A3070"/>
      <c r="B3070"/>
      <c r="C3070"/>
      <c r="D3070" s="24" t="str">
        <f t="shared" si="106"/>
        <v/>
      </c>
      <c r="E3070" s="24" t="str">
        <f>IF(D3070="","",COUNTIF($D$1:D3070,"기사임"))</f>
        <v/>
      </c>
      <c r="F3070" s="24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4" t="str">
        <f t="shared" si="105"/>
        <v/>
      </c>
    </row>
    <row r="3071" spans="1:7">
      <c r="A3071"/>
      <c r="B3071"/>
      <c r="C3071"/>
      <c r="D3071" s="24" t="str">
        <f t="shared" si="106"/>
        <v/>
      </c>
      <c r="E3071" s="24" t="str">
        <f>IF(D3071="","",COUNTIF($D$1:D3071,"기사임"))</f>
        <v/>
      </c>
      <c r="F3071" s="24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4" t="str">
        <f t="shared" si="105"/>
        <v/>
      </c>
    </row>
    <row r="3072" spans="1:7">
      <c r="A3072"/>
      <c r="B3072"/>
      <c r="C3072"/>
      <c r="D3072" s="24" t="str">
        <f t="shared" si="106"/>
        <v/>
      </c>
      <c r="E3072" s="24" t="str">
        <f>IF(D3072="","",COUNTIF($D$1:D3072,"기사임"))</f>
        <v/>
      </c>
      <c r="F3072" s="24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4" t="str">
        <f t="shared" si="105"/>
        <v/>
      </c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</sheetData>
  <mergeCells count="2">
    <mergeCell ref="I1:K1"/>
    <mergeCell ref="I83:K83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80">
    <cfRule type="expression" dxfId="19" priority="2">
      <formula>_xlfn.ISFORMULA(J3)=FALSE</formula>
    </cfRule>
  </conditionalFormatting>
  <conditionalFormatting sqref="J85:L107">
    <cfRule type="expression" dxfId="18" priority="1">
      <formula>_xlfn.ISFORMULA(J85)=FALSE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4344"/>
  <sheetViews>
    <sheetView workbookViewId="0">
      <selection activeCell="A2" sqref="A2:D4344"/>
    </sheetView>
  </sheetViews>
  <sheetFormatPr defaultRowHeight="16.5"/>
  <cols>
    <col min="1" max="1" width="25.625" style="30" customWidth="1"/>
    <col min="2" max="4" width="8.625" style="30"/>
  </cols>
  <sheetData>
    <row r="1" spans="1:4">
      <c r="A1" s="40" t="s">
        <v>74</v>
      </c>
      <c r="B1" s="40" t="s">
        <v>75</v>
      </c>
      <c r="C1" s="40" t="s">
        <v>76</v>
      </c>
      <c r="D1" s="40" t="s">
        <v>77</v>
      </c>
    </row>
    <row r="2" spans="1:4">
      <c r="A2" s="30" t="s">
        <v>1215</v>
      </c>
      <c r="B2" s="30" t="s">
        <v>3003</v>
      </c>
      <c r="C2" s="30">
        <v>2811</v>
      </c>
      <c r="D2" s="30">
        <v>1294</v>
      </c>
    </row>
    <row r="3" spans="1:4">
      <c r="A3" s="30" t="s">
        <v>1216</v>
      </c>
      <c r="B3" s="30" t="s">
        <v>3003</v>
      </c>
      <c r="C3" s="30">
        <v>1383</v>
      </c>
      <c r="D3" s="30">
        <v>1215</v>
      </c>
    </row>
    <row r="4" spans="1:4">
      <c r="A4" s="30" t="s">
        <v>1220</v>
      </c>
      <c r="B4" s="30" t="s">
        <v>3002</v>
      </c>
      <c r="C4" s="30">
        <v>1019</v>
      </c>
      <c r="D4" s="30">
        <v>910</v>
      </c>
    </row>
    <row r="5" spans="1:4">
      <c r="A5" s="30" t="s">
        <v>3480</v>
      </c>
      <c r="B5" s="30" t="s">
        <v>3002</v>
      </c>
      <c r="C5" s="30">
        <v>911</v>
      </c>
      <c r="D5" s="30">
        <v>854</v>
      </c>
    </row>
    <row r="6" spans="1:4">
      <c r="A6" s="30" t="s">
        <v>1215</v>
      </c>
      <c r="B6" s="30" t="s">
        <v>3002</v>
      </c>
      <c r="C6" s="30">
        <v>570</v>
      </c>
      <c r="D6" s="30">
        <v>261</v>
      </c>
    </row>
    <row r="7" spans="1:4">
      <c r="A7" s="30" t="s">
        <v>1217</v>
      </c>
      <c r="B7" s="30" t="s">
        <v>3003</v>
      </c>
      <c r="C7" s="30">
        <v>565</v>
      </c>
      <c r="D7" s="30">
        <v>429</v>
      </c>
    </row>
    <row r="8" spans="1:4">
      <c r="A8" s="30" t="s">
        <v>1219</v>
      </c>
      <c r="B8" s="30" t="s">
        <v>3003</v>
      </c>
      <c r="C8" s="30">
        <v>548</v>
      </c>
      <c r="D8" s="30">
        <v>456</v>
      </c>
    </row>
    <row r="9" spans="1:4">
      <c r="A9" s="30" t="s">
        <v>1224</v>
      </c>
      <c r="B9" s="30" t="s">
        <v>3002</v>
      </c>
      <c r="C9" s="30">
        <v>431</v>
      </c>
      <c r="D9" s="30">
        <v>408</v>
      </c>
    </row>
    <row r="10" spans="1:4">
      <c r="A10" s="30" t="s">
        <v>1221</v>
      </c>
      <c r="B10" s="30" t="s">
        <v>3003</v>
      </c>
      <c r="C10" s="30">
        <v>420</v>
      </c>
      <c r="D10" s="30">
        <v>348</v>
      </c>
    </row>
    <row r="11" spans="1:4">
      <c r="A11" s="30" t="s">
        <v>1227</v>
      </c>
      <c r="B11" s="30" t="s">
        <v>3003</v>
      </c>
      <c r="C11" s="30">
        <v>410</v>
      </c>
      <c r="D11" s="30">
        <v>234</v>
      </c>
    </row>
    <row r="12" spans="1:4">
      <c r="A12" s="30" t="s">
        <v>3481</v>
      </c>
      <c r="B12" s="30" t="s">
        <v>3002</v>
      </c>
      <c r="C12" s="30">
        <v>370</v>
      </c>
      <c r="D12" s="30">
        <v>319</v>
      </c>
    </row>
    <row r="13" spans="1:4">
      <c r="A13" s="30" t="s">
        <v>1214</v>
      </c>
      <c r="B13" s="30" t="s">
        <v>3003</v>
      </c>
      <c r="C13" s="30">
        <v>360</v>
      </c>
      <c r="D13" s="30">
        <v>309</v>
      </c>
    </row>
    <row r="14" spans="1:4">
      <c r="A14" s="30" t="s">
        <v>1223</v>
      </c>
      <c r="B14" s="30" t="s">
        <v>3003</v>
      </c>
      <c r="C14" s="30">
        <v>327</v>
      </c>
      <c r="D14" s="30">
        <v>249</v>
      </c>
    </row>
    <row r="15" spans="1:4">
      <c r="A15" s="30" t="s">
        <v>1218</v>
      </c>
      <c r="B15" s="30" t="s">
        <v>3003</v>
      </c>
      <c r="C15" s="30">
        <v>319</v>
      </c>
      <c r="D15" s="30">
        <v>170</v>
      </c>
    </row>
    <row r="16" spans="1:4">
      <c r="A16" s="30" t="s">
        <v>1297</v>
      </c>
      <c r="B16" s="30" t="s">
        <v>3004</v>
      </c>
      <c r="C16" s="30">
        <v>301</v>
      </c>
      <c r="D16" s="30">
        <v>99</v>
      </c>
    </row>
    <row r="17" spans="1:4">
      <c r="A17" s="30" t="s">
        <v>1229</v>
      </c>
      <c r="B17" s="30" t="s">
        <v>3003</v>
      </c>
      <c r="C17" s="30">
        <v>251</v>
      </c>
      <c r="D17" s="30">
        <v>226</v>
      </c>
    </row>
    <row r="18" spans="1:4">
      <c r="A18" s="30" t="s">
        <v>1226</v>
      </c>
      <c r="B18" s="30" t="s">
        <v>3003</v>
      </c>
      <c r="C18" s="30">
        <v>239</v>
      </c>
      <c r="D18" s="30">
        <v>162</v>
      </c>
    </row>
    <row r="19" spans="1:4">
      <c r="A19" s="30" t="s">
        <v>3482</v>
      </c>
      <c r="B19" s="30" t="s">
        <v>3002</v>
      </c>
      <c r="C19" s="30">
        <v>235</v>
      </c>
      <c r="D19" s="30">
        <v>198</v>
      </c>
    </row>
    <row r="20" spans="1:4">
      <c r="A20" s="30" t="s">
        <v>1236</v>
      </c>
      <c r="B20" s="30" t="s">
        <v>3003</v>
      </c>
      <c r="C20" s="30">
        <v>230</v>
      </c>
      <c r="D20" s="30">
        <v>202</v>
      </c>
    </row>
    <row r="21" spans="1:4">
      <c r="A21" s="30" t="s">
        <v>1237</v>
      </c>
      <c r="B21" s="30" t="s">
        <v>3003</v>
      </c>
      <c r="C21" s="30">
        <v>226</v>
      </c>
      <c r="D21" s="30">
        <v>131</v>
      </c>
    </row>
    <row r="22" spans="1:4">
      <c r="A22" s="30" t="s">
        <v>3107</v>
      </c>
      <c r="B22" s="30" t="s">
        <v>3003</v>
      </c>
      <c r="C22" s="30">
        <v>225</v>
      </c>
      <c r="D22" s="30">
        <v>199</v>
      </c>
    </row>
    <row r="23" spans="1:4">
      <c r="A23" s="30" t="s">
        <v>1220</v>
      </c>
      <c r="B23" s="30" t="s">
        <v>3003</v>
      </c>
      <c r="C23" s="30">
        <v>208</v>
      </c>
      <c r="D23" s="30">
        <v>202</v>
      </c>
    </row>
    <row r="24" spans="1:4">
      <c r="A24" s="30" t="s">
        <v>1229</v>
      </c>
      <c r="B24" s="30" t="s">
        <v>3002</v>
      </c>
      <c r="C24" s="30">
        <v>205</v>
      </c>
      <c r="D24" s="30">
        <v>184</v>
      </c>
    </row>
    <row r="25" spans="1:4">
      <c r="A25" s="30" t="s">
        <v>1244</v>
      </c>
      <c r="B25" s="30" t="s">
        <v>3003</v>
      </c>
      <c r="C25" s="30">
        <v>200</v>
      </c>
      <c r="D25" s="30">
        <v>164</v>
      </c>
    </row>
    <row r="26" spans="1:4">
      <c r="A26" s="30" t="s">
        <v>1219</v>
      </c>
      <c r="B26" s="30" t="s">
        <v>3002</v>
      </c>
      <c r="C26" s="30">
        <v>199</v>
      </c>
      <c r="D26" s="30">
        <v>170</v>
      </c>
    </row>
    <row r="27" spans="1:4">
      <c r="A27" s="30" t="s">
        <v>1257</v>
      </c>
      <c r="B27" s="30" t="s">
        <v>3003</v>
      </c>
      <c r="C27" s="30">
        <v>197</v>
      </c>
      <c r="D27" s="30">
        <v>190</v>
      </c>
    </row>
    <row r="28" spans="1:4">
      <c r="A28" s="30" t="s">
        <v>1232</v>
      </c>
      <c r="B28" s="30" t="s">
        <v>3003</v>
      </c>
      <c r="C28" s="30">
        <v>192</v>
      </c>
      <c r="D28" s="30">
        <v>160</v>
      </c>
    </row>
    <row r="29" spans="1:4">
      <c r="A29" s="30" t="s">
        <v>1231</v>
      </c>
      <c r="B29" s="30" t="s">
        <v>3003</v>
      </c>
      <c r="C29" s="30">
        <v>191</v>
      </c>
      <c r="D29" s="30">
        <v>127</v>
      </c>
    </row>
    <row r="30" spans="1:4">
      <c r="A30" s="30" t="s">
        <v>1230</v>
      </c>
      <c r="B30" s="30" t="s">
        <v>3003</v>
      </c>
      <c r="C30" s="30">
        <v>189</v>
      </c>
      <c r="D30" s="30">
        <v>154</v>
      </c>
    </row>
    <row r="31" spans="1:4">
      <c r="A31" s="30" t="s">
        <v>3483</v>
      </c>
      <c r="B31" s="30" t="s">
        <v>3003</v>
      </c>
      <c r="C31" s="30">
        <v>186</v>
      </c>
      <c r="D31" s="30">
        <v>131</v>
      </c>
    </row>
    <row r="32" spans="1:4">
      <c r="A32" s="30" t="s">
        <v>1243</v>
      </c>
      <c r="B32" s="30" t="s">
        <v>3003</v>
      </c>
      <c r="C32" s="30">
        <v>178</v>
      </c>
      <c r="D32" s="30">
        <v>154</v>
      </c>
    </row>
    <row r="33" spans="1:4">
      <c r="A33" s="30" t="s">
        <v>1224</v>
      </c>
      <c r="B33" s="30" t="s">
        <v>3003</v>
      </c>
      <c r="C33" s="30">
        <v>165</v>
      </c>
      <c r="D33" s="30">
        <v>158</v>
      </c>
    </row>
    <row r="34" spans="1:4">
      <c r="A34" s="30" t="s">
        <v>1297</v>
      </c>
      <c r="B34" s="30" t="s">
        <v>3003</v>
      </c>
      <c r="C34" s="30">
        <v>159</v>
      </c>
      <c r="D34" s="30">
        <v>84</v>
      </c>
    </row>
    <row r="35" spans="1:4">
      <c r="A35" s="30" t="s">
        <v>1255</v>
      </c>
      <c r="B35" s="30" t="s">
        <v>3003</v>
      </c>
      <c r="C35" s="30">
        <v>155</v>
      </c>
      <c r="D35" s="30">
        <v>102</v>
      </c>
    </row>
    <row r="36" spans="1:4">
      <c r="A36" s="30" t="s">
        <v>3484</v>
      </c>
      <c r="B36" s="30" t="s">
        <v>3002</v>
      </c>
      <c r="C36" s="30">
        <v>154</v>
      </c>
      <c r="D36" s="30">
        <v>139</v>
      </c>
    </row>
    <row r="37" spans="1:4">
      <c r="A37" s="30" t="s">
        <v>1251</v>
      </c>
      <c r="B37" s="30" t="s">
        <v>3003</v>
      </c>
      <c r="C37" s="30">
        <v>151</v>
      </c>
      <c r="D37" s="30">
        <v>119</v>
      </c>
    </row>
    <row r="38" spans="1:4">
      <c r="A38" s="30" t="s">
        <v>1214</v>
      </c>
      <c r="B38" s="30" t="s">
        <v>3002</v>
      </c>
      <c r="C38" s="30">
        <v>149</v>
      </c>
      <c r="D38" s="30">
        <v>115</v>
      </c>
    </row>
    <row r="39" spans="1:4">
      <c r="A39" s="30" t="s">
        <v>1252</v>
      </c>
      <c r="B39" s="30" t="s">
        <v>3003</v>
      </c>
      <c r="C39" s="30">
        <v>145</v>
      </c>
      <c r="D39" s="30">
        <v>62</v>
      </c>
    </row>
    <row r="40" spans="1:4">
      <c r="A40" s="30" t="s">
        <v>3480</v>
      </c>
      <c r="B40" s="30" t="s">
        <v>3003</v>
      </c>
      <c r="C40" s="30">
        <v>143</v>
      </c>
      <c r="D40" s="30">
        <v>111</v>
      </c>
    </row>
    <row r="41" spans="1:4">
      <c r="A41" s="30" t="s">
        <v>1238</v>
      </c>
      <c r="B41" s="30" t="s">
        <v>3003</v>
      </c>
      <c r="C41" s="30">
        <v>143</v>
      </c>
      <c r="D41" s="30">
        <v>94</v>
      </c>
    </row>
    <row r="42" spans="1:4">
      <c r="A42" s="30" t="s">
        <v>3485</v>
      </c>
      <c r="B42" s="30" t="s">
        <v>3003</v>
      </c>
      <c r="C42" s="30">
        <v>140</v>
      </c>
      <c r="D42" s="30">
        <v>114</v>
      </c>
    </row>
    <row r="43" spans="1:4">
      <c r="A43" s="30" t="s">
        <v>1269</v>
      </c>
      <c r="B43" s="30" t="s">
        <v>3002</v>
      </c>
      <c r="C43" s="30">
        <v>137</v>
      </c>
      <c r="D43" s="30">
        <v>131</v>
      </c>
    </row>
    <row r="44" spans="1:4">
      <c r="A44" s="30" t="s">
        <v>1230</v>
      </c>
      <c r="B44" s="30" t="s">
        <v>3002</v>
      </c>
      <c r="C44" s="30">
        <v>136</v>
      </c>
      <c r="D44" s="30">
        <v>118</v>
      </c>
    </row>
    <row r="45" spans="1:4">
      <c r="A45" s="30" t="s">
        <v>1265</v>
      </c>
      <c r="B45" s="30" t="s">
        <v>3003</v>
      </c>
      <c r="C45" s="30">
        <v>134</v>
      </c>
      <c r="D45" s="30">
        <v>123</v>
      </c>
    </row>
    <row r="46" spans="1:4">
      <c r="A46" s="30" t="s">
        <v>1236</v>
      </c>
      <c r="B46" s="30" t="s">
        <v>3002</v>
      </c>
      <c r="C46" s="30">
        <v>134</v>
      </c>
      <c r="D46" s="30">
        <v>118</v>
      </c>
    </row>
    <row r="47" spans="1:4">
      <c r="A47" s="30" t="s">
        <v>1248</v>
      </c>
      <c r="B47" s="30" t="s">
        <v>3003</v>
      </c>
      <c r="C47" s="30">
        <v>134</v>
      </c>
      <c r="D47" s="30">
        <v>90</v>
      </c>
    </row>
    <row r="48" spans="1:4">
      <c r="A48" s="30" t="s">
        <v>1240</v>
      </c>
      <c r="B48" s="30" t="s">
        <v>3003</v>
      </c>
      <c r="C48" s="30">
        <v>132</v>
      </c>
      <c r="D48" s="30">
        <v>91</v>
      </c>
    </row>
    <row r="49" spans="1:4">
      <c r="A49" s="30" t="s">
        <v>1245</v>
      </c>
      <c r="B49" s="30" t="s">
        <v>3003</v>
      </c>
      <c r="C49" s="30">
        <v>130</v>
      </c>
      <c r="D49" s="30">
        <v>109</v>
      </c>
    </row>
    <row r="50" spans="1:4">
      <c r="A50" s="30" t="s">
        <v>1223</v>
      </c>
      <c r="B50" s="30" t="s">
        <v>3002</v>
      </c>
      <c r="C50" s="30">
        <v>130</v>
      </c>
      <c r="D50" s="30">
        <v>90</v>
      </c>
    </row>
    <row r="51" spans="1:4">
      <c r="A51" s="30" t="s">
        <v>1289</v>
      </c>
      <c r="B51" s="30" t="s">
        <v>3002</v>
      </c>
      <c r="C51" s="30">
        <v>130</v>
      </c>
      <c r="D51" s="30">
        <v>122</v>
      </c>
    </row>
    <row r="52" spans="1:4">
      <c r="A52" s="30" t="s">
        <v>1267</v>
      </c>
      <c r="B52" s="30" t="s">
        <v>3003</v>
      </c>
      <c r="C52" s="30">
        <v>128</v>
      </c>
      <c r="D52" s="30">
        <v>103</v>
      </c>
    </row>
    <row r="53" spans="1:4">
      <c r="A53" s="30" t="s">
        <v>1217</v>
      </c>
      <c r="B53" s="30" t="s">
        <v>3002</v>
      </c>
      <c r="C53" s="30">
        <v>125</v>
      </c>
      <c r="D53" s="30">
        <v>106</v>
      </c>
    </row>
    <row r="54" spans="1:4">
      <c r="A54" s="30" t="s">
        <v>1255</v>
      </c>
      <c r="B54" s="30" t="s">
        <v>3002</v>
      </c>
      <c r="C54" s="30">
        <v>125</v>
      </c>
      <c r="D54" s="30">
        <v>91</v>
      </c>
    </row>
    <row r="55" spans="1:4">
      <c r="A55" s="30" t="s">
        <v>1256</v>
      </c>
      <c r="B55" s="30" t="s">
        <v>3003</v>
      </c>
      <c r="C55" s="30">
        <v>121</v>
      </c>
      <c r="D55" s="30">
        <v>48</v>
      </c>
    </row>
    <row r="56" spans="1:4">
      <c r="A56" s="30" t="s">
        <v>1264</v>
      </c>
      <c r="B56" s="30" t="s">
        <v>3003</v>
      </c>
      <c r="C56" s="30">
        <v>116</v>
      </c>
      <c r="D56" s="30">
        <v>95</v>
      </c>
    </row>
    <row r="57" spans="1:4">
      <c r="A57" s="30" t="s">
        <v>1242</v>
      </c>
      <c r="B57" s="30" t="s">
        <v>3003</v>
      </c>
      <c r="C57" s="30">
        <v>114</v>
      </c>
      <c r="D57" s="30">
        <v>97</v>
      </c>
    </row>
    <row r="58" spans="1:4">
      <c r="A58" s="30" t="s">
        <v>1241</v>
      </c>
      <c r="B58" s="30" t="s">
        <v>3003</v>
      </c>
      <c r="C58" s="30">
        <v>113</v>
      </c>
      <c r="D58" s="30">
        <v>88</v>
      </c>
    </row>
    <row r="59" spans="1:4">
      <c r="A59" s="30" t="s">
        <v>3105</v>
      </c>
      <c r="B59" s="30" t="s">
        <v>3003</v>
      </c>
      <c r="C59" s="30">
        <v>113</v>
      </c>
      <c r="D59" s="30">
        <v>91</v>
      </c>
    </row>
    <row r="60" spans="1:4">
      <c r="A60" s="30" t="s">
        <v>1269</v>
      </c>
      <c r="B60" s="30" t="s">
        <v>3003</v>
      </c>
      <c r="C60" s="30">
        <v>112</v>
      </c>
      <c r="D60" s="30">
        <v>106</v>
      </c>
    </row>
    <row r="61" spans="1:4">
      <c r="A61" s="30" t="s">
        <v>1280</v>
      </c>
      <c r="B61" s="30" t="s">
        <v>3002</v>
      </c>
      <c r="C61" s="30">
        <v>111</v>
      </c>
      <c r="D61" s="30">
        <v>92</v>
      </c>
    </row>
    <row r="62" spans="1:4">
      <c r="A62" s="30" t="s">
        <v>1225</v>
      </c>
      <c r="B62" s="30" t="s">
        <v>3003</v>
      </c>
      <c r="C62" s="30">
        <v>111</v>
      </c>
      <c r="D62" s="30">
        <v>89</v>
      </c>
    </row>
    <row r="63" spans="1:4">
      <c r="A63" s="30" t="s">
        <v>1454</v>
      </c>
      <c r="B63" s="30" t="s">
        <v>3003</v>
      </c>
      <c r="C63" s="30">
        <v>108</v>
      </c>
      <c r="D63" s="30">
        <v>80</v>
      </c>
    </row>
    <row r="64" spans="1:4">
      <c r="A64" s="30" t="s">
        <v>1247</v>
      </c>
      <c r="B64" s="30" t="s">
        <v>3003</v>
      </c>
      <c r="C64" s="30">
        <v>104</v>
      </c>
      <c r="D64" s="30">
        <v>89</v>
      </c>
    </row>
    <row r="65" spans="1:4">
      <c r="A65" s="30" t="s">
        <v>1295</v>
      </c>
      <c r="B65" s="30" t="s">
        <v>3003</v>
      </c>
      <c r="C65" s="30">
        <v>103</v>
      </c>
      <c r="D65" s="30">
        <v>90</v>
      </c>
    </row>
    <row r="66" spans="1:4">
      <c r="A66" s="30" t="s">
        <v>1218</v>
      </c>
      <c r="B66" s="30" t="s">
        <v>3002</v>
      </c>
      <c r="C66" s="30">
        <v>101</v>
      </c>
      <c r="D66" s="30">
        <v>79</v>
      </c>
    </row>
    <row r="67" spans="1:4">
      <c r="A67" s="30" t="s">
        <v>1278</v>
      </c>
      <c r="B67" s="30" t="s">
        <v>3003</v>
      </c>
      <c r="C67" s="30">
        <v>96</v>
      </c>
      <c r="D67" s="30">
        <v>81</v>
      </c>
    </row>
    <row r="68" spans="1:4">
      <c r="A68" s="30" t="s">
        <v>1370</v>
      </c>
      <c r="B68" s="30" t="s">
        <v>3002</v>
      </c>
      <c r="C68" s="30">
        <v>95</v>
      </c>
      <c r="D68" s="30">
        <v>82</v>
      </c>
    </row>
    <row r="69" spans="1:4">
      <c r="A69" s="30" t="s">
        <v>1262</v>
      </c>
      <c r="B69" s="30" t="s">
        <v>3003</v>
      </c>
      <c r="C69" s="30">
        <v>95</v>
      </c>
      <c r="D69" s="30">
        <v>62</v>
      </c>
    </row>
    <row r="70" spans="1:4">
      <c r="A70" s="30" t="s">
        <v>1263</v>
      </c>
      <c r="B70" s="30" t="s">
        <v>3003</v>
      </c>
      <c r="C70" s="30">
        <v>94</v>
      </c>
      <c r="D70" s="30">
        <v>84</v>
      </c>
    </row>
    <row r="71" spans="1:4">
      <c r="A71" s="30" t="s">
        <v>1276</v>
      </c>
      <c r="B71" s="30" t="s">
        <v>3003</v>
      </c>
      <c r="C71" s="30">
        <v>94</v>
      </c>
      <c r="D71" s="30">
        <v>71</v>
      </c>
    </row>
    <row r="72" spans="1:4">
      <c r="A72" s="30" t="s">
        <v>1294</v>
      </c>
      <c r="B72" s="30" t="s">
        <v>3003</v>
      </c>
      <c r="C72" s="30">
        <v>91</v>
      </c>
      <c r="D72" s="30">
        <v>65</v>
      </c>
    </row>
    <row r="73" spans="1:4">
      <c r="A73" s="30" t="s">
        <v>1221</v>
      </c>
      <c r="B73" s="30" t="s">
        <v>3002</v>
      </c>
      <c r="C73" s="30">
        <v>91</v>
      </c>
      <c r="D73" s="30">
        <v>80</v>
      </c>
    </row>
    <row r="74" spans="1:4">
      <c r="A74" s="30" t="s">
        <v>1251</v>
      </c>
      <c r="B74" s="30" t="s">
        <v>3002</v>
      </c>
      <c r="C74" s="30">
        <v>90</v>
      </c>
      <c r="D74" s="30">
        <v>76</v>
      </c>
    </row>
    <row r="75" spans="1:4">
      <c r="A75" s="30" t="s">
        <v>1249</v>
      </c>
      <c r="B75" s="30" t="s">
        <v>3002</v>
      </c>
      <c r="C75" s="30">
        <v>89</v>
      </c>
      <c r="D75" s="30">
        <v>72</v>
      </c>
    </row>
    <row r="76" spans="1:4">
      <c r="A76" s="30" t="s">
        <v>1275</v>
      </c>
      <c r="B76" s="30" t="s">
        <v>3003</v>
      </c>
      <c r="C76" s="30">
        <v>84</v>
      </c>
      <c r="D76" s="30">
        <v>70</v>
      </c>
    </row>
    <row r="77" spans="1:4">
      <c r="A77" s="30" t="s">
        <v>3107</v>
      </c>
      <c r="B77" s="30" t="s">
        <v>3002</v>
      </c>
      <c r="C77" s="30">
        <v>79</v>
      </c>
      <c r="D77" s="30">
        <v>74</v>
      </c>
    </row>
    <row r="78" spans="1:4">
      <c r="A78" s="30" t="s">
        <v>1234</v>
      </c>
      <c r="B78" s="30" t="s">
        <v>3003</v>
      </c>
      <c r="C78" s="30">
        <v>78</v>
      </c>
      <c r="D78" s="30">
        <v>55</v>
      </c>
    </row>
    <row r="79" spans="1:4">
      <c r="A79" s="30" t="s">
        <v>3106</v>
      </c>
      <c r="B79" s="30" t="s">
        <v>3003</v>
      </c>
      <c r="C79" s="30">
        <v>78</v>
      </c>
      <c r="D79" s="30">
        <v>51</v>
      </c>
    </row>
    <row r="80" spans="1:4">
      <c r="A80" s="30" t="s">
        <v>1979</v>
      </c>
      <c r="B80" s="30" t="s">
        <v>3003</v>
      </c>
      <c r="C80" s="30">
        <v>78</v>
      </c>
      <c r="D80" s="30">
        <v>68</v>
      </c>
    </row>
    <row r="81" spans="1:4">
      <c r="A81" s="30" t="s">
        <v>1257</v>
      </c>
      <c r="B81" s="30" t="s">
        <v>3002</v>
      </c>
      <c r="C81" s="30">
        <v>77</v>
      </c>
      <c r="D81" s="30">
        <v>76</v>
      </c>
    </row>
    <row r="82" spans="1:4">
      <c r="A82" s="30" t="s">
        <v>1330</v>
      </c>
      <c r="B82" s="30" t="s">
        <v>3003</v>
      </c>
      <c r="C82" s="30">
        <v>76</v>
      </c>
      <c r="D82" s="30">
        <v>62</v>
      </c>
    </row>
    <row r="83" spans="1:4">
      <c r="A83" s="30" t="s">
        <v>1362</v>
      </c>
      <c r="B83" s="30" t="s">
        <v>3003</v>
      </c>
      <c r="C83" s="30">
        <v>75</v>
      </c>
      <c r="D83" s="30">
        <v>63</v>
      </c>
    </row>
    <row r="84" spans="1:4">
      <c r="A84" s="30" t="s">
        <v>1364</v>
      </c>
      <c r="B84" s="30" t="s">
        <v>3003</v>
      </c>
      <c r="C84" s="30">
        <v>75</v>
      </c>
      <c r="D84" s="30">
        <v>62</v>
      </c>
    </row>
    <row r="85" spans="1:4">
      <c r="A85" s="30" t="s">
        <v>1237</v>
      </c>
      <c r="B85" s="30" t="s">
        <v>3002</v>
      </c>
      <c r="C85" s="30">
        <v>75</v>
      </c>
      <c r="D85" s="30">
        <v>46</v>
      </c>
    </row>
    <row r="86" spans="1:4">
      <c r="A86" s="30" t="s">
        <v>1280</v>
      </c>
      <c r="B86" s="30" t="s">
        <v>3003</v>
      </c>
      <c r="C86" s="30">
        <v>74</v>
      </c>
      <c r="D86" s="30">
        <v>64</v>
      </c>
    </row>
    <row r="87" spans="1:4">
      <c r="A87" s="30" t="s">
        <v>1228</v>
      </c>
      <c r="B87" s="30" t="s">
        <v>3003</v>
      </c>
      <c r="C87" s="30">
        <v>73</v>
      </c>
      <c r="D87" s="30">
        <v>69</v>
      </c>
    </row>
    <row r="88" spans="1:4">
      <c r="A88" s="30" t="s">
        <v>3486</v>
      </c>
      <c r="B88" s="30" t="s">
        <v>3003</v>
      </c>
      <c r="C88" s="30">
        <v>72</v>
      </c>
      <c r="D88" s="30">
        <v>58</v>
      </c>
    </row>
    <row r="89" spans="1:4">
      <c r="A89" s="30" t="s">
        <v>1274</v>
      </c>
      <c r="B89" s="30" t="s">
        <v>3003</v>
      </c>
      <c r="C89" s="30">
        <v>70</v>
      </c>
      <c r="D89" s="30">
        <v>58</v>
      </c>
    </row>
    <row r="90" spans="1:4">
      <c r="A90" s="30" t="s">
        <v>3105</v>
      </c>
      <c r="B90" s="30" t="s">
        <v>3002</v>
      </c>
      <c r="C90" s="30">
        <v>70</v>
      </c>
      <c r="D90" s="30">
        <v>61</v>
      </c>
    </row>
    <row r="91" spans="1:4">
      <c r="A91" s="30" t="s">
        <v>3482</v>
      </c>
      <c r="B91" s="30" t="s">
        <v>3003</v>
      </c>
      <c r="C91" s="30">
        <v>70</v>
      </c>
      <c r="D91" s="30">
        <v>43</v>
      </c>
    </row>
    <row r="92" spans="1:4">
      <c r="A92" s="30" t="s">
        <v>3484</v>
      </c>
      <c r="B92" s="30" t="s">
        <v>3003</v>
      </c>
      <c r="C92" s="30">
        <v>70</v>
      </c>
      <c r="D92" s="30">
        <v>51</v>
      </c>
    </row>
    <row r="93" spans="1:4">
      <c r="A93" s="30" t="s">
        <v>1254</v>
      </c>
      <c r="B93" s="30" t="s">
        <v>3003</v>
      </c>
      <c r="C93" s="30">
        <v>70</v>
      </c>
      <c r="D93" s="30">
        <v>53</v>
      </c>
    </row>
    <row r="94" spans="1:4">
      <c r="A94" s="30" t="s">
        <v>1243</v>
      </c>
      <c r="B94" s="30" t="s">
        <v>3002</v>
      </c>
      <c r="C94" s="30">
        <v>68</v>
      </c>
      <c r="D94" s="30">
        <v>53</v>
      </c>
    </row>
    <row r="95" spans="1:4">
      <c r="A95" s="30" t="s">
        <v>1774</v>
      </c>
      <c r="B95" s="30" t="s">
        <v>3003</v>
      </c>
      <c r="C95" s="30">
        <v>68</v>
      </c>
      <c r="D95" s="30">
        <v>58</v>
      </c>
    </row>
    <row r="96" spans="1:4">
      <c r="A96" s="30" t="s">
        <v>1409</v>
      </c>
      <c r="B96" s="30" t="s">
        <v>3003</v>
      </c>
      <c r="C96" s="30">
        <v>68</v>
      </c>
      <c r="D96" s="30">
        <v>56</v>
      </c>
    </row>
    <row r="97" spans="1:4">
      <c r="A97" s="30" t="s">
        <v>1265</v>
      </c>
      <c r="B97" s="30" t="s">
        <v>3002</v>
      </c>
      <c r="C97" s="30">
        <v>67</v>
      </c>
      <c r="D97" s="30">
        <v>62</v>
      </c>
    </row>
    <row r="98" spans="1:4">
      <c r="A98" s="30" t="s">
        <v>1270</v>
      </c>
      <c r="B98" s="30" t="s">
        <v>3003</v>
      </c>
      <c r="C98" s="30">
        <v>67</v>
      </c>
      <c r="D98" s="30">
        <v>56</v>
      </c>
    </row>
    <row r="99" spans="1:4">
      <c r="A99" s="30" t="s">
        <v>1353</v>
      </c>
      <c r="B99" s="30" t="s">
        <v>3003</v>
      </c>
      <c r="C99" s="30">
        <v>66</v>
      </c>
      <c r="D99" s="30">
        <v>55</v>
      </c>
    </row>
    <row r="100" spans="1:4">
      <c r="A100" s="30" t="s">
        <v>3489</v>
      </c>
      <c r="B100" s="30" t="s">
        <v>3003</v>
      </c>
      <c r="C100" s="30">
        <v>66</v>
      </c>
      <c r="D100" s="30">
        <v>49</v>
      </c>
    </row>
    <row r="101" spans="1:4">
      <c r="A101" s="30" t="s">
        <v>3481</v>
      </c>
      <c r="B101" s="30" t="s">
        <v>3003</v>
      </c>
      <c r="C101" s="30">
        <v>66</v>
      </c>
      <c r="D101" s="30">
        <v>39</v>
      </c>
    </row>
    <row r="102" spans="1:4">
      <c r="A102" s="30" t="s">
        <v>1324</v>
      </c>
      <c r="B102" s="30" t="s">
        <v>3002</v>
      </c>
      <c r="C102" s="30">
        <v>65</v>
      </c>
      <c r="D102" s="30">
        <v>58</v>
      </c>
    </row>
    <row r="103" spans="1:4">
      <c r="A103" s="30" t="s">
        <v>3487</v>
      </c>
      <c r="B103" s="30" t="s">
        <v>3003</v>
      </c>
      <c r="C103" s="30">
        <v>65</v>
      </c>
      <c r="D103" s="30">
        <v>43</v>
      </c>
    </row>
    <row r="104" spans="1:4">
      <c r="A104" s="30" t="s">
        <v>3488</v>
      </c>
      <c r="B104" s="30" t="s">
        <v>3003</v>
      </c>
      <c r="C104" s="30">
        <v>64</v>
      </c>
      <c r="D104" s="30">
        <v>40</v>
      </c>
    </row>
    <row r="105" spans="1:4">
      <c r="A105" s="30" t="s">
        <v>2695</v>
      </c>
      <c r="B105" s="30" t="s">
        <v>3002</v>
      </c>
      <c r="C105" s="30">
        <v>61</v>
      </c>
      <c r="D105" s="30">
        <v>47</v>
      </c>
    </row>
    <row r="106" spans="1:4">
      <c r="A106" s="30" t="s">
        <v>1288</v>
      </c>
      <c r="B106" s="30" t="s">
        <v>3003</v>
      </c>
      <c r="C106" s="30">
        <v>61</v>
      </c>
      <c r="D106" s="30">
        <v>56</v>
      </c>
    </row>
    <row r="107" spans="1:4">
      <c r="A107" s="30" t="s">
        <v>1272</v>
      </c>
      <c r="B107" s="30" t="s">
        <v>3003</v>
      </c>
      <c r="C107" s="30">
        <v>61</v>
      </c>
      <c r="D107" s="30">
        <v>51</v>
      </c>
    </row>
    <row r="108" spans="1:4">
      <c r="A108" s="30" t="s">
        <v>1252</v>
      </c>
      <c r="B108" s="30" t="s">
        <v>3002</v>
      </c>
      <c r="C108" s="30">
        <v>61</v>
      </c>
      <c r="D108" s="30">
        <v>26</v>
      </c>
    </row>
    <row r="109" spans="1:4">
      <c r="A109" s="30" t="s">
        <v>1290</v>
      </c>
      <c r="B109" s="30" t="s">
        <v>3003</v>
      </c>
      <c r="C109" s="30">
        <v>60</v>
      </c>
      <c r="D109" s="30">
        <v>43</v>
      </c>
    </row>
    <row r="110" spans="1:4">
      <c r="A110" s="30" t="s">
        <v>1227</v>
      </c>
      <c r="B110" s="30" t="s">
        <v>3002</v>
      </c>
      <c r="C110" s="30">
        <v>60</v>
      </c>
      <c r="D110" s="30">
        <v>33</v>
      </c>
    </row>
    <row r="111" spans="1:4">
      <c r="A111" s="30" t="s">
        <v>1361</v>
      </c>
      <c r="B111" s="30" t="s">
        <v>3002</v>
      </c>
      <c r="C111" s="30">
        <v>58</v>
      </c>
      <c r="D111" s="30">
        <v>54</v>
      </c>
    </row>
    <row r="112" spans="1:4">
      <c r="A112" s="30" t="s">
        <v>3490</v>
      </c>
      <c r="B112" s="30" t="s">
        <v>3003</v>
      </c>
      <c r="C112" s="30">
        <v>55</v>
      </c>
      <c r="D112" s="30">
        <v>42</v>
      </c>
    </row>
    <row r="113" spans="1:4">
      <c r="A113" s="30" t="s">
        <v>1271</v>
      </c>
      <c r="B113" s="30" t="s">
        <v>3002</v>
      </c>
      <c r="C113" s="30">
        <v>55</v>
      </c>
      <c r="D113" s="30">
        <v>51</v>
      </c>
    </row>
    <row r="114" spans="1:4">
      <c r="A114" s="30" t="s">
        <v>1313</v>
      </c>
      <c r="B114" s="30" t="s">
        <v>3003</v>
      </c>
      <c r="C114" s="30">
        <v>55</v>
      </c>
      <c r="D114" s="30">
        <v>46</v>
      </c>
    </row>
    <row r="115" spans="1:4">
      <c r="A115" s="30" t="s">
        <v>1303</v>
      </c>
      <c r="B115" s="30" t="s">
        <v>3003</v>
      </c>
      <c r="C115" s="30">
        <v>55</v>
      </c>
      <c r="D115" s="30">
        <v>42</v>
      </c>
    </row>
    <row r="116" spans="1:4">
      <c r="A116" s="30" t="s">
        <v>1337</v>
      </c>
      <c r="B116" s="30" t="s">
        <v>3003</v>
      </c>
      <c r="C116" s="30">
        <v>54</v>
      </c>
      <c r="D116" s="30">
        <v>51</v>
      </c>
    </row>
    <row r="117" spans="1:4">
      <c r="A117" s="30" t="s">
        <v>1409</v>
      </c>
      <c r="B117" s="30" t="s">
        <v>3002</v>
      </c>
      <c r="C117" s="30">
        <v>54</v>
      </c>
      <c r="D117" s="30">
        <v>52</v>
      </c>
    </row>
    <row r="118" spans="1:4">
      <c r="A118" s="30" t="s">
        <v>1260</v>
      </c>
      <c r="B118" s="30" t="s">
        <v>3003</v>
      </c>
      <c r="C118" s="30">
        <v>54</v>
      </c>
      <c r="D118" s="30">
        <v>50</v>
      </c>
    </row>
    <row r="119" spans="1:4">
      <c r="A119" s="30" t="s">
        <v>1244</v>
      </c>
      <c r="B119" s="30" t="s">
        <v>3002</v>
      </c>
      <c r="C119" s="30">
        <v>54</v>
      </c>
      <c r="D119" s="30">
        <v>45</v>
      </c>
    </row>
    <row r="120" spans="1:4">
      <c r="A120" s="30" t="s">
        <v>1315</v>
      </c>
      <c r="B120" s="30" t="s">
        <v>3003</v>
      </c>
      <c r="C120" s="30">
        <v>54</v>
      </c>
      <c r="D120" s="30">
        <v>51</v>
      </c>
    </row>
    <row r="121" spans="1:4">
      <c r="A121" s="30" t="s">
        <v>1351</v>
      </c>
      <c r="B121" s="30" t="s">
        <v>3003</v>
      </c>
      <c r="C121" s="30">
        <v>53</v>
      </c>
      <c r="D121" s="30">
        <v>46</v>
      </c>
    </row>
    <row r="122" spans="1:4">
      <c r="A122" s="30" t="s">
        <v>1261</v>
      </c>
      <c r="B122" s="30" t="s">
        <v>3003</v>
      </c>
      <c r="C122" s="30">
        <v>53</v>
      </c>
      <c r="D122" s="30">
        <v>48</v>
      </c>
    </row>
    <row r="123" spans="1:4">
      <c r="A123" s="30" t="s">
        <v>3110</v>
      </c>
      <c r="B123" s="30" t="s">
        <v>3003</v>
      </c>
      <c r="C123" s="30">
        <v>53</v>
      </c>
      <c r="D123" s="30">
        <v>47</v>
      </c>
    </row>
    <row r="124" spans="1:4">
      <c r="A124" s="30" t="s">
        <v>1304</v>
      </c>
      <c r="B124" s="30" t="s">
        <v>3003</v>
      </c>
      <c r="C124" s="30">
        <v>53</v>
      </c>
      <c r="D124" s="30">
        <v>49</v>
      </c>
    </row>
    <row r="125" spans="1:4">
      <c r="A125" s="30" t="s">
        <v>1299</v>
      </c>
      <c r="B125" s="30" t="s">
        <v>3003</v>
      </c>
      <c r="C125" s="30">
        <v>53</v>
      </c>
      <c r="D125" s="30">
        <v>48</v>
      </c>
    </row>
    <row r="126" spans="1:4">
      <c r="A126" s="30" t="s">
        <v>1370</v>
      </c>
      <c r="B126" s="30" t="s">
        <v>3003</v>
      </c>
      <c r="C126" s="30">
        <v>52</v>
      </c>
      <c r="D126" s="30">
        <v>40</v>
      </c>
    </row>
    <row r="127" spans="1:4">
      <c r="A127" s="30" t="s">
        <v>1334</v>
      </c>
      <c r="B127" s="30" t="s">
        <v>3003</v>
      </c>
      <c r="C127" s="30">
        <v>52</v>
      </c>
      <c r="D127" s="30">
        <v>42</v>
      </c>
    </row>
    <row r="128" spans="1:4">
      <c r="A128" s="30" t="s">
        <v>1234</v>
      </c>
      <c r="B128" s="30" t="s">
        <v>3002</v>
      </c>
      <c r="C128" s="30">
        <v>52</v>
      </c>
      <c r="D128" s="30">
        <v>44</v>
      </c>
    </row>
    <row r="129" spans="1:4">
      <c r="A129" s="30" t="s">
        <v>1246</v>
      </c>
      <c r="B129" s="30" t="s">
        <v>3003</v>
      </c>
      <c r="C129" s="30">
        <v>51</v>
      </c>
      <c r="D129" s="30">
        <v>45</v>
      </c>
    </row>
    <row r="130" spans="1:4">
      <c r="A130" s="30" t="s">
        <v>1320</v>
      </c>
      <c r="B130" s="30" t="s">
        <v>3003</v>
      </c>
      <c r="C130" s="30">
        <v>51</v>
      </c>
      <c r="D130" s="30">
        <v>44</v>
      </c>
    </row>
    <row r="131" spans="1:4">
      <c r="A131" s="30" t="s">
        <v>1215</v>
      </c>
      <c r="B131" s="30" t="s">
        <v>3004</v>
      </c>
      <c r="C131" s="30">
        <v>50</v>
      </c>
      <c r="D131" s="30">
        <v>21</v>
      </c>
    </row>
    <row r="132" spans="1:4">
      <c r="A132" s="30" t="s">
        <v>1229</v>
      </c>
      <c r="B132" s="30" t="s">
        <v>3004</v>
      </c>
      <c r="C132" s="30">
        <v>50</v>
      </c>
      <c r="D132" s="30">
        <v>40</v>
      </c>
    </row>
    <row r="133" spans="1:4">
      <c r="A133" s="30" t="s">
        <v>1318</v>
      </c>
      <c r="B133" s="30" t="s">
        <v>3003</v>
      </c>
      <c r="C133" s="30">
        <v>50</v>
      </c>
      <c r="D133" s="30">
        <v>44</v>
      </c>
    </row>
    <row r="134" spans="1:4">
      <c r="A134" s="30" t="s">
        <v>1277</v>
      </c>
      <c r="B134" s="30" t="s">
        <v>3003</v>
      </c>
      <c r="C134" s="30">
        <v>50</v>
      </c>
      <c r="D134" s="30">
        <v>34</v>
      </c>
    </row>
    <row r="135" spans="1:4">
      <c r="A135" s="30" t="s">
        <v>1309</v>
      </c>
      <c r="B135" s="30" t="s">
        <v>3003</v>
      </c>
      <c r="C135" s="30">
        <v>49</v>
      </c>
      <c r="D135" s="30">
        <v>44</v>
      </c>
    </row>
    <row r="136" spans="1:4">
      <c r="A136" s="30" t="s">
        <v>1298</v>
      </c>
      <c r="B136" s="30" t="s">
        <v>3003</v>
      </c>
      <c r="C136" s="30">
        <v>49</v>
      </c>
      <c r="D136" s="30">
        <v>30</v>
      </c>
    </row>
    <row r="137" spans="1:4">
      <c r="A137" s="30" t="s">
        <v>1316</v>
      </c>
      <c r="B137" s="30" t="s">
        <v>3003</v>
      </c>
      <c r="C137" s="30">
        <v>49</v>
      </c>
      <c r="D137" s="30">
        <v>38</v>
      </c>
    </row>
    <row r="138" spans="1:4">
      <c r="A138" s="30" t="s">
        <v>1285</v>
      </c>
      <c r="B138" s="30" t="s">
        <v>3003</v>
      </c>
      <c r="C138" s="30">
        <v>48</v>
      </c>
      <c r="D138" s="30">
        <v>41</v>
      </c>
    </row>
    <row r="139" spans="1:4">
      <c r="A139" s="30" t="s">
        <v>1439</v>
      </c>
      <c r="B139" s="30" t="s">
        <v>3003</v>
      </c>
      <c r="C139" s="30">
        <v>48</v>
      </c>
      <c r="D139" s="30">
        <v>31</v>
      </c>
    </row>
    <row r="140" spans="1:4">
      <c r="A140" s="30" t="s">
        <v>1365</v>
      </c>
      <c r="B140" s="30" t="s">
        <v>3003</v>
      </c>
      <c r="C140" s="30">
        <v>48</v>
      </c>
      <c r="D140" s="30">
        <v>36</v>
      </c>
    </row>
    <row r="141" spans="1:4">
      <c r="A141" s="30" t="s">
        <v>1249</v>
      </c>
      <c r="B141" s="30" t="s">
        <v>3003</v>
      </c>
      <c r="C141" s="30">
        <v>47</v>
      </c>
      <c r="D141" s="30">
        <v>44</v>
      </c>
    </row>
    <row r="142" spans="1:4">
      <c r="A142" s="30" t="s">
        <v>1279</v>
      </c>
      <c r="B142" s="30" t="s">
        <v>3003</v>
      </c>
      <c r="C142" s="30">
        <v>47</v>
      </c>
      <c r="D142" s="30">
        <v>43</v>
      </c>
    </row>
    <row r="143" spans="1:4">
      <c r="A143" s="30" t="s">
        <v>1291</v>
      </c>
      <c r="B143" s="30" t="s">
        <v>3003</v>
      </c>
      <c r="C143" s="30">
        <v>46</v>
      </c>
      <c r="D143" s="30">
        <v>39</v>
      </c>
    </row>
    <row r="144" spans="1:4">
      <c r="A144" s="30" t="s">
        <v>1336</v>
      </c>
      <c r="B144" s="30" t="s">
        <v>3003</v>
      </c>
      <c r="C144" s="30">
        <v>46</v>
      </c>
      <c r="D144" s="30">
        <v>28</v>
      </c>
    </row>
    <row r="145" spans="1:4">
      <c r="A145" s="30" t="s">
        <v>1331</v>
      </c>
      <c r="B145" s="30" t="s">
        <v>3003</v>
      </c>
      <c r="C145" s="30">
        <v>45</v>
      </c>
      <c r="D145" s="30">
        <v>44</v>
      </c>
    </row>
    <row r="146" spans="1:4">
      <c r="A146" s="30" t="s">
        <v>1307</v>
      </c>
      <c r="B146" s="30" t="s">
        <v>3003</v>
      </c>
      <c r="C146" s="30">
        <v>44</v>
      </c>
      <c r="D146" s="30">
        <v>36</v>
      </c>
    </row>
    <row r="147" spans="1:4">
      <c r="A147" s="30" t="s">
        <v>3483</v>
      </c>
      <c r="B147" s="30" t="s">
        <v>3002</v>
      </c>
      <c r="C147" s="30">
        <v>44</v>
      </c>
      <c r="D147" s="30">
        <v>28</v>
      </c>
    </row>
    <row r="148" spans="1:4">
      <c r="A148" s="30" t="s">
        <v>1315</v>
      </c>
      <c r="B148" s="30" t="s">
        <v>3002</v>
      </c>
      <c r="C148" s="30">
        <v>44</v>
      </c>
      <c r="D148" s="30">
        <v>32</v>
      </c>
    </row>
    <row r="149" spans="1:4">
      <c r="A149" s="30" t="s">
        <v>1311</v>
      </c>
      <c r="B149" s="30" t="s">
        <v>3003</v>
      </c>
      <c r="C149" s="30">
        <v>44</v>
      </c>
      <c r="D149" s="30">
        <v>40</v>
      </c>
    </row>
    <row r="150" spans="1:4">
      <c r="A150" s="30" t="s">
        <v>1292</v>
      </c>
      <c r="B150" s="30" t="s">
        <v>3003</v>
      </c>
      <c r="C150" s="30">
        <v>44</v>
      </c>
      <c r="D150" s="30">
        <v>33</v>
      </c>
    </row>
    <row r="151" spans="1:4">
      <c r="A151" s="30" t="s">
        <v>3485</v>
      </c>
      <c r="B151" s="30" t="s">
        <v>3002</v>
      </c>
      <c r="C151" s="30">
        <v>43</v>
      </c>
      <c r="D151" s="30">
        <v>35</v>
      </c>
    </row>
    <row r="152" spans="1:4">
      <c r="A152" s="30" t="s">
        <v>1329</v>
      </c>
      <c r="B152" s="30" t="s">
        <v>3003</v>
      </c>
      <c r="C152" s="30">
        <v>43</v>
      </c>
      <c r="D152" s="30">
        <v>38</v>
      </c>
    </row>
    <row r="153" spans="1:4">
      <c r="A153" s="30" t="s">
        <v>1304</v>
      </c>
      <c r="B153" s="30" t="s">
        <v>3002</v>
      </c>
      <c r="C153" s="30">
        <v>43</v>
      </c>
      <c r="D153" s="30">
        <v>36</v>
      </c>
    </row>
    <row r="154" spans="1:4">
      <c r="A154" s="30" t="s">
        <v>1282</v>
      </c>
      <c r="B154" s="30" t="s">
        <v>3003</v>
      </c>
      <c r="C154" s="30">
        <v>43</v>
      </c>
      <c r="D154" s="30">
        <v>36</v>
      </c>
    </row>
    <row r="155" spans="1:4">
      <c r="A155" s="30" t="s">
        <v>1235</v>
      </c>
      <c r="B155" s="30" t="s">
        <v>3003</v>
      </c>
      <c r="C155" s="30">
        <v>43</v>
      </c>
      <c r="D155" s="30">
        <v>32</v>
      </c>
    </row>
    <row r="156" spans="1:4">
      <c r="A156" s="30" t="s">
        <v>1300</v>
      </c>
      <c r="B156" s="30" t="s">
        <v>3002</v>
      </c>
      <c r="C156" s="30">
        <v>42</v>
      </c>
      <c r="D156" s="30">
        <v>42</v>
      </c>
    </row>
    <row r="157" spans="1:4">
      <c r="A157" s="30" t="s">
        <v>1260</v>
      </c>
      <c r="B157" s="30" t="s">
        <v>3002</v>
      </c>
      <c r="C157" s="30">
        <v>42</v>
      </c>
      <c r="D157" s="30">
        <v>37</v>
      </c>
    </row>
    <row r="158" spans="1:4">
      <c r="A158" s="30" t="s">
        <v>1322</v>
      </c>
      <c r="B158" s="30" t="s">
        <v>3003</v>
      </c>
      <c r="C158" s="30">
        <v>42</v>
      </c>
      <c r="D158" s="30">
        <v>36</v>
      </c>
    </row>
    <row r="159" spans="1:4">
      <c r="A159" s="30" t="s">
        <v>1343</v>
      </c>
      <c r="B159" s="30" t="s">
        <v>3003</v>
      </c>
      <c r="C159" s="30">
        <v>41</v>
      </c>
      <c r="D159" s="30">
        <v>36</v>
      </c>
    </row>
    <row r="160" spans="1:4">
      <c r="A160" s="30" t="s">
        <v>1293</v>
      </c>
      <c r="B160" s="30" t="s">
        <v>3003</v>
      </c>
      <c r="C160" s="30">
        <v>41</v>
      </c>
      <c r="D160" s="30">
        <v>36</v>
      </c>
    </row>
    <row r="161" spans="1:4">
      <c r="A161" s="30" t="s">
        <v>1431</v>
      </c>
      <c r="B161" s="30" t="s">
        <v>3002</v>
      </c>
      <c r="C161" s="30">
        <v>41</v>
      </c>
      <c r="D161" s="30">
        <v>32</v>
      </c>
    </row>
    <row r="162" spans="1:4">
      <c r="A162" s="30" t="s">
        <v>1268</v>
      </c>
      <c r="B162" s="30" t="s">
        <v>3003</v>
      </c>
      <c r="C162" s="30">
        <v>40</v>
      </c>
      <c r="D162" s="30">
        <v>34</v>
      </c>
    </row>
    <row r="163" spans="1:4">
      <c r="A163" s="30" t="s">
        <v>1443</v>
      </c>
      <c r="B163" s="30" t="s">
        <v>3003</v>
      </c>
      <c r="C163" s="30">
        <v>40</v>
      </c>
      <c r="D163" s="30">
        <v>35</v>
      </c>
    </row>
    <row r="164" spans="1:4">
      <c r="A164" s="30" t="s">
        <v>3116</v>
      </c>
      <c r="B164" s="30" t="s">
        <v>3003</v>
      </c>
      <c r="C164" s="30">
        <v>40</v>
      </c>
      <c r="D164" s="30">
        <v>35</v>
      </c>
    </row>
    <row r="165" spans="1:4">
      <c r="A165" s="30" t="s">
        <v>1226</v>
      </c>
      <c r="B165" s="30" t="s">
        <v>3002</v>
      </c>
      <c r="C165" s="30">
        <v>40</v>
      </c>
      <c r="D165" s="30">
        <v>29</v>
      </c>
    </row>
    <row r="166" spans="1:4">
      <c r="A166" s="30" t="s">
        <v>1393</v>
      </c>
      <c r="B166" s="30" t="s">
        <v>3003</v>
      </c>
      <c r="C166" s="30">
        <v>40</v>
      </c>
      <c r="D166" s="30">
        <v>35</v>
      </c>
    </row>
    <row r="167" spans="1:4">
      <c r="A167" s="30" t="s">
        <v>1482</v>
      </c>
      <c r="B167" s="30" t="s">
        <v>3003</v>
      </c>
      <c r="C167" s="30">
        <v>39</v>
      </c>
      <c r="D167" s="30">
        <v>35</v>
      </c>
    </row>
    <row r="168" spans="1:4">
      <c r="A168" s="30" t="s">
        <v>1333</v>
      </c>
      <c r="B168" s="30" t="s">
        <v>3003</v>
      </c>
      <c r="C168" s="30">
        <v>39</v>
      </c>
      <c r="D168" s="30">
        <v>37</v>
      </c>
    </row>
    <row r="169" spans="1:4">
      <c r="A169" s="30" t="s">
        <v>1364</v>
      </c>
      <c r="B169" s="30" t="s">
        <v>3002</v>
      </c>
      <c r="C169" s="30">
        <v>39</v>
      </c>
      <c r="D169" s="30">
        <v>34</v>
      </c>
    </row>
    <row r="170" spans="1:4">
      <c r="A170" s="30" t="s">
        <v>1375</v>
      </c>
      <c r="B170" s="30" t="s">
        <v>3002</v>
      </c>
      <c r="C170" s="30">
        <v>38</v>
      </c>
      <c r="D170" s="30">
        <v>34</v>
      </c>
    </row>
    <row r="171" spans="1:4">
      <c r="A171" s="30" t="s">
        <v>1473</v>
      </c>
      <c r="B171" s="30" t="s">
        <v>3002</v>
      </c>
      <c r="C171" s="30">
        <v>37</v>
      </c>
      <c r="D171" s="30">
        <v>32</v>
      </c>
    </row>
    <row r="172" spans="1:4">
      <c r="A172" s="30" t="s">
        <v>1354</v>
      </c>
      <c r="B172" s="30" t="s">
        <v>3002</v>
      </c>
      <c r="C172" s="30">
        <v>37</v>
      </c>
      <c r="D172" s="30">
        <v>37</v>
      </c>
    </row>
    <row r="173" spans="1:4">
      <c r="A173" s="30" t="s">
        <v>1348</v>
      </c>
      <c r="B173" s="30" t="s">
        <v>3003</v>
      </c>
      <c r="C173" s="30">
        <v>36</v>
      </c>
      <c r="D173" s="30">
        <v>32</v>
      </c>
    </row>
    <row r="174" spans="1:4">
      <c r="A174" s="30" t="s">
        <v>1307</v>
      </c>
      <c r="B174" s="30" t="s">
        <v>3002</v>
      </c>
      <c r="C174" s="30">
        <v>36</v>
      </c>
      <c r="D174" s="30">
        <v>27</v>
      </c>
    </row>
    <row r="175" spans="1:4">
      <c r="A175" s="30" t="s">
        <v>1276</v>
      </c>
      <c r="B175" s="30" t="s">
        <v>3002</v>
      </c>
      <c r="C175" s="30">
        <v>36</v>
      </c>
      <c r="D175" s="30">
        <v>21</v>
      </c>
    </row>
    <row r="176" spans="1:4">
      <c r="A176" s="30" t="s">
        <v>1412</v>
      </c>
      <c r="B176" s="30" t="s">
        <v>3003</v>
      </c>
      <c r="C176" s="30">
        <v>36</v>
      </c>
      <c r="D176" s="30">
        <v>31</v>
      </c>
    </row>
    <row r="177" spans="1:4">
      <c r="A177" s="30" t="s">
        <v>1287</v>
      </c>
      <c r="B177" s="30" t="s">
        <v>3003</v>
      </c>
      <c r="C177" s="30">
        <v>36</v>
      </c>
      <c r="D177" s="30">
        <v>29</v>
      </c>
    </row>
    <row r="178" spans="1:4">
      <c r="A178" s="30" t="s">
        <v>1295</v>
      </c>
      <c r="B178" s="30" t="s">
        <v>3002</v>
      </c>
      <c r="C178" s="30">
        <v>36</v>
      </c>
      <c r="D178" s="30">
        <v>31</v>
      </c>
    </row>
    <row r="179" spans="1:4">
      <c r="A179" s="30" t="s">
        <v>1392</v>
      </c>
      <c r="B179" s="30" t="s">
        <v>3003</v>
      </c>
      <c r="C179" s="30">
        <v>36</v>
      </c>
      <c r="D179" s="30">
        <v>16</v>
      </c>
    </row>
    <row r="180" spans="1:4">
      <c r="A180" s="30" t="s">
        <v>1355</v>
      </c>
      <c r="B180" s="30" t="s">
        <v>3003</v>
      </c>
      <c r="C180" s="30">
        <v>35</v>
      </c>
      <c r="D180" s="30">
        <v>27</v>
      </c>
    </row>
    <row r="181" spans="1:4">
      <c r="A181" s="30" t="s">
        <v>1278</v>
      </c>
      <c r="B181" s="30" t="s">
        <v>3002</v>
      </c>
      <c r="C181" s="30">
        <v>35</v>
      </c>
      <c r="D181" s="30">
        <v>29</v>
      </c>
    </row>
    <row r="182" spans="1:4">
      <c r="A182" s="30" t="s">
        <v>1300</v>
      </c>
      <c r="B182" s="30" t="s">
        <v>3003</v>
      </c>
      <c r="C182" s="30">
        <v>35</v>
      </c>
      <c r="D182" s="30">
        <v>31</v>
      </c>
    </row>
    <row r="183" spans="1:4">
      <c r="A183" s="30" t="s">
        <v>1306</v>
      </c>
      <c r="B183" s="30" t="s">
        <v>3003</v>
      </c>
      <c r="C183" s="30">
        <v>35</v>
      </c>
      <c r="D183" s="30">
        <v>29</v>
      </c>
    </row>
    <row r="184" spans="1:4">
      <c r="A184" s="30" t="s">
        <v>1326</v>
      </c>
      <c r="B184" s="30" t="s">
        <v>3003</v>
      </c>
      <c r="C184" s="30">
        <v>35</v>
      </c>
      <c r="D184" s="30">
        <v>27</v>
      </c>
    </row>
    <row r="185" spans="1:4">
      <c r="A185" s="30" t="s">
        <v>1250</v>
      </c>
      <c r="B185" s="30" t="s">
        <v>3003</v>
      </c>
      <c r="C185" s="30">
        <v>34</v>
      </c>
      <c r="D185" s="30">
        <v>32</v>
      </c>
    </row>
    <row r="186" spans="1:4">
      <c r="A186" s="30" t="s">
        <v>1431</v>
      </c>
      <c r="B186" s="30" t="s">
        <v>3003</v>
      </c>
      <c r="C186" s="30">
        <v>34</v>
      </c>
      <c r="D186" s="30">
        <v>26</v>
      </c>
    </row>
    <row r="187" spans="1:4">
      <c r="A187" s="30" t="s">
        <v>1294</v>
      </c>
      <c r="B187" s="30" t="s">
        <v>3002</v>
      </c>
      <c r="C187" s="30">
        <v>34</v>
      </c>
      <c r="D187" s="30">
        <v>24</v>
      </c>
    </row>
    <row r="188" spans="1:4">
      <c r="A188" s="30" t="s">
        <v>1267</v>
      </c>
      <c r="B188" s="30" t="s">
        <v>3002</v>
      </c>
      <c r="C188" s="30">
        <v>34</v>
      </c>
      <c r="D188" s="30">
        <v>28</v>
      </c>
    </row>
    <row r="189" spans="1:4">
      <c r="A189" s="30" t="s">
        <v>1399</v>
      </c>
      <c r="B189" s="30" t="s">
        <v>3003</v>
      </c>
      <c r="C189" s="30">
        <v>34</v>
      </c>
      <c r="D189" s="30">
        <v>29</v>
      </c>
    </row>
    <row r="190" spans="1:4">
      <c r="A190" s="30" t="s">
        <v>1423</v>
      </c>
      <c r="B190" s="30" t="s">
        <v>3003</v>
      </c>
      <c r="C190" s="30">
        <v>33</v>
      </c>
      <c r="D190" s="30">
        <v>29</v>
      </c>
    </row>
    <row r="191" spans="1:4">
      <c r="A191" s="30" t="s">
        <v>1241</v>
      </c>
      <c r="B191" s="30" t="s">
        <v>3002</v>
      </c>
      <c r="C191" s="30">
        <v>33</v>
      </c>
      <c r="D191" s="30">
        <v>31</v>
      </c>
    </row>
    <row r="192" spans="1:4">
      <c r="A192" s="30" t="s">
        <v>1389</v>
      </c>
      <c r="B192" s="30" t="s">
        <v>3003</v>
      </c>
      <c r="C192" s="30">
        <v>33</v>
      </c>
      <c r="D192" s="30">
        <v>26</v>
      </c>
    </row>
    <row r="193" spans="1:4">
      <c r="A193" s="30" t="s">
        <v>1225</v>
      </c>
      <c r="B193" s="30" t="s">
        <v>3002</v>
      </c>
      <c r="C193" s="30">
        <v>33</v>
      </c>
      <c r="D193" s="30">
        <v>29</v>
      </c>
    </row>
    <row r="194" spans="1:4">
      <c r="A194" s="30" t="s">
        <v>3480</v>
      </c>
      <c r="B194" s="30" t="s">
        <v>3004</v>
      </c>
      <c r="C194" s="30">
        <v>33</v>
      </c>
      <c r="D194" s="30">
        <v>33</v>
      </c>
    </row>
    <row r="195" spans="1:4">
      <c r="A195" s="30" t="s">
        <v>1341</v>
      </c>
      <c r="B195" s="30" t="s">
        <v>3003</v>
      </c>
      <c r="C195" s="30">
        <v>33</v>
      </c>
      <c r="D195" s="30">
        <v>24</v>
      </c>
    </row>
    <row r="196" spans="1:4">
      <c r="A196" s="30" t="s">
        <v>1335</v>
      </c>
      <c r="B196" s="30" t="s">
        <v>3002</v>
      </c>
      <c r="C196" s="30">
        <v>33</v>
      </c>
      <c r="D196" s="30">
        <v>31</v>
      </c>
    </row>
    <row r="197" spans="1:4">
      <c r="A197" s="30" t="s">
        <v>1360</v>
      </c>
      <c r="B197" s="30" t="s">
        <v>3003</v>
      </c>
      <c r="C197" s="30">
        <v>32</v>
      </c>
      <c r="D197" s="30">
        <v>29</v>
      </c>
    </row>
    <row r="198" spans="1:4">
      <c r="A198" s="30" t="s">
        <v>3491</v>
      </c>
      <c r="B198" s="30" t="s">
        <v>3003</v>
      </c>
      <c r="C198" s="30">
        <v>32</v>
      </c>
      <c r="D198" s="30">
        <v>26</v>
      </c>
    </row>
    <row r="199" spans="1:4">
      <c r="A199" s="30" t="s">
        <v>1285</v>
      </c>
      <c r="B199" s="30" t="s">
        <v>3002</v>
      </c>
      <c r="C199" s="30">
        <v>32</v>
      </c>
      <c r="D199" s="30">
        <v>21</v>
      </c>
    </row>
    <row r="200" spans="1:4">
      <c r="A200" s="30" t="s">
        <v>1282</v>
      </c>
      <c r="B200" s="30" t="s">
        <v>3004</v>
      </c>
      <c r="C200" s="30">
        <v>32</v>
      </c>
      <c r="D200" s="30">
        <v>27</v>
      </c>
    </row>
    <row r="201" spans="1:4">
      <c r="A201" s="30" t="s">
        <v>1317</v>
      </c>
      <c r="B201" s="30" t="s">
        <v>3003</v>
      </c>
      <c r="C201" s="30">
        <v>31</v>
      </c>
      <c r="D201" s="30">
        <v>26</v>
      </c>
    </row>
    <row r="202" spans="1:4">
      <c r="A202" s="30" t="s">
        <v>1428</v>
      </c>
      <c r="B202" s="30" t="s">
        <v>3002</v>
      </c>
      <c r="C202" s="30">
        <v>31</v>
      </c>
      <c r="D202" s="30">
        <v>25</v>
      </c>
    </row>
    <row r="203" spans="1:4">
      <c r="A203" s="30" t="s">
        <v>1407</v>
      </c>
      <c r="B203" s="30" t="s">
        <v>3003</v>
      </c>
      <c r="C203" s="30">
        <v>31</v>
      </c>
      <c r="D203" s="30">
        <v>23</v>
      </c>
    </row>
    <row r="204" spans="1:4">
      <c r="A204" s="30" t="s">
        <v>1253</v>
      </c>
      <c r="B204" s="30" t="s">
        <v>3003</v>
      </c>
      <c r="C204" s="30">
        <v>31</v>
      </c>
      <c r="D204" s="30">
        <v>30</v>
      </c>
    </row>
    <row r="205" spans="1:4">
      <c r="A205" s="30" t="s">
        <v>1222</v>
      </c>
      <c r="B205" s="30" t="s">
        <v>3003</v>
      </c>
      <c r="C205" s="30">
        <v>31</v>
      </c>
      <c r="D205" s="30">
        <v>28</v>
      </c>
    </row>
    <row r="206" spans="1:4">
      <c r="A206" s="30" t="s">
        <v>1438</v>
      </c>
      <c r="B206" s="30" t="s">
        <v>3003</v>
      </c>
      <c r="C206" s="30">
        <v>31</v>
      </c>
      <c r="D206" s="30">
        <v>25</v>
      </c>
    </row>
    <row r="207" spans="1:4">
      <c r="A207" s="30" t="s">
        <v>1635</v>
      </c>
      <c r="B207" s="30" t="s">
        <v>3002</v>
      </c>
      <c r="C207" s="30">
        <v>31</v>
      </c>
      <c r="D207" s="30">
        <v>29</v>
      </c>
    </row>
    <row r="208" spans="1:4">
      <c r="A208" s="30" t="s">
        <v>1639</v>
      </c>
      <c r="B208" s="30" t="s">
        <v>3003</v>
      </c>
      <c r="C208" s="30">
        <v>31</v>
      </c>
      <c r="D208" s="30">
        <v>25</v>
      </c>
    </row>
    <row r="209" spans="1:4">
      <c r="A209" s="30" t="s">
        <v>1397</v>
      </c>
      <c r="B209" s="30" t="s">
        <v>3002</v>
      </c>
      <c r="C209" s="30">
        <v>31</v>
      </c>
      <c r="D209" s="30">
        <v>29</v>
      </c>
    </row>
    <row r="210" spans="1:4">
      <c r="A210" s="30" t="s">
        <v>1434</v>
      </c>
      <c r="B210" s="30" t="s">
        <v>3003</v>
      </c>
      <c r="C210" s="30">
        <v>31</v>
      </c>
      <c r="D210" s="30">
        <v>22</v>
      </c>
    </row>
    <row r="211" spans="1:4">
      <c r="A211" s="30" t="s">
        <v>1517</v>
      </c>
      <c r="B211" s="30" t="s">
        <v>3003</v>
      </c>
      <c r="C211" s="30">
        <v>30</v>
      </c>
      <c r="D211" s="30">
        <v>26</v>
      </c>
    </row>
    <row r="212" spans="1:4">
      <c r="A212" s="30" t="s">
        <v>1470</v>
      </c>
      <c r="B212" s="30" t="s">
        <v>3003</v>
      </c>
      <c r="C212" s="30">
        <v>30</v>
      </c>
      <c r="D212" s="30">
        <v>24</v>
      </c>
    </row>
    <row r="213" spans="1:4">
      <c r="A213" s="30" t="s">
        <v>1505</v>
      </c>
      <c r="B213" s="30" t="s">
        <v>3003</v>
      </c>
      <c r="C213" s="30">
        <v>30</v>
      </c>
      <c r="D213" s="30">
        <v>24</v>
      </c>
    </row>
    <row r="214" spans="1:4">
      <c r="A214" s="30" t="s">
        <v>1444</v>
      </c>
      <c r="B214" s="30" t="s">
        <v>3003</v>
      </c>
      <c r="C214" s="30">
        <v>30</v>
      </c>
      <c r="D214" s="30">
        <v>26</v>
      </c>
    </row>
    <row r="215" spans="1:4">
      <c r="A215" s="30" t="s">
        <v>1301</v>
      </c>
      <c r="B215" s="30" t="s">
        <v>3003</v>
      </c>
      <c r="C215" s="30">
        <v>30</v>
      </c>
      <c r="D215" s="30">
        <v>27</v>
      </c>
    </row>
    <row r="216" spans="1:4">
      <c r="A216" s="30" t="s">
        <v>1363</v>
      </c>
      <c r="B216" s="30" t="s">
        <v>3003</v>
      </c>
      <c r="C216" s="30">
        <v>30</v>
      </c>
      <c r="D216" s="30">
        <v>25</v>
      </c>
    </row>
    <row r="217" spans="1:4">
      <c r="A217" s="30" t="s">
        <v>3109</v>
      </c>
      <c r="B217" s="30" t="s">
        <v>3003</v>
      </c>
      <c r="C217" s="30">
        <v>30</v>
      </c>
      <c r="D217" s="30">
        <v>24</v>
      </c>
    </row>
    <row r="218" spans="1:4">
      <c r="A218" s="30" t="s">
        <v>1774</v>
      </c>
      <c r="B218" s="30" t="s">
        <v>3004</v>
      </c>
      <c r="C218" s="30">
        <v>30</v>
      </c>
      <c r="D218" s="30">
        <v>23</v>
      </c>
    </row>
    <row r="219" spans="1:4">
      <c r="A219" s="30" t="s">
        <v>1577</v>
      </c>
      <c r="B219" s="30" t="s">
        <v>3003</v>
      </c>
      <c r="C219" s="30">
        <v>30</v>
      </c>
      <c r="D219" s="30">
        <v>25</v>
      </c>
    </row>
    <row r="220" spans="1:4">
      <c r="A220" s="30" t="s">
        <v>1339</v>
      </c>
      <c r="B220" s="30" t="s">
        <v>3002</v>
      </c>
      <c r="C220" s="30">
        <v>30</v>
      </c>
      <c r="D220" s="30">
        <v>28</v>
      </c>
    </row>
    <row r="221" spans="1:4">
      <c r="A221" s="30" t="s">
        <v>1490</v>
      </c>
      <c r="B221" s="30" t="s">
        <v>3002</v>
      </c>
      <c r="C221" s="30">
        <v>30</v>
      </c>
      <c r="D221" s="30">
        <v>28</v>
      </c>
    </row>
    <row r="222" spans="1:4">
      <c r="A222" s="30" t="s">
        <v>1843</v>
      </c>
      <c r="B222" s="30" t="s">
        <v>3003</v>
      </c>
      <c r="C222" s="30">
        <v>30</v>
      </c>
      <c r="D222" s="30">
        <v>25</v>
      </c>
    </row>
    <row r="223" spans="1:4">
      <c r="A223" s="30" t="s">
        <v>1337</v>
      </c>
      <c r="B223" s="30" t="s">
        <v>3002</v>
      </c>
      <c r="C223" s="30">
        <v>29</v>
      </c>
      <c r="D223" s="30">
        <v>27</v>
      </c>
    </row>
    <row r="224" spans="1:4">
      <c r="A224" s="30" t="s">
        <v>1526</v>
      </c>
      <c r="B224" s="30" t="s">
        <v>3003</v>
      </c>
      <c r="C224" s="30">
        <v>29</v>
      </c>
      <c r="D224" s="30">
        <v>11</v>
      </c>
    </row>
    <row r="225" spans="1:4">
      <c r="A225" s="30" t="s">
        <v>1352</v>
      </c>
      <c r="B225" s="30" t="s">
        <v>3003</v>
      </c>
      <c r="C225" s="30">
        <v>29</v>
      </c>
      <c r="D225" s="30">
        <v>26</v>
      </c>
    </row>
    <row r="226" spans="1:4">
      <c r="A226" s="30" t="s">
        <v>3116</v>
      </c>
      <c r="B226" s="30" t="s">
        <v>3002</v>
      </c>
      <c r="C226" s="30">
        <v>29</v>
      </c>
      <c r="D226" s="30">
        <v>18</v>
      </c>
    </row>
    <row r="227" spans="1:4">
      <c r="A227" s="30" t="s">
        <v>1367</v>
      </c>
      <c r="B227" s="30" t="s">
        <v>3002</v>
      </c>
      <c r="C227" s="30">
        <v>29</v>
      </c>
      <c r="D227" s="30">
        <v>26</v>
      </c>
    </row>
    <row r="228" spans="1:4">
      <c r="A228" s="30" t="s">
        <v>1414</v>
      </c>
      <c r="B228" s="30" t="s">
        <v>3002</v>
      </c>
      <c r="C228" s="30">
        <v>29</v>
      </c>
      <c r="D228" s="30">
        <v>27</v>
      </c>
    </row>
    <row r="229" spans="1:4">
      <c r="A229" s="30" t="s">
        <v>1451</v>
      </c>
      <c r="B229" s="30" t="s">
        <v>3003</v>
      </c>
      <c r="C229" s="30">
        <v>28</v>
      </c>
      <c r="D229" s="30">
        <v>22</v>
      </c>
    </row>
    <row r="230" spans="1:4">
      <c r="A230" s="30" t="s">
        <v>1495</v>
      </c>
      <c r="B230" s="30" t="s">
        <v>3003</v>
      </c>
      <c r="C230" s="30">
        <v>28</v>
      </c>
      <c r="D230" s="30">
        <v>26</v>
      </c>
    </row>
    <row r="231" spans="1:4">
      <c r="A231" s="30" t="s">
        <v>1314</v>
      </c>
      <c r="B231" s="30" t="s">
        <v>3002</v>
      </c>
      <c r="C231" s="30">
        <v>28</v>
      </c>
      <c r="D231" s="30">
        <v>23</v>
      </c>
    </row>
    <row r="232" spans="1:4">
      <c r="A232" s="30" t="s">
        <v>3108</v>
      </c>
      <c r="B232" s="30" t="s">
        <v>3003</v>
      </c>
      <c r="C232" s="30">
        <v>28</v>
      </c>
      <c r="D232" s="30">
        <v>25</v>
      </c>
    </row>
    <row r="233" spans="1:4">
      <c r="A233" s="30" t="s">
        <v>1333</v>
      </c>
      <c r="B233" s="30" t="s">
        <v>3002</v>
      </c>
      <c r="C233" s="30">
        <v>28</v>
      </c>
      <c r="D233" s="30">
        <v>25</v>
      </c>
    </row>
    <row r="234" spans="1:4">
      <c r="A234" s="30" t="s">
        <v>1386</v>
      </c>
      <c r="B234" s="30" t="s">
        <v>3003</v>
      </c>
      <c r="C234" s="30">
        <v>28</v>
      </c>
      <c r="D234" s="30">
        <v>25</v>
      </c>
    </row>
    <row r="235" spans="1:4">
      <c r="A235" s="30" t="s">
        <v>1356</v>
      </c>
      <c r="B235" s="30" t="s">
        <v>3003</v>
      </c>
      <c r="C235" s="30">
        <v>28</v>
      </c>
      <c r="D235" s="30">
        <v>25</v>
      </c>
    </row>
    <row r="236" spans="1:4">
      <c r="A236" s="30" t="s">
        <v>1442</v>
      </c>
      <c r="B236" s="30" t="s">
        <v>3003</v>
      </c>
      <c r="C236" s="30">
        <v>28</v>
      </c>
      <c r="D236" s="30">
        <v>23</v>
      </c>
    </row>
    <row r="237" spans="1:4">
      <c r="A237" s="30" t="s">
        <v>1342</v>
      </c>
      <c r="B237" s="30" t="s">
        <v>3003</v>
      </c>
      <c r="C237" s="30">
        <v>28</v>
      </c>
      <c r="D237" s="30">
        <v>23</v>
      </c>
    </row>
    <row r="238" spans="1:4">
      <c r="A238" s="30" t="s">
        <v>1270</v>
      </c>
      <c r="B238" s="30" t="s">
        <v>3002</v>
      </c>
      <c r="C238" s="30">
        <v>28</v>
      </c>
      <c r="D238" s="30">
        <v>21</v>
      </c>
    </row>
    <row r="239" spans="1:4">
      <c r="A239" s="30" t="s">
        <v>1332</v>
      </c>
      <c r="B239" s="30" t="s">
        <v>3003</v>
      </c>
      <c r="C239" s="30">
        <v>28</v>
      </c>
      <c r="D239" s="30">
        <v>21</v>
      </c>
    </row>
    <row r="240" spans="1:4">
      <c r="A240" s="30" t="s">
        <v>1564</v>
      </c>
      <c r="B240" s="30" t="s">
        <v>3003</v>
      </c>
      <c r="C240" s="30">
        <v>28</v>
      </c>
      <c r="D240" s="30">
        <v>22</v>
      </c>
    </row>
    <row r="241" spans="1:4">
      <c r="A241" s="30" t="s">
        <v>1462</v>
      </c>
      <c r="B241" s="30" t="s">
        <v>3003</v>
      </c>
      <c r="C241" s="30">
        <v>27</v>
      </c>
      <c r="D241" s="30">
        <v>24</v>
      </c>
    </row>
    <row r="242" spans="1:4">
      <c r="A242" s="30" t="s">
        <v>1319</v>
      </c>
      <c r="B242" s="30" t="s">
        <v>3003</v>
      </c>
      <c r="C242" s="30">
        <v>27</v>
      </c>
      <c r="D242" s="30">
        <v>25</v>
      </c>
    </row>
    <row r="243" spans="1:4">
      <c r="A243" s="30" t="s">
        <v>1378</v>
      </c>
      <c r="B243" s="30" t="s">
        <v>3003</v>
      </c>
      <c r="C243" s="30">
        <v>27</v>
      </c>
      <c r="D243" s="30">
        <v>24</v>
      </c>
    </row>
    <row r="244" spans="1:4">
      <c r="A244" s="30" t="s">
        <v>1372</v>
      </c>
      <c r="B244" s="30" t="s">
        <v>3003</v>
      </c>
      <c r="C244" s="30">
        <v>27</v>
      </c>
      <c r="D244" s="30">
        <v>26</v>
      </c>
    </row>
    <row r="245" spans="1:4">
      <c r="A245" s="30" t="s">
        <v>1217</v>
      </c>
      <c r="B245" s="30" t="s">
        <v>3004</v>
      </c>
      <c r="C245" s="30">
        <v>27</v>
      </c>
      <c r="D245" s="30">
        <v>18</v>
      </c>
    </row>
    <row r="246" spans="1:4">
      <c r="A246" s="30" t="s">
        <v>3492</v>
      </c>
      <c r="B246" s="30" t="s">
        <v>3003</v>
      </c>
      <c r="C246" s="30">
        <v>27</v>
      </c>
      <c r="D246" s="30">
        <v>22</v>
      </c>
    </row>
    <row r="247" spans="1:4">
      <c r="A247" s="30" t="s">
        <v>1344</v>
      </c>
      <c r="B247" s="30" t="s">
        <v>3003</v>
      </c>
      <c r="C247" s="30">
        <v>27</v>
      </c>
      <c r="D247" s="30">
        <v>25</v>
      </c>
    </row>
    <row r="248" spans="1:4">
      <c r="A248" s="30" t="s">
        <v>1436</v>
      </c>
      <c r="B248" s="30" t="s">
        <v>3003</v>
      </c>
      <c r="C248" s="30">
        <v>27</v>
      </c>
      <c r="D248" s="30">
        <v>26</v>
      </c>
    </row>
    <row r="249" spans="1:4">
      <c r="A249" s="30" t="s">
        <v>1635</v>
      </c>
      <c r="B249" s="30" t="s">
        <v>3003</v>
      </c>
      <c r="C249" s="30">
        <v>27</v>
      </c>
      <c r="D249" s="30">
        <v>24</v>
      </c>
    </row>
    <row r="250" spans="1:4">
      <c r="A250" s="30" t="s">
        <v>1797</v>
      </c>
      <c r="B250" s="30" t="s">
        <v>3003</v>
      </c>
      <c r="C250" s="30">
        <v>27</v>
      </c>
      <c r="D250" s="30">
        <v>24</v>
      </c>
    </row>
    <row r="251" spans="1:4">
      <c r="A251" s="30" t="s">
        <v>2037</v>
      </c>
      <c r="B251" s="30" t="s">
        <v>3002</v>
      </c>
      <c r="C251" s="30">
        <v>27</v>
      </c>
      <c r="D251" s="30">
        <v>15</v>
      </c>
    </row>
    <row r="252" spans="1:4">
      <c r="A252" s="30" t="s">
        <v>1449</v>
      </c>
      <c r="B252" s="30" t="s">
        <v>3003</v>
      </c>
      <c r="C252" s="30">
        <v>26</v>
      </c>
      <c r="D252" s="30">
        <v>19</v>
      </c>
    </row>
    <row r="253" spans="1:4">
      <c r="A253" s="30" t="s">
        <v>1288</v>
      </c>
      <c r="B253" s="30" t="s">
        <v>3002</v>
      </c>
      <c r="C253" s="30">
        <v>26</v>
      </c>
      <c r="D253" s="30">
        <v>24</v>
      </c>
    </row>
    <row r="254" spans="1:4">
      <c r="A254" s="30" t="s">
        <v>1314</v>
      </c>
      <c r="B254" s="30" t="s">
        <v>3003</v>
      </c>
      <c r="C254" s="30">
        <v>26</v>
      </c>
      <c r="D254" s="30">
        <v>17</v>
      </c>
    </row>
    <row r="255" spans="1:4">
      <c r="A255" s="30" t="s">
        <v>1528</v>
      </c>
      <c r="B255" s="30" t="s">
        <v>3002</v>
      </c>
      <c r="C255" s="30">
        <v>26</v>
      </c>
      <c r="D255" s="30">
        <v>24</v>
      </c>
    </row>
    <row r="256" spans="1:4">
      <c r="A256" s="30" t="s">
        <v>1346</v>
      </c>
      <c r="B256" s="30" t="s">
        <v>3003</v>
      </c>
      <c r="C256" s="30">
        <v>26</v>
      </c>
      <c r="D256" s="30">
        <v>22</v>
      </c>
    </row>
    <row r="257" spans="1:4">
      <c r="A257" s="30" t="s">
        <v>1359</v>
      </c>
      <c r="B257" s="30" t="s">
        <v>3003</v>
      </c>
      <c r="C257" s="30">
        <v>26</v>
      </c>
      <c r="D257" s="30">
        <v>20</v>
      </c>
    </row>
    <row r="258" spans="1:4">
      <c r="A258" s="30" t="s">
        <v>1400</v>
      </c>
      <c r="B258" s="30" t="s">
        <v>3002</v>
      </c>
      <c r="C258" s="30">
        <v>26</v>
      </c>
      <c r="D258" s="30">
        <v>24</v>
      </c>
    </row>
    <row r="259" spans="1:4">
      <c r="A259" s="30" t="s">
        <v>1392</v>
      </c>
      <c r="B259" s="30" t="s">
        <v>3002</v>
      </c>
      <c r="C259" s="30">
        <v>26</v>
      </c>
      <c r="D259" s="30">
        <v>6</v>
      </c>
    </row>
    <row r="260" spans="1:4">
      <c r="A260" s="30" t="s">
        <v>3005</v>
      </c>
      <c r="B260" s="30">
        <v>26</v>
      </c>
      <c r="C260" s="30">
        <v>21</v>
      </c>
      <c r="D260" s="30">
        <v>1.2380952380952299</v>
      </c>
    </row>
    <row r="261" spans="1:4">
      <c r="A261" s="30" t="s">
        <v>1305</v>
      </c>
      <c r="B261" s="30" t="s">
        <v>3002</v>
      </c>
      <c r="C261" s="30">
        <v>25</v>
      </c>
      <c r="D261" s="30">
        <v>24</v>
      </c>
    </row>
    <row r="262" spans="1:4">
      <c r="A262" s="30" t="s">
        <v>1286</v>
      </c>
      <c r="B262" s="30" t="s">
        <v>3002</v>
      </c>
      <c r="C262" s="30">
        <v>25</v>
      </c>
      <c r="D262" s="30">
        <v>24</v>
      </c>
    </row>
    <row r="263" spans="1:4">
      <c r="A263" s="30" t="s">
        <v>1408</v>
      </c>
      <c r="B263" s="30" t="s">
        <v>3003</v>
      </c>
      <c r="C263" s="30">
        <v>25</v>
      </c>
      <c r="D263" s="30">
        <v>20</v>
      </c>
    </row>
    <row r="264" spans="1:4">
      <c r="A264" s="30" t="s">
        <v>1396</v>
      </c>
      <c r="B264" s="30" t="s">
        <v>3003</v>
      </c>
      <c r="C264" s="30">
        <v>25</v>
      </c>
      <c r="D264" s="30">
        <v>21</v>
      </c>
    </row>
    <row r="265" spans="1:4">
      <c r="A265" s="30" t="s">
        <v>1426</v>
      </c>
      <c r="B265" s="30" t="s">
        <v>3003</v>
      </c>
      <c r="C265" s="30">
        <v>25</v>
      </c>
      <c r="D265" s="30">
        <v>23</v>
      </c>
    </row>
    <row r="266" spans="1:4">
      <c r="A266" s="30" t="s">
        <v>1534</v>
      </c>
      <c r="B266" s="30" t="s">
        <v>3003</v>
      </c>
      <c r="C266" s="30">
        <v>25</v>
      </c>
      <c r="D266" s="30">
        <v>21</v>
      </c>
    </row>
    <row r="267" spans="1:4">
      <c r="A267" s="30" t="s">
        <v>1524</v>
      </c>
      <c r="B267" s="30" t="s">
        <v>3003</v>
      </c>
      <c r="C267" s="30">
        <v>25</v>
      </c>
      <c r="D267" s="30">
        <v>21</v>
      </c>
    </row>
    <row r="268" spans="1:4">
      <c r="A268" s="30" t="s">
        <v>1388</v>
      </c>
      <c r="B268" s="30" t="s">
        <v>3003</v>
      </c>
      <c r="C268" s="30">
        <v>25</v>
      </c>
      <c r="D268" s="30">
        <v>20</v>
      </c>
    </row>
    <row r="269" spans="1:4">
      <c r="A269" s="30" t="s">
        <v>1377</v>
      </c>
      <c r="B269" s="30" t="s">
        <v>3002</v>
      </c>
      <c r="C269" s="30">
        <v>25</v>
      </c>
      <c r="D269" s="30">
        <v>22</v>
      </c>
    </row>
    <row r="270" spans="1:4">
      <c r="A270" s="30" t="s">
        <v>1452</v>
      </c>
      <c r="B270" s="30" t="s">
        <v>3003</v>
      </c>
      <c r="C270" s="30">
        <v>24</v>
      </c>
      <c r="D270" s="30">
        <v>19</v>
      </c>
    </row>
    <row r="271" spans="1:4">
      <c r="A271" s="30" t="s">
        <v>2667</v>
      </c>
      <c r="B271" s="30" t="s">
        <v>3003</v>
      </c>
      <c r="C271" s="30">
        <v>24</v>
      </c>
      <c r="D271" s="30">
        <v>22</v>
      </c>
    </row>
    <row r="272" spans="1:4">
      <c r="A272" s="30" t="s">
        <v>1232</v>
      </c>
      <c r="B272" s="30" t="s">
        <v>3002</v>
      </c>
      <c r="C272" s="30">
        <v>24</v>
      </c>
      <c r="D272" s="30">
        <v>24</v>
      </c>
    </row>
    <row r="273" spans="1:4">
      <c r="A273" s="30" t="s">
        <v>1246</v>
      </c>
      <c r="B273" s="30" t="s">
        <v>3002</v>
      </c>
      <c r="C273" s="30">
        <v>24</v>
      </c>
      <c r="D273" s="30">
        <v>23</v>
      </c>
    </row>
    <row r="274" spans="1:4">
      <c r="A274" s="30" t="s">
        <v>1406</v>
      </c>
      <c r="B274" s="30" t="s">
        <v>3003</v>
      </c>
      <c r="C274" s="30">
        <v>24</v>
      </c>
      <c r="D274" s="30">
        <v>20</v>
      </c>
    </row>
    <row r="275" spans="1:4">
      <c r="A275" s="30" t="s">
        <v>1413</v>
      </c>
      <c r="B275" s="30" t="s">
        <v>3003</v>
      </c>
      <c r="C275" s="30">
        <v>24</v>
      </c>
      <c r="D275" s="30">
        <v>22</v>
      </c>
    </row>
    <row r="276" spans="1:4">
      <c r="A276" s="30" t="s">
        <v>1220</v>
      </c>
      <c r="B276" s="30" t="s">
        <v>3004</v>
      </c>
      <c r="C276" s="30">
        <v>24</v>
      </c>
      <c r="D276" s="30">
        <v>24</v>
      </c>
    </row>
    <row r="277" spans="1:4">
      <c r="A277" s="30" t="s">
        <v>1338</v>
      </c>
      <c r="B277" s="30" t="s">
        <v>3003</v>
      </c>
      <c r="C277" s="30">
        <v>24</v>
      </c>
      <c r="D277" s="30">
        <v>23</v>
      </c>
    </row>
    <row r="278" spans="1:4">
      <c r="A278" s="30" t="s">
        <v>1242</v>
      </c>
      <c r="B278" s="30" t="s">
        <v>3002</v>
      </c>
      <c r="C278" s="30">
        <v>24</v>
      </c>
      <c r="D278" s="30">
        <v>16</v>
      </c>
    </row>
    <row r="279" spans="1:4">
      <c r="A279" s="30" t="s">
        <v>1366</v>
      </c>
      <c r="B279" s="30" t="s">
        <v>3003</v>
      </c>
      <c r="C279" s="30">
        <v>23</v>
      </c>
      <c r="D279" s="30">
        <v>17</v>
      </c>
    </row>
    <row r="280" spans="1:4">
      <c r="A280" s="30" t="s">
        <v>1327</v>
      </c>
      <c r="B280" s="30" t="s">
        <v>3003</v>
      </c>
      <c r="C280" s="30">
        <v>23</v>
      </c>
      <c r="D280" s="30">
        <v>20</v>
      </c>
    </row>
    <row r="281" spans="1:4">
      <c r="A281" s="30" t="s">
        <v>1403</v>
      </c>
      <c r="B281" s="30" t="s">
        <v>3003</v>
      </c>
      <c r="C281" s="30">
        <v>23</v>
      </c>
      <c r="D281" s="30">
        <v>19</v>
      </c>
    </row>
    <row r="282" spans="1:4">
      <c r="A282" s="30" t="s">
        <v>1480</v>
      </c>
      <c r="B282" s="30" t="s">
        <v>3002</v>
      </c>
      <c r="C282" s="30">
        <v>23</v>
      </c>
      <c r="D282" s="30">
        <v>5</v>
      </c>
    </row>
    <row r="283" spans="1:4">
      <c r="A283" s="30" t="s">
        <v>1247</v>
      </c>
      <c r="B283" s="30" t="s">
        <v>3002</v>
      </c>
      <c r="C283" s="30">
        <v>23</v>
      </c>
      <c r="D283" s="30">
        <v>20</v>
      </c>
    </row>
    <row r="284" spans="1:4">
      <c r="A284" s="30" t="s">
        <v>1236</v>
      </c>
      <c r="B284" s="30" t="s">
        <v>3004</v>
      </c>
      <c r="C284" s="30">
        <v>23</v>
      </c>
      <c r="D284" s="30">
        <v>15</v>
      </c>
    </row>
    <row r="285" spans="1:4">
      <c r="A285" s="30" t="s">
        <v>1284</v>
      </c>
      <c r="B285" s="30" t="s">
        <v>3003</v>
      </c>
      <c r="C285" s="30">
        <v>23</v>
      </c>
      <c r="D285" s="30">
        <v>22</v>
      </c>
    </row>
    <row r="286" spans="1:4">
      <c r="A286" s="30" t="s">
        <v>1301</v>
      </c>
      <c r="B286" s="30" t="s">
        <v>3002</v>
      </c>
      <c r="C286" s="30">
        <v>23</v>
      </c>
      <c r="D286" s="30">
        <v>21</v>
      </c>
    </row>
    <row r="287" spans="1:4">
      <c r="A287" s="30" t="s">
        <v>3124</v>
      </c>
      <c r="B287" s="30" t="s">
        <v>3003</v>
      </c>
      <c r="C287" s="30">
        <v>23</v>
      </c>
      <c r="D287" s="30">
        <v>22</v>
      </c>
    </row>
    <row r="288" spans="1:4">
      <c r="A288" s="30" t="s">
        <v>3488</v>
      </c>
      <c r="B288" s="30" t="s">
        <v>3002</v>
      </c>
      <c r="C288" s="30">
        <v>23</v>
      </c>
      <c r="D288" s="30">
        <v>14</v>
      </c>
    </row>
    <row r="289" spans="1:4">
      <c r="A289" s="30" t="s">
        <v>1308</v>
      </c>
      <c r="B289" s="30" t="s">
        <v>3003</v>
      </c>
      <c r="C289" s="30">
        <v>23</v>
      </c>
      <c r="D289" s="30">
        <v>20</v>
      </c>
    </row>
    <row r="290" spans="1:4">
      <c r="A290" s="30" t="s">
        <v>1358</v>
      </c>
      <c r="B290" s="30" t="s">
        <v>3002</v>
      </c>
      <c r="C290" s="30">
        <v>23</v>
      </c>
      <c r="D290" s="30">
        <v>19</v>
      </c>
    </row>
    <row r="291" spans="1:4">
      <c r="A291" s="30" t="s">
        <v>1287</v>
      </c>
      <c r="B291" s="30" t="s">
        <v>3002</v>
      </c>
      <c r="C291" s="30">
        <v>23</v>
      </c>
      <c r="D291" s="30">
        <v>21</v>
      </c>
    </row>
    <row r="292" spans="1:4">
      <c r="A292" s="30" t="s">
        <v>1384</v>
      </c>
      <c r="B292" s="30" t="s">
        <v>3003</v>
      </c>
      <c r="C292" s="30">
        <v>23</v>
      </c>
      <c r="D292" s="30">
        <v>19</v>
      </c>
    </row>
    <row r="293" spans="1:4">
      <c r="A293" s="30" t="s">
        <v>1375</v>
      </c>
      <c r="B293" s="30" t="s">
        <v>3003</v>
      </c>
      <c r="C293" s="30">
        <v>23</v>
      </c>
      <c r="D293" s="30">
        <v>20</v>
      </c>
    </row>
    <row r="294" spans="1:4">
      <c r="A294" s="30" t="s">
        <v>1420</v>
      </c>
      <c r="B294" s="30" t="s">
        <v>3003</v>
      </c>
      <c r="C294" s="30">
        <v>23</v>
      </c>
      <c r="D294" s="30">
        <v>19</v>
      </c>
    </row>
    <row r="295" spans="1:4">
      <c r="A295" s="30" t="s">
        <v>1401</v>
      </c>
      <c r="B295" s="30" t="s">
        <v>3003</v>
      </c>
      <c r="C295" s="30">
        <v>23</v>
      </c>
      <c r="D295" s="30">
        <v>17</v>
      </c>
    </row>
    <row r="296" spans="1:4">
      <c r="A296" s="30" t="s">
        <v>1321</v>
      </c>
      <c r="B296" s="30" t="s">
        <v>3003</v>
      </c>
      <c r="C296" s="30">
        <v>23</v>
      </c>
      <c r="D296" s="30">
        <v>18</v>
      </c>
    </row>
    <row r="297" spans="1:4">
      <c r="A297" s="30" t="s">
        <v>1323</v>
      </c>
      <c r="B297" s="30" t="s">
        <v>3003</v>
      </c>
      <c r="C297" s="30">
        <v>23</v>
      </c>
      <c r="D297" s="30">
        <v>16</v>
      </c>
    </row>
    <row r="298" spans="1:4">
      <c r="A298" s="30" t="s">
        <v>1461</v>
      </c>
      <c r="B298" s="30" t="s">
        <v>3002</v>
      </c>
      <c r="C298" s="30">
        <v>22</v>
      </c>
      <c r="D298" s="30">
        <v>19</v>
      </c>
    </row>
    <row r="299" spans="1:4">
      <c r="A299" s="30" t="s">
        <v>1673</v>
      </c>
      <c r="B299" s="30" t="s">
        <v>3003</v>
      </c>
      <c r="C299" s="30">
        <v>22</v>
      </c>
      <c r="D299" s="30">
        <v>17</v>
      </c>
    </row>
    <row r="300" spans="1:4">
      <c r="A300" s="30" t="s">
        <v>1245</v>
      </c>
      <c r="B300" s="30" t="s">
        <v>3002</v>
      </c>
      <c r="C300" s="30">
        <v>22</v>
      </c>
      <c r="D300" s="30">
        <v>18</v>
      </c>
    </row>
    <row r="301" spans="1:4">
      <c r="A301" s="30" t="s">
        <v>1334</v>
      </c>
      <c r="B301" s="30" t="s">
        <v>3002</v>
      </c>
      <c r="C301" s="30">
        <v>22</v>
      </c>
      <c r="D301" s="30">
        <v>20</v>
      </c>
    </row>
    <row r="302" spans="1:4">
      <c r="A302" s="30" t="s">
        <v>1380</v>
      </c>
      <c r="B302" s="30" t="s">
        <v>3003</v>
      </c>
      <c r="C302" s="30">
        <v>22</v>
      </c>
      <c r="D302" s="30">
        <v>18</v>
      </c>
    </row>
    <row r="303" spans="1:4">
      <c r="A303" s="30" t="s">
        <v>1223</v>
      </c>
      <c r="B303" s="30" t="s">
        <v>3004</v>
      </c>
      <c r="C303" s="30">
        <v>22</v>
      </c>
      <c r="D303" s="30">
        <v>19</v>
      </c>
    </row>
    <row r="304" spans="1:4">
      <c r="A304" s="30" t="s">
        <v>1293</v>
      </c>
      <c r="B304" s="30" t="s">
        <v>3002</v>
      </c>
      <c r="C304" s="30">
        <v>22</v>
      </c>
      <c r="D304" s="30">
        <v>15</v>
      </c>
    </row>
    <row r="305" spans="1:4">
      <c r="A305" s="30" t="s">
        <v>3113</v>
      </c>
      <c r="B305" s="30" t="s">
        <v>3003</v>
      </c>
      <c r="C305" s="30">
        <v>22</v>
      </c>
      <c r="D305" s="30">
        <v>20</v>
      </c>
    </row>
    <row r="306" spans="1:4">
      <c r="A306" s="30" t="s">
        <v>3487</v>
      </c>
      <c r="B306" s="30" t="s">
        <v>3002</v>
      </c>
      <c r="C306" s="30">
        <v>22</v>
      </c>
      <c r="D306" s="30">
        <v>12</v>
      </c>
    </row>
    <row r="307" spans="1:4">
      <c r="A307" s="30" t="s">
        <v>1979</v>
      </c>
      <c r="B307" s="30" t="s">
        <v>3002</v>
      </c>
      <c r="C307" s="30">
        <v>22</v>
      </c>
      <c r="D307" s="30">
        <v>21</v>
      </c>
    </row>
    <row r="308" spans="1:4">
      <c r="A308" s="30" t="s">
        <v>1313</v>
      </c>
      <c r="B308" s="30" t="s">
        <v>3002</v>
      </c>
      <c r="C308" s="30">
        <v>22</v>
      </c>
      <c r="D308" s="30">
        <v>21</v>
      </c>
    </row>
    <row r="309" spans="1:4">
      <c r="A309" s="30" t="s">
        <v>1417</v>
      </c>
      <c r="B309" s="30" t="s">
        <v>3003</v>
      </c>
      <c r="C309" s="30">
        <v>22</v>
      </c>
      <c r="D309" s="30">
        <v>20</v>
      </c>
    </row>
    <row r="310" spans="1:4">
      <c r="A310" s="30" t="s">
        <v>1614</v>
      </c>
      <c r="B310" s="30" t="s">
        <v>3003</v>
      </c>
      <c r="C310" s="30">
        <v>22</v>
      </c>
      <c r="D310" s="30">
        <v>20</v>
      </c>
    </row>
    <row r="311" spans="1:4">
      <c r="A311" s="30" t="s">
        <v>1364</v>
      </c>
      <c r="B311" s="30" t="s">
        <v>3004</v>
      </c>
      <c r="C311" s="30">
        <v>22</v>
      </c>
      <c r="D311" s="30">
        <v>19</v>
      </c>
    </row>
    <row r="312" spans="1:4">
      <c r="A312" s="30" t="s">
        <v>1790</v>
      </c>
      <c r="B312" s="30" t="s">
        <v>3003</v>
      </c>
      <c r="C312" s="30">
        <v>22</v>
      </c>
      <c r="D312" s="30">
        <v>14</v>
      </c>
    </row>
    <row r="313" spans="1:4">
      <c r="A313" s="30" t="s">
        <v>1376</v>
      </c>
      <c r="B313" s="30" t="s">
        <v>3002</v>
      </c>
      <c r="C313" s="30">
        <v>22</v>
      </c>
      <c r="D313" s="30">
        <v>14</v>
      </c>
    </row>
    <row r="314" spans="1:4">
      <c r="A314" s="30" t="s">
        <v>1456</v>
      </c>
      <c r="B314" s="30" t="s">
        <v>3003</v>
      </c>
      <c r="C314" s="30">
        <v>21</v>
      </c>
      <c r="D314" s="30">
        <v>19</v>
      </c>
    </row>
    <row r="315" spans="1:4">
      <c r="A315" s="30" t="s">
        <v>1274</v>
      </c>
      <c r="B315" s="30" t="s">
        <v>3002</v>
      </c>
      <c r="C315" s="30">
        <v>21</v>
      </c>
      <c r="D315" s="30">
        <v>20</v>
      </c>
    </row>
    <row r="316" spans="1:4">
      <c r="A316" s="30" t="s">
        <v>1600</v>
      </c>
      <c r="B316" s="30" t="s">
        <v>3003</v>
      </c>
      <c r="C316" s="30">
        <v>21</v>
      </c>
      <c r="D316" s="30">
        <v>18</v>
      </c>
    </row>
    <row r="317" spans="1:4">
      <c r="A317" s="30" t="s">
        <v>1407</v>
      </c>
      <c r="B317" s="30" t="s">
        <v>3002</v>
      </c>
      <c r="C317" s="30">
        <v>21</v>
      </c>
      <c r="D317" s="30">
        <v>18</v>
      </c>
    </row>
    <row r="318" spans="1:4">
      <c r="A318" s="30" t="s">
        <v>1250</v>
      </c>
      <c r="B318" s="30" t="s">
        <v>3002</v>
      </c>
      <c r="C318" s="30">
        <v>21</v>
      </c>
      <c r="D318" s="30">
        <v>18</v>
      </c>
    </row>
    <row r="319" spans="1:4">
      <c r="A319" s="30" t="s">
        <v>1325</v>
      </c>
      <c r="B319" s="30" t="s">
        <v>3003</v>
      </c>
      <c r="C319" s="30">
        <v>21</v>
      </c>
      <c r="D319" s="30">
        <v>17</v>
      </c>
    </row>
    <row r="320" spans="1:4">
      <c r="A320" s="30" t="s">
        <v>3106</v>
      </c>
      <c r="B320" s="30" t="s">
        <v>3002</v>
      </c>
      <c r="C320" s="30">
        <v>21</v>
      </c>
      <c r="D320" s="30">
        <v>17</v>
      </c>
    </row>
    <row r="321" spans="1:4">
      <c r="A321" s="30" t="s">
        <v>3494</v>
      </c>
      <c r="B321" s="30" t="s">
        <v>3003</v>
      </c>
      <c r="C321" s="30">
        <v>21</v>
      </c>
      <c r="D321" s="30">
        <v>17</v>
      </c>
    </row>
    <row r="322" spans="1:4">
      <c r="A322" s="30" t="s">
        <v>1285</v>
      </c>
      <c r="B322" s="30" t="s">
        <v>3004</v>
      </c>
      <c r="C322" s="30">
        <v>21</v>
      </c>
      <c r="D322" s="30">
        <v>12</v>
      </c>
    </row>
    <row r="323" spans="1:4">
      <c r="A323" s="30" t="s">
        <v>1384</v>
      </c>
      <c r="B323" s="30" t="s">
        <v>3002</v>
      </c>
      <c r="C323" s="30">
        <v>21</v>
      </c>
      <c r="D323" s="30">
        <v>19</v>
      </c>
    </row>
    <row r="324" spans="1:4">
      <c r="A324" s="30" t="s">
        <v>1385</v>
      </c>
      <c r="B324" s="30" t="s">
        <v>3003</v>
      </c>
      <c r="C324" s="30">
        <v>21</v>
      </c>
      <c r="D324" s="30">
        <v>20</v>
      </c>
    </row>
    <row r="325" spans="1:4">
      <c r="A325" s="30" t="s">
        <v>1244</v>
      </c>
      <c r="B325" s="30" t="s">
        <v>3004</v>
      </c>
      <c r="C325" s="30">
        <v>21</v>
      </c>
      <c r="D325" s="30">
        <v>17</v>
      </c>
    </row>
    <row r="326" spans="1:4">
      <c r="A326" s="30" t="s">
        <v>1339</v>
      </c>
      <c r="B326" s="30" t="s">
        <v>3003</v>
      </c>
      <c r="C326" s="30">
        <v>21</v>
      </c>
      <c r="D326" s="30">
        <v>20</v>
      </c>
    </row>
    <row r="327" spans="1:4">
      <c r="A327" s="30" t="s">
        <v>1387</v>
      </c>
      <c r="B327" s="30" t="s">
        <v>3003</v>
      </c>
      <c r="C327" s="30">
        <v>21</v>
      </c>
      <c r="D327" s="30">
        <v>21</v>
      </c>
    </row>
    <row r="328" spans="1:4">
      <c r="A328" s="30" t="s">
        <v>1264</v>
      </c>
      <c r="B328" s="30" t="s">
        <v>3002</v>
      </c>
      <c r="C328" s="30">
        <v>21</v>
      </c>
      <c r="D328" s="30">
        <v>15</v>
      </c>
    </row>
    <row r="329" spans="1:4">
      <c r="A329" s="30" t="s">
        <v>1379</v>
      </c>
      <c r="B329" s="30" t="s">
        <v>3003</v>
      </c>
      <c r="C329" s="30">
        <v>20</v>
      </c>
      <c r="D329" s="30">
        <v>18</v>
      </c>
    </row>
    <row r="330" spans="1:4">
      <c r="A330" s="30" t="s">
        <v>1353</v>
      </c>
      <c r="B330" s="30" t="s">
        <v>3002</v>
      </c>
      <c r="C330" s="30">
        <v>20</v>
      </c>
      <c r="D330" s="30">
        <v>13</v>
      </c>
    </row>
    <row r="331" spans="1:4">
      <c r="A331" s="30" t="s">
        <v>1649</v>
      </c>
      <c r="B331" s="30" t="s">
        <v>3002</v>
      </c>
      <c r="C331" s="30">
        <v>20</v>
      </c>
      <c r="D331" s="30">
        <v>19</v>
      </c>
    </row>
    <row r="332" spans="1:4">
      <c r="A332" s="30" t="s">
        <v>1291</v>
      </c>
      <c r="B332" s="30" t="s">
        <v>3002</v>
      </c>
      <c r="C332" s="30">
        <v>20</v>
      </c>
      <c r="D332" s="30">
        <v>17</v>
      </c>
    </row>
    <row r="333" spans="1:4">
      <c r="A333" s="30" t="s">
        <v>1473</v>
      </c>
      <c r="B333" s="30" t="s">
        <v>3003</v>
      </c>
      <c r="C333" s="30">
        <v>20</v>
      </c>
      <c r="D333" s="30">
        <v>19</v>
      </c>
    </row>
    <row r="334" spans="1:4">
      <c r="A334" s="30" t="s">
        <v>1310</v>
      </c>
      <c r="B334" s="30" t="s">
        <v>3003</v>
      </c>
      <c r="C334" s="30">
        <v>20</v>
      </c>
      <c r="D334" s="30">
        <v>12</v>
      </c>
    </row>
    <row r="335" spans="1:4">
      <c r="A335" s="30" t="s">
        <v>3115</v>
      </c>
      <c r="B335" s="30" t="s">
        <v>3003</v>
      </c>
      <c r="C335" s="30">
        <v>20</v>
      </c>
      <c r="D335" s="30">
        <v>16</v>
      </c>
    </row>
    <row r="336" spans="1:4">
      <c r="A336" s="30" t="s">
        <v>1484</v>
      </c>
      <c r="B336" s="30" t="s">
        <v>3003</v>
      </c>
      <c r="C336" s="30">
        <v>20</v>
      </c>
      <c r="D336" s="30">
        <v>19</v>
      </c>
    </row>
    <row r="337" spans="1:4">
      <c r="A337" s="30" t="s">
        <v>1271</v>
      </c>
      <c r="B337" s="30" t="s">
        <v>3003</v>
      </c>
      <c r="C337" s="30">
        <v>20</v>
      </c>
      <c r="D337" s="30">
        <v>19</v>
      </c>
    </row>
    <row r="338" spans="1:4">
      <c r="A338" s="30" t="s">
        <v>1306</v>
      </c>
      <c r="B338" s="30" t="s">
        <v>3002</v>
      </c>
      <c r="C338" s="30">
        <v>20</v>
      </c>
      <c r="D338" s="30">
        <v>13</v>
      </c>
    </row>
    <row r="339" spans="1:4">
      <c r="A339" s="30" t="s">
        <v>1398</v>
      </c>
      <c r="B339" s="30" t="s">
        <v>3003</v>
      </c>
      <c r="C339" s="30">
        <v>20</v>
      </c>
      <c r="D339" s="30">
        <v>13</v>
      </c>
    </row>
    <row r="340" spans="1:4">
      <c r="A340" s="30" t="s">
        <v>1400</v>
      </c>
      <c r="B340" s="30" t="s">
        <v>3003</v>
      </c>
      <c r="C340" s="30">
        <v>20</v>
      </c>
      <c r="D340" s="30">
        <v>18</v>
      </c>
    </row>
    <row r="341" spans="1:4">
      <c r="A341" s="30" t="s">
        <v>1422</v>
      </c>
      <c r="B341" s="30" t="s">
        <v>3003</v>
      </c>
      <c r="C341" s="30">
        <v>20</v>
      </c>
      <c r="D341" s="30">
        <v>19</v>
      </c>
    </row>
    <row r="342" spans="1:4">
      <c r="A342" s="30" t="s">
        <v>1299</v>
      </c>
      <c r="B342" s="30" t="s">
        <v>3002</v>
      </c>
      <c r="C342" s="30">
        <v>20</v>
      </c>
      <c r="D342" s="30">
        <v>16</v>
      </c>
    </row>
    <row r="343" spans="1:4">
      <c r="A343" s="30" t="s">
        <v>1231</v>
      </c>
      <c r="B343" s="30" t="s">
        <v>3002</v>
      </c>
      <c r="C343" s="30">
        <v>20</v>
      </c>
      <c r="D343" s="30">
        <v>9</v>
      </c>
    </row>
    <row r="344" spans="1:4">
      <c r="A344" s="30" t="s">
        <v>1457</v>
      </c>
      <c r="B344" s="30" t="s">
        <v>3003</v>
      </c>
      <c r="C344" s="30">
        <v>19</v>
      </c>
      <c r="D344" s="30">
        <v>10</v>
      </c>
    </row>
    <row r="345" spans="1:4">
      <c r="A345" s="30" t="s">
        <v>1424</v>
      </c>
      <c r="B345" s="30" t="s">
        <v>3002</v>
      </c>
      <c r="C345" s="30">
        <v>19</v>
      </c>
      <c r="D345" s="30">
        <v>10</v>
      </c>
    </row>
    <row r="346" spans="1:4">
      <c r="A346" s="30" t="s">
        <v>1444</v>
      </c>
      <c r="B346" s="30" t="s">
        <v>3002</v>
      </c>
      <c r="C346" s="30">
        <v>19</v>
      </c>
      <c r="D346" s="30">
        <v>18</v>
      </c>
    </row>
    <row r="347" spans="1:4">
      <c r="A347" s="30" t="s">
        <v>1627</v>
      </c>
      <c r="B347" s="30" t="s">
        <v>3002</v>
      </c>
      <c r="C347" s="30">
        <v>19</v>
      </c>
      <c r="D347" s="30">
        <v>18</v>
      </c>
    </row>
    <row r="348" spans="1:4">
      <c r="A348" s="30" t="s">
        <v>3491</v>
      </c>
      <c r="B348" s="30" t="s">
        <v>3002</v>
      </c>
      <c r="C348" s="30">
        <v>19</v>
      </c>
      <c r="D348" s="30">
        <v>13</v>
      </c>
    </row>
    <row r="349" spans="1:4">
      <c r="A349" s="30" t="s">
        <v>1381</v>
      </c>
      <c r="B349" s="30" t="s">
        <v>3003</v>
      </c>
      <c r="C349" s="30">
        <v>19</v>
      </c>
      <c r="D349" s="30">
        <v>19</v>
      </c>
    </row>
    <row r="350" spans="1:4">
      <c r="A350" s="30" t="s">
        <v>1774</v>
      </c>
      <c r="B350" s="30" t="s">
        <v>3002</v>
      </c>
      <c r="C350" s="30">
        <v>19</v>
      </c>
      <c r="D350" s="30">
        <v>13</v>
      </c>
    </row>
    <row r="351" spans="1:4">
      <c r="A351" s="30" t="s">
        <v>1414</v>
      </c>
      <c r="B351" s="30" t="s">
        <v>3003</v>
      </c>
      <c r="C351" s="30">
        <v>19</v>
      </c>
      <c r="D351" s="30">
        <v>17</v>
      </c>
    </row>
    <row r="352" spans="1:4">
      <c r="A352" s="30" t="s">
        <v>1385</v>
      </c>
      <c r="B352" s="30" t="s">
        <v>3002</v>
      </c>
      <c r="C352" s="30">
        <v>19</v>
      </c>
      <c r="D352" s="30">
        <v>19</v>
      </c>
    </row>
    <row r="353" spans="1:4">
      <c r="A353" s="30" t="s">
        <v>1453</v>
      </c>
      <c r="B353" s="30" t="s">
        <v>3003</v>
      </c>
      <c r="C353" s="30">
        <v>19</v>
      </c>
      <c r="D353" s="30">
        <v>14</v>
      </c>
    </row>
    <row r="354" spans="1:4">
      <c r="A354" s="30" t="s">
        <v>1322</v>
      </c>
      <c r="B354" s="30" t="s">
        <v>3002</v>
      </c>
      <c r="C354" s="30">
        <v>19</v>
      </c>
      <c r="D354" s="30">
        <v>19</v>
      </c>
    </row>
    <row r="355" spans="1:4">
      <c r="A355" s="30" t="s">
        <v>1638</v>
      </c>
      <c r="B355" s="30" t="s">
        <v>3003</v>
      </c>
      <c r="C355" s="30">
        <v>19</v>
      </c>
      <c r="D355" s="30">
        <v>12</v>
      </c>
    </row>
    <row r="356" spans="1:4">
      <c r="A356" s="30" t="s">
        <v>1388</v>
      </c>
      <c r="B356" s="30" t="s">
        <v>3002</v>
      </c>
      <c r="C356" s="30">
        <v>19</v>
      </c>
      <c r="D356" s="30">
        <v>15</v>
      </c>
    </row>
    <row r="357" spans="1:4">
      <c r="A357" s="30" t="s">
        <v>1292</v>
      </c>
      <c r="B357" s="30" t="s">
        <v>3002</v>
      </c>
      <c r="C357" s="30">
        <v>19</v>
      </c>
      <c r="D357" s="30">
        <v>12</v>
      </c>
    </row>
    <row r="358" spans="1:4">
      <c r="A358" s="30" t="s">
        <v>1454</v>
      </c>
      <c r="B358" s="30" t="s">
        <v>3002</v>
      </c>
      <c r="C358" s="30">
        <v>19</v>
      </c>
      <c r="D358" s="30">
        <v>14</v>
      </c>
    </row>
    <row r="359" spans="1:4">
      <c r="A359" s="30" t="s">
        <v>2032</v>
      </c>
      <c r="B359" s="30" t="s">
        <v>3003</v>
      </c>
      <c r="C359" s="30">
        <v>19</v>
      </c>
      <c r="D359" s="30">
        <v>14</v>
      </c>
    </row>
    <row r="360" spans="1:4">
      <c r="A360" s="30" t="s">
        <v>3006</v>
      </c>
      <c r="B360" s="30">
        <v>19</v>
      </c>
      <c r="C360" s="30">
        <v>15</v>
      </c>
      <c r="D360" s="30">
        <v>1.2666666666666599</v>
      </c>
    </row>
    <row r="361" spans="1:4">
      <c r="A361" s="30" t="s">
        <v>1427</v>
      </c>
      <c r="B361" s="30" t="s">
        <v>3003</v>
      </c>
      <c r="C361" s="30">
        <v>19</v>
      </c>
      <c r="D361" s="30">
        <v>14</v>
      </c>
    </row>
    <row r="362" spans="1:4">
      <c r="A362" s="30" t="s">
        <v>1323</v>
      </c>
      <c r="B362" s="30" t="s">
        <v>3002</v>
      </c>
      <c r="C362" s="30">
        <v>19</v>
      </c>
      <c r="D362" s="30">
        <v>11</v>
      </c>
    </row>
    <row r="363" spans="1:4">
      <c r="A363" s="30" t="s">
        <v>1415</v>
      </c>
      <c r="B363" s="30" t="s">
        <v>3003</v>
      </c>
      <c r="C363" s="30">
        <v>18</v>
      </c>
      <c r="D363" s="30">
        <v>12</v>
      </c>
    </row>
    <row r="364" spans="1:4">
      <c r="A364" s="30" t="s">
        <v>1704</v>
      </c>
      <c r="B364" s="30" t="s">
        <v>3003</v>
      </c>
      <c r="C364" s="30">
        <v>18</v>
      </c>
      <c r="D364" s="30">
        <v>13</v>
      </c>
    </row>
    <row r="365" spans="1:4">
      <c r="A365" s="30" t="s">
        <v>1305</v>
      </c>
      <c r="B365" s="30" t="s">
        <v>3003</v>
      </c>
      <c r="C365" s="30">
        <v>18</v>
      </c>
      <c r="D365" s="30">
        <v>14</v>
      </c>
    </row>
    <row r="366" spans="1:4">
      <c r="A366" s="30" t="s">
        <v>1348</v>
      </c>
      <c r="B366" s="30" t="s">
        <v>3002</v>
      </c>
      <c r="C366" s="30">
        <v>18</v>
      </c>
      <c r="D366" s="30">
        <v>18</v>
      </c>
    </row>
    <row r="367" spans="1:4">
      <c r="A367" s="30" t="s">
        <v>1330</v>
      </c>
      <c r="B367" s="30" t="s">
        <v>3002</v>
      </c>
      <c r="C367" s="30">
        <v>18</v>
      </c>
      <c r="D367" s="30">
        <v>16</v>
      </c>
    </row>
    <row r="368" spans="1:4">
      <c r="A368" s="30" t="s">
        <v>1269</v>
      </c>
      <c r="B368" s="30" t="s">
        <v>3004</v>
      </c>
      <c r="C368" s="30">
        <v>18</v>
      </c>
      <c r="D368" s="30">
        <v>11</v>
      </c>
    </row>
    <row r="369" spans="1:4">
      <c r="A369" s="30" t="s">
        <v>1472</v>
      </c>
      <c r="B369" s="30" t="s">
        <v>3003</v>
      </c>
      <c r="C369" s="30">
        <v>18</v>
      </c>
      <c r="D369" s="30">
        <v>15</v>
      </c>
    </row>
    <row r="370" spans="1:4">
      <c r="A370" s="30" t="s">
        <v>1410</v>
      </c>
      <c r="B370" s="30" t="s">
        <v>3003</v>
      </c>
      <c r="C370" s="30">
        <v>18</v>
      </c>
      <c r="D370" s="30">
        <v>14</v>
      </c>
    </row>
    <row r="371" spans="1:4">
      <c r="A371" s="30" t="s">
        <v>1411</v>
      </c>
      <c r="B371" s="30" t="s">
        <v>3002</v>
      </c>
      <c r="C371" s="30">
        <v>18</v>
      </c>
      <c r="D371" s="30">
        <v>18</v>
      </c>
    </row>
    <row r="372" spans="1:4">
      <c r="A372" s="30" t="s">
        <v>1228</v>
      </c>
      <c r="B372" s="30" t="s">
        <v>3002</v>
      </c>
      <c r="C372" s="30">
        <v>18</v>
      </c>
      <c r="D372" s="30">
        <v>17</v>
      </c>
    </row>
    <row r="373" spans="1:4">
      <c r="A373" s="30" t="s">
        <v>1363</v>
      </c>
      <c r="B373" s="30" t="s">
        <v>3002</v>
      </c>
      <c r="C373" s="30">
        <v>18</v>
      </c>
      <c r="D373" s="30">
        <v>15</v>
      </c>
    </row>
    <row r="374" spans="1:4">
      <c r="A374" s="30" t="s">
        <v>3104</v>
      </c>
      <c r="B374" s="30" t="s">
        <v>3002</v>
      </c>
      <c r="C374" s="30">
        <v>18</v>
      </c>
      <c r="D374" s="30">
        <v>18</v>
      </c>
    </row>
    <row r="375" spans="1:4">
      <c r="A375" s="30" t="s">
        <v>1606</v>
      </c>
      <c r="B375" s="30" t="s">
        <v>3002</v>
      </c>
      <c r="C375" s="30">
        <v>18</v>
      </c>
      <c r="D375" s="30">
        <v>15</v>
      </c>
    </row>
    <row r="376" spans="1:4">
      <c r="A376" s="30" t="s">
        <v>1289</v>
      </c>
      <c r="B376" s="30" t="s">
        <v>3003</v>
      </c>
      <c r="C376" s="30">
        <v>18</v>
      </c>
      <c r="D376" s="30">
        <v>17</v>
      </c>
    </row>
    <row r="377" spans="1:4">
      <c r="A377" s="30" t="s">
        <v>1328</v>
      </c>
      <c r="B377" s="30" t="s">
        <v>3002</v>
      </c>
      <c r="C377" s="30">
        <v>18</v>
      </c>
      <c r="D377" s="30">
        <v>15</v>
      </c>
    </row>
    <row r="378" spans="1:4">
      <c r="A378" s="30" t="s">
        <v>1340</v>
      </c>
      <c r="B378" s="30" t="s">
        <v>3003</v>
      </c>
      <c r="C378" s="30">
        <v>18</v>
      </c>
      <c r="D378" s="30">
        <v>13</v>
      </c>
    </row>
    <row r="379" spans="1:4">
      <c r="A379" s="30" t="s">
        <v>1448</v>
      </c>
      <c r="B379" s="30" t="s">
        <v>3003</v>
      </c>
      <c r="C379" s="30">
        <v>18</v>
      </c>
      <c r="D379" s="30">
        <v>16</v>
      </c>
    </row>
    <row r="380" spans="1:4">
      <c r="A380" s="30" t="s">
        <v>1531</v>
      </c>
      <c r="B380" s="30" t="s">
        <v>3003</v>
      </c>
      <c r="C380" s="30">
        <v>18</v>
      </c>
      <c r="D380" s="30">
        <v>16</v>
      </c>
    </row>
    <row r="381" spans="1:4">
      <c r="A381" s="30" t="s">
        <v>1612</v>
      </c>
      <c r="B381" s="30" t="s">
        <v>3003</v>
      </c>
      <c r="C381" s="30">
        <v>18</v>
      </c>
      <c r="D381" s="30">
        <v>18</v>
      </c>
    </row>
    <row r="382" spans="1:4">
      <c r="A382" s="30" t="s">
        <v>1555</v>
      </c>
      <c r="B382" s="30" t="s">
        <v>3002</v>
      </c>
      <c r="C382" s="30">
        <v>18</v>
      </c>
      <c r="D382" s="30">
        <v>17</v>
      </c>
    </row>
    <row r="383" spans="1:4">
      <c r="A383" s="30" t="s">
        <v>1520</v>
      </c>
      <c r="B383" s="30" t="s">
        <v>3003</v>
      </c>
      <c r="C383" s="30">
        <v>18</v>
      </c>
      <c r="D383" s="30">
        <v>16</v>
      </c>
    </row>
    <row r="384" spans="1:4">
      <c r="A384" s="30" t="s">
        <v>1390</v>
      </c>
      <c r="B384" s="30" t="s">
        <v>3003</v>
      </c>
      <c r="C384" s="30">
        <v>18</v>
      </c>
      <c r="D384" s="30">
        <v>12</v>
      </c>
    </row>
    <row r="385" spans="1:4">
      <c r="A385" s="30" t="s">
        <v>1511</v>
      </c>
      <c r="B385" s="30" t="s">
        <v>3003</v>
      </c>
      <c r="C385" s="30">
        <v>18</v>
      </c>
      <c r="D385" s="30">
        <v>14</v>
      </c>
    </row>
    <row r="386" spans="1:4">
      <c r="A386" s="30" t="s">
        <v>1397</v>
      </c>
      <c r="B386" s="30" t="s">
        <v>3003</v>
      </c>
      <c r="C386" s="30">
        <v>18</v>
      </c>
      <c r="D386" s="30">
        <v>17</v>
      </c>
    </row>
    <row r="387" spans="1:4">
      <c r="A387" s="30" t="s">
        <v>2885</v>
      </c>
      <c r="B387" s="30" t="s">
        <v>3003</v>
      </c>
      <c r="C387" s="30">
        <v>18</v>
      </c>
      <c r="D387" s="30">
        <v>4</v>
      </c>
    </row>
    <row r="388" spans="1:4">
      <c r="A388" s="30" t="s">
        <v>1753</v>
      </c>
      <c r="B388" s="30" t="s">
        <v>3003</v>
      </c>
      <c r="C388" s="30">
        <v>18</v>
      </c>
      <c r="D388" s="30">
        <v>11</v>
      </c>
    </row>
    <row r="389" spans="1:4">
      <c r="A389" s="30" t="s">
        <v>1369</v>
      </c>
      <c r="B389" s="30" t="s">
        <v>3002</v>
      </c>
      <c r="C389" s="30">
        <v>17</v>
      </c>
      <c r="D389" s="30">
        <v>15</v>
      </c>
    </row>
    <row r="390" spans="1:4">
      <c r="A390" s="30" t="s">
        <v>1480</v>
      </c>
      <c r="B390" s="30" t="s">
        <v>3003</v>
      </c>
      <c r="C390" s="30">
        <v>17</v>
      </c>
      <c r="D390" s="30">
        <v>11</v>
      </c>
    </row>
    <row r="391" spans="1:4">
      <c r="A391" s="30" t="s">
        <v>1263</v>
      </c>
      <c r="B391" s="30" t="s">
        <v>3002</v>
      </c>
      <c r="C391" s="30">
        <v>17</v>
      </c>
      <c r="D391" s="30">
        <v>15</v>
      </c>
    </row>
    <row r="392" spans="1:4">
      <c r="A392" s="30" t="s">
        <v>1283</v>
      </c>
      <c r="B392" s="30" t="s">
        <v>3003</v>
      </c>
      <c r="C392" s="30">
        <v>17</v>
      </c>
      <c r="D392" s="30">
        <v>15</v>
      </c>
    </row>
    <row r="393" spans="1:4">
      <c r="A393" s="30" t="s">
        <v>1463</v>
      </c>
      <c r="B393" s="30" t="s">
        <v>3003</v>
      </c>
      <c r="C393" s="30">
        <v>17</v>
      </c>
      <c r="D393" s="30">
        <v>13</v>
      </c>
    </row>
    <row r="394" spans="1:4">
      <c r="A394" s="30" t="s">
        <v>1395</v>
      </c>
      <c r="B394" s="30" t="s">
        <v>3003</v>
      </c>
      <c r="C394" s="30">
        <v>17</v>
      </c>
      <c r="D394" s="30">
        <v>15</v>
      </c>
    </row>
    <row r="395" spans="1:4">
      <c r="A395" s="30" t="s">
        <v>3486</v>
      </c>
      <c r="B395" s="30" t="s">
        <v>3002</v>
      </c>
      <c r="C395" s="30">
        <v>17</v>
      </c>
      <c r="D395" s="30">
        <v>16</v>
      </c>
    </row>
    <row r="396" spans="1:4">
      <c r="A396" s="30" t="s">
        <v>1328</v>
      </c>
      <c r="B396" s="30" t="s">
        <v>3003</v>
      </c>
      <c r="C396" s="30">
        <v>17</v>
      </c>
      <c r="D396" s="30">
        <v>16</v>
      </c>
    </row>
    <row r="397" spans="1:4">
      <c r="A397" s="30" t="s">
        <v>1822</v>
      </c>
      <c r="B397" s="30" t="s">
        <v>3003</v>
      </c>
      <c r="C397" s="30">
        <v>17</v>
      </c>
      <c r="D397" s="30">
        <v>16</v>
      </c>
    </row>
    <row r="398" spans="1:4">
      <c r="A398" s="30" t="s">
        <v>1418</v>
      </c>
      <c r="B398" s="30" t="s">
        <v>3003</v>
      </c>
      <c r="C398" s="30">
        <v>17</v>
      </c>
      <c r="D398" s="30">
        <v>17</v>
      </c>
    </row>
    <row r="399" spans="1:4">
      <c r="A399" s="30" t="s">
        <v>1418</v>
      </c>
      <c r="B399" s="30" t="s">
        <v>3002</v>
      </c>
      <c r="C399" s="30">
        <v>17</v>
      </c>
      <c r="D399" s="30">
        <v>14</v>
      </c>
    </row>
    <row r="400" spans="1:4">
      <c r="A400" s="30" t="s">
        <v>1290</v>
      </c>
      <c r="B400" s="30" t="s">
        <v>3002</v>
      </c>
      <c r="C400" s="30">
        <v>17</v>
      </c>
      <c r="D400" s="30">
        <v>14</v>
      </c>
    </row>
    <row r="401" spans="1:4">
      <c r="A401" s="30" t="s">
        <v>1436</v>
      </c>
      <c r="B401" s="30" t="s">
        <v>3002</v>
      </c>
      <c r="C401" s="30">
        <v>17</v>
      </c>
      <c r="D401" s="30">
        <v>15</v>
      </c>
    </row>
    <row r="402" spans="1:4">
      <c r="A402" s="30" t="s">
        <v>1345</v>
      </c>
      <c r="B402" s="30" t="s">
        <v>3002</v>
      </c>
      <c r="C402" s="30">
        <v>17</v>
      </c>
      <c r="D402" s="30">
        <v>7</v>
      </c>
    </row>
    <row r="403" spans="1:4">
      <c r="A403" s="30" t="s">
        <v>1419</v>
      </c>
      <c r="B403" s="30" t="s">
        <v>3003</v>
      </c>
      <c r="C403" s="30">
        <v>17</v>
      </c>
      <c r="D403" s="30">
        <v>14</v>
      </c>
    </row>
    <row r="404" spans="1:4">
      <c r="A404" s="30" t="s">
        <v>1533</v>
      </c>
      <c r="B404" s="30" t="s">
        <v>3003</v>
      </c>
      <c r="C404" s="30">
        <v>17</v>
      </c>
      <c r="D404" s="30">
        <v>14</v>
      </c>
    </row>
    <row r="405" spans="1:4">
      <c r="A405" s="30" t="s">
        <v>1433</v>
      </c>
      <c r="B405" s="30" t="s">
        <v>3003</v>
      </c>
      <c r="C405" s="30">
        <v>17</v>
      </c>
      <c r="D405" s="30">
        <v>16</v>
      </c>
    </row>
    <row r="406" spans="1:4">
      <c r="A406" s="30" t="s">
        <v>1439</v>
      </c>
      <c r="B406" s="30" t="s">
        <v>3002</v>
      </c>
      <c r="C406" s="30">
        <v>17</v>
      </c>
      <c r="D406" s="30">
        <v>11</v>
      </c>
    </row>
    <row r="407" spans="1:4">
      <c r="A407" s="30" t="s">
        <v>1256</v>
      </c>
      <c r="B407" s="30" t="s">
        <v>3002</v>
      </c>
      <c r="C407" s="30">
        <v>17</v>
      </c>
      <c r="D407" s="30">
        <v>9</v>
      </c>
    </row>
    <row r="408" spans="1:4">
      <c r="A408" s="30" t="s">
        <v>1542</v>
      </c>
      <c r="B408" s="30" t="s">
        <v>3003</v>
      </c>
      <c r="C408" s="30">
        <v>16</v>
      </c>
      <c r="D408" s="30">
        <v>13</v>
      </c>
    </row>
    <row r="409" spans="1:4">
      <c r="A409" s="30" t="s">
        <v>1706</v>
      </c>
      <c r="B409" s="30" t="s">
        <v>3003</v>
      </c>
      <c r="C409" s="30">
        <v>16</v>
      </c>
      <c r="D409" s="30">
        <v>10</v>
      </c>
    </row>
    <row r="410" spans="1:4">
      <c r="A410" s="30" t="s">
        <v>1482</v>
      </c>
      <c r="B410" s="30" t="s">
        <v>3004</v>
      </c>
      <c r="C410" s="30">
        <v>16</v>
      </c>
      <c r="D410" s="30">
        <v>12</v>
      </c>
    </row>
    <row r="411" spans="1:4">
      <c r="A411" s="30" t="s">
        <v>1627</v>
      </c>
      <c r="B411" s="30" t="s">
        <v>3003</v>
      </c>
      <c r="C411" s="30">
        <v>16</v>
      </c>
      <c r="D411" s="30">
        <v>15</v>
      </c>
    </row>
    <row r="412" spans="1:4">
      <c r="A412" s="30" t="s">
        <v>1374</v>
      </c>
      <c r="B412" s="30" t="s">
        <v>3003</v>
      </c>
      <c r="C412" s="30">
        <v>16</v>
      </c>
      <c r="D412" s="30">
        <v>14</v>
      </c>
    </row>
    <row r="413" spans="1:4">
      <c r="A413" s="30" t="s">
        <v>1258</v>
      </c>
      <c r="B413" s="30" t="s">
        <v>3003</v>
      </c>
      <c r="C413" s="30">
        <v>16</v>
      </c>
      <c r="D413" s="30">
        <v>15</v>
      </c>
    </row>
    <row r="414" spans="1:4">
      <c r="A414" s="30" t="s">
        <v>3111</v>
      </c>
      <c r="B414" s="30" t="s">
        <v>3003</v>
      </c>
      <c r="C414" s="30">
        <v>16</v>
      </c>
      <c r="D414" s="30">
        <v>15</v>
      </c>
    </row>
    <row r="415" spans="1:4">
      <c r="A415" s="30" t="s">
        <v>3127</v>
      </c>
      <c r="B415" s="30" t="s">
        <v>3003</v>
      </c>
      <c r="C415" s="30">
        <v>16</v>
      </c>
      <c r="D415" s="30">
        <v>15</v>
      </c>
    </row>
    <row r="416" spans="1:4">
      <c r="A416" s="30" t="s">
        <v>1713</v>
      </c>
      <c r="B416" s="30" t="s">
        <v>3003</v>
      </c>
      <c r="C416" s="30">
        <v>16</v>
      </c>
      <c r="D416" s="30">
        <v>14</v>
      </c>
    </row>
    <row r="417" spans="1:4">
      <c r="A417" s="30" t="s">
        <v>1466</v>
      </c>
      <c r="B417" s="30" t="s">
        <v>3003</v>
      </c>
      <c r="C417" s="30">
        <v>16</v>
      </c>
      <c r="D417" s="30">
        <v>16</v>
      </c>
    </row>
    <row r="418" spans="1:4">
      <c r="A418" s="30" t="s">
        <v>1341</v>
      </c>
      <c r="B418" s="30" t="s">
        <v>3002</v>
      </c>
      <c r="C418" s="30">
        <v>16</v>
      </c>
      <c r="D418" s="30">
        <v>13</v>
      </c>
    </row>
    <row r="419" spans="1:4">
      <c r="A419" s="30" t="s">
        <v>1487</v>
      </c>
      <c r="B419" s="30" t="s">
        <v>3003</v>
      </c>
      <c r="C419" s="30">
        <v>16</v>
      </c>
      <c r="D419" s="30">
        <v>14</v>
      </c>
    </row>
    <row r="420" spans="1:4">
      <c r="A420" s="30" t="s">
        <v>1329</v>
      </c>
      <c r="B420" s="30" t="s">
        <v>3002</v>
      </c>
      <c r="C420" s="30">
        <v>16</v>
      </c>
      <c r="D420" s="30">
        <v>15</v>
      </c>
    </row>
    <row r="421" spans="1:4">
      <c r="A421" s="30" t="s">
        <v>1746</v>
      </c>
      <c r="B421" s="30" t="s">
        <v>3003</v>
      </c>
      <c r="C421" s="30">
        <v>16</v>
      </c>
      <c r="D421" s="30">
        <v>11</v>
      </c>
    </row>
    <row r="422" spans="1:4">
      <c r="A422" s="30" t="s">
        <v>1581</v>
      </c>
      <c r="B422" s="30" t="s">
        <v>3003</v>
      </c>
      <c r="C422" s="30">
        <v>16</v>
      </c>
      <c r="D422" s="30">
        <v>10</v>
      </c>
    </row>
    <row r="423" spans="1:4">
      <c r="A423" s="30" t="s">
        <v>1235</v>
      </c>
      <c r="B423" s="30" t="s">
        <v>3002</v>
      </c>
      <c r="C423" s="30">
        <v>16</v>
      </c>
      <c r="D423" s="30">
        <v>8</v>
      </c>
    </row>
    <row r="424" spans="1:4">
      <c r="A424" s="30" t="s">
        <v>1456</v>
      </c>
      <c r="B424" s="30" t="s">
        <v>3002</v>
      </c>
      <c r="C424" s="30">
        <v>15</v>
      </c>
      <c r="D424" s="30">
        <v>10</v>
      </c>
    </row>
    <row r="425" spans="1:4">
      <c r="A425" s="30" t="s">
        <v>1440</v>
      </c>
      <c r="B425" s="30" t="s">
        <v>3002</v>
      </c>
      <c r="C425" s="30">
        <v>15</v>
      </c>
      <c r="D425" s="30">
        <v>13</v>
      </c>
    </row>
    <row r="426" spans="1:4">
      <c r="A426" s="30" t="s">
        <v>1324</v>
      </c>
      <c r="B426" s="30" t="s">
        <v>3003</v>
      </c>
      <c r="C426" s="30">
        <v>15</v>
      </c>
      <c r="D426" s="30">
        <v>13</v>
      </c>
    </row>
    <row r="427" spans="1:4">
      <c r="A427" s="30" t="s">
        <v>1343</v>
      </c>
      <c r="B427" s="30" t="s">
        <v>3002</v>
      </c>
      <c r="C427" s="30">
        <v>15</v>
      </c>
      <c r="D427" s="30">
        <v>15</v>
      </c>
    </row>
    <row r="428" spans="1:4">
      <c r="A428" s="30" t="s">
        <v>2695</v>
      </c>
      <c r="B428" s="30" t="s">
        <v>3003</v>
      </c>
      <c r="C428" s="30">
        <v>15</v>
      </c>
      <c r="D428" s="30">
        <v>12</v>
      </c>
    </row>
    <row r="429" spans="1:4">
      <c r="A429" s="30" t="s">
        <v>1471</v>
      </c>
      <c r="B429" s="30" t="s">
        <v>3003</v>
      </c>
      <c r="C429" s="30">
        <v>15</v>
      </c>
      <c r="D429" s="30">
        <v>15</v>
      </c>
    </row>
    <row r="430" spans="1:4">
      <c r="A430" s="30" t="s">
        <v>1219</v>
      </c>
      <c r="B430" s="30" t="s">
        <v>3004</v>
      </c>
      <c r="C430" s="30">
        <v>15</v>
      </c>
      <c r="D430" s="30">
        <v>11</v>
      </c>
    </row>
    <row r="431" spans="1:4">
      <c r="A431" s="30" t="s">
        <v>1273</v>
      </c>
      <c r="B431" s="30" t="s">
        <v>3003</v>
      </c>
      <c r="C431" s="30">
        <v>15</v>
      </c>
      <c r="D431" s="30">
        <v>12</v>
      </c>
    </row>
    <row r="432" spans="1:4">
      <c r="A432" s="30" t="s">
        <v>1389</v>
      </c>
      <c r="B432" s="30" t="s">
        <v>3002</v>
      </c>
      <c r="C432" s="30">
        <v>15</v>
      </c>
      <c r="D432" s="30">
        <v>11</v>
      </c>
    </row>
    <row r="433" spans="1:4">
      <c r="A433" s="30" t="s">
        <v>3104</v>
      </c>
      <c r="B433" s="30" t="s">
        <v>3003</v>
      </c>
      <c r="C433" s="30">
        <v>15</v>
      </c>
      <c r="D433" s="30">
        <v>13</v>
      </c>
    </row>
    <row r="434" spans="1:4">
      <c r="A434" s="30" t="s">
        <v>1318</v>
      </c>
      <c r="B434" s="30" t="s">
        <v>3002</v>
      </c>
      <c r="C434" s="30">
        <v>15</v>
      </c>
      <c r="D434" s="30">
        <v>15</v>
      </c>
    </row>
    <row r="435" spans="1:4">
      <c r="A435" s="30" t="s">
        <v>1464</v>
      </c>
      <c r="B435" s="30" t="s">
        <v>3003</v>
      </c>
      <c r="C435" s="30">
        <v>15</v>
      </c>
      <c r="D435" s="30">
        <v>14</v>
      </c>
    </row>
    <row r="436" spans="1:4">
      <c r="A436" s="30" t="s">
        <v>1259</v>
      </c>
      <c r="B436" s="30" t="s">
        <v>3003</v>
      </c>
      <c r="C436" s="30">
        <v>15</v>
      </c>
      <c r="D436" s="30">
        <v>13</v>
      </c>
    </row>
    <row r="437" spans="1:4">
      <c r="A437" s="30" t="s">
        <v>1259</v>
      </c>
      <c r="B437" s="30" t="s">
        <v>3002</v>
      </c>
      <c r="C437" s="30">
        <v>15</v>
      </c>
      <c r="D437" s="30">
        <v>14</v>
      </c>
    </row>
    <row r="438" spans="1:4">
      <c r="A438" s="30" t="s">
        <v>1510</v>
      </c>
      <c r="B438" s="30" t="s">
        <v>3003</v>
      </c>
      <c r="C438" s="30">
        <v>15</v>
      </c>
      <c r="D438" s="30">
        <v>11</v>
      </c>
    </row>
    <row r="439" spans="1:4">
      <c r="A439" s="30" t="s">
        <v>1346</v>
      </c>
      <c r="B439" s="30" t="s">
        <v>3002</v>
      </c>
      <c r="C439" s="30">
        <v>15</v>
      </c>
      <c r="D439" s="30">
        <v>12</v>
      </c>
    </row>
    <row r="440" spans="1:4">
      <c r="A440" s="30" t="s">
        <v>1561</v>
      </c>
      <c r="B440" s="30" t="s">
        <v>3002</v>
      </c>
      <c r="C440" s="30">
        <v>15</v>
      </c>
      <c r="D440" s="30">
        <v>8</v>
      </c>
    </row>
    <row r="441" spans="1:4">
      <c r="A441" s="30" t="s">
        <v>1437</v>
      </c>
      <c r="B441" s="30" t="s">
        <v>3003</v>
      </c>
      <c r="C441" s="30">
        <v>15</v>
      </c>
      <c r="D441" s="30">
        <v>14</v>
      </c>
    </row>
    <row r="442" spans="1:4">
      <c r="A442" s="30" t="s">
        <v>1555</v>
      </c>
      <c r="B442" s="30" t="s">
        <v>3003</v>
      </c>
      <c r="C442" s="30">
        <v>15</v>
      </c>
      <c r="D442" s="30">
        <v>15</v>
      </c>
    </row>
    <row r="443" spans="1:4">
      <c r="A443" s="30" t="s">
        <v>1347</v>
      </c>
      <c r="B443" s="30" t="s">
        <v>3003</v>
      </c>
      <c r="C443" s="30">
        <v>15</v>
      </c>
      <c r="D443" s="30">
        <v>12</v>
      </c>
    </row>
    <row r="444" spans="1:4">
      <c r="A444" s="30" t="s">
        <v>1538</v>
      </c>
      <c r="B444" s="30" t="s">
        <v>3003</v>
      </c>
      <c r="C444" s="30">
        <v>15</v>
      </c>
      <c r="D444" s="30">
        <v>13</v>
      </c>
    </row>
    <row r="445" spans="1:4">
      <c r="A445" s="30" t="s">
        <v>1216</v>
      </c>
      <c r="B445" s="30" t="s">
        <v>3002</v>
      </c>
      <c r="C445" s="30">
        <v>15</v>
      </c>
      <c r="D445" s="30">
        <v>10</v>
      </c>
    </row>
    <row r="446" spans="1:4">
      <c r="A446" s="30" t="s">
        <v>1665</v>
      </c>
      <c r="B446" s="30" t="s">
        <v>3003</v>
      </c>
      <c r="C446" s="30">
        <v>15</v>
      </c>
      <c r="D446" s="30">
        <v>5</v>
      </c>
    </row>
    <row r="447" spans="1:4">
      <c r="A447" s="30" t="s">
        <v>1492</v>
      </c>
      <c r="B447" s="30" t="s">
        <v>3003</v>
      </c>
      <c r="C447" s="30">
        <v>14</v>
      </c>
      <c r="D447" s="30">
        <v>13</v>
      </c>
    </row>
    <row r="448" spans="1:4">
      <c r="A448" s="30" t="s">
        <v>1383</v>
      </c>
      <c r="B448" s="30" t="s">
        <v>3003</v>
      </c>
      <c r="C448" s="30">
        <v>14</v>
      </c>
      <c r="D448" s="30">
        <v>13</v>
      </c>
    </row>
    <row r="449" spans="1:4">
      <c r="A449" s="30" t="s">
        <v>1383</v>
      </c>
      <c r="B449" s="30" t="s">
        <v>3002</v>
      </c>
      <c r="C449" s="30">
        <v>14</v>
      </c>
      <c r="D449" s="30">
        <v>12</v>
      </c>
    </row>
    <row r="450" spans="1:4">
      <c r="A450" s="30" t="s">
        <v>1556</v>
      </c>
      <c r="B450" s="30" t="s">
        <v>3003</v>
      </c>
      <c r="C450" s="30">
        <v>14</v>
      </c>
      <c r="D450" s="30">
        <v>13</v>
      </c>
    </row>
    <row r="451" spans="1:4">
      <c r="A451" s="30" t="s">
        <v>1369</v>
      </c>
      <c r="B451" s="30" t="s">
        <v>3003</v>
      </c>
      <c r="C451" s="30">
        <v>14</v>
      </c>
      <c r="D451" s="30">
        <v>13</v>
      </c>
    </row>
    <row r="452" spans="1:4">
      <c r="A452" s="30" t="s">
        <v>1644</v>
      </c>
      <c r="B452" s="30" t="s">
        <v>3003</v>
      </c>
      <c r="C452" s="30">
        <v>14</v>
      </c>
      <c r="D452" s="30">
        <v>13</v>
      </c>
    </row>
    <row r="453" spans="1:4">
      <c r="A453" s="30" t="s">
        <v>1309</v>
      </c>
      <c r="B453" s="30" t="s">
        <v>3002</v>
      </c>
      <c r="C453" s="30">
        <v>14</v>
      </c>
      <c r="D453" s="30">
        <v>13</v>
      </c>
    </row>
    <row r="454" spans="1:4">
      <c r="A454" s="30" t="s">
        <v>1429</v>
      </c>
      <c r="B454" s="30" t="s">
        <v>3003</v>
      </c>
      <c r="C454" s="30">
        <v>14</v>
      </c>
      <c r="D454" s="30">
        <v>14</v>
      </c>
    </row>
    <row r="455" spans="1:4">
      <c r="A455" s="30" t="s">
        <v>1458</v>
      </c>
      <c r="B455" s="30" t="s">
        <v>3002</v>
      </c>
      <c r="C455" s="30">
        <v>14</v>
      </c>
      <c r="D455" s="30">
        <v>11</v>
      </c>
    </row>
    <row r="456" spans="1:4">
      <c r="A456" s="30" t="s">
        <v>1355</v>
      </c>
      <c r="B456" s="30" t="s">
        <v>3002</v>
      </c>
      <c r="C456" s="30">
        <v>14</v>
      </c>
      <c r="D456" s="30">
        <v>11</v>
      </c>
    </row>
    <row r="457" spans="1:4">
      <c r="A457" s="30" t="s">
        <v>1625</v>
      </c>
      <c r="B457" s="30" t="s">
        <v>3003</v>
      </c>
      <c r="C457" s="30">
        <v>14</v>
      </c>
      <c r="D457" s="30">
        <v>10</v>
      </c>
    </row>
    <row r="458" spans="1:4">
      <c r="A458" s="30" t="s">
        <v>1572</v>
      </c>
      <c r="B458" s="30" t="s">
        <v>3003</v>
      </c>
      <c r="C458" s="30">
        <v>14</v>
      </c>
      <c r="D458" s="30">
        <v>10</v>
      </c>
    </row>
    <row r="459" spans="1:4">
      <c r="A459" s="30" t="s">
        <v>4424</v>
      </c>
      <c r="B459" s="30">
        <v>14</v>
      </c>
      <c r="C459" s="30">
        <v>10</v>
      </c>
      <c r="D459" s="30">
        <v>1.4</v>
      </c>
    </row>
    <row r="460" spans="1:4">
      <c r="A460" s="30" t="s">
        <v>1494</v>
      </c>
      <c r="B460" s="30" t="s">
        <v>3003</v>
      </c>
      <c r="C460" s="30">
        <v>14</v>
      </c>
      <c r="D460" s="30">
        <v>13</v>
      </c>
    </row>
    <row r="461" spans="1:4">
      <c r="A461" s="30" t="s">
        <v>1395</v>
      </c>
      <c r="B461" s="30" t="s">
        <v>3002</v>
      </c>
      <c r="C461" s="30">
        <v>14</v>
      </c>
      <c r="D461" s="30">
        <v>12</v>
      </c>
    </row>
    <row r="462" spans="1:4">
      <c r="A462" s="30" t="s">
        <v>1482</v>
      </c>
      <c r="B462" s="30" t="s">
        <v>3002</v>
      </c>
      <c r="C462" s="30">
        <v>14</v>
      </c>
      <c r="D462" s="30">
        <v>14</v>
      </c>
    </row>
    <row r="463" spans="1:4">
      <c r="A463" s="30" t="s">
        <v>1239</v>
      </c>
      <c r="B463" s="30" t="s">
        <v>3003</v>
      </c>
      <c r="C463" s="30">
        <v>14</v>
      </c>
      <c r="D463" s="30">
        <v>13</v>
      </c>
    </row>
    <row r="464" spans="1:4">
      <c r="A464" s="30" t="s">
        <v>3115</v>
      </c>
      <c r="B464" s="30" t="s">
        <v>3002</v>
      </c>
      <c r="C464" s="30">
        <v>14</v>
      </c>
      <c r="D464" s="30">
        <v>14</v>
      </c>
    </row>
    <row r="465" spans="1:4">
      <c r="A465" s="30" t="s">
        <v>2079</v>
      </c>
      <c r="B465" s="30" t="s">
        <v>3003</v>
      </c>
      <c r="C465" s="30">
        <v>14</v>
      </c>
      <c r="D465" s="30">
        <v>11</v>
      </c>
    </row>
    <row r="466" spans="1:4">
      <c r="A466" s="30" t="s">
        <v>1447</v>
      </c>
      <c r="B466" s="30" t="s">
        <v>3002</v>
      </c>
      <c r="C466" s="30">
        <v>14</v>
      </c>
      <c r="D466" s="30">
        <v>14</v>
      </c>
    </row>
    <row r="467" spans="1:4">
      <c r="A467" s="30" t="s">
        <v>1629</v>
      </c>
      <c r="B467" s="30" t="s">
        <v>3003</v>
      </c>
      <c r="C467" s="30">
        <v>14</v>
      </c>
      <c r="D467" s="30">
        <v>13</v>
      </c>
    </row>
    <row r="468" spans="1:4">
      <c r="A468" s="30" t="s">
        <v>1740</v>
      </c>
      <c r="B468" s="30" t="s">
        <v>3003</v>
      </c>
      <c r="C468" s="30">
        <v>14</v>
      </c>
      <c r="D468" s="30">
        <v>13</v>
      </c>
    </row>
    <row r="469" spans="1:4">
      <c r="A469" s="30" t="s">
        <v>1345</v>
      </c>
      <c r="B469" s="30" t="s">
        <v>3003</v>
      </c>
      <c r="C469" s="30">
        <v>14</v>
      </c>
      <c r="D469" s="30">
        <v>12</v>
      </c>
    </row>
    <row r="470" spans="1:4">
      <c r="A470" s="30" t="s">
        <v>1499</v>
      </c>
      <c r="B470" s="30" t="s">
        <v>3003</v>
      </c>
      <c r="C470" s="30">
        <v>14</v>
      </c>
      <c r="D470" s="30">
        <v>8</v>
      </c>
    </row>
    <row r="471" spans="1:4">
      <c r="A471" s="30" t="s">
        <v>1521</v>
      </c>
      <c r="B471" s="30" t="s">
        <v>3003</v>
      </c>
      <c r="C471" s="30">
        <v>14</v>
      </c>
      <c r="D471" s="30">
        <v>11</v>
      </c>
    </row>
    <row r="472" spans="1:4">
      <c r="A472" s="30" t="s">
        <v>1376</v>
      </c>
      <c r="B472" s="30" t="s">
        <v>3003</v>
      </c>
      <c r="C472" s="30">
        <v>14</v>
      </c>
      <c r="D472" s="30">
        <v>11</v>
      </c>
    </row>
    <row r="473" spans="1:4">
      <c r="A473" s="30" t="s">
        <v>1596</v>
      </c>
      <c r="B473" s="30" t="s">
        <v>3003</v>
      </c>
      <c r="C473" s="30">
        <v>14</v>
      </c>
      <c r="D473" s="30">
        <v>11</v>
      </c>
    </row>
    <row r="474" spans="1:4">
      <c r="A474" s="30" t="s">
        <v>2025</v>
      </c>
      <c r="B474" s="30" t="s">
        <v>3003</v>
      </c>
      <c r="C474" s="30">
        <v>14</v>
      </c>
      <c r="D474" s="30">
        <v>10</v>
      </c>
    </row>
    <row r="475" spans="1:4">
      <c r="A475" s="30" t="s">
        <v>1391</v>
      </c>
      <c r="B475" s="30" t="s">
        <v>3003</v>
      </c>
      <c r="C475" s="30">
        <v>14</v>
      </c>
      <c r="D475" s="30">
        <v>11</v>
      </c>
    </row>
    <row r="476" spans="1:4">
      <c r="A476" s="30" t="s">
        <v>1401</v>
      </c>
      <c r="B476" s="30" t="s">
        <v>3002</v>
      </c>
      <c r="C476" s="30">
        <v>14</v>
      </c>
      <c r="D476" s="30">
        <v>14</v>
      </c>
    </row>
    <row r="477" spans="1:4">
      <c r="A477" s="30" t="s">
        <v>1476</v>
      </c>
      <c r="B477" s="30" t="s">
        <v>3003</v>
      </c>
      <c r="C477" s="30">
        <v>14</v>
      </c>
      <c r="D477" s="30">
        <v>9</v>
      </c>
    </row>
    <row r="478" spans="1:4">
      <c r="A478" s="30" t="s">
        <v>1491</v>
      </c>
      <c r="B478" s="30" t="s">
        <v>3003</v>
      </c>
      <c r="C478" s="30">
        <v>14</v>
      </c>
      <c r="D478" s="30">
        <v>11</v>
      </c>
    </row>
    <row r="479" spans="1:4">
      <c r="A479" s="30" t="s">
        <v>1262</v>
      </c>
      <c r="B479" s="30" t="s">
        <v>3002</v>
      </c>
      <c r="C479" s="30">
        <v>14</v>
      </c>
      <c r="D479" s="30">
        <v>8</v>
      </c>
    </row>
    <row r="480" spans="1:4">
      <c r="A480" s="30" t="s">
        <v>3013</v>
      </c>
      <c r="B480" s="30">
        <v>14</v>
      </c>
      <c r="C480" s="30">
        <v>11</v>
      </c>
      <c r="D480" s="30">
        <v>1.27272727272727</v>
      </c>
    </row>
    <row r="481" spans="1:4">
      <c r="A481" s="30" t="s">
        <v>1513</v>
      </c>
      <c r="B481" s="30" t="s">
        <v>3003</v>
      </c>
      <c r="C481" s="30">
        <v>14</v>
      </c>
      <c r="D481" s="30">
        <v>14</v>
      </c>
    </row>
    <row r="482" spans="1:4">
      <c r="A482" s="30" t="s">
        <v>1620</v>
      </c>
      <c r="B482" s="30" t="s">
        <v>3003</v>
      </c>
      <c r="C482" s="30">
        <v>13</v>
      </c>
      <c r="D482" s="30">
        <v>11</v>
      </c>
    </row>
    <row r="483" spans="1:4">
      <c r="A483" s="30" t="s">
        <v>1853</v>
      </c>
      <c r="B483" s="30" t="s">
        <v>3003</v>
      </c>
      <c r="C483" s="30">
        <v>13</v>
      </c>
      <c r="D483" s="30">
        <v>9</v>
      </c>
    </row>
    <row r="484" spans="1:4">
      <c r="A484" s="30" t="s">
        <v>1645</v>
      </c>
      <c r="B484" s="30" t="s">
        <v>3003</v>
      </c>
      <c r="C484" s="30">
        <v>13</v>
      </c>
      <c r="D484" s="30">
        <v>11</v>
      </c>
    </row>
    <row r="485" spans="1:4">
      <c r="A485" s="30" t="s">
        <v>1515</v>
      </c>
      <c r="B485" s="30" t="s">
        <v>3003</v>
      </c>
      <c r="C485" s="30">
        <v>13</v>
      </c>
      <c r="D485" s="30">
        <v>10</v>
      </c>
    </row>
    <row r="486" spans="1:4">
      <c r="A486" s="30" t="s">
        <v>2260</v>
      </c>
      <c r="B486" s="30" t="s">
        <v>3003</v>
      </c>
      <c r="C486" s="30">
        <v>13</v>
      </c>
      <c r="D486" s="30">
        <v>7</v>
      </c>
    </row>
    <row r="487" spans="1:4">
      <c r="A487" s="30" t="s">
        <v>1570</v>
      </c>
      <c r="B487" s="30" t="s">
        <v>3003</v>
      </c>
      <c r="C487" s="30">
        <v>13</v>
      </c>
      <c r="D487" s="30">
        <v>13</v>
      </c>
    </row>
    <row r="488" spans="1:4">
      <c r="A488" s="30" t="s">
        <v>1733</v>
      </c>
      <c r="B488" s="30" t="s">
        <v>3003</v>
      </c>
      <c r="C488" s="30">
        <v>13</v>
      </c>
      <c r="D488" s="30">
        <v>10</v>
      </c>
    </row>
    <row r="489" spans="1:4">
      <c r="A489" s="30" t="s">
        <v>1573</v>
      </c>
      <c r="B489" s="30" t="s">
        <v>3003</v>
      </c>
      <c r="C489" s="30">
        <v>13</v>
      </c>
      <c r="D489" s="30">
        <v>10</v>
      </c>
    </row>
    <row r="490" spans="1:4">
      <c r="A490" s="30" t="s">
        <v>1505</v>
      </c>
      <c r="B490" s="30" t="s">
        <v>3002</v>
      </c>
      <c r="C490" s="30">
        <v>13</v>
      </c>
      <c r="D490" s="30">
        <v>12</v>
      </c>
    </row>
    <row r="491" spans="1:4">
      <c r="A491" s="30" t="s">
        <v>1496</v>
      </c>
      <c r="B491" s="30" t="s">
        <v>3002</v>
      </c>
      <c r="C491" s="30">
        <v>13</v>
      </c>
      <c r="D491" s="30">
        <v>11</v>
      </c>
    </row>
    <row r="492" spans="1:4">
      <c r="A492" s="30" t="s">
        <v>1234</v>
      </c>
      <c r="B492" s="30" t="s">
        <v>3004</v>
      </c>
      <c r="C492" s="30">
        <v>13</v>
      </c>
      <c r="D492" s="30">
        <v>8</v>
      </c>
    </row>
    <row r="493" spans="1:4">
      <c r="A493" s="30" t="s">
        <v>1411</v>
      </c>
      <c r="B493" s="30" t="s">
        <v>3003</v>
      </c>
      <c r="C493" s="30">
        <v>13</v>
      </c>
      <c r="D493" s="30">
        <v>12</v>
      </c>
    </row>
    <row r="494" spans="1:4">
      <c r="A494" s="30" t="s">
        <v>1302</v>
      </c>
      <c r="B494" s="30" t="s">
        <v>3003</v>
      </c>
      <c r="C494" s="30">
        <v>13</v>
      </c>
      <c r="D494" s="30">
        <v>12</v>
      </c>
    </row>
    <row r="495" spans="1:4">
      <c r="A495" s="30" t="s">
        <v>1912</v>
      </c>
      <c r="B495" s="30" t="s">
        <v>3003</v>
      </c>
      <c r="C495" s="30">
        <v>13</v>
      </c>
      <c r="D495" s="30">
        <v>12</v>
      </c>
    </row>
    <row r="496" spans="1:4">
      <c r="A496" s="30" t="s">
        <v>1518</v>
      </c>
      <c r="B496" s="30" t="s">
        <v>3003</v>
      </c>
      <c r="C496" s="30">
        <v>13</v>
      </c>
      <c r="D496" s="30">
        <v>7</v>
      </c>
    </row>
    <row r="497" spans="1:4">
      <c r="A497" s="30" t="s">
        <v>1367</v>
      </c>
      <c r="B497" s="30" t="s">
        <v>3003</v>
      </c>
      <c r="C497" s="30">
        <v>13</v>
      </c>
      <c r="D497" s="30">
        <v>13</v>
      </c>
    </row>
    <row r="498" spans="1:4">
      <c r="A498" s="30" t="s">
        <v>2288</v>
      </c>
      <c r="B498" s="30" t="s">
        <v>3003</v>
      </c>
      <c r="C498" s="30">
        <v>13</v>
      </c>
      <c r="D498" s="30">
        <v>11</v>
      </c>
    </row>
    <row r="499" spans="1:4">
      <c r="A499" s="30" t="s">
        <v>1739</v>
      </c>
      <c r="B499" s="30" t="s">
        <v>3003</v>
      </c>
      <c r="C499" s="30">
        <v>13</v>
      </c>
      <c r="D499" s="30">
        <v>11</v>
      </c>
    </row>
    <row r="500" spans="1:4">
      <c r="A500" s="30" t="s">
        <v>1486</v>
      </c>
      <c r="B500" s="30" t="s">
        <v>3003</v>
      </c>
      <c r="C500" s="30">
        <v>13</v>
      </c>
      <c r="D500" s="30">
        <v>13</v>
      </c>
    </row>
    <row r="501" spans="1:4">
      <c r="A501" s="30" t="s">
        <v>1338</v>
      </c>
      <c r="B501" s="30" t="s">
        <v>3002</v>
      </c>
      <c r="C501" s="30">
        <v>13</v>
      </c>
      <c r="D501" s="30">
        <v>9</v>
      </c>
    </row>
    <row r="502" spans="1:4">
      <c r="A502" s="30" t="s">
        <v>2004</v>
      </c>
      <c r="B502" s="30" t="s">
        <v>3003</v>
      </c>
      <c r="C502" s="30">
        <v>13</v>
      </c>
      <c r="D502" s="30">
        <v>7</v>
      </c>
    </row>
    <row r="503" spans="1:4">
      <c r="A503" s="30" t="s">
        <v>1615</v>
      </c>
      <c r="B503" s="30" t="s">
        <v>3002</v>
      </c>
      <c r="C503" s="30">
        <v>13</v>
      </c>
      <c r="D503" s="30">
        <v>12</v>
      </c>
    </row>
    <row r="504" spans="1:4">
      <c r="A504" s="30" t="s">
        <v>1580</v>
      </c>
      <c r="B504" s="30" t="s">
        <v>3003</v>
      </c>
      <c r="C504" s="30">
        <v>13</v>
      </c>
      <c r="D504" s="30">
        <v>14</v>
      </c>
    </row>
    <row r="505" spans="1:4">
      <c r="A505" s="30" t="s">
        <v>1724</v>
      </c>
      <c r="B505" s="30" t="s">
        <v>3003</v>
      </c>
      <c r="C505" s="30">
        <v>13</v>
      </c>
      <c r="D505" s="30">
        <v>13</v>
      </c>
    </row>
    <row r="506" spans="1:4">
      <c r="A506" s="30" t="s">
        <v>1387</v>
      </c>
      <c r="B506" s="30" t="s">
        <v>3002</v>
      </c>
      <c r="C506" s="30">
        <v>13</v>
      </c>
      <c r="D506" s="30">
        <v>11</v>
      </c>
    </row>
    <row r="507" spans="1:4">
      <c r="A507" s="30" t="s">
        <v>1582</v>
      </c>
      <c r="B507" s="30" t="s">
        <v>3003</v>
      </c>
      <c r="C507" s="30">
        <v>13</v>
      </c>
      <c r="D507" s="30">
        <v>10</v>
      </c>
    </row>
    <row r="508" spans="1:4">
      <c r="A508" s="30" t="s">
        <v>1476</v>
      </c>
      <c r="B508" s="30" t="s">
        <v>3002</v>
      </c>
      <c r="C508" s="30">
        <v>13</v>
      </c>
      <c r="D508" s="30">
        <v>10</v>
      </c>
    </row>
    <row r="509" spans="1:4">
      <c r="A509" s="30" t="s">
        <v>1240</v>
      </c>
      <c r="B509" s="30" t="s">
        <v>3002</v>
      </c>
      <c r="C509" s="30">
        <v>13</v>
      </c>
      <c r="D509" s="30">
        <v>9</v>
      </c>
    </row>
    <row r="510" spans="1:4">
      <c r="A510" s="30" t="s">
        <v>1248</v>
      </c>
      <c r="B510" s="30" t="s">
        <v>3002</v>
      </c>
      <c r="C510" s="30">
        <v>13</v>
      </c>
      <c r="D510" s="30">
        <v>12</v>
      </c>
    </row>
    <row r="511" spans="1:4">
      <c r="A511" s="30" t="s">
        <v>2654</v>
      </c>
      <c r="B511" s="30" t="s">
        <v>3003</v>
      </c>
      <c r="C511" s="30">
        <v>13</v>
      </c>
      <c r="D511" s="30">
        <v>10</v>
      </c>
    </row>
    <row r="512" spans="1:4">
      <c r="A512" s="30" t="s">
        <v>1326</v>
      </c>
      <c r="B512" s="30" t="s">
        <v>3002</v>
      </c>
      <c r="C512" s="30">
        <v>13</v>
      </c>
      <c r="D512" s="30">
        <v>11</v>
      </c>
    </row>
    <row r="513" spans="1:4">
      <c r="A513" s="30" t="s">
        <v>1268</v>
      </c>
      <c r="B513" s="30" t="s">
        <v>3002</v>
      </c>
      <c r="C513" s="30">
        <v>12</v>
      </c>
      <c r="D513" s="30">
        <v>10</v>
      </c>
    </row>
    <row r="514" spans="1:4">
      <c r="A514" s="30" t="s">
        <v>1557</v>
      </c>
      <c r="B514" s="30" t="s">
        <v>3003</v>
      </c>
      <c r="C514" s="30">
        <v>12</v>
      </c>
      <c r="D514" s="30">
        <v>11</v>
      </c>
    </row>
    <row r="515" spans="1:4">
      <c r="A515" s="30" t="s">
        <v>1423</v>
      </c>
      <c r="B515" s="30" t="s">
        <v>3002</v>
      </c>
      <c r="C515" s="30">
        <v>12</v>
      </c>
      <c r="D515" s="30">
        <v>7</v>
      </c>
    </row>
    <row r="516" spans="1:4">
      <c r="A516" s="30" t="s">
        <v>1457</v>
      </c>
      <c r="B516" s="30" t="s">
        <v>3002</v>
      </c>
      <c r="C516" s="30">
        <v>12</v>
      </c>
      <c r="D516" s="30">
        <v>10</v>
      </c>
    </row>
    <row r="517" spans="1:4">
      <c r="A517" s="30" t="s">
        <v>1479</v>
      </c>
      <c r="B517" s="30" t="s">
        <v>3003</v>
      </c>
      <c r="C517" s="30">
        <v>12</v>
      </c>
      <c r="D517" s="30">
        <v>7</v>
      </c>
    </row>
    <row r="518" spans="1:4">
      <c r="A518" s="30" t="s">
        <v>1406</v>
      </c>
      <c r="B518" s="30" t="s">
        <v>3002</v>
      </c>
      <c r="C518" s="30">
        <v>12</v>
      </c>
      <c r="D518" s="30">
        <v>11</v>
      </c>
    </row>
    <row r="519" spans="1:4">
      <c r="A519" s="30" t="s">
        <v>1732</v>
      </c>
      <c r="B519" s="30" t="s">
        <v>3003</v>
      </c>
      <c r="C519" s="30">
        <v>12</v>
      </c>
      <c r="D519" s="30">
        <v>10</v>
      </c>
    </row>
    <row r="520" spans="1:4">
      <c r="A520" s="30" t="s">
        <v>1816</v>
      </c>
      <c r="B520" s="30" t="s">
        <v>3003</v>
      </c>
      <c r="C520" s="30">
        <v>12</v>
      </c>
      <c r="D520" s="30">
        <v>9</v>
      </c>
    </row>
    <row r="521" spans="1:4">
      <c r="A521" s="30" t="s">
        <v>2260</v>
      </c>
      <c r="B521" s="30" t="s">
        <v>3002</v>
      </c>
      <c r="C521" s="30">
        <v>12</v>
      </c>
      <c r="D521" s="30">
        <v>6</v>
      </c>
    </row>
    <row r="522" spans="1:4">
      <c r="A522" s="30" t="s">
        <v>1263</v>
      </c>
      <c r="B522" s="30" t="s">
        <v>3004</v>
      </c>
      <c r="C522" s="30">
        <v>12</v>
      </c>
      <c r="D522" s="30">
        <v>9</v>
      </c>
    </row>
    <row r="523" spans="1:4">
      <c r="A523" s="30" t="s">
        <v>1858</v>
      </c>
      <c r="B523" s="30" t="s">
        <v>3003</v>
      </c>
      <c r="C523" s="30">
        <v>12</v>
      </c>
      <c r="D523" s="30">
        <v>12</v>
      </c>
    </row>
    <row r="524" spans="1:4">
      <c r="A524" s="30" t="s">
        <v>1603</v>
      </c>
      <c r="B524" s="30" t="s">
        <v>3003</v>
      </c>
      <c r="C524" s="30">
        <v>12</v>
      </c>
      <c r="D524" s="30">
        <v>8</v>
      </c>
    </row>
    <row r="525" spans="1:4">
      <c r="A525" s="30" t="s">
        <v>1766</v>
      </c>
      <c r="B525" s="30" t="s">
        <v>3003</v>
      </c>
      <c r="C525" s="30">
        <v>12</v>
      </c>
      <c r="D525" s="30">
        <v>12</v>
      </c>
    </row>
    <row r="526" spans="1:4">
      <c r="A526" s="30" t="s">
        <v>1648</v>
      </c>
      <c r="B526" s="30" t="s">
        <v>3003</v>
      </c>
      <c r="C526" s="30">
        <v>12</v>
      </c>
      <c r="D526" s="30">
        <v>10</v>
      </c>
    </row>
    <row r="527" spans="1:4">
      <c r="A527" s="30" t="s">
        <v>1451</v>
      </c>
      <c r="B527" s="30" t="s">
        <v>3002</v>
      </c>
      <c r="C527" s="30">
        <v>12</v>
      </c>
      <c r="D527" s="30">
        <v>9</v>
      </c>
    </row>
    <row r="528" spans="1:4">
      <c r="A528" s="30" t="s">
        <v>1349</v>
      </c>
      <c r="B528" s="30" t="s">
        <v>3003</v>
      </c>
      <c r="C528" s="30">
        <v>12</v>
      </c>
      <c r="D528" s="30">
        <v>10</v>
      </c>
    </row>
    <row r="529" spans="1:4">
      <c r="A529" s="30" t="s">
        <v>1676</v>
      </c>
      <c r="B529" s="30" t="s">
        <v>3003</v>
      </c>
      <c r="C529" s="30">
        <v>12</v>
      </c>
      <c r="D529" s="30">
        <v>11</v>
      </c>
    </row>
    <row r="530" spans="1:4">
      <c r="A530" s="30" t="s">
        <v>1496</v>
      </c>
      <c r="B530" s="30" t="s">
        <v>3003</v>
      </c>
      <c r="C530" s="30">
        <v>12</v>
      </c>
      <c r="D530" s="30">
        <v>11</v>
      </c>
    </row>
    <row r="531" spans="1:4">
      <c r="A531" s="30" t="s">
        <v>1286</v>
      </c>
      <c r="B531" s="30" t="s">
        <v>3003</v>
      </c>
      <c r="C531" s="30">
        <v>12</v>
      </c>
      <c r="D531" s="30">
        <v>11</v>
      </c>
    </row>
    <row r="532" spans="1:4">
      <c r="A532" s="30" t="s">
        <v>3124</v>
      </c>
      <c r="B532" s="30" t="s">
        <v>3002</v>
      </c>
      <c r="C532" s="30">
        <v>12</v>
      </c>
      <c r="D532" s="30">
        <v>8</v>
      </c>
    </row>
    <row r="533" spans="1:4">
      <c r="A533" s="30" t="s">
        <v>1679</v>
      </c>
      <c r="B533" s="30" t="s">
        <v>3003</v>
      </c>
      <c r="C533" s="30">
        <v>12</v>
      </c>
      <c r="D533" s="30">
        <v>11</v>
      </c>
    </row>
    <row r="534" spans="1:4">
      <c r="A534" s="30" t="s">
        <v>1527</v>
      </c>
      <c r="B534" s="30" t="s">
        <v>3003</v>
      </c>
      <c r="C534" s="30">
        <v>12</v>
      </c>
      <c r="D534" s="30">
        <v>11</v>
      </c>
    </row>
    <row r="535" spans="1:4">
      <c r="A535" s="30" t="s">
        <v>1683</v>
      </c>
      <c r="B535" s="30" t="s">
        <v>3002</v>
      </c>
      <c r="C535" s="30">
        <v>12</v>
      </c>
      <c r="D535" s="30">
        <v>11</v>
      </c>
    </row>
    <row r="536" spans="1:4">
      <c r="A536" s="30" t="s">
        <v>1448</v>
      </c>
      <c r="B536" s="30" t="s">
        <v>3002</v>
      </c>
      <c r="C536" s="30">
        <v>12</v>
      </c>
      <c r="D536" s="30">
        <v>12</v>
      </c>
    </row>
    <row r="537" spans="1:4">
      <c r="A537" s="30" t="s">
        <v>1685</v>
      </c>
      <c r="B537" s="30" t="s">
        <v>3003</v>
      </c>
      <c r="C537" s="30">
        <v>12</v>
      </c>
      <c r="D537" s="30">
        <v>10</v>
      </c>
    </row>
    <row r="538" spans="1:4">
      <c r="A538" s="30" t="s">
        <v>1867</v>
      </c>
      <c r="B538" s="30" t="s">
        <v>3003</v>
      </c>
      <c r="C538" s="30">
        <v>12</v>
      </c>
      <c r="D538" s="30">
        <v>10</v>
      </c>
    </row>
    <row r="539" spans="1:4">
      <c r="A539" s="30" t="s">
        <v>1475</v>
      </c>
      <c r="B539" s="30" t="s">
        <v>3003</v>
      </c>
      <c r="C539" s="30">
        <v>12</v>
      </c>
      <c r="D539" s="30">
        <v>10</v>
      </c>
    </row>
    <row r="540" spans="1:4">
      <c r="A540" s="30" t="s">
        <v>1578</v>
      </c>
      <c r="B540" s="30" t="s">
        <v>3002</v>
      </c>
      <c r="C540" s="30">
        <v>12</v>
      </c>
      <c r="D540" s="30">
        <v>12</v>
      </c>
    </row>
    <row r="541" spans="1:4">
      <c r="A541" s="30" t="s">
        <v>1634</v>
      </c>
      <c r="B541" s="30" t="s">
        <v>3003</v>
      </c>
      <c r="C541" s="30">
        <v>12</v>
      </c>
      <c r="D541" s="30">
        <v>11</v>
      </c>
    </row>
    <row r="542" spans="1:4">
      <c r="A542" s="30" t="s">
        <v>1390</v>
      </c>
      <c r="B542" s="30" t="s">
        <v>3002</v>
      </c>
      <c r="C542" s="30">
        <v>12</v>
      </c>
      <c r="D542" s="30">
        <v>11</v>
      </c>
    </row>
    <row r="543" spans="1:4">
      <c r="A543" s="30" t="s">
        <v>1934</v>
      </c>
      <c r="B543" s="30" t="s">
        <v>3003</v>
      </c>
      <c r="C543" s="30">
        <v>12</v>
      </c>
      <c r="D543" s="30">
        <v>10</v>
      </c>
    </row>
    <row r="544" spans="1:4">
      <c r="A544" s="30" t="s">
        <v>1536</v>
      </c>
      <c r="B544" s="30" t="s">
        <v>3003</v>
      </c>
      <c r="C544" s="30">
        <v>12</v>
      </c>
      <c r="D544" s="30">
        <v>11</v>
      </c>
    </row>
    <row r="545" spans="1:4">
      <c r="A545" s="30" t="s">
        <v>1524</v>
      </c>
      <c r="B545" s="30" t="s">
        <v>3004</v>
      </c>
      <c r="C545" s="30">
        <v>12</v>
      </c>
      <c r="D545" s="30">
        <v>10</v>
      </c>
    </row>
    <row r="546" spans="1:4">
      <c r="A546" s="30" t="s">
        <v>1361</v>
      </c>
      <c r="B546" s="30" t="s">
        <v>3003</v>
      </c>
      <c r="C546" s="30">
        <v>12</v>
      </c>
      <c r="D546" s="30">
        <v>11</v>
      </c>
    </row>
    <row r="547" spans="1:4">
      <c r="A547" s="30" t="s">
        <v>1512</v>
      </c>
      <c r="B547" s="30" t="s">
        <v>3002</v>
      </c>
      <c r="C547" s="30">
        <v>12</v>
      </c>
      <c r="D547" s="30">
        <v>12</v>
      </c>
    </row>
    <row r="548" spans="1:4">
      <c r="A548" s="30" t="s">
        <v>3138</v>
      </c>
      <c r="B548" s="30" t="s">
        <v>3003</v>
      </c>
      <c r="C548" s="30">
        <v>12</v>
      </c>
      <c r="D548" s="30">
        <v>1</v>
      </c>
    </row>
    <row r="549" spans="1:4">
      <c r="A549" s="30" t="s">
        <v>2037</v>
      </c>
      <c r="B549" s="30" t="s">
        <v>3003</v>
      </c>
      <c r="C549" s="30">
        <v>12</v>
      </c>
      <c r="D549" s="30">
        <v>10</v>
      </c>
    </row>
    <row r="550" spans="1:4">
      <c r="A550" s="30" t="s">
        <v>3014</v>
      </c>
      <c r="B550" s="30">
        <v>12</v>
      </c>
      <c r="C550" s="30">
        <v>10</v>
      </c>
      <c r="D550" s="30">
        <v>1.2</v>
      </c>
    </row>
    <row r="551" spans="1:4">
      <c r="A551" s="30" t="s">
        <v>1350</v>
      </c>
      <c r="B551" s="30" t="s">
        <v>3003</v>
      </c>
      <c r="C551" s="30">
        <v>12</v>
      </c>
      <c r="D551" s="30">
        <v>7</v>
      </c>
    </row>
    <row r="552" spans="1:4">
      <c r="A552" s="30" t="s">
        <v>1317</v>
      </c>
      <c r="B552" s="30" t="s">
        <v>3002</v>
      </c>
      <c r="C552" s="30">
        <v>11</v>
      </c>
      <c r="D552" s="30">
        <v>11</v>
      </c>
    </row>
    <row r="553" spans="1:4">
      <c r="A553" s="30" t="s">
        <v>1643</v>
      </c>
      <c r="B553" s="30" t="s">
        <v>3003</v>
      </c>
      <c r="C553" s="30">
        <v>11</v>
      </c>
      <c r="D553" s="30">
        <v>9</v>
      </c>
    </row>
    <row r="554" spans="1:4">
      <c r="A554" s="30" t="s">
        <v>1540</v>
      </c>
      <c r="B554" s="30" t="s">
        <v>3003</v>
      </c>
      <c r="C554" s="30">
        <v>11</v>
      </c>
      <c r="D554" s="30">
        <v>8</v>
      </c>
    </row>
    <row r="555" spans="1:4">
      <c r="A555" s="30" t="s">
        <v>1586</v>
      </c>
      <c r="B555" s="30" t="s">
        <v>3003</v>
      </c>
      <c r="C555" s="30">
        <v>11</v>
      </c>
      <c r="D555" s="30">
        <v>8</v>
      </c>
    </row>
    <row r="556" spans="1:4">
      <c r="A556" s="30" t="s">
        <v>1450</v>
      </c>
      <c r="B556" s="30" t="s">
        <v>3003</v>
      </c>
      <c r="C556" s="30">
        <v>11</v>
      </c>
      <c r="D556" s="30">
        <v>10</v>
      </c>
    </row>
    <row r="557" spans="1:4">
      <c r="A557" s="30" t="s">
        <v>2056</v>
      </c>
      <c r="B557" s="30" t="s">
        <v>3003</v>
      </c>
      <c r="C557" s="30">
        <v>11</v>
      </c>
      <c r="D557" s="30">
        <v>11</v>
      </c>
    </row>
    <row r="558" spans="1:4">
      <c r="A558" s="30" t="s">
        <v>1371</v>
      </c>
      <c r="B558" s="30" t="s">
        <v>3003</v>
      </c>
      <c r="C558" s="30">
        <v>11</v>
      </c>
      <c r="D558" s="30">
        <v>11</v>
      </c>
    </row>
    <row r="559" spans="1:4">
      <c r="A559" s="30" t="s">
        <v>1763</v>
      </c>
      <c r="B559" s="30" t="s">
        <v>3003</v>
      </c>
      <c r="C559" s="30">
        <v>11</v>
      </c>
      <c r="D559" s="30">
        <v>8</v>
      </c>
    </row>
    <row r="560" spans="1:4">
      <c r="A560" s="30" t="s">
        <v>1649</v>
      </c>
      <c r="B560" s="30" t="s">
        <v>3003</v>
      </c>
      <c r="C560" s="30">
        <v>11</v>
      </c>
      <c r="D560" s="30">
        <v>10</v>
      </c>
    </row>
    <row r="561" spans="1:4">
      <c r="A561" s="30" t="s">
        <v>1266</v>
      </c>
      <c r="B561" s="30" t="s">
        <v>3003</v>
      </c>
      <c r="C561" s="30">
        <v>11</v>
      </c>
      <c r="D561" s="30">
        <v>10</v>
      </c>
    </row>
    <row r="562" spans="1:4">
      <c r="A562" s="30" t="s">
        <v>3489</v>
      </c>
      <c r="B562" s="30" t="s">
        <v>3002</v>
      </c>
      <c r="C562" s="30">
        <v>11</v>
      </c>
      <c r="D562" s="30">
        <v>4</v>
      </c>
    </row>
    <row r="563" spans="1:4">
      <c r="A563" s="30" t="s">
        <v>1381</v>
      </c>
      <c r="B563" s="30" t="s">
        <v>3002</v>
      </c>
      <c r="C563" s="30">
        <v>11</v>
      </c>
      <c r="D563" s="30">
        <v>8</v>
      </c>
    </row>
    <row r="564" spans="1:4">
      <c r="A564" s="30" t="s">
        <v>1527</v>
      </c>
      <c r="B564" s="30" t="s">
        <v>3002</v>
      </c>
      <c r="C564" s="30">
        <v>11</v>
      </c>
      <c r="D564" s="30">
        <v>10</v>
      </c>
    </row>
    <row r="565" spans="1:4">
      <c r="A565" s="30" t="s">
        <v>1608</v>
      </c>
      <c r="B565" s="30" t="s">
        <v>3003</v>
      </c>
      <c r="C565" s="30">
        <v>11</v>
      </c>
      <c r="D565" s="30">
        <v>10</v>
      </c>
    </row>
    <row r="566" spans="1:4">
      <c r="A566" s="30" t="s">
        <v>1575</v>
      </c>
      <c r="B566" s="30" t="s">
        <v>3003</v>
      </c>
      <c r="C566" s="30">
        <v>11</v>
      </c>
      <c r="D566" s="30">
        <v>11</v>
      </c>
    </row>
    <row r="567" spans="1:4">
      <c r="A567" s="30" t="s">
        <v>1681</v>
      </c>
      <c r="B567" s="30" t="s">
        <v>3003</v>
      </c>
      <c r="C567" s="30">
        <v>11</v>
      </c>
      <c r="D567" s="30">
        <v>11</v>
      </c>
    </row>
    <row r="568" spans="1:4">
      <c r="A568" s="30" t="s">
        <v>1528</v>
      </c>
      <c r="B568" s="30" t="s">
        <v>3003</v>
      </c>
      <c r="C568" s="30">
        <v>11</v>
      </c>
      <c r="D568" s="30">
        <v>10</v>
      </c>
    </row>
    <row r="569" spans="1:4">
      <c r="A569" s="30" t="s">
        <v>1682</v>
      </c>
      <c r="B569" s="30" t="s">
        <v>3003</v>
      </c>
      <c r="C569" s="30">
        <v>11</v>
      </c>
      <c r="D569" s="30">
        <v>9</v>
      </c>
    </row>
    <row r="570" spans="1:4">
      <c r="A570" s="30" t="s">
        <v>1651</v>
      </c>
      <c r="B570" s="30" t="s">
        <v>3002</v>
      </c>
      <c r="C570" s="30">
        <v>11</v>
      </c>
      <c r="D570" s="30">
        <v>10</v>
      </c>
    </row>
    <row r="571" spans="1:4">
      <c r="A571" s="30" t="s">
        <v>1825</v>
      </c>
      <c r="B571" s="30" t="s">
        <v>3003</v>
      </c>
      <c r="C571" s="30">
        <v>11</v>
      </c>
      <c r="D571" s="30">
        <v>11</v>
      </c>
    </row>
    <row r="572" spans="1:4">
      <c r="A572" s="30" t="s">
        <v>2285</v>
      </c>
      <c r="B572" s="30" t="s">
        <v>3003</v>
      </c>
      <c r="C572" s="30">
        <v>11</v>
      </c>
      <c r="D572" s="30">
        <v>11</v>
      </c>
    </row>
    <row r="573" spans="1:4">
      <c r="A573" s="30" t="s">
        <v>1297</v>
      </c>
      <c r="B573" s="30" t="s">
        <v>3002</v>
      </c>
      <c r="C573" s="30">
        <v>11</v>
      </c>
      <c r="D573" s="30">
        <v>6</v>
      </c>
    </row>
    <row r="574" spans="1:4">
      <c r="A574" s="30" t="s">
        <v>1777</v>
      </c>
      <c r="B574" s="30" t="s">
        <v>3003</v>
      </c>
      <c r="C574" s="30">
        <v>11</v>
      </c>
      <c r="D574" s="30">
        <v>10</v>
      </c>
    </row>
    <row r="575" spans="1:4">
      <c r="A575" s="30" t="s">
        <v>1475</v>
      </c>
      <c r="B575" s="30" t="s">
        <v>3002</v>
      </c>
      <c r="C575" s="30">
        <v>11</v>
      </c>
      <c r="D575" s="30">
        <v>11</v>
      </c>
    </row>
    <row r="576" spans="1:4">
      <c r="A576" s="30" t="s">
        <v>1420</v>
      </c>
      <c r="B576" s="30" t="s">
        <v>3004</v>
      </c>
      <c r="C576" s="30">
        <v>11</v>
      </c>
      <c r="D576" s="30">
        <v>10</v>
      </c>
    </row>
    <row r="577" spans="1:4">
      <c r="A577" s="30" t="s">
        <v>1935</v>
      </c>
      <c r="B577" s="30" t="s">
        <v>3003</v>
      </c>
      <c r="C577" s="30">
        <v>11</v>
      </c>
      <c r="D577" s="30">
        <v>6</v>
      </c>
    </row>
    <row r="578" spans="1:4">
      <c r="A578" s="30" t="s">
        <v>1279</v>
      </c>
      <c r="B578" s="30" t="s">
        <v>3002</v>
      </c>
      <c r="C578" s="30">
        <v>11</v>
      </c>
      <c r="D578" s="30">
        <v>11</v>
      </c>
    </row>
    <row r="579" spans="1:4">
      <c r="A579" s="30" t="s">
        <v>2222</v>
      </c>
      <c r="B579" s="30" t="s">
        <v>3003</v>
      </c>
      <c r="C579" s="30">
        <v>11</v>
      </c>
      <c r="D579" s="30">
        <v>6</v>
      </c>
    </row>
    <row r="580" spans="1:4">
      <c r="A580" s="30" t="s">
        <v>1657</v>
      </c>
      <c r="B580" s="30" t="s">
        <v>3003</v>
      </c>
      <c r="C580" s="30">
        <v>11</v>
      </c>
      <c r="D580" s="30">
        <v>7</v>
      </c>
    </row>
    <row r="581" spans="1:4">
      <c r="A581" s="30" t="s">
        <v>1368</v>
      </c>
      <c r="B581" s="30" t="s">
        <v>3003</v>
      </c>
      <c r="C581" s="30">
        <v>11</v>
      </c>
      <c r="D581" s="30">
        <v>8</v>
      </c>
    </row>
    <row r="582" spans="1:4">
      <c r="A582" s="30" t="s">
        <v>1792</v>
      </c>
      <c r="B582" s="30" t="s">
        <v>3002</v>
      </c>
      <c r="C582" s="30">
        <v>11</v>
      </c>
      <c r="D582" s="30">
        <v>10</v>
      </c>
    </row>
    <row r="583" spans="1:4">
      <c r="A583" s="30" t="s">
        <v>1501</v>
      </c>
      <c r="B583" s="30" t="s">
        <v>3003</v>
      </c>
      <c r="C583" s="30">
        <v>11</v>
      </c>
      <c r="D583" s="30">
        <v>8</v>
      </c>
    </row>
    <row r="584" spans="1:4">
      <c r="A584" s="30" t="s">
        <v>1693</v>
      </c>
      <c r="B584" s="30" t="s">
        <v>3003</v>
      </c>
      <c r="C584" s="30">
        <v>11</v>
      </c>
      <c r="D584" s="30">
        <v>10</v>
      </c>
    </row>
    <row r="585" spans="1:4">
      <c r="A585" s="30" t="s">
        <v>1641</v>
      </c>
      <c r="B585" s="30" t="s">
        <v>3003</v>
      </c>
      <c r="C585" s="30">
        <v>11</v>
      </c>
      <c r="D585" s="30">
        <v>9</v>
      </c>
    </row>
    <row r="586" spans="1:4">
      <c r="A586" s="30" t="s">
        <v>1537</v>
      </c>
      <c r="B586" s="30" t="s">
        <v>3003</v>
      </c>
      <c r="C586" s="30">
        <v>11</v>
      </c>
      <c r="D586" s="30">
        <v>6</v>
      </c>
    </row>
    <row r="587" spans="1:4">
      <c r="A587" s="30" t="s">
        <v>1502</v>
      </c>
      <c r="B587" s="30" t="s">
        <v>3003</v>
      </c>
      <c r="C587" s="30">
        <v>11</v>
      </c>
      <c r="D587" s="30">
        <v>11</v>
      </c>
    </row>
    <row r="588" spans="1:4">
      <c r="A588" s="30" t="s">
        <v>1801</v>
      </c>
      <c r="B588" s="30" t="s">
        <v>3003</v>
      </c>
      <c r="C588" s="30">
        <v>11</v>
      </c>
      <c r="D588" s="30">
        <v>10</v>
      </c>
    </row>
    <row r="589" spans="1:4">
      <c r="A589" s="30" t="s">
        <v>1663</v>
      </c>
      <c r="B589" s="30" t="s">
        <v>3003</v>
      </c>
      <c r="C589" s="30">
        <v>11</v>
      </c>
      <c r="D589" s="30">
        <v>9</v>
      </c>
    </row>
    <row r="590" spans="1:4">
      <c r="A590" s="30" t="s">
        <v>1238</v>
      </c>
      <c r="B590" s="30" t="s">
        <v>3002</v>
      </c>
      <c r="C590" s="30">
        <v>11</v>
      </c>
      <c r="D590" s="30">
        <v>8</v>
      </c>
    </row>
    <row r="591" spans="1:4">
      <c r="A591" s="30" t="s">
        <v>1728</v>
      </c>
      <c r="B591" s="30" t="s">
        <v>3003</v>
      </c>
      <c r="C591" s="30">
        <v>11</v>
      </c>
      <c r="D591" s="30">
        <v>8</v>
      </c>
    </row>
    <row r="592" spans="1:4">
      <c r="A592" s="30" t="s">
        <v>3008</v>
      </c>
      <c r="B592" s="30">
        <v>11</v>
      </c>
      <c r="C592" s="30">
        <v>9</v>
      </c>
      <c r="D592" s="30">
        <v>1.2222222222222201</v>
      </c>
    </row>
    <row r="593" spans="1:4">
      <c r="A593" s="30" t="s">
        <v>3112</v>
      </c>
      <c r="B593" s="30" t="s">
        <v>3003</v>
      </c>
      <c r="C593" s="30">
        <v>11</v>
      </c>
      <c r="D593" s="30">
        <v>11</v>
      </c>
    </row>
    <row r="594" spans="1:4">
      <c r="A594" s="30" t="s">
        <v>1584</v>
      </c>
      <c r="B594" s="30" t="s">
        <v>3003</v>
      </c>
      <c r="C594" s="30">
        <v>10</v>
      </c>
      <c r="D594" s="30">
        <v>8</v>
      </c>
    </row>
    <row r="595" spans="1:4">
      <c r="A595" s="30" t="s">
        <v>1567</v>
      </c>
      <c r="B595" s="30" t="s">
        <v>3003</v>
      </c>
      <c r="C595" s="30">
        <v>10</v>
      </c>
      <c r="D595" s="30">
        <v>10</v>
      </c>
    </row>
    <row r="596" spans="1:4">
      <c r="A596" s="30" t="s">
        <v>2666</v>
      </c>
      <c r="B596" s="30" t="s">
        <v>3002</v>
      </c>
      <c r="C596" s="30">
        <v>10</v>
      </c>
      <c r="D596" s="30">
        <v>9</v>
      </c>
    </row>
    <row r="597" spans="1:4">
      <c r="A597" s="30" t="s">
        <v>1455</v>
      </c>
      <c r="B597" s="30" t="s">
        <v>3003</v>
      </c>
      <c r="C597" s="30">
        <v>10</v>
      </c>
      <c r="D597" s="30">
        <v>8</v>
      </c>
    </row>
    <row r="598" spans="1:4">
      <c r="A598" s="30" t="s">
        <v>1569</v>
      </c>
      <c r="B598" s="30" t="s">
        <v>3003</v>
      </c>
      <c r="C598" s="30">
        <v>10</v>
      </c>
      <c r="D598" s="30">
        <v>8</v>
      </c>
    </row>
    <row r="599" spans="1:4">
      <c r="A599" s="30" t="s">
        <v>2143</v>
      </c>
      <c r="B599" s="30" t="s">
        <v>3003</v>
      </c>
      <c r="C599" s="30">
        <v>10</v>
      </c>
      <c r="D599" s="30">
        <v>4</v>
      </c>
    </row>
    <row r="600" spans="1:4">
      <c r="A600" s="30" t="s">
        <v>1813</v>
      </c>
      <c r="B600" s="30" t="s">
        <v>3003</v>
      </c>
      <c r="C600" s="30">
        <v>10</v>
      </c>
      <c r="D600" s="30">
        <v>10</v>
      </c>
    </row>
    <row r="601" spans="1:4">
      <c r="A601" s="30" t="s">
        <v>1759</v>
      </c>
      <c r="B601" s="30" t="s">
        <v>3002</v>
      </c>
      <c r="C601" s="30">
        <v>10</v>
      </c>
      <c r="D601" s="30">
        <v>6</v>
      </c>
    </row>
    <row r="602" spans="1:4">
      <c r="A602" s="30" t="s">
        <v>1897</v>
      </c>
      <c r="B602" s="30" t="s">
        <v>3003</v>
      </c>
      <c r="C602" s="30">
        <v>10</v>
      </c>
      <c r="D602" s="30">
        <v>9</v>
      </c>
    </row>
    <row r="603" spans="1:4">
      <c r="A603" s="30" t="s">
        <v>2060</v>
      </c>
      <c r="B603" s="30" t="s">
        <v>3003</v>
      </c>
      <c r="C603" s="30">
        <v>10</v>
      </c>
      <c r="D603" s="30">
        <v>10</v>
      </c>
    </row>
    <row r="604" spans="1:4">
      <c r="A604" s="30" t="s">
        <v>1516</v>
      </c>
      <c r="B604" s="30" t="s">
        <v>3003</v>
      </c>
      <c r="C604" s="30">
        <v>10</v>
      </c>
      <c r="D604" s="30">
        <v>9</v>
      </c>
    </row>
    <row r="605" spans="1:4">
      <c r="A605" s="30" t="s">
        <v>2384</v>
      </c>
      <c r="B605" s="30" t="s">
        <v>3003</v>
      </c>
      <c r="C605" s="30">
        <v>10</v>
      </c>
      <c r="D605" s="30">
        <v>10</v>
      </c>
    </row>
    <row r="606" spans="1:4">
      <c r="A606" s="30" t="s">
        <v>1902</v>
      </c>
      <c r="B606" s="30" t="s">
        <v>3003</v>
      </c>
      <c r="C606" s="30">
        <v>10</v>
      </c>
      <c r="D606" s="30">
        <v>6</v>
      </c>
    </row>
    <row r="607" spans="1:4">
      <c r="A607" s="30" t="s">
        <v>1765</v>
      </c>
      <c r="B607" s="30" t="s">
        <v>3003</v>
      </c>
      <c r="C607" s="30">
        <v>10</v>
      </c>
      <c r="D607" s="30">
        <v>9</v>
      </c>
    </row>
    <row r="608" spans="1:4">
      <c r="A608" s="30" t="s">
        <v>1504</v>
      </c>
      <c r="B608" s="30" t="s">
        <v>3003</v>
      </c>
      <c r="C608" s="30">
        <v>10</v>
      </c>
      <c r="D608" s="30">
        <v>10</v>
      </c>
    </row>
    <row r="609" spans="1:4">
      <c r="A609" s="30" t="s">
        <v>1602</v>
      </c>
      <c r="B609" s="30" t="s">
        <v>3003</v>
      </c>
      <c r="C609" s="30">
        <v>10</v>
      </c>
      <c r="D609" s="30">
        <v>10</v>
      </c>
    </row>
    <row r="610" spans="1:4">
      <c r="A610" s="30" t="s">
        <v>1906</v>
      </c>
      <c r="B610" s="30" t="s">
        <v>3003</v>
      </c>
      <c r="C610" s="30">
        <v>10</v>
      </c>
      <c r="D610" s="30">
        <v>6</v>
      </c>
    </row>
    <row r="611" spans="1:4">
      <c r="A611" s="30" t="s">
        <v>1481</v>
      </c>
      <c r="B611" s="30" t="s">
        <v>3003</v>
      </c>
      <c r="C611" s="30">
        <v>10</v>
      </c>
      <c r="D611" s="30">
        <v>8</v>
      </c>
    </row>
    <row r="612" spans="1:4">
      <c r="A612" s="30" t="s">
        <v>1362</v>
      </c>
      <c r="B612" s="30" t="s">
        <v>3002</v>
      </c>
      <c r="C612" s="30">
        <v>10</v>
      </c>
      <c r="D612" s="30">
        <v>10</v>
      </c>
    </row>
    <row r="613" spans="1:4">
      <c r="A613" s="30" t="s">
        <v>1281</v>
      </c>
      <c r="B613" s="30" t="s">
        <v>3003</v>
      </c>
      <c r="C613" s="30">
        <v>10</v>
      </c>
      <c r="D613" s="30">
        <v>8</v>
      </c>
    </row>
    <row r="614" spans="1:4">
      <c r="A614" s="30" t="s">
        <v>1506</v>
      </c>
      <c r="B614" s="30" t="s">
        <v>3003</v>
      </c>
      <c r="C614" s="30">
        <v>10</v>
      </c>
      <c r="D614" s="30">
        <v>10</v>
      </c>
    </row>
    <row r="615" spans="1:4">
      <c r="A615" s="30" t="s">
        <v>1445</v>
      </c>
      <c r="B615" s="30" t="s">
        <v>3003</v>
      </c>
      <c r="C615" s="30">
        <v>10</v>
      </c>
      <c r="D615" s="30">
        <v>10</v>
      </c>
    </row>
    <row r="616" spans="1:4">
      <c r="A616" s="30" t="s">
        <v>1483</v>
      </c>
      <c r="B616" s="30" t="s">
        <v>3003</v>
      </c>
      <c r="C616" s="30">
        <v>10</v>
      </c>
      <c r="D616" s="30">
        <v>9</v>
      </c>
    </row>
    <row r="617" spans="1:4">
      <c r="A617" s="30" t="s">
        <v>2713</v>
      </c>
      <c r="B617" s="30" t="s">
        <v>3003</v>
      </c>
      <c r="C617" s="30">
        <v>10</v>
      </c>
      <c r="D617" s="30">
        <v>8</v>
      </c>
    </row>
    <row r="618" spans="1:4">
      <c r="A618" s="30" t="s">
        <v>1920</v>
      </c>
      <c r="B618" s="30" t="s">
        <v>3002</v>
      </c>
      <c r="C618" s="30">
        <v>10</v>
      </c>
      <c r="D618" s="30">
        <v>9</v>
      </c>
    </row>
    <row r="619" spans="1:4">
      <c r="A619" s="30" t="s">
        <v>1340</v>
      </c>
      <c r="B619" s="30" t="s">
        <v>3002</v>
      </c>
      <c r="C619" s="30">
        <v>10</v>
      </c>
      <c r="D619" s="30">
        <v>10</v>
      </c>
    </row>
    <row r="620" spans="1:4">
      <c r="A620" s="30" t="s">
        <v>1653</v>
      </c>
      <c r="B620" s="30" t="s">
        <v>3003</v>
      </c>
      <c r="C620" s="30">
        <v>10</v>
      </c>
      <c r="D620" s="30">
        <v>10</v>
      </c>
    </row>
    <row r="621" spans="1:4">
      <c r="A621" s="30" t="s">
        <v>1465</v>
      </c>
      <c r="B621" s="30" t="s">
        <v>3002</v>
      </c>
      <c r="C621" s="30">
        <v>10</v>
      </c>
      <c r="D621" s="30">
        <v>8</v>
      </c>
    </row>
    <row r="622" spans="1:4">
      <c r="A622" s="30" t="s">
        <v>1827</v>
      </c>
      <c r="B622" s="30" t="s">
        <v>3003</v>
      </c>
      <c r="C622" s="30">
        <v>10</v>
      </c>
      <c r="D622" s="30">
        <v>8</v>
      </c>
    </row>
    <row r="623" spans="1:4">
      <c r="A623" s="30" t="s">
        <v>1306</v>
      </c>
      <c r="B623" s="30" t="s">
        <v>3004</v>
      </c>
      <c r="C623" s="30">
        <v>10</v>
      </c>
      <c r="D623" s="30">
        <v>6</v>
      </c>
    </row>
    <row r="624" spans="1:4">
      <c r="A624" s="30" t="s">
        <v>1267</v>
      </c>
      <c r="B624" s="30" t="s">
        <v>3004</v>
      </c>
      <c r="C624" s="30">
        <v>10</v>
      </c>
      <c r="D624" s="30">
        <v>9</v>
      </c>
    </row>
    <row r="625" spans="1:4">
      <c r="A625" s="30" t="s">
        <v>1832</v>
      </c>
      <c r="B625" s="30" t="s">
        <v>3003</v>
      </c>
      <c r="C625" s="30">
        <v>10</v>
      </c>
      <c r="D625" s="30">
        <v>8</v>
      </c>
    </row>
    <row r="626" spans="1:4">
      <c r="A626" s="30" t="s">
        <v>1614</v>
      </c>
      <c r="B626" s="30" t="s">
        <v>3002</v>
      </c>
      <c r="C626" s="30">
        <v>10</v>
      </c>
      <c r="D626" s="30">
        <v>10</v>
      </c>
    </row>
    <row r="627" spans="1:4">
      <c r="A627" s="30" t="s">
        <v>3503</v>
      </c>
      <c r="B627" s="30" t="s">
        <v>3003</v>
      </c>
      <c r="C627" s="30">
        <v>10</v>
      </c>
      <c r="D627" s="30">
        <v>6</v>
      </c>
    </row>
    <row r="628" spans="1:4">
      <c r="A628" s="30" t="s">
        <v>1342</v>
      </c>
      <c r="B628" s="30" t="s">
        <v>3002</v>
      </c>
      <c r="C628" s="30">
        <v>10</v>
      </c>
      <c r="D628" s="30">
        <v>9</v>
      </c>
    </row>
    <row r="629" spans="1:4">
      <c r="A629" s="30" t="s">
        <v>1335</v>
      </c>
      <c r="B629" s="30" t="s">
        <v>3003</v>
      </c>
      <c r="C629" s="30">
        <v>10</v>
      </c>
      <c r="D629" s="30">
        <v>10</v>
      </c>
    </row>
    <row r="630" spans="1:4">
      <c r="A630" s="30" t="s">
        <v>2019</v>
      </c>
      <c r="B630" s="30" t="s">
        <v>3003</v>
      </c>
      <c r="C630" s="30">
        <v>10</v>
      </c>
      <c r="D630" s="30">
        <v>9</v>
      </c>
    </row>
    <row r="631" spans="1:4">
      <c r="A631" s="30" t="s">
        <v>1640</v>
      </c>
      <c r="B631" s="30" t="s">
        <v>3003</v>
      </c>
      <c r="C631" s="30">
        <v>10</v>
      </c>
      <c r="D631" s="30">
        <v>10</v>
      </c>
    </row>
    <row r="632" spans="1:4">
      <c r="A632" s="30" t="s">
        <v>1747</v>
      </c>
      <c r="B632" s="30" t="s">
        <v>3003</v>
      </c>
      <c r="C632" s="30">
        <v>10</v>
      </c>
      <c r="D632" s="30">
        <v>8</v>
      </c>
    </row>
    <row r="633" spans="1:4">
      <c r="A633" s="30" t="s">
        <v>1468</v>
      </c>
      <c r="B633" s="30" t="s">
        <v>3003</v>
      </c>
      <c r="C633" s="30">
        <v>10</v>
      </c>
      <c r="D633" s="30">
        <v>8</v>
      </c>
    </row>
    <row r="634" spans="1:4">
      <c r="A634" s="30" t="s">
        <v>1597</v>
      </c>
      <c r="B634" s="30" t="s">
        <v>3003</v>
      </c>
      <c r="C634" s="30">
        <v>10</v>
      </c>
      <c r="D634" s="30">
        <v>10</v>
      </c>
    </row>
    <row r="635" spans="1:4">
      <c r="A635" s="30" t="s">
        <v>1402</v>
      </c>
      <c r="B635" s="30" t="s">
        <v>3003</v>
      </c>
      <c r="C635" s="30">
        <v>10</v>
      </c>
      <c r="D635" s="30">
        <v>10</v>
      </c>
    </row>
    <row r="636" spans="1:4">
      <c r="A636" s="30" t="s">
        <v>1841</v>
      </c>
      <c r="B636" s="30" t="s">
        <v>3003</v>
      </c>
      <c r="C636" s="30">
        <v>10</v>
      </c>
      <c r="D636" s="30">
        <v>6</v>
      </c>
    </row>
    <row r="637" spans="1:4">
      <c r="A637" s="30" t="s">
        <v>2034</v>
      </c>
      <c r="B637" s="30" t="s">
        <v>3003</v>
      </c>
      <c r="C637" s="30">
        <v>10</v>
      </c>
      <c r="D637" s="30">
        <v>10</v>
      </c>
    </row>
    <row r="638" spans="1:4">
      <c r="A638" s="30" t="s">
        <v>1846</v>
      </c>
      <c r="B638" s="30" t="s">
        <v>3003</v>
      </c>
      <c r="C638" s="30">
        <v>10</v>
      </c>
      <c r="D638" s="30">
        <v>10</v>
      </c>
    </row>
    <row r="639" spans="1:4">
      <c r="A639" s="30" t="s">
        <v>1619</v>
      </c>
      <c r="B639" s="30" t="s">
        <v>3003</v>
      </c>
      <c r="C639" s="30">
        <v>10</v>
      </c>
      <c r="D639" s="30">
        <v>7</v>
      </c>
    </row>
    <row r="640" spans="1:4">
      <c r="A640" s="30" t="s">
        <v>3007</v>
      </c>
      <c r="B640" s="30">
        <v>10</v>
      </c>
      <c r="C640" s="30">
        <v>9</v>
      </c>
      <c r="D640" s="30">
        <v>1.1111111111111101</v>
      </c>
    </row>
    <row r="641" spans="1:4">
      <c r="A641" s="30" t="s">
        <v>3114</v>
      </c>
      <c r="B641" s="30" t="s">
        <v>3003</v>
      </c>
      <c r="C641" s="30">
        <v>10</v>
      </c>
      <c r="D641" s="30">
        <v>9</v>
      </c>
    </row>
    <row r="642" spans="1:4">
      <c r="A642" s="30" t="s">
        <v>1452</v>
      </c>
      <c r="B642" s="30" t="s">
        <v>3002</v>
      </c>
      <c r="C642" s="30">
        <v>9</v>
      </c>
      <c r="D642" s="30">
        <v>5</v>
      </c>
    </row>
    <row r="643" spans="1:4">
      <c r="A643" s="30" t="s">
        <v>2048</v>
      </c>
      <c r="B643" s="30" t="s">
        <v>3003</v>
      </c>
      <c r="C643" s="30">
        <v>9</v>
      </c>
      <c r="D643" s="30">
        <v>6</v>
      </c>
    </row>
    <row r="644" spans="1:4">
      <c r="A644" s="30" t="s">
        <v>1428</v>
      </c>
      <c r="B644" s="30" t="s">
        <v>3003</v>
      </c>
      <c r="C644" s="30">
        <v>9</v>
      </c>
      <c r="D644" s="30">
        <v>8</v>
      </c>
    </row>
    <row r="645" spans="1:4">
      <c r="A645" s="30" t="s">
        <v>2366</v>
      </c>
      <c r="B645" s="30" t="s">
        <v>3003</v>
      </c>
      <c r="C645" s="30">
        <v>9</v>
      </c>
      <c r="D645" s="30">
        <v>6</v>
      </c>
    </row>
    <row r="646" spans="1:4">
      <c r="A646" s="30" t="s">
        <v>1440</v>
      </c>
      <c r="B646" s="30" t="s">
        <v>3003</v>
      </c>
      <c r="C646" s="30">
        <v>9</v>
      </c>
      <c r="D646" s="30">
        <v>9</v>
      </c>
    </row>
    <row r="647" spans="1:4">
      <c r="A647" s="30" t="s">
        <v>1588</v>
      </c>
      <c r="B647" s="30" t="s">
        <v>3003</v>
      </c>
      <c r="C647" s="30">
        <v>9</v>
      </c>
      <c r="D647" s="30">
        <v>9</v>
      </c>
    </row>
    <row r="648" spans="1:4">
      <c r="A648" s="30" t="s">
        <v>1814</v>
      </c>
      <c r="B648" s="30" t="s">
        <v>3002</v>
      </c>
      <c r="C648" s="30">
        <v>9</v>
      </c>
      <c r="D648" s="30">
        <v>3</v>
      </c>
    </row>
    <row r="649" spans="1:4">
      <c r="A649" s="30" t="s">
        <v>1854</v>
      </c>
      <c r="B649" s="30" t="s">
        <v>3003</v>
      </c>
      <c r="C649" s="30">
        <v>9</v>
      </c>
      <c r="D649" s="30">
        <v>7</v>
      </c>
    </row>
    <row r="650" spans="1:4">
      <c r="A650" s="30" t="s">
        <v>1702</v>
      </c>
      <c r="B650" s="30" t="s">
        <v>3003</v>
      </c>
      <c r="C650" s="30">
        <v>9</v>
      </c>
      <c r="D650" s="30">
        <v>8</v>
      </c>
    </row>
    <row r="651" spans="1:4">
      <c r="A651" s="30" t="s">
        <v>1702</v>
      </c>
      <c r="B651" s="30" t="s">
        <v>3002</v>
      </c>
      <c r="C651" s="30">
        <v>9</v>
      </c>
      <c r="D651" s="30">
        <v>8</v>
      </c>
    </row>
    <row r="652" spans="1:4">
      <c r="A652" s="30" t="s">
        <v>1478</v>
      </c>
      <c r="B652" s="30" t="s">
        <v>3003</v>
      </c>
      <c r="C652" s="30">
        <v>9</v>
      </c>
      <c r="D652" s="30">
        <v>8</v>
      </c>
    </row>
    <row r="653" spans="1:4">
      <c r="A653" s="30" t="s">
        <v>1493</v>
      </c>
      <c r="B653" s="30" t="s">
        <v>3003</v>
      </c>
      <c r="C653" s="30">
        <v>9</v>
      </c>
      <c r="D653" s="30">
        <v>9</v>
      </c>
    </row>
    <row r="654" spans="1:4">
      <c r="A654" s="30" t="s">
        <v>1458</v>
      </c>
      <c r="B654" s="30" t="s">
        <v>3003</v>
      </c>
      <c r="C654" s="30">
        <v>9</v>
      </c>
      <c r="D654" s="30">
        <v>8</v>
      </c>
    </row>
    <row r="655" spans="1:4">
      <c r="A655" s="30" t="s">
        <v>1674</v>
      </c>
      <c r="B655" s="30" t="s">
        <v>3003</v>
      </c>
      <c r="C655" s="30">
        <v>9</v>
      </c>
      <c r="D655" s="30">
        <v>8</v>
      </c>
    </row>
    <row r="656" spans="1:4">
      <c r="A656" s="30" t="s">
        <v>2264</v>
      </c>
      <c r="B656" s="30" t="s">
        <v>3003</v>
      </c>
      <c r="C656" s="30">
        <v>9</v>
      </c>
      <c r="D656" s="30">
        <v>7</v>
      </c>
    </row>
    <row r="657" spans="1:4">
      <c r="A657" s="30" t="s">
        <v>1976</v>
      </c>
      <c r="B657" s="30" t="s">
        <v>3003</v>
      </c>
      <c r="C657" s="30">
        <v>9</v>
      </c>
      <c r="D657" s="30">
        <v>7</v>
      </c>
    </row>
    <row r="658" spans="1:4">
      <c r="A658" s="30" t="s">
        <v>1604</v>
      </c>
      <c r="B658" s="30" t="s">
        <v>3003</v>
      </c>
      <c r="C658" s="30">
        <v>9</v>
      </c>
      <c r="D658" s="30">
        <v>8</v>
      </c>
    </row>
    <row r="659" spans="1:4">
      <c r="A659" s="30" t="s">
        <v>1734</v>
      </c>
      <c r="B659" s="30" t="s">
        <v>3003</v>
      </c>
      <c r="C659" s="30">
        <v>9</v>
      </c>
      <c r="D659" s="30">
        <v>7</v>
      </c>
    </row>
    <row r="660" spans="1:4">
      <c r="A660" s="30" t="s">
        <v>1472</v>
      </c>
      <c r="B660" s="30" t="s">
        <v>3002</v>
      </c>
      <c r="C660" s="30">
        <v>9</v>
      </c>
      <c r="D660" s="30">
        <v>8</v>
      </c>
    </row>
    <row r="661" spans="1:4">
      <c r="A661" s="30" t="s">
        <v>1261</v>
      </c>
      <c r="B661" s="30" t="s">
        <v>3002</v>
      </c>
      <c r="C661" s="30">
        <v>9</v>
      </c>
      <c r="D661" s="30">
        <v>9</v>
      </c>
    </row>
    <row r="662" spans="1:4">
      <c r="A662" s="30" t="s">
        <v>1416</v>
      </c>
      <c r="B662" s="30" t="s">
        <v>3003</v>
      </c>
      <c r="C662" s="30">
        <v>9</v>
      </c>
      <c r="D662" s="30">
        <v>9</v>
      </c>
    </row>
    <row r="663" spans="1:4">
      <c r="A663" s="30" t="s">
        <v>1272</v>
      </c>
      <c r="B663" s="30" t="s">
        <v>3002</v>
      </c>
      <c r="C663" s="30">
        <v>9</v>
      </c>
      <c r="D663" s="30">
        <v>9</v>
      </c>
    </row>
    <row r="664" spans="1:4">
      <c r="A664" s="30" t="s">
        <v>1360</v>
      </c>
      <c r="B664" s="30" t="s">
        <v>3002</v>
      </c>
      <c r="C664" s="30">
        <v>9</v>
      </c>
      <c r="D664" s="30">
        <v>8</v>
      </c>
    </row>
    <row r="665" spans="1:4">
      <c r="A665" s="30" t="s">
        <v>1425</v>
      </c>
      <c r="B665" s="30" t="s">
        <v>3003</v>
      </c>
      <c r="C665" s="30">
        <v>9</v>
      </c>
      <c r="D665" s="30">
        <v>7</v>
      </c>
    </row>
    <row r="666" spans="1:4">
      <c r="A666" s="30" t="s">
        <v>1772</v>
      </c>
      <c r="B666" s="30" t="s">
        <v>3002</v>
      </c>
      <c r="C666" s="30">
        <v>9</v>
      </c>
      <c r="D666" s="30">
        <v>9</v>
      </c>
    </row>
    <row r="667" spans="1:4">
      <c r="A667" s="30" t="s">
        <v>1607</v>
      </c>
      <c r="B667" s="30" t="s">
        <v>3003</v>
      </c>
      <c r="C667" s="30">
        <v>9</v>
      </c>
      <c r="D667" s="30">
        <v>8</v>
      </c>
    </row>
    <row r="668" spans="1:4">
      <c r="A668" s="30" t="s">
        <v>2080</v>
      </c>
      <c r="B668" s="30" t="s">
        <v>3003</v>
      </c>
      <c r="C668" s="30">
        <v>9</v>
      </c>
      <c r="D668" s="30">
        <v>8</v>
      </c>
    </row>
    <row r="669" spans="1:4">
      <c r="A669" s="30" t="s">
        <v>1681</v>
      </c>
      <c r="B669" s="30" t="s">
        <v>3002</v>
      </c>
      <c r="C669" s="30">
        <v>9</v>
      </c>
      <c r="D669" s="30">
        <v>8</v>
      </c>
    </row>
    <row r="670" spans="1:4">
      <c r="A670" s="30" t="s">
        <v>1447</v>
      </c>
      <c r="B670" s="30" t="s">
        <v>3003</v>
      </c>
      <c r="C670" s="30">
        <v>9</v>
      </c>
      <c r="D670" s="30">
        <v>9</v>
      </c>
    </row>
    <row r="671" spans="1:4">
      <c r="A671" s="30" t="s">
        <v>3506</v>
      </c>
      <c r="B671" s="30" t="s">
        <v>3003</v>
      </c>
      <c r="C671" s="30">
        <v>9</v>
      </c>
      <c r="D671" s="30">
        <v>8</v>
      </c>
    </row>
    <row r="672" spans="1:4">
      <c r="A672" s="30" t="s">
        <v>1629</v>
      </c>
      <c r="B672" s="30" t="s">
        <v>3002</v>
      </c>
      <c r="C672" s="30">
        <v>9</v>
      </c>
      <c r="D672" s="30">
        <v>6</v>
      </c>
    </row>
    <row r="673" spans="1:4">
      <c r="A673" s="30" t="s">
        <v>1716</v>
      </c>
      <c r="B673" s="30" t="s">
        <v>3003</v>
      </c>
      <c r="C673" s="30">
        <v>9</v>
      </c>
      <c r="D673" s="30">
        <v>7</v>
      </c>
    </row>
    <row r="674" spans="1:4">
      <c r="A674" s="30" t="s">
        <v>1485</v>
      </c>
      <c r="B674" s="30" t="s">
        <v>3003</v>
      </c>
      <c r="C674" s="30">
        <v>9</v>
      </c>
      <c r="D674" s="30">
        <v>8</v>
      </c>
    </row>
    <row r="675" spans="1:4">
      <c r="A675" s="30" t="s">
        <v>1718</v>
      </c>
      <c r="B675" s="30" t="s">
        <v>3003</v>
      </c>
      <c r="C675" s="30">
        <v>9</v>
      </c>
      <c r="D675" s="30">
        <v>7</v>
      </c>
    </row>
    <row r="676" spans="1:4">
      <c r="A676" s="30" t="s">
        <v>1466</v>
      </c>
      <c r="B676" s="30" t="s">
        <v>3002</v>
      </c>
      <c r="C676" s="30">
        <v>9</v>
      </c>
      <c r="D676" s="30">
        <v>8</v>
      </c>
    </row>
    <row r="677" spans="1:4">
      <c r="A677" s="30" t="s">
        <v>2567</v>
      </c>
      <c r="B677" s="30" t="s">
        <v>3003</v>
      </c>
      <c r="C677" s="30">
        <v>9</v>
      </c>
      <c r="D677" s="30">
        <v>9</v>
      </c>
    </row>
    <row r="678" spans="1:4">
      <c r="A678" s="30" t="s">
        <v>1561</v>
      </c>
      <c r="B678" s="30" t="s">
        <v>3003</v>
      </c>
      <c r="C678" s="30">
        <v>9</v>
      </c>
      <c r="D678" s="30">
        <v>7</v>
      </c>
    </row>
    <row r="679" spans="1:4">
      <c r="A679" s="30" t="s">
        <v>1779</v>
      </c>
      <c r="B679" s="30" t="s">
        <v>3003</v>
      </c>
      <c r="C679" s="30">
        <v>9</v>
      </c>
      <c r="D679" s="30">
        <v>9</v>
      </c>
    </row>
    <row r="680" spans="1:4">
      <c r="A680" s="30" t="s">
        <v>2303</v>
      </c>
      <c r="B680" s="30" t="s">
        <v>3003</v>
      </c>
      <c r="C680" s="30">
        <v>9</v>
      </c>
      <c r="D680" s="30">
        <v>6</v>
      </c>
    </row>
    <row r="681" spans="1:4">
      <c r="A681" s="30" t="s">
        <v>2102</v>
      </c>
      <c r="B681" s="30" t="s">
        <v>3003</v>
      </c>
      <c r="C681" s="30">
        <v>9</v>
      </c>
      <c r="D681" s="30">
        <v>10</v>
      </c>
    </row>
    <row r="682" spans="1:4">
      <c r="A682" s="30" t="s">
        <v>1577</v>
      </c>
      <c r="B682" s="30" t="s">
        <v>3002</v>
      </c>
      <c r="C682" s="30">
        <v>9</v>
      </c>
      <c r="D682" s="30">
        <v>7</v>
      </c>
    </row>
    <row r="683" spans="1:4">
      <c r="A683" s="30" t="s">
        <v>2579</v>
      </c>
      <c r="B683" s="30" t="s">
        <v>3003</v>
      </c>
      <c r="C683" s="30">
        <v>9</v>
      </c>
      <c r="D683" s="30">
        <v>4</v>
      </c>
    </row>
    <row r="684" spans="1:4">
      <c r="A684" s="30" t="s">
        <v>1633</v>
      </c>
      <c r="B684" s="30" t="s">
        <v>3002</v>
      </c>
      <c r="C684" s="30">
        <v>9</v>
      </c>
      <c r="D684" s="30">
        <v>8</v>
      </c>
    </row>
    <row r="685" spans="1:4">
      <c r="A685" s="30" t="s">
        <v>1562</v>
      </c>
      <c r="B685" s="30" t="s">
        <v>3003</v>
      </c>
      <c r="C685" s="30">
        <v>9</v>
      </c>
      <c r="D685" s="30">
        <v>8</v>
      </c>
    </row>
    <row r="686" spans="1:4">
      <c r="A686" s="30" t="s">
        <v>1521</v>
      </c>
      <c r="B686" s="30" t="s">
        <v>3002</v>
      </c>
      <c r="C686" s="30">
        <v>9</v>
      </c>
      <c r="D686" s="30">
        <v>6</v>
      </c>
    </row>
    <row r="687" spans="1:4">
      <c r="A687" s="30" t="s">
        <v>1432</v>
      </c>
      <c r="B687" s="30" t="s">
        <v>3003</v>
      </c>
      <c r="C687" s="30">
        <v>9</v>
      </c>
      <c r="D687" s="30">
        <v>7</v>
      </c>
    </row>
    <row r="688" spans="1:4">
      <c r="A688" s="30" t="s">
        <v>1616</v>
      </c>
      <c r="B688" s="30" t="s">
        <v>3003</v>
      </c>
      <c r="C688" s="30">
        <v>9</v>
      </c>
      <c r="D688" s="30">
        <v>8</v>
      </c>
    </row>
    <row r="689" spans="1:4">
      <c r="A689" s="30" t="s">
        <v>1745</v>
      </c>
      <c r="B689" s="30" t="s">
        <v>3003</v>
      </c>
      <c r="C689" s="30">
        <v>9</v>
      </c>
      <c r="D689" s="30">
        <v>9</v>
      </c>
    </row>
    <row r="690" spans="1:4">
      <c r="A690" s="30" t="s">
        <v>1938</v>
      </c>
      <c r="B690" s="30" t="s">
        <v>3003</v>
      </c>
      <c r="C690" s="30">
        <v>9</v>
      </c>
      <c r="D690" s="30">
        <v>8</v>
      </c>
    </row>
    <row r="691" spans="1:4">
      <c r="A691" s="30" t="s">
        <v>2323</v>
      </c>
      <c r="B691" s="30" t="s">
        <v>3003</v>
      </c>
      <c r="C691" s="30">
        <v>9</v>
      </c>
      <c r="D691" s="30">
        <v>7</v>
      </c>
    </row>
    <row r="692" spans="1:4">
      <c r="A692" s="30" t="s">
        <v>1490</v>
      </c>
      <c r="B692" s="30" t="s">
        <v>3003</v>
      </c>
      <c r="C692" s="30">
        <v>9</v>
      </c>
      <c r="D692" s="30">
        <v>8</v>
      </c>
    </row>
    <row r="693" spans="1:4">
      <c r="A693" s="30" t="s">
        <v>1399</v>
      </c>
      <c r="B693" s="30" t="s">
        <v>3002</v>
      </c>
      <c r="C693" s="30">
        <v>9</v>
      </c>
      <c r="D693" s="30">
        <v>9</v>
      </c>
    </row>
    <row r="694" spans="1:4">
      <c r="A694" s="30" t="s">
        <v>1522</v>
      </c>
      <c r="B694" s="30" t="s">
        <v>3003</v>
      </c>
      <c r="C694" s="30">
        <v>9</v>
      </c>
      <c r="D694" s="30">
        <v>9</v>
      </c>
    </row>
    <row r="695" spans="1:4">
      <c r="A695" s="30" t="s">
        <v>2120</v>
      </c>
      <c r="B695" s="30" t="s">
        <v>3003</v>
      </c>
      <c r="C695" s="30">
        <v>9</v>
      </c>
      <c r="D695" s="30">
        <v>8</v>
      </c>
    </row>
    <row r="696" spans="1:4">
      <c r="A696" s="30" t="s">
        <v>1523</v>
      </c>
      <c r="B696" s="30" t="s">
        <v>3003</v>
      </c>
      <c r="C696" s="30">
        <v>9</v>
      </c>
      <c r="D696" s="30">
        <v>7</v>
      </c>
    </row>
    <row r="697" spans="1:4">
      <c r="A697" s="30" t="s">
        <v>1332</v>
      </c>
      <c r="B697" s="30" t="s">
        <v>3002</v>
      </c>
      <c r="C697" s="30">
        <v>9</v>
      </c>
      <c r="D697" s="30">
        <v>6</v>
      </c>
    </row>
    <row r="698" spans="1:4">
      <c r="A698" s="30" t="s">
        <v>1282</v>
      </c>
      <c r="B698" s="30" t="s">
        <v>3002</v>
      </c>
      <c r="C698" s="30">
        <v>9</v>
      </c>
      <c r="D698" s="30">
        <v>7</v>
      </c>
    </row>
    <row r="699" spans="1:4">
      <c r="A699" s="30" t="s">
        <v>1946</v>
      </c>
      <c r="B699" s="30" t="s">
        <v>3003</v>
      </c>
      <c r="C699" s="30">
        <v>9</v>
      </c>
      <c r="D699" s="30">
        <v>6</v>
      </c>
    </row>
    <row r="700" spans="1:4">
      <c r="A700" s="30" t="s">
        <v>1377</v>
      </c>
      <c r="B700" s="30" t="s">
        <v>3003</v>
      </c>
      <c r="C700" s="30">
        <v>9</v>
      </c>
      <c r="D700" s="30">
        <v>9</v>
      </c>
    </row>
    <row r="701" spans="1:4">
      <c r="A701" s="30" t="s">
        <v>1582</v>
      </c>
      <c r="B701" s="30" t="s">
        <v>3002</v>
      </c>
      <c r="C701" s="30">
        <v>9</v>
      </c>
      <c r="D701" s="30">
        <v>5</v>
      </c>
    </row>
    <row r="702" spans="1:4">
      <c r="A702" s="30" t="s">
        <v>1224</v>
      </c>
      <c r="B702" s="30" t="s">
        <v>3004</v>
      </c>
      <c r="C702" s="30">
        <v>9</v>
      </c>
      <c r="D702" s="30">
        <v>7</v>
      </c>
    </row>
    <row r="703" spans="1:4">
      <c r="A703" s="30" t="s">
        <v>2341</v>
      </c>
      <c r="B703" s="30" t="s">
        <v>3003</v>
      </c>
      <c r="C703" s="30">
        <v>9</v>
      </c>
      <c r="D703" s="30">
        <v>8</v>
      </c>
    </row>
    <row r="704" spans="1:4">
      <c r="A704" s="30" t="s">
        <v>1402</v>
      </c>
      <c r="B704" s="30" t="s">
        <v>3002</v>
      </c>
      <c r="C704" s="30">
        <v>9</v>
      </c>
      <c r="D704" s="30">
        <v>8</v>
      </c>
    </row>
    <row r="705" spans="1:4">
      <c r="A705" s="30" t="s">
        <v>1354</v>
      </c>
      <c r="B705" s="30" t="s">
        <v>3003</v>
      </c>
      <c r="C705" s="30">
        <v>9</v>
      </c>
      <c r="D705" s="30">
        <v>9</v>
      </c>
    </row>
    <row r="706" spans="1:4">
      <c r="A706" s="30" t="s">
        <v>1803</v>
      </c>
      <c r="B706" s="30" t="s">
        <v>3003</v>
      </c>
      <c r="C706" s="30">
        <v>9</v>
      </c>
      <c r="D706" s="30">
        <v>8</v>
      </c>
    </row>
    <row r="707" spans="1:4">
      <c r="A707" s="30" t="s">
        <v>1886</v>
      </c>
      <c r="B707" s="30" t="s">
        <v>3003</v>
      </c>
      <c r="C707" s="30">
        <v>9</v>
      </c>
      <c r="D707" s="30">
        <v>7</v>
      </c>
    </row>
    <row r="708" spans="1:4">
      <c r="A708" s="30" t="s">
        <v>2643</v>
      </c>
      <c r="B708" s="30" t="s">
        <v>3003</v>
      </c>
      <c r="C708" s="30">
        <v>9</v>
      </c>
      <c r="D708" s="30">
        <v>3</v>
      </c>
    </row>
    <row r="709" spans="1:4">
      <c r="A709" s="30" t="s">
        <v>1275</v>
      </c>
      <c r="B709" s="30" t="s">
        <v>3002</v>
      </c>
      <c r="C709" s="30">
        <v>9</v>
      </c>
      <c r="D709" s="30">
        <v>4</v>
      </c>
    </row>
    <row r="710" spans="1:4">
      <c r="A710" s="30" t="s">
        <v>3018</v>
      </c>
      <c r="B710" s="30">
        <v>9</v>
      </c>
      <c r="C710" s="30">
        <v>9</v>
      </c>
      <c r="D710" s="30">
        <v>1</v>
      </c>
    </row>
    <row r="711" spans="1:4">
      <c r="A711" s="30" t="s">
        <v>3026</v>
      </c>
      <c r="B711" s="30">
        <v>9</v>
      </c>
      <c r="C711" s="30">
        <v>5</v>
      </c>
      <c r="D711" s="30">
        <v>1.8</v>
      </c>
    </row>
    <row r="712" spans="1:4">
      <c r="A712" s="30" t="s">
        <v>1806</v>
      </c>
      <c r="B712" s="30" t="s">
        <v>3002</v>
      </c>
      <c r="C712" s="30">
        <v>9</v>
      </c>
      <c r="D712" s="30">
        <v>7</v>
      </c>
    </row>
    <row r="713" spans="1:4">
      <c r="A713" s="30" t="s">
        <v>3122</v>
      </c>
      <c r="B713" s="30" t="s">
        <v>3003</v>
      </c>
      <c r="C713" s="30">
        <v>9</v>
      </c>
      <c r="D713" s="30">
        <v>9</v>
      </c>
    </row>
    <row r="714" spans="1:4">
      <c r="A714" s="30" t="s">
        <v>3119</v>
      </c>
      <c r="B714" s="30" t="s">
        <v>3003</v>
      </c>
      <c r="C714" s="30">
        <v>9</v>
      </c>
      <c r="D714" s="30">
        <v>9</v>
      </c>
    </row>
    <row r="715" spans="1:4">
      <c r="A715" s="30" t="s">
        <v>1668</v>
      </c>
      <c r="B715" s="30" t="s">
        <v>3002</v>
      </c>
      <c r="C715" s="30">
        <v>8</v>
      </c>
      <c r="D715" s="30">
        <v>7</v>
      </c>
    </row>
    <row r="716" spans="1:4">
      <c r="A716" s="30" t="s">
        <v>1461</v>
      </c>
      <c r="B716" s="30" t="s">
        <v>3003</v>
      </c>
      <c r="C716" s="30">
        <v>8</v>
      </c>
      <c r="D716" s="30">
        <v>8</v>
      </c>
    </row>
    <row r="717" spans="1:4">
      <c r="A717" s="30" t="s">
        <v>1811</v>
      </c>
      <c r="B717" s="30" t="s">
        <v>3003</v>
      </c>
      <c r="C717" s="30">
        <v>8</v>
      </c>
      <c r="D717" s="30">
        <v>7</v>
      </c>
    </row>
    <row r="718" spans="1:4">
      <c r="A718" s="30" t="s">
        <v>1585</v>
      </c>
      <c r="B718" s="30" t="s">
        <v>3003</v>
      </c>
      <c r="C718" s="30">
        <v>8</v>
      </c>
      <c r="D718" s="30">
        <v>7</v>
      </c>
    </row>
    <row r="719" spans="1:4">
      <c r="A719" s="30" t="s">
        <v>1462</v>
      </c>
      <c r="B719" s="30" t="s">
        <v>3002</v>
      </c>
      <c r="C719" s="30">
        <v>8</v>
      </c>
      <c r="D719" s="30">
        <v>6</v>
      </c>
    </row>
    <row r="720" spans="1:4">
      <c r="A720" s="30" t="s">
        <v>1701</v>
      </c>
      <c r="B720" s="30" t="s">
        <v>3003</v>
      </c>
      <c r="C720" s="30">
        <v>8</v>
      </c>
      <c r="D720" s="30">
        <v>6</v>
      </c>
    </row>
    <row r="721" spans="1:4">
      <c r="A721" s="30" t="s">
        <v>1232</v>
      </c>
      <c r="B721" s="30" t="s">
        <v>3004</v>
      </c>
      <c r="C721" s="30">
        <v>8</v>
      </c>
      <c r="D721" s="30">
        <v>5</v>
      </c>
    </row>
    <row r="722" spans="1:4">
      <c r="A722" s="30" t="s">
        <v>1759</v>
      </c>
      <c r="B722" s="30" t="s">
        <v>3003</v>
      </c>
      <c r="C722" s="30">
        <v>8</v>
      </c>
      <c r="D722" s="30">
        <v>8</v>
      </c>
    </row>
    <row r="723" spans="1:4">
      <c r="A723" s="30" t="s">
        <v>1814</v>
      </c>
      <c r="B723" s="30" t="s">
        <v>3003</v>
      </c>
      <c r="C723" s="30">
        <v>8</v>
      </c>
      <c r="D723" s="30">
        <v>7</v>
      </c>
    </row>
    <row r="724" spans="1:4">
      <c r="A724" s="30" t="s">
        <v>1624</v>
      </c>
      <c r="B724" s="30" t="s">
        <v>3003</v>
      </c>
      <c r="C724" s="30">
        <v>8</v>
      </c>
      <c r="D724" s="30">
        <v>7</v>
      </c>
    </row>
    <row r="725" spans="1:4">
      <c r="A725" s="30" t="s">
        <v>1761</v>
      </c>
      <c r="B725" s="30" t="s">
        <v>3003</v>
      </c>
      <c r="C725" s="30">
        <v>8</v>
      </c>
      <c r="D725" s="30">
        <v>6</v>
      </c>
    </row>
    <row r="726" spans="1:4">
      <c r="A726" s="30" t="s">
        <v>1441</v>
      </c>
      <c r="B726" s="30" t="s">
        <v>3003</v>
      </c>
      <c r="C726" s="30">
        <v>8</v>
      </c>
      <c r="D726" s="30">
        <v>7</v>
      </c>
    </row>
    <row r="727" spans="1:4">
      <c r="A727" s="30" t="s">
        <v>1705</v>
      </c>
      <c r="B727" s="30" t="s">
        <v>3003</v>
      </c>
      <c r="C727" s="30">
        <v>8</v>
      </c>
      <c r="D727" s="30">
        <v>8</v>
      </c>
    </row>
    <row r="728" spans="1:4">
      <c r="A728" s="30" t="s">
        <v>1517</v>
      </c>
      <c r="B728" s="30" t="s">
        <v>3002</v>
      </c>
      <c r="C728" s="30">
        <v>8</v>
      </c>
      <c r="D728" s="30">
        <v>7</v>
      </c>
    </row>
    <row r="729" spans="1:4">
      <c r="A729" s="30" t="s">
        <v>1818</v>
      </c>
      <c r="B729" s="30" t="s">
        <v>3003</v>
      </c>
      <c r="C729" s="30">
        <v>8</v>
      </c>
      <c r="D729" s="30">
        <v>8</v>
      </c>
    </row>
    <row r="730" spans="1:4">
      <c r="A730" s="30" t="s">
        <v>2157</v>
      </c>
      <c r="B730" s="30" t="s">
        <v>3003</v>
      </c>
      <c r="C730" s="30">
        <v>8</v>
      </c>
      <c r="D730" s="30">
        <v>7</v>
      </c>
    </row>
    <row r="731" spans="1:4">
      <c r="A731" s="30" t="s">
        <v>1859</v>
      </c>
      <c r="B731" s="30" t="s">
        <v>3003</v>
      </c>
      <c r="C731" s="30">
        <v>8</v>
      </c>
      <c r="D731" s="30">
        <v>4</v>
      </c>
    </row>
    <row r="732" spans="1:4">
      <c r="A732" s="30" t="s">
        <v>1905</v>
      </c>
      <c r="B732" s="30" t="s">
        <v>3003</v>
      </c>
      <c r="C732" s="30">
        <v>8</v>
      </c>
      <c r="D732" s="30">
        <v>8</v>
      </c>
    </row>
    <row r="733" spans="1:4">
      <c r="A733" s="30" t="s">
        <v>1819</v>
      </c>
      <c r="B733" s="30" t="s">
        <v>3003</v>
      </c>
      <c r="C733" s="30">
        <v>8</v>
      </c>
      <c r="D733" s="30">
        <v>6</v>
      </c>
    </row>
    <row r="734" spans="1:4">
      <c r="A734" s="30" t="s">
        <v>1709</v>
      </c>
      <c r="B734" s="30" t="s">
        <v>3002</v>
      </c>
      <c r="C734" s="30">
        <v>8</v>
      </c>
      <c r="D734" s="30">
        <v>8</v>
      </c>
    </row>
    <row r="735" spans="1:4">
      <c r="A735" s="30" t="s">
        <v>1768</v>
      </c>
      <c r="B735" s="30" t="s">
        <v>3003</v>
      </c>
      <c r="C735" s="30">
        <v>8</v>
      </c>
      <c r="D735" s="30">
        <v>8</v>
      </c>
    </row>
    <row r="736" spans="1:4">
      <c r="A736" s="30" t="s">
        <v>1349</v>
      </c>
      <c r="B736" s="30" t="s">
        <v>3002</v>
      </c>
      <c r="C736" s="30">
        <v>8</v>
      </c>
      <c r="D736" s="30">
        <v>6</v>
      </c>
    </row>
    <row r="737" spans="1:4">
      <c r="A737" s="30" t="s">
        <v>1373</v>
      </c>
      <c r="B737" s="30" t="s">
        <v>3003</v>
      </c>
      <c r="C737" s="30">
        <v>8</v>
      </c>
      <c r="D737" s="30">
        <v>7</v>
      </c>
    </row>
    <row r="738" spans="1:4">
      <c r="A738" s="30" t="s">
        <v>1233</v>
      </c>
      <c r="B738" s="30" t="s">
        <v>3003</v>
      </c>
      <c r="C738" s="30">
        <v>8</v>
      </c>
      <c r="D738" s="30">
        <v>8</v>
      </c>
    </row>
    <row r="739" spans="1:4">
      <c r="A739" s="30" t="s">
        <v>3110</v>
      </c>
      <c r="B739" s="30" t="s">
        <v>3002</v>
      </c>
      <c r="C739" s="30">
        <v>8</v>
      </c>
      <c r="D739" s="30">
        <v>8</v>
      </c>
    </row>
    <row r="740" spans="1:4">
      <c r="A740" s="30" t="s">
        <v>3500</v>
      </c>
      <c r="B740" s="30" t="s">
        <v>3003</v>
      </c>
      <c r="C740" s="30">
        <v>8</v>
      </c>
      <c r="D740" s="30">
        <v>5</v>
      </c>
    </row>
    <row r="741" spans="1:4">
      <c r="A741" s="30" t="s">
        <v>3494</v>
      </c>
      <c r="B741" s="30" t="s">
        <v>3002</v>
      </c>
      <c r="C741" s="30">
        <v>8</v>
      </c>
      <c r="D741" s="30">
        <v>6</v>
      </c>
    </row>
    <row r="742" spans="1:4">
      <c r="A742" s="30" t="s">
        <v>1408</v>
      </c>
      <c r="B742" s="30" t="s">
        <v>3004</v>
      </c>
      <c r="C742" s="30">
        <v>8</v>
      </c>
      <c r="D742" s="30">
        <v>6</v>
      </c>
    </row>
    <row r="743" spans="1:4">
      <c r="A743" s="30" t="s">
        <v>1979</v>
      </c>
      <c r="B743" s="30" t="s">
        <v>3004</v>
      </c>
      <c r="C743" s="30">
        <v>8</v>
      </c>
      <c r="D743" s="30">
        <v>7</v>
      </c>
    </row>
    <row r="744" spans="1:4">
      <c r="A744" s="30" t="s">
        <v>2528</v>
      </c>
      <c r="B744" s="30" t="s">
        <v>3002</v>
      </c>
      <c r="C744" s="30">
        <v>8</v>
      </c>
      <c r="D744" s="30">
        <v>8</v>
      </c>
    </row>
    <row r="745" spans="1:4">
      <c r="A745" s="30" t="s">
        <v>1412</v>
      </c>
      <c r="B745" s="30" t="s">
        <v>3002</v>
      </c>
      <c r="C745" s="30">
        <v>8</v>
      </c>
      <c r="D745" s="30">
        <v>7</v>
      </c>
    </row>
    <row r="746" spans="1:4">
      <c r="A746" s="30" t="s">
        <v>1820</v>
      </c>
      <c r="B746" s="30" t="s">
        <v>3003</v>
      </c>
      <c r="C746" s="30">
        <v>8</v>
      </c>
      <c r="D746" s="30">
        <v>7</v>
      </c>
    </row>
    <row r="747" spans="1:4">
      <c r="A747" s="30" t="s">
        <v>1609</v>
      </c>
      <c r="B747" s="30" t="s">
        <v>3003</v>
      </c>
      <c r="C747" s="30">
        <v>8</v>
      </c>
      <c r="D747" s="30">
        <v>8</v>
      </c>
    </row>
    <row r="748" spans="1:4">
      <c r="A748" s="30" t="s">
        <v>1446</v>
      </c>
      <c r="B748" s="30" t="s">
        <v>3002</v>
      </c>
      <c r="C748" s="30">
        <v>8</v>
      </c>
      <c r="D748" s="30">
        <v>7</v>
      </c>
    </row>
    <row r="749" spans="1:4">
      <c r="A749" s="30" t="s">
        <v>1548</v>
      </c>
      <c r="B749" s="30" t="s">
        <v>3003</v>
      </c>
      <c r="C749" s="30">
        <v>8</v>
      </c>
      <c r="D749" s="30">
        <v>8</v>
      </c>
    </row>
    <row r="750" spans="1:4">
      <c r="A750" s="30" t="s">
        <v>1773</v>
      </c>
      <c r="B750" s="30" t="s">
        <v>3003</v>
      </c>
      <c r="C750" s="30">
        <v>8</v>
      </c>
      <c r="D750" s="30">
        <v>8</v>
      </c>
    </row>
    <row r="751" spans="1:4">
      <c r="A751" s="30" t="s">
        <v>3273</v>
      </c>
      <c r="B751" s="30" t="s">
        <v>3002</v>
      </c>
      <c r="C751" s="30">
        <v>8</v>
      </c>
      <c r="D751" s="30">
        <v>4</v>
      </c>
    </row>
    <row r="752" spans="1:4">
      <c r="A752" s="30" t="s">
        <v>1344</v>
      </c>
      <c r="B752" s="30" t="s">
        <v>3002</v>
      </c>
      <c r="C752" s="30">
        <v>8</v>
      </c>
      <c r="D752" s="30">
        <v>8</v>
      </c>
    </row>
    <row r="753" spans="1:4">
      <c r="A753" s="30" t="s">
        <v>1530</v>
      </c>
      <c r="B753" s="30" t="s">
        <v>3003</v>
      </c>
      <c r="C753" s="30">
        <v>8</v>
      </c>
      <c r="D753" s="30">
        <v>7</v>
      </c>
    </row>
    <row r="754" spans="1:4">
      <c r="A754" s="30" t="s">
        <v>2088</v>
      </c>
      <c r="B754" s="30" t="s">
        <v>3003</v>
      </c>
      <c r="C754" s="30">
        <v>8</v>
      </c>
      <c r="D754" s="30">
        <v>6</v>
      </c>
    </row>
    <row r="755" spans="1:4">
      <c r="A755" s="30" t="s">
        <v>1531</v>
      </c>
      <c r="B755" s="30" t="s">
        <v>3002</v>
      </c>
      <c r="C755" s="30">
        <v>8</v>
      </c>
      <c r="D755" s="30">
        <v>7</v>
      </c>
    </row>
    <row r="756" spans="1:4">
      <c r="A756" s="30" t="s">
        <v>1531</v>
      </c>
      <c r="B756" s="30" t="s">
        <v>3004</v>
      </c>
      <c r="C756" s="30">
        <v>8</v>
      </c>
      <c r="D756" s="30">
        <v>7</v>
      </c>
    </row>
    <row r="757" spans="1:4">
      <c r="A757" s="30" t="s">
        <v>1592</v>
      </c>
      <c r="B757" s="30" t="s">
        <v>3003</v>
      </c>
      <c r="C757" s="30">
        <v>8</v>
      </c>
      <c r="D757" s="30">
        <v>6</v>
      </c>
    </row>
    <row r="758" spans="1:4">
      <c r="A758" s="30" t="s">
        <v>1828</v>
      </c>
      <c r="B758" s="30" t="s">
        <v>3003</v>
      </c>
      <c r="C758" s="30">
        <v>8</v>
      </c>
      <c r="D758" s="30">
        <v>5</v>
      </c>
    </row>
    <row r="759" spans="1:4">
      <c r="A759" s="30" t="s">
        <v>1738</v>
      </c>
      <c r="B759" s="30" t="s">
        <v>3003</v>
      </c>
      <c r="C759" s="30">
        <v>8</v>
      </c>
      <c r="D759" s="30">
        <v>8</v>
      </c>
    </row>
    <row r="760" spans="1:4">
      <c r="A760" s="30" t="s">
        <v>2744</v>
      </c>
      <c r="B760" s="30" t="s">
        <v>3003</v>
      </c>
      <c r="C760" s="30">
        <v>8</v>
      </c>
      <c r="D760" s="30">
        <v>6</v>
      </c>
    </row>
    <row r="761" spans="1:4">
      <c r="A761" s="30" t="s">
        <v>1576</v>
      </c>
      <c r="B761" s="30" t="s">
        <v>3002</v>
      </c>
      <c r="C761" s="30">
        <v>8</v>
      </c>
      <c r="D761" s="30">
        <v>7</v>
      </c>
    </row>
    <row r="762" spans="1:4">
      <c r="A762" s="30" t="s">
        <v>3511</v>
      </c>
      <c r="B762" s="30" t="s">
        <v>3002</v>
      </c>
      <c r="C762" s="30">
        <v>8</v>
      </c>
      <c r="D762" s="30">
        <v>2</v>
      </c>
    </row>
    <row r="763" spans="1:4">
      <c r="A763" s="30" t="s">
        <v>1553</v>
      </c>
      <c r="B763" s="30" t="s">
        <v>3003</v>
      </c>
      <c r="C763" s="30">
        <v>8</v>
      </c>
      <c r="D763" s="30">
        <v>4</v>
      </c>
    </row>
    <row r="764" spans="1:4">
      <c r="A764" s="30" t="s">
        <v>1386</v>
      </c>
      <c r="B764" s="30" t="s">
        <v>3002</v>
      </c>
      <c r="C764" s="30">
        <v>8</v>
      </c>
      <c r="D764" s="30">
        <v>8</v>
      </c>
    </row>
    <row r="765" spans="1:4">
      <c r="A765" s="30" t="s">
        <v>1689</v>
      </c>
      <c r="B765" s="30" t="s">
        <v>3003</v>
      </c>
      <c r="C765" s="30">
        <v>8</v>
      </c>
      <c r="D765" s="30">
        <v>8</v>
      </c>
    </row>
    <row r="766" spans="1:4">
      <c r="A766" s="30" t="s">
        <v>1869</v>
      </c>
      <c r="B766" s="30" t="s">
        <v>3002</v>
      </c>
      <c r="C766" s="30">
        <v>8</v>
      </c>
      <c r="D766" s="30">
        <v>7</v>
      </c>
    </row>
    <row r="767" spans="1:4">
      <c r="A767" s="30" t="s">
        <v>1613</v>
      </c>
      <c r="B767" s="30" t="s">
        <v>3003</v>
      </c>
      <c r="C767" s="30">
        <v>8</v>
      </c>
      <c r="D767" s="30">
        <v>7</v>
      </c>
    </row>
    <row r="768" spans="1:4">
      <c r="A768" s="30" t="s">
        <v>1420</v>
      </c>
      <c r="B768" s="30" t="s">
        <v>3002</v>
      </c>
      <c r="C768" s="30">
        <v>8</v>
      </c>
      <c r="D768" s="30">
        <v>7</v>
      </c>
    </row>
    <row r="769" spans="1:4">
      <c r="A769" s="30" t="s">
        <v>1593</v>
      </c>
      <c r="B769" s="30" t="s">
        <v>3003</v>
      </c>
      <c r="C769" s="30">
        <v>8</v>
      </c>
      <c r="D769" s="30">
        <v>8</v>
      </c>
    </row>
    <row r="770" spans="1:4">
      <c r="A770" s="30" t="s">
        <v>1654</v>
      </c>
      <c r="B770" s="30" t="s">
        <v>3003</v>
      </c>
      <c r="C770" s="30">
        <v>8</v>
      </c>
      <c r="D770" s="30">
        <v>8</v>
      </c>
    </row>
    <row r="771" spans="1:4">
      <c r="A771" s="30" t="s">
        <v>1784</v>
      </c>
      <c r="B771" s="30" t="s">
        <v>3003</v>
      </c>
      <c r="C771" s="30">
        <v>8</v>
      </c>
      <c r="D771" s="30">
        <v>8</v>
      </c>
    </row>
    <row r="772" spans="1:4">
      <c r="A772" s="30" t="s">
        <v>1655</v>
      </c>
      <c r="B772" s="30" t="s">
        <v>3003</v>
      </c>
      <c r="C772" s="30">
        <v>8</v>
      </c>
      <c r="D772" s="30">
        <v>6</v>
      </c>
    </row>
    <row r="773" spans="1:4">
      <c r="A773" s="30" t="s">
        <v>1834</v>
      </c>
      <c r="B773" s="30" t="s">
        <v>3003</v>
      </c>
      <c r="C773" s="30">
        <v>8</v>
      </c>
      <c r="D773" s="30">
        <v>8</v>
      </c>
    </row>
    <row r="774" spans="1:4">
      <c r="A774" s="30" t="s">
        <v>1873</v>
      </c>
      <c r="B774" s="30" t="s">
        <v>3003</v>
      </c>
      <c r="C774" s="30">
        <v>8</v>
      </c>
      <c r="D774" s="30">
        <v>8</v>
      </c>
    </row>
    <row r="775" spans="1:4">
      <c r="A775" s="30" t="s">
        <v>1488</v>
      </c>
      <c r="B775" s="30" t="s">
        <v>3003</v>
      </c>
      <c r="C775" s="30">
        <v>8</v>
      </c>
      <c r="D775" s="30">
        <v>4</v>
      </c>
    </row>
    <row r="776" spans="1:4">
      <c r="A776" s="30" t="s">
        <v>1421</v>
      </c>
      <c r="B776" s="30" t="s">
        <v>3003</v>
      </c>
      <c r="C776" s="30">
        <v>8</v>
      </c>
      <c r="D776" s="30">
        <v>7</v>
      </c>
    </row>
    <row r="777" spans="1:4">
      <c r="A777" s="30" t="s">
        <v>1421</v>
      </c>
      <c r="B777" s="30" t="s">
        <v>3002</v>
      </c>
      <c r="C777" s="30">
        <v>8</v>
      </c>
      <c r="D777" s="30">
        <v>5</v>
      </c>
    </row>
    <row r="778" spans="1:4">
      <c r="A778" s="30" t="s">
        <v>1536</v>
      </c>
      <c r="B778" s="30" t="s">
        <v>3002</v>
      </c>
      <c r="C778" s="30">
        <v>8</v>
      </c>
      <c r="D778" s="30">
        <v>7</v>
      </c>
    </row>
    <row r="779" spans="1:4">
      <c r="A779" s="30" t="s">
        <v>2229</v>
      </c>
      <c r="B779" s="30" t="s">
        <v>3003</v>
      </c>
      <c r="C779" s="30">
        <v>8</v>
      </c>
      <c r="D779" s="30">
        <v>7</v>
      </c>
    </row>
    <row r="780" spans="1:4">
      <c r="A780" s="30" t="s">
        <v>2230</v>
      </c>
      <c r="B780" s="30" t="s">
        <v>3003</v>
      </c>
      <c r="C780" s="30">
        <v>8</v>
      </c>
      <c r="D780" s="30">
        <v>8</v>
      </c>
    </row>
    <row r="781" spans="1:4">
      <c r="A781" s="30" t="s">
        <v>2331</v>
      </c>
      <c r="B781" s="30" t="s">
        <v>3003</v>
      </c>
      <c r="C781" s="30">
        <v>8</v>
      </c>
      <c r="D781" s="30">
        <v>8</v>
      </c>
    </row>
    <row r="782" spans="1:4">
      <c r="A782" s="30" t="s">
        <v>2620</v>
      </c>
      <c r="B782" s="30" t="s">
        <v>3002</v>
      </c>
      <c r="C782" s="30">
        <v>8</v>
      </c>
      <c r="D782" s="30">
        <v>8</v>
      </c>
    </row>
    <row r="783" spans="1:4">
      <c r="A783" s="30" t="s">
        <v>1311</v>
      </c>
      <c r="B783" s="30" t="s">
        <v>3002</v>
      </c>
      <c r="C783" s="30">
        <v>8</v>
      </c>
      <c r="D783" s="30">
        <v>8</v>
      </c>
    </row>
    <row r="784" spans="1:4">
      <c r="A784" s="30" t="s">
        <v>2337</v>
      </c>
      <c r="B784" s="30" t="s">
        <v>3003</v>
      </c>
      <c r="C784" s="30">
        <v>8</v>
      </c>
      <c r="D784" s="30">
        <v>7</v>
      </c>
    </row>
    <row r="785" spans="1:4">
      <c r="A785" s="30" t="s">
        <v>1884</v>
      </c>
      <c r="B785" s="30" t="s">
        <v>3003</v>
      </c>
      <c r="C785" s="30">
        <v>8</v>
      </c>
      <c r="D785" s="30">
        <v>7</v>
      </c>
    </row>
    <row r="786" spans="1:4">
      <c r="A786" s="30" t="s">
        <v>1796</v>
      </c>
      <c r="B786" s="30" t="s">
        <v>3003</v>
      </c>
      <c r="C786" s="30">
        <v>8</v>
      </c>
      <c r="D786" s="30">
        <v>6</v>
      </c>
    </row>
    <row r="787" spans="1:4">
      <c r="A787" s="30" t="s">
        <v>1749</v>
      </c>
      <c r="B787" s="30" t="s">
        <v>3003</v>
      </c>
      <c r="C787" s="30">
        <v>8</v>
      </c>
      <c r="D787" s="30">
        <v>7</v>
      </c>
    </row>
    <row r="788" spans="1:4">
      <c r="A788" s="30" t="s">
        <v>1696</v>
      </c>
      <c r="B788" s="30" t="s">
        <v>3003</v>
      </c>
      <c r="C788" s="30">
        <v>8</v>
      </c>
      <c r="D788" s="30">
        <v>7</v>
      </c>
    </row>
    <row r="789" spans="1:4">
      <c r="A789" s="30" t="s">
        <v>1843</v>
      </c>
      <c r="B789" s="30" t="s">
        <v>3002</v>
      </c>
      <c r="C789" s="30">
        <v>8</v>
      </c>
      <c r="D789" s="30">
        <v>6</v>
      </c>
    </row>
    <row r="790" spans="1:4">
      <c r="A790" s="30" t="s">
        <v>1843</v>
      </c>
      <c r="B790" s="30" t="s">
        <v>3004</v>
      </c>
      <c r="C790" s="30">
        <v>8</v>
      </c>
      <c r="D790" s="30">
        <v>2</v>
      </c>
    </row>
    <row r="791" spans="1:4">
      <c r="A791" s="30" t="s">
        <v>1565</v>
      </c>
      <c r="B791" s="30" t="s">
        <v>3003</v>
      </c>
      <c r="C791" s="30">
        <v>8</v>
      </c>
      <c r="D791" s="30">
        <v>7</v>
      </c>
    </row>
    <row r="792" spans="1:4">
      <c r="A792" s="30" t="s">
        <v>1365</v>
      </c>
      <c r="B792" s="30" t="s">
        <v>3002</v>
      </c>
      <c r="C792" s="30">
        <v>8</v>
      </c>
      <c r="D792" s="30">
        <v>8</v>
      </c>
    </row>
    <row r="793" spans="1:4">
      <c r="A793" s="30" t="s">
        <v>1844</v>
      </c>
      <c r="B793" s="30" t="s">
        <v>3003</v>
      </c>
      <c r="C793" s="30">
        <v>8</v>
      </c>
      <c r="D793" s="30">
        <v>5</v>
      </c>
    </row>
    <row r="794" spans="1:4">
      <c r="A794" s="30" t="s">
        <v>2346</v>
      </c>
      <c r="B794" s="30" t="s">
        <v>3003</v>
      </c>
      <c r="C794" s="30">
        <v>8</v>
      </c>
      <c r="D794" s="30">
        <v>7</v>
      </c>
    </row>
    <row r="795" spans="1:4">
      <c r="A795" s="30" t="s">
        <v>1240</v>
      </c>
      <c r="B795" s="30" t="s">
        <v>3004</v>
      </c>
      <c r="C795" s="30">
        <v>8</v>
      </c>
      <c r="D795" s="30">
        <v>4</v>
      </c>
    </row>
    <row r="796" spans="1:4">
      <c r="A796" s="30" t="s">
        <v>2653</v>
      </c>
      <c r="B796" s="30" t="s">
        <v>3003</v>
      </c>
      <c r="C796" s="30">
        <v>8</v>
      </c>
      <c r="D796" s="30">
        <v>5</v>
      </c>
    </row>
    <row r="797" spans="1:4">
      <c r="A797" s="30" t="s">
        <v>4425</v>
      </c>
      <c r="B797" s="30">
        <v>8</v>
      </c>
      <c r="C797" s="30">
        <v>4</v>
      </c>
      <c r="D797" s="30">
        <v>2</v>
      </c>
    </row>
    <row r="798" spans="1:4">
      <c r="A798" s="30" t="s">
        <v>2484</v>
      </c>
      <c r="B798" s="30" t="s">
        <v>3003</v>
      </c>
      <c r="C798" s="30">
        <v>8</v>
      </c>
      <c r="D798" s="30">
        <v>4</v>
      </c>
    </row>
    <row r="799" spans="1:4">
      <c r="A799" s="30" t="s">
        <v>1666</v>
      </c>
      <c r="B799" s="30" t="s">
        <v>3003</v>
      </c>
      <c r="C799" s="30">
        <v>8</v>
      </c>
      <c r="D799" s="30">
        <v>7</v>
      </c>
    </row>
    <row r="800" spans="1:4">
      <c r="A800" s="30" t="s">
        <v>1434</v>
      </c>
      <c r="B800" s="30" t="s">
        <v>3002</v>
      </c>
      <c r="C800" s="30">
        <v>8</v>
      </c>
      <c r="D800" s="30">
        <v>5</v>
      </c>
    </row>
    <row r="801" spans="1:4">
      <c r="A801" s="30" t="s">
        <v>1667</v>
      </c>
      <c r="B801" s="30" t="s">
        <v>3003</v>
      </c>
      <c r="C801" s="30">
        <v>7</v>
      </c>
      <c r="D801" s="30">
        <v>6</v>
      </c>
    </row>
    <row r="802" spans="1:4">
      <c r="A802" s="30" t="s">
        <v>1957</v>
      </c>
      <c r="B802" s="30" t="s">
        <v>3003</v>
      </c>
      <c r="C802" s="30">
        <v>7</v>
      </c>
      <c r="D802" s="30">
        <v>5</v>
      </c>
    </row>
    <row r="803" spans="1:4">
      <c r="A803" s="30" t="s">
        <v>2044</v>
      </c>
      <c r="B803" s="30" t="s">
        <v>3003</v>
      </c>
      <c r="C803" s="30">
        <v>7</v>
      </c>
      <c r="D803" s="30">
        <v>6</v>
      </c>
    </row>
    <row r="804" spans="1:4">
      <c r="A804" s="30" t="s">
        <v>1568</v>
      </c>
      <c r="B804" s="30" t="s">
        <v>3003</v>
      </c>
      <c r="C804" s="30">
        <v>7</v>
      </c>
      <c r="D804" s="30">
        <v>7</v>
      </c>
    </row>
    <row r="805" spans="1:4">
      <c r="A805" s="30" t="s">
        <v>1514</v>
      </c>
      <c r="B805" s="30" t="s">
        <v>3002</v>
      </c>
      <c r="C805" s="30">
        <v>7</v>
      </c>
      <c r="D805" s="30">
        <v>7</v>
      </c>
    </row>
    <row r="806" spans="1:4">
      <c r="A806" s="30" t="s">
        <v>2250</v>
      </c>
      <c r="B806" s="30" t="s">
        <v>3003</v>
      </c>
      <c r="C806" s="30">
        <v>7</v>
      </c>
      <c r="D806" s="30">
        <v>6</v>
      </c>
    </row>
    <row r="807" spans="1:4">
      <c r="A807" s="30" t="s">
        <v>2505</v>
      </c>
      <c r="B807" s="30" t="s">
        <v>3003</v>
      </c>
      <c r="C807" s="30">
        <v>7</v>
      </c>
      <c r="D807" s="30">
        <v>4</v>
      </c>
    </row>
    <row r="808" spans="1:4">
      <c r="A808" s="30" t="s">
        <v>1813</v>
      </c>
      <c r="B808" s="30" t="s">
        <v>3002</v>
      </c>
      <c r="C808" s="30">
        <v>7</v>
      </c>
      <c r="D808" s="30">
        <v>6</v>
      </c>
    </row>
    <row r="809" spans="1:4">
      <c r="A809" s="30" t="s">
        <v>1309</v>
      </c>
      <c r="B809" s="30" t="s">
        <v>3004</v>
      </c>
      <c r="C809" s="30">
        <v>7</v>
      </c>
      <c r="D809" s="30">
        <v>7</v>
      </c>
    </row>
    <row r="810" spans="1:4">
      <c r="A810" s="30" t="s">
        <v>1855</v>
      </c>
      <c r="B810" s="30" t="s">
        <v>3003</v>
      </c>
      <c r="C810" s="30">
        <v>7</v>
      </c>
      <c r="D810" s="30">
        <v>6</v>
      </c>
    </row>
    <row r="811" spans="1:4">
      <c r="A811" s="30" t="s">
        <v>1856</v>
      </c>
      <c r="B811" s="30" t="s">
        <v>3003</v>
      </c>
      <c r="C811" s="30">
        <v>7</v>
      </c>
      <c r="D811" s="30">
        <v>5</v>
      </c>
    </row>
    <row r="812" spans="1:4">
      <c r="A812" s="30" t="s">
        <v>1478</v>
      </c>
      <c r="B812" s="30" t="s">
        <v>3002</v>
      </c>
      <c r="C812" s="30">
        <v>7</v>
      </c>
      <c r="D812" s="30">
        <v>7</v>
      </c>
    </row>
    <row r="813" spans="1:4">
      <c r="A813" s="30" t="s">
        <v>1493</v>
      </c>
      <c r="B813" s="30" t="s">
        <v>3002</v>
      </c>
      <c r="C813" s="30">
        <v>7</v>
      </c>
      <c r="D813" s="30">
        <v>6</v>
      </c>
    </row>
    <row r="814" spans="1:4">
      <c r="A814" s="30" t="s">
        <v>1646</v>
      </c>
      <c r="B814" s="30" t="s">
        <v>3002</v>
      </c>
      <c r="C814" s="30">
        <v>7</v>
      </c>
      <c r="D814" s="30">
        <v>8</v>
      </c>
    </row>
    <row r="815" spans="1:4">
      <c r="A815" s="30" t="s">
        <v>1558</v>
      </c>
      <c r="B815" s="30" t="s">
        <v>3003</v>
      </c>
      <c r="C815" s="30">
        <v>7</v>
      </c>
      <c r="D815" s="30">
        <v>6</v>
      </c>
    </row>
    <row r="816" spans="1:4">
      <c r="A816" s="30" t="s">
        <v>1558</v>
      </c>
      <c r="B816" s="30" t="s">
        <v>3002</v>
      </c>
      <c r="C816" s="30">
        <v>7</v>
      </c>
      <c r="D816" s="30">
        <v>4</v>
      </c>
    </row>
    <row r="817" spans="1:4">
      <c r="A817" s="30" t="s">
        <v>1897</v>
      </c>
      <c r="B817" s="30" t="s">
        <v>3002</v>
      </c>
      <c r="C817" s="30">
        <v>7</v>
      </c>
      <c r="D817" s="30">
        <v>5</v>
      </c>
    </row>
    <row r="818" spans="1:4">
      <c r="A818" s="30" t="s">
        <v>1671</v>
      </c>
      <c r="B818" s="30" t="s">
        <v>3003</v>
      </c>
      <c r="C818" s="30">
        <v>7</v>
      </c>
      <c r="D818" s="30">
        <v>7</v>
      </c>
    </row>
    <row r="819" spans="1:4">
      <c r="A819" s="30" t="s">
        <v>1671</v>
      </c>
      <c r="B819" s="30" t="s">
        <v>3002</v>
      </c>
      <c r="C819" s="30">
        <v>7</v>
      </c>
      <c r="D819" s="30">
        <v>5</v>
      </c>
    </row>
    <row r="820" spans="1:4">
      <c r="A820" s="30" t="s">
        <v>1898</v>
      </c>
      <c r="B820" s="30" t="s">
        <v>3003</v>
      </c>
      <c r="C820" s="30">
        <v>7</v>
      </c>
      <c r="D820" s="30">
        <v>4</v>
      </c>
    </row>
    <row r="821" spans="1:4">
      <c r="A821" s="30" t="s">
        <v>1541</v>
      </c>
      <c r="B821" s="30" t="s">
        <v>3003</v>
      </c>
      <c r="C821" s="30">
        <v>7</v>
      </c>
      <c r="D821" s="30">
        <v>5</v>
      </c>
    </row>
    <row r="822" spans="1:4">
      <c r="A822" s="30" t="s">
        <v>1503</v>
      </c>
      <c r="B822" s="30" t="s">
        <v>3003</v>
      </c>
      <c r="C822" s="30">
        <v>7</v>
      </c>
      <c r="D822" s="30">
        <v>7</v>
      </c>
    </row>
    <row r="823" spans="1:4">
      <c r="A823" s="30" t="s">
        <v>1816</v>
      </c>
      <c r="B823" s="30" t="s">
        <v>3002</v>
      </c>
      <c r="C823" s="30">
        <v>7</v>
      </c>
      <c r="D823" s="30">
        <v>4</v>
      </c>
    </row>
    <row r="824" spans="1:4">
      <c r="A824" s="30" t="s">
        <v>1516</v>
      </c>
      <c r="B824" s="30" t="s">
        <v>3002</v>
      </c>
      <c r="C824" s="30">
        <v>7</v>
      </c>
      <c r="D824" s="30">
        <v>6</v>
      </c>
    </row>
    <row r="825" spans="1:4">
      <c r="A825" s="30" t="s">
        <v>1599</v>
      </c>
      <c r="B825" s="30" t="s">
        <v>3003</v>
      </c>
      <c r="C825" s="30">
        <v>7</v>
      </c>
      <c r="D825" s="30">
        <v>7</v>
      </c>
    </row>
    <row r="826" spans="1:4">
      <c r="A826" s="30" t="s">
        <v>1973</v>
      </c>
      <c r="B826" s="30" t="s">
        <v>3003</v>
      </c>
      <c r="C826" s="30">
        <v>7</v>
      </c>
      <c r="D826" s="30">
        <v>6</v>
      </c>
    </row>
    <row r="827" spans="1:4">
      <c r="A827" s="30" t="s">
        <v>1470</v>
      </c>
      <c r="B827" s="30" t="s">
        <v>3002</v>
      </c>
      <c r="C827" s="30">
        <v>7</v>
      </c>
      <c r="D827" s="30">
        <v>5</v>
      </c>
    </row>
    <row r="828" spans="1:4">
      <c r="A828" s="30" t="s">
        <v>1571</v>
      </c>
      <c r="B828" s="30" t="s">
        <v>3003</v>
      </c>
      <c r="C828" s="30">
        <v>7</v>
      </c>
      <c r="D828" s="30">
        <v>6</v>
      </c>
    </row>
    <row r="829" spans="1:4">
      <c r="A829" s="30" t="s">
        <v>1525</v>
      </c>
      <c r="B829" s="30" t="s">
        <v>3003</v>
      </c>
      <c r="C829" s="30">
        <v>7</v>
      </c>
      <c r="D829" s="30">
        <v>7</v>
      </c>
    </row>
    <row r="830" spans="1:4">
      <c r="A830" s="30" t="s">
        <v>2700</v>
      </c>
      <c r="B830" s="30" t="s">
        <v>3003</v>
      </c>
      <c r="C830" s="30">
        <v>7</v>
      </c>
      <c r="D830" s="30">
        <v>6</v>
      </c>
    </row>
    <row r="831" spans="1:4">
      <c r="A831" s="30" t="s">
        <v>1903</v>
      </c>
      <c r="B831" s="30" t="s">
        <v>3002</v>
      </c>
      <c r="C831" s="30">
        <v>7</v>
      </c>
      <c r="D831" s="30">
        <v>4</v>
      </c>
    </row>
    <row r="832" spans="1:4">
      <c r="A832" s="30" t="s">
        <v>1976</v>
      </c>
      <c r="B832" s="30" t="s">
        <v>3002</v>
      </c>
      <c r="C832" s="30">
        <v>7</v>
      </c>
      <c r="D832" s="30">
        <v>3</v>
      </c>
    </row>
    <row r="833" spans="1:4">
      <c r="A833" s="30" t="s">
        <v>1647</v>
      </c>
      <c r="B833" s="30" t="s">
        <v>3003</v>
      </c>
      <c r="C833" s="30">
        <v>7</v>
      </c>
      <c r="D833" s="30">
        <v>7</v>
      </c>
    </row>
    <row r="834" spans="1:4">
      <c r="A834" s="30" t="s">
        <v>1494</v>
      </c>
      <c r="B834" s="30" t="s">
        <v>3002</v>
      </c>
      <c r="C834" s="30">
        <v>7</v>
      </c>
      <c r="D834" s="30">
        <v>5</v>
      </c>
    </row>
    <row r="835" spans="1:4">
      <c r="A835" s="30" t="s">
        <v>1276</v>
      </c>
      <c r="B835" s="30" t="s">
        <v>3004</v>
      </c>
      <c r="C835" s="30">
        <v>7</v>
      </c>
      <c r="D835" s="30">
        <v>5</v>
      </c>
    </row>
    <row r="836" spans="1:4">
      <c r="A836" s="30" t="s">
        <v>1222</v>
      </c>
      <c r="B836" s="30" t="s">
        <v>3002</v>
      </c>
      <c r="C836" s="30">
        <v>7</v>
      </c>
      <c r="D836" s="30">
        <v>7</v>
      </c>
    </row>
    <row r="837" spans="1:4">
      <c r="A837" s="30" t="s">
        <v>3120</v>
      </c>
      <c r="B837" s="30" t="s">
        <v>3003</v>
      </c>
      <c r="C837" s="30">
        <v>7</v>
      </c>
      <c r="D837" s="30">
        <v>5</v>
      </c>
    </row>
    <row r="838" spans="1:4">
      <c r="A838" s="30" t="s">
        <v>3510</v>
      </c>
      <c r="B838" s="30" t="s">
        <v>3003</v>
      </c>
      <c r="C838" s="30">
        <v>7</v>
      </c>
      <c r="D838" s="30">
        <v>7</v>
      </c>
    </row>
    <row r="839" spans="1:4">
      <c r="A839" s="30" t="s">
        <v>3492</v>
      </c>
      <c r="B839" s="30" t="s">
        <v>3002</v>
      </c>
      <c r="C839" s="30">
        <v>7</v>
      </c>
      <c r="D839" s="30">
        <v>7</v>
      </c>
    </row>
    <row r="840" spans="1:4">
      <c r="A840" s="30" t="s">
        <v>3490</v>
      </c>
      <c r="B840" s="30" t="s">
        <v>3002</v>
      </c>
      <c r="C840" s="30">
        <v>7</v>
      </c>
      <c r="D840" s="30">
        <v>6</v>
      </c>
    </row>
    <row r="841" spans="1:4">
      <c r="A841" s="30" t="s">
        <v>1628</v>
      </c>
      <c r="B841" s="30" t="s">
        <v>3003</v>
      </c>
      <c r="C841" s="30">
        <v>7</v>
      </c>
      <c r="D841" s="30">
        <v>5</v>
      </c>
    </row>
    <row r="842" spans="1:4">
      <c r="A842" s="30" t="s">
        <v>2075</v>
      </c>
      <c r="B842" s="30" t="s">
        <v>3003</v>
      </c>
      <c r="C842" s="30">
        <v>7</v>
      </c>
      <c r="D842" s="30">
        <v>2</v>
      </c>
    </row>
    <row r="843" spans="1:4">
      <c r="A843" s="30" t="s">
        <v>3261</v>
      </c>
      <c r="B843" s="30" t="s">
        <v>3003</v>
      </c>
      <c r="C843" s="30">
        <v>7</v>
      </c>
      <c r="D843" s="30">
        <v>6</v>
      </c>
    </row>
    <row r="844" spans="1:4">
      <c r="A844" s="30" t="s">
        <v>2530</v>
      </c>
      <c r="B844" s="30" t="s">
        <v>3003</v>
      </c>
      <c r="C844" s="30">
        <v>7</v>
      </c>
      <c r="D844" s="30">
        <v>1</v>
      </c>
    </row>
    <row r="845" spans="1:4">
      <c r="A845" s="30" t="s">
        <v>3174</v>
      </c>
      <c r="B845" s="30" t="s">
        <v>3003</v>
      </c>
      <c r="C845" s="30">
        <v>7</v>
      </c>
      <c r="D845" s="30">
        <v>6</v>
      </c>
    </row>
    <row r="846" spans="1:4">
      <c r="A846" s="30" t="s">
        <v>1413</v>
      </c>
      <c r="B846" s="30" t="s">
        <v>3002</v>
      </c>
      <c r="C846" s="30">
        <v>7</v>
      </c>
      <c r="D846" s="30">
        <v>6</v>
      </c>
    </row>
    <row r="847" spans="1:4">
      <c r="A847" s="30" t="s">
        <v>1589</v>
      </c>
      <c r="B847" s="30" t="s">
        <v>3002</v>
      </c>
      <c r="C847" s="30">
        <v>7</v>
      </c>
      <c r="D847" s="30">
        <v>7</v>
      </c>
    </row>
    <row r="848" spans="1:4">
      <c r="A848" s="30" t="s">
        <v>1575</v>
      </c>
      <c r="B848" s="30" t="s">
        <v>3002</v>
      </c>
      <c r="C848" s="30">
        <v>7</v>
      </c>
      <c r="D848" s="30">
        <v>7</v>
      </c>
    </row>
    <row r="849" spans="1:4">
      <c r="A849" s="30" t="s">
        <v>1590</v>
      </c>
      <c r="B849" s="30" t="s">
        <v>3003</v>
      </c>
      <c r="C849" s="30">
        <v>7</v>
      </c>
      <c r="D849" s="30">
        <v>5</v>
      </c>
    </row>
    <row r="850" spans="1:4">
      <c r="A850" s="30" t="s">
        <v>2087</v>
      </c>
      <c r="B850" s="30" t="s">
        <v>3003</v>
      </c>
      <c r="C850" s="30">
        <v>7</v>
      </c>
      <c r="D850" s="30">
        <v>6</v>
      </c>
    </row>
    <row r="851" spans="1:4">
      <c r="A851" s="30" t="s">
        <v>1775</v>
      </c>
      <c r="B851" s="30" t="s">
        <v>3003</v>
      </c>
      <c r="C851" s="30">
        <v>7</v>
      </c>
      <c r="D851" s="30">
        <v>6</v>
      </c>
    </row>
    <row r="852" spans="1:4">
      <c r="A852" s="30" t="s">
        <v>2179</v>
      </c>
      <c r="B852" s="30" t="s">
        <v>3003</v>
      </c>
      <c r="C852" s="30">
        <v>7</v>
      </c>
      <c r="D852" s="30">
        <v>6</v>
      </c>
    </row>
    <row r="853" spans="1:4">
      <c r="A853" s="30" t="s">
        <v>1550</v>
      </c>
      <c r="B853" s="30" t="s">
        <v>3002</v>
      </c>
      <c r="C853" s="30">
        <v>7</v>
      </c>
      <c r="D853" s="30">
        <v>6</v>
      </c>
    </row>
    <row r="854" spans="1:4">
      <c r="A854" s="30" t="s">
        <v>1551</v>
      </c>
      <c r="B854" s="30" t="s">
        <v>3003</v>
      </c>
      <c r="C854" s="30">
        <v>7</v>
      </c>
      <c r="D854" s="30">
        <v>7</v>
      </c>
    </row>
    <row r="855" spans="1:4">
      <c r="A855" s="30" t="s">
        <v>1611</v>
      </c>
      <c r="B855" s="30" t="s">
        <v>3003</v>
      </c>
      <c r="C855" s="30">
        <v>7</v>
      </c>
      <c r="D855" s="30">
        <v>7</v>
      </c>
    </row>
    <row r="856" spans="1:4">
      <c r="A856" s="30" t="s">
        <v>2092</v>
      </c>
      <c r="B856" s="30" t="s">
        <v>3002</v>
      </c>
      <c r="C856" s="30">
        <v>7</v>
      </c>
      <c r="D856" s="30">
        <v>6</v>
      </c>
    </row>
    <row r="857" spans="1:4">
      <c r="A857" s="30" t="s">
        <v>1294</v>
      </c>
      <c r="B857" s="30" t="s">
        <v>3004</v>
      </c>
      <c r="C857" s="30">
        <v>7</v>
      </c>
      <c r="D857" s="30">
        <v>7</v>
      </c>
    </row>
    <row r="858" spans="1:4">
      <c r="A858" s="30" t="s">
        <v>1230</v>
      </c>
      <c r="B858" s="30" t="s">
        <v>3004</v>
      </c>
      <c r="C858" s="30">
        <v>7</v>
      </c>
      <c r="D858" s="30">
        <v>5</v>
      </c>
    </row>
    <row r="859" spans="1:4">
      <c r="A859" s="30" t="s">
        <v>1686</v>
      </c>
      <c r="B859" s="30" t="s">
        <v>3003</v>
      </c>
      <c r="C859" s="30">
        <v>7</v>
      </c>
      <c r="D859" s="30">
        <v>7</v>
      </c>
    </row>
    <row r="860" spans="1:4">
      <c r="A860" s="30" t="s">
        <v>1688</v>
      </c>
      <c r="B860" s="30" t="s">
        <v>3003</v>
      </c>
      <c r="C860" s="30">
        <v>7</v>
      </c>
      <c r="D860" s="30">
        <v>7</v>
      </c>
    </row>
    <row r="861" spans="1:4">
      <c r="A861" s="30" t="s">
        <v>1998</v>
      </c>
      <c r="B861" s="30" t="s">
        <v>3003</v>
      </c>
      <c r="C861" s="30">
        <v>7</v>
      </c>
      <c r="D861" s="30">
        <v>7</v>
      </c>
    </row>
    <row r="862" spans="1:4">
      <c r="A862" s="30" t="s">
        <v>2301</v>
      </c>
      <c r="B862" s="30" t="s">
        <v>3003</v>
      </c>
      <c r="C862" s="30">
        <v>7</v>
      </c>
      <c r="D862" s="30">
        <v>6</v>
      </c>
    </row>
    <row r="863" spans="1:4">
      <c r="A863" s="30" t="s">
        <v>1631</v>
      </c>
      <c r="B863" s="30" t="s">
        <v>3003</v>
      </c>
      <c r="C863" s="30">
        <v>7</v>
      </c>
      <c r="D863" s="30">
        <v>5</v>
      </c>
    </row>
    <row r="864" spans="1:4">
      <c r="A864" s="30" t="s">
        <v>1632</v>
      </c>
      <c r="B864" s="30" t="s">
        <v>3003</v>
      </c>
      <c r="C864" s="30">
        <v>7</v>
      </c>
      <c r="D864" s="30">
        <v>7</v>
      </c>
    </row>
    <row r="865" spans="1:4">
      <c r="A865" s="30" t="s">
        <v>1532</v>
      </c>
      <c r="B865" s="30" t="s">
        <v>3003</v>
      </c>
      <c r="C865" s="30">
        <v>7</v>
      </c>
      <c r="D865" s="30">
        <v>7</v>
      </c>
    </row>
    <row r="866" spans="1:4">
      <c r="A866" s="30" t="s">
        <v>1562</v>
      </c>
      <c r="B866" s="30" t="s">
        <v>3002</v>
      </c>
      <c r="C866" s="30">
        <v>7</v>
      </c>
      <c r="D866" s="30">
        <v>6</v>
      </c>
    </row>
    <row r="867" spans="1:4">
      <c r="A867" s="30" t="s">
        <v>1578</v>
      </c>
      <c r="B867" s="30" t="s">
        <v>3003</v>
      </c>
      <c r="C867" s="30">
        <v>7</v>
      </c>
      <c r="D867" s="30">
        <v>7</v>
      </c>
    </row>
    <row r="868" spans="1:4">
      <c r="A868" s="30" t="s">
        <v>1563</v>
      </c>
      <c r="B868" s="30" t="s">
        <v>3002</v>
      </c>
      <c r="C868" s="30">
        <v>7</v>
      </c>
      <c r="D868" s="30">
        <v>4</v>
      </c>
    </row>
    <row r="869" spans="1:4">
      <c r="A869" s="30" t="s">
        <v>1467</v>
      </c>
      <c r="B869" s="30" t="s">
        <v>3004</v>
      </c>
      <c r="C869" s="30">
        <v>7</v>
      </c>
      <c r="D869" s="30">
        <v>2</v>
      </c>
    </row>
    <row r="870" spans="1:4">
      <c r="A870" s="30" t="s">
        <v>2009</v>
      </c>
      <c r="B870" s="30" t="s">
        <v>3003</v>
      </c>
      <c r="C870" s="30">
        <v>7</v>
      </c>
      <c r="D870" s="30">
        <v>4</v>
      </c>
    </row>
    <row r="871" spans="1:4">
      <c r="A871" s="30" t="s">
        <v>1634</v>
      </c>
      <c r="B871" s="30" t="s">
        <v>3002</v>
      </c>
      <c r="C871" s="30">
        <v>7</v>
      </c>
      <c r="D871" s="30">
        <v>7</v>
      </c>
    </row>
    <row r="872" spans="1:4">
      <c r="A872" s="30" t="s">
        <v>2587</v>
      </c>
      <c r="B872" s="30" t="s">
        <v>3003</v>
      </c>
      <c r="C872" s="30">
        <v>7</v>
      </c>
      <c r="D872" s="30">
        <v>7</v>
      </c>
    </row>
    <row r="873" spans="1:4">
      <c r="A873" s="30" t="s">
        <v>1743</v>
      </c>
      <c r="B873" s="30" t="s">
        <v>3003</v>
      </c>
      <c r="C873" s="30">
        <v>7</v>
      </c>
      <c r="D873" s="30">
        <v>4</v>
      </c>
    </row>
    <row r="874" spans="1:4">
      <c r="A874" s="30" t="s">
        <v>1722</v>
      </c>
      <c r="B874" s="30" t="s">
        <v>3003</v>
      </c>
      <c r="C874" s="30">
        <v>7</v>
      </c>
      <c r="D874" s="30">
        <v>6</v>
      </c>
    </row>
    <row r="875" spans="1:4">
      <c r="A875" s="30" t="s">
        <v>2012</v>
      </c>
      <c r="B875" s="30" t="s">
        <v>3003</v>
      </c>
      <c r="C875" s="30">
        <v>7</v>
      </c>
      <c r="D875" s="30">
        <v>7</v>
      </c>
    </row>
    <row r="876" spans="1:4">
      <c r="A876" s="30" t="s">
        <v>1787</v>
      </c>
      <c r="B876" s="30" t="s">
        <v>3002</v>
      </c>
      <c r="C876" s="30">
        <v>7</v>
      </c>
      <c r="D876" s="30">
        <v>6</v>
      </c>
    </row>
    <row r="877" spans="1:4">
      <c r="A877" s="30" t="s">
        <v>1788</v>
      </c>
      <c r="B877" s="30" t="s">
        <v>3003</v>
      </c>
      <c r="C877" s="30">
        <v>7</v>
      </c>
      <c r="D877" s="30">
        <v>7</v>
      </c>
    </row>
    <row r="878" spans="1:4">
      <c r="A878" s="30" t="s">
        <v>1875</v>
      </c>
      <c r="B878" s="30" t="s">
        <v>3003</v>
      </c>
      <c r="C878" s="30">
        <v>7</v>
      </c>
      <c r="D878" s="30">
        <v>7</v>
      </c>
    </row>
    <row r="879" spans="1:4">
      <c r="A879" s="30" t="s">
        <v>2324</v>
      </c>
      <c r="B879" s="30" t="s">
        <v>3003</v>
      </c>
      <c r="C879" s="30">
        <v>7</v>
      </c>
      <c r="D879" s="30">
        <v>3</v>
      </c>
    </row>
    <row r="880" spans="1:4">
      <c r="A880" s="30" t="s">
        <v>3341</v>
      </c>
      <c r="B880" s="30" t="s">
        <v>3003</v>
      </c>
      <c r="C880" s="30">
        <v>7</v>
      </c>
      <c r="D880" s="30">
        <v>7</v>
      </c>
    </row>
    <row r="881" spans="1:4">
      <c r="A881" s="30" t="s">
        <v>2223</v>
      </c>
      <c r="B881" s="30" t="s">
        <v>3003</v>
      </c>
      <c r="C881" s="30">
        <v>7</v>
      </c>
      <c r="D881" s="30">
        <v>4</v>
      </c>
    </row>
    <row r="882" spans="1:4">
      <c r="A882" s="30" t="s">
        <v>2224</v>
      </c>
      <c r="B882" s="30" t="s">
        <v>3003</v>
      </c>
      <c r="C882" s="30">
        <v>7</v>
      </c>
      <c r="D882" s="30">
        <v>6</v>
      </c>
    </row>
    <row r="883" spans="1:4">
      <c r="A883" s="30" t="s">
        <v>1638</v>
      </c>
      <c r="B883" s="30" t="s">
        <v>3002</v>
      </c>
      <c r="C883" s="30">
        <v>7</v>
      </c>
      <c r="D883" s="30">
        <v>5</v>
      </c>
    </row>
    <row r="884" spans="1:4">
      <c r="A884" s="30" t="s">
        <v>1879</v>
      </c>
      <c r="B884" s="30" t="s">
        <v>3003</v>
      </c>
      <c r="C884" s="30">
        <v>7</v>
      </c>
      <c r="D884" s="30">
        <v>5</v>
      </c>
    </row>
    <row r="885" spans="1:4">
      <c r="A885" s="30" t="s">
        <v>2330</v>
      </c>
      <c r="B885" s="30" t="s">
        <v>3003</v>
      </c>
      <c r="C885" s="30">
        <v>7</v>
      </c>
      <c r="D885" s="30">
        <v>3</v>
      </c>
    </row>
    <row r="886" spans="1:4">
      <c r="A886" s="30" t="s">
        <v>1595</v>
      </c>
      <c r="B886" s="30" t="s">
        <v>3002</v>
      </c>
      <c r="C886" s="30">
        <v>7</v>
      </c>
      <c r="D886" s="30">
        <v>7</v>
      </c>
    </row>
    <row r="887" spans="1:4">
      <c r="A887" s="30" t="s">
        <v>3519</v>
      </c>
      <c r="B887" s="30" t="s">
        <v>3003</v>
      </c>
      <c r="C887" s="30">
        <v>7</v>
      </c>
      <c r="D887" s="30">
        <v>5</v>
      </c>
    </row>
    <row r="888" spans="1:4">
      <c r="A888" s="30" t="s">
        <v>2620</v>
      </c>
      <c r="B888" s="30" t="s">
        <v>3003</v>
      </c>
      <c r="C888" s="30">
        <v>7</v>
      </c>
      <c r="D888" s="30">
        <v>5</v>
      </c>
    </row>
    <row r="889" spans="1:4">
      <c r="A889" s="30" t="s">
        <v>2022</v>
      </c>
      <c r="B889" s="30" t="s">
        <v>3003</v>
      </c>
      <c r="C889" s="30">
        <v>7</v>
      </c>
      <c r="D889" s="30">
        <v>6</v>
      </c>
    </row>
    <row r="890" spans="1:4">
      <c r="A890" s="30" t="s">
        <v>1793</v>
      </c>
      <c r="B890" s="30" t="s">
        <v>3003</v>
      </c>
      <c r="C890" s="30">
        <v>7</v>
      </c>
      <c r="D890" s="30">
        <v>7</v>
      </c>
    </row>
    <row r="891" spans="1:4">
      <c r="A891" s="30" t="s">
        <v>1468</v>
      </c>
      <c r="B891" s="30" t="s">
        <v>3002</v>
      </c>
      <c r="C891" s="30">
        <v>7</v>
      </c>
      <c r="D891" s="30">
        <v>7</v>
      </c>
    </row>
    <row r="892" spans="1:4">
      <c r="A892" s="30" t="s">
        <v>1726</v>
      </c>
      <c r="B892" s="30" t="s">
        <v>3003</v>
      </c>
      <c r="C892" s="30">
        <v>7</v>
      </c>
      <c r="D892" s="30">
        <v>5</v>
      </c>
    </row>
    <row r="893" spans="1:4">
      <c r="A893" s="30" t="s">
        <v>2028</v>
      </c>
      <c r="B893" s="30" t="s">
        <v>3002</v>
      </c>
      <c r="C893" s="30">
        <v>7</v>
      </c>
      <c r="D893" s="30">
        <v>7</v>
      </c>
    </row>
    <row r="894" spans="1:4">
      <c r="A894" s="30" t="s">
        <v>1727</v>
      </c>
      <c r="B894" s="30" t="s">
        <v>3003</v>
      </c>
      <c r="C894" s="30">
        <v>7</v>
      </c>
      <c r="D894" s="30">
        <v>6</v>
      </c>
    </row>
    <row r="895" spans="1:4">
      <c r="A895" s="30" t="s">
        <v>2131</v>
      </c>
      <c r="B895" s="30" t="s">
        <v>3003</v>
      </c>
      <c r="C895" s="30">
        <v>7</v>
      </c>
      <c r="D895" s="30">
        <v>7</v>
      </c>
    </row>
    <row r="896" spans="1:4">
      <c r="A896" s="30" t="s">
        <v>1564</v>
      </c>
      <c r="B896" s="30" t="s">
        <v>3002</v>
      </c>
      <c r="C896" s="30">
        <v>7</v>
      </c>
      <c r="D896" s="30">
        <v>6</v>
      </c>
    </row>
    <row r="897" spans="1:4">
      <c r="A897" s="30" t="s">
        <v>1802</v>
      </c>
      <c r="B897" s="30" t="s">
        <v>3003</v>
      </c>
      <c r="C897" s="30">
        <v>7</v>
      </c>
      <c r="D897" s="30">
        <v>7</v>
      </c>
    </row>
    <row r="898" spans="1:4">
      <c r="A898" s="30" t="s">
        <v>1422</v>
      </c>
      <c r="B898" s="30" t="s">
        <v>3002</v>
      </c>
      <c r="C898" s="30">
        <v>7</v>
      </c>
      <c r="D898" s="30">
        <v>7</v>
      </c>
    </row>
    <row r="899" spans="1:4">
      <c r="A899" s="30" t="s">
        <v>3356</v>
      </c>
      <c r="B899" s="30" t="s">
        <v>3003</v>
      </c>
      <c r="C899" s="30">
        <v>7</v>
      </c>
      <c r="D899" s="30">
        <v>5</v>
      </c>
    </row>
    <row r="900" spans="1:4">
      <c r="A900" s="30" t="s">
        <v>3232</v>
      </c>
      <c r="B900" s="30" t="s">
        <v>3003</v>
      </c>
      <c r="C900" s="30">
        <v>7</v>
      </c>
      <c r="D900" s="30">
        <v>4</v>
      </c>
    </row>
    <row r="901" spans="1:4">
      <c r="A901" s="30" t="s">
        <v>3501</v>
      </c>
      <c r="B901" s="30" t="s">
        <v>3003</v>
      </c>
      <c r="C901" s="30">
        <v>7</v>
      </c>
      <c r="D901" s="30">
        <v>3</v>
      </c>
    </row>
    <row r="902" spans="1:4">
      <c r="A902" s="30" t="s">
        <v>3029</v>
      </c>
      <c r="B902" s="30">
        <v>7</v>
      </c>
      <c r="C902" s="30">
        <v>7</v>
      </c>
      <c r="D902" s="30">
        <v>1</v>
      </c>
    </row>
    <row r="903" spans="1:4">
      <c r="A903" s="30" t="s">
        <v>3395</v>
      </c>
      <c r="B903" s="30">
        <v>7</v>
      </c>
      <c r="C903" s="30">
        <v>5</v>
      </c>
      <c r="D903" s="30">
        <v>1.4</v>
      </c>
    </row>
    <row r="904" spans="1:4">
      <c r="A904" s="30" t="s">
        <v>3022</v>
      </c>
      <c r="B904" s="30">
        <v>7</v>
      </c>
      <c r="C904" s="30">
        <v>3</v>
      </c>
      <c r="D904" s="30">
        <v>2.3333333333333299</v>
      </c>
    </row>
    <row r="905" spans="1:4">
      <c r="A905" s="30" t="s">
        <v>3381</v>
      </c>
      <c r="B905" s="30">
        <v>7</v>
      </c>
      <c r="C905" s="30">
        <v>5</v>
      </c>
      <c r="D905" s="30">
        <v>1.4</v>
      </c>
    </row>
    <row r="906" spans="1:4">
      <c r="A906" s="30" t="s">
        <v>3384</v>
      </c>
      <c r="B906" s="30">
        <v>7</v>
      </c>
      <c r="C906" s="30">
        <v>6</v>
      </c>
      <c r="D906" s="30">
        <v>1.1666666666666601</v>
      </c>
    </row>
    <row r="907" spans="1:4">
      <c r="A907" s="30" t="s">
        <v>4426</v>
      </c>
      <c r="B907" s="30">
        <v>7</v>
      </c>
      <c r="C907" s="30">
        <v>4</v>
      </c>
      <c r="D907" s="30">
        <v>1.75</v>
      </c>
    </row>
    <row r="908" spans="1:4">
      <c r="A908" s="30" t="s">
        <v>4427</v>
      </c>
      <c r="B908" s="30">
        <v>7</v>
      </c>
      <c r="C908" s="30">
        <v>5</v>
      </c>
      <c r="D908" s="30">
        <v>1.4</v>
      </c>
    </row>
    <row r="909" spans="1:4">
      <c r="A909" s="30" t="s">
        <v>2242</v>
      </c>
      <c r="B909" s="30" t="s">
        <v>3003</v>
      </c>
      <c r="C909" s="30">
        <v>7</v>
      </c>
      <c r="D909" s="30">
        <v>3</v>
      </c>
    </row>
    <row r="910" spans="1:4">
      <c r="A910" s="30" t="s">
        <v>3121</v>
      </c>
      <c r="B910" s="30" t="s">
        <v>3003</v>
      </c>
      <c r="C910" s="30">
        <v>7</v>
      </c>
      <c r="D910" s="30">
        <v>7</v>
      </c>
    </row>
    <row r="911" spans="1:4">
      <c r="A911" s="30" t="s">
        <v>1850</v>
      </c>
      <c r="B911" s="30" t="s">
        <v>3003</v>
      </c>
      <c r="C911" s="30">
        <v>6</v>
      </c>
      <c r="D911" s="30">
        <v>5</v>
      </c>
    </row>
    <row r="912" spans="1:4">
      <c r="A912" s="30" t="s">
        <v>1850</v>
      </c>
      <c r="B912" s="30" t="s">
        <v>3002</v>
      </c>
      <c r="C912" s="30">
        <v>6</v>
      </c>
      <c r="D912" s="30">
        <v>6</v>
      </c>
    </row>
    <row r="913" spans="1:4">
      <c r="A913" s="30" t="s">
        <v>2498</v>
      </c>
      <c r="B913" s="30" t="s">
        <v>3003</v>
      </c>
      <c r="C913" s="30">
        <v>6</v>
      </c>
      <c r="D913" s="30">
        <v>6</v>
      </c>
    </row>
    <row r="914" spans="1:4">
      <c r="A914" s="30" t="s">
        <v>2141</v>
      </c>
      <c r="B914" s="30" t="s">
        <v>3003</v>
      </c>
      <c r="C914" s="30">
        <v>6</v>
      </c>
      <c r="D914" s="30">
        <v>6</v>
      </c>
    </row>
    <row r="915" spans="1:4">
      <c r="A915" s="30" t="s">
        <v>1809</v>
      </c>
      <c r="B915" s="30" t="s">
        <v>3003</v>
      </c>
      <c r="C915" s="30">
        <v>6</v>
      </c>
      <c r="D915" s="30">
        <v>5</v>
      </c>
    </row>
    <row r="916" spans="1:4">
      <c r="A916" s="30" t="s">
        <v>1891</v>
      </c>
      <c r="B916" s="30" t="s">
        <v>3003</v>
      </c>
      <c r="C916" s="30">
        <v>6</v>
      </c>
      <c r="D916" s="30">
        <v>5</v>
      </c>
    </row>
    <row r="917" spans="1:4">
      <c r="A917" s="30" t="s">
        <v>1514</v>
      </c>
      <c r="B917" s="30" t="s">
        <v>3003</v>
      </c>
      <c r="C917" s="30">
        <v>6</v>
      </c>
      <c r="D917" s="30">
        <v>6</v>
      </c>
    </row>
    <row r="918" spans="1:4">
      <c r="A918" s="30" t="s">
        <v>1893</v>
      </c>
      <c r="B918" s="30" t="s">
        <v>3003</v>
      </c>
      <c r="C918" s="30">
        <v>6</v>
      </c>
      <c r="D918" s="30">
        <v>5</v>
      </c>
    </row>
    <row r="919" spans="1:4">
      <c r="A919" s="30" t="s">
        <v>2365</v>
      </c>
      <c r="B919" s="30" t="s">
        <v>3003</v>
      </c>
      <c r="C919" s="30">
        <v>6</v>
      </c>
      <c r="D919" s="30">
        <v>4</v>
      </c>
    </row>
    <row r="920" spans="1:4">
      <c r="A920" s="30" t="s">
        <v>2366</v>
      </c>
      <c r="B920" s="30" t="s">
        <v>3002</v>
      </c>
      <c r="C920" s="30">
        <v>6</v>
      </c>
      <c r="D920" s="30">
        <v>4</v>
      </c>
    </row>
    <row r="921" spans="1:4">
      <c r="A921" s="30" t="s">
        <v>2145</v>
      </c>
      <c r="B921" s="30" t="s">
        <v>3003</v>
      </c>
      <c r="C921" s="30">
        <v>6</v>
      </c>
      <c r="D921" s="30">
        <v>5</v>
      </c>
    </row>
    <row r="922" spans="1:4">
      <c r="A922" s="30" t="s">
        <v>2368</v>
      </c>
      <c r="B922" s="30" t="s">
        <v>3003</v>
      </c>
      <c r="C922" s="30">
        <v>6</v>
      </c>
      <c r="D922" s="30">
        <v>3</v>
      </c>
    </row>
    <row r="923" spans="1:4">
      <c r="A923" s="30" t="s">
        <v>1895</v>
      </c>
      <c r="B923" s="30" t="s">
        <v>3003</v>
      </c>
      <c r="C923" s="30">
        <v>6</v>
      </c>
      <c r="D923" s="30">
        <v>6</v>
      </c>
    </row>
    <row r="924" spans="1:4">
      <c r="A924" s="30" t="s">
        <v>3523</v>
      </c>
      <c r="B924" s="30" t="s">
        <v>3003</v>
      </c>
      <c r="C924" s="30">
        <v>6</v>
      </c>
      <c r="D924" s="30">
        <v>3</v>
      </c>
    </row>
    <row r="925" spans="1:4">
      <c r="A925" s="30" t="s">
        <v>1622</v>
      </c>
      <c r="B925" s="30" t="s">
        <v>3003</v>
      </c>
      <c r="C925" s="30">
        <v>6</v>
      </c>
      <c r="D925" s="30">
        <v>6</v>
      </c>
    </row>
    <row r="926" spans="1:4">
      <c r="A926" s="30" t="s">
        <v>1703</v>
      </c>
      <c r="B926" s="30" t="s">
        <v>3003</v>
      </c>
      <c r="C926" s="30">
        <v>6</v>
      </c>
      <c r="D926" s="30">
        <v>5</v>
      </c>
    </row>
    <row r="927" spans="1:4">
      <c r="A927" s="30" t="s">
        <v>1327</v>
      </c>
      <c r="B927" s="30" t="s">
        <v>3002</v>
      </c>
      <c r="C927" s="30">
        <v>6</v>
      </c>
      <c r="D927" s="30">
        <v>6</v>
      </c>
    </row>
    <row r="928" spans="1:4">
      <c r="A928" s="30" t="s">
        <v>1730</v>
      </c>
      <c r="B928" s="30" t="s">
        <v>3003</v>
      </c>
      <c r="C928" s="30">
        <v>6</v>
      </c>
      <c r="D928" s="30">
        <v>5</v>
      </c>
    </row>
    <row r="929" spans="1:4">
      <c r="A929" s="30" t="s">
        <v>1970</v>
      </c>
      <c r="B929" s="30" t="s">
        <v>3003</v>
      </c>
      <c r="C929" s="30">
        <v>6</v>
      </c>
      <c r="D929" s="30">
        <v>7</v>
      </c>
    </row>
    <row r="930" spans="1:4">
      <c r="A930" s="30" t="s">
        <v>3524</v>
      </c>
      <c r="B930" s="30" t="s">
        <v>3002</v>
      </c>
      <c r="C930" s="30">
        <v>6</v>
      </c>
      <c r="D930" s="30">
        <v>1</v>
      </c>
    </row>
    <row r="931" spans="1:4">
      <c r="A931" s="30" t="s">
        <v>1673</v>
      </c>
      <c r="B931" s="30" t="s">
        <v>3002</v>
      </c>
      <c r="C931" s="30">
        <v>6</v>
      </c>
      <c r="D931" s="30">
        <v>6</v>
      </c>
    </row>
    <row r="932" spans="1:4">
      <c r="A932" s="30" t="s">
        <v>1265</v>
      </c>
      <c r="B932" s="30" t="s">
        <v>3004</v>
      </c>
      <c r="C932" s="30">
        <v>6</v>
      </c>
      <c r="D932" s="30">
        <v>4</v>
      </c>
    </row>
    <row r="933" spans="1:4">
      <c r="A933" s="30" t="s">
        <v>1707</v>
      </c>
      <c r="B933" s="30" t="s">
        <v>3003</v>
      </c>
      <c r="C933" s="30">
        <v>6</v>
      </c>
      <c r="D933" s="30">
        <v>6</v>
      </c>
    </row>
    <row r="934" spans="1:4">
      <c r="A934" s="30" t="s">
        <v>1900</v>
      </c>
      <c r="B934" s="30" t="s">
        <v>3003</v>
      </c>
      <c r="C934" s="30">
        <v>6</v>
      </c>
      <c r="D934" s="30">
        <v>5</v>
      </c>
    </row>
    <row r="935" spans="1:4">
      <c r="A935" s="30" t="s">
        <v>2066</v>
      </c>
      <c r="B935" s="30" t="s">
        <v>3003</v>
      </c>
      <c r="C935" s="30">
        <v>6</v>
      </c>
      <c r="D935" s="30">
        <v>5</v>
      </c>
    </row>
    <row r="936" spans="1:4">
      <c r="A936" s="30" t="s">
        <v>1544</v>
      </c>
      <c r="B936" s="30" t="s">
        <v>3003</v>
      </c>
      <c r="C936" s="30">
        <v>6</v>
      </c>
      <c r="D936" s="30">
        <v>4</v>
      </c>
    </row>
    <row r="937" spans="1:4">
      <c r="A937" s="30" t="s">
        <v>1626</v>
      </c>
      <c r="B937" s="30" t="s">
        <v>3003</v>
      </c>
      <c r="C937" s="30">
        <v>6</v>
      </c>
      <c r="D937" s="30">
        <v>6</v>
      </c>
    </row>
    <row r="938" spans="1:4">
      <c r="A938" s="30" t="s">
        <v>2071</v>
      </c>
      <c r="B938" s="30" t="s">
        <v>3003</v>
      </c>
      <c r="C938" s="30">
        <v>6</v>
      </c>
      <c r="D938" s="30">
        <v>6</v>
      </c>
    </row>
    <row r="939" spans="1:4">
      <c r="A939" s="30" t="s">
        <v>1709</v>
      </c>
      <c r="B939" s="30" t="s">
        <v>3003</v>
      </c>
      <c r="C939" s="30">
        <v>6</v>
      </c>
      <c r="D939" s="30">
        <v>5</v>
      </c>
    </row>
    <row r="940" spans="1:4">
      <c r="A940" s="30" t="s">
        <v>1860</v>
      </c>
      <c r="B940" s="30" t="s">
        <v>3003</v>
      </c>
      <c r="C940" s="30">
        <v>6</v>
      </c>
      <c r="D940" s="30">
        <v>5</v>
      </c>
    </row>
    <row r="941" spans="1:4">
      <c r="A941" s="30" t="s">
        <v>1735</v>
      </c>
      <c r="B941" s="30" t="s">
        <v>3002</v>
      </c>
      <c r="C941" s="30">
        <v>6</v>
      </c>
      <c r="D941" s="30">
        <v>6</v>
      </c>
    </row>
    <row r="942" spans="1:4">
      <c r="A942" s="30" t="s">
        <v>1769</v>
      </c>
      <c r="B942" s="30" t="s">
        <v>3003</v>
      </c>
      <c r="C942" s="30">
        <v>6</v>
      </c>
      <c r="D942" s="30">
        <v>6</v>
      </c>
    </row>
    <row r="943" spans="1:4">
      <c r="A943" s="30" t="s">
        <v>1650</v>
      </c>
      <c r="B943" s="30" t="s">
        <v>3002</v>
      </c>
      <c r="C943" s="30">
        <v>6</v>
      </c>
      <c r="D943" s="30">
        <v>3</v>
      </c>
    </row>
    <row r="944" spans="1:4">
      <c r="A944" s="30" t="s">
        <v>1910</v>
      </c>
      <c r="B944" s="30" t="s">
        <v>3003</v>
      </c>
      <c r="C944" s="30">
        <v>6</v>
      </c>
      <c r="D944" s="30">
        <v>6</v>
      </c>
    </row>
    <row r="945" spans="1:4">
      <c r="A945" s="30" t="s">
        <v>1497</v>
      </c>
      <c r="B945" s="30" t="s">
        <v>3003</v>
      </c>
      <c r="C945" s="30">
        <v>6</v>
      </c>
      <c r="D945" s="30">
        <v>5</v>
      </c>
    </row>
    <row r="946" spans="1:4">
      <c r="A946" s="30" t="s">
        <v>1507</v>
      </c>
      <c r="B946" s="30" t="s">
        <v>3002</v>
      </c>
      <c r="C946" s="30">
        <v>6</v>
      </c>
      <c r="D946" s="30">
        <v>6</v>
      </c>
    </row>
    <row r="947" spans="1:4">
      <c r="A947" s="30" t="s">
        <v>1374</v>
      </c>
      <c r="B947" s="30" t="s">
        <v>3002</v>
      </c>
      <c r="C947" s="30">
        <v>6</v>
      </c>
      <c r="D947" s="30">
        <v>6</v>
      </c>
    </row>
    <row r="948" spans="1:4">
      <c r="A948" s="30" t="s">
        <v>1266</v>
      </c>
      <c r="B948" s="30" t="s">
        <v>3002</v>
      </c>
      <c r="C948" s="30">
        <v>6</v>
      </c>
      <c r="D948" s="30">
        <v>5</v>
      </c>
    </row>
    <row r="949" spans="1:4">
      <c r="A949" s="30" t="s">
        <v>1253</v>
      </c>
      <c r="B949" s="30" t="s">
        <v>3002</v>
      </c>
      <c r="C949" s="30">
        <v>6</v>
      </c>
      <c r="D949" s="30">
        <v>4</v>
      </c>
    </row>
    <row r="950" spans="1:4">
      <c r="A950" s="30" t="s">
        <v>1302</v>
      </c>
      <c r="B950" s="30" t="s">
        <v>3002</v>
      </c>
      <c r="C950" s="30">
        <v>6</v>
      </c>
      <c r="D950" s="30">
        <v>6</v>
      </c>
    </row>
    <row r="951" spans="1:4">
      <c r="A951" s="30" t="s">
        <v>3125</v>
      </c>
      <c r="B951" s="30" t="s">
        <v>3003</v>
      </c>
      <c r="C951" s="30">
        <v>6</v>
      </c>
      <c r="D951" s="30">
        <v>5</v>
      </c>
    </row>
    <row r="952" spans="1:4">
      <c r="A952" s="30" t="s">
        <v>3107</v>
      </c>
      <c r="B952" s="30" t="s">
        <v>3004</v>
      </c>
      <c r="C952" s="30">
        <v>6</v>
      </c>
      <c r="D952" s="30">
        <v>4</v>
      </c>
    </row>
    <row r="953" spans="1:4">
      <c r="A953" s="30" t="s">
        <v>3505</v>
      </c>
      <c r="B953" s="30" t="s">
        <v>3003</v>
      </c>
      <c r="C953" s="30">
        <v>6</v>
      </c>
      <c r="D953" s="30">
        <v>5</v>
      </c>
    </row>
    <row r="954" spans="1:4">
      <c r="A954" s="30" t="s">
        <v>3481</v>
      </c>
      <c r="B954" s="30" t="s">
        <v>3004</v>
      </c>
      <c r="C954" s="30">
        <v>6</v>
      </c>
      <c r="D954" s="30">
        <v>4</v>
      </c>
    </row>
    <row r="955" spans="1:4">
      <c r="A955" s="30" t="s">
        <v>1679</v>
      </c>
      <c r="B955" s="30" t="s">
        <v>3002</v>
      </c>
      <c r="C955" s="30">
        <v>6</v>
      </c>
      <c r="D955" s="30">
        <v>6</v>
      </c>
    </row>
    <row r="956" spans="1:4">
      <c r="A956" s="30" t="s">
        <v>1483</v>
      </c>
      <c r="B956" s="30" t="s">
        <v>3002</v>
      </c>
      <c r="C956" s="30">
        <v>6</v>
      </c>
      <c r="D956" s="30">
        <v>6</v>
      </c>
    </row>
    <row r="957" spans="1:4">
      <c r="A957" s="30" t="s">
        <v>1430</v>
      </c>
      <c r="B957" s="30" t="s">
        <v>3003</v>
      </c>
      <c r="C957" s="30">
        <v>6</v>
      </c>
      <c r="D957" s="30">
        <v>6</v>
      </c>
    </row>
    <row r="958" spans="1:4">
      <c r="A958" s="30" t="s">
        <v>2395</v>
      </c>
      <c r="B958" s="30" t="s">
        <v>3003</v>
      </c>
      <c r="C958" s="30">
        <v>6</v>
      </c>
      <c r="D958" s="30">
        <v>6</v>
      </c>
    </row>
    <row r="959" spans="1:4">
      <c r="A959" s="30" t="s">
        <v>1548</v>
      </c>
      <c r="B959" s="30" t="s">
        <v>3002</v>
      </c>
      <c r="C959" s="30">
        <v>6</v>
      </c>
      <c r="D959" s="30">
        <v>5</v>
      </c>
    </row>
    <row r="960" spans="1:4">
      <c r="A960" s="30" t="s">
        <v>1861</v>
      </c>
      <c r="B960" s="30" t="s">
        <v>3003</v>
      </c>
      <c r="C960" s="30">
        <v>6</v>
      </c>
      <c r="D960" s="30">
        <v>6</v>
      </c>
    </row>
    <row r="961" spans="1:4">
      <c r="A961" s="30" t="s">
        <v>1714</v>
      </c>
      <c r="B961" s="30" t="s">
        <v>3003</v>
      </c>
      <c r="C961" s="30">
        <v>6</v>
      </c>
      <c r="D961" s="30">
        <v>5</v>
      </c>
    </row>
    <row r="962" spans="1:4">
      <c r="A962" s="30" t="s">
        <v>1358</v>
      </c>
      <c r="B962" s="30" t="s">
        <v>3003</v>
      </c>
      <c r="C962" s="30">
        <v>6</v>
      </c>
      <c r="D962" s="30">
        <v>6</v>
      </c>
    </row>
    <row r="963" spans="1:4">
      <c r="A963" s="30" t="s">
        <v>1715</v>
      </c>
      <c r="B963" s="30" t="s">
        <v>3003</v>
      </c>
      <c r="C963" s="30">
        <v>6</v>
      </c>
      <c r="D963" s="30">
        <v>6</v>
      </c>
    </row>
    <row r="964" spans="1:4">
      <c r="A964" s="30" t="s">
        <v>2083</v>
      </c>
      <c r="B964" s="30" t="s">
        <v>3003</v>
      </c>
      <c r="C964" s="30">
        <v>6</v>
      </c>
      <c r="D964" s="30">
        <v>4</v>
      </c>
    </row>
    <row r="965" spans="1:4">
      <c r="A965" s="30" t="s">
        <v>1529</v>
      </c>
      <c r="B965" s="30" t="s">
        <v>3003</v>
      </c>
      <c r="C965" s="30">
        <v>6</v>
      </c>
      <c r="D965" s="30">
        <v>4</v>
      </c>
    </row>
    <row r="966" spans="1:4">
      <c r="A966" s="30" t="s">
        <v>2086</v>
      </c>
      <c r="B966" s="30" t="s">
        <v>3003</v>
      </c>
      <c r="C966" s="30">
        <v>6</v>
      </c>
      <c r="D966" s="30">
        <v>6</v>
      </c>
    </row>
    <row r="967" spans="1:4">
      <c r="A967" s="30" t="s">
        <v>2178</v>
      </c>
      <c r="B967" s="30" t="s">
        <v>3003</v>
      </c>
      <c r="C967" s="30">
        <v>6</v>
      </c>
      <c r="D967" s="30">
        <v>5</v>
      </c>
    </row>
    <row r="968" spans="1:4">
      <c r="A968" s="30" t="s">
        <v>1300</v>
      </c>
      <c r="B968" s="30" t="s">
        <v>3004</v>
      </c>
      <c r="C968" s="30">
        <v>6</v>
      </c>
      <c r="D968" s="30">
        <v>4</v>
      </c>
    </row>
    <row r="969" spans="1:4">
      <c r="A969" s="30" t="s">
        <v>1988</v>
      </c>
      <c r="B969" s="30" t="s">
        <v>3003</v>
      </c>
      <c r="C969" s="30">
        <v>6</v>
      </c>
      <c r="D969" s="30">
        <v>4</v>
      </c>
    </row>
    <row r="970" spans="1:4">
      <c r="A970" s="30" t="s">
        <v>1550</v>
      </c>
      <c r="B970" s="30" t="s">
        <v>3003</v>
      </c>
      <c r="C970" s="30">
        <v>6</v>
      </c>
      <c r="D970" s="30">
        <v>6</v>
      </c>
    </row>
    <row r="971" spans="1:4">
      <c r="A971" s="30" t="s">
        <v>1519</v>
      </c>
      <c r="B971" s="30" t="s">
        <v>3003</v>
      </c>
      <c r="C971" s="30">
        <v>6</v>
      </c>
      <c r="D971" s="30">
        <v>5</v>
      </c>
    </row>
    <row r="972" spans="1:4">
      <c r="A972" s="30" t="s">
        <v>1776</v>
      </c>
      <c r="B972" s="30" t="s">
        <v>3003</v>
      </c>
      <c r="C972" s="30">
        <v>6</v>
      </c>
      <c r="D972" s="30">
        <v>6</v>
      </c>
    </row>
    <row r="973" spans="1:4">
      <c r="A973" s="30" t="s">
        <v>1991</v>
      </c>
      <c r="B973" s="30" t="s">
        <v>3003</v>
      </c>
      <c r="C973" s="30">
        <v>6</v>
      </c>
      <c r="D973" s="30">
        <v>3</v>
      </c>
    </row>
    <row r="974" spans="1:4">
      <c r="A974" s="30" t="s">
        <v>2739</v>
      </c>
      <c r="B974" s="30" t="s">
        <v>3003</v>
      </c>
      <c r="C974" s="30">
        <v>6</v>
      </c>
      <c r="D974" s="30">
        <v>2</v>
      </c>
    </row>
    <row r="975" spans="1:4">
      <c r="A975" s="30" t="s">
        <v>1576</v>
      </c>
      <c r="B975" s="30" t="s">
        <v>3003</v>
      </c>
      <c r="C975" s="30">
        <v>6</v>
      </c>
      <c r="D975" s="30">
        <v>6</v>
      </c>
    </row>
    <row r="976" spans="1:4">
      <c r="A976" s="30" t="s">
        <v>1554</v>
      </c>
      <c r="B976" s="30" t="s">
        <v>3003</v>
      </c>
      <c r="C976" s="30">
        <v>6</v>
      </c>
      <c r="D976" s="30">
        <v>6</v>
      </c>
    </row>
    <row r="977" spans="1:4">
      <c r="A977" s="30" t="s">
        <v>2762</v>
      </c>
      <c r="B977" s="30" t="s">
        <v>3003</v>
      </c>
      <c r="C977" s="30">
        <v>6</v>
      </c>
      <c r="D977" s="30">
        <v>5</v>
      </c>
    </row>
    <row r="978" spans="1:4">
      <c r="A978" s="30" t="s">
        <v>1630</v>
      </c>
      <c r="B978" s="30" t="s">
        <v>3003</v>
      </c>
      <c r="C978" s="30">
        <v>6</v>
      </c>
      <c r="D978" s="30">
        <v>6</v>
      </c>
    </row>
    <row r="979" spans="1:4">
      <c r="A979" s="30" t="s">
        <v>2302</v>
      </c>
      <c r="B979" s="30" t="s">
        <v>3003</v>
      </c>
      <c r="C979" s="30">
        <v>6</v>
      </c>
      <c r="D979" s="30">
        <v>6</v>
      </c>
    </row>
    <row r="980" spans="1:4">
      <c r="A980" s="30" t="s">
        <v>2769</v>
      </c>
      <c r="B980" s="30" t="s">
        <v>3002</v>
      </c>
      <c r="C980" s="30">
        <v>6</v>
      </c>
      <c r="D980" s="30">
        <v>6</v>
      </c>
    </row>
    <row r="981" spans="1:4">
      <c r="A981" s="30" t="s">
        <v>1868</v>
      </c>
      <c r="B981" s="30" t="s">
        <v>3002</v>
      </c>
      <c r="C981" s="30">
        <v>6</v>
      </c>
      <c r="D981" s="30">
        <v>3</v>
      </c>
    </row>
    <row r="982" spans="1:4">
      <c r="A982" s="30" t="s">
        <v>2102</v>
      </c>
      <c r="B982" s="30" t="s">
        <v>3002</v>
      </c>
      <c r="C982" s="30">
        <v>6</v>
      </c>
      <c r="D982" s="30">
        <v>6</v>
      </c>
    </row>
    <row r="983" spans="1:4">
      <c r="A983" s="30" t="s">
        <v>1298</v>
      </c>
      <c r="B983" s="30" t="s">
        <v>3002</v>
      </c>
      <c r="C983" s="30">
        <v>6</v>
      </c>
      <c r="D983" s="30">
        <v>5</v>
      </c>
    </row>
    <row r="984" spans="1:4">
      <c r="A984" s="30" t="s">
        <v>2209</v>
      </c>
      <c r="B984" s="30" t="s">
        <v>3004</v>
      </c>
      <c r="C984" s="30">
        <v>6</v>
      </c>
      <c r="D984" s="30">
        <v>2</v>
      </c>
    </row>
    <row r="985" spans="1:4">
      <c r="A985" s="30" t="s">
        <v>1467</v>
      </c>
      <c r="B985" s="30" t="s">
        <v>3003</v>
      </c>
      <c r="C985" s="30">
        <v>6</v>
      </c>
      <c r="D985" s="30">
        <v>6</v>
      </c>
    </row>
    <row r="986" spans="1:4">
      <c r="A986" s="30" t="s">
        <v>3518</v>
      </c>
      <c r="B986" s="30" t="s">
        <v>3003</v>
      </c>
      <c r="C986" s="30">
        <v>6</v>
      </c>
      <c r="D986" s="30">
        <v>3</v>
      </c>
    </row>
    <row r="987" spans="1:4">
      <c r="A987" s="30" t="s">
        <v>1723</v>
      </c>
      <c r="B987" s="30" t="s">
        <v>3003</v>
      </c>
      <c r="C987" s="30">
        <v>6</v>
      </c>
      <c r="D987" s="30">
        <v>6</v>
      </c>
    </row>
    <row r="988" spans="1:4">
      <c r="A988" s="30" t="s">
        <v>1744</v>
      </c>
      <c r="B988" s="30" t="s">
        <v>3003</v>
      </c>
      <c r="C988" s="30">
        <v>6</v>
      </c>
      <c r="D988" s="30">
        <v>6</v>
      </c>
    </row>
    <row r="989" spans="1:4">
      <c r="A989" s="30" t="s">
        <v>2113</v>
      </c>
      <c r="B989" s="30" t="s">
        <v>3003</v>
      </c>
      <c r="C989" s="30">
        <v>6</v>
      </c>
      <c r="D989" s="30">
        <v>6</v>
      </c>
    </row>
    <row r="990" spans="1:4">
      <c r="A990" s="30" t="s">
        <v>2445</v>
      </c>
      <c r="B990" s="30" t="s">
        <v>3003</v>
      </c>
      <c r="C990" s="30">
        <v>6</v>
      </c>
      <c r="D990" s="30">
        <v>5</v>
      </c>
    </row>
    <row r="991" spans="1:4">
      <c r="A991" s="30" t="s">
        <v>1636</v>
      </c>
      <c r="B991" s="30" t="s">
        <v>3003</v>
      </c>
      <c r="C991" s="30">
        <v>6</v>
      </c>
      <c r="D991" s="30">
        <v>6</v>
      </c>
    </row>
    <row r="992" spans="1:4">
      <c r="A992" s="30" t="s">
        <v>1533</v>
      </c>
      <c r="B992" s="30" t="s">
        <v>3002</v>
      </c>
      <c r="C992" s="30">
        <v>6</v>
      </c>
      <c r="D992" s="30">
        <v>5</v>
      </c>
    </row>
    <row r="993" spans="1:4">
      <c r="A993" s="30" t="s">
        <v>2806</v>
      </c>
      <c r="B993" s="30" t="s">
        <v>3003</v>
      </c>
      <c r="C993" s="30">
        <v>6</v>
      </c>
      <c r="D993" s="30">
        <v>4</v>
      </c>
    </row>
    <row r="994" spans="1:4">
      <c r="A994" s="30" t="s">
        <v>1788</v>
      </c>
      <c r="B994" s="30" t="s">
        <v>3002</v>
      </c>
      <c r="C994" s="30">
        <v>6</v>
      </c>
      <c r="D994" s="30">
        <v>5</v>
      </c>
    </row>
    <row r="995" spans="1:4">
      <c r="A995" s="30" t="s">
        <v>2218</v>
      </c>
      <c r="B995" s="30" t="s">
        <v>3003</v>
      </c>
      <c r="C995" s="30">
        <v>6</v>
      </c>
      <c r="D995" s="30">
        <v>4</v>
      </c>
    </row>
    <row r="996" spans="1:4">
      <c r="A996" s="30" t="s">
        <v>1221</v>
      </c>
      <c r="B996" s="30" t="s">
        <v>3004</v>
      </c>
      <c r="C996" s="30">
        <v>6</v>
      </c>
      <c r="D996" s="30">
        <v>6</v>
      </c>
    </row>
    <row r="997" spans="1:4">
      <c r="A997" s="30" t="s">
        <v>1835</v>
      </c>
      <c r="B997" s="30" t="s">
        <v>3003</v>
      </c>
      <c r="C997" s="30">
        <v>6</v>
      </c>
      <c r="D997" s="30">
        <v>5</v>
      </c>
    </row>
    <row r="998" spans="1:4">
      <c r="A998" s="30" t="s">
        <v>3527</v>
      </c>
      <c r="B998" s="30" t="s">
        <v>3003</v>
      </c>
      <c r="C998" s="30">
        <v>6</v>
      </c>
      <c r="D998" s="30">
        <v>7</v>
      </c>
    </row>
    <row r="999" spans="1:4">
      <c r="A999" s="30" t="s">
        <v>1535</v>
      </c>
      <c r="B999" s="30" t="s">
        <v>3003</v>
      </c>
      <c r="C999" s="30">
        <v>6</v>
      </c>
      <c r="D999" s="30">
        <v>4</v>
      </c>
    </row>
    <row r="1000" spans="1:4">
      <c r="A1000" s="30" t="s">
        <v>1691</v>
      </c>
      <c r="B1000" s="30" t="s">
        <v>3003</v>
      </c>
      <c r="C1000" s="30">
        <v>6</v>
      </c>
      <c r="D1000" s="30">
        <v>4</v>
      </c>
    </row>
    <row r="1001" spans="1:4">
      <c r="A1001" s="30" t="s">
        <v>1878</v>
      </c>
      <c r="B1001" s="30" t="s">
        <v>3003</v>
      </c>
      <c r="C1001" s="30">
        <v>6</v>
      </c>
      <c r="D1001" s="30">
        <v>6</v>
      </c>
    </row>
    <row r="1002" spans="1:4">
      <c r="A1002" s="30" t="s">
        <v>2020</v>
      </c>
      <c r="B1002" s="30" t="s">
        <v>3003</v>
      </c>
      <c r="C1002" s="30">
        <v>6</v>
      </c>
      <c r="D1002" s="30">
        <v>5</v>
      </c>
    </row>
    <row r="1003" spans="1:4">
      <c r="A1003" s="30" t="s">
        <v>2617</v>
      </c>
      <c r="B1003" s="30" t="s">
        <v>3003</v>
      </c>
      <c r="C1003" s="30">
        <v>6</v>
      </c>
      <c r="D1003" s="30">
        <v>2</v>
      </c>
    </row>
    <row r="1004" spans="1:4">
      <c r="A1004" s="30" t="s">
        <v>2124</v>
      </c>
      <c r="B1004" s="30" t="s">
        <v>3003</v>
      </c>
      <c r="C1004" s="30">
        <v>6</v>
      </c>
      <c r="D1004" s="30">
        <v>3</v>
      </c>
    </row>
    <row r="1005" spans="1:4">
      <c r="A1005" s="30" t="s">
        <v>1658</v>
      </c>
      <c r="B1005" s="30" t="s">
        <v>3003</v>
      </c>
      <c r="C1005" s="30">
        <v>6</v>
      </c>
      <c r="D1005" s="30">
        <v>6</v>
      </c>
    </row>
    <row r="1006" spans="1:4">
      <c r="A1006" s="30" t="s">
        <v>2126</v>
      </c>
      <c r="B1006" s="30" t="s">
        <v>3002</v>
      </c>
      <c r="C1006" s="30">
        <v>6</v>
      </c>
      <c r="D1006" s="30">
        <v>4</v>
      </c>
    </row>
    <row r="1007" spans="1:4">
      <c r="A1007" s="30" t="s">
        <v>2023</v>
      </c>
      <c r="B1007" s="30" t="s">
        <v>3003</v>
      </c>
      <c r="C1007" s="30">
        <v>6</v>
      </c>
      <c r="D1007" s="30">
        <v>6</v>
      </c>
    </row>
    <row r="1008" spans="1:4">
      <c r="A1008" s="30" t="s">
        <v>1882</v>
      </c>
      <c r="B1008" s="30" t="s">
        <v>3003</v>
      </c>
      <c r="C1008" s="30">
        <v>6</v>
      </c>
      <c r="D1008" s="30">
        <v>6</v>
      </c>
    </row>
    <row r="1009" spans="1:4">
      <c r="A1009" s="30" t="s">
        <v>1581</v>
      </c>
      <c r="B1009" s="30" t="s">
        <v>3002</v>
      </c>
      <c r="C1009" s="30">
        <v>6</v>
      </c>
      <c r="D1009" s="30">
        <v>6</v>
      </c>
    </row>
    <row r="1010" spans="1:4">
      <c r="A1010" s="30" t="s">
        <v>1347</v>
      </c>
      <c r="B1010" s="30" t="s">
        <v>3002</v>
      </c>
      <c r="C1010" s="30">
        <v>6</v>
      </c>
      <c r="D1010" s="30">
        <v>6</v>
      </c>
    </row>
    <row r="1011" spans="1:4">
      <c r="A1011" s="30" t="s">
        <v>1794</v>
      </c>
      <c r="B1011" s="30" t="s">
        <v>3003</v>
      </c>
      <c r="C1011" s="30">
        <v>6</v>
      </c>
      <c r="D1011" s="30">
        <v>6</v>
      </c>
    </row>
    <row r="1012" spans="1:4">
      <c r="A1012" s="30" t="s">
        <v>3353</v>
      </c>
      <c r="B1012" s="30" t="s">
        <v>3003</v>
      </c>
      <c r="C1012" s="30">
        <v>6</v>
      </c>
      <c r="D1012" s="30">
        <v>4</v>
      </c>
    </row>
    <row r="1013" spans="1:4">
      <c r="A1013" s="30" t="s">
        <v>3528</v>
      </c>
      <c r="B1013" s="30" t="s">
        <v>3003</v>
      </c>
      <c r="C1013" s="30">
        <v>6</v>
      </c>
      <c r="D1013" s="30">
        <v>3</v>
      </c>
    </row>
    <row r="1014" spans="1:4">
      <c r="A1014" s="30" t="s">
        <v>1661</v>
      </c>
      <c r="B1014" s="30" t="s">
        <v>3003</v>
      </c>
      <c r="C1014" s="30">
        <v>6</v>
      </c>
      <c r="D1014" s="30">
        <v>6</v>
      </c>
    </row>
    <row r="1015" spans="1:4">
      <c r="A1015" s="30" t="s">
        <v>1512</v>
      </c>
      <c r="B1015" s="30" t="s">
        <v>3003</v>
      </c>
      <c r="C1015" s="30">
        <v>6</v>
      </c>
      <c r="D1015" s="30">
        <v>6</v>
      </c>
    </row>
    <row r="1016" spans="1:4">
      <c r="A1016" s="30" t="s">
        <v>1695</v>
      </c>
      <c r="B1016" s="30" t="s">
        <v>3003</v>
      </c>
      <c r="C1016" s="30">
        <v>6</v>
      </c>
      <c r="D1016" s="30">
        <v>5</v>
      </c>
    </row>
    <row r="1017" spans="1:4">
      <c r="A1017" s="30" t="s">
        <v>1798</v>
      </c>
      <c r="B1017" s="30" t="s">
        <v>3003</v>
      </c>
      <c r="C1017" s="30">
        <v>6</v>
      </c>
      <c r="D1017" s="30">
        <v>6</v>
      </c>
    </row>
    <row r="1018" spans="1:4">
      <c r="A1018" s="30" t="s">
        <v>3529</v>
      </c>
      <c r="B1018" s="30" t="s">
        <v>3002</v>
      </c>
      <c r="C1018" s="30">
        <v>6</v>
      </c>
      <c r="D1018" s="30">
        <v>4</v>
      </c>
    </row>
    <row r="1019" spans="1:4">
      <c r="A1019" s="30" t="s">
        <v>2031</v>
      </c>
      <c r="B1019" s="30" t="s">
        <v>3003</v>
      </c>
      <c r="C1019" s="30">
        <v>6</v>
      </c>
      <c r="D1019" s="30">
        <v>6</v>
      </c>
    </row>
    <row r="1020" spans="1:4">
      <c r="A1020" s="30" t="s">
        <v>1887</v>
      </c>
      <c r="B1020" s="30" t="s">
        <v>3003</v>
      </c>
      <c r="C1020" s="30">
        <v>6</v>
      </c>
      <c r="D1020" s="30">
        <v>5</v>
      </c>
    </row>
    <row r="1021" spans="1:4">
      <c r="A1021" s="30" t="s">
        <v>2132</v>
      </c>
      <c r="B1021" s="30" t="s">
        <v>3002</v>
      </c>
      <c r="C1021" s="30">
        <v>6</v>
      </c>
      <c r="D1021" s="30">
        <v>5</v>
      </c>
    </row>
    <row r="1022" spans="1:4">
      <c r="A1022" s="30" t="s">
        <v>1237</v>
      </c>
      <c r="B1022" s="30" t="s">
        <v>3004</v>
      </c>
      <c r="C1022" s="30">
        <v>6</v>
      </c>
      <c r="D1022" s="30">
        <v>4</v>
      </c>
    </row>
    <row r="1023" spans="1:4">
      <c r="A1023" s="30" t="s">
        <v>1255</v>
      </c>
      <c r="B1023" s="30" t="s">
        <v>3004</v>
      </c>
      <c r="C1023" s="30">
        <v>6</v>
      </c>
      <c r="D1023" s="30">
        <v>3</v>
      </c>
    </row>
    <row r="1024" spans="1:4">
      <c r="A1024" s="30" t="s">
        <v>1321</v>
      </c>
      <c r="B1024" s="30" t="s">
        <v>3002</v>
      </c>
      <c r="C1024" s="30">
        <v>6</v>
      </c>
      <c r="D1024" s="30">
        <v>3</v>
      </c>
    </row>
    <row r="1025" spans="1:4">
      <c r="A1025" s="30" t="s">
        <v>1277</v>
      </c>
      <c r="B1025" s="30" t="s">
        <v>3002</v>
      </c>
      <c r="C1025" s="30">
        <v>6</v>
      </c>
      <c r="D1025" s="30">
        <v>6</v>
      </c>
    </row>
    <row r="1026" spans="1:4">
      <c r="A1026" s="30" t="s">
        <v>3390</v>
      </c>
      <c r="B1026" s="30">
        <v>6</v>
      </c>
      <c r="C1026" s="30">
        <v>3</v>
      </c>
      <c r="D1026" s="30">
        <v>2</v>
      </c>
    </row>
    <row r="1027" spans="1:4">
      <c r="A1027" s="30" t="s">
        <v>1664</v>
      </c>
      <c r="B1027" s="30" t="s">
        <v>3002</v>
      </c>
      <c r="C1027" s="30">
        <v>6</v>
      </c>
      <c r="D1027" s="30">
        <v>2</v>
      </c>
    </row>
    <row r="1028" spans="1:4">
      <c r="A1028" s="30" t="s">
        <v>1477</v>
      </c>
      <c r="B1028" s="30" t="s">
        <v>3003</v>
      </c>
      <c r="C1028" s="30">
        <v>6</v>
      </c>
      <c r="D1028" s="30">
        <v>4</v>
      </c>
    </row>
    <row r="1029" spans="1:4">
      <c r="A1029" s="30" t="s">
        <v>3397</v>
      </c>
      <c r="B1029" s="30">
        <v>6</v>
      </c>
      <c r="C1029" s="30">
        <v>4</v>
      </c>
      <c r="D1029" s="30">
        <v>1.5</v>
      </c>
    </row>
    <row r="1030" spans="1:4">
      <c r="A1030" s="30" t="s">
        <v>3047</v>
      </c>
      <c r="B1030" s="30">
        <v>6</v>
      </c>
      <c r="C1030" s="30">
        <v>4</v>
      </c>
      <c r="D1030" s="30">
        <v>1.5</v>
      </c>
    </row>
    <row r="1031" spans="1:4">
      <c r="A1031" s="30" t="s">
        <v>1753</v>
      </c>
      <c r="B1031" s="30" t="s">
        <v>3002</v>
      </c>
      <c r="C1031" s="30">
        <v>6</v>
      </c>
      <c r="D1031" s="30">
        <v>3</v>
      </c>
    </row>
    <row r="1032" spans="1:4">
      <c r="A1032" s="30" t="s">
        <v>2239</v>
      </c>
      <c r="B1032" s="30" t="s">
        <v>3003</v>
      </c>
      <c r="C1032" s="30">
        <v>6</v>
      </c>
      <c r="D1032" s="30">
        <v>2</v>
      </c>
    </row>
    <row r="1033" spans="1:4">
      <c r="A1033" s="30" t="s">
        <v>3534</v>
      </c>
      <c r="B1033" s="30" t="s">
        <v>3003</v>
      </c>
      <c r="C1033" s="30">
        <v>6</v>
      </c>
      <c r="D1033" s="30">
        <v>3</v>
      </c>
    </row>
    <row r="1034" spans="1:4">
      <c r="A1034" s="30" t="s">
        <v>3239</v>
      </c>
      <c r="B1034" s="30" t="s">
        <v>3003</v>
      </c>
      <c r="C1034" s="30">
        <v>6</v>
      </c>
      <c r="D1034" s="30">
        <v>2</v>
      </c>
    </row>
    <row r="1035" spans="1:4">
      <c r="A1035" s="30" t="s">
        <v>1952</v>
      </c>
      <c r="B1035" s="30" t="s">
        <v>3003</v>
      </c>
      <c r="C1035" s="30">
        <v>6</v>
      </c>
      <c r="D1035" s="30">
        <v>5</v>
      </c>
    </row>
    <row r="1036" spans="1:4">
      <c r="A1036" s="30" t="s">
        <v>3123</v>
      </c>
      <c r="B1036" s="30" t="s">
        <v>3003</v>
      </c>
      <c r="C1036" s="30">
        <v>6</v>
      </c>
      <c r="D1036" s="30">
        <v>6</v>
      </c>
    </row>
    <row r="1037" spans="1:4">
      <c r="A1037" s="30" t="s">
        <v>3118</v>
      </c>
      <c r="B1037" s="30" t="s">
        <v>3003</v>
      </c>
      <c r="C1037" s="30">
        <v>6</v>
      </c>
      <c r="D1037" s="30">
        <v>5</v>
      </c>
    </row>
    <row r="1038" spans="1:4">
      <c r="A1038" s="30" t="s">
        <v>2140</v>
      </c>
      <c r="B1038" s="30" t="s">
        <v>3003</v>
      </c>
      <c r="C1038" s="30">
        <v>6</v>
      </c>
      <c r="D1038" s="30">
        <v>4</v>
      </c>
    </row>
    <row r="1039" spans="1:4">
      <c r="A1039" s="30" t="s">
        <v>1807</v>
      </c>
      <c r="B1039" s="30" t="s">
        <v>3003</v>
      </c>
      <c r="C1039" s="30">
        <v>5</v>
      </c>
      <c r="D1039" s="30">
        <v>5</v>
      </c>
    </row>
    <row r="1040" spans="1:4">
      <c r="A1040" s="30" t="s">
        <v>2243</v>
      </c>
      <c r="B1040" s="30" t="s">
        <v>3003</v>
      </c>
      <c r="C1040" s="30">
        <v>5</v>
      </c>
      <c r="D1040" s="30">
        <v>5</v>
      </c>
    </row>
    <row r="1041" spans="1:4">
      <c r="A1041" s="30" t="s">
        <v>1956</v>
      </c>
      <c r="B1041" s="30" t="s">
        <v>3002</v>
      </c>
      <c r="C1041" s="30">
        <v>5</v>
      </c>
      <c r="D1041" s="30">
        <v>5</v>
      </c>
    </row>
    <row r="1042" spans="1:4">
      <c r="A1042" s="30" t="s">
        <v>1699</v>
      </c>
      <c r="B1042" s="30" t="s">
        <v>3003</v>
      </c>
      <c r="C1042" s="30">
        <v>5</v>
      </c>
      <c r="D1042" s="30">
        <v>2</v>
      </c>
    </row>
    <row r="1043" spans="1:4">
      <c r="A1043" s="30" t="s">
        <v>1668</v>
      </c>
      <c r="B1043" s="30" t="s">
        <v>3003</v>
      </c>
      <c r="C1043" s="30">
        <v>5</v>
      </c>
      <c r="D1043" s="30">
        <v>4</v>
      </c>
    </row>
    <row r="1044" spans="1:4">
      <c r="A1044" s="30" t="s">
        <v>2044</v>
      </c>
      <c r="B1044" s="30" t="s">
        <v>3002</v>
      </c>
      <c r="C1044" s="30">
        <v>5</v>
      </c>
      <c r="D1044" s="30">
        <v>4</v>
      </c>
    </row>
    <row r="1045" spans="1:4">
      <c r="A1045" s="30" t="s">
        <v>2667</v>
      </c>
      <c r="B1045" s="30" t="s">
        <v>3002</v>
      </c>
      <c r="C1045" s="30">
        <v>5</v>
      </c>
      <c r="D1045" s="30">
        <v>4</v>
      </c>
    </row>
    <row r="1046" spans="1:4">
      <c r="A1046" s="30" t="s">
        <v>1808</v>
      </c>
      <c r="B1046" s="30" t="s">
        <v>3003</v>
      </c>
      <c r="C1046" s="30">
        <v>5</v>
      </c>
      <c r="D1046" s="30">
        <v>6</v>
      </c>
    </row>
    <row r="1047" spans="1:4">
      <c r="A1047" s="30" t="s">
        <v>1851</v>
      </c>
      <c r="B1047" s="30" t="s">
        <v>3003</v>
      </c>
      <c r="C1047" s="30">
        <v>5</v>
      </c>
      <c r="D1047" s="30">
        <v>3</v>
      </c>
    </row>
    <row r="1048" spans="1:4">
      <c r="A1048" s="30" t="s">
        <v>1620</v>
      </c>
      <c r="B1048" s="30" t="s">
        <v>3002</v>
      </c>
      <c r="C1048" s="30">
        <v>5</v>
      </c>
      <c r="D1048" s="30">
        <v>2</v>
      </c>
    </row>
    <row r="1049" spans="1:4">
      <c r="A1049" s="30" t="s">
        <v>1810</v>
      </c>
      <c r="B1049" s="30" t="s">
        <v>3003</v>
      </c>
      <c r="C1049" s="30">
        <v>5</v>
      </c>
      <c r="D1049" s="30">
        <v>4</v>
      </c>
    </row>
    <row r="1050" spans="1:4">
      <c r="A1050" s="30" t="s">
        <v>2142</v>
      </c>
      <c r="B1050" s="30" t="s">
        <v>3003</v>
      </c>
      <c r="C1050" s="30">
        <v>5</v>
      </c>
      <c r="D1050" s="30">
        <v>4</v>
      </c>
    </row>
    <row r="1051" spans="1:4">
      <c r="A1051" s="30" t="s">
        <v>1892</v>
      </c>
      <c r="B1051" s="30" t="s">
        <v>3003</v>
      </c>
      <c r="C1051" s="30">
        <v>5</v>
      </c>
      <c r="D1051" s="30">
        <v>4</v>
      </c>
    </row>
    <row r="1052" spans="1:4">
      <c r="A1052" s="30" t="s">
        <v>1892</v>
      </c>
      <c r="B1052" s="30" t="s">
        <v>3002</v>
      </c>
      <c r="C1052" s="30">
        <v>5</v>
      </c>
      <c r="D1052" s="30">
        <v>4</v>
      </c>
    </row>
    <row r="1053" spans="1:4">
      <c r="A1053" s="30" t="s">
        <v>1700</v>
      </c>
      <c r="B1053" s="30" t="s">
        <v>3003</v>
      </c>
      <c r="C1053" s="30">
        <v>5</v>
      </c>
      <c r="D1053" s="30">
        <v>3</v>
      </c>
    </row>
    <row r="1054" spans="1:4">
      <c r="A1054" s="30" t="s">
        <v>1811</v>
      </c>
      <c r="B1054" s="30" t="s">
        <v>3002</v>
      </c>
      <c r="C1054" s="30">
        <v>5</v>
      </c>
      <c r="D1054" s="30">
        <v>4</v>
      </c>
    </row>
    <row r="1055" spans="1:4">
      <c r="A1055" s="30" t="s">
        <v>2671</v>
      </c>
      <c r="B1055" s="30" t="s">
        <v>3002</v>
      </c>
      <c r="C1055" s="30">
        <v>5</v>
      </c>
      <c r="D1055" s="30">
        <v>5</v>
      </c>
    </row>
    <row r="1056" spans="1:4">
      <c r="A1056" s="30" t="s">
        <v>1586</v>
      </c>
      <c r="B1056" s="30" t="s">
        <v>3002</v>
      </c>
      <c r="C1056" s="30">
        <v>5</v>
      </c>
      <c r="D1056" s="30">
        <v>4</v>
      </c>
    </row>
    <row r="1057" spans="1:4">
      <c r="A1057" s="30" t="s">
        <v>1319</v>
      </c>
      <c r="B1057" s="30" t="s">
        <v>3002</v>
      </c>
      <c r="C1057" s="30">
        <v>5</v>
      </c>
      <c r="D1057" s="30">
        <v>4</v>
      </c>
    </row>
    <row r="1058" spans="1:4">
      <c r="A1058" s="30" t="s">
        <v>1757</v>
      </c>
      <c r="B1058" s="30" t="s">
        <v>3003</v>
      </c>
      <c r="C1058" s="30">
        <v>5</v>
      </c>
      <c r="D1058" s="30">
        <v>5</v>
      </c>
    </row>
    <row r="1059" spans="1:4">
      <c r="A1059" s="30" t="s">
        <v>1964</v>
      </c>
      <c r="B1059" s="30" t="s">
        <v>3003</v>
      </c>
      <c r="C1059" s="30">
        <v>5</v>
      </c>
      <c r="D1059" s="30">
        <v>3</v>
      </c>
    </row>
    <row r="1060" spans="1:4">
      <c r="A1060" s="30" t="s">
        <v>2369</v>
      </c>
      <c r="B1060" s="30" t="s">
        <v>3003</v>
      </c>
      <c r="C1060" s="30">
        <v>5</v>
      </c>
      <c r="D1060" s="30">
        <v>5</v>
      </c>
    </row>
    <row r="1061" spans="1:4">
      <c r="A1061" s="30" t="s">
        <v>1415</v>
      </c>
      <c r="B1061" s="30" t="s">
        <v>3002</v>
      </c>
      <c r="C1061" s="30">
        <v>5</v>
      </c>
      <c r="D1061" s="30">
        <v>4</v>
      </c>
    </row>
    <row r="1062" spans="1:4">
      <c r="A1062" s="30" t="s">
        <v>2053</v>
      </c>
      <c r="B1062" s="30" t="s">
        <v>3002</v>
      </c>
      <c r="C1062" s="30">
        <v>5</v>
      </c>
      <c r="D1062" s="30">
        <v>4</v>
      </c>
    </row>
    <row r="1063" spans="1:4">
      <c r="A1063" s="30" t="s">
        <v>1450</v>
      </c>
      <c r="B1063" s="30" t="s">
        <v>3002</v>
      </c>
      <c r="C1063" s="30">
        <v>5</v>
      </c>
      <c r="D1063" s="30">
        <v>5</v>
      </c>
    </row>
    <row r="1064" spans="1:4">
      <c r="A1064" s="30" t="s">
        <v>2375</v>
      </c>
      <c r="B1064" s="30" t="s">
        <v>3003</v>
      </c>
      <c r="C1064" s="30">
        <v>5</v>
      </c>
      <c r="D1064" s="30">
        <v>5</v>
      </c>
    </row>
    <row r="1065" spans="1:4">
      <c r="A1065" s="30" t="s">
        <v>1968</v>
      </c>
      <c r="B1065" s="30" t="s">
        <v>3003</v>
      </c>
      <c r="C1065" s="30">
        <v>5</v>
      </c>
      <c r="D1065" s="30">
        <v>5</v>
      </c>
    </row>
    <row r="1066" spans="1:4">
      <c r="A1066" s="30" t="s">
        <v>2513</v>
      </c>
      <c r="B1066" s="30" t="s">
        <v>3003</v>
      </c>
      <c r="C1066" s="30">
        <v>5</v>
      </c>
      <c r="D1066" s="30">
        <v>5</v>
      </c>
    </row>
    <row r="1067" spans="1:4">
      <c r="A1067" s="30" t="s">
        <v>1503</v>
      </c>
      <c r="B1067" s="30" t="s">
        <v>3002</v>
      </c>
      <c r="C1067" s="30">
        <v>5</v>
      </c>
      <c r="D1067" s="30">
        <v>4</v>
      </c>
    </row>
    <row r="1068" spans="1:4">
      <c r="A1068" s="30" t="s">
        <v>2061</v>
      </c>
      <c r="B1068" s="30" t="s">
        <v>3003</v>
      </c>
      <c r="C1068" s="30">
        <v>5</v>
      </c>
      <c r="D1068" s="30">
        <v>5</v>
      </c>
    </row>
    <row r="1069" spans="1:4">
      <c r="A1069" s="30" t="s">
        <v>2062</v>
      </c>
      <c r="B1069" s="30" t="s">
        <v>3003</v>
      </c>
      <c r="C1069" s="30">
        <v>5</v>
      </c>
      <c r="D1069" s="30">
        <v>4</v>
      </c>
    </row>
    <row r="1070" spans="1:4">
      <c r="A1070" s="30" t="s">
        <v>2063</v>
      </c>
      <c r="B1070" s="30" t="s">
        <v>3003</v>
      </c>
      <c r="C1070" s="30">
        <v>5</v>
      </c>
      <c r="D1070" s="30">
        <v>4</v>
      </c>
    </row>
    <row r="1071" spans="1:4">
      <c r="A1071" s="30" t="s">
        <v>1570</v>
      </c>
      <c r="B1071" s="30" t="s">
        <v>3002</v>
      </c>
      <c r="C1071" s="30">
        <v>5</v>
      </c>
      <c r="D1071" s="30">
        <v>5</v>
      </c>
    </row>
    <row r="1072" spans="1:4">
      <c r="A1072" s="30" t="s">
        <v>1559</v>
      </c>
      <c r="B1072" s="30" t="s">
        <v>3003</v>
      </c>
      <c r="C1072" s="30">
        <v>5</v>
      </c>
      <c r="D1072" s="30">
        <v>5</v>
      </c>
    </row>
    <row r="1073" spans="1:4">
      <c r="A1073" s="30" t="s">
        <v>1601</v>
      </c>
      <c r="B1073" s="30" t="s">
        <v>3003</v>
      </c>
      <c r="C1073" s="30">
        <v>5</v>
      </c>
      <c r="D1073" s="30">
        <v>5</v>
      </c>
    </row>
    <row r="1074" spans="1:4">
      <c r="A1074" s="30" t="s">
        <v>2064</v>
      </c>
      <c r="B1074" s="30" t="s">
        <v>3003</v>
      </c>
      <c r="C1074" s="30">
        <v>5</v>
      </c>
      <c r="D1074" s="30">
        <v>5</v>
      </c>
    </row>
    <row r="1075" spans="1:4">
      <c r="A1075" s="30" t="s">
        <v>1857</v>
      </c>
      <c r="B1075" s="30" t="s">
        <v>3002</v>
      </c>
      <c r="C1075" s="30">
        <v>5</v>
      </c>
      <c r="D1075" s="30">
        <v>4</v>
      </c>
    </row>
    <row r="1076" spans="1:4">
      <c r="A1076" s="30" t="s">
        <v>1543</v>
      </c>
      <c r="B1076" s="30" t="s">
        <v>3003</v>
      </c>
      <c r="C1076" s="30">
        <v>5</v>
      </c>
      <c r="D1076" s="30">
        <v>5</v>
      </c>
    </row>
    <row r="1077" spans="1:4">
      <c r="A1077" s="30" t="s">
        <v>2154</v>
      </c>
      <c r="B1077" s="30" t="s">
        <v>3003</v>
      </c>
      <c r="C1077" s="30">
        <v>5</v>
      </c>
      <c r="D1077" s="30">
        <v>5</v>
      </c>
    </row>
    <row r="1078" spans="1:4">
      <c r="A1078" s="30" t="s">
        <v>1764</v>
      </c>
      <c r="B1078" s="30" t="s">
        <v>3003</v>
      </c>
      <c r="C1078" s="30">
        <v>5</v>
      </c>
      <c r="D1078" s="30">
        <v>4</v>
      </c>
    </row>
    <row r="1079" spans="1:4">
      <c r="A1079" s="30" t="s">
        <v>1571</v>
      </c>
      <c r="B1079" s="30" t="s">
        <v>3002</v>
      </c>
      <c r="C1079" s="30">
        <v>5</v>
      </c>
      <c r="D1079" s="30">
        <v>4</v>
      </c>
    </row>
    <row r="1080" spans="1:4">
      <c r="A1080" s="30" t="s">
        <v>1351</v>
      </c>
      <c r="B1080" s="30" t="s">
        <v>3002</v>
      </c>
      <c r="C1080" s="30">
        <v>5</v>
      </c>
      <c r="D1080" s="30">
        <v>3</v>
      </c>
    </row>
    <row r="1081" spans="1:4">
      <c r="A1081" s="30" t="s">
        <v>1572</v>
      </c>
      <c r="B1081" s="30" t="s">
        <v>3002</v>
      </c>
      <c r="C1081" s="30">
        <v>5</v>
      </c>
      <c r="D1081" s="30">
        <v>4</v>
      </c>
    </row>
    <row r="1082" spans="1:4">
      <c r="A1082" s="30" t="s">
        <v>1471</v>
      </c>
      <c r="B1082" s="30" t="s">
        <v>3002</v>
      </c>
      <c r="C1082" s="30">
        <v>5</v>
      </c>
      <c r="D1082" s="30">
        <v>3</v>
      </c>
    </row>
    <row r="1083" spans="1:4">
      <c r="A1083" s="30" t="s">
        <v>2385</v>
      </c>
      <c r="B1083" s="30" t="s">
        <v>3003</v>
      </c>
      <c r="C1083" s="30">
        <v>5</v>
      </c>
      <c r="D1083" s="30">
        <v>5</v>
      </c>
    </row>
    <row r="1084" spans="1:4">
      <c r="A1084" s="30" t="s">
        <v>1904</v>
      </c>
      <c r="B1084" s="30" t="s">
        <v>3003</v>
      </c>
      <c r="C1084" s="30">
        <v>5</v>
      </c>
      <c r="D1084" s="30">
        <v>3</v>
      </c>
    </row>
    <row r="1085" spans="1:4">
      <c r="A1085" s="30" t="s">
        <v>1766</v>
      </c>
      <c r="B1085" s="30" t="s">
        <v>3002</v>
      </c>
      <c r="C1085" s="30">
        <v>5</v>
      </c>
      <c r="D1085" s="30">
        <v>3</v>
      </c>
    </row>
    <row r="1086" spans="1:4">
      <c r="A1086" s="30" t="s">
        <v>2522</v>
      </c>
      <c r="B1086" s="30" t="s">
        <v>3003</v>
      </c>
      <c r="C1086" s="30">
        <v>5</v>
      </c>
      <c r="D1086" s="30">
        <v>5</v>
      </c>
    </row>
    <row r="1087" spans="1:4">
      <c r="A1087" s="30" t="s">
        <v>2072</v>
      </c>
      <c r="B1087" s="30" t="s">
        <v>3003</v>
      </c>
      <c r="C1087" s="30">
        <v>5</v>
      </c>
      <c r="D1087" s="30">
        <v>5</v>
      </c>
    </row>
    <row r="1088" spans="1:4">
      <c r="A1088" s="30" t="s">
        <v>1243</v>
      </c>
      <c r="B1088" s="30" t="s">
        <v>3004</v>
      </c>
      <c r="C1088" s="30">
        <v>5</v>
      </c>
      <c r="D1088" s="30">
        <v>3</v>
      </c>
    </row>
    <row r="1089" spans="1:4">
      <c r="A1089" s="30" t="s">
        <v>1733</v>
      </c>
      <c r="B1089" s="30" t="s">
        <v>3002</v>
      </c>
      <c r="C1089" s="30">
        <v>5</v>
      </c>
      <c r="D1089" s="30">
        <v>5</v>
      </c>
    </row>
    <row r="1090" spans="1:4">
      <c r="A1090" s="30" t="s">
        <v>2073</v>
      </c>
      <c r="B1090" s="30" t="s">
        <v>3003</v>
      </c>
      <c r="C1090" s="30">
        <v>5</v>
      </c>
      <c r="D1090" s="30">
        <v>5</v>
      </c>
    </row>
    <row r="1091" spans="1:4">
      <c r="A1091" s="30" t="s">
        <v>1605</v>
      </c>
      <c r="B1091" s="30" t="s">
        <v>3003</v>
      </c>
      <c r="C1091" s="30">
        <v>5</v>
      </c>
      <c r="D1091" s="30">
        <v>5</v>
      </c>
    </row>
    <row r="1092" spans="1:4">
      <c r="A1092" s="30" t="s">
        <v>1481</v>
      </c>
      <c r="B1092" s="30" t="s">
        <v>3002</v>
      </c>
      <c r="C1092" s="30">
        <v>5</v>
      </c>
      <c r="D1092" s="30">
        <v>4</v>
      </c>
    </row>
    <row r="1093" spans="1:4">
      <c r="A1093" s="30" t="s">
        <v>1362</v>
      </c>
      <c r="B1093" s="30" t="s">
        <v>3004</v>
      </c>
      <c r="C1093" s="30">
        <v>5</v>
      </c>
      <c r="D1093" s="30">
        <v>3</v>
      </c>
    </row>
    <row r="1094" spans="1:4">
      <c r="A1094" s="30" t="s">
        <v>1574</v>
      </c>
      <c r="B1094" s="30" t="s">
        <v>3002</v>
      </c>
      <c r="C1094" s="30">
        <v>5</v>
      </c>
      <c r="D1094" s="30">
        <v>4</v>
      </c>
    </row>
    <row r="1095" spans="1:4">
      <c r="A1095" s="30" t="s">
        <v>1389</v>
      </c>
      <c r="B1095" s="30" t="s">
        <v>3004</v>
      </c>
      <c r="C1095" s="30">
        <v>5</v>
      </c>
      <c r="D1095" s="30">
        <v>5</v>
      </c>
    </row>
    <row r="1096" spans="1:4">
      <c r="A1096" s="30" t="s">
        <v>1650</v>
      </c>
      <c r="B1096" s="30" t="s">
        <v>3003</v>
      </c>
      <c r="C1096" s="30">
        <v>5</v>
      </c>
      <c r="D1096" s="30">
        <v>4</v>
      </c>
    </row>
    <row r="1097" spans="1:4">
      <c r="A1097" s="30" t="s">
        <v>1405</v>
      </c>
      <c r="B1097" s="30" t="s">
        <v>3003</v>
      </c>
      <c r="C1097" s="30">
        <v>5</v>
      </c>
      <c r="D1097" s="30">
        <v>4</v>
      </c>
    </row>
    <row r="1098" spans="1:4">
      <c r="A1098" s="30" t="s">
        <v>1357</v>
      </c>
      <c r="B1098" s="30" t="s">
        <v>3003</v>
      </c>
      <c r="C1098" s="30">
        <v>5</v>
      </c>
      <c r="D1098" s="30">
        <v>3</v>
      </c>
    </row>
    <row r="1099" spans="1:4">
      <c r="A1099" s="30" t="s">
        <v>1435</v>
      </c>
      <c r="B1099" s="30" t="s">
        <v>3003</v>
      </c>
      <c r="C1099" s="30">
        <v>5</v>
      </c>
      <c r="D1099" s="30">
        <v>4</v>
      </c>
    </row>
    <row r="1100" spans="1:4">
      <c r="A1100" s="30" t="s">
        <v>3108</v>
      </c>
      <c r="B1100" s="30" t="s">
        <v>3002</v>
      </c>
      <c r="C1100" s="30">
        <v>5</v>
      </c>
      <c r="D1100" s="30">
        <v>2</v>
      </c>
    </row>
    <row r="1101" spans="1:4">
      <c r="A1101" s="30" t="s">
        <v>3109</v>
      </c>
      <c r="B1101" s="30" t="s">
        <v>3002</v>
      </c>
      <c r="C1101" s="30">
        <v>5</v>
      </c>
      <c r="D1101" s="30">
        <v>4</v>
      </c>
    </row>
    <row r="1102" spans="1:4">
      <c r="A1102" s="30" t="s">
        <v>3500</v>
      </c>
      <c r="B1102" s="30" t="s">
        <v>3004</v>
      </c>
      <c r="C1102" s="30">
        <v>5</v>
      </c>
      <c r="D1102" s="30">
        <v>2</v>
      </c>
    </row>
    <row r="1103" spans="1:4">
      <c r="A1103" s="30" t="s">
        <v>1408</v>
      </c>
      <c r="B1103" s="30" t="s">
        <v>3002</v>
      </c>
      <c r="C1103" s="30">
        <v>5</v>
      </c>
      <c r="D1103" s="30">
        <v>4</v>
      </c>
    </row>
    <row r="1104" spans="1:4">
      <c r="A1104" s="30" t="s">
        <v>2528</v>
      </c>
      <c r="B1104" s="30" t="s">
        <v>3003</v>
      </c>
      <c r="C1104" s="30">
        <v>5</v>
      </c>
      <c r="D1104" s="30">
        <v>4</v>
      </c>
    </row>
    <row r="1105" spans="1:4">
      <c r="A1105" s="30" t="s">
        <v>1606</v>
      </c>
      <c r="B1105" s="30" t="s">
        <v>3003</v>
      </c>
      <c r="C1105" s="30">
        <v>5</v>
      </c>
      <c r="D1105" s="30">
        <v>5</v>
      </c>
    </row>
    <row r="1106" spans="1:4">
      <c r="A1106" s="30" t="s">
        <v>1308</v>
      </c>
      <c r="B1106" s="30" t="s">
        <v>3002</v>
      </c>
      <c r="C1106" s="30">
        <v>5</v>
      </c>
      <c r="D1106" s="30">
        <v>4</v>
      </c>
    </row>
    <row r="1107" spans="1:4">
      <c r="A1107" s="30" t="s">
        <v>1289</v>
      </c>
      <c r="B1107" s="30" t="s">
        <v>3004</v>
      </c>
      <c r="C1107" s="30">
        <v>5</v>
      </c>
      <c r="D1107" s="30">
        <v>5</v>
      </c>
    </row>
    <row r="1108" spans="1:4">
      <c r="A1108" s="30" t="s">
        <v>3268</v>
      </c>
      <c r="B1108" s="30" t="s">
        <v>3002</v>
      </c>
      <c r="C1108" s="30">
        <v>5</v>
      </c>
      <c r="D1108" s="30">
        <v>4</v>
      </c>
    </row>
    <row r="1109" spans="1:4">
      <c r="A1109" s="30" t="s">
        <v>1680</v>
      </c>
      <c r="B1109" s="30" t="s">
        <v>3002</v>
      </c>
      <c r="C1109" s="30">
        <v>5</v>
      </c>
      <c r="D1109" s="30">
        <v>4</v>
      </c>
    </row>
    <row r="1110" spans="1:4">
      <c r="A1110" s="30" t="s">
        <v>2535</v>
      </c>
      <c r="B1110" s="30" t="s">
        <v>3003</v>
      </c>
      <c r="C1110" s="30">
        <v>5</v>
      </c>
      <c r="D1110" s="30">
        <v>2</v>
      </c>
    </row>
    <row r="1111" spans="1:4">
      <c r="A1111" s="30" t="s">
        <v>1318</v>
      </c>
      <c r="B1111" s="30" t="s">
        <v>3004</v>
      </c>
      <c r="C1111" s="30">
        <v>5</v>
      </c>
      <c r="D1111" s="30">
        <v>5</v>
      </c>
    </row>
    <row r="1112" spans="1:4">
      <c r="A1112" s="30" t="s">
        <v>1682</v>
      </c>
      <c r="B1112" s="30" t="s">
        <v>3002</v>
      </c>
      <c r="C1112" s="30">
        <v>5</v>
      </c>
      <c r="D1112" s="30">
        <v>5</v>
      </c>
    </row>
    <row r="1113" spans="1:4">
      <c r="A1113" s="30" t="s">
        <v>2172</v>
      </c>
      <c r="B1113" s="30" t="s">
        <v>3003</v>
      </c>
      <c r="C1113" s="30">
        <v>5</v>
      </c>
      <c r="D1113" s="30">
        <v>5</v>
      </c>
    </row>
    <row r="1114" spans="1:4">
      <c r="A1114" s="30" t="s">
        <v>2276</v>
      </c>
      <c r="B1114" s="30" t="s">
        <v>3003</v>
      </c>
      <c r="C1114" s="30">
        <v>5</v>
      </c>
      <c r="D1114" s="30">
        <v>5</v>
      </c>
    </row>
    <row r="1115" spans="1:4">
      <c r="A1115" s="30" t="s">
        <v>2175</v>
      </c>
      <c r="B1115" s="30" t="s">
        <v>3002</v>
      </c>
      <c r="C1115" s="30">
        <v>5</v>
      </c>
      <c r="D1115" s="30">
        <v>4</v>
      </c>
    </row>
    <row r="1116" spans="1:4">
      <c r="A1116" s="30" t="s">
        <v>1716</v>
      </c>
      <c r="B1116" s="30" t="s">
        <v>3002</v>
      </c>
      <c r="C1116" s="30">
        <v>5</v>
      </c>
      <c r="D1116" s="30">
        <v>5</v>
      </c>
    </row>
    <row r="1117" spans="1:4">
      <c r="A1117" s="30" t="s">
        <v>1465</v>
      </c>
      <c r="B1117" s="30" t="s">
        <v>3003</v>
      </c>
      <c r="C1117" s="30">
        <v>5</v>
      </c>
      <c r="D1117" s="30">
        <v>5</v>
      </c>
    </row>
    <row r="1118" spans="1:4">
      <c r="A1118" s="30" t="s">
        <v>1474</v>
      </c>
      <c r="B1118" s="30" t="s">
        <v>3003</v>
      </c>
      <c r="C1118" s="30">
        <v>5</v>
      </c>
      <c r="D1118" s="30">
        <v>5</v>
      </c>
    </row>
    <row r="1119" spans="1:4">
      <c r="A1119" s="30" t="s">
        <v>1684</v>
      </c>
      <c r="B1119" s="30" t="s">
        <v>3003</v>
      </c>
      <c r="C1119" s="30">
        <v>5</v>
      </c>
      <c r="D1119" s="30">
        <v>5</v>
      </c>
    </row>
    <row r="1120" spans="1:4">
      <c r="A1120" s="30" t="s">
        <v>2185</v>
      </c>
      <c r="B1120" s="30" t="s">
        <v>3003</v>
      </c>
      <c r="C1120" s="30">
        <v>5</v>
      </c>
      <c r="D1120" s="30">
        <v>4</v>
      </c>
    </row>
    <row r="1121" spans="1:4">
      <c r="A1121" s="30" t="s">
        <v>2736</v>
      </c>
      <c r="B1121" s="30" t="s">
        <v>3003</v>
      </c>
      <c r="C1121" s="30">
        <v>5</v>
      </c>
      <c r="D1121" s="30">
        <v>4</v>
      </c>
    </row>
    <row r="1122" spans="1:4">
      <c r="A1122" s="30" t="s">
        <v>1737</v>
      </c>
      <c r="B1122" s="30" t="s">
        <v>3002</v>
      </c>
      <c r="C1122" s="30">
        <v>5</v>
      </c>
      <c r="D1122" s="30">
        <v>5</v>
      </c>
    </row>
    <row r="1123" spans="1:4">
      <c r="A1123" s="30" t="s">
        <v>2287</v>
      </c>
      <c r="B1123" s="30" t="s">
        <v>3002</v>
      </c>
      <c r="C1123" s="30">
        <v>5</v>
      </c>
      <c r="D1123" s="30">
        <v>5</v>
      </c>
    </row>
    <row r="1124" spans="1:4">
      <c r="A1124" s="30" t="s">
        <v>2551</v>
      </c>
      <c r="B1124" s="30" t="s">
        <v>3003</v>
      </c>
      <c r="C1124" s="30">
        <v>5</v>
      </c>
      <c r="D1124" s="30">
        <v>3</v>
      </c>
    </row>
    <row r="1125" spans="1:4">
      <c r="A1125" s="30" t="s">
        <v>1610</v>
      </c>
      <c r="B1125" s="30" t="s">
        <v>3003</v>
      </c>
      <c r="C1125" s="30">
        <v>5</v>
      </c>
      <c r="D1125" s="30">
        <v>5</v>
      </c>
    </row>
    <row r="1126" spans="1:4">
      <c r="A1126" s="30" t="s">
        <v>1611</v>
      </c>
      <c r="B1126" s="30" t="s">
        <v>3002</v>
      </c>
      <c r="C1126" s="30">
        <v>5</v>
      </c>
      <c r="D1126" s="30">
        <v>5</v>
      </c>
    </row>
    <row r="1127" spans="1:4">
      <c r="A1127" s="30" t="s">
        <v>1552</v>
      </c>
      <c r="B1127" s="30" t="s">
        <v>3002</v>
      </c>
      <c r="C1127" s="30">
        <v>5</v>
      </c>
      <c r="D1127" s="30">
        <v>5</v>
      </c>
    </row>
    <row r="1128" spans="1:4">
      <c r="A1128" s="30" t="s">
        <v>2190</v>
      </c>
      <c r="B1128" s="30" t="s">
        <v>3002</v>
      </c>
      <c r="C1128" s="30">
        <v>5</v>
      </c>
      <c r="D1128" s="30">
        <v>5</v>
      </c>
    </row>
    <row r="1129" spans="1:4">
      <c r="A1129" s="30" t="s">
        <v>2094</v>
      </c>
      <c r="B1129" s="30" t="s">
        <v>3003</v>
      </c>
      <c r="C1129" s="30">
        <v>5</v>
      </c>
      <c r="D1129" s="30">
        <v>5</v>
      </c>
    </row>
    <row r="1130" spans="1:4">
      <c r="A1130" s="30" t="s">
        <v>1553</v>
      </c>
      <c r="B1130" s="30" t="s">
        <v>3002</v>
      </c>
      <c r="C1130" s="30">
        <v>5</v>
      </c>
      <c r="D1130" s="30">
        <v>3</v>
      </c>
    </row>
    <row r="1131" spans="1:4">
      <c r="A1131" s="30" t="s">
        <v>2192</v>
      </c>
      <c r="B1131" s="30" t="s">
        <v>3003</v>
      </c>
      <c r="C1131" s="30">
        <v>5</v>
      </c>
      <c r="D1131" s="30">
        <v>3</v>
      </c>
    </row>
    <row r="1132" spans="1:4">
      <c r="A1132" s="30" t="s">
        <v>2556</v>
      </c>
      <c r="B1132" s="30" t="s">
        <v>3002</v>
      </c>
      <c r="C1132" s="30">
        <v>5</v>
      </c>
      <c r="D1132" s="30">
        <v>1</v>
      </c>
    </row>
    <row r="1133" spans="1:4">
      <c r="A1133" s="30" t="s">
        <v>1994</v>
      </c>
      <c r="B1133" s="30" t="s">
        <v>3003</v>
      </c>
      <c r="C1133" s="30">
        <v>5</v>
      </c>
      <c r="D1133" s="30">
        <v>5</v>
      </c>
    </row>
    <row r="1134" spans="1:4">
      <c r="A1134" s="30" t="s">
        <v>3214</v>
      </c>
      <c r="B1134" s="30" t="s">
        <v>3002</v>
      </c>
      <c r="C1134" s="30">
        <v>5</v>
      </c>
      <c r="D1134" s="30">
        <v>3</v>
      </c>
    </row>
    <row r="1135" spans="1:4">
      <c r="A1135" s="30" t="s">
        <v>1386</v>
      </c>
      <c r="B1135" s="30" t="s">
        <v>3004</v>
      </c>
      <c r="C1135" s="30">
        <v>5</v>
      </c>
      <c r="D1135" s="30">
        <v>4</v>
      </c>
    </row>
    <row r="1136" spans="1:4">
      <c r="A1136" s="30" t="s">
        <v>2564</v>
      </c>
      <c r="B1136" s="30" t="s">
        <v>3003</v>
      </c>
      <c r="C1136" s="30">
        <v>5</v>
      </c>
      <c r="D1136" s="30">
        <v>4</v>
      </c>
    </row>
    <row r="1137" spans="1:4">
      <c r="A1137" s="30" t="s">
        <v>1928</v>
      </c>
      <c r="B1137" s="30" t="s">
        <v>3003</v>
      </c>
      <c r="C1137" s="30">
        <v>5</v>
      </c>
      <c r="D1137" s="30">
        <v>5</v>
      </c>
    </row>
    <row r="1138" spans="1:4">
      <c r="A1138" s="30" t="s">
        <v>2418</v>
      </c>
      <c r="B1138" s="30" t="s">
        <v>3003</v>
      </c>
      <c r="C1138" s="30">
        <v>5</v>
      </c>
      <c r="D1138" s="30">
        <v>5</v>
      </c>
    </row>
    <row r="1139" spans="1:4">
      <c r="A1139" s="30" t="s">
        <v>1345</v>
      </c>
      <c r="B1139" s="30" t="s">
        <v>3004</v>
      </c>
      <c r="C1139" s="30">
        <v>5</v>
      </c>
      <c r="D1139" s="30">
        <v>5</v>
      </c>
    </row>
    <row r="1140" spans="1:4">
      <c r="A1140" s="30" t="s">
        <v>2196</v>
      </c>
      <c r="B1140" s="30" t="s">
        <v>3003</v>
      </c>
      <c r="C1140" s="30">
        <v>5</v>
      </c>
      <c r="D1140" s="30">
        <v>2</v>
      </c>
    </row>
    <row r="1141" spans="1:4">
      <c r="A1141" s="30" t="s">
        <v>1486</v>
      </c>
      <c r="B1141" s="30" t="s">
        <v>3002</v>
      </c>
      <c r="C1141" s="30">
        <v>5</v>
      </c>
      <c r="D1141" s="30">
        <v>4</v>
      </c>
    </row>
    <row r="1142" spans="1:4">
      <c r="A1142" s="30" t="s">
        <v>2569</v>
      </c>
      <c r="B1142" s="30" t="s">
        <v>3003</v>
      </c>
      <c r="C1142" s="30">
        <v>5</v>
      </c>
      <c r="D1142" s="30">
        <v>5</v>
      </c>
    </row>
    <row r="1143" spans="1:4">
      <c r="A1143" s="30" t="s">
        <v>1341</v>
      </c>
      <c r="B1143" s="30" t="s">
        <v>3004</v>
      </c>
      <c r="C1143" s="30">
        <v>5</v>
      </c>
      <c r="D1143" s="30">
        <v>3</v>
      </c>
    </row>
    <row r="1144" spans="1:4">
      <c r="A1144" s="30" t="s">
        <v>3129</v>
      </c>
      <c r="B1144" s="30" t="s">
        <v>3003</v>
      </c>
      <c r="C1144" s="30">
        <v>5</v>
      </c>
      <c r="D1144" s="30">
        <v>3</v>
      </c>
    </row>
    <row r="1145" spans="1:4">
      <c r="A1145" s="30" t="s">
        <v>2005</v>
      </c>
      <c r="B1145" s="30" t="s">
        <v>3003</v>
      </c>
      <c r="C1145" s="30">
        <v>5</v>
      </c>
      <c r="D1145" s="30">
        <v>4</v>
      </c>
    </row>
    <row r="1146" spans="1:4">
      <c r="A1146" s="30" t="s">
        <v>3537</v>
      </c>
      <c r="B1146" s="30" t="s">
        <v>3002</v>
      </c>
      <c r="C1146" s="30">
        <v>5</v>
      </c>
      <c r="D1146" s="30">
        <v>4</v>
      </c>
    </row>
    <row r="1147" spans="1:4">
      <c r="A1147" s="30" t="s">
        <v>2306</v>
      </c>
      <c r="B1147" s="30" t="s">
        <v>3003</v>
      </c>
      <c r="C1147" s="30">
        <v>5</v>
      </c>
      <c r="D1147" s="30">
        <v>4</v>
      </c>
    </row>
    <row r="1148" spans="1:4">
      <c r="A1148" s="30" t="s">
        <v>2202</v>
      </c>
      <c r="B1148" s="30" t="s">
        <v>3003</v>
      </c>
      <c r="C1148" s="30">
        <v>5</v>
      </c>
      <c r="D1148" s="30">
        <v>4</v>
      </c>
    </row>
    <row r="1149" spans="1:4">
      <c r="A1149" s="30" t="s">
        <v>1632</v>
      </c>
      <c r="B1149" s="30" t="s">
        <v>3002</v>
      </c>
      <c r="C1149" s="30">
        <v>5</v>
      </c>
      <c r="D1149" s="30">
        <v>4</v>
      </c>
    </row>
    <row r="1150" spans="1:4">
      <c r="A1150" s="30" t="s">
        <v>1782</v>
      </c>
      <c r="B1150" s="30" t="s">
        <v>3003</v>
      </c>
      <c r="C1150" s="30">
        <v>5</v>
      </c>
      <c r="D1150" s="30">
        <v>5</v>
      </c>
    </row>
    <row r="1151" spans="1:4">
      <c r="A1151" s="30" t="s">
        <v>2206</v>
      </c>
      <c r="B1151" s="30" t="s">
        <v>3003</v>
      </c>
      <c r="C1151" s="30">
        <v>5</v>
      </c>
      <c r="D1151" s="30">
        <v>5</v>
      </c>
    </row>
    <row r="1152" spans="1:4">
      <c r="A1152" s="30" t="s">
        <v>1487</v>
      </c>
      <c r="B1152" s="30" t="s">
        <v>3002</v>
      </c>
      <c r="C1152" s="30">
        <v>5</v>
      </c>
      <c r="D1152" s="30">
        <v>5</v>
      </c>
    </row>
    <row r="1153" spans="1:4">
      <c r="A1153" s="30" t="s">
        <v>2109</v>
      </c>
      <c r="B1153" s="30" t="s">
        <v>3003</v>
      </c>
      <c r="C1153" s="30">
        <v>5</v>
      </c>
      <c r="D1153" s="30">
        <v>5</v>
      </c>
    </row>
    <row r="1154" spans="1:4">
      <c r="A1154" s="30" t="s">
        <v>2439</v>
      </c>
      <c r="B1154" s="30" t="s">
        <v>3002</v>
      </c>
      <c r="C1154" s="30">
        <v>5</v>
      </c>
      <c r="D1154" s="30">
        <v>5</v>
      </c>
    </row>
    <row r="1155" spans="1:4">
      <c r="A1155" s="30" t="s">
        <v>2110</v>
      </c>
      <c r="B1155" s="30" t="s">
        <v>3003</v>
      </c>
      <c r="C1155" s="30">
        <v>5</v>
      </c>
      <c r="D1155" s="30">
        <v>5</v>
      </c>
    </row>
    <row r="1156" spans="1:4">
      <c r="A1156" s="30" t="s">
        <v>2111</v>
      </c>
      <c r="B1156" s="30" t="s">
        <v>3003</v>
      </c>
      <c r="C1156" s="30">
        <v>5</v>
      </c>
      <c r="D1156" s="30">
        <v>5</v>
      </c>
    </row>
    <row r="1157" spans="1:4">
      <c r="A1157" s="30" t="s">
        <v>2115</v>
      </c>
      <c r="B1157" s="30" t="s">
        <v>3003</v>
      </c>
      <c r="C1157" s="30">
        <v>5</v>
      </c>
      <c r="D1157" s="30">
        <v>5</v>
      </c>
    </row>
    <row r="1158" spans="1:4">
      <c r="A1158" s="30" t="s">
        <v>2444</v>
      </c>
      <c r="B1158" s="30" t="s">
        <v>3002</v>
      </c>
      <c r="C1158" s="30">
        <v>5</v>
      </c>
      <c r="D1158" s="30">
        <v>3</v>
      </c>
    </row>
    <row r="1159" spans="1:4">
      <c r="A1159" s="30" t="s">
        <v>2314</v>
      </c>
      <c r="B1159" s="30" t="s">
        <v>3003</v>
      </c>
      <c r="C1159" s="30">
        <v>5</v>
      </c>
      <c r="D1159" s="30">
        <v>3</v>
      </c>
    </row>
    <row r="1160" spans="1:4">
      <c r="A1160" s="30" t="s">
        <v>1872</v>
      </c>
      <c r="B1160" s="30" t="s">
        <v>3003</v>
      </c>
      <c r="C1160" s="30">
        <v>5</v>
      </c>
      <c r="D1160" s="30">
        <v>5</v>
      </c>
    </row>
    <row r="1161" spans="1:4">
      <c r="A1161" s="30" t="s">
        <v>2596</v>
      </c>
      <c r="B1161" s="30" t="s">
        <v>3003</v>
      </c>
      <c r="C1161" s="30">
        <v>5</v>
      </c>
      <c r="D1161" s="30">
        <v>4</v>
      </c>
    </row>
    <row r="1162" spans="1:4">
      <c r="A1162" s="30" t="s">
        <v>1936</v>
      </c>
      <c r="B1162" s="30" t="s">
        <v>3003</v>
      </c>
      <c r="C1162" s="30">
        <v>5</v>
      </c>
      <c r="D1162" s="30">
        <v>5</v>
      </c>
    </row>
    <row r="1163" spans="1:4">
      <c r="A1163" s="30" t="s">
        <v>1936</v>
      </c>
      <c r="B1163" s="30" t="s">
        <v>3002</v>
      </c>
      <c r="C1163" s="30">
        <v>5</v>
      </c>
      <c r="D1163" s="30">
        <v>4</v>
      </c>
    </row>
    <row r="1164" spans="1:4">
      <c r="A1164" s="30" t="s">
        <v>2217</v>
      </c>
      <c r="B1164" s="30" t="s">
        <v>3002</v>
      </c>
      <c r="C1164" s="30">
        <v>5</v>
      </c>
      <c r="D1164" s="30">
        <v>4</v>
      </c>
    </row>
    <row r="1165" spans="1:4">
      <c r="A1165" s="30" t="s">
        <v>1331</v>
      </c>
      <c r="B1165" s="30" t="s">
        <v>3002</v>
      </c>
      <c r="C1165" s="30">
        <v>5</v>
      </c>
      <c r="D1165" s="30">
        <v>5</v>
      </c>
    </row>
    <row r="1166" spans="1:4">
      <c r="A1166" s="30" t="s">
        <v>2319</v>
      </c>
      <c r="B1166" s="30" t="s">
        <v>3002</v>
      </c>
      <c r="C1166" s="30">
        <v>5</v>
      </c>
      <c r="D1166" s="30">
        <v>5</v>
      </c>
    </row>
    <row r="1167" spans="1:4">
      <c r="A1167" s="30" t="s">
        <v>1489</v>
      </c>
      <c r="B1167" s="30" t="s">
        <v>3003</v>
      </c>
      <c r="C1167" s="30">
        <v>5</v>
      </c>
      <c r="D1167" s="30">
        <v>5</v>
      </c>
    </row>
    <row r="1168" spans="1:4">
      <c r="A1168" s="30" t="s">
        <v>1594</v>
      </c>
      <c r="B1168" s="30" t="s">
        <v>3003</v>
      </c>
      <c r="C1168" s="30">
        <v>5</v>
      </c>
      <c r="D1168" s="30">
        <v>4</v>
      </c>
    </row>
    <row r="1169" spans="1:4">
      <c r="A1169" s="30" t="s">
        <v>2821</v>
      </c>
      <c r="B1169" s="30" t="s">
        <v>3003</v>
      </c>
      <c r="C1169" s="30">
        <v>5</v>
      </c>
      <c r="D1169" s="30">
        <v>5</v>
      </c>
    </row>
    <row r="1170" spans="1:4">
      <c r="A1170" s="30" t="s">
        <v>2455</v>
      </c>
      <c r="B1170" s="30" t="s">
        <v>3003</v>
      </c>
      <c r="C1170" s="30">
        <v>5</v>
      </c>
      <c r="D1170" s="30">
        <v>3</v>
      </c>
    </row>
    <row r="1171" spans="1:4">
      <c r="A1171" s="30" t="s">
        <v>1523</v>
      </c>
      <c r="B1171" s="30" t="s">
        <v>3002</v>
      </c>
      <c r="C1171" s="30">
        <v>5</v>
      </c>
      <c r="D1171" s="30">
        <v>5</v>
      </c>
    </row>
    <row r="1172" spans="1:4">
      <c r="A1172" s="30" t="s">
        <v>1944</v>
      </c>
      <c r="B1172" s="30" t="s">
        <v>3003</v>
      </c>
      <c r="C1172" s="30">
        <v>5</v>
      </c>
      <c r="D1172" s="30">
        <v>5</v>
      </c>
    </row>
    <row r="1173" spans="1:4">
      <c r="A1173" s="30" t="s">
        <v>2327</v>
      </c>
      <c r="B1173" s="30" t="s">
        <v>3003</v>
      </c>
      <c r="C1173" s="30">
        <v>5</v>
      </c>
      <c r="D1173" s="30">
        <v>5</v>
      </c>
    </row>
    <row r="1174" spans="1:4">
      <c r="A1174" s="30" t="s">
        <v>2328</v>
      </c>
      <c r="B1174" s="30" t="s">
        <v>3003</v>
      </c>
      <c r="C1174" s="30">
        <v>5</v>
      </c>
      <c r="D1174" s="30">
        <v>4</v>
      </c>
    </row>
    <row r="1175" spans="1:4">
      <c r="A1175" s="30" t="s">
        <v>1877</v>
      </c>
      <c r="B1175" s="30" t="s">
        <v>3003</v>
      </c>
      <c r="C1175" s="30">
        <v>5</v>
      </c>
      <c r="D1175" s="30">
        <v>5</v>
      </c>
    </row>
    <row r="1176" spans="1:4">
      <c r="A1176" s="30" t="s">
        <v>1500</v>
      </c>
      <c r="B1176" s="30" t="s">
        <v>3002</v>
      </c>
      <c r="C1176" s="30">
        <v>5</v>
      </c>
      <c r="D1176" s="30">
        <v>5</v>
      </c>
    </row>
    <row r="1177" spans="1:4">
      <c r="A1177" s="30" t="s">
        <v>2228</v>
      </c>
      <c r="B1177" s="30" t="s">
        <v>3003</v>
      </c>
      <c r="C1177" s="30">
        <v>5</v>
      </c>
      <c r="D1177" s="30">
        <v>5</v>
      </c>
    </row>
    <row r="1178" spans="1:4">
      <c r="A1178" s="30" t="s">
        <v>1315</v>
      </c>
      <c r="B1178" s="30" t="s">
        <v>3004</v>
      </c>
      <c r="C1178" s="30">
        <v>5</v>
      </c>
      <c r="D1178" s="30">
        <v>5</v>
      </c>
    </row>
    <row r="1179" spans="1:4">
      <c r="A1179" s="30" t="s">
        <v>1838</v>
      </c>
      <c r="B1179" s="30" t="s">
        <v>3003</v>
      </c>
      <c r="C1179" s="30">
        <v>5</v>
      </c>
      <c r="D1179" s="30">
        <v>5</v>
      </c>
    </row>
    <row r="1180" spans="1:4">
      <c r="A1180" s="30" t="s">
        <v>2619</v>
      </c>
      <c r="B1180" s="30" t="s">
        <v>3003</v>
      </c>
      <c r="C1180" s="30">
        <v>5</v>
      </c>
      <c r="D1180" s="30">
        <v>4</v>
      </c>
    </row>
    <row r="1181" spans="1:4">
      <c r="A1181" s="30" t="s">
        <v>2621</v>
      </c>
      <c r="B1181" s="30" t="s">
        <v>3002</v>
      </c>
      <c r="C1181" s="30">
        <v>5</v>
      </c>
      <c r="D1181" s="30">
        <v>3</v>
      </c>
    </row>
    <row r="1182" spans="1:4">
      <c r="A1182" s="30" t="s">
        <v>1881</v>
      </c>
      <c r="B1182" s="30" t="s">
        <v>3002</v>
      </c>
      <c r="C1182" s="30">
        <v>5</v>
      </c>
      <c r="D1182" s="30">
        <v>5</v>
      </c>
    </row>
    <row r="1183" spans="1:4">
      <c r="A1183" s="30" t="s">
        <v>2127</v>
      </c>
      <c r="B1183" s="30" t="s">
        <v>3003</v>
      </c>
      <c r="C1183" s="30">
        <v>5</v>
      </c>
      <c r="D1183" s="30">
        <v>5</v>
      </c>
    </row>
    <row r="1184" spans="1:4">
      <c r="A1184" s="30" t="s">
        <v>1694</v>
      </c>
      <c r="B1184" s="30" t="s">
        <v>3003</v>
      </c>
      <c r="C1184" s="30">
        <v>5</v>
      </c>
      <c r="D1184" s="30">
        <v>4</v>
      </c>
    </row>
    <row r="1185" spans="1:4">
      <c r="A1185" s="30" t="s">
        <v>3544</v>
      </c>
      <c r="B1185" s="30" t="s">
        <v>3003</v>
      </c>
      <c r="C1185" s="30">
        <v>5</v>
      </c>
      <c r="D1185" s="30">
        <v>2</v>
      </c>
    </row>
    <row r="1186" spans="1:4">
      <c r="A1186" s="30" t="s">
        <v>1660</v>
      </c>
      <c r="B1186" s="30" t="s">
        <v>3003</v>
      </c>
      <c r="C1186" s="30">
        <v>5</v>
      </c>
      <c r="D1186" s="30">
        <v>5</v>
      </c>
    </row>
    <row r="1187" spans="1:4">
      <c r="A1187" s="30" t="s">
        <v>1795</v>
      </c>
      <c r="B1187" s="30" t="s">
        <v>3003</v>
      </c>
      <c r="C1187" s="30">
        <v>5</v>
      </c>
      <c r="D1187" s="30">
        <v>2</v>
      </c>
    </row>
    <row r="1188" spans="1:4">
      <c r="A1188" s="30" t="s">
        <v>1748</v>
      </c>
      <c r="B1188" s="30" t="s">
        <v>3003</v>
      </c>
      <c r="C1188" s="30">
        <v>5</v>
      </c>
      <c r="D1188" s="30">
        <v>5</v>
      </c>
    </row>
    <row r="1189" spans="1:4">
      <c r="A1189" s="30" t="s">
        <v>1460</v>
      </c>
      <c r="B1189" s="30" t="s">
        <v>3003</v>
      </c>
      <c r="C1189" s="30">
        <v>5</v>
      </c>
      <c r="D1189" s="30">
        <v>5</v>
      </c>
    </row>
    <row r="1190" spans="1:4">
      <c r="A1190" s="30" t="s">
        <v>2028</v>
      </c>
      <c r="B1190" s="30" t="s">
        <v>3003</v>
      </c>
      <c r="C1190" s="30">
        <v>5</v>
      </c>
      <c r="D1190" s="30">
        <v>5</v>
      </c>
    </row>
    <row r="1191" spans="1:4">
      <c r="A1191" s="30" t="s">
        <v>1749</v>
      </c>
      <c r="B1191" s="30" t="s">
        <v>3002</v>
      </c>
      <c r="C1191" s="30">
        <v>5</v>
      </c>
      <c r="D1191" s="30">
        <v>4</v>
      </c>
    </row>
    <row r="1192" spans="1:4">
      <c r="A1192" s="30" t="s">
        <v>2632</v>
      </c>
      <c r="B1192" s="30" t="s">
        <v>3002</v>
      </c>
      <c r="C1192" s="30">
        <v>5</v>
      </c>
      <c r="D1192" s="30">
        <v>3</v>
      </c>
    </row>
    <row r="1193" spans="1:4">
      <c r="A1193" s="30" t="s">
        <v>1750</v>
      </c>
      <c r="B1193" s="30" t="s">
        <v>3002</v>
      </c>
      <c r="C1193" s="30">
        <v>5</v>
      </c>
      <c r="D1193" s="30">
        <v>5</v>
      </c>
    </row>
    <row r="1194" spans="1:4">
      <c r="A1194" s="30" t="s">
        <v>1642</v>
      </c>
      <c r="B1194" s="30" t="s">
        <v>3003</v>
      </c>
      <c r="C1194" s="30">
        <v>5</v>
      </c>
      <c r="D1194" s="30">
        <v>4</v>
      </c>
    </row>
    <row r="1195" spans="1:4">
      <c r="A1195" s="30" t="s">
        <v>1950</v>
      </c>
      <c r="B1195" s="30" t="s">
        <v>3003</v>
      </c>
      <c r="C1195" s="30">
        <v>5</v>
      </c>
      <c r="D1195" s="30">
        <v>4</v>
      </c>
    </row>
    <row r="1196" spans="1:4">
      <c r="A1196" s="30" t="s">
        <v>1662</v>
      </c>
      <c r="B1196" s="30" t="s">
        <v>3003</v>
      </c>
      <c r="C1196" s="30">
        <v>5</v>
      </c>
      <c r="D1196" s="30">
        <v>4</v>
      </c>
    </row>
    <row r="1197" spans="1:4">
      <c r="A1197" s="30" t="s">
        <v>1662</v>
      </c>
      <c r="B1197" s="30" t="s">
        <v>3002</v>
      </c>
      <c r="C1197" s="30">
        <v>5</v>
      </c>
      <c r="D1197" s="30">
        <v>3</v>
      </c>
    </row>
    <row r="1198" spans="1:4">
      <c r="A1198" s="30" t="s">
        <v>1454</v>
      </c>
      <c r="B1198" s="30" t="s">
        <v>3004</v>
      </c>
      <c r="C1198" s="30">
        <v>5</v>
      </c>
      <c r="D1198" s="30">
        <v>5</v>
      </c>
    </row>
    <row r="1199" spans="1:4">
      <c r="A1199" s="30" t="s">
        <v>2641</v>
      </c>
      <c r="B1199" s="30" t="s">
        <v>3003</v>
      </c>
      <c r="C1199" s="30">
        <v>5</v>
      </c>
      <c r="D1199" s="30">
        <v>5</v>
      </c>
    </row>
    <row r="1200" spans="1:4">
      <c r="A1200" s="30" t="s">
        <v>1565</v>
      </c>
      <c r="B1200" s="30" t="s">
        <v>3002</v>
      </c>
      <c r="C1200" s="30">
        <v>5</v>
      </c>
      <c r="D1200" s="30">
        <v>4</v>
      </c>
    </row>
    <row r="1201" spans="1:4">
      <c r="A1201" s="30" t="s">
        <v>3530</v>
      </c>
      <c r="B1201" s="30" t="s">
        <v>3002</v>
      </c>
      <c r="C1201" s="30">
        <v>5</v>
      </c>
      <c r="D1201" s="30">
        <v>3</v>
      </c>
    </row>
    <row r="1202" spans="1:4">
      <c r="A1202" s="30" t="s">
        <v>2475</v>
      </c>
      <c r="B1202" s="30" t="s">
        <v>3003</v>
      </c>
      <c r="C1202" s="30">
        <v>5</v>
      </c>
      <c r="D1202" s="30">
        <v>4</v>
      </c>
    </row>
    <row r="1203" spans="1:4">
      <c r="A1203" s="30" t="s">
        <v>2347</v>
      </c>
      <c r="B1203" s="30" t="s">
        <v>3003</v>
      </c>
      <c r="C1203" s="30">
        <v>5</v>
      </c>
      <c r="D1203" s="30">
        <v>2</v>
      </c>
    </row>
    <row r="1204" spans="1:4">
      <c r="A1204" s="30" t="s">
        <v>1336</v>
      </c>
      <c r="B1204" s="30" t="s">
        <v>3002</v>
      </c>
      <c r="C1204" s="30">
        <v>5</v>
      </c>
      <c r="D1204" s="30">
        <v>2</v>
      </c>
    </row>
    <row r="1205" spans="1:4">
      <c r="A1205" s="30" t="s">
        <v>2134</v>
      </c>
      <c r="B1205" s="30" t="s">
        <v>3002</v>
      </c>
      <c r="C1205" s="30">
        <v>5</v>
      </c>
      <c r="D1205" s="30">
        <v>4</v>
      </c>
    </row>
    <row r="1206" spans="1:4">
      <c r="A1206" s="30" t="s">
        <v>2035</v>
      </c>
      <c r="B1206" s="30" t="s">
        <v>3003</v>
      </c>
      <c r="C1206" s="30">
        <v>5</v>
      </c>
      <c r="D1206" s="30">
        <v>4</v>
      </c>
    </row>
    <row r="1207" spans="1:4">
      <c r="A1207" s="30" t="s">
        <v>2035</v>
      </c>
      <c r="B1207" s="30" t="s">
        <v>3002</v>
      </c>
      <c r="C1207" s="30">
        <v>5</v>
      </c>
      <c r="D1207" s="30">
        <v>3</v>
      </c>
    </row>
    <row r="1208" spans="1:4">
      <c r="A1208" s="30" t="s">
        <v>2880</v>
      </c>
      <c r="B1208" s="30" t="s">
        <v>3003</v>
      </c>
      <c r="C1208" s="30">
        <v>5</v>
      </c>
      <c r="D1208" s="30">
        <v>1</v>
      </c>
    </row>
    <row r="1209" spans="1:4">
      <c r="A1209" s="30" t="s">
        <v>3017</v>
      </c>
      <c r="B1209" s="30">
        <v>5</v>
      </c>
      <c r="C1209" s="30">
        <v>1</v>
      </c>
      <c r="D1209" s="30">
        <v>5</v>
      </c>
    </row>
    <row r="1210" spans="1:4">
      <c r="A1210" s="30" t="s">
        <v>3501</v>
      </c>
      <c r="B1210" s="30" t="s">
        <v>3002</v>
      </c>
      <c r="C1210" s="30">
        <v>5</v>
      </c>
      <c r="D1210" s="30">
        <v>1</v>
      </c>
    </row>
    <row r="1211" spans="1:4">
      <c r="A1211" s="30" t="s">
        <v>1583</v>
      </c>
      <c r="B1211" s="30" t="s">
        <v>3002</v>
      </c>
      <c r="C1211" s="30">
        <v>5</v>
      </c>
      <c r="D1211" s="30">
        <v>2</v>
      </c>
    </row>
    <row r="1212" spans="1:4">
      <c r="A1212" s="30" t="s">
        <v>3010</v>
      </c>
      <c r="B1212" s="30">
        <v>5</v>
      </c>
      <c r="C1212" s="30">
        <v>5</v>
      </c>
      <c r="D1212" s="30">
        <v>1</v>
      </c>
    </row>
    <row r="1213" spans="1:4">
      <c r="A1213" s="30" t="s">
        <v>1729</v>
      </c>
      <c r="B1213" s="30" t="s">
        <v>3003</v>
      </c>
      <c r="C1213" s="30">
        <v>5</v>
      </c>
      <c r="D1213" s="30">
        <v>3</v>
      </c>
    </row>
    <row r="1214" spans="1:4">
      <c r="A1214" s="30" t="s">
        <v>3234</v>
      </c>
      <c r="B1214" s="30" t="s">
        <v>3003</v>
      </c>
      <c r="C1214" s="30">
        <v>5</v>
      </c>
      <c r="D1214" s="30">
        <v>3</v>
      </c>
    </row>
    <row r="1215" spans="1:4">
      <c r="A1215" s="30" t="s">
        <v>4428</v>
      </c>
      <c r="B1215" s="30">
        <v>5</v>
      </c>
      <c r="C1215" s="30">
        <v>3</v>
      </c>
      <c r="D1215" s="30">
        <v>1.6666666666666601</v>
      </c>
    </row>
    <row r="1216" spans="1:4">
      <c r="A1216" s="30" t="s">
        <v>3011</v>
      </c>
      <c r="B1216" s="30">
        <v>5</v>
      </c>
      <c r="C1216" s="30">
        <v>1</v>
      </c>
      <c r="D1216" s="30">
        <v>5</v>
      </c>
    </row>
    <row r="1217" spans="1:4">
      <c r="A1217" s="30" t="s">
        <v>2657</v>
      </c>
      <c r="B1217" s="30" t="s">
        <v>3003</v>
      </c>
      <c r="C1217" s="30">
        <v>5</v>
      </c>
      <c r="D1217" s="30">
        <v>3</v>
      </c>
    </row>
    <row r="1218" spans="1:4">
      <c r="A1218" s="30" t="s">
        <v>2354</v>
      </c>
      <c r="B1218" s="30" t="s">
        <v>3003</v>
      </c>
      <c r="C1218" s="30">
        <v>5</v>
      </c>
      <c r="D1218" s="30">
        <v>3</v>
      </c>
    </row>
    <row r="1219" spans="1:4">
      <c r="A1219" s="30" t="s">
        <v>3060</v>
      </c>
      <c r="B1219" s="30">
        <v>5</v>
      </c>
      <c r="C1219" s="30">
        <v>2</v>
      </c>
      <c r="D1219" s="30">
        <v>2.5</v>
      </c>
    </row>
    <row r="1220" spans="1:4">
      <c r="A1220" s="30" t="s">
        <v>3032</v>
      </c>
      <c r="B1220" s="30">
        <v>5</v>
      </c>
      <c r="C1220" s="30">
        <v>4</v>
      </c>
      <c r="D1220" s="30">
        <v>1.25</v>
      </c>
    </row>
    <row r="1221" spans="1:4">
      <c r="A1221" s="30" t="s">
        <v>1888</v>
      </c>
      <c r="B1221" s="30" t="s">
        <v>3003</v>
      </c>
      <c r="C1221" s="30">
        <v>5</v>
      </c>
      <c r="D1221" s="30">
        <v>5</v>
      </c>
    </row>
    <row r="1222" spans="1:4">
      <c r="A1222" s="30" t="s">
        <v>4429</v>
      </c>
      <c r="B1222" s="30">
        <v>5</v>
      </c>
      <c r="C1222" s="30">
        <v>2</v>
      </c>
      <c r="D1222" s="30">
        <v>2.5</v>
      </c>
    </row>
    <row r="1223" spans="1:4">
      <c r="A1223" s="30" t="s">
        <v>1806</v>
      </c>
      <c r="B1223" s="30" t="s">
        <v>3003</v>
      </c>
      <c r="C1223" s="30">
        <v>5</v>
      </c>
      <c r="D1223" s="30">
        <v>2</v>
      </c>
    </row>
    <row r="1224" spans="1:4">
      <c r="A1224" s="30" t="s">
        <v>3049</v>
      </c>
      <c r="B1224" s="30">
        <v>5</v>
      </c>
      <c r="C1224" s="30">
        <v>4</v>
      </c>
      <c r="D1224" s="30">
        <v>1.25</v>
      </c>
    </row>
    <row r="1225" spans="1:4">
      <c r="A1225" s="30" t="s">
        <v>2908</v>
      </c>
      <c r="B1225" s="30" t="s">
        <v>3003</v>
      </c>
      <c r="C1225" s="30">
        <v>5</v>
      </c>
      <c r="D1225" s="30">
        <v>4</v>
      </c>
    </row>
    <row r="1226" spans="1:4">
      <c r="A1226" s="30" t="s">
        <v>3043</v>
      </c>
      <c r="B1226" s="30">
        <v>5</v>
      </c>
      <c r="C1226" s="30">
        <v>3</v>
      </c>
      <c r="D1226" s="30">
        <v>1.6666666666666601</v>
      </c>
    </row>
    <row r="1227" spans="1:4">
      <c r="A1227" s="30" t="s">
        <v>3012</v>
      </c>
      <c r="B1227" s="30">
        <v>5</v>
      </c>
      <c r="C1227" s="30">
        <v>3</v>
      </c>
      <c r="D1227" s="30">
        <v>1.6666666666666601</v>
      </c>
    </row>
    <row r="1228" spans="1:4">
      <c r="A1228" s="30" t="s">
        <v>3117</v>
      </c>
      <c r="B1228" s="30" t="s">
        <v>3003</v>
      </c>
      <c r="C1228" s="30">
        <v>5</v>
      </c>
      <c r="D1228" s="30">
        <v>5</v>
      </c>
    </row>
    <row r="1229" spans="1:4">
      <c r="A1229" s="30" t="s">
        <v>1227</v>
      </c>
      <c r="B1229" s="30" t="s">
        <v>3004</v>
      </c>
      <c r="C1229" s="30">
        <v>5</v>
      </c>
      <c r="D1229" s="30">
        <v>3</v>
      </c>
    </row>
    <row r="1230" spans="1:4">
      <c r="A1230" s="30" t="s">
        <v>2494</v>
      </c>
      <c r="B1230" s="30" t="s">
        <v>3002</v>
      </c>
      <c r="C1230" s="30">
        <v>4</v>
      </c>
      <c r="D1230" s="30">
        <v>2</v>
      </c>
    </row>
    <row r="1231" spans="1:4">
      <c r="A1231" s="30" t="s">
        <v>2356</v>
      </c>
      <c r="B1231" s="30" t="s">
        <v>3003</v>
      </c>
      <c r="C1231" s="30">
        <v>4</v>
      </c>
      <c r="D1231" s="30">
        <v>4</v>
      </c>
    </row>
    <row r="1232" spans="1:4">
      <c r="A1232" s="30" t="s">
        <v>1956</v>
      </c>
      <c r="B1232" s="30" t="s">
        <v>3003</v>
      </c>
      <c r="C1232" s="30">
        <v>4</v>
      </c>
      <c r="D1232" s="30">
        <v>4</v>
      </c>
    </row>
    <row r="1233" spans="1:4">
      <c r="A1233" s="30" t="s">
        <v>1568</v>
      </c>
      <c r="B1233" s="30" t="s">
        <v>3002</v>
      </c>
      <c r="C1233" s="30">
        <v>4</v>
      </c>
      <c r="D1233" s="30">
        <v>3</v>
      </c>
    </row>
    <row r="1234" spans="1:4">
      <c r="A1234" s="30" t="s">
        <v>1959</v>
      </c>
      <c r="B1234" s="30" t="s">
        <v>3003</v>
      </c>
      <c r="C1234" s="30">
        <v>4</v>
      </c>
      <c r="D1234" s="30">
        <v>4</v>
      </c>
    </row>
    <row r="1235" spans="1:4">
      <c r="A1235" s="30" t="s">
        <v>2048</v>
      </c>
      <c r="B1235" s="30" t="s">
        <v>3002</v>
      </c>
      <c r="C1235" s="30">
        <v>4</v>
      </c>
      <c r="D1235" s="30">
        <v>4</v>
      </c>
    </row>
    <row r="1236" spans="1:4">
      <c r="A1236" s="30" t="s">
        <v>2049</v>
      </c>
      <c r="B1236" s="30" t="s">
        <v>3003</v>
      </c>
      <c r="C1236" s="30">
        <v>4</v>
      </c>
      <c r="D1236" s="30">
        <v>4</v>
      </c>
    </row>
    <row r="1237" spans="1:4">
      <c r="A1237" s="30" t="s">
        <v>2670</v>
      </c>
      <c r="B1237" s="30" t="s">
        <v>3002</v>
      </c>
      <c r="C1237" s="30">
        <v>4</v>
      </c>
      <c r="D1237" s="30">
        <v>4</v>
      </c>
    </row>
    <row r="1238" spans="1:4">
      <c r="A1238" s="30" t="s">
        <v>2050</v>
      </c>
      <c r="B1238" s="30" t="s">
        <v>3003</v>
      </c>
      <c r="C1238" s="30">
        <v>4</v>
      </c>
      <c r="D1238" s="30">
        <v>4</v>
      </c>
    </row>
    <row r="1239" spans="1:4">
      <c r="A1239" s="30" t="s">
        <v>1893</v>
      </c>
      <c r="B1239" s="30" t="s">
        <v>3002</v>
      </c>
      <c r="C1239" s="30">
        <v>4</v>
      </c>
      <c r="D1239" s="30">
        <v>4</v>
      </c>
    </row>
    <row r="1240" spans="1:4">
      <c r="A1240" s="30" t="s">
        <v>2673</v>
      </c>
      <c r="B1240" s="30" t="s">
        <v>3002</v>
      </c>
      <c r="C1240" s="30">
        <v>4</v>
      </c>
      <c r="D1240" s="30">
        <v>3</v>
      </c>
    </row>
    <row r="1241" spans="1:4">
      <c r="A1241" s="30" t="s">
        <v>3556</v>
      </c>
      <c r="B1241" s="30" t="s">
        <v>3003</v>
      </c>
      <c r="C1241" s="30">
        <v>4</v>
      </c>
      <c r="D1241" s="30">
        <v>4</v>
      </c>
    </row>
    <row r="1242" spans="1:4">
      <c r="A1242" s="30" t="s">
        <v>1701</v>
      </c>
      <c r="B1242" s="30" t="s">
        <v>3002</v>
      </c>
      <c r="C1242" s="30">
        <v>4</v>
      </c>
      <c r="D1242" s="30">
        <v>4</v>
      </c>
    </row>
    <row r="1243" spans="1:4">
      <c r="A1243" s="30" t="s">
        <v>1449</v>
      </c>
      <c r="B1243" s="30" t="s">
        <v>3002</v>
      </c>
      <c r="C1243" s="30">
        <v>4</v>
      </c>
      <c r="D1243" s="30">
        <v>4</v>
      </c>
    </row>
    <row r="1244" spans="1:4">
      <c r="A1244" s="30" t="s">
        <v>2145</v>
      </c>
      <c r="B1244" s="30" t="s">
        <v>3002</v>
      </c>
      <c r="C1244" s="30">
        <v>4</v>
      </c>
      <c r="D1244" s="30">
        <v>4</v>
      </c>
    </row>
    <row r="1245" spans="1:4">
      <c r="A1245" s="30" t="s">
        <v>2253</v>
      </c>
      <c r="B1245" s="30" t="s">
        <v>3003</v>
      </c>
      <c r="C1245" s="30">
        <v>4</v>
      </c>
      <c r="D1245" s="30">
        <v>3</v>
      </c>
    </row>
    <row r="1246" spans="1:4">
      <c r="A1246" s="30" t="s">
        <v>3167</v>
      </c>
      <c r="B1246" s="30" t="s">
        <v>3002</v>
      </c>
      <c r="C1246" s="30">
        <v>4</v>
      </c>
      <c r="D1246" s="30">
        <v>3</v>
      </c>
    </row>
    <row r="1247" spans="1:4">
      <c r="A1247" s="30" t="s">
        <v>2146</v>
      </c>
      <c r="B1247" s="30" t="s">
        <v>3003</v>
      </c>
      <c r="C1247" s="30">
        <v>4</v>
      </c>
      <c r="D1247" s="30">
        <v>4</v>
      </c>
    </row>
    <row r="1248" spans="1:4">
      <c r="A1248" s="30" t="s">
        <v>1965</v>
      </c>
      <c r="B1248" s="30" t="s">
        <v>3003</v>
      </c>
      <c r="C1248" s="30">
        <v>4</v>
      </c>
      <c r="D1248" s="30">
        <v>4</v>
      </c>
    </row>
    <row r="1249" spans="1:4">
      <c r="A1249" s="30" t="s">
        <v>1588</v>
      </c>
      <c r="B1249" s="30" t="s">
        <v>3002</v>
      </c>
      <c r="C1249" s="30">
        <v>4</v>
      </c>
      <c r="D1249" s="30">
        <v>3</v>
      </c>
    </row>
    <row r="1250" spans="1:4">
      <c r="A1250" s="30" t="s">
        <v>2053</v>
      </c>
      <c r="B1250" s="30" t="s">
        <v>3003</v>
      </c>
      <c r="C1250" s="30">
        <v>4</v>
      </c>
      <c r="D1250" s="30">
        <v>4</v>
      </c>
    </row>
    <row r="1251" spans="1:4">
      <c r="A1251" s="30" t="s">
        <v>2054</v>
      </c>
      <c r="B1251" s="30" t="s">
        <v>3002</v>
      </c>
      <c r="C1251" s="30">
        <v>4</v>
      </c>
      <c r="D1251" s="30">
        <v>4</v>
      </c>
    </row>
    <row r="1252" spans="1:4">
      <c r="A1252" s="30" t="s">
        <v>1443</v>
      </c>
      <c r="B1252" s="30" t="s">
        <v>3002</v>
      </c>
      <c r="C1252" s="30">
        <v>4</v>
      </c>
      <c r="D1252" s="30">
        <v>4</v>
      </c>
    </row>
    <row r="1253" spans="1:4">
      <c r="A1253" s="30" t="s">
        <v>2510</v>
      </c>
      <c r="B1253" s="30" t="s">
        <v>3003</v>
      </c>
      <c r="C1253" s="30">
        <v>4</v>
      </c>
      <c r="D1253" s="30">
        <v>3</v>
      </c>
    </row>
    <row r="1254" spans="1:4">
      <c r="A1254" s="30" t="s">
        <v>1815</v>
      </c>
      <c r="B1254" s="30" t="s">
        <v>3003</v>
      </c>
      <c r="C1254" s="30">
        <v>4</v>
      </c>
      <c r="D1254" s="30">
        <v>3</v>
      </c>
    </row>
    <row r="1255" spans="1:4">
      <c r="A1255" s="30" t="s">
        <v>1403</v>
      </c>
      <c r="B1255" s="30" t="s">
        <v>3002</v>
      </c>
      <c r="C1255" s="30">
        <v>4</v>
      </c>
      <c r="D1255" s="30">
        <v>3</v>
      </c>
    </row>
    <row r="1256" spans="1:4">
      <c r="A1256" s="30" t="s">
        <v>1371</v>
      </c>
      <c r="B1256" s="30" t="s">
        <v>3002</v>
      </c>
      <c r="C1256" s="30">
        <v>4</v>
      </c>
      <c r="D1256" s="30">
        <v>3</v>
      </c>
    </row>
    <row r="1257" spans="1:4">
      <c r="A1257" s="30" t="s">
        <v>1337</v>
      </c>
      <c r="B1257" s="30" t="s">
        <v>3004</v>
      </c>
      <c r="C1257" s="30">
        <v>4</v>
      </c>
      <c r="D1257" s="30">
        <v>4</v>
      </c>
    </row>
    <row r="1258" spans="1:4">
      <c r="A1258" s="30" t="s">
        <v>1732</v>
      </c>
      <c r="B1258" s="30" t="s">
        <v>3002</v>
      </c>
      <c r="C1258" s="30">
        <v>4</v>
      </c>
      <c r="D1258" s="30">
        <v>3</v>
      </c>
    </row>
    <row r="1259" spans="1:4">
      <c r="A1259" s="30" t="s">
        <v>1404</v>
      </c>
      <c r="B1259" s="30" t="s">
        <v>3003</v>
      </c>
      <c r="C1259" s="30">
        <v>4</v>
      </c>
      <c r="D1259" s="30">
        <v>4</v>
      </c>
    </row>
    <row r="1260" spans="1:4">
      <c r="A1260" s="30" t="s">
        <v>1296</v>
      </c>
      <c r="B1260" s="30" t="s">
        <v>3002</v>
      </c>
      <c r="C1260" s="30">
        <v>4</v>
      </c>
      <c r="D1260" s="30">
        <v>3</v>
      </c>
    </row>
    <row r="1261" spans="1:4">
      <c r="A1261" s="30" t="s">
        <v>1378</v>
      </c>
      <c r="B1261" s="30" t="s">
        <v>3002</v>
      </c>
      <c r="C1261" s="30">
        <v>4</v>
      </c>
      <c r="D1261" s="30">
        <v>3</v>
      </c>
    </row>
    <row r="1262" spans="1:4">
      <c r="A1262" s="30" t="s">
        <v>2261</v>
      </c>
      <c r="B1262" s="30" t="s">
        <v>3003</v>
      </c>
      <c r="C1262" s="30">
        <v>4</v>
      </c>
      <c r="D1262" s="30">
        <v>3</v>
      </c>
    </row>
    <row r="1263" spans="1:4">
      <c r="A1263" s="30" t="s">
        <v>1372</v>
      </c>
      <c r="B1263" s="30" t="s">
        <v>3002</v>
      </c>
      <c r="C1263" s="30">
        <v>4</v>
      </c>
      <c r="D1263" s="30">
        <v>4</v>
      </c>
    </row>
    <row r="1264" spans="1:4">
      <c r="A1264" s="30" t="s">
        <v>1600</v>
      </c>
      <c r="B1264" s="30" t="s">
        <v>3002</v>
      </c>
      <c r="C1264" s="30">
        <v>4</v>
      </c>
      <c r="D1264" s="30">
        <v>4</v>
      </c>
    </row>
    <row r="1265" spans="1:4">
      <c r="A1265" s="30" t="s">
        <v>1972</v>
      </c>
      <c r="B1265" s="30" t="s">
        <v>3003</v>
      </c>
      <c r="C1265" s="30">
        <v>4</v>
      </c>
      <c r="D1265" s="30">
        <v>4</v>
      </c>
    </row>
    <row r="1266" spans="1:4">
      <c r="A1266" s="30" t="s">
        <v>1672</v>
      </c>
      <c r="B1266" s="30" t="s">
        <v>3003</v>
      </c>
      <c r="C1266" s="30">
        <v>4</v>
      </c>
      <c r="D1266" s="30">
        <v>4</v>
      </c>
    </row>
    <row r="1267" spans="1:4">
      <c r="A1267" s="30" t="s">
        <v>1672</v>
      </c>
      <c r="B1267" s="30" t="s">
        <v>3002</v>
      </c>
      <c r="C1267" s="30">
        <v>4</v>
      </c>
      <c r="D1267" s="30">
        <v>2</v>
      </c>
    </row>
    <row r="1268" spans="1:4">
      <c r="A1268" s="30" t="s">
        <v>1543</v>
      </c>
      <c r="B1268" s="30" t="s">
        <v>3002</v>
      </c>
      <c r="C1268" s="30">
        <v>4</v>
      </c>
      <c r="D1268" s="30">
        <v>4</v>
      </c>
    </row>
    <row r="1269" spans="1:4">
      <c r="A1269" s="30" t="s">
        <v>1762</v>
      </c>
      <c r="B1269" s="30" t="s">
        <v>3003</v>
      </c>
      <c r="C1269" s="30">
        <v>4</v>
      </c>
      <c r="D1269" s="30">
        <v>4</v>
      </c>
    </row>
    <row r="1270" spans="1:4">
      <c r="A1270" s="30" t="s">
        <v>1899</v>
      </c>
      <c r="B1270" s="30" t="s">
        <v>3003</v>
      </c>
      <c r="C1270" s="30">
        <v>4</v>
      </c>
      <c r="D1270" s="30">
        <v>3</v>
      </c>
    </row>
    <row r="1271" spans="1:4">
      <c r="A1271" s="30" t="s">
        <v>1900</v>
      </c>
      <c r="B1271" s="30" t="s">
        <v>3002</v>
      </c>
      <c r="C1271" s="30">
        <v>4</v>
      </c>
      <c r="D1271" s="30">
        <v>4</v>
      </c>
    </row>
    <row r="1272" spans="1:4">
      <c r="A1272" s="30" t="s">
        <v>2697</v>
      </c>
      <c r="B1272" s="30" t="s">
        <v>3003</v>
      </c>
      <c r="C1272" s="30">
        <v>4</v>
      </c>
      <c r="D1272" s="30">
        <v>3</v>
      </c>
    </row>
    <row r="1273" spans="1:4">
      <c r="A1273" s="30" t="s">
        <v>2383</v>
      </c>
      <c r="B1273" s="30" t="s">
        <v>3002</v>
      </c>
      <c r="C1273" s="30">
        <v>4</v>
      </c>
      <c r="D1273" s="30">
        <v>4</v>
      </c>
    </row>
    <row r="1274" spans="1:4">
      <c r="A1274" s="30" t="s">
        <v>1901</v>
      </c>
      <c r="B1274" s="30" t="s">
        <v>3003</v>
      </c>
      <c r="C1274" s="30">
        <v>4</v>
      </c>
      <c r="D1274" s="30">
        <v>4</v>
      </c>
    </row>
    <row r="1275" spans="1:4">
      <c r="A1275" s="30" t="s">
        <v>2518</v>
      </c>
      <c r="B1275" s="30" t="s">
        <v>3003</v>
      </c>
      <c r="C1275" s="30">
        <v>4</v>
      </c>
      <c r="D1275" s="30">
        <v>3</v>
      </c>
    </row>
    <row r="1276" spans="1:4">
      <c r="A1276" s="30" t="s">
        <v>2155</v>
      </c>
      <c r="B1276" s="30" t="s">
        <v>3003</v>
      </c>
      <c r="C1276" s="30">
        <v>4</v>
      </c>
      <c r="D1276" s="30">
        <v>3</v>
      </c>
    </row>
    <row r="1277" spans="1:4">
      <c r="A1277" s="30" t="s">
        <v>2066</v>
      </c>
      <c r="B1277" s="30" t="s">
        <v>3002</v>
      </c>
      <c r="C1277" s="30">
        <v>4</v>
      </c>
      <c r="D1277" s="30">
        <v>4</v>
      </c>
    </row>
    <row r="1278" spans="1:4">
      <c r="A1278" s="30" t="s">
        <v>1525</v>
      </c>
      <c r="B1278" s="30" t="s">
        <v>3002</v>
      </c>
      <c r="C1278" s="30">
        <v>4</v>
      </c>
      <c r="D1278" s="30">
        <v>3</v>
      </c>
    </row>
    <row r="1279" spans="1:4">
      <c r="A1279" s="30" t="s">
        <v>3525</v>
      </c>
      <c r="B1279" s="30" t="s">
        <v>3003</v>
      </c>
      <c r="C1279" s="30">
        <v>4</v>
      </c>
      <c r="D1279" s="30">
        <v>4</v>
      </c>
    </row>
    <row r="1280" spans="1:4">
      <c r="A1280" s="30" t="s">
        <v>1283</v>
      </c>
      <c r="B1280" s="30" t="s">
        <v>3002</v>
      </c>
      <c r="C1280" s="30">
        <v>4</v>
      </c>
      <c r="D1280" s="30">
        <v>4</v>
      </c>
    </row>
    <row r="1281" spans="1:4">
      <c r="A1281" s="30" t="s">
        <v>2701</v>
      </c>
      <c r="B1281" s="30" t="s">
        <v>3003</v>
      </c>
      <c r="C1281" s="30">
        <v>4</v>
      </c>
      <c r="D1281" s="30">
        <v>3</v>
      </c>
    </row>
    <row r="1282" spans="1:4">
      <c r="A1282" s="30" t="s">
        <v>1903</v>
      </c>
      <c r="B1282" s="30" t="s">
        <v>3003</v>
      </c>
      <c r="C1282" s="30">
        <v>4</v>
      </c>
      <c r="D1282" s="30">
        <v>4</v>
      </c>
    </row>
    <row r="1283" spans="1:4">
      <c r="A1283" s="30" t="s">
        <v>1247</v>
      </c>
      <c r="B1283" s="30" t="s">
        <v>3004</v>
      </c>
      <c r="C1283" s="30">
        <v>4</v>
      </c>
      <c r="D1283" s="30">
        <v>3</v>
      </c>
    </row>
    <row r="1284" spans="1:4">
      <c r="A1284" s="30" t="s">
        <v>2161</v>
      </c>
      <c r="B1284" s="30" t="s">
        <v>3002</v>
      </c>
      <c r="C1284" s="30">
        <v>4</v>
      </c>
      <c r="D1284" s="30">
        <v>4</v>
      </c>
    </row>
    <row r="1285" spans="1:4">
      <c r="A1285" s="30" t="s">
        <v>2162</v>
      </c>
      <c r="B1285" s="30" t="s">
        <v>3003</v>
      </c>
      <c r="C1285" s="30">
        <v>4</v>
      </c>
      <c r="D1285" s="30">
        <v>4</v>
      </c>
    </row>
    <row r="1286" spans="1:4">
      <c r="A1286" s="30" t="s">
        <v>1908</v>
      </c>
      <c r="B1286" s="30" t="s">
        <v>3003</v>
      </c>
      <c r="C1286" s="30">
        <v>4</v>
      </c>
      <c r="D1286" s="30">
        <v>3</v>
      </c>
    </row>
    <row r="1287" spans="1:4">
      <c r="A1287" s="30" t="s">
        <v>1677</v>
      </c>
      <c r="B1287" s="30" t="s">
        <v>3003</v>
      </c>
      <c r="C1287" s="30">
        <v>4</v>
      </c>
      <c r="D1287" s="30">
        <v>4</v>
      </c>
    </row>
    <row r="1288" spans="1:4">
      <c r="A1288" s="30" t="s">
        <v>1445</v>
      </c>
      <c r="B1288" s="30" t="s">
        <v>3002</v>
      </c>
      <c r="C1288" s="30">
        <v>4</v>
      </c>
      <c r="D1288" s="30">
        <v>4</v>
      </c>
    </row>
    <row r="1289" spans="1:4">
      <c r="A1289" s="30" t="s">
        <v>1910</v>
      </c>
      <c r="B1289" s="30" t="s">
        <v>3004</v>
      </c>
      <c r="C1289" s="30">
        <v>4</v>
      </c>
      <c r="D1289" s="30">
        <v>2</v>
      </c>
    </row>
    <row r="1290" spans="1:4">
      <c r="A1290" s="30" t="s">
        <v>1736</v>
      </c>
      <c r="B1290" s="30" t="s">
        <v>3003</v>
      </c>
      <c r="C1290" s="30">
        <v>4</v>
      </c>
      <c r="D1290" s="30">
        <v>4</v>
      </c>
    </row>
    <row r="1291" spans="1:4">
      <c r="A1291" s="30" t="s">
        <v>1678</v>
      </c>
      <c r="B1291" s="30" t="s">
        <v>3003</v>
      </c>
      <c r="C1291" s="30">
        <v>4</v>
      </c>
      <c r="D1291" s="30">
        <v>4</v>
      </c>
    </row>
    <row r="1292" spans="1:4">
      <c r="A1292" s="30" t="s">
        <v>1459</v>
      </c>
      <c r="B1292" s="30" t="s">
        <v>3003</v>
      </c>
      <c r="C1292" s="30">
        <v>4</v>
      </c>
      <c r="D1292" s="30">
        <v>2</v>
      </c>
    </row>
    <row r="1293" spans="1:4">
      <c r="A1293" s="30" t="s">
        <v>3050</v>
      </c>
      <c r="B1293" s="30">
        <v>4</v>
      </c>
      <c r="C1293" s="30">
        <v>3</v>
      </c>
      <c r="D1293" s="30">
        <v>1.3333333333333299</v>
      </c>
    </row>
    <row r="1294" spans="1:4">
      <c r="A1294" s="30" t="s">
        <v>1497</v>
      </c>
      <c r="B1294" s="30" t="s">
        <v>3002</v>
      </c>
      <c r="C1294" s="30">
        <v>4</v>
      </c>
      <c r="D1294" s="30">
        <v>3</v>
      </c>
    </row>
    <row r="1295" spans="1:4">
      <c r="A1295" s="30" t="s">
        <v>1278</v>
      </c>
      <c r="B1295" s="30" t="s">
        <v>3004</v>
      </c>
      <c r="C1295" s="30">
        <v>4</v>
      </c>
      <c r="D1295" s="30">
        <v>3</v>
      </c>
    </row>
    <row r="1296" spans="1:4">
      <c r="A1296" s="30" t="s">
        <v>1507</v>
      </c>
      <c r="B1296" s="30" t="s">
        <v>3003</v>
      </c>
      <c r="C1296" s="30">
        <v>4</v>
      </c>
      <c r="D1296" s="30">
        <v>4</v>
      </c>
    </row>
    <row r="1297" spans="1:4">
      <c r="A1297" s="30" t="s">
        <v>3128</v>
      </c>
      <c r="B1297" s="30" t="s">
        <v>3003</v>
      </c>
      <c r="C1297" s="30">
        <v>4</v>
      </c>
      <c r="D1297" s="30">
        <v>3</v>
      </c>
    </row>
    <row r="1298" spans="1:4">
      <c r="A1298" s="30" t="s">
        <v>3536</v>
      </c>
      <c r="B1298" s="30" t="s">
        <v>3003</v>
      </c>
      <c r="C1298" s="30">
        <v>4</v>
      </c>
      <c r="D1298" s="30">
        <v>2</v>
      </c>
    </row>
    <row r="1299" spans="1:4">
      <c r="A1299" s="30" t="s">
        <v>3505</v>
      </c>
      <c r="B1299" s="30" t="s">
        <v>3002</v>
      </c>
      <c r="C1299" s="30">
        <v>4</v>
      </c>
      <c r="D1299" s="30">
        <v>3</v>
      </c>
    </row>
    <row r="1300" spans="1:4">
      <c r="A1300" s="30" t="s">
        <v>1546</v>
      </c>
      <c r="B1300" s="30" t="s">
        <v>3003</v>
      </c>
      <c r="C1300" s="30">
        <v>4</v>
      </c>
      <c r="D1300" s="30">
        <v>3</v>
      </c>
    </row>
    <row r="1301" spans="1:4">
      <c r="A1301" s="30" t="s">
        <v>2076</v>
      </c>
      <c r="B1301" s="30" t="s">
        <v>3002</v>
      </c>
      <c r="C1301" s="30">
        <v>4</v>
      </c>
      <c r="D1301" s="30">
        <v>4</v>
      </c>
    </row>
    <row r="1302" spans="1:4">
      <c r="A1302" s="30" t="s">
        <v>2713</v>
      </c>
      <c r="B1302" s="30" t="s">
        <v>3002</v>
      </c>
      <c r="C1302" s="30">
        <v>4</v>
      </c>
      <c r="D1302" s="30">
        <v>2</v>
      </c>
    </row>
    <row r="1303" spans="1:4">
      <c r="A1303" s="30" t="s">
        <v>1396</v>
      </c>
      <c r="B1303" s="30" t="s">
        <v>3002</v>
      </c>
      <c r="C1303" s="30">
        <v>4</v>
      </c>
      <c r="D1303" s="30">
        <v>4</v>
      </c>
    </row>
    <row r="1304" spans="1:4">
      <c r="A1304" s="30" t="s">
        <v>1980</v>
      </c>
      <c r="B1304" s="30" t="s">
        <v>3003</v>
      </c>
      <c r="C1304" s="30">
        <v>4</v>
      </c>
      <c r="D1304" s="30">
        <v>4</v>
      </c>
    </row>
    <row r="1305" spans="1:4">
      <c r="A1305" s="30" t="s">
        <v>1771</v>
      </c>
      <c r="B1305" s="30" t="s">
        <v>3003</v>
      </c>
      <c r="C1305" s="30">
        <v>4</v>
      </c>
      <c r="D1305" s="30">
        <v>4</v>
      </c>
    </row>
    <row r="1306" spans="1:4">
      <c r="A1306" s="30" t="s">
        <v>1772</v>
      </c>
      <c r="B1306" s="30" t="s">
        <v>3003</v>
      </c>
      <c r="C1306" s="30">
        <v>4</v>
      </c>
      <c r="D1306" s="30">
        <v>4</v>
      </c>
    </row>
    <row r="1307" spans="1:4">
      <c r="A1307" s="30" t="s">
        <v>2166</v>
      </c>
      <c r="B1307" s="30" t="s">
        <v>3003</v>
      </c>
      <c r="C1307" s="30">
        <v>4</v>
      </c>
      <c r="D1307" s="30">
        <v>4</v>
      </c>
    </row>
    <row r="1308" spans="1:4">
      <c r="A1308" s="30" t="s">
        <v>2530</v>
      </c>
      <c r="B1308" s="30" t="s">
        <v>3002</v>
      </c>
      <c r="C1308" s="30">
        <v>4</v>
      </c>
      <c r="D1308" s="30">
        <v>4</v>
      </c>
    </row>
    <row r="1309" spans="1:4">
      <c r="A1309" s="30" t="s">
        <v>1608</v>
      </c>
      <c r="B1309" s="30" t="s">
        <v>3002</v>
      </c>
      <c r="C1309" s="30">
        <v>4</v>
      </c>
      <c r="D1309" s="30">
        <v>4</v>
      </c>
    </row>
    <row r="1310" spans="1:4">
      <c r="A1310" s="30" t="s">
        <v>1821</v>
      </c>
      <c r="B1310" s="30" t="s">
        <v>3003</v>
      </c>
      <c r="C1310" s="30">
        <v>4</v>
      </c>
      <c r="D1310" s="30">
        <v>2</v>
      </c>
    </row>
    <row r="1311" spans="1:4">
      <c r="A1311" s="30" t="s">
        <v>3140</v>
      </c>
      <c r="B1311" s="30" t="s">
        <v>3003</v>
      </c>
      <c r="C1311" s="30">
        <v>4</v>
      </c>
      <c r="D1311" s="30">
        <v>3</v>
      </c>
    </row>
    <row r="1312" spans="1:4">
      <c r="A1312" s="30" t="s">
        <v>1715</v>
      </c>
      <c r="B1312" s="30" t="s">
        <v>3002</v>
      </c>
      <c r="C1312" s="30">
        <v>4</v>
      </c>
      <c r="D1312" s="30">
        <v>4</v>
      </c>
    </row>
    <row r="1313" spans="1:4">
      <c r="A1313" s="30" t="s">
        <v>1863</v>
      </c>
      <c r="B1313" s="30" t="s">
        <v>3003</v>
      </c>
      <c r="C1313" s="30">
        <v>4</v>
      </c>
      <c r="D1313" s="30">
        <v>4</v>
      </c>
    </row>
    <row r="1314" spans="1:4">
      <c r="A1314" s="30" t="s">
        <v>1591</v>
      </c>
      <c r="B1314" s="30" t="s">
        <v>3003</v>
      </c>
      <c r="C1314" s="30">
        <v>4</v>
      </c>
      <c r="D1314" s="30">
        <v>4</v>
      </c>
    </row>
    <row r="1315" spans="1:4">
      <c r="A1315" s="30" t="s">
        <v>1918</v>
      </c>
      <c r="B1315" s="30" t="s">
        <v>3002</v>
      </c>
      <c r="C1315" s="30">
        <v>4</v>
      </c>
      <c r="D1315" s="30">
        <v>4</v>
      </c>
    </row>
    <row r="1316" spans="1:4">
      <c r="A1316" s="30" t="s">
        <v>2276</v>
      </c>
      <c r="B1316" s="30" t="s">
        <v>3002</v>
      </c>
      <c r="C1316" s="30">
        <v>4</v>
      </c>
      <c r="D1316" s="30">
        <v>4</v>
      </c>
    </row>
    <row r="1317" spans="1:4">
      <c r="A1317" s="30" t="s">
        <v>2719</v>
      </c>
      <c r="B1317" s="30" t="s">
        <v>3002</v>
      </c>
      <c r="C1317" s="30">
        <v>4</v>
      </c>
      <c r="D1317" s="30">
        <v>4</v>
      </c>
    </row>
    <row r="1318" spans="1:4">
      <c r="A1318" s="30" t="s">
        <v>2084</v>
      </c>
      <c r="B1318" s="30" t="s">
        <v>3002</v>
      </c>
      <c r="C1318" s="30">
        <v>4</v>
      </c>
      <c r="D1318" s="30">
        <v>4</v>
      </c>
    </row>
    <row r="1319" spans="1:4">
      <c r="A1319" s="30" t="s">
        <v>1529</v>
      </c>
      <c r="B1319" s="30" t="s">
        <v>3002</v>
      </c>
      <c r="C1319" s="30">
        <v>4</v>
      </c>
      <c r="D1319" s="30">
        <v>4</v>
      </c>
    </row>
    <row r="1320" spans="1:4">
      <c r="A1320" s="30" t="s">
        <v>2086</v>
      </c>
      <c r="B1320" s="30" t="s">
        <v>3002</v>
      </c>
      <c r="C1320" s="30">
        <v>4</v>
      </c>
      <c r="D1320" s="30">
        <v>3</v>
      </c>
    </row>
    <row r="1321" spans="1:4">
      <c r="A1321" s="30" t="s">
        <v>1775</v>
      </c>
      <c r="B1321" s="30" t="s">
        <v>3002</v>
      </c>
      <c r="C1321" s="30">
        <v>4</v>
      </c>
      <c r="D1321" s="30">
        <v>4</v>
      </c>
    </row>
    <row r="1322" spans="1:4">
      <c r="A1322" s="30" t="s">
        <v>1717</v>
      </c>
      <c r="B1322" s="30" t="s">
        <v>3003</v>
      </c>
      <c r="C1322" s="30">
        <v>4</v>
      </c>
      <c r="D1322" s="30">
        <v>4</v>
      </c>
    </row>
    <row r="1323" spans="1:4">
      <c r="A1323" s="30" t="s">
        <v>1448</v>
      </c>
      <c r="B1323" s="30" t="s">
        <v>3004</v>
      </c>
      <c r="C1323" s="30">
        <v>4</v>
      </c>
      <c r="D1323" s="30">
        <v>2</v>
      </c>
    </row>
    <row r="1324" spans="1:4">
      <c r="A1324" s="30" t="s">
        <v>2404</v>
      </c>
      <c r="B1324" s="30" t="s">
        <v>3004</v>
      </c>
      <c r="C1324" s="30">
        <v>4</v>
      </c>
      <c r="D1324" s="30">
        <v>1</v>
      </c>
    </row>
    <row r="1325" spans="1:4">
      <c r="A1325" s="30" t="s">
        <v>1549</v>
      </c>
      <c r="B1325" s="30" t="s">
        <v>3002</v>
      </c>
      <c r="C1325" s="30">
        <v>4</v>
      </c>
      <c r="D1325" s="30">
        <v>3</v>
      </c>
    </row>
    <row r="1326" spans="1:4">
      <c r="A1326" s="30" t="s">
        <v>1826</v>
      </c>
      <c r="B1326" s="30" t="s">
        <v>3002</v>
      </c>
      <c r="C1326" s="30">
        <v>4</v>
      </c>
      <c r="D1326" s="30">
        <v>4</v>
      </c>
    </row>
    <row r="1327" spans="1:4">
      <c r="A1327" s="30" t="s">
        <v>1519</v>
      </c>
      <c r="B1327" s="30" t="s">
        <v>3002</v>
      </c>
      <c r="C1327" s="30">
        <v>4</v>
      </c>
      <c r="D1327" s="30">
        <v>3</v>
      </c>
    </row>
    <row r="1328" spans="1:4">
      <c r="A1328" s="30" t="s">
        <v>1923</v>
      </c>
      <c r="B1328" s="30" t="s">
        <v>3003</v>
      </c>
      <c r="C1328" s="30">
        <v>4</v>
      </c>
      <c r="D1328" s="30">
        <v>3</v>
      </c>
    </row>
    <row r="1329" spans="1:4">
      <c r="A1329" s="30" t="s">
        <v>3283</v>
      </c>
      <c r="B1329" s="30" t="s">
        <v>3003</v>
      </c>
      <c r="C1329" s="30">
        <v>4</v>
      </c>
      <c r="D1329" s="30">
        <v>2</v>
      </c>
    </row>
    <row r="1330" spans="1:4">
      <c r="A1330" s="30" t="s">
        <v>1474</v>
      </c>
      <c r="B1330" s="30" t="s">
        <v>3002</v>
      </c>
      <c r="C1330" s="30">
        <v>4</v>
      </c>
      <c r="D1330" s="30">
        <v>4</v>
      </c>
    </row>
    <row r="1331" spans="1:4">
      <c r="A1331" s="30" t="s">
        <v>2182</v>
      </c>
      <c r="B1331" s="30" t="s">
        <v>3003</v>
      </c>
      <c r="C1331" s="30">
        <v>4</v>
      </c>
      <c r="D1331" s="30">
        <v>4</v>
      </c>
    </row>
    <row r="1332" spans="1:4">
      <c r="A1332" s="30" t="s">
        <v>1684</v>
      </c>
      <c r="B1332" s="30" t="s">
        <v>3002</v>
      </c>
      <c r="C1332" s="30">
        <v>4</v>
      </c>
      <c r="D1332" s="30">
        <v>4</v>
      </c>
    </row>
    <row r="1333" spans="1:4">
      <c r="A1333" s="30" t="s">
        <v>1925</v>
      </c>
      <c r="B1333" s="30" t="s">
        <v>3003</v>
      </c>
      <c r="C1333" s="30">
        <v>4</v>
      </c>
      <c r="D1333" s="30">
        <v>4</v>
      </c>
    </row>
    <row r="1334" spans="1:4">
      <c r="A1334" s="30" t="s">
        <v>2188</v>
      </c>
      <c r="B1334" s="30" t="s">
        <v>3003</v>
      </c>
      <c r="C1334" s="30">
        <v>4</v>
      </c>
      <c r="D1334" s="30">
        <v>3</v>
      </c>
    </row>
    <row r="1335" spans="1:4">
      <c r="A1335" s="30" t="s">
        <v>2189</v>
      </c>
      <c r="B1335" s="30" t="s">
        <v>3003</v>
      </c>
      <c r="C1335" s="30">
        <v>4</v>
      </c>
      <c r="D1335" s="30">
        <v>3</v>
      </c>
    </row>
    <row r="1336" spans="1:4">
      <c r="A1336" s="30" t="s">
        <v>2410</v>
      </c>
      <c r="B1336" s="30" t="s">
        <v>3003</v>
      </c>
      <c r="C1336" s="30">
        <v>4</v>
      </c>
      <c r="D1336" s="30">
        <v>4</v>
      </c>
    </row>
    <row r="1337" spans="1:4">
      <c r="A1337" s="30" t="s">
        <v>2410</v>
      </c>
      <c r="B1337" s="30" t="s">
        <v>3002</v>
      </c>
      <c r="C1337" s="30">
        <v>4</v>
      </c>
      <c r="D1337" s="30">
        <v>3</v>
      </c>
    </row>
    <row r="1338" spans="1:4">
      <c r="A1338" s="30" t="s">
        <v>1685</v>
      </c>
      <c r="B1338" s="30" t="s">
        <v>3002</v>
      </c>
      <c r="C1338" s="30">
        <v>4</v>
      </c>
      <c r="D1338" s="30">
        <v>3</v>
      </c>
    </row>
    <row r="1339" spans="1:4">
      <c r="A1339" s="30" t="s">
        <v>2753</v>
      </c>
      <c r="B1339" s="30" t="s">
        <v>3003</v>
      </c>
      <c r="C1339" s="30">
        <v>4</v>
      </c>
      <c r="D1339" s="30">
        <v>3</v>
      </c>
    </row>
    <row r="1340" spans="1:4">
      <c r="A1340" s="30" t="s">
        <v>2095</v>
      </c>
      <c r="B1340" s="30" t="s">
        <v>3003</v>
      </c>
      <c r="C1340" s="30">
        <v>4</v>
      </c>
      <c r="D1340" s="30">
        <v>2</v>
      </c>
    </row>
    <row r="1341" spans="1:4">
      <c r="A1341" s="30" t="s">
        <v>2557</v>
      </c>
      <c r="B1341" s="30" t="s">
        <v>3003</v>
      </c>
      <c r="C1341" s="30">
        <v>4</v>
      </c>
      <c r="D1341" s="30">
        <v>3</v>
      </c>
    </row>
    <row r="1342" spans="1:4">
      <c r="A1342" s="30" t="s">
        <v>2293</v>
      </c>
      <c r="B1342" s="30" t="s">
        <v>3003</v>
      </c>
      <c r="C1342" s="30">
        <v>4</v>
      </c>
      <c r="D1342" s="30">
        <v>4</v>
      </c>
    </row>
    <row r="1343" spans="1:4">
      <c r="A1343" s="30" t="s">
        <v>2558</v>
      </c>
      <c r="B1343" s="30" t="s">
        <v>3002</v>
      </c>
      <c r="C1343" s="30">
        <v>4</v>
      </c>
      <c r="D1343" s="30">
        <v>2</v>
      </c>
    </row>
    <row r="1344" spans="1:4">
      <c r="A1344" s="30" t="s">
        <v>1687</v>
      </c>
      <c r="B1344" s="30" t="s">
        <v>3002</v>
      </c>
      <c r="C1344" s="30">
        <v>4</v>
      </c>
      <c r="D1344" s="30">
        <v>4</v>
      </c>
    </row>
    <row r="1345" spans="1:4">
      <c r="A1345" s="30" t="s">
        <v>1927</v>
      </c>
      <c r="B1345" s="30" t="s">
        <v>3003</v>
      </c>
      <c r="C1345" s="30">
        <v>4</v>
      </c>
      <c r="D1345" s="30">
        <v>4</v>
      </c>
    </row>
    <row r="1346" spans="1:4">
      <c r="A1346" s="30" t="s">
        <v>1927</v>
      </c>
      <c r="B1346" s="30" t="s">
        <v>3002</v>
      </c>
      <c r="C1346" s="30">
        <v>4</v>
      </c>
      <c r="D1346" s="30">
        <v>4</v>
      </c>
    </row>
    <row r="1347" spans="1:4">
      <c r="A1347" s="30" t="s">
        <v>1997</v>
      </c>
      <c r="B1347" s="30" t="s">
        <v>3003</v>
      </c>
      <c r="C1347" s="30">
        <v>4</v>
      </c>
      <c r="D1347" s="30">
        <v>3</v>
      </c>
    </row>
    <row r="1348" spans="1:4">
      <c r="A1348" s="30" t="s">
        <v>2566</v>
      </c>
      <c r="B1348" s="30" t="s">
        <v>3002</v>
      </c>
      <c r="C1348" s="30">
        <v>4</v>
      </c>
      <c r="D1348" s="30">
        <v>4</v>
      </c>
    </row>
    <row r="1349" spans="1:4">
      <c r="A1349" s="30" t="s">
        <v>1778</v>
      </c>
      <c r="B1349" s="30" t="s">
        <v>3003</v>
      </c>
      <c r="C1349" s="30">
        <v>4</v>
      </c>
      <c r="D1349" s="30">
        <v>4</v>
      </c>
    </row>
    <row r="1350" spans="1:4">
      <c r="A1350" s="30" t="s">
        <v>1560</v>
      </c>
      <c r="B1350" s="30" t="s">
        <v>3003</v>
      </c>
      <c r="C1350" s="30">
        <v>4</v>
      </c>
      <c r="D1350" s="30">
        <v>4</v>
      </c>
    </row>
    <row r="1351" spans="1:4">
      <c r="A1351" s="30" t="s">
        <v>2195</v>
      </c>
      <c r="B1351" s="30" t="s">
        <v>3002</v>
      </c>
      <c r="C1351" s="30">
        <v>4</v>
      </c>
      <c r="D1351" s="30">
        <v>3</v>
      </c>
    </row>
    <row r="1352" spans="1:4">
      <c r="A1352" s="30" t="s">
        <v>1689</v>
      </c>
      <c r="B1352" s="30" t="s">
        <v>3002</v>
      </c>
      <c r="C1352" s="30">
        <v>4</v>
      </c>
      <c r="D1352" s="30">
        <v>4</v>
      </c>
    </row>
    <row r="1353" spans="1:4">
      <c r="A1353" s="30" t="s">
        <v>2001</v>
      </c>
      <c r="B1353" s="30" t="s">
        <v>3003</v>
      </c>
      <c r="C1353" s="30">
        <v>4</v>
      </c>
      <c r="D1353" s="30">
        <v>4</v>
      </c>
    </row>
    <row r="1354" spans="1:4">
      <c r="A1354" s="30" t="s">
        <v>1630</v>
      </c>
      <c r="B1354" s="30" t="s">
        <v>3002</v>
      </c>
      <c r="C1354" s="30">
        <v>4</v>
      </c>
      <c r="D1354" s="30">
        <v>3</v>
      </c>
    </row>
    <row r="1355" spans="1:4">
      <c r="A1355" s="30" t="s">
        <v>2101</v>
      </c>
      <c r="B1355" s="30" t="s">
        <v>3002</v>
      </c>
      <c r="C1355" s="30">
        <v>4</v>
      </c>
      <c r="D1355" s="30">
        <v>4</v>
      </c>
    </row>
    <row r="1356" spans="1:4">
      <c r="A1356" s="30" t="s">
        <v>1338</v>
      </c>
      <c r="B1356" s="30" t="s">
        <v>3004</v>
      </c>
      <c r="C1356" s="30">
        <v>4</v>
      </c>
      <c r="D1356" s="30">
        <v>3</v>
      </c>
    </row>
    <row r="1357" spans="1:4">
      <c r="A1357" s="30" t="s">
        <v>3562</v>
      </c>
      <c r="B1357" s="30" t="s">
        <v>3003</v>
      </c>
      <c r="C1357" s="30">
        <v>4</v>
      </c>
      <c r="D1357" s="30">
        <v>4</v>
      </c>
    </row>
    <row r="1358" spans="1:4">
      <c r="A1358" s="30" t="s">
        <v>1869</v>
      </c>
      <c r="B1358" s="30" t="s">
        <v>3003</v>
      </c>
      <c r="C1358" s="30">
        <v>4</v>
      </c>
      <c r="D1358" s="30">
        <v>4</v>
      </c>
    </row>
    <row r="1359" spans="1:4">
      <c r="A1359" s="30" t="s">
        <v>3564</v>
      </c>
      <c r="B1359" s="30" t="s">
        <v>3003</v>
      </c>
      <c r="C1359" s="30">
        <v>4</v>
      </c>
      <c r="D1359" s="30">
        <v>3</v>
      </c>
    </row>
    <row r="1360" spans="1:4">
      <c r="A1360" s="30" t="s">
        <v>2304</v>
      </c>
      <c r="B1360" s="30" t="s">
        <v>3003</v>
      </c>
      <c r="C1360" s="30">
        <v>4</v>
      </c>
      <c r="D1360" s="30">
        <v>3</v>
      </c>
    </row>
    <row r="1361" spans="1:4">
      <c r="A1361" s="30" t="s">
        <v>3565</v>
      </c>
      <c r="B1361" s="30" t="s">
        <v>3003</v>
      </c>
      <c r="C1361" s="30">
        <v>4</v>
      </c>
      <c r="D1361" s="30">
        <v>4</v>
      </c>
    </row>
    <row r="1362" spans="1:4">
      <c r="A1362" s="30" t="s">
        <v>2576</v>
      </c>
      <c r="B1362" s="30" t="s">
        <v>3003</v>
      </c>
      <c r="C1362" s="30">
        <v>4</v>
      </c>
      <c r="D1362" s="30">
        <v>4</v>
      </c>
    </row>
    <row r="1363" spans="1:4">
      <c r="A1363" s="30" t="s">
        <v>1356</v>
      </c>
      <c r="B1363" s="30" t="s">
        <v>3004</v>
      </c>
      <c r="C1363" s="30">
        <v>4</v>
      </c>
      <c r="D1363" s="30">
        <v>3</v>
      </c>
    </row>
    <row r="1364" spans="1:4">
      <c r="A1364" s="30" t="s">
        <v>3567</v>
      </c>
      <c r="B1364" s="30" t="s">
        <v>3003</v>
      </c>
      <c r="C1364" s="30">
        <v>4</v>
      </c>
      <c r="D1364" s="30">
        <v>2</v>
      </c>
    </row>
    <row r="1365" spans="1:4">
      <c r="A1365" s="30" t="s">
        <v>2103</v>
      </c>
      <c r="B1365" s="30" t="s">
        <v>3002</v>
      </c>
      <c r="C1365" s="30">
        <v>4</v>
      </c>
      <c r="D1365" s="30">
        <v>4</v>
      </c>
    </row>
    <row r="1366" spans="1:4">
      <c r="A1366" s="30" t="s">
        <v>1781</v>
      </c>
      <c r="B1366" s="30" t="s">
        <v>3003</v>
      </c>
      <c r="C1366" s="30">
        <v>4</v>
      </c>
      <c r="D1366" s="30">
        <v>4</v>
      </c>
    </row>
    <row r="1367" spans="1:4">
      <c r="A1367" s="30" t="s">
        <v>1419</v>
      </c>
      <c r="B1367" s="30" t="s">
        <v>3004</v>
      </c>
      <c r="C1367" s="30">
        <v>4</v>
      </c>
      <c r="D1367" s="30">
        <v>2</v>
      </c>
    </row>
    <row r="1368" spans="1:4">
      <c r="A1368" s="30" t="s">
        <v>2104</v>
      </c>
      <c r="B1368" s="30" t="s">
        <v>3003</v>
      </c>
      <c r="C1368" s="30">
        <v>4</v>
      </c>
      <c r="D1368" s="30">
        <v>2</v>
      </c>
    </row>
    <row r="1369" spans="1:4">
      <c r="A1369" s="30" t="s">
        <v>1933</v>
      </c>
      <c r="B1369" s="30" t="s">
        <v>3003</v>
      </c>
      <c r="C1369" s="30">
        <v>4</v>
      </c>
      <c r="D1369" s="30">
        <v>4</v>
      </c>
    </row>
    <row r="1370" spans="1:4">
      <c r="A1370" s="30" t="s">
        <v>2580</v>
      </c>
      <c r="B1370" s="30" t="s">
        <v>3003</v>
      </c>
      <c r="C1370" s="30">
        <v>4</v>
      </c>
      <c r="D1370" s="30">
        <v>4</v>
      </c>
    </row>
    <row r="1371" spans="1:4">
      <c r="A1371" s="30" t="s">
        <v>3181</v>
      </c>
      <c r="B1371" s="30" t="s">
        <v>3003</v>
      </c>
      <c r="C1371" s="30">
        <v>4</v>
      </c>
      <c r="D1371" s="30">
        <v>4</v>
      </c>
    </row>
    <row r="1372" spans="1:4">
      <c r="A1372" s="30" t="s">
        <v>2205</v>
      </c>
      <c r="B1372" s="30" t="s">
        <v>3003</v>
      </c>
      <c r="C1372" s="30">
        <v>4</v>
      </c>
      <c r="D1372" s="30">
        <v>4</v>
      </c>
    </row>
    <row r="1373" spans="1:4">
      <c r="A1373" s="30" t="s">
        <v>3568</v>
      </c>
      <c r="B1373" s="30" t="s">
        <v>3003</v>
      </c>
      <c r="C1373" s="30">
        <v>4</v>
      </c>
      <c r="D1373" s="30">
        <v>4</v>
      </c>
    </row>
    <row r="1374" spans="1:4">
      <c r="A1374" s="30" t="s">
        <v>2007</v>
      </c>
      <c r="B1374" s="30" t="s">
        <v>3002</v>
      </c>
      <c r="C1374" s="30">
        <v>4</v>
      </c>
      <c r="D1374" s="30">
        <v>2</v>
      </c>
    </row>
    <row r="1375" spans="1:4">
      <c r="A1375" s="30" t="s">
        <v>2008</v>
      </c>
      <c r="B1375" s="30" t="s">
        <v>3003</v>
      </c>
      <c r="C1375" s="30">
        <v>4</v>
      </c>
      <c r="D1375" s="30">
        <v>4</v>
      </c>
    </row>
    <row r="1376" spans="1:4">
      <c r="A1376" s="30" t="s">
        <v>2208</v>
      </c>
      <c r="B1376" s="30" t="s">
        <v>3003</v>
      </c>
      <c r="C1376" s="30">
        <v>4</v>
      </c>
      <c r="D1376" s="30">
        <v>4</v>
      </c>
    </row>
    <row r="1377" spans="1:4">
      <c r="A1377" s="30" t="s">
        <v>2584</v>
      </c>
      <c r="B1377" s="30" t="s">
        <v>3003</v>
      </c>
      <c r="C1377" s="30">
        <v>4</v>
      </c>
      <c r="D1377" s="30">
        <v>4</v>
      </c>
    </row>
    <row r="1378" spans="1:4">
      <c r="A1378" s="30" t="s">
        <v>2106</v>
      </c>
      <c r="B1378" s="30" t="s">
        <v>3003</v>
      </c>
      <c r="C1378" s="30">
        <v>4</v>
      </c>
      <c r="D1378" s="30">
        <v>4</v>
      </c>
    </row>
    <row r="1379" spans="1:4">
      <c r="A1379" s="30" t="s">
        <v>1742</v>
      </c>
      <c r="B1379" s="30" t="s">
        <v>3003</v>
      </c>
      <c r="C1379" s="30">
        <v>4</v>
      </c>
      <c r="D1379" s="30">
        <v>4</v>
      </c>
    </row>
    <row r="1380" spans="1:4">
      <c r="A1380" s="30" t="s">
        <v>1438</v>
      </c>
      <c r="B1380" s="30" t="s">
        <v>3002</v>
      </c>
      <c r="C1380" s="30">
        <v>4</v>
      </c>
      <c r="D1380" s="30">
        <v>4</v>
      </c>
    </row>
    <row r="1381" spans="1:4">
      <c r="A1381" s="30" t="s">
        <v>1563</v>
      </c>
      <c r="B1381" s="30" t="s">
        <v>3003</v>
      </c>
      <c r="C1381" s="30">
        <v>4</v>
      </c>
      <c r="D1381" s="30">
        <v>4</v>
      </c>
    </row>
    <row r="1382" spans="1:4">
      <c r="A1382" s="30" t="s">
        <v>2311</v>
      </c>
      <c r="B1382" s="30" t="s">
        <v>3003</v>
      </c>
      <c r="C1382" s="30">
        <v>4</v>
      </c>
      <c r="D1382" s="30">
        <v>4</v>
      </c>
    </row>
    <row r="1383" spans="1:4">
      <c r="A1383" s="30" t="s">
        <v>1833</v>
      </c>
      <c r="B1383" s="30" t="s">
        <v>3003</v>
      </c>
      <c r="C1383" s="30">
        <v>4</v>
      </c>
      <c r="D1383" s="30">
        <v>4</v>
      </c>
    </row>
    <row r="1384" spans="1:4">
      <c r="A1384" s="30" t="s">
        <v>1722</v>
      </c>
      <c r="B1384" s="30" t="s">
        <v>3002</v>
      </c>
      <c r="C1384" s="30">
        <v>4</v>
      </c>
      <c r="D1384" s="30">
        <v>3</v>
      </c>
    </row>
    <row r="1385" spans="1:4">
      <c r="A1385" s="30" t="s">
        <v>2111</v>
      </c>
      <c r="B1385" s="30" t="s">
        <v>3002</v>
      </c>
      <c r="C1385" s="30">
        <v>4</v>
      </c>
      <c r="D1385" s="30">
        <v>4</v>
      </c>
    </row>
    <row r="1386" spans="1:4">
      <c r="A1386" s="30" t="s">
        <v>2112</v>
      </c>
      <c r="B1386" s="30" t="s">
        <v>3003</v>
      </c>
      <c r="C1386" s="30">
        <v>4</v>
      </c>
      <c r="D1386" s="30">
        <v>3</v>
      </c>
    </row>
    <row r="1387" spans="1:4">
      <c r="A1387" s="30" t="s">
        <v>2112</v>
      </c>
      <c r="B1387" s="30" t="s">
        <v>3004</v>
      </c>
      <c r="C1387" s="30">
        <v>4</v>
      </c>
      <c r="D1387" s="30">
        <v>3</v>
      </c>
    </row>
    <row r="1388" spans="1:4">
      <c r="A1388" s="30" t="s">
        <v>2443</v>
      </c>
      <c r="B1388" s="30" t="s">
        <v>3003</v>
      </c>
      <c r="C1388" s="30">
        <v>4</v>
      </c>
      <c r="D1388" s="30">
        <v>2</v>
      </c>
    </row>
    <row r="1389" spans="1:4">
      <c r="A1389" s="30" t="s">
        <v>2803</v>
      </c>
      <c r="B1389" s="30" t="s">
        <v>3003</v>
      </c>
      <c r="C1389" s="30">
        <v>4</v>
      </c>
      <c r="D1389" s="30">
        <v>4</v>
      </c>
    </row>
    <row r="1390" spans="1:4">
      <c r="A1390" s="30" t="s">
        <v>2216</v>
      </c>
      <c r="B1390" s="30" t="s">
        <v>3003</v>
      </c>
      <c r="C1390" s="30">
        <v>4</v>
      </c>
      <c r="D1390" s="30">
        <v>3</v>
      </c>
    </row>
    <row r="1391" spans="1:4">
      <c r="A1391" s="30" t="s">
        <v>3540</v>
      </c>
      <c r="B1391" s="30" t="s">
        <v>3003</v>
      </c>
      <c r="C1391" s="30">
        <v>4</v>
      </c>
      <c r="D1391" s="30">
        <v>3</v>
      </c>
    </row>
    <row r="1392" spans="1:4">
      <c r="A1392" s="30" t="s">
        <v>1787</v>
      </c>
      <c r="B1392" s="30" t="s">
        <v>3003</v>
      </c>
      <c r="C1392" s="30">
        <v>4</v>
      </c>
      <c r="D1392" s="30">
        <v>2</v>
      </c>
    </row>
    <row r="1393" spans="1:4">
      <c r="A1393" s="30" t="s">
        <v>2317</v>
      </c>
      <c r="B1393" s="30" t="s">
        <v>3003</v>
      </c>
      <c r="C1393" s="30">
        <v>4</v>
      </c>
      <c r="D1393" s="30">
        <v>3</v>
      </c>
    </row>
    <row r="1394" spans="1:4">
      <c r="A1394" s="30" t="s">
        <v>1656</v>
      </c>
      <c r="B1394" s="30" t="s">
        <v>3003</v>
      </c>
      <c r="C1394" s="30">
        <v>4</v>
      </c>
      <c r="D1394" s="30">
        <v>4</v>
      </c>
    </row>
    <row r="1395" spans="1:4">
      <c r="A1395" s="30" t="s">
        <v>1937</v>
      </c>
      <c r="B1395" s="30" t="s">
        <v>3003</v>
      </c>
      <c r="C1395" s="30">
        <v>4</v>
      </c>
      <c r="D1395" s="30">
        <v>4</v>
      </c>
    </row>
    <row r="1396" spans="1:4">
      <c r="A1396" s="30" t="s">
        <v>2318</v>
      </c>
      <c r="B1396" s="30" t="s">
        <v>3003</v>
      </c>
      <c r="C1396" s="30">
        <v>4</v>
      </c>
      <c r="D1396" s="30">
        <v>4</v>
      </c>
    </row>
    <row r="1397" spans="1:4">
      <c r="A1397" s="30" t="s">
        <v>1488</v>
      </c>
      <c r="B1397" s="30" t="s">
        <v>3004</v>
      </c>
      <c r="C1397" s="30">
        <v>4</v>
      </c>
      <c r="D1397" s="30">
        <v>4</v>
      </c>
    </row>
    <row r="1398" spans="1:4">
      <c r="A1398" s="30" t="s">
        <v>3541</v>
      </c>
      <c r="B1398" s="30" t="s">
        <v>3003</v>
      </c>
      <c r="C1398" s="30">
        <v>4</v>
      </c>
      <c r="D1398" s="30">
        <v>4</v>
      </c>
    </row>
    <row r="1399" spans="1:4">
      <c r="A1399" s="30" t="s">
        <v>1876</v>
      </c>
      <c r="B1399" s="30" t="s">
        <v>3003</v>
      </c>
      <c r="C1399" s="30">
        <v>4</v>
      </c>
      <c r="D1399" s="30">
        <v>2</v>
      </c>
    </row>
    <row r="1400" spans="1:4">
      <c r="A1400" s="30" t="s">
        <v>1939</v>
      </c>
      <c r="B1400" s="30" t="s">
        <v>3003</v>
      </c>
      <c r="C1400" s="30">
        <v>4</v>
      </c>
      <c r="D1400" s="30">
        <v>4</v>
      </c>
    </row>
    <row r="1401" spans="1:4">
      <c r="A1401" s="30" t="s">
        <v>2454</v>
      </c>
      <c r="B1401" s="30" t="s">
        <v>3002</v>
      </c>
      <c r="C1401" s="30">
        <v>4</v>
      </c>
      <c r="D1401" s="30">
        <v>2</v>
      </c>
    </row>
    <row r="1402" spans="1:4">
      <c r="A1402" s="30" t="s">
        <v>3570</v>
      </c>
      <c r="B1402" s="30" t="s">
        <v>3003</v>
      </c>
      <c r="C1402" s="30">
        <v>4</v>
      </c>
      <c r="D1402" s="30">
        <v>3</v>
      </c>
    </row>
    <row r="1403" spans="1:4">
      <c r="A1403" s="30" t="s">
        <v>1522</v>
      </c>
      <c r="B1403" s="30" t="s">
        <v>3002</v>
      </c>
      <c r="C1403" s="30">
        <v>4</v>
      </c>
      <c r="D1403" s="30">
        <v>4</v>
      </c>
    </row>
    <row r="1404" spans="1:4">
      <c r="A1404" s="30" t="s">
        <v>1942</v>
      </c>
      <c r="B1404" s="30" t="s">
        <v>3003</v>
      </c>
      <c r="C1404" s="30">
        <v>4</v>
      </c>
      <c r="D1404" s="30">
        <v>4</v>
      </c>
    </row>
    <row r="1405" spans="1:4">
      <c r="A1405" s="30" t="s">
        <v>2829</v>
      </c>
      <c r="B1405" s="30" t="s">
        <v>3003</v>
      </c>
      <c r="C1405" s="30">
        <v>4</v>
      </c>
      <c r="D1405" s="30">
        <v>3</v>
      </c>
    </row>
    <row r="1406" spans="1:4">
      <c r="A1406" s="30" t="s">
        <v>1639</v>
      </c>
      <c r="B1406" s="30" t="s">
        <v>3002</v>
      </c>
      <c r="C1406" s="30">
        <v>4</v>
      </c>
      <c r="D1406" s="30">
        <v>4</v>
      </c>
    </row>
    <row r="1407" spans="1:4">
      <c r="A1407" s="30" t="s">
        <v>2457</v>
      </c>
      <c r="B1407" s="30" t="s">
        <v>3003</v>
      </c>
      <c r="C1407" s="30">
        <v>4</v>
      </c>
      <c r="D1407" s="30">
        <v>4</v>
      </c>
    </row>
    <row r="1408" spans="1:4">
      <c r="A1408" s="30" t="s">
        <v>2329</v>
      </c>
      <c r="B1408" s="30" t="s">
        <v>3003</v>
      </c>
      <c r="C1408" s="30">
        <v>4</v>
      </c>
      <c r="D1408" s="30">
        <v>2</v>
      </c>
    </row>
    <row r="1409" spans="1:4">
      <c r="A1409" s="30" t="s">
        <v>1617</v>
      </c>
      <c r="B1409" s="30" t="s">
        <v>3003</v>
      </c>
      <c r="C1409" s="30">
        <v>4</v>
      </c>
      <c r="D1409" s="30">
        <v>4</v>
      </c>
    </row>
    <row r="1410" spans="1:4">
      <c r="A1410" s="30" t="s">
        <v>1524</v>
      </c>
      <c r="B1410" s="30" t="s">
        <v>3002</v>
      </c>
      <c r="C1410" s="30">
        <v>4</v>
      </c>
      <c r="D1410" s="30">
        <v>4</v>
      </c>
    </row>
    <row r="1411" spans="1:4">
      <c r="A1411" s="30" t="s">
        <v>1596</v>
      </c>
      <c r="B1411" s="30" t="s">
        <v>3002</v>
      </c>
      <c r="C1411" s="30">
        <v>4</v>
      </c>
      <c r="D1411" s="30">
        <v>4</v>
      </c>
    </row>
    <row r="1412" spans="1:4">
      <c r="A1412" s="30" t="s">
        <v>3572</v>
      </c>
      <c r="B1412" s="30" t="s">
        <v>3003</v>
      </c>
      <c r="C1412" s="30">
        <v>4</v>
      </c>
      <c r="D1412" s="30">
        <v>3</v>
      </c>
    </row>
    <row r="1413" spans="1:4">
      <c r="A1413" s="30" t="s">
        <v>2125</v>
      </c>
      <c r="B1413" s="30" t="s">
        <v>3003</v>
      </c>
      <c r="C1413" s="30">
        <v>4</v>
      </c>
      <c r="D1413" s="30">
        <v>3</v>
      </c>
    </row>
    <row r="1414" spans="1:4">
      <c r="A1414" s="30" t="s">
        <v>3573</v>
      </c>
      <c r="B1414" s="30" t="s">
        <v>3003</v>
      </c>
      <c r="C1414" s="30">
        <v>4</v>
      </c>
      <c r="D1414" s="30">
        <v>4</v>
      </c>
    </row>
    <row r="1415" spans="1:4">
      <c r="A1415" s="30" t="s">
        <v>2622</v>
      </c>
      <c r="B1415" s="30" t="s">
        <v>3003</v>
      </c>
      <c r="C1415" s="30">
        <v>4</v>
      </c>
      <c r="D1415" s="30">
        <v>3</v>
      </c>
    </row>
    <row r="1416" spans="1:4">
      <c r="A1416" s="30" t="s">
        <v>1881</v>
      </c>
      <c r="B1416" s="30" t="s">
        <v>3003</v>
      </c>
      <c r="C1416" s="30">
        <v>4</v>
      </c>
      <c r="D1416" s="30">
        <v>3</v>
      </c>
    </row>
    <row r="1417" spans="1:4">
      <c r="A1417" s="30" t="s">
        <v>2851</v>
      </c>
      <c r="B1417" s="30" t="s">
        <v>3003</v>
      </c>
      <c r="C1417" s="30">
        <v>4</v>
      </c>
      <c r="D1417" s="30">
        <v>2</v>
      </c>
    </row>
    <row r="1418" spans="1:4">
      <c r="A1418" s="30" t="s">
        <v>1659</v>
      </c>
      <c r="B1418" s="30" t="s">
        <v>3002</v>
      </c>
      <c r="C1418" s="30">
        <v>4</v>
      </c>
      <c r="D1418" s="30">
        <v>3</v>
      </c>
    </row>
    <row r="1419" spans="1:4">
      <c r="A1419" s="30" t="s">
        <v>1501</v>
      </c>
      <c r="B1419" s="30" t="s">
        <v>3002</v>
      </c>
      <c r="C1419" s="30">
        <v>4</v>
      </c>
      <c r="D1419" s="30">
        <v>4</v>
      </c>
    </row>
    <row r="1420" spans="1:4">
      <c r="A1420" s="30" t="s">
        <v>1883</v>
      </c>
      <c r="B1420" s="30" t="s">
        <v>3003</v>
      </c>
      <c r="C1420" s="30">
        <v>4</v>
      </c>
      <c r="D1420" s="30">
        <v>4</v>
      </c>
    </row>
    <row r="1421" spans="1:4">
      <c r="A1421" s="30" t="s">
        <v>2337</v>
      </c>
      <c r="B1421" s="30" t="s">
        <v>3002</v>
      </c>
      <c r="C1421" s="30">
        <v>4</v>
      </c>
      <c r="D1421" s="30">
        <v>3</v>
      </c>
    </row>
    <row r="1422" spans="1:4">
      <c r="A1422" s="30" t="s">
        <v>2466</v>
      </c>
      <c r="B1422" s="30" t="s">
        <v>3003</v>
      </c>
      <c r="C1422" s="30">
        <v>4</v>
      </c>
      <c r="D1422" s="30">
        <v>4</v>
      </c>
    </row>
    <row r="1423" spans="1:4">
      <c r="A1423" s="30" t="s">
        <v>1597</v>
      </c>
      <c r="B1423" s="30" t="s">
        <v>3002</v>
      </c>
      <c r="C1423" s="30">
        <v>4</v>
      </c>
      <c r="D1423" s="30">
        <v>4</v>
      </c>
    </row>
    <row r="1424" spans="1:4">
      <c r="A1424" s="30" t="s">
        <v>2632</v>
      </c>
      <c r="B1424" s="30" t="s">
        <v>3003</v>
      </c>
      <c r="C1424" s="30">
        <v>4</v>
      </c>
      <c r="D1424" s="30">
        <v>4</v>
      </c>
    </row>
    <row r="1425" spans="1:4">
      <c r="A1425" s="30" t="s">
        <v>1750</v>
      </c>
      <c r="B1425" s="30" t="s">
        <v>3003</v>
      </c>
      <c r="C1425" s="30">
        <v>4</v>
      </c>
      <c r="D1425" s="30">
        <v>4</v>
      </c>
    </row>
    <row r="1426" spans="1:4">
      <c r="A1426" s="30" t="s">
        <v>2029</v>
      </c>
      <c r="B1426" s="30" t="s">
        <v>3002</v>
      </c>
      <c r="C1426" s="30">
        <v>4</v>
      </c>
      <c r="D1426" s="30">
        <v>1</v>
      </c>
    </row>
    <row r="1427" spans="1:4">
      <c r="A1427" s="30" t="s">
        <v>1950</v>
      </c>
      <c r="B1427" s="30" t="s">
        <v>3002</v>
      </c>
      <c r="C1427" s="30">
        <v>4</v>
      </c>
      <c r="D1427" s="30">
        <v>4</v>
      </c>
    </row>
    <row r="1428" spans="1:4">
      <c r="A1428" s="30" t="s">
        <v>1433</v>
      </c>
      <c r="B1428" s="30" t="s">
        <v>3002</v>
      </c>
      <c r="C1428" s="30">
        <v>4</v>
      </c>
      <c r="D1428" s="30">
        <v>3</v>
      </c>
    </row>
    <row r="1429" spans="1:4">
      <c r="A1429" s="30" t="s">
        <v>2471</v>
      </c>
      <c r="B1429" s="30" t="s">
        <v>3003</v>
      </c>
      <c r="C1429" s="30">
        <v>4</v>
      </c>
      <c r="D1429" s="30">
        <v>3</v>
      </c>
    </row>
    <row r="1430" spans="1:4">
      <c r="A1430" s="30" t="s">
        <v>1842</v>
      </c>
      <c r="B1430" s="30" t="s">
        <v>3003</v>
      </c>
      <c r="C1430" s="30">
        <v>4</v>
      </c>
      <c r="D1430" s="30">
        <v>4</v>
      </c>
    </row>
    <row r="1431" spans="1:4">
      <c r="A1431" s="30" t="s">
        <v>2642</v>
      </c>
      <c r="B1431" s="30" t="s">
        <v>3003</v>
      </c>
      <c r="C1431" s="30">
        <v>4</v>
      </c>
      <c r="D1431" s="30">
        <v>4</v>
      </c>
    </row>
    <row r="1432" spans="1:4">
      <c r="A1432" s="30" t="s">
        <v>1751</v>
      </c>
      <c r="B1432" s="30" t="s">
        <v>3003</v>
      </c>
      <c r="C1432" s="30">
        <v>4</v>
      </c>
      <c r="D1432" s="30">
        <v>4</v>
      </c>
    </row>
    <row r="1433" spans="1:4">
      <c r="A1433" s="30" t="s">
        <v>1491</v>
      </c>
      <c r="B1433" s="30" t="s">
        <v>3002</v>
      </c>
      <c r="C1433" s="30">
        <v>4</v>
      </c>
      <c r="D1433" s="30">
        <v>4</v>
      </c>
    </row>
    <row r="1434" spans="1:4">
      <c r="A1434" s="30" t="s">
        <v>2034</v>
      </c>
      <c r="B1434" s="30" t="s">
        <v>3002</v>
      </c>
      <c r="C1434" s="30">
        <v>4</v>
      </c>
      <c r="D1434" s="30">
        <v>2</v>
      </c>
    </row>
    <row r="1435" spans="1:4">
      <c r="A1435" s="30" t="s">
        <v>2133</v>
      </c>
      <c r="B1435" s="30" t="s">
        <v>3003</v>
      </c>
      <c r="C1435" s="30">
        <v>4</v>
      </c>
      <c r="D1435" s="30">
        <v>4</v>
      </c>
    </row>
    <row r="1436" spans="1:4">
      <c r="A1436" s="30" t="s">
        <v>1847</v>
      </c>
      <c r="B1436" s="30" t="s">
        <v>3003</v>
      </c>
      <c r="C1436" s="30">
        <v>4</v>
      </c>
      <c r="D1436" s="30">
        <v>4</v>
      </c>
    </row>
    <row r="1437" spans="1:4">
      <c r="A1437" s="30" t="s">
        <v>1218</v>
      </c>
      <c r="B1437" s="30" t="s">
        <v>3004</v>
      </c>
      <c r="C1437" s="30">
        <v>4</v>
      </c>
      <c r="D1437" s="30">
        <v>3</v>
      </c>
    </row>
    <row r="1438" spans="1:4">
      <c r="A1438" s="30" t="s">
        <v>1805</v>
      </c>
      <c r="B1438" s="30" t="s">
        <v>3003</v>
      </c>
      <c r="C1438" s="30">
        <v>4</v>
      </c>
      <c r="D1438" s="30">
        <v>2</v>
      </c>
    </row>
    <row r="1439" spans="1:4">
      <c r="A1439" s="30" t="s">
        <v>1303</v>
      </c>
      <c r="B1439" s="30" t="s">
        <v>3002</v>
      </c>
      <c r="C1439" s="30">
        <v>4</v>
      </c>
      <c r="D1439" s="30">
        <v>1</v>
      </c>
    </row>
    <row r="1440" spans="1:4">
      <c r="A1440" s="30" t="s">
        <v>1216</v>
      </c>
      <c r="B1440" s="30" t="s">
        <v>3004</v>
      </c>
      <c r="C1440" s="30">
        <v>4</v>
      </c>
      <c r="D1440" s="30">
        <v>2</v>
      </c>
    </row>
    <row r="1441" spans="1:4">
      <c r="A1441" s="30" t="s">
        <v>1393</v>
      </c>
      <c r="B1441" s="30" t="s">
        <v>3002</v>
      </c>
      <c r="C1441" s="30">
        <v>4</v>
      </c>
      <c r="D1441" s="30">
        <v>3</v>
      </c>
    </row>
    <row r="1442" spans="1:4">
      <c r="A1442" s="30" t="s">
        <v>1848</v>
      </c>
      <c r="B1442" s="30" t="s">
        <v>3003</v>
      </c>
      <c r="C1442" s="30">
        <v>4</v>
      </c>
      <c r="D1442" s="30">
        <v>4</v>
      </c>
    </row>
    <row r="1443" spans="1:4">
      <c r="A1443" s="30" t="s">
        <v>2648</v>
      </c>
      <c r="B1443" s="30" t="s">
        <v>3003</v>
      </c>
      <c r="C1443" s="30">
        <v>4</v>
      </c>
      <c r="D1443" s="30">
        <v>3</v>
      </c>
    </row>
    <row r="1444" spans="1:4">
      <c r="A1444" s="30" t="s">
        <v>2886</v>
      </c>
      <c r="B1444" s="30" t="s">
        <v>3003</v>
      </c>
      <c r="C1444" s="30">
        <v>4</v>
      </c>
      <c r="D1444" s="30">
        <v>2</v>
      </c>
    </row>
    <row r="1445" spans="1:4">
      <c r="A1445" s="30" t="s">
        <v>2235</v>
      </c>
      <c r="B1445" s="30" t="s">
        <v>3003</v>
      </c>
      <c r="C1445" s="30">
        <v>4</v>
      </c>
      <c r="D1445" s="30">
        <v>1</v>
      </c>
    </row>
    <row r="1446" spans="1:4">
      <c r="A1446" s="30" t="s">
        <v>3021</v>
      </c>
      <c r="B1446" s="30">
        <v>4</v>
      </c>
      <c r="C1446" s="30">
        <v>3</v>
      </c>
      <c r="D1446" s="30">
        <v>1.3333333333333299</v>
      </c>
    </row>
    <row r="1447" spans="1:4">
      <c r="A1447" s="30" t="s">
        <v>3578</v>
      </c>
      <c r="B1447" s="30" t="s">
        <v>3002</v>
      </c>
      <c r="C1447" s="30">
        <v>4</v>
      </c>
      <c r="D1447" s="30">
        <v>1</v>
      </c>
    </row>
    <row r="1448" spans="1:4">
      <c r="A1448" s="30" t="s">
        <v>2889</v>
      </c>
      <c r="B1448" s="30" t="s">
        <v>3003</v>
      </c>
      <c r="C1448" s="30">
        <v>4</v>
      </c>
      <c r="D1448" s="30">
        <v>3</v>
      </c>
    </row>
    <row r="1449" spans="1:4">
      <c r="A1449" s="30" t="s">
        <v>1729</v>
      </c>
      <c r="B1449" s="30" t="s">
        <v>3002</v>
      </c>
      <c r="C1449" s="30">
        <v>4</v>
      </c>
      <c r="D1449" s="30">
        <v>3</v>
      </c>
    </row>
    <row r="1450" spans="1:4">
      <c r="A1450" s="30" t="s">
        <v>2892</v>
      </c>
      <c r="B1450" s="30" t="s">
        <v>3003</v>
      </c>
      <c r="C1450" s="30">
        <v>4</v>
      </c>
      <c r="D1450" s="30">
        <v>1</v>
      </c>
    </row>
    <row r="1451" spans="1:4">
      <c r="A1451" s="30" t="s">
        <v>3579</v>
      </c>
      <c r="B1451" s="30" t="s">
        <v>3003</v>
      </c>
      <c r="C1451" s="30">
        <v>4</v>
      </c>
      <c r="D1451" s="30">
        <v>2</v>
      </c>
    </row>
    <row r="1452" spans="1:4">
      <c r="A1452" s="30" t="s">
        <v>4430</v>
      </c>
      <c r="B1452" s="30">
        <v>4</v>
      </c>
      <c r="C1452" s="30">
        <v>1</v>
      </c>
      <c r="D1452" s="30">
        <v>4</v>
      </c>
    </row>
    <row r="1453" spans="1:4">
      <c r="A1453" s="30" t="s">
        <v>2483</v>
      </c>
      <c r="B1453" s="30" t="s">
        <v>3003</v>
      </c>
      <c r="C1453" s="30">
        <v>4</v>
      </c>
      <c r="D1453" s="30">
        <v>2</v>
      </c>
    </row>
    <row r="1454" spans="1:4">
      <c r="A1454" s="30" t="s">
        <v>3549</v>
      </c>
      <c r="B1454" s="30" t="s">
        <v>3003</v>
      </c>
      <c r="C1454" s="30">
        <v>4</v>
      </c>
      <c r="D1454" s="30">
        <v>3</v>
      </c>
    </row>
    <row r="1455" spans="1:4">
      <c r="A1455" s="30" t="s">
        <v>3035</v>
      </c>
      <c r="B1455" s="30">
        <v>4</v>
      </c>
      <c r="C1455" s="30">
        <v>4</v>
      </c>
      <c r="D1455" s="30">
        <v>1</v>
      </c>
    </row>
    <row r="1456" spans="1:4">
      <c r="A1456" s="30" t="s">
        <v>3582</v>
      </c>
      <c r="B1456" s="30" t="s">
        <v>3003</v>
      </c>
      <c r="C1456" s="30">
        <v>4</v>
      </c>
      <c r="D1456" s="30">
        <v>3</v>
      </c>
    </row>
    <row r="1457" spans="1:4">
      <c r="A1457" s="30" t="s">
        <v>4431</v>
      </c>
      <c r="B1457" s="30">
        <v>4</v>
      </c>
      <c r="C1457" s="30">
        <v>1</v>
      </c>
      <c r="D1457" s="30">
        <v>4</v>
      </c>
    </row>
    <row r="1458" spans="1:4">
      <c r="A1458" s="30" t="s">
        <v>1513</v>
      </c>
      <c r="B1458" s="30" t="s">
        <v>3002</v>
      </c>
      <c r="C1458" s="30">
        <v>4</v>
      </c>
      <c r="D1458" s="30">
        <v>4</v>
      </c>
    </row>
    <row r="1459" spans="1:4">
      <c r="A1459" s="30" t="s">
        <v>3587</v>
      </c>
      <c r="B1459" s="30" t="s">
        <v>3003</v>
      </c>
      <c r="C1459" s="30">
        <v>4</v>
      </c>
      <c r="D1459" s="30">
        <v>3</v>
      </c>
    </row>
    <row r="1460" spans="1:4">
      <c r="A1460" s="30" t="s">
        <v>2486</v>
      </c>
      <c r="B1460" s="30" t="s">
        <v>3003</v>
      </c>
      <c r="C1460" s="30">
        <v>4</v>
      </c>
      <c r="D1460" s="30">
        <v>3</v>
      </c>
    </row>
    <row r="1461" spans="1:4">
      <c r="A1461" s="30" t="s">
        <v>2043</v>
      </c>
      <c r="B1461" s="30" t="s">
        <v>3003</v>
      </c>
      <c r="C1461" s="30">
        <v>4</v>
      </c>
      <c r="D1461" s="30">
        <v>3</v>
      </c>
    </row>
    <row r="1462" spans="1:4">
      <c r="A1462" s="30" t="s">
        <v>3588</v>
      </c>
      <c r="B1462" s="30" t="s">
        <v>3003</v>
      </c>
      <c r="C1462" s="30">
        <v>4</v>
      </c>
      <c r="D1462" s="30">
        <v>3</v>
      </c>
    </row>
    <row r="1463" spans="1:4">
      <c r="A1463" s="30" t="s">
        <v>1698</v>
      </c>
      <c r="B1463" s="30" t="s">
        <v>3002</v>
      </c>
      <c r="C1463" s="30">
        <v>4</v>
      </c>
      <c r="D1463" s="30">
        <v>2</v>
      </c>
    </row>
    <row r="1464" spans="1:4">
      <c r="A1464" s="30" t="s">
        <v>1953</v>
      </c>
      <c r="B1464" s="30" t="s">
        <v>3003</v>
      </c>
      <c r="C1464" s="30">
        <v>4</v>
      </c>
      <c r="D1464" s="30">
        <v>4</v>
      </c>
    </row>
    <row r="1465" spans="1:4">
      <c r="A1465" s="30" t="s">
        <v>1755</v>
      </c>
      <c r="B1465" s="30" t="s">
        <v>3003</v>
      </c>
      <c r="C1465" s="30">
        <v>4</v>
      </c>
      <c r="D1465" s="30">
        <v>3</v>
      </c>
    </row>
    <row r="1466" spans="1:4">
      <c r="A1466" s="30" t="s">
        <v>2489</v>
      </c>
      <c r="B1466" s="30" t="s">
        <v>3002</v>
      </c>
      <c r="C1466" s="30">
        <v>4</v>
      </c>
      <c r="D1466" s="30">
        <v>2</v>
      </c>
    </row>
    <row r="1467" spans="1:4">
      <c r="A1467" s="30" t="s">
        <v>4432</v>
      </c>
      <c r="B1467" s="30">
        <v>4</v>
      </c>
      <c r="C1467" s="30">
        <v>1</v>
      </c>
      <c r="D1467" s="30">
        <v>4</v>
      </c>
    </row>
    <row r="1468" spans="1:4">
      <c r="A1468" s="30" t="s">
        <v>4433</v>
      </c>
      <c r="B1468" s="30">
        <v>4</v>
      </c>
      <c r="C1468" s="30">
        <v>4</v>
      </c>
      <c r="D1468" s="30">
        <v>1</v>
      </c>
    </row>
    <row r="1469" spans="1:4">
      <c r="A1469" s="30" t="s">
        <v>2493</v>
      </c>
      <c r="B1469" s="30" t="s">
        <v>3003</v>
      </c>
      <c r="C1469" s="30">
        <v>4</v>
      </c>
      <c r="D1469" s="30">
        <v>2</v>
      </c>
    </row>
    <row r="1470" spans="1:4">
      <c r="A1470" s="30" t="s">
        <v>2662</v>
      </c>
      <c r="B1470" s="30" t="s">
        <v>3003</v>
      </c>
      <c r="C1470" s="30">
        <v>4</v>
      </c>
      <c r="D1470" s="30">
        <v>4</v>
      </c>
    </row>
    <row r="1471" spans="1:4">
      <c r="A1471" s="30" t="s">
        <v>3121</v>
      </c>
      <c r="B1471" s="30" t="s">
        <v>3002</v>
      </c>
      <c r="C1471" s="30">
        <v>4</v>
      </c>
      <c r="D1471" s="30">
        <v>3</v>
      </c>
    </row>
    <row r="1472" spans="1:4">
      <c r="A1472" s="30" t="s">
        <v>1889</v>
      </c>
      <c r="B1472" s="30" t="s">
        <v>3003</v>
      </c>
      <c r="C1472" s="30">
        <v>4</v>
      </c>
      <c r="D1472" s="30">
        <v>4</v>
      </c>
    </row>
    <row r="1473" spans="1:4">
      <c r="A1473" s="30" t="s">
        <v>1539</v>
      </c>
      <c r="B1473" s="30" t="s">
        <v>3003</v>
      </c>
      <c r="C1473" s="30">
        <v>3</v>
      </c>
      <c r="D1473" s="30">
        <v>3</v>
      </c>
    </row>
    <row r="1474" spans="1:4">
      <c r="A1474" s="30" t="s">
        <v>1955</v>
      </c>
      <c r="B1474" s="30" t="s">
        <v>3003</v>
      </c>
      <c r="C1474" s="30">
        <v>3</v>
      </c>
      <c r="D1474" s="30">
        <v>3</v>
      </c>
    </row>
    <row r="1475" spans="1:4">
      <c r="A1475" s="30" t="s">
        <v>2494</v>
      </c>
      <c r="B1475" s="30" t="s">
        <v>3003</v>
      </c>
      <c r="C1475" s="30">
        <v>3</v>
      </c>
      <c r="D1475" s="30">
        <v>3</v>
      </c>
    </row>
    <row r="1476" spans="1:4">
      <c r="A1476" s="30" t="s">
        <v>2358</v>
      </c>
      <c r="B1476" s="30" t="s">
        <v>3002</v>
      </c>
      <c r="C1476" s="30">
        <v>3</v>
      </c>
      <c r="D1476" s="30">
        <v>3</v>
      </c>
    </row>
    <row r="1477" spans="1:4">
      <c r="A1477" s="30" t="s">
        <v>2245</v>
      </c>
      <c r="B1477" s="30" t="s">
        <v>3003</v>
      </c>
      <c r="C1477" s="30">
        <v>3</v>
      </c>
      <c r="D1477" s="30">
        <v>3</v>
      </c>
    </row>
    <row r="1478" spans="1:4">
      <c r="A1478" s="30" t="s">
        <v>2359</v>
      </c>
      <c r="B1478" s="30" t="s">
        <v>3003</v>
      </c>
      <c r="C1478" s="30">
        <v>3</v>
      </c>
      <c r="D1478" s="30">
        <v>3</v>
      </c>
    </row>
    <row r="1479" spans="1:4">
      <c r="A1479" s="30" t="s">
        <v>1890</v>
      </c>
      <c r="B1479" s="30" t="s">
        <v>3003</v>
      </c>
      <c r="C1479" s="30">
        <v>3</v>
      </c>
      <c r="D1479" s="30">
        <v>3</v>
      </c>
    </row>
    <row r="1480" spans="1:4">
      <c r="A1480" s="30" t="s">
        <v>2045</v>
      </c>
      <c r="B1480" s="30" t="s">
        <v>3003</v>
      </c>
      <c r="C1480" s="30">
        <v>3</v>
      </c>
      <c r="D1480" s="30">
        <v>3</v>
      </c>
    </row>
    <row r="1481" spans="1:4">
      <c r="A1481" s="30" t="s">
        <v>2364</v>
      </c>
      <c r="B1481" s="30" t="s">
        <v>3003</v>
      </c>
      <c r="C1481" s="30">
        <v>3</v>
      </c>
      <c r="D1481" s="30">
        <v>3</v>
      </c>
    </row>
    <row r="1482" spans="1:4">
      <c r="A1482" s="30" t="s">
        <v>3592</v>
      </c>
      <c r="B1482" s="30" t="s">
        <v>3003</v>
      </c>
      <c r="C1482" s="30">
        <v>3</v>
      </c>
      <c r="D1482" s="30">
        <v>1</v>
      </c>
    </row>
    <row r="1483" spans="1:4">
      <c r="A1483" s="30" t="s">
        <v>3535</v>
      </c>
      <c r="B1483" s="30" t="s">
        <v>3003</v>
      </c>
      <c r="C1483" s="30">
        <v>3</v>
      </c>
      <c r="D1483" s="30">
        <v>3</v>
      </c>
    </row>
    <row r="1484" spans="1:4">
      <c r="A1484" s="30" t="s">
        <v>1891</v>
      </c>
      <c r="B1484" s="30" t="s">
        <v>3002</v>
      </c>
      <c r="C1484" s="30">
        <v>3</v>
      </c>
      <c r="D1484" s="30">
        <v>2</v>
      </c>
    </row>
    <row r="1485" spans="1:4">
      <c r="A1485" s="30" t="s">
        <v>2248</v>
      </c>
      <c r="B1485" s="30" t="s">
        <v>3003</v>
      </c>
      <c r="C1485" s="30">
        <v>3</v>
      </c>
      <c r="D1485" s="30">
        <v>3</v>
      </c>
    </row>
    <row r="1486" spans="1:4">
      <c r="A1486" s="30" t="s">
        <v>1670</v>
      </c>
      <c r="B1486" s="30" t="s">
        <v>3003</v>
      </c>
      <c r="C1486" s="30">
        <v>3</v>
      </c>
      <c r="D1486" s="30">
        <v>3</v>
      </c>
    </row>
    <row r="1487" spans="1:4">
      <c r="A1487" s="30" t="s">
        <v>1810</v>
      </c>
      <c r="B1487" s="30" t="s">
        <v>3002</v>
      </c>
      <c r="C1487" s="30">
        <v>3</v>
      </c>
      <c r="D1487" s="30">
        <v>3</v>
      </c>
    </row>
    <row r="1488" spans="1:4">
      <c r="A1488" s="30" t="s">
        <v>2142</v>
      </c>
      <c r="B1488" s="30" t="s">
        <v>3002</v>
      </c>
      <c r="C1488" s="30">
        <v>3</v>
      </c>
      <c r="D1488" s="30">
        <v>3</v>
      </c>
    </row>
    <row r="1489" spans="1:4">
      <c r="A1489" s="30" t="s">
        <v>3594</v>
      </c>
      <c r="B1489" s="30" t="s">
        <v>3003</v>
      </c>
      <c r="C1489" s="30">
        <v>3</v>
      </c>
      <c r="D1489" s="30">
        <v>3</v>
      </c>
    </row>
    <row r="1490" spans="1:4">
      <c r="A1490" s="30" t="s">
        <v>1959</v>
      </c>
      <c r="B1490" s="30" t="s">
        <v>3002</v>
      </c>
      <c r="C1490" s="30">
        <v>3</v>
      </c>
      <c r="D1490" s="30">
        <v>3</v>
      </c>
    </row>
    <row r="1491" spans="1:4">
      <c r="A1491" s="30" t="s">
        <v>3201</v>
      </c>
      <c r="B1491" s="30" t="s">
        <v>3003</v>
      </c>
      <c r="C1491" s="30">
        <v>3</v>
      </c>
      <c r="D1491" s="30">
        <v>3</v>
      </c>
    </row>
    <row r="1492" spans="1:4">
      <c r="A1492" s="30" t="s">
        <v>1852</v>
      </c>
      <c r="B1492" s="30" t="s">
        <v>3003</v>
      </c>
      <c r="C1492" s="30">
        <v>3</v>
      </c>
      <c r="D1492" s="30">
        <v>3</v>
      </c>
    </row>
    <row r="1493" spans="1:4">
      <c r="A1493" s="30" t="s">
        <v>1852</v>
      </c>
      <c r="B1493" s="30" t="s">
        <v>3002</v>
      </c>
      <c r="C1493" s="30">
        <v>3</v>
      </c>
      <c r="D1493" s="30">
        <v>3</v>
      </c>
    </row>
    <row r="1494" spans="1:4">
      <c r="A1494" s="30" t="s">
        <v>2502</v>
      </c>
      <c r="B1494" s="30" t="s">
        <v>3003</v>
      </c>
      <c r="C1494" s="30">
        <v>3</v>
      </c>
      <c r="D1494" s="30">
        <v>2</v>
      </c>
    </row>
    <row r="1495" spans="1:4">
      <c r="A1495" s="30" t="s">
        <v>1811</v>
      </c>
      <c r="B1495" s="30" t="s">
        <v>3004</v>
      </c>
      <c r="C1495" s="30">
        <v>3</v>
      </c>
      <c r="D1495" s="30">
        <v>3</v>
      </c>
    </row>
    <row r="1496" spans="1:4">
      <c r="A1496" s="30" t="s">
        <v>1962</v>
      </c>
      <c r="B1496" s="30" t="s">
        <v>3003</v>
      </c>
      <c r="C1496" s="30">
        <v>3</v>
      </c>
      <c r="D1496" s="30">
        <v>3</v>
      </c>
    </row>
    <row r="1497" spans="1:4">
      <c r="A1497" s="30" t="s">
        <v>1963</v>
      </c>
      <c r="B1497" s="30" t="s">
        <v>3003</v>
      </c>
      <c r="C1497" s="30">
        <v>3</v>
      </c>
      <c r="D1497" s="30">
        <v>3</v>
      </c>
    </row>
    <row r="1498" spans="1:4">
      <c r="A1498" s="30" t="s">
        <v>3596</v>
      </c>
      <c r="B1498" s="30" t="s">
        <v>3002</v>
      </c>
      <c r="C1498" s="30">
        <v>3</v>
      </c>
      <c r="D1498" s="30">
        <v>1</v>
      </c>
    </row>
    <row r="1499" spans="1:4">
      <c r="A1499" s="30" t="s">
        <v>2144</v>
      </c>
      <c r="B1499" s="30" t="s">
        <v>3003</v>
      </c>
      <c r="C1499" s="30">
        <v>3</v>
      </c>
      <c r="D1499" s="30">
        <v>3</v>
      </c>
    </row>
    <row r="1500" spans="1:4">
      <c r="A1500" s="30" t="s">
        <v>2674</v>
      </c>
      <c r="B1500" s="30" t="s">
        <v>3003</v>
      </c>
      <c r="C1500" s="30">
        <v>3</v>
      </c>
      <c r="D1500" s="30">
        <v>2</v>
      </c>
    </row>
    <row r="1501" spans="1:4">
      <c r="A1501" s="30" t="s">
        <v>1756</v>
      </c>
      <c r="B1501" s="30" t="s">
        <v>3003</v>
      </c>
      <c r="C1501" s="30">
        <v>3</v>
      </c>
      <c r="D1501" s="30">
        <v>3</v>
      </c>
    </row>
    <row r="1502" spans="1:4">
      <c r="A1502" s="30" t="s">
        <v>1621</v>
      </c>
      <c r="B1502" s="30" t="s">
        <v>3003</v>
      </c>
      <c r="C1502" s="30">
        <v>3</v>
      </c>
      <c r="D1502" s="30">
        <v>3</v>
      </c>
    </row>
    <row r="1503" spans="1:4">
      <c r="A1503" s="30" t="s">
        <v>1853</v>
      </c>
      <c r="B1503" s="30" t="s">
        <v>3002</v>
      </c>
      <c r="C1503" s="30">
        <v>3</v>
      </c>
      <c r="D1503" s="30">
        <v>3</v>
      </c>
    </row>
    <row r="1504" spans="1:4">
      <c r="A1504" s="30" t="s">
        <v>2146</v>
      </c>
      <c r="B1504" s="30" t="s">
        <v>3002</v>
      </c>
      <c r="C1504" s="30">
        <v>3</v>
      </c>
      <c r="D1504" s="30">
        <v>3</v>
      </c>
    </row>
    <row r="1505" spans="1:4">
      <c r="A1505" s="30" t="s">
        <v>1758</v>
      </c>
      <c r="B1505" s="30" t="s">
        <v>3003</v>
      </c>
      <c r="C1505" s="30">
        <v>3</v>
      </c>
      <c r="D1505" s="30">
        <v>3</v>
      </c>
    </row>
    <row r="1506" spans="1:4">
      <c r="A1506" s="30" t="s">
        <v>3557</v>
      </c>
      <c r="B1506" s="30" t="s">
        <v>3003</v>
      </c>
      <c r="C1506" s="30">
        <v>3</v>
      </c>
      <c r="D1506" s="30">
        <v>3</v>
      </c>
    </row>
    <row r="1507" spans="1:4">
      <c r="A1507" s="30" t="s">
        <v>2255</v>
      </c>
      <c r="B1507" s="30" t="s">
        <v>3003</v>
      </c>
      <c r="C1507" s="30">
        <v>3</v>
      </c>
      <c r="D1507" s="30">
        <v>3</v>
      </c>
    </row>
    <row r="1508" spans="1:4">
      <c r="A1508" s="30" t="s">
        <v>2255</v>
      </c>
      <c r="B1508" s="30" t="s">
        <v>3002</v>
      </c>
      <c r="C1508" s="30">
        <v>3</v>
      </c>
      <c r="D1508" s="30">
        <v>3</v>
      </c>
    </row>
    <row r="1509" spans="1:4">
      <c r="A1509" s="30" t="s">
        <v>2052</v>
      </c>
      <c r="B1509" s="30" t="s">
        <v>3003</v>
      </c>
      <c r="C1509" s="30">
        <v>3</v>
      </c>
      <c r="D1509" s="30">
        <v>2</v>
      </c>
    </row>
    <row r="1510" spans="1:4">
      <c r="A1510" s="30" t="s">
        <v>2509</v>
      </c>
      <c r="B1510" s="30" t="s">
        <v>3003</v>
      </c>
      <c r="C1510" s="30">
        <v>3</v>
      </c>
      <c r="D1510" s="30">
        <v>3</v>
      </c>
    </row>
    <row r="1511" spans="1:4">
      <c r="A1511" s="30" t="s">
        <v>1896</v>
      </c>
      <c r="B1511" s="30" t="s">
        <v>3003</v>
      </c>
      <c r="C1511" s="30">
        <v>3</v>
      </c>
      <c r="D1511" s="30">
        <v>3</v>
      </c>
    </row>
    <row r="1512" spans="1:4">
      <c r="A1512" s="30" t="s">
        <v>1645</v>
      </c>
      <c r="B1512" s="30" t="s">
        <v>3002</v>
      </c>
      <c r="C1512" s="30">
        <v>3</v>
      </c>
      <c r="D1512" s="30">
        <v>2</v>
      </c>
    </row>
    <row r="1513" spans="1:4">
      <c r="A1513" s="30" t="s">
        <v>1623</v>
      </c>
      <c r="B1513" s="30" t="s">
        <v>3003</v>
      </c>
      <c r="C1513" s="30">
        <v>3</v>
      </c>
      <c r="D1513" s="30">
        <v>3</v>
      </c>
    </row>
    <row r="1514" spans="1:4">
      <c r="A1514" s="30" t="s">
        <v>1623</v>
      </c>
      <c r="B1514" s="30" t="s">
        <v>3002</v>
      </c>
      <c r="C1514" s="30">
        <v>3</v>
      </c>
      <c r="D1514" s="30">
        <v>3</v>
      </c>
    </row>
    <row r="1515" spans="1:4">
      <c r="A1515" s="30" t="s">
        <v>2680</v>
      </c>
      <c r="B1515" s="30" t="s">
        <v>3003</v>
      </c>
      <c r="C1515" s="30">
        <v>3</v>
      </c>
      <c r="D1515" s="30">
        <v>3</v>
      </c>
    </row>
    <row r="1516" spans="1:4">
      <c r="A1516" s="30" t="s">
        <v>3599</v>
      </c>
      <c r="B1516" s="30" t="s">
        <v>3003</v>
      </c>
      <c r="C1516" s="30">
        <v>3</v>
      </c>
      <c r="D1516" s="30">
        <v>1</v>
      </c>
    </row>
    <row r="1517" spans="1:4">
      <c r="A1517" s="30" t="s">
        <v>1704</v>
      </c>
      <c r="B1517" s="30" t="s">
        <v>3002</v>
      </c>
      <c r="C1517" s="30">
        <v>3</v>
      </c>
      <c r="D1517" s="30">
        <v>2</v>
      </c>
    </row>
    <row r="1518" spans="1:4">
      <c r="A1518" s="30" t="s">
        <v>1493</v>
      </c>
      <c r="B1518" s="30" t="s">
        <v>3004</v>
      </c>
      <c r="C1518" s="30">
        <v>3</v>
      </c>
      <c r="D1518" s="30">
        <v>3</v>
      </c>
    </row>
    <row r="1519" spans="1:4">
      <c r="A1519" s="30" t="s">
        <v>3600</v>
      </c>
      <c r="B1519" s="30" t="s">
        <v>3003</v>
      </c>
      <c r="C1519" s="30">
        <v>3</v>
      </c>
      <c r="D1519" s="30">
        <v>2</v>
      </c>
    </row>
    <row r="1520" spans="1:4">
      <c r="A1520" s="30" t="s">
        <v>3203</v>
      </c>
      <c r="B1520" s="30" t="s">
        <v>3003</v>
      </c>
      <c r="C1520" s="30">
        <v>3</v>
      </c>
      <c r="D1520" s="30">
        <v>3</v>
      </c>
    </row>
    <row r="1521" spans="1:4">
      <c r="A1521" s="30" t="s">
        <v>1760</v>
      </c>
      <c r="B1521" s="30" t="s">
        <v>3003</v>
      </c>
      <c r="C1521" s="30">
        <v>3</v>
      </c>
      <c r="D1521" s="30">
        <v>2</v>
      </c>
    </row>
    <row r="1522" spans="1:4">
      <c r="A1522" s="30" t="s">
        <v>1249</v>
      </c>
      <c r="B1522" s="30" t="s">
        <v>3004</v>
      </c>
      <c r="C1522" s="30">
        <v>3</v>
      </c>
      <c r="D1522" s="30">
        <v>2</v>
      </c>
    </row>
    <row r="1523" spans="1:4">
      <c r="A1523" s="30" t="s">
        <v>3601</v>
      </c>
      <c r="B1523" s="30" t="s">
        <v>3003</v>
      </c>
      <c r="C1523" s="30">
        <v>3</v>
      </c>
      <c r="D1523" s="30">
        <v>3</v>
      </c>
    </row>
    <row r="1524" spans="1:4">
      <c r="A1524" s="30" t="s">
        <v>2378</v>
      </c>
      <c r="B1524" s="30" t="s">
        <v>3003</v>
      </c>
      <c r="C1524" s="30">
        <v>3</v>
      </c>
      <c r="D1524" s="30">
        <v>2</v>
      </c>
    </row>
    <row r="1525" spans="1:4">
      <c r="A1525" s="30" t="s">
        <v>2150</v>
      </c>
      <c r="B1525" s="30" t="s">
        <v>3002</v>
      </c>
      <c r="C1525" s="30">
        <v>3</v>
      </c>
      <c r="D1525" s="30">
        <v>1</v>
      </c>
    </row>
    <row r="1526" spans="1:4">
      <c r="A1526" s="30" t="s">
        <v>1296</v>
      </c>
      <c r="B1526" s="30" t="s">
        <v>3003</v>
      </c>
      <c r="C1526" s="30">
        <v>3</v>
      </c>
      <c r="D1526" s="30">
        <v>3</v>
      </c>
    </row>
    <row r="1527" spans="1:4">
      <c r="A1527" s="30" t="s">
        <v>1515</v>
      </c>
      <c r="B1527" s="30" t="s">
        <v>3002</v>
      </c>
      <c r="C1527" s="30">
        <v>3</v>
      </c>
      <c r="D1527" s="30">
        <v>3</v>
      </c>
    </row>
    <row r="1528" spans="1:4">
      <c r="A1528" s="30" t="s">
        <v>1424</v>
      </c>
      <c r="B1528" s="30" t="s">
        <v>3003</v>
      </c>
      <c r="C1528" s="30">
        <v>3</v>
      </c>
      <c r="D1528" s="30">
        <v>3</v>
      </c>
    </row>
    <row r="1529" spans="1:4">
      <c r="A1529" s="30" t="s">
        <v>1761</v>
      </c>
      <c r="B1529" s="30" t="s">
        <v>3002</v>
      </c>
      <c r="C1529" s="30">
        <v>3</v>
      </c>
      <c r="D1529" s="30">
        <v>2</v>
      </c>
    </row>
    <row r="1530" spans="1:4">
      <c r="A1530" s="30" t="s">
        <v>2379</v>
      </c>
      <c r="B1530" s="30" t="s">
        <v>3003</v>
      </c>
      <c r="C1530" s="30">
        <v>3</v>
      </c>
      <c r="D1530" s="30">
        <v>3</v>
      </c>
    </row>
    <row r="1531" spans="1:4">
      <c r="A1531" s="30" t="s">
        <v>2379</v>
      </c>
      <c r="B1531" s="30" t="s">
        <v>3002</v>
      </c>
      <c r="C1531" s="30">
        <v>3</v>
      </c>
      <c r="D1531" s="30">
        <v>3</v>
      </c>
    </row>
    <row r="1532" spans="1:4">
      <c r="A1532" s="30" t="s">
        <v>1971</v>
      </c>
      <c r="B1532" s="30" t="s">
        <v>3003</v>
      </c>
      <c r="C1532" s="30">
        <v>3</v>
      </c>
      <c r="D1532" s="30">
        <v>3</v>
      </c>
    </row>
    <row r="1533" spans="1:4">
      <c r="A1533" s="30" t="s">
        <v>1441</v>
      </c>
      <c r="B1533" s="30" t="s">
        <v>3002</v>
      </c>
      <c r="C1533" s="30">
        <v>3</v>
      </c>
      <c r="D1533" s="30">
        <v>3</v>
      </c>
    </row>
    <row r="1534" spans="1:4">
      <c r="A1534" s="30" t="s">
        <v>3602</v>
      </c>
      <c r="B1534" s="30" t="s">
        <v>3003</v>
      </c>
      <c r="C1534" s="30">
        <v>3</v>
      </c>
      <c r="D1534" s="30">
        <v>3</v>
      </c>
    </row>
    <row r="1535" spans="1:4">
      <c r="A1535" s="30" t="s">
        <v>1857</v>
      </c>
      <c r="B1535" s="30" t="s">
        <v>3003</v>
      </c>
      <c r="C1535" s="30">
        <v>3</v>
      </c>
      <c r="D1535" s="30">
        <v>3</v>
      </c>
    </row>
    <row r="1536" spans="1:4">
      <c r="A1536" s="30" t="s">
        <v>1762</v>
      </c>
      <c r="B1536" s="30" t="s">
        <v>3002</v>
      </c>
      <c r="C1536" s="30">
        <v>3</v>
      </c>
      <c r="D1536" s="30">
        <v>2</v>
      </c>
    </row>
    <row r="1537" spans="1:4">
      <c r="A1537" s="30" t="s">
        <v>1706</v>
      </c>
      <c r="B1537" s="30" t="s">
        <v>3002</v>
      </c>
      <c r="C1537" s="30">
        <v>3</v>
      </c>
      <c r="D1537" s="30">
        <v>2</v>
      </c>
    </row>
    <row r="1538" spans="1:4">
      <c r="A1538" s="30" t="s">
        <v>1817</v>
      </c>
      <c r="B1538" s="30" t="s">
        <v>3003</v>
      </c>
      <c r="C1538" s="30">
        <v>3</v>
      </c>
      <c r="D1538" s="30">
        <v>2</v>
      </c>
    </row>
    <row r="1539" spans="1:4">
      <c r="A1539" s="30" t="s">
        <v>2697</v>
      </c>
      <c r="B1539" s="30" t="s">
        <v>3002</v>
      </c>
      <c r="C1539" s="30">
        <v>3</v>
      </c>
      <c r="D1539" s="30">
        <v>3</v>
      </c>
    </row>
    <row r="1540" spans="1:4">
      <c r="A1540" s="30" t="s">
        <v>2383</v>
      </c>
      <c r="B1540" s="30" t="s">
        <v>3003</v>
      </c>
      <c r="C1540" s="30">
        <v>3</v>
      </c>
      <c r="D1540" s="30">
        <v>3</v>
      </c>
    </row>
    <row r="1541" spans="1:4">
      <c r="A1541" s="30" t="s">
        <v>1245</v>
      </c>
      <c r="B1541" s="30" t="s">
        <v>3004</v>
      </c>
      <c r="C1541" s="30">
        <v>3</v>
      </c>
      <c r="D1541" s="30">
        <v>1</v>
      </c>
    </row>
    <row r="1542" spans="1:4">
      <c r="A1542" s="30" t="s">
        <v>1675</v>
      </c>
      <c r="B1542" s="30" t="s">
        <v>3003</v>
      </c>
      <c r="C1542" s="30">
        <v>3</v>
      </c>
      <c r="D1542" s="30">
        <v>3</v>
      </c>
    </row>
    <row r="1543" spans="1:4">
      <c r="A1543" s="30" t="s">
        <v>2067</v>
      </c>
      <c r="B1543" s="30" t="s">
        <v>3003</v>
      </c>
      <c r="C1543" s="30">
        <v>3</v>
      </c>
      <c r="D1543" s="30">
        <v>2</v>
      </c>
    </row>
    <row r="1544" spans="1:4">
      <c r="A1544" s="30" t="s">
        <v>1708</v>
      </c>
      <c r="B1544" s="30" t="s">
        <v>3003</v>
      </c>
      <c r="C1544" s="30">
        <v>3</v>
      </c>
      <c r="D1544" s="30">
        <v>3</v>
      </c>
    </row>
    <row r="1545" spans="1:4">
      <c r="A1545" s="30" t="s">
        <v>2265</v>
      </c>
      <c r="B1545" s="30" t="s">
        <v>3003</v>
      </c>
      <c r="C1545" s="30">
        <v>3</v>
      </c>
      <c r="D1545" s="30">
        <v>3</v>
      </c>
    </row>
    <row r="1546" spans="1:4">
      <c r="A1546" s="30" t="s">
        <v>1626</v>
      </c>
      <c r="B1546" s="30" t="s">
        <v>3002</v>
      </c>
      <c r="C1546" s="30">
        <v>3</v>
      </c>
      <c r="D1546" s="30">
        <v>3</v>
      </c>
    </row>
    <row r="1547" spans="1:4">
      <c r="A1547" s="30" t="s">
        <v>1330</v>
      </c>
      <c r="B1547" s="30" t="s">
        <v>3004</v>
      </c>
      <c r="C1547" s="30">
        <v>3</v>
      </c>
      <c r="D1547" s="30">
        <v>3</v>
      </c>
    </row>
    <row r="1548" spans="1:4">
      <c r="A1548" s="30" t="s">
        <v>2523</v>
      </c>
      <c r="B1548" s="30" t="s">
        <v>3003</v>
      </c>
      <c r="C1548" s="30">
        <v>3</v>
      </c>
      <c r="D1548" s="30">
        <v>3</v>
      </c>
    </row>
    <row r="1549" spans="1:4">
      <c r="A1549" s="30" t="s">
        <v>2070</v>
      </c>
      <c r="B1549" s="30" t="s">
        <v>3003</v>
      </c>
      <c r="C1549" s="30">
        <v>3</v>
      </c>
      <c r="D1549" s="30">
        <v>3</v>
      </c>
    </row>
    <row r="1550" spans="1:4">
      <c r="A1550" s="30" t="s">
        <v>2703</v>
      </c>
      <c r="B1550" s="30" t="s">
        <v>3003</v>
      </c>
      <c r="C1550" s="30">
        <v>3</v>
      </c>
      <c r="D1550" s="30">
        <v>3</v>
      </c>
    </row>
    <row r="1551" spans="1:4">
      <c r="A1551" s="30" t="s">
        <v>1905</v>
      </c>
      <c r="B1551" s="30" t="s">
        <v>3002</v>
      </c>
      <c r="C1551" s="30">
        <v>3</v>
      </c>
      <c r="D1551" s="30">
        <v>3</v>
      </c>
    </row>
    <row r="1552" spans="1:4">
      <c r="A1552" s="30" t="s">
        <v>2159</v>
      </c>
      <c r="B1552" s="30" t="s">
        <v>3002</v>
      </c>
      <c r="C1552" s="30">
        <v>3</v>
      </c>
      <c r="D1552" s="30">
        <v>3</v>
      </c>
    </row>
    <row r="1553" spans="1:4">
      <c r="A1553" s="30" t="s">
        <v>1605</v>
      </c>
      <c r="B1553" s="30" t="s">
        <v>3002</v>
      </c>
      <c r="C1553" s="30">
        <v>3</v>
      </c>
      <c r="D1553" s="30">
        <v>2</v>
      </c>
    </row>
    <row r="1554" spans="1:4">
      <c r="A1554" s="30" t="s">
        <v>1819</v>
      </c>
      <c r="B1554" s="30" t="s">
        <v>3002</v>
      </c>
      <c r="C1554" s="30">
        <v>3</v>
      </c>
      <c r="D1554" s="30">
        <v>3</v>
      </c>
    </row>
    <row r="1555" spans="1:4">
      <c r="A1555" s="30" t="s">
        <v>1273</v>
      </c>
      <c r="B1555" s="30" t="s">
        <v>3002</v>
      </c>
      <c r="C1555" s="30">
        <v>3</v>
      </c>
      <c r="D1555" s="30">
        <v>3</v>
      </c>
    </row>
    <row r="1556" spans="1:4">
      <c r="A1556" s="30" t="s">
        <v>1574</v>
      </c>
      <c r="B1556" s="30" t="s">
        <v>3003</v>
      </c>
      <c r="C1556" s="30">
        <v>3</v>
      </c>
      <c r="D1556" s="30">
        <v>2</v>
      </c>
    </row>
    <row r="1557" spans="1:4">
      <c r="A1557" s="30" t="s">
        <v>1410</v>
      </c>
      <c r="B1557" s="30" t="s">
        <v>3002</v>
      </c>
      <c r="C1557" s="30">
        <v>3</v>
      </c>
      <c r="D1557" s="30">
        <v>3</v>
      </c>
    </row>
    <row r="1558" spans="1:4">
      <c r="A1558" s="30" t="s">
        <v>2160</v>
      </c>
      <c r="B1558" s="30" t="s">
        <v>3003</v>
      </c>
      <c r="C1558" s="30">
        <v>3</v>
      </c>
      <c r="D1558" s="30">
        <v>2</v>
      </c>
    </row>
    <row r="1559" spans="1:4">
      <c r="A1559" s="30" t="s">
        <v>1907</v>
      </c>
      <c r="B1559" s="30" t="s">
        <v>3002</v>
      </c>
      <c r="C1559" s="30">
        <v>3</v>
      </c>
      <c r="D1559" s="30">
        <v>1</v>
      </c>
    </row>
    <row r="1560" spans="1:4">
      <c r="A1560" s="30" t="s">
        <v>1909</v>
      </c>
      <c r="B1560" s="30" t="s">
        <v>3003</v>
      </c>
      <c r="C1560" s="30">
        <v>3</v>
      </c>
      <c r="D1560" s="30">
        <v>3</v>
      </c>
    </row>
    <row r="1561" spans="1:4">
      <c r="A1561" s="30" t="s">
        <v>1272</v>
      </c>
      <c r="B1561" s="30" t="s">
        <v>3004</v>
      </c>
      <c r="C1561" s="30">
        <v>3</v>
      </c>
      <c r="D1561" s="30">
        <v>3</v>
      </c>
    </row>
    <row r="1562" spans="1:4">
      <c r="A1562" s="30" t="s">
        <v>3603</v>
      </c>
      <c r="B1562" s="30" t="s">
        <v>3003</v>
      </c>
      <c r="C1562" s="30">
        <v>3</v>
      </c>
      <c r="D1562" s="30">
        <v>2</v>
      </c>
    </row>
    <row r="1563" spans="1:4">
      <c r="A1563" s="30" t="s">
        <v>1310</v>
      </c>
      <c r="B1563" s="30" t="s">
        <v>3002</v>
      </c>
      <c r="C1563" s="30">
        <v>3</v>
      </c>
      <c r="D1563" s="30">
        <v>3</v>
      </c>
    </row>
    <row r="1564" spans="1:4">
      <c r="A1564" s="30" t="s">
        <v>1508</v>
      </c>
      <c r="B1564" s="30" t="s">
        <v>3003</v>
      </c>
      <c r="C1564" s="30">
        <v>3</v>
      </c>
      <c r="D1564" s="30">
        <v>3</v>
      </c>
    </row>
    <row r="1565" spans="1:4">
      <c r="A1565" s="30" t="s">
        <v>1293</v>
      </c>
      <c r="B1565" s="30" t="s">
        <v>3004</v>
      </c>
      <c r="C1565" s="30">
        <v>3</v>
      </c>
      <c r="D1565" s="30">
        <v>3</v>
      </c>
    </row>
    <row r="1566" spans="1:4">
      <c r="A1566" s="30" t="s">
        <v>1301</v>
      </c>
      <c r="B1566" s="30" t="s">
        <v>3004</v>
      </c>
      <c r="C1566" s="30">
        <v>3</v>
      </c>
      <c r="D1566" s="30">
        <v>3</v>
      </c>
    </row>
    <row r="1567" spans="1:4">
      <c r="A1567" s="30" t="s">
        <v>1239</v>
      </c>
      <c r="B1567" s="30" t="s">
        <v>3002</v>
      </c>
      <c r="C1567" s="30">
        <v>3</v>
      </c>
      <c r="D1567" s="30">
        <v>2</v>
      </c>
    </row>
    <row r="1568" spans="1:4">
      <c r="A1568" s="30" t="s">
        <v>3120</v>
      </c>
      <c r="B1568" s="30" t="s">
        <v>3002</v>
      </c>
      <c r="C1568" s="30">
        <v>3</v>
      </c>
      <c r="D1568" s="30">
        <v>2</v>
      </c>
    </row>
    <row r="1569" spans="1:4">
      <c r="A1569" s="30" t="s">
        <v>3206</v>
      </c>
      <c r="B1569" s="30" t="s">
        <v>3003</v>
      </c>
      <c r="C1569" s="30">
        <v>3</v>
      </c>
      <c r="D1569" s="30">
        <v>3</v>
      </c>
    </row>
    <row r="1570" spans="1:4">
      <c r="A1570" s="30" t="s">
        <v>1498</v>
      </c>
      <c r="B1570" s="30" t="s">
        <v>3002</v>
      </c>
      <c r="C1570" s="30">
        <v>3</v>
      </c>
      <c r="D1570" s="30">
        <v>3</v>
      </c>
    </row>
    <row r="1571" spans="1:4">
      <c r="A1571" s="30" t="s">
        <v>1770</v>
      </c>
      <c r="B1571" s="30" t="s">
        <v>3002</v>
      </c>
      <c r="C1571" s="30">
        <v>3</v>
      </c>
      <c r="D1571" s="30">
        <v>3</v>
      </c>
    </row>
    <row r="1572" spans="1:4">
      <c r="A1572" s="30" t="s">
        <v>2527</v>
      </c>
      <c r="B1572" s="30" t="s">
        <v>3003</v>
      </c>
      <c r="C1572" s="30">
        <v>3</v>
      </c>
      <c r="D1572" s="30">
        <v>1</v>
      </c>
    </row>
    <row r="1573" spans="1:4">
      <c r="A1573" s="30" t="s">
        <v>2076</v>
      </c>
      <c r="B1573" s="30" t="s">
        <v>3003</v>
      </c>
      <c r="C1573" s="30">
        <v>3</v>
      </c>
      <c r="D1573" s="30">
        <v>3</v>
      </c>
    </row>
    <row r="1574" spans="1:4">
      <c r="A1574" s="30" t="s">
        <v>1980</v>
      </c>
      <c r="B1574" s="30" t="s">
        <v>3002</v>
      </c>
      <c r="C1574" s="30">
        <v>3</v>
      </c>
      <c r="D1574" s="30">
        <v>3</v>
      </c>
    </row>
    <row r="1575" spans="1:4">
      <c r="A1575" s="30" t="s">
        <v>3261</v>
      </c>
      <c r="B1575" s="30" t="s">
        <v>3002</v>
      </c>
      <c r="C1575" s="30">
        <v>3</v>
      </c>
      <c r="D1575" s="30">
        <v>3</v>
      </c>
    </row>
    <row r="1576" spans="1:4">
      <c r="A1576" s="30" t="s">
        <v>2078</v>
      </c>
      <c r="B1576" s="30" t="s">
        <v>3003</v>
      </c>
      <c r="C1576" s="30">
        <v>3</v>
      </c>
      <c r="D1576" s="30">
        <v>3</v>
      </c>
    </row>
    <row r="1577" spans="1:4">
      <c r="A1577" s="30" t="s">
        <v>3604</v>
      </c>
      <c r="B1577" s="30" t="s">
        <v>3003</v>
      </c>
      <c r="C1577" s="30">
        <v>3</v>
      </c>
      <c r="D1577" s="30">
        <v>3</v>
      </c>
    </row>
    <row r="1578" spans="1:4">
      <c r="A1578" s="30" t="s">
        <v>1430</v>
      </c>
      <c r="B1578" s="30" t="s">
        <v>3002</v>
      </c>
      <c r="C1578" s="30">
        <v>3</v>
      </c>
      <c r="D1578" s="30">
        <v>3</v>
      </c>
    </row>
    <row r="1579" spans="1:4">
      <c r="A1579" s="30" t="s">
        <v>3605</v>
      </c>
      <c r="B1579" s="30" t="s">
        <v>3003</v>
      </c>
      <c r="C1579" s="30">
        <v>3</v>
      </c>
      <c r="D1579" s="30">
        <v>3</v>
      </c>
    </row>
    <row r="1580" spans="1:4">
      <c r="A1580" s="30" t="s">
        <v>3135</v>
      </c>
      <c r="B1580" s="30" t="s">
        <v>3002</v>
      </c>
      <c r="C1580" s="30">
        <v>3</v>
      </c>
      <c r="D1580" s="30">
        <v>1</v>
      </c>
    </row>
    <row r="1581" spans="1:4">
      <c r="A1581" s="30" t="s">
        <v>2273</v>
      </c>
      <c r="B1581" s="30" t="s">
        <v>3003</v>
      </c>
      <c r="C1581" s="30">
        <v>3</v>
      </c>
      <c r="D1581" s="30">
        <v>3</v>
      </c>
    </row>
    <row r="1582" spans="1:4">
      <c r="A1582" s="30" t="s">
        <v>2273</v>
      </c>
      <c r="B1582" s="30" t="s">
        <v>3004</v>
      </c>
      <c r="C1582" s="30">
        <v>3</v>
      </c>
      <c r="D1582" s="30">
        <v>3</v>
      </c>
    </row>
    <row r="1583" spans="1:4">
      <c r="A1583" s="30" t="s">
        <v>1484</v>
      </c>
      <c r="B1583" s="30" t="s">
        <v>3002</v>
      </c>
      <c r="C1583" s="30">
        <v>3</v>
      </c>
      <c r="D1583" s="30">
        <v>3</v>
      </c>
    </row>
    <row r="1584" spans="1:4">
      <c r="A1584" s="30" t="s">
        <v>2169</v>
      </c>
      <c r="B1584" s="30" t="s">
        <v>3003</v>
      </c>
      <c r="C1584" s="30">
        <v>3</v>
      </c>
      <c r="D1584" s="30">
        <v>3</v>
      </c>
    </row>
    <row r="1585" spans="1:4">
      <c r="A1585" s="30" t="s">
        <v>1547</v>
      </c>
      <c r="B1585" s="30" t="s">
        <v>3003</v>
      </c>
      <c r="C1585" s="30">
        <v>3</v>
      </c>
      <c r="D1585" s="30">
        <v>3</v>
      </c>
    </row>
    <row r="1586" spans="1:4">
      <c r="A1586" s="30" t="s">
        <v>2396</v>
      </c>
      <c r="B1586" s="30" t="s">
        <v>3002</v>
      </c>
      <c r="C1586" s="30">
        <v>3</v>
      </c>
      <c r="D1586" s="30">
        <v>3</v>
      </c>
    </row>
    <row r="1587" spans="1:4">
      <c r="A1587" s="30" t="s">
        <v>2170</v>
      </c>
      <c r="B1587" s="30" t="s">
        <v>3003</v>
      </c>
      <c r="C1587" s="30">
        <v>3</v>
      </c>
      <c r="D1587" s="30">
        <v>3</v>
      </c>
    </row>
    <row r="1588" spans="1:4">
      <c r="A1588" s="30" t="s">
        <v>2170</v>
      </c>
      <c r="B1588" s="30" t="s">
        <v>3002</v>
      </c>
      <c r="C1588" s="30">
        <v>3</v>
      </c>
      <c r="D1588" s="30">
        <v>3</v>
      </c>
    </row>
    <row r="1589" spans="1:4">
      <c r="A1589" s="30" t="s">
        <v>2398</v>
      </c>
      <c r="B1589" s="30" t="s">
        <v>3003</v>
      </c>
      <c r="C1589" s="30">
        <v>3</v>
      </c>
      <c r="D1589" s="30">
        <v>2</v>
      </c>
    </row>
    <row r="1590" spans="1:4">
      <c r="A1590" s="30" t="s">
        <v>1822</v>
      </c>
      <c r="B1590" s="30" t="s">
        <v>3002</v>
      </c>
      <c r="C1590" s="30">
        <v>3</v>
      </c>
      <c r="D1590" s="30">
        <v>3</v>
      </c>
    </row>
    <row r="1591" spans="1:4">
      <c r="A1591" s="30" t="s">
        <v>3526</v>
      </c>
      <c r="B1591" s="30" t="s">
        <v>3003</v>
      </c>
      <c r="C1591" s="30">
        <v>3</v>
      </c>
      <c r="D1591" s="30">
        <v>3</v>
      </c>
    </row>
    <row r="1592" spans="1:4">
      <c r="A1592" s="30" t="s">
        <v>3526</v>
      </c>
      <c r="B1592" s="30" t="s">
        <v>3002</v>
      </c>
      <c r="C1592" s="30">
        <v>3</v>
      </c>
      <c r="D1592" s="30">
        <v>3</v>
      </c>
    </row>
    <row r="1593" spans="1:4">
      <c r="A1593" s="30" t="s">
        <v>2174</v>
      </c>
      <c r="B1593" s="30" t="s">
        <v>3002</v>
      </c>
      <c r="C1593" s="30">
        <v>3</v>
      </c>
      <c r="D1593" s="30">
        <v>3</v>
      </c>
    </row>
    <row r="1594" spans="1:4">
      <c r="A1594" s="30" t="s">
        <v>2176</v>
      </c>
      <c r="B1594" s="30" t="s">
        <v>3003</v>
      </c>
      <c r="C1594" s="30">
        <v>3</v>
      </c>
      <c r="D1594" s="30">
        <v>3</v>
      </c>
    </row>
    <row r="1595" spans="1:4">
      <c r="A1595" s="30" t="s">
        <v>1464</v>
      </c>
      <c r="B1595" s="30" t="s">
        <v>3002</v>
      </c>
      <c r="C1595" s="30">
        <v>3</v>
      </c>
      <c r="D1595" s="30">
        <v>3</v>
      </c>
    </row>
    <row r="1596" spans="1:4">
      <c r="A1596" s="30" t="s">
        <v>2402</v>
      </c>
      <c r="B1596" s="30" t="s">
        <v>3002</v>
      </c>
      <c r="C1596" s="30">
        <v>3</v>
      </c>
      <c r="D1596" s="30">
        <v>2</v>
      </c>
    </row>
    <row r="1597" spans="1:4">
      <c r="A1597" s="30" t="s">
        <v>3606</v>
      </c>
      <c r="B1597" s="30" t="s">
        <v>3004</v>
      </c>
      <c r="C1597" s="30">
        <v>3</v>
      </c>
      <c r="D1597" s="30">
        <v>1</v>
      </c>
    </row>
    <row r="1598" spans="1:4">
      <c r="A1598" s="30" t="s">
        <v>2721</v>
      </c>
      <c r="B1598" s="30" t="s">
        <v>3003</v>
      </c>
      <c r="C1598" s="30">
        <v>3</v>
      </c>
      <c r="D1598" s="30">
        <v>1</v>
      </c>
    </row>
    <row r="1599" spans="1:4">
      <c r="A1599" s="30" t="s">
        <v>2281</v>
      </c>
      <c r="B1599" s="30" t="s">
        <v>3003</v>
      </c>
      <c r="C1599" s="30">
        <v>3</v>
      </c>
      <c r="D1599" s="30">
        <v>2</v>
      </c>
    </row>
    <row r="1600" spans="1:4">
      <c r="A1600" s="30" t="s">
        <v>2539</v>
      </c>
      <c r="B1600" s="30" t="s">
        <v>3002</v>
      </c>
      <c r="C1600" s="30">
        <v>3</v>
      </c>
      <c r="D1600" s="30">
        <v>2</v>
      </c>
    </row>
    <row r="1601" spans="1:4">
      <c r="A1601" s="30" t="s">
        <v>3607</v>
      </c>
      <c r="B1601" s="30" t="s">
        <v>3002</v>
      </c>
      <c r="C1601" s="30">
        <v>3</v>
      </c>
      <c r="D1601" s="30">
        <v>1</v>
      </c>
    </row>
    <row r="1602" spans="1:4">
      <c r="A1602" s="30" t="s">
        <v>1824</v>
      </c>
      <c r="B1602" s="30" t="s">
        <v>3003</v>
      </c>
      <c r="C1602" s="30">
        <v>3</v>
      </c>
      <c r="D1602" s="30">
        <v>3</v>
      </c>
    </row>
    <row r="1603" spans="1:4">
      <c r="A1603" s="30" t="s">
        <v>2178</v>
      </c>
      <c r="B1603" s="30" t="s">
        <v>3002</v>
      </c>
      <c r="C1603" s="30">
        <v>3</v>
      </c>
      <c r="D1603" s="30">
        <v>2</v>
      </c>
    </row>
    <row r="1604" spans="1:4">
      <c r="A1604" s="30" t="s">
        <v>3608</v>
      </c>
      <c r="B1604" s="30" t="s">
        <v>3003</v>
      </c>
      <c r="C1604" s="30">
        <v>3</v>
      </c>
      <c r="D1604" s="30">
        <v>1</v>
      </c>
    </row>
    <row r="1605" spans="1:4">
      <c r="A1605" s="30" t="s">
        <v>1417</v>
      </c>
      <c r="B1605" s="30" t="s">
        <v>3002</v>
      </c>
      <c r="C1605" s="30">
        <v>3</v>
      </c>
      <c r="D1605" s="30">
        <v>3</v>
      </c>
    </row>
    <row r="1606" spans="1:4">
      <c r="A1606" s="30" t="s">
        <v>2542</v>
      </c>
      <c r="B1606" s="30" t="s">
        <v>3003</v>
      </c>
      <c r="C1606" s="30">
        <v>3</v>
      </c>
      <c r="D1606" s="30">
        <v>2</v>
      </c>
    </row>
    <row r="1607" spans="1:4">
      <c r="A1607" s="30" t="s">
        <v>1549</v>
      </c>
      <c r="B1607" s="30" t="s">
        <v>3003</v>
      </c>
      <c r="C1607" s="30">
        <v>3</v>
      </c>
      <c r="D1607" s="30">
        <v>3</v>
      </c>
    </row>
    <row r="1608" spans="1:4">
      <c r="A1608" s="30" t="s">
        <v>2283</v>
      </c>
      <c r="B1608" s="30" t="s">
        <v>3003</v>
      </c>
      <c r="C1608" s="30">
        <v>3</v>
      </c>
      <c r="D1608" s="30">
        <v>2</v>
      </c>
    </row>
    <row r="1609" spans="1:4">
      <c r="A1609" s="30" t="s">
        <v>2727</v>
      </c>
      <c r="B1609" s="30" t="s">
        <v>3003</v>
      </c>
      <c r="C1609" s="30">
        <v>3</v>
      </c>
      <c r="D1609" s="30">
        <v>2</v>
      </c>
    </row>
    <row r="1610" spans="1:4">
      <c r="A1610" s="30" t="s">
        <v>1826</v>
      </c>
      <c r="B1610" s="30" t="s">
        <v>3003</v>
      </c>
      <c r="C1610" s="30">
        <v>3</v>
      </c>
      <c r="D1610" s="30">
        <v>3</v>
      </c>
    </row>
    <row r="1611" spans="1:4">
      <c r="A1611" s="30" t="s">
        <v>3610</v>
      </c>
      <c r="B1611" s="30" t="s">
        <v>3003</v>
      </c>
      <c r="C1611" s="30">
        <v>3</v>
      </c>
      <c r="D1611" s="30">
        <v>1</v>
      </c>
    </row>
    <row r="1612" spans="1:4">
      <c r="A1612" s="30" t="s">
        <v>3149</v>
      </c>
      <c r="B1612" s="30" t="s">
        <v>3002</v>
      </c>
      <c r="C1612" s="30">
        <v>3</v>
      </c>
      <c r="D1612" s="30">
        <v>2</v>
      </c>
    </row>
    <row r="1613" spans="1:4">
      <c r="A1613" s="30" t="s">
        <v>2183</v>
      </c>
      <c r="B1613" s="30" t="s">
        <v>3003</v>
      </c>
      <c r="C1613" s="30">
        <v>3</v>
      </c>
      <c r="D1613" s="30">
        <v>3</v>
      </c>
    </row>
    <row r="1614" spans="1:4">
      <c r="A1614" s="30" t="s">
        <v>2407</v>
      </c>
      <c r="B1614" s="30" t="s">
        <v>3003</v>
      </c>
      <c r="C1614" s="30">
        <v>3</v>
      </c>
      <c r="D1614" s="30">
        <v>3</v>
      </c>
    </row>
    <row r="1615" spans="1:4">
      <c r="A1615" s="30" t="s">
        <v>3286</v>
      </c>
      <c r="B1615" s="30" t="s">
        <v>3003</v>
      </c>
      <c r="C1615" s="30">
        <v>3</v>
      </c>
      <c r="D1615" s="30">
        <v>2</v>
      </c>
    </row>
    <row r="1616" spans="1:4">
      <c r="A1616" s="30" t="s">
        <v>2091</v>
      </c>
      <c r="B1616" s="30" t="s">
        <v>3003</v>
      </c>
      <c r="C1616" s="30">
        <v>3</v>
      </c>
      <c r="D1616" s="30">
        <v>3</v>
      </c>
    </row>
    <row r="1617" spans="1:4">
      <c r="A1617" s="30" t="s">
        <v>3212</v>
      </c>
      <c r="B1617" s="30" t="s">
        <v>3003</v>
      </c>
      <c r="C1617" s="30">
        <v>3</v>
      </c>
      <c r="D1617" s="30">
        <v>3</v>
      </c>
    </row>
    <row r="1618" spans="1:4">
      <c r="A1618" s="30" t="s">
        <v>2408</v>
      </c>
      <c r="B1618" s="30" t="s">
        <v>3003</v>
      </c>
      <c r="C1618" s="30">
        <v>3</v>
      </c>
      <c r="D1618" s="30">
        <v>3</v>
      </c>
    </row>
    <row r="1619" spans="1:4">
      <c r="A1619" s="30" t="s">
        <v>2186</v>
      </c>
      <c r="B1619" s="30" t="s">
        <v>3003</v>
      </c>
      <c r="C1619" s="30">
        <v>3</v>
      </c>
      <c r="D1619" s="30">
        <v>2</v>
      </c>
    </row>
    <row r="1620" spans="1:4">
      <c r="A1620" s="30" t="s">
        <v>1737</v>
      </c>
      <c r="B1620" s="30" t="s">
        <v>3003</v>
      </c>
      <c r="C1620" s="30">
        <v>3</v>
      </c>
      <c r="D1620" s="30">
        <v>3</v>
      </c>
    </row>
    <row r="1621" spans="1:4">
      <c r="A1621" s="30" t="s">
        <v>2549</v>
      </c>
      <c r="B1621" s="30" t="s">
        <v>3003</v>
      </c>
      <c r="C1621" s="30">
        <v>3</v>
      </c>
      <c r="D1621" s="30">
        <v>3</v>
      </c>
    </row>
    <row r="1622" spans="1:4">
      <c r="A1622" s="30" t="s">
        <v>3150</v>
      </c>
      <c r="B1622" s="30" t="s">
        <v>3003</v>
      </c>
      <c r="C1622" s="30">
        <v>3</v>
      </c>
      <c r="D1622" s="30">
        <v>3</v>
      </c>
    </row>
    <row r="1623" spans="1:4">
      <c r="A1623" s="30" t="s">
        <v>2550</v>
      </c>
      <c r="B1623" s="30" t="s">
        <v>3003</v>
      </c>
      <c r="C1623" s="30">
        <v>3</v>
      </c>
      <c r="D1623" s="30">
        <v>1</v>
      </c>
    </row>
    <row r="1624" spans="1:4">
      <c r="A1624" s="30" t="s">
        <v>2188</v>
      </c>
      <c r="B1624" s="30" t="s">
        <v>3002</v>
      </c>
      <c r="C1624" s="30">
        <v>3</v>
      </c>
      <c r="D1624" s="30">
        <v>2</v>
      </c>
    </row>
    <row r="1625" spans="1:4">
      <c r="A1625" s="30" t="s">
        <v>1260</v>
      </c>
      <c r="B1625" s="30" t="s">
        <v>3004</v>
      </c>
      <c r="C1625" s="30">
        <v>3</v>
      </c>
      <c r="D1625" s="30">
        <v>3</v>
      </c>
    </row>
    <row r="1626" spans="1:4">
      <c r="A1626" s="30" t="s">
        <v>2740</v>
      </c>
      <c r="B1626" s="30" t="s">
        <v>3003</v>
      </c>
      <c r="C1626" s="30">
        <v>3</v>
      </c>
      <c r="D1626" s="30">
        <v>3</v>
      </c>
    </row>
    <row r="1627" spans="1:4">
      <c r="A1627" s="30" t="s">
        <v>3612</v>
      </c>
      <c r="B1627" s="30" t="s">
        <v>3003</v>
      </c>
      <c r="C1627" s="30">
        <v>3</v>
      </c>
      <c r="D1627" s="30">
        <v>3</v>
      </c>
    </row>
    <row r="1628" spans="1:4">
      <c r="A1628" s="30" t="s">
        <v>3613</v>
      </c>
      <c r="B1628" s="30" t="s">
        <v>3002</v>
      </c>
      <c r="C1628" s="30">
        <v>3</v>
      </c>
      <c r="D1628" s="30">
        <v>1</v>
      </c>
    </row>
    <row r="1629" spans="1:4">
      <c r="A1629" s="30" t="s">
        <v>2741</v>
      </c>
      <c r="B1629" s="30" t="s">
        <v>3002</v>
      </c>
      <c r="C1629" s="30">
        <v>3</v>
      </c>
      <c r="D1629" s="30">
        <v>3</v>
      </c>
    </row>
    <row r="1630" spans="1:4">
      <c r="A1630" s="30" t="s">
        <v>1926</v>
      </c>
      <c r="B1630" s="30" t="s">
        <v>3003</v>
      </c>
      <c r="C1630" s="30">
        <v>3</v>
      </c>
      <c r="D1630" s="30">
        <v>3</v>
      </c>
    </row>
    <row r="1631" spans="1:4">
      <c r="A1631" s="30" t="s">
        <v>3132</v>
      </c>
      <c r="B1631" s="30" t="s">
        <v>3003</v>
      </c>
      <c r="C1631" s="30">
        <v>3</v>
      </c>
      <c r="D1631" s="30">
        <v>3</v>
      </c>
    </row>
    <row r="1632" spans="1:4">
      <c r="A1632" s="30" t="s">
        <v>1865</v>
      </c>
      <c r="B1632" s="30" t="s">
        <v>3003</v>
      </c>
      <c r="C1632" s="30">
        <v>3</v>
      </c>
      <c r="D1632" s="30">
        <v>2</v>
      </c>
    </row>
    <row r="1633" spans="1:4">
      <c r="A1633" s="30" t="s">
        <v>1718</v>
      </c>
      <c r="B1633" s="30" t="s">
        <v>3002</v>
      </c>
      <c r="C1633" s="30">
        <v>3</v>
      </c>
      <c r="D1633" s="30">
        <v>2</v>
      </c>
    </row>
    <row r="1634" spans="1:4">
      <c r="A1634" s="30" t="s">
        <v>2191</v>
      </c>
      <c r="B1634" s="30" t="s">
        <v>3002</v>
      </c>
      <c r="C1634" s="30">
        <v>3</v>
      </c>
      <c r="D1634" s="30">
        <v>2</v>
      </c>
    </row>
    <row r="1635" spans="1:4">
      <c r="A1635" s="30" t="s">
        <v>2746</v>
      </c>
      <c r="B1635" s="30" t="s">
        <v>3003</v>
      </c>
      <c r="C1635" s="30">
        <v>3</v>
      </c>
      <c r="D1635" s="30">
        <v>2</v>
      </c>
    </row>
    <row r="1636" spans="1:4">
      <c r="A1636" s="30" t="s">
        <v>2412</v>
      </c>
      <c r="B1636" s="30" t="s">
        <v>3002</v>
      </c>
      <c r="C1636" s="30">
        <v>3</v>
      </c>
      <c r="D1636" s="30">
        <v>3</v>
      </c>
    </row>
    <row r="1637" spans="1:4">
      <c r="A1637" s="30" t="s">
        <v>2291</v>
      </c>
      <c r="B1637" s="30" t="s">
        <v>3003</v>
      </c>
      <c r="C1637" s="30">
        <v>3</v>
      </c>
      <c r="D1637" s="30">
        <v>3</v>
      </c>
    </row>
    <row r="1638" spans="1:4">
      <c r="A1638" s="30" t="s">
        <v>1612</v>
      </c>
      <c r="B1638" s="30" t="s">
        <v>3002</v>
      </c>
      <c r="C1638" s="30">
        <v>3</v>
      </c>
      <c r="D1638" s="30">
        <v>3</v>
      </c>
    </row>
    <row r="1639" spans="1:4">
      <c r="A1639" s="30" t="s">
        <v>1866</v>
      </c>
      <c r="B1639" s="30" t="s">
        <v>3003</v>
      </c>
      <c r="C1639" s="30">
        <v>3</v>
      </c>
      <c r="D1639" s="30">
        <v>3</v>
      </c>
    </row>
    <row r="1640" spans="1:4">
      <c r="A1640" s="30" t="s">
        <v>3300</v>
      </c>
      <c r="B1640" s="30" t="s">
        <v>3003</v>
      </c>
      <c r="C1640" s="30">
        <v>3</v>
      </c>
      <c r="D1640" s="30">
        <v>2</v>
      </c>
    </row>
    <row r="1641" spans="1:4">
      <c r="A1641" s="30" t="s">
        <v>3615</v>
      </c>
      <c r="B1641" s="30" t="s">
        <v>3003</v>
      </c>
      <c r="C1641" s="30">
        <v>3</v>
      </c>
      <c r="D1641" s="30">
        <v>3</v>
      </c>
    </row>
    <row r="1642" spans="1:4">
      <c r="A1642" s="30" t="s">
        <v>3304</v>
      </c>
      <c r="B1642" s="30" t="s">
        <v>3002</v>
      </c>
      <c r="C1642" s="30">
        <v>3</v>
      </c>
      <c r="D1642" s="30">
        <v>2</v>
      </c>
    </row>
    <row r="1643" spans="1:4">
      <c r="A1643" s="30" t="s">
        <v>1996</v>
      </c>
      <c r="B1643" s="30" t="s">
        <v>3003</v>
      </c>
      <c r="C1643" s="30">
        <v>3</v>
      </c>
      <c r="D1643" s="30">
        <v>3</v>
      </c>
    </row>
    <row r="1644" spans="1:4">
      <c r="A1644" s="30" t="s">
        <v>2417</v>
      </c>
      <c r="B1644" s="30" t="s">
        <v>3003</v>
      </c>
      <c r="C1644" s="30">
        <v>3</v>
      </c>
      <c r="D1644" s="30">
        <v>3</v>
      </c>
    </row>
    <row r="1645" spans="1:4">
      <c r="A1645" s="30" t="s">
        <v>2760</v>
      </c>
      <c r="B1645" s="30" t="s">
        <v>3002</v>
      </c>
      <c r="C1645" s="30">
        <v>3</v>
      </c>
      <c r="D1645" s="30">
        <v>1</v>
      </c>
    </row>
    <row r="1646" spans="1:4">
      <c r="A1646" s="30" t="s">
        <v>1777</v>
      </c>
      <c r="B1646" s="30" t="s">
        <v>3002</v>
      </c>
      <c r="C1646" s="30">
        <v>3</v>
      </c>
      <c r="D1646" s="30">
        <v>2</v>
      </c>
    </row>
    <row r="1647" spans="1:4">
      <c r="A1647" s="30" t="s">
        <v>2098</v>
      </c>
      <c r="B1647" s="30" t="s">
        <v>3003</v>
      </c>
      <c r="C1647" s="30">
        <v>3</v>
      </c>
      <c r="D1647" s="30">
        <v>3</v>
      </c>
    </row>
    <row r="1648" spans="1:4">
      <c r="A1648" s="30" t="s">
        <v>2000</v>
      </c>
      <c r="B1648" s="30" t="s">
        <v>3003</v>
      </c>
      <c r="C1648" s="30">
        <v>3</v>
      </c>
      <c r="D1648" s="30">
        <v>2</v>
      </c>
    </row>
    <row r="1649" spans="1:4">
      <c r="A1649" s="30" t="s">
        <v>2195</v>
      </c>
      <c r="B1649" s="30" t="s">
        <v>3003</v>
      </c>
      <c r="C1649" s="30">
        <v>3</v>
      </c>
      <c r="D1649" s="30">
        <v>2</v>
      </c>
    </row>
    <row r="1650" spans="1:4">
      <c r="A1650" s="30" t="s">
        <v>3616</v>
      </c>
      <c r="B1650" s="30" t="s">
        <v>3003</v>
      </c>
      <c r="C1650" s="30">
        <v>3</v>
      </c>
      <c r="D1650" s="30">
        <v>3</v>
      </c>
    </row>
    <row r="1651" spans="1:4">
      <c r="A1651" s="30" t="s">
        <v>1720</v>
      </c>
      <c r="B1651" s="30" t="s">
        <v>3003</v>
      </c>
      <c r="C1651" s="30">
        <v>3</v>
      </c>
      <c r="D1651" s="30">
        <v>3</v>
      </c>
    </row>
    <row r="1652" spans="1:4">
      <c r="A1652" s="30" t="s">
        <v>1486</v>
      </c>
      <c r="B1652" s="30" t="s">
        <v>3004</v>
      </c>
      <c r="C1652" s="30">
        <v>3</v>
      </c>
      <c r="D1652" s="30">
        <v>3</v>
      </c>
    </row>
    <row r="1653" spans="1:4">
      <c r="A1653" s="30" t="s">
        <v>3617</v>
      </c>
      <c r="B1653" s="30" t="s">
        <v>3003</v>
      </c>
      <c r="C1653" s="30">
        <v>3</v>
      </c>
      <c r="D1653" s="30">
        <v>3</v>
      </c>
    </row>
    <row r="1654" spans="1:4">
      <c r="A1654" s="30" t="s">
        <v>2571</v>
      </c>
      <c r="B1654" s="30" t="s">
        <v>3003</v>
      </c>
      <c r="C1654" s="30">
        <v>3</v>
      </c>
      <c r="D1654" s="30">
        <v>2</v>
      </c>
    </row>
    <row r="1655" spans="1:4">
      <c r="A1655" s="30" t="s">
        <v>1779</v>
      </c>
      <c r="B1655" s="30" t="s">
        <v>3002</v>
      </c>
      <c r="C1655" s="30">
        <v>3</v>
      </c>
      <c r="D1655" s="30">
        <v>3</v>
      </c>
    </row>
    <row r="1656" spans="1:4">
      <c r="A1656" s="30" t="s">
        <v>2002</v>
      </c>
      <c r="B1656" s="30" t="s">
        <v>3003</v>
      </c>
      <c r="C1656" s="30">
        <v>3</v>
      </c>
      <c r="D1656" s="30">
        <v>3</v>
      </c>
    </row>
    <row r="1657" spans="1:4">
      <c r="A1657" s="30" t="s">
        <v>3618</v>
      </c>
      <c r="B1657" s="30" t="s">
        <v>3003</v>
      </c>
      <c r="C1657" s="30">
        <v>3</v>
      </c>
      <c r="D1657" s="30">
        <v>3</v>
      </c>
    </row>
    <row r="1658" spans="1:4">
      <c r="A1658" s="30" t="s">
        <v>2769</v>
      </c>
      <c r="B1658" s="30" t="s">
        <v>3003</v>
      </c>
      <c r="C1658" s="30">
        <v>3</v>
      </c>
      <c r="D1658" s="30">
        <v>3</v>
      </c>
    </row>
    <row r="1659" spans="1:4">
      <c r="A1659" s="30" t="s">
        <v>1295</v>
      </c>
      <c r="B1659" s="30" t="s">
        <v>3004</v>
      </c>
      <c r="C1659" s="30">
        <v>3</v>
      </c>
      <c r="D1659" s="30">
        <v>3</v>
      </c>
    </row>
    <row r="1660" spans="1:4">
      <c r="A1660" s="30" t="s">
        <v>1721</v>
      </c>
      <c r="B1660" s="30" t="s">
        <v>3003</v>
      </c>
      <c r="C1660" s="30">
        <v>3</v>
      </c>
      <c r="D1660" s="30">
        <v>3</v>
      </c>
    </row>
    <row r="1661" spans="1:4">
      <c r="A1661" s="30" t="s">
        <v>1721</v>
      </c>
      <c r="B1661" s="30" t="s">
        <v>3002</v>
      </c>
      <c r="C1661" s="30">
        <v>3</v>
      </c>
      <c r="D1661" s="30">
        <v>2</v>
      </c>
    </row>
    <row r="1662" spans="1:4">
      <c r="A1662" s="30" t="s">
        <v>2575</v>
      </c>
      <c r="B1662" s="30" t="s">
        <v>3003</v>
      </c>
      <c r="C1662" s="30">
        <v>3</v>
      </c>
      <c r="D1662" s="30">
        <v>2</v>
      </c>
    </row>
    <row r="1663" spans="1:4">
      <c r="A1663" s="30" t="s">
        <v>2201</v>
      </c>
      <c r="B1663" s="30" t="s">
        <v>3003</v>
      </c>
      <c r="C1663" s="30">
        <v>3</v>
      </c>
      <c r="D1663" s="30">
        <v>3</v>
      </c>
    </row>
    <row r="1664" spans="1:4">
      <c r="A1664" s="30" t="s">
        <v>2771</v>
      </c>
      <c r="B1664" s="30" t="s">
        <v>3003</v>
      </c>
      <c r="C1664" s="30">
        <v>3</v>
      </c>
      <c r="D1664" s="30">
        <v>3</v>
      </c>
    </row>
    <row r="1665" spans="1:4">
      <c r="A1665" s="30" t="s">
        <v>1931</v>
      </c>
      <c r="B1665" s="30" t="s">
        <v>3003</v>
      </c>
      <c r="C1665" s="30">
        <v>3</v>
      </c>
      <c r="D1665" s="30">
        <v>3</v>
      </c>
    </row>
    <row r="1666" spans="1:4">
      <c r="A1666" s="30" t="s">
        <v>2005</v>
      </c>
      <c r="B1666" s="30" t="s">
        <v>3004</v>
      </c>
      <c r="C1666" s="30">
        <v>3</v>
      </c>
      <c r="D1666" s="30">
        <v>3</v>
      </c>
    </row>
    <row r="1667" spans="1:4">
      <c r="A1667" s="30" t="s">
        <v>2305</v>
      </c>
      <c r="B1667" s="30" t="s">
        <v>3003</v>
      </c>
      <c r="C1667" s="30">
        <v>3</v>
      </c>
      <c r="D1667" s="30">
        <v>1</v>
      </c>
    </row>
    <row r="1668" spans="1:4">
      <c r="A1668" s="30" t="s">
        <v>1356</v>
      </c>
      <c r="B1668" s="30" t="s">
        <v>3002</v>
      </c>
      <c r="C1668" s="30">
        <v>3</v>
      </c>
      <c r="D1668" s="30">
        <v>2</v>
      </c>
    </row>
    <row r="1669" spans="1:4">
      <c r="A1669" s="30" t="s">
        <v>3619</v>
      </c>
      <c r="B1669" s="30" t="s">
        <v>3003</v>
      </c>
      <c r="C1669" s="30">
        <v>3</v>
      </c>
      <c r="D1669" s="30">
        <v>2</v>
      </c>
    </row>
    <row r="1670" spans="1:4">
      <c r="A1670" s="30" t="s">
        <v>2425</v>
      </c>
      <c r="B1670" s="30" t="s">
        <v>3003</v>
      </c>
      <c r="C1670" s="30">
        <v>3</v>
      </c>
      <c r="D1670" s="30">
        <v>3</v>
      </c>
    </row>
    <row r="1671" spans="1:4">
      <c r="A1671" s="30" t="s">
        <v>2781</v>
      </c>
      <c r="B1671" s="30" t="s">
        <v>3003</v>
      </c>
      <c r="C1671" s="30">
        <v>3</v>
      </c>
      <c r="D1671" s="30">
        <v>2</v>
      </c>
    </row>
    <row r="1672" spans="1:4">
      <c r="A1672" s="30" t="s">
        <v>3620</v>
      </c>
      <c r="B1672" s="30" t="s">
        <v>3002</v>
      </c>
      <c r="C1672" s="30">
        <v>3</v>
      </c>
      <c r="D1672" s="30">
        <v>2</v>
      </c>
    </row>
    <row r="1673" spans="1:4">
      <c r="A1673" s="30" t="s">
        <v>1419</v>
      </c>
      <c r="B1673" s="30" t="s">
        <v>3002</v>
      </c>
      <c r="C1673" s="30">
        <v>3</v>
      </c>
      <c r="D1673" s="30">
        <v>2</v>
      </c>
    </row>
    <row r="1674" spans="1:4">
      <c r="A1674" s="30" t="s">
        <v>2104</v>
      </c>
      <c r="B1674" s="30" t="s">
        <v>3002</v>
      </c>
      <c r="C1674" s="30">
        <v>3</v>
      </c>
      <c r="D1674" s="30">
        <v>3</v>
      </c>
    </row>
    <row r="1675" spans="1:4">
      <c r="A1675" s="30" t="s">
        <v>1741</v>
      </c>
      <c r="B1675" s="30" t="s">
        <v>3003</v>
      </c>
      <c r="C1675" s="30">
        <v>3</v>
      </c>
      <c r="D1675" s="30">
        <v>3</v>
      </c>
    </row>
    <row r="1676" spans="1:4">
      <c r="A1676" s="30" t="s">
        <v>2788</v>
      </c>
      <c r="B1676" s="30" t="s">
        <v>3003</v>
      </c>
      <c r="C1676" s="30">
        <v>3</v>
      </c>
      <c r="D1676" s="30">
        <v>3</v>
      </c>
    </row>
    <row r="1677" spans="1:4">
      <c r="A1677" s="30" t="s">
        <v>3538</v>
      </c>
      <c r="B1677" s="30" t="s">
        <v>3003</v>
      </c>
      <c r="C1677" s="30">
        <v>3</v>
      </c>
      <c r="D1677" s="30">
        <v>3</v>
      </c>
    </row>
    <row r="1678" spans="1:4">
      <c r="A1678" s="30" t="s">
        <v>1532</v>
      </c>
      <c r="B1678" s="30" t="s">
        <v>3002</v>
      </c>
      <c r="C1678" s="30">
        <v>3</v>
      </c>
      <c r="D1678" s="30">
        <v>3</v>
      </c>
    </row>
    <row r="1679" spans="1:4">
      <c r="A1679" s="30" t="s">
        <v>3181</v>
      </c>
      <c r="B1679" s="30" t="s">
        <v>3002</v>
      </c>
      <c r="C1679" s="30">
        <v>3</v>
      </c>
      <c r="D1679" s="30">
        <v>2</v>
      </c>
    </row>
    <row r="1680" spans="1:4">
      <c r="A1680" s="30" t="s">
        <v>2007</v>
      </c>
      <c r="B1680" s="30" t="s">
        <v>3003</v>
      </c>
      <c r="C1680" s="30">
        <v>3</v>
      </c>
      <c r="D1680" s="30">
        <v>3</v>
      </c>
    </row>
    <row r="1681" spans="1:4">
      <c r="A1681" s="30" t="s">
        <v>2105</v>
      </c>
      <c r="B1681" s="30" t="s">
        <v>3002</v>
      </c>
      <c r="C1681" s="30">
        <v>3</v>
      </c>
      <c r="D1681" s="30">
        <v>3</v>
      </c>
    </row>
    <row r="1682" spans="1:4">
      <c r="A1682" s="30" t="s">
        <v>3539</v>
      </c>
      <c r="B1682" s="30" t="s">
        <v>3003</v>
      </c>
      <c r="C1682" s="30">
        <v>3</v>
      </c>
      <c r="D1682" s="30">
        <v>2</v>
      </c>
    </row>
    <row r="1683" spans="1:4">
      <c r="A1683" s="30" t="s">
        <v>2434</v>
      </c>
      <c r="B1683" s="30" t="s">
        <v>3003</v>
      </c>
      <c r="C1683" s="30">
        <v>3</v>
      </c>
      <c r="D1683" s="30">
        <v>3</v>
      </c>
    </row>
    <row r="1684" spans="1:4">
      <c r="A1684" s="30" t="s">
        <v>1593</v>
      </c>
      <c r="B1684" s="30" t="s">
        <v>3002</v>
      </c>
      <c r="C1684" s="30">
        <v>3</v>
      </c>
      <c r="D1684" s="30">
        <v>3</v>
      </c>
    </row>
    <row r="1685" spans="1:4">
      <c r="A1685" s="30" t="s">
        <v>2789</v>
      </c>
      <c r="B1685" s="30" t="s">
        <v>3002</v>
      </c>
      <c r="C1685" s="30">
        <v>3</v>
      </c>
      <c r="D1685" s="30">
        <v>3</v>
      </c>
    </row>
    <row r="1686" spans="1:4">
      <c r="A1686" s="30" t="s">
        <v>1654</v>
      </c>
      <c r="B1686" s="30" t="s">
        <v>3002</v>
      </c>
      <c r="C1686" s="30">
        <v>3</v>
      </c>
      <c r="D1686" s="30">
        <v>3</v>
      </c>
    </row>
    <row r="1687" spans="1:4">
      <c r="A1687" s="30" t="s">
        <v>3621</v>
      </c>
      <c r="B1687" s="30" t="s">
        <v>3003</v>
      </c>
      <c r="C1687" s="30">
        <v>3</v>
      </c>
      <c r="D1687" s="30">
        <v>1</v>
      </c>
    </row>
    <row r="1688" spans="1:4">
      <c r="A1688" s="30" t="s">
        <v>2010</v>
      </c>
      <c r="B1688" s="30" t="s">
        <v>3003</v>
      </c>
      <c r="C1688" s="30">
        <v>3</v>
      </c>
      <c r="D1688" s="30">
        <v>2</v>
      </c>
    </row>
    <row r="1689" spans="1:4">
      <c r="A1689" s="30" t="s">
        <v>3623</v>
      </c>
      <c r="B1689" s="30" t="s">
        <v>3003</v>
      </c>
      <c r="C1689" s="30">
        <v>3</v>
      </c>
      <c r="D1689" s="30">
        <v>3</v>
      </c>
    </row>
    <row r="1690" spans="1:4">
      <c r="A1690" s="30" t="s">
        <v>2439</v>
      </c>
      <c r="B1690" s="30" t="s">
        <v>3003</v>
      </c>
      <c r="C1690" s="30">
        <v>3</v>
      </c>
      <c r="D1690" s="30">
        <v>3</v>
      </c>
    </row>
    <row r="1691" spans="1:4">
      <c r="A1691" s="30" t="s">
        <v>2440</v>
      </c>
      <c r="B1691" s="30" t="s">
        <v>3003</v>
      </c>
      <c r="C1691" s="30">
        <v>3</v>
      </c>
      <c r="D1691" s="30">
        <v>3</v>
      </c>
    </row>
    <row r="1692" spans="1:4">
      <c r="A1692" s="30" t="s">
        <v>1616</v>
      </c>
      <c r="B1692" s="30" t="s">
        <v>3002</v>
      </c>
      <c r="C1692" s="30">
        <v>3</v>
      </c>
      <c r="D1692" s="30">
        <v>2</v>
      </c>
    </row>
    <row r="1693" spans="1:4">
      <c r="A1693" s="30" t="s">
        <v>2796</v>
      </c>
      <c r="B1693" s="30" t="s">
        <v>3003</v>
      </c>
      <c r="C1693" s="30">
        <v>3</v>
      </c>
      <c r="D1693" s="30">
        <v>3</v>
      </c>
    </row>
    <row r="1694" spans="1:4">
      <c r="A1694" s="30" t="s">
        <v>1744</v>
      </c>
      <c r="B1694" s="30" t="s">
        <v>3002</v>
      </c>
      <c r="C1694" s="30">
        <v>3</v>
      </c>
      <c r="D1694" s="30">
        <v>3</v>
      </c>
    </row>
    <row r="1695" spans="1:4">
      <c r="A1695" s="30" t="s">
        <v>3625</v>
      </c>
      <c r="B1695" s="30" t="s">
        <v>3003</v>
      </c>
      <c r="C1695" s="30">
        <v>3</v>
      </c>
      <c r="D1695" s="30">
        <v>3</v>
      </c>
    </row>
    <row r="1696" spans="1:4">
      <c r="A1696" s="30" t="s">
        <v>1442</v>
      </c>
      <c r="B1696" s="30" t="s">
        <v>3002</v>
      </c>
      <c r="C1696" s="30">
        <v>3</v>
      </c>
      <c r="D1696" s="30">
        <v>3</v>
      </c>
    </row>
    <row r="1697" spans="1:4">
      <c r="A1697" s="30" t="s">
        <v>3626</v>
      </c>
      <c r="B1697" s="30" t="s">
        <v>3003</v>
      </c>
      <c r="C1697" s="30">
        <v>3</v>
      </c>
      <c r="D1697" s="30">
        <v>1</v>
      </c>
    </row>
    <row r="1698" spans="1:4">
      <c r="A1698" s="30" t="s">
        <v>1872</v>
      </c>
      <c r="B1698" s="30" t="s">
        <v>3002</v>
      </c>
      <c r="C1698" s="30">
        <v>3</v>
      </c>
      <c r="D1698" s="30">
        <v>3</v>
      </c>
    </row>
    <row r="1699" spans="1:4">
      <c r="A1699" s="30" t="s">
        <v>2805</v>
      </c>
      <c r="B1699" s="30" t="s">
        <v>3003</v>
      </c>
      <c r="C1699" s="30">
        <v>3</v>
      </c>
      <c r="D1699" s="30">
        <v>3</v>
      </c>
    </row>
    <row r="1700" spans="1:4">
      <c r="A1700" s="30" t="s">
        <v>2215</v>
      </c>
      <c r="B1700" s="30" t="s">
        <v>3002</v>
      </c>
      <c r="C1700" s="30">
        <v>3</v>
      </c>
      <c r="D1700" s="30">
        <v>2</v>
      </c>
    </row>
    <row r="1701" spans="1:4">
      <c r="A1701" s="30" t="s">
        <v>2807</v>
      </c>
      <c r="B1701" s="30" t="s">
        <v>3003</v>
      </c>
      <c r="C1701" s="30">
        <v>3</v>
      </c>
      <c r="D1701" s="30">
        <v>2</v>
      </c>
    </row>
    <row r="1702" spans="1:4">
      <c r="A1702" s="30" t="s">
        <v>1580</v>
      </c>
      <c r="B1702" s="30" t="s">
        <v>3002</v>
      </c>
      <c r="C1702" s="30">
        <v>3</v>
      </c>
      <c r="D1702" s="30">
        <v>3</v>
      </c>
    </row>
    <row r="1703" spans="1:4">
      <c r="A1703" s="30" t="s">
        <v>2116</v>
      </c>
      <c r="B1703" s="30" t="s">
        <v>3002</v>
      </c>
      <c r="C1703" s="30">
        <v>3</v>
      </c>
      <c r="D1703" s="30">
        <v>2</v>
      </c>
    </row>
    <row r="1704" spans="1:4">
      <c r="A1704" s="30" t="s">
        <v>2016</v>
      </c>
      <c r="B1704" s="30" t="s">
        <v>3003</v>
      </c>
      <c r="C1704" s="30">
        <v>3</v>
      </c>
      <c r="D1704" s="30">
        <v>3</v>
      </c>
    </row>
    <row r="1705" spans="1:4">
      <c r="A1705" s="30" t="s">
        <v>1935</v>
      </c>
      <c r="B1705" s="30" t="s">
        <v>3002</v>
      </c>
      <c r="C1705" s="30">
        <v>3</v>
      </c>
      <c r="D1705" s="30">
        <v>3</v>
      </c>
    </row>
    <row r="1706" spans="1:4">
      <c r="A1706" s="30" t="s">
        <v>2601</v>
      </c>
      <c r="B1706" s="30" t="s">
        <v>3002</v>
      </c>
      <c r="C1706" s="30">
        <v>3</v>
      </c>
      <c r="D1706" s="30">
        <v>1</v>
      </c>
    </row>
    <row r="1707" spans="1:4">
      <c r="A1707" s="30" t="s">
        <v>1875</v>
      </c>
      <c r="B1707" s="30" t="s">
        <v>3002</v>
      </c>
      <c r="C1707" s="30">
        <v>3</v>
      </c>
      <c r="D1707" s="30">
        <v>3</v>
      </c>
    </row>
    <row r="1708" spans="1:4">
      <c r="A1708" s="30" t="s">
        <v>2602</v>
      </c>
      <c r="B1708" s="30" t="s">
        <v>3003</v>
      </c>
      <c r="C1708" s="30">
        <v>3</v>
      </c>
      <c r="D1708" s="30">
        <v>3</v>
      </c>
    </row>
    <row r="1709" spans="1:4">
      <c r="A1709" s="30" t="s">
        <v>3569</v>
      </c>
      <c r="B1709" s="30" t="s">
        <v>3003</v>
      </c>
      <c r="C1709" s="30">
        <v>3</v>
      </c>
      <c r="D1709" s="30">
        <v>1</v>
      </c>
    </row>
    <row r="1710" spans="1:4">
      <c r="A1710" s="30" t="s">
        <v>2219</v>
      </c>
      <c r="B1710" s="30" t="s">
        <v>3003</v>
      </c>
      <c r="C1710" s="30">
        <v>3</v>
      </c>
      <c r="D1710" s="30">
        <v>2</v>
      </c>
    </row>
    <row r="1711" spans="1:4">
      <c r="A1711" s="30" t="s">
        <v>2817</v>
      </c>
      <c r="B1711" s="30" t="s">
        <v>3003</v>
      </c>
      <c r="C1711" s="30">
        <v>3</v>
      </c>
      <c r="D1711" s="30">
        <v>3</v>
      </c>
    </row>
    <row r="1712" spans="1:4">
      <c r="A1712" s="30" t="s">
        <v>1279</v>
      </c>
      <c r="B1712" s="30" t="s">
        <v>3004</v>
      </c>
      <c r="C1712" s="30">
        <v>3</v>
      </c>
      <c r="D1712" s="30">
        <v>3</v>
      </c>
    </row>
    <row r="1713" spans="1:4">
      <c r="A1713" s="30" t="s">
        <v>1257</v>
      </c>
      <c r="B1713" s="30" t="s">
        <v>3004</v>
      </c>
      <c r="C1713" s="30">
        <v>3</v>
      </c>
      <c r="D1713" s="30">
        <v>3</v>
      </c>
    </row>
    <row r="1714" spans="1:4">
      <c r="A1714" s="30" t="s">
        <v>2321</v>
      </c>
      <c r="B1714" s="30" t="s">
        <v>3003</v>
      </c>
      <c r="C1714" s="30">
        <v>3</v>
      </c>
      <c r="D1714" s="30">
        <v>3</v>
      </c>
    </row>
    <row r="1715" spans="1:4">
      <c r="A1715" s="30" t="s">
        <v>3160</v>
      </c>
      <c r="B1715" s="30" t="s">
        <v>3003</v>
      </c>
      <c r="C1715" s="30">
        <v>3</v>
      </c>
      <c r="D1715" s="30">
        <v>3</v>
      </c>
    </row>
    <row r="1716" spans="1:4">
      <c r="A1716" s="30" t="s">
        <v>3627</v>
      </c>
      <c r="B1716" s="30" t="s">
        <v>3003</v>
      </c>
      <c r="C1716" s="30">
        <v>3</v>
      </c>
      <c r="D1716" s="30">
        <v>2</v>
      </c>
    </row>
    <row r="1717" spans="1:4">
      <c r="A1717" s="30" t="s">
        <v>2322</v>
      </c>
      <c r="B1717" s="30" t="s">
        <v>3003</v>
      </c>
      <c r="C1717" s="30">
        <v>3</v>
      </c>
      <c r="D1717" s="30">
        <v>3</v>
      </c>
    </row>
    <row r="1718" spans="1:4">
      <c r="A1718" s="30" t="s">
        <v>3133</v>
      </c>
      <c r="B1718" s="30" t="s">
        <v>3002</v>
      </c>
      <c r="C1718" s="30">
        <v>3</v>
      </c>
      <c r="D1718" s="30">
        <v>2</v>
      </c>
    </row>
    <row r="1719" spans="1:4">
      <c r="A1719" s="30" t="s">
        <v>2607</v>
      </c>
      <c r="B1719" s="30" t="s">
        <v>3003</v>
      </c>
      <c r="C1719" s="30">
        <v>3</v>
      </c>
      <c r="D1719" s="30">
        <v>3</v>
      </c>
    </row>
    <row r="1720" spans="1:4">
      <c r="A1720" s="30" t="s">
        <v>1836</v>
      </c>
      <c r="B1720" s="30" t="s">
        <v>3003</v>
      </c>
      <c r="C1720" s="30">
        <v>3</v>
      </c>
      <c r="D1720" s="30">
        <v>3</v>
      </c>
    </row>
    <row r="1721" spans="1:4">
      <c r="A1721" s="30" t="s">
        <v>1837</v>
      </c>
      <c r="B1721" s="30" t="s">
        <v>3003</v>
      </c>
      <c r="C1721" s="30">
        <v>3</v>
      </c>
      <c r="D1721" s="30">
        <v>3</v>
      </c>
    </row>
    <row r="1722" spans="1:4">
      <c r="A1722" s="30" t="s">
        <v>1790</v>
      </c>
      <c r="B1722" s="30" t="s">
        <v>3002</v>
      </c>
      <c r="C1722" s="30">
        <v>3</v>
      </c>
      <c r="D1722" s="30">
        <v>2</v>
      </c>
    </row>
    <row r="1723" spans="1:4">
      <c r="A1723" s="30" t="s">
        <v>1941</v>
      </c>
      <c r="B1723" s="30" t="s">
        <v>3003</v>
      </c>
      <c r="C1723" s="30">
        <v>3</v>
      </c>
      <c r="D1723" s="30">
        <v>2</v>
      </c>
    </row>
    <row r="1724" spans="1:4">
      <c r="A1724" s="30" t="s">
        <v>2827</v>
      </c>
      <c r="B1724" s="30" t="s">
        <v>3003</v>
      </c>
      <c r="C1724" s="30">
        <v>3</v>
      </c>
      <c r="D1724" s="30">
        <v>1</v>
      </c>
    </row>
    <row r="1725" spans="1:4">
      <c r="A1725" s="30" t="s">
        <v>1942</v>
      </c>
      <c r="B1725" s="30" t="s">
        <v>3002</v>
      </c>
      <c r="C1725" s="30">
        <v>3</v>
      </c>
      <c r="D1725" s="30">
        <v>3</v>
      </c>
    </row>
    <row r="1726" spans="1:4">
      <c r="A1726" s="30" t="s">
        <v>2830</v>
      </c>
      <c r="B1726" s="30" t="s">
        <v>3003</v>
      </c>
      <c r="C1726" s="30">
        <v>3</v>
      </c>
      <c r="D1726" s="30">
        <v>3</v>
      </c>
    </row>
    <row r="1727" spans="1:4">
      <c r="A1727" s="30" t="s">
        <v>1511</v>
      </c>
      <c r="B1727" s="30" t="s">
        <v>3002</v>
      </c>
      <c r="C1727" s="30">
        <v>3</v>
      </c>
      <c r="D1727" s="30">
        <v>2</v>
      </c>
    </row>
    <row r="1728" spans="1:4">
      <c r="A1728" s="30" t="s">
        <v>1511</v>
      </c>
      <c r="B1728" s="30" t="s">
        <v>3004</v>
      </c>
      <c r="C1728" s="30">
        <v>3</v>
      </c>
      <c r="D1728" s="30">
        <v>1</v>
      </c>
    </row>
    <row r="1729" spans="1:4">
      <c r="A1729" s="30" t="s">
        <v>2325</v>
      </c>
      <c r="B1729" s="30" t="s">
        <v>3003</v>
      </c>
      <c r="C1729" s="30">
        <v>3</v>
      </c>
      <c r="D1729" s="30">
        <v>3</v>
      </c>
    </row>
    <row r="1730" spans="1:4">
      <c r="A1730" s="30" t="s">
        <v>2225</v>
      </c>
      <c r="B1730" s="30" t="s">
        <v>3003</v>
      </c>
      <c r="C1730" s="30">
        <v>3</v>
      </c>
      <c r="D1730" s="30">
        <v>3</v>
      </c>
    </row>
    <row r="1731" spans="1:4">
      <c r="A1731" s="30" t="s">
        <v>2326</v>
      </c>
      <c r="B1731" s="30" t="s">
        <v>3003</v>
      </c>
      <c r="C1731" s="30">
        <v>3</v>
      </c>
      <c r="D1731" s="30">
        <v>2</v>
      </c>
    </row>
    <row r="1732" spans="1:4">
      <c r="A1732" s="30" t="s">
        <v>2227</v>
      </c>
      <c r="B1732" s="30" t="s">
        <v>3003</v>
      </c>
      <c r="C1732" s="30">
        <v>3</v>
      </c>
      <c r="D1732" s="30">
        <v>3</v>
      </c>
    </row>
    <row r="1733" spans="1:4">
      <c r="A1733" s="30" t="s">
        <v>1500</v>
      </c>
      <c r="B1733" s="30" t="s">
        <v>3003</v>
      </c>
      <c r="C1733" s="30">
        <v>3</v>
      </c>
      <c r="D1733" s="30">
        <v>3</v>
      </c>
    </row>
    <row r="1734" spans="1:4">
      <c r="A1734" s="30" t="s">
        <v>2615</v>
      </c>
      <c r="B1734" s="30" t="s">
        <v>3003</v>
      </c>
      <c r="C1734" s="30">
        <v>3</v>
      </c>
      <c r="D1734" s="30">
        <v>2</v>
      </c>
    </row>
    <row r="1735" spans="1:4">
      <c r="A1735" s="30" t="s">
        <v>2841</v>
      </c>
      <c r="B1735" s="30" t="s">
        <v>3003</v>
      </c>
      <c r="C1735" s="30">
        <v>3</v>
      </c>
      <c r="D1735" s="30">
        <v>2</v>
      </c>
    </row>
    <row r="1736" spans="1:4">
      <c r="A1736" s="30" t="s">
        <v>1595</v>
      </c>
      <c r="B1736" s="30" t="s">
        <v>3003</v>
      </c>
      <c r="C1736" s="30">
        <v>3</v>
      </c>
      <c r="D1736" s="30">
        <v>3</v>
      </c>
    </row>
    <row r="1737" spans="1:4">
      <c r="A1737" s="30" t="s">
        <v>3571</v>
      </c>
      <c r="B1737" s="30" t="s">
        <v>3003</v>
      </c>
      <c r="C1737" s="30">
        <v>3</v>
      </c>
      <c r="D1737" s="30">
        <v>3</v>
      </c>
    </row>
    <row r="1738" spans="1:4">
      <c r="A1738" s="30" t="s">
        <v>2845</v>
      </c>
      <c r="B1738" s="30" t="s">
        <v>3003</v>
      </c>
      <c r="C1738" s="30">
        <v>3</v>
      </c>
      <c r="D1738" s="30">
        <v>3</v>
      </c>
    </row>
    <row r="1739" spans="1:4">
      <c r="A1739" s="30" t="s">
        <v>1791</v>
      </c>
      <c r="B1739" s="30" t="s">
        <v>3002</v>
      </c>
      <c r="C1739" s="30">
        <v>3</v>
      </c>
      <c r="D1739" s="30">
        <v>2</v>
      </c>
    </row>
    <row r="1740" spans="1:4">
      <c r="A1740" s="30" t="s">
        <v>2332</v>
      </c>
      <c r="B1740" s="30" t="s">
        <v>3003</v>
      </c>
      <c r="C1740" s="30">
        <v>3</v>
      </c>
      <c r="D1740" s="30">
        <v>3</v>
      </c>
    </row>
    <row r="1741" spans="1:4">
      <c r="A1741" s="30" t="s">
        <v>2021</v>
      </c>
      <c r="B1741" s="30" t="s">
        <v>3003</v>
      </c>
      <c r="C1741" s="30">
        <v>3</v>
      </c>
      <c r="D1741" s="30">
        <v>3</v>
      </c>
    </row>
    <row r="1742" spans="1:4">
      <c r="A1742" s="30" t="s">
        <v>2021</v>
      </c>
      <c r="B1742" s="30" t="s">
        <v>3002</v>
      </c>
      <c r="C1742" s="30">
        <v>3</v>
      </c>
      <c r="D1742" s="30">
        <v>2</v>
      </c>
    </row>
    <row r="1743" spans="1:4">
      <c r="A1743" s="30" t="s">
        <v>2126</v>
      </c>
      <c r="B1743" s="30" t="s">
        <v>3003</v>
      </c>
      <c r="C1743" s="30">
        <v>3</v>
      </c>
      <c r="D1743" s="30">
        <v>3</v>
      </c>
    </row>
    <row r="1744" spans="1:4">
      <c r="A1744" s="30" t="s">
        <v>2022</v>
      </c>
      <c r="B1744" s="30" t="s">
        <v>3002</v>
      </c>
      <c r="C1744" s="30">
        <v>3</v>
      </c>
      <c r="D1744" s="30">
        <v>3</v>
      </c>
    </row>
    <row r="1745" spans="1:4">
      <c r="A1745" s="30" t="s">
        <v>2024</v>
      </c>
      <c r="B1745" s="30" t="s">
        <v>3003</v>
      </c>
      <c r="C1745" s="30">
        <v>3</v>
      </c>
      <c r="D1745" s="30">
        <v>3</v>
      </c>
    </row>
    <row r="1746" spans="1:4">
      <c r="A1746" s="30" t="s">
        <v>3137</v>
      </c>
      <c r="B1746" s="30" t="s">
        <v>3003</v>
      </c>
      <c r="C1746" s="30">
        <v>3</v>
      </c>
      <c r="D1746" s="30">
        <v>3</v>
      </c>
    </row>
    <row r="1747" spans="1:4">
      <c r="A1747" s="30" t="s">
        <v>3349</v>
      </c>
      <c r="B1747" s="30" t="s">
        <v>3003</v>
      </c>
      <c r="C1747" s="30">
        <v>3</v>
      </c>
      <c r="D1747" s="30">
        <v>3</v>
      </c>
    </row>
    <row r="1748" spans="1:4">
      <c r="A1748" s="30" t="s">
        <v>3574</v>
      </c>
      <c r="B1748" s="30" t="s">
        <v>3003</v>
      </c>
      <c r="C1748" s="30">
        <v>3</v>
      </c>
      <c r="D1748" s="30">
        <v>3</v>
      </c>
    </row>
    <row r="1749" spans="1:4">
      <c r="A1749" s="30" t="s">
        <v>2231</v>
      </c>
      <c r="B1749" s="30" t="s">
        <v>3003</v>
      </c>
      <c r="C1749" s="30">
        <v>3</v>
      </c>
      <c r="D1749" s="30">
        <v>2</v>
      </c>
    </row>
    <row r="1750" spans="1:4">
      <c r="A1750" s="30" t="s">
        <v>1792</v>
      </c>
      <c r="B1750" s="30" t="s">
        <v>3003</v>
      </c>
      <c r="C1750" s="30">
        <v>3</v>
      </c>
      <c r="D1750" s="30">
        <v>3</v>
      </c>
    </row>
    <row r="1751" spans="1:4">
      <c r="A1751" s="30" t="s">
        <v>1693</v>
      </c>
      <c r="B1751" s="30" t="s">
        <v>3002</v>
      </c>
      <c r="C1751" s="30">
        <v>3</v>
      </c>
      <c r="D1751" s="30">
        <v>2</v>
      </c>
    </row>
    <row r="1752" spans="1:4">
      <c r="A1752" s="30" t="s">
        <v>1883</v>
      </c>
      <c r="B1752" s="30" t="s">
        <v>3002</v>
      </c>
      <c r="C1752" s="30">
        <v>3</v>
      </c>
      <c r="D1752" s="30">
        <v>3</v>
      </c>
    </row>
    <row r="1753" spans="1:4">
      <c r="A1753" s="30" t="s">
        <v>1747</v>
      </c>
      <c r="B1753" s="30" t="s">
        <v>3002</v>
      </c>
      <c r="C1753" s="30">
        <v>3</v>
      </c>
      <c r="D1753" s="30">
        <v>3</v>
      </c>
    </row>
    <row r="1754" spans="1:4">
      <c r="A1754" s="30" t="s">
        <v>2464</v>
      </c>
      <c r="B1754" s="30" t="s">
        <v>3003</v>
      </c>
      <c r="C1754" s="30">
        <v>3</v>
      </c>
      <c r="D1754" s="30">
        <v>3</v>
      </c>
    </row>
    <row r="1755" spans="1:4">
      <c r="A1755" s="30" t="s">
        <v>3543</v>
      </c>
      <c r="B1755" s="30" t="s">
        <v>3002</v>
      </c>
      <c r="C1755" s="30">
        <v>3</v>
      </c>
      <c r="D1755" s="30">
        <v>3</v>
      </c>
    </row>
    <row r="1756" spans="1:4">
      <c r="A1756" s="30" t="s">
        <v>1618</v>
      </c>
      <c r="B1756" s="30" t="s">
        <v>3003</v>
      </c>
      <c r="C1756" s="30">
        <v>3</v>
      </c>
      <c r="D1756" s="30">
        <v>3</v>
      </c>
    </row>
    <row r="1757" spans="1:4">
      <c r="A1757" s="30" t="s">
        <v>1840</v>
      </c>
      <c r="B1757" s="30" t="s">
        <v>3002</v>
      </c>
      <c r="C1757" s="30">
        <v>3</v>
      </c>
      <c r="D1757" s="30">
        <v>2</v>
      </c>
    </row>
    <row r="1758" spans="1:4">
      <c r="A1758" s="30" t="s">
        <v>1469</v>
      </c>
      <c r="B1758" s="30" t="s">
        <v>3003</v>
      </c>
      <c r="C1758" s="30">
        <v>3</v>
      </c>
      <c r="D1758" s="30">
        <v>3</v>
      </c>
    </row>
    <row r="1759" spans="1:4">
      <c r="A1759" s="30" t="s">
        <v>3630</v>
      </c>
      <c r="B1759" s="30" t="s">
        <v>3002</v>
      </c>
      <c r="C1759" s="30">
        <v>3</v>
      </c>
      <c r="D1759" s="30">
        <v>2</v>
      </c>
    </row>
    <row r="1760" spans="1:4">
      <c r="A1760" s="30" t="s">
        <v>2629</v>
      </c>
      <c r="B1760" s="30" t="s">
        <v>3003</v>
      </c>
      <c r="C1760" s="30">
        <v>3</v>
      </c>
      <c r="D1760" s="30">
        <v>3</v>
      </c>
    </row>
    <row r="1761" spans="1:4">
      <c r="A1761" s="30" t="s">
        <v>2466</v>
      </c>
      <c r="B1761" s="30" t="s">
        <v>3002</v>
      </c>
      <c r="C1761" s="30">
        <v>3</v>
      </c>
      <c r="D1761" s="30">
        <v>3</v>
      </c>
    </row>
    <row r="1762" spans="1:4">
      <c r="A1762" s="30" t="s">
        <v>3226</v>
      </c>
      <c r="B1762" s="30" t="s">
        <v>3003</v>
      </c>
      <c r="C1762" s="30">
        <v>3</v>
      </c>
      <c r="D1762" s="30">
        <v>3</v>
      </c>
    </row>
    <row r="1763" spans="1:4">
      <c r="A1763" s="30" t="s">
        <v>1292</v>
      </c>
      <c r="B1763" s="30" t="s">
        <v>3004</v>
      </c>
      <c r="C1763" s="30">
        <v>3</v>
      </c>
      <c r="D1763" s="30">
        <v>1</v>
      </c>
    </row>
    <row r="1764" spans="1:4">
      <c r="A1764" s="30" t="s">
        <v>2469</v>
      </c>
      <c r="B1764" s="30" t="s">
        <v>3003</v>
      </c>
      <c r="C1764" s="30">
        <v>3</v>
      </c>
      <c r="D1764" s="30">
        <v>3</v>
      </c>
    </row>
    <row r="1765" spans="1:4">
      <c r="A1765" s="30" t="s">
        <v>2864</v>
      </c>
      <c r="B1765" s="30" t="s">
        <v>3002</v>
      </c>
      <c r="C1765" s="30">
        <v>3</v>
      </c>
      <c r="D1765" s="30">
        <v>2</v>
      </c>
    </row>
    <row r="1766" spans="1:4">
      <c r="A1766" s="30" t="s">
        <v>3575</v>
      </c>
      <c r="B1766" s="30" t="s">
        <v>3003</v>
      </c>
      <c r="C1766" s="30">
        <v>3</v>
      </c>
      <c r="D1766" s="30">
        <v>3</v>
      </c>
    </row>
    <row r="1767" spans="1:4">
      <c r="A1767" s="30" t="s">
        <v>3631</v>
      </c>
      <c r="B1767" s="30" t="s">
        <v>3003</v>
      </c>
      <c r="C1767" s="30">
        <v>3</v>
      </c>
      <c r="D1767" s="30">
        <v>1</v>
      </c>
    </row>
    <row r="1768" spans="1:4">
      <c r="A1768" s="30" t="s">
        <v>2130</v>
      </c>
      <c r="B1768" s="30" t="s">
        <v>3002</v>
      </c>
      <c r="C1768" s="30">
        <v>3</v>
      </c>
      <c r="D1768" s="30">
        <v>3</v>
      </c>
    </row>
    <row r="1769" spans="1:4">
      <c r="A1769" s="30" t="s">
        <v>1320</v>
      </c>
      <c r="B1769" s="30" t="s">
        <v>3002</v>
      </c>
      <c r="C1769" s="30">
        <v>3</v>
      </c>
      <c r="D1769" s="30">
        <v>3</v>
      </c>
    </row>
    <row r="1770" spans="1:4">
      <c r="A1770" s="30" t="s">
        <v>1799</v>
      </c>
      <c r="B1770" s="30" t="s">
        <v>3003</v>
      </c>
      <c r="C1770" s="30">
        <v>3</v>
      </c>
      <c r="D1770" s="30">
        <v>3</v>
      </c>
    </row>
    <row r="1771" spans="1:4">
      <c r="A1771" s="30" t="s">
        <v>3192</v>
      </c>
      <c r="B1771" s="30" t="s">
        <v>3002</v>
      </c>
      <c r="C1771" s="30">
        <v>3</v>
      </c>
      <c r="D1771" s="30">
        <v>2</v>
      </c>
    </row>
    <row r="1772" spans="1:4">
      <c r="A1772" s="30" t="s">
        <v>2473</v>
      </c>
      <c r="B1772" s="30" t="s">
        <v>3003</v>
      </c>
      <c r="C1772" s="30">
        <v>3</v>
      </c>
      <c r="D1772" s="30">
        <v>3</v>
      </c>
    </row>
    <row r="1773" spans="1:4">
      <c r="A1773" s="30" t="s">
        <v>1842</v>
      </c>
      <c r="B1773" s="30" t="s">
        <v>3002</v>
      </c>
      <c r="C1773" s="30">
        <v>3</v>
      </c>
      <c r="D1773" s="30">
        <v>3</v>
      </c>
    </row>
    <row r="1774" spans="1:4">
      <c r="A1774" s="30" t="s">
        <v>1264</v>
      </c>
      <c r="B1774" s="30" t="s">
        <v>3004</v>
      </c>
      <c r="C1774" s="30">
        <v>3</v>
      </c>
      <c r="D1774" s="30">
        <v>3</v>
      </c>
    </row>
    <row r="1775" spans="1:4">
      <c r="A1775" s="30" t="s">
        <v>1803</v>
      </c>
      <c r="B1775" s="30" t="s">
        <v>3002</v>
      </c>
      <c r="C1775" s="30">
        <v>3</v>
      </c>
      <c r="D1775" s="30">
        <v>3</v>
      </c>
    </row>
    <row r="1776" spans="1:4">
      <c r="A1776" s="30" t="s">
        <v>2344</v>
      </c>
      <c r="B1776" s="30" t="s">
        <v>3003</v>
      </c>
      <c r="C1776" s="30">
        <v>3</v>
      </c>
      <c r="D1776" s="30">
        <v>2</v>
      </c>
    </row>
    <row r="1777" spans="1:4">
      <c r="A1777" s="30" t="s">
        <v>1538</v>
      </c>
      <c r="B1777" s="30" t="s">
        <v>3002</v>
      </c>
      <c r="C1777" s="30">
        <v>3</v>
      </c>
      <c r="D1777" s="30">
        <v>2</v>
      </c>
    </row>
    <row r="1778" spans="1:4">
      <c r="A1778" s="30" t="s">
        <v>2475</v>
      </c>
      <c r="B1778" s="30" t="s">
        <v>3002</v>
      </c>
      <c r="C1778" s="30">
        <v>3</v>
      </c>
      <c r="D1778" s="30">
        <v>1</v>
      </c>
    </row>
    <row r="1779" spans="1:4">
      <c r="A1779" s="30" t="s">
        <v>3359</v>
      </c>
      <c r="B1779" s="30" t="s">
        <v>3002</v>
      </c>
      <c r="C1779" s="30">
        <v>3</v>
      </c>
      <c r="D1779" s="30">
        <v>2</v>
      </c>
    </row>
    <row r="1780" spans="1:4">
      <c r="A1780" s="30" t="s">
        <v>1846</v>
      </c>
      <c r="B1780" s="30" t="s">
        <v>3002</v>
      </c>
      <c r="C1780" s="30">
        <v>3</v>
      </c>
      <c r="D1780" s="30">
        <v>3</v>
      </c>
    </row>
    <row r="1781" spans="1:4">
      <c r="A1781" s="30" t="s">
        <v>1804</v>
      </c>
      <c r="B1781" s="30" t="s">
        <v>3003</v>
      </c>
      <c r="C1781" s="30">
        <v>3</v>
      </c>
      <c r="D1781" s="30">
        <v>3</v>
      </c>
    </row>
    <row r="1782" spans="1:4">
      <c r="A1782" s="30" t="s">
        <v>1242</v>
      </c>
      <c r="B1782" s="30" t="s">
        <v>3004</v>
      </c>
      <c r="C1782" s="30">
        <v>3</v>
      </c>
      <c r="D1782" s="30">
        <v>2</v>
      </c>
    </row>
    <row r="1783" spans="1:4">
      <c r="A1783" s="30" t="s">
        <v>1316</v>
      </c>
      <c r="B1783" s="30" t="s">
        <v>3002</v>
      </c>
      <c r="C1783" s="30">
        <v>3</v>
      </c>
      <c r="D1783" s="30">
        <v>2</v>
      </c>
    </row>
    <row r="1784" spans="1:4">
      <c r="A1784" s="30" t="s">
        <v>2348</v>
      </c>
      <c r="B1784" s="30" t="s">
        <v>3003</v>
      </c>
      <c r="C1784" s="30">
        <v>3</v>
      </c>
      <c r="D1784" s="30">
        <v>3</v>
      </c>
    </row>
    <row r="1785" spans="1:4">
      <c r="A1785" s="30" t="s">
        <v>3130</v>
      </c>
      <c r="B1785" s="30" t="s">
        <v>3003</v>
      </c>
      <c r="C1785" s="30">
        <v>3</v>
      </c>
      <c r="D1785" s="30">
        <v>2</v>
      </c>
    </row>
    <row r="1786" spans="1:4">
      <c r="A1786" s="30" t="s">
        <v>3632</v>
      </c>
      <c r="B1786" s="30" t="s">
        <v>3002</v>
      </c>
      <c r="C1786" s="30">
        <v>3</v>
      </c>
      <c r="D1786" s="30">
        <v>1</v>
      </c>
    </row>
    <row r="1787" spans="1:4">
      <c r="A1787" s="30" t="s">
        <v>3033</v>
      </c>
      <c r="B1787" s="30">
        <v>3</v>
      </c>
      <c r="C1787" s="30">
        <v>2</v>
      </c>
      <c r="D1787" s="30">
        <v>1.5</v>
      </c>
    </row>
    <row r="1788" spans="1:4">
      <c r="A1788" s="30" t="s">
        <v>3633</v>
      </c>
      <c r="B1788" s="30" t="s">
        <v>3003</v>
      </c>
      <c r="C1788" s="30">
        <v>3</v>
      </c>
      <c r="D1788" s="30">
        <v>1</v>
      </c>
    </row>
    <row r="1789" spans="1:4">
      <c r="A1789" s="30" t="s">
        <v>3634</v>
      </c>
      <c r="B1789" s="30" t="s">
        <v>3003</v>
      </c>
      <c r="C1789" s="30">
        <v>3</v>
      </c>
      <c r="D1789" s="30">
        <v>2</v>
      </c>
    </row>
    <row r="1790" spans="1:4">
      <c r="A1790" s="30" t="s">
        <v>2883</v>
      </c>
      <c r="B1790" s="30" t="s">
        <v>3003</v>
      </c>
      <c r="C1790" s="30">
        <v>3</v>
      </c>
      <c r="D1790" s="30">
        <v>3</v>
      </c>
    </row>
    <row r="1791" spans="1:4">
      <c r="A1791" s="30" t="s">
        <v>4434</v>
      </c>
      <c r="B1791" s="30">
        <v>3</v>
      </c>
      <c r="C1791" s="30">
        <v>3</v>
      </c>
      <c r="D1791" s="30">
        <v>1</v>
      </c>
    </row>
    <row r="1792" spans="1:4">
      <c r="A1792" s="30" t="s">
        <v>3637</v>
      </c>
      <c r="B1792" s="30" t="s">
        <v>3002</v>
      </c>
      <c r="C1792" s="30">
        <v>3</v>
      </c>
      <c r="D1792" s="30">
        <v>1</v>
      </c>
    </row>
    <row r="1793" spans="1:4">
      <c r="A1793" s="30" t="s">
        <v>1664</v>
      </c>
      <c r="B1793" s="30" t="s">
        <v>3003</v>
      </c>
      <c r="C1793" s="30">
        <v>3</v>
      </c>
      <c r="D1793" s="30">
        <v>2</v>
      </c>
    </row>
    <row r="1794" spans="1:4">
      <c r="A1794" s="30" t="s">
        <v>2887</v>
      </c>
      <c r="B1794" s="30" t="s">
        <v>3003</v>
      </c>
      <c r="C1794" s="30">
        <v>3</v>
      </c>
      <c r="D1794" s="30">
        <v>3</v>
      </c>
    </row>
    <row r="1795" spans="1:4">
      <c r="A1795" s="30" t="s">
        <v>1619</v>
      </c>
      <c r="B1795" s="30" t="s">
        <v>3002</v>
      </c>
      <c r="C1795" s="30">
        <v>3</v>
      </c>
      <c r="D1795" s="30">
        <v>3</v>
      </c>
    </row>
    <row r="1796" spans="1:4">
      <c r="A1796" s="30" t="s">
        <v>4435</v>
      </c>
      <c r="B1796" s="30">
        <v>3</v>
      </c>
      <c r="C1796" s="30">
        <v>3</v>
      </c>
      <c r="D1796" s="30">
        <v>1</v>
      </c>
    </row>
    <row r="1797" spans="1:4">
      <c r="A1797" s="30" t="s">
        <v>3577</v>
      </c>
      <c r="B1797" s="30" t="s">
        <v>3003</v>
      </c>
      <c r="C1797" s="30">
        <v>3</v>
      </c>
      <c r="D1797" s="30">
        <v>2</v>
      </c>
    </row>
    <row r="1798" spans="1:4">
      <c r="A1798" s="30" t="s">
        <v>3641</v>
      </c>
      <c r="B1798" s="30" t="s">
        <v>3003</v>
      </c>
      <c r="C1798" s="30">
        <v>3</v>
      </c>
      <c r="D1798" s="30">
        <v>2</v>
      </c>
    </row>
    <row r="1799" spans="1:4">
      <c r="A1799" s="30" t="s">
        <v>3642</v>
      </c>
      <c r="B1799" s="30" t="s">
        <v>3003</v>
      </c>
      <c r="C1799" s="30">
        <v>3</v>
      </c>
      <c r="D1799" s="30">
        <v>1</v>
      </c>
    </row>
    <row r="1800" spans="1:4">
      <c r="A1800" s="30" t="s">
        <v>2351</v>
      </c>
      <c r="B1800" s="30" t="s">
        <v>3003</v>
      </c>
      <c r="C1800" s="30">
        <v>3</v>
      </c>
      <c r="D1800" s="30">
        <v>3</v>
      </c>
    </row>
    <row r="1801" spans="1:4">
      <c r="A1801" s="30" t="s">
        <v>3382</v>
      </c>
      <c r="B1801" s="30">
        <v>3</v>
      </c>
      <c r="C1801" s="30">
        <v>2</v>
      </c>
      <c r="D1801" s="30">
        <v>1.5</v>
      </c>
    </row>
    <row r="1802" spans="1:4">
      <c r="A1802" s="30" t="s">
        <v>3366</v>
      </c>
      <c r="B1802" s="30" t="s">
        <v>3003</v>
      </c>
      <c r="C1802" s="30">
        <v>3</v>
      </c>
      <c r="D1802" s="30">
        <v>1</v>
      </c>
    </row>
    <row r="1803" spans="1:4">
      <c r="A1803" s="30" t="s">
        <v>2653</v>
      </c>
      <c r="B1803" s="30" t="s">
        <v>3002</v>
      </c>
      <c r="C1803" s="30">
        <v>3</v>
      </c>
      <c r="D1803" s="30">
        <v>3</v>
      </c>
    </row>
    <row r="1804" spans="1:4">
      <c r="A1804" s="30" t="s">
        <v>2482</v>
      </c>
      <c r="B1804" s="30" t="s">
        <v>3003</v>
      </c>
      <c r="C1804" s="30">
        <v>3</v>
      </c>
      <c r="D1804" s="30">
        <v>3</v>
      </c>
    </row>
    <row r="1805" spans="1:4">
      <c r="A1805" s="30" t="s">
        <v>4436</v>
      </c>
      <c r="B1805" s="30">
        <v>3</v>
      </c>
      <c r="C1805" s="30">
        <v>2</v>
      </c>
      <c r="D1805" s="30">
        <v>1.5</v>
      </c>
    </row>
    <row r="1806" spans="1:4">
      <c r="A1806" s="30" t="s">
        <v>3546</v>
      </c>
      <c r="B1806" s="30" t="s">
        <v>3003</v>
      </c>
      <c r="C1806" s="30">
        <v>3</v>
      </c>
      <c r="D1806" s="30">
        <v>2</v>
      </c>
    </row>
    <row r="1807" spans="1:4">
      <c r="A1807" s="30" t="s">
        <v>2891</v>
      </c>
      <c r="B1807" s="30" t="s">
        <v>3002</v>
      </c>
      <c r="C1807" s="30">
        <v>3</v>
      </c>
      <c r="D1807" s="30">
        <v>1</v>
      </c>
    </row>
    <row r="1808" spans="1:4">
      <c r="A1808" s="30" t="s">
        <v>4437</v>
      </c>
      <c r="B1808" s="30">
        <v>3</v>
      </c>
      <c r="C1808" s="30">
        <v>2</v>
      </c>
      <c r="D1808" s="30">
        <v>1.5</v>
      </c>
    </row>
    <row r="1809" spans="1:4">
      <c r="A1809" s="30" t="s">
        <v>2895</v>
      </c>
      <c r="B1809" s="30" t="s">
        <v>3003</v>
      </c>
      <c r="C1809" s="30">
        <v>3</v>
      </c>
      <c r="D1809" s="30">
        <v>2</v>
      </c>
    </row>
    <row r="1810" spans="1:4">
      <c r="A1810" s="30" t="s">
        <v>3649</v>
      </c>
      <c r="B1810" s="30" t="s">
        <v>3002</v>
      </c>
      <c r="C1810" s="30">
        <v>3</v>
      </c>
      <c r="D1810" s="30">
        <v>3</v>
      </c>
    </row>
    <row r="1811" spans="1:4">
      <c r="A1811" s="30" t="s">
        <v>4438</v>
      </c>
      <c r="B1811" s="30">
        <v>3</v>
      </c>
      <c r="C1811" s="30">
        <v>3</v>
      </c>
      <c r="D1811" s="30">
        <v>1</v>
      </c>
    </row>
    <row r="1812" spans="1:4">
      <c r="A1812" s="30" t="s">
        <v>3024</v>
      </c>
      <c r="B1812" s="30">
        <v>3</v>
      </c>
      <c r="C1812" s="30">
        <v>3</v>
      </c>
      <c r="D1812" s="30">
        <v>1</v>
      </c>
    </row>
    <row r="1813" spans="1:4">
      <c r="A1813" s="30" t="s">
        <v>3531</v>
      </c>
      <c r="B1813" s="30" t="s">
        <v>3003</v>
      </c>
      <c r="C1813" s="30">
        <v>3</v>
      </c>
      <c r="D1813" s="30">
        <v>2</v>
      </c>
    </row>
    <row r="1814" spans="1:4">
      <c r="A1814" s="30" t="s">
        <v>2656</v>
      </c>
      <c r="B1814" s="30" t="s">
        <v>3003</v>
      </c>
      <c r="C1814" s="30">
        <v>3</v>
      </c>
      <c r="D1814" s="30">
        <v>2</v>
      </c>
    </row>
    <row r="1815" spans="1:4">
      <c r="A1815" s="30" t="s">
        <v>2656</v>
      </c>
      <c r="B1815" s="30" t="s">
        <v>3002</v>
      </c>
      <c r="C1815" s="30">
        <v>3</v>
      </c>
      <c r="D1815" s="30">
        <v>1</v>
      </c>
    </row>
    <row r="1816" spans="1:4">
      <c r="A1816" s="30" t="s">
        <v>3650</v>
      </c>
      <c r="B1816" s="30" t="s">
        <v>3003</v>
      </c>
      <c r="C1816" s="30">
        <v>3</v>
      </c>
      <c r="D1816" s="30">
        <v>2</v>
      </c>
    </row>
    <row r="1817" spans="1:4">
      <c r="A1817" s="30" t="s">
        <v>3651</v>
      </c>
      <c r="B1817" s="30" t="s">
        <v>3003</v>
      </c>
      <c r="C1817" s="30">
        <v>3</v>
      </c>
      <c r="D1817" s="30">
        <v>2</v>
      </c>
    </row>
    <row r="1818" spans="1:4">
      <c r="A1818" s="30" t="s">
        <v>4439</v>
      </c>
      <c r="B1818" s="30">
        <v>3</v>
      </c>
      <c r="C1818" s="30">
        <v>2</v>
      </c>
      <c r="D1818" s="30">
        <v>1.5</v>
      </c>
    </row>
    <row r="1819" spans="1:4">
      <c r="A1819" s="30" t="s">
        <v>4440</v>
      </c>
      <c r="B1819" s="30">
        <v>3</v>
      </c>
      <c r="C1819" s="30">
        <v>1</v>
      </c>
      <c r="D1819" s="30">
        <v>3</v>
      </c>
    </row>
    <row r="1820" spans="1:4">
      <c r="A1820" s="30" t="s">
        <v>3652</v>
      </c>
      <c r="B1820" s="30" t="s">
        <v>3003</v>
      </c>
      <c r="C1820" s="30">
        <v>3</v>
      </c>
      <c r="D1820" s="30">
        <v>1</v>
      </c>
    </row>
    <row r="1821" spans="1:4">
      <c r="A1821" s="30" t="s">
        <v>4441</v>
      </c>
      <c r="B1821" s="30">
        <v>3</v>
      </c>
      <c r="C1821" s="30">
        <v>1</v>
      </c>
      <c r="D1821" s="30">
        <v>3</v>
      </c>
    </row>
    <row r="1822" spans="1:4">
      <c r="A1822" s="30" t="s">
        <v>4442</v>
      </c>
      <c r="B1822" s="30">
        <v>3</v>
      </c>
      <c r="C1822" s="30">
        <v>1</v>
      </c>
      <c r="D1822" s="30">
        <v>3</v>
      </c>
    </row>
    <row r="1823" spans="1:4">
      <c r="A1823" s="30" t="s">
        <v>4443</v>
      </c>
      <c r="B1823" s="30">
        <v>3</v>
      </c>
      <c r="C1823" s="30">
        <v>2</v>
      </c>
      <c r="D1823" s="30">
        <v>1.5</v>
      </c>
    </row>
    <row r="1824" spans="1:4">
      <c r="A1824" s="30" t="s">
        <v>3400</v>
      </c>
      <c r="B1824" s="30">
        <v>3</v>
      </c>
      <c r="C1824" s="30">
        <v>3</v>
      </c>
      <c r="D1824" s="30">
        <v>1</v>
      </c>
    </row>
    <row r="1825" spans="1:4">
      <c r="A1825" s="30" t="s">
        <v>3401</v>
      </c>
      <c r="B1825" s="30">
        <v>3</v>
      </c>
      <c r="C1825" s="30">
        <v>2</v>
      </c>
      <c r="D1825" s="30">
        <v>1.5</v>
      </c>
    </row>
    <row r="1826" spans="1:4">
      <c r="A1826" s="30" t="s">
        <v>1752</v>
      </c>
      <c r="B1826" s="30" t="s">
        <v>3002</v>
      </c>
      <c r="C1826" s="30">
        <v>3</v>
      </c>
      <c r="D1826" s="30">
        <v>3</v>
      </c>
    </row>
    <row r="1827" spans="1:4">
      <c r="A1827" s="30" t="s">
        <v>3654</v>
      </c>
      <c r="B1827" s="30" t="s">
        <v>3002</v>
      </c>
      <c r="C1827" s="30">
        <v>3</v>
      </c>
      <c r="D1827" s="30">
        <v>1</v>
      </c>
    </row>
    <row r="1828" spans="1:4">
      <c r="A1828" s="30" t="s">
        <v>4444</v>
      </c>
      <c r="B1828" s="30">
        <v>3</v>
      </c>
      <c r="C1828" s="30">
        <v>3</v>
      </c>
      <c r="D1828" s="30">
        <v>1</v>
      </c>
    </row>
    <row r="1829" spans="1:4">
      <c r="A1829" s="30" t="s">
        <v>4445</v>
      </c>
      <c r="B1829" s="30">
        <v>3</v>
      </c>
      <c r="C1829" s="30">
        <v>2</v>
      </c>
      <c r="D1829" s="30">
        <v>1.5</v>
      </c>
    </row>
    <row r="1830" spans="1:4">
      <c r="A1830" s="30" t="s">
        <v>3584</v>
      </c>
      <c r="B1830" s="30" t="s">
        <v>3002</v>
      </c>
      <c r="C1830" s="30">
        <v>3</v>
      </c>
      <c r="D1830" s="30">
        <v>1</v>
      </c>
    </row>
    <row r="1831" spans="1:4">
      <c r="A1831" s="30" t="s">
        <v>4446</v>
      </c>
      <c r="B1831" s="30">
        <v>3</v>
      </c>
      <c r="C1831" s="30">
        <v>3</v>
      </c>
      <c r="D1831" s="30">
        <v>1</v>
      </c>
    </row>
    <row r="1832" spans="1:4">
      <c r="A1832" s="30" t="s">
        <v>4447</v>
      </c>
      <c r="B1832" s="30">
        <v>3</v>
      </c>
      <c r="C1832" s="30">
        <v>3</v>
      </c>
      <c r="D1832" s="30">
        <v>1</v>
      </c>
    </row>
    <row r="1833" spans="1:4">
      <c r="A1833" s="30" t="s">
        <v>3197</v>
      </c>
      <c r="B1833" s="30" t="s">
        <v>3003</v>
      </c>
      <c r="C1833" s="30">
        <v>3</v>
      </c>
      <c r="D1833" s="30">
        <v>3</v>
      </c>
    </row>
    <row r="1834" spans="1:4">
      <c r="A1834" s="30" t="s">
        <v>3015</v>
      </c>
      <c r="B1834" s="30">
        <v>3</v>
      </c>
      <c r="C1834" s="30">
        <v>2</v>
      </c>
      <c r="D1834" s="30">
        <v>1.5</v>
      </c>
    </row>
    <row r="1835" spans="1:4">
      <c r="A1835" s="30" t="s">
        <v>4448</v>
      </c>
      <c r="B1835" s="30">
        <v>3</v>
      </c>
      <c r="C1835" s="30">
        <v>2</v>
      </c>
      <c r="D1835" s="30">
        <v>1.5</v>
      </c>
    </row>
    <row r="1836" spans="1:4">
      <c r="A1836" s="30" t="s">
        <v>1566</v>
      </c>
      <c r="B1836" s="30" t="s">
        <v>3003</v>
      </c>
      <c r="C1836" s="30">
        <v>3</v>
      </c>
      <c r="D1836" s="30">
        <v>3</v>
      </c>
    </row>
    <row r="1837" spans="1:4">
      <c r="A1837" s="30" t="s">
        <v>2042</v>
      </c>
      <c r="B1837" s="30" t="s">
        <v>3003</v>
      </c>
      <c r="C1837" s="30">
        <v>3</v>
      </c>
      <c r="D1837" s="30">
        <v>1</v>
      </c>
    </row>
    <row r="1838" spans="1:4">
      <c r="A1838" s="30" t="s">
        <v>4449</v>
      </c>
      <c r="B1838" s="30">
        <v>3</v>
      </c>
      <c r="C1838" s="30">
        <v>2</v>
      </c>
      <c r="D1838" s="30">
        <v>1.5</v>
      </c>
    </row>
    <row r="1839" spans="1:4">
      <c r="A1839" s="30" t="s">
        <v>3198</v>
      </c>
      <c r="B1839" s="30" t="s">
        <v>3002</v>
      </c>
      <c r="C1839" s="30">
        <v>3</v>
      </c>
      <c r="D1839" s="30">
        <v>2</v>
      </c>
    </row>
    <row r="1840" spans="1:4">
      <c r="A1840" s="30" t="s">
        <v>2043</v>
      </c>
      <c r="B1840" s="30" t="s">
        <v>3002</v>
      </c>
      <c r="C1840" s="30">
        <v>3</v>
      </c>
      <c r="D1840" s="30">
        <v>2</v>
      </c>
    </row>
    <row r="1841" spans="1:4">
      <c r="A1841" s="30" t="s">
        <v>2660</v>
      </c>
      <c r="B1841" s="30" t="s">
        <v>3002</v>
      </c>
      <c r="C1841" s="30">
        <v>3</v>
      </c>
      <c r="D1841" s="30">
        <v>2</v>
      </c>
    </row>
    <row r="1842" spans="1:4">
      <c r="A1842" s="30" t="s">
        <v>3662</v>
      </c>
      <c r="B1842" s="30" t="s">
        <v>3003</v>
      </c>
      <c r="C1842" s="30">
        <v>3</v>
      </c>
      <c r="D1842" s="30">
        <v>1</v>
      </c>
    </row>
    <row r="1843" spans="1:4">
      <c r="A1843" s="30" t="s">
        <v>3665</v>
      </c>
      <c r="B1843" s="30" t="s">
        <v>3003</v>
      </c>
      <c r="C1843" s="30">
        <v>3</v>
      </c>
      <c r="D1843" s="30">
        <v>1</v>
      </c>
    </row>
    <row r="1844" spans="1:4">
      <c r="A1844" s="30" t="s">
        <v>3048</v>
      </c>
      <c r="B1844" s="30">
        <v>3</v>
      </c>
      <c r="C1844" s="30">
        <v>1</v>
      </c>
      <c r="D1844" s="30">
        <v>3</v>
      </c>
    </row>
    <row r="1845" spans="1:4">
      <c r="A1845" s="30" t="s">
        <v>2241</v>
      </c>
      <c r="B1845" s="30" t="s">
        <v>3003</v>
      </c>
      <c r="C1845" s="30">
        <v>3</v>
      </c>
      <c r="D1845" s="30">
        <v>3</v>
      </c>
    </row>
    <row r="1846" spans="1:4">
      <c r="A1846" s="30" t="s">
        <v>2906</v>
      </c>
      <c r="B1846" s="30" t="s">
        <v>3003</v>
      </c>
      <c r="C1846" s="30">
        <v>3</v>
      </c>
      <c r="D1846" s="30">
        <v>2</v>
      </c>
    </row>
    <row r="1847" spans="1:4">
      <c r="A1847" s="30" t="s">
        <v>3041</v>
      </c>
      <c r="B1847" s="30">
        <v>3</v>
      </c>
      <c r="C1847" s="30">
        <v>3</v>
      </c>
      <c r="D1847" s="30">
        <v>1</v>
      </c>
    </row>
    <row r="1848" spans="1:4">
      <c r="A1848" s="30" t="s">
        <v>4450</v>
      </c>
      <c r="B1848" s="30">
        <v>3</v>
      </c>
      <c r="C1848" s="30">
        <v>3</v>
      </c>
      <c r="D1848" s="30">
        <v>1</v>
      </c>
    </row>
    <row r="1849" spans="1:4">
      <c r="A1849" s="30" t="s">
        <v>4451</v>
      </c>
      <c r="B1849" s="30">
        <v>3</v>
      </c>
      <c r="C1849" s="30">
        <v>1</v>
      </c>
      <c r="D1849" s="30">
        <v>3</v>
      </c>
    </row>
    <row r="1850" spans="1:4">
      <c r="A1850" s="30" t="s">
        <v>3027</v>
      </c>
      <c r="B1850" s="30">
        <v>3</v>
      </c>
      <c r="C1850" s="30">
        <v>2</v>
      </c>
      <c r="D1850" s="30">
        <v>1.5</v>
      </c>
    </row>
    <row r="1851" spans="1:4">
      <c r="A1851" s="30" t="s">
        <v>4452</v>
      </c>
      <c r="B1851" s="30">
        <v>3</v>
      </c>
      <c r="C1851" s="30">
        <v>3</v>
      </c>
      <c r="D1851" s="30">
        <v>1</v>
      </c>
    </row>
    <row r="1852" spans="1:4">
      <c r="A1852" s="30" t="s">
        <v>2661</v>
      </c>
      <c r="B1852" s="30" t="s">
        <v>3003</v>
      </c>
      <c r="C1852" s="30">
        <v>3</v>
      </c>
      <c r="D1852" s="30">
        <v>3</v>
      </c>
    </row>
    <row r="1853" spans="1:4">
      <c r="A1853" s="30" t="s">
        <v>3166</v>
      </c>
      <c r="B1853" s="30" t="s">
        <v>3003</v>
      </c>
      <c r="C1853" s="30">
        <v>3</v>
      </c>
      <c r="D1853" s="30">
        <v>1</v>
      </c>
    </row>
    <row r="1854" spans="1:4">
      <c r="A1854" s="30" t="s">
        <v>2492</v>
      </c>
      <c r="B1854" s="30" t="s">
        <v>3003</v>
      </c>
      <c r="C1854" s="30">
        <v>3</v>
      </c>
      <c r="D1854" s="30">
        <v>2</v>
      </c>
    </row>
    <row r="1855" spans="1:4">
      <c r="A1855" s="30" t="s">
        <v>2663</v>
      </c>
      <c r="B1855" s="30" t="s">
        <v>3003</v>
      </c>
      <c r="C1855" s="30">
        <v>2</v>
      </c>
      <c r="D1855" s="30">
        <v>2</v>
      </c>
    </row>
    <row r="1856" spans="1:4">
      <c r="A1856" s="30" t="s">
        <v>3675</v>
      </c>
      <c r="B1856" s="30" t="s">
        <v>3003</v>
      </c>
      <c r="C1856" s="30">
        <v>2</v>
      </c>
      <c r="D1856" s="30">
        <v>1</v>
      </c>
    </row>
    <row r="1857" spans="1:4">
      <c r="A1857" s="30" t="s">
        <v>3676</v>
      </c>
      <c r="B1857" s="30" t="s">
        <v>3003</v>
      </c>
      <c r="C1857" s="30">
        <v>2</v>
      </c>
      <c r="D1857" s="30">
        <v>1</v>
      </c>
    </row>
    <row r="1858" spans="1:4">
      <c r="A1858" s="30" t="s">
        <v>3677</v>
      </c>
      <c r="B1858" s="30" t="s">
        <v>3003</v>
      </c>
      <c r="C1858" s="30">
        <v>2</v>
      </c>
      <c r="D1858" s="30">
        <v>1</v>
      </c>
    </row>
    <row r="1859" spans="1:4">
      <c r="A1859" s="30" t="s">
        <v>1492</v>
      </c>
      <c r="B1859" s="30" t="s">
        <v>3002</v>
      </c>
      <c r="C1859" s="30">
        <v>2</v>
      </c>
      <c r="D1859" s="30">
        <v>2</v>
      </c>
    </row>
    <row r="1860" spans="1:4">
      <c r="A1860" s="30" t="s">
        <v>2665</v>
      </c>
      <c r="B1860" s="30" t="s">
        <v>3002</v>
      </c>
      <c r="C1860" s="30">
        <v>2</v>
      </c>
      <c r="D1860" s="30">
        <v>2</v>
      </c>
    </row>
    <row r="1861" spans="1:4">
      <c r="A1861" s="30" t="s">
        <v>3678</v>
      </c>
      <c r="B1861" s="30" t="s">
        <v>3003</v>
      </c>
      <c r="C1861" s="30">
        <v>2</v>
      </c>
      <c r="D1861" s="30">
        <v>2</v>
      </c>
    </row>
    <row r="1862" spans="1:4">
      <c r="A1862" s="30" t="s">
        <v>1567</v>
      </c>
      <c r="B1862" s="30" t="s">
        <v>3002</v>
      </c>
      <c r="C1862" s="30">
        <v>2</v>
      </c>
      <c r="D1862" s="30">
        <v>2</v>
      </c>
    </row>
    <row r="1863" spans="1:4">
      <c r="A1863" s="30" t="s">
        <v>2666</v>
      </c>
      <c r="B1863" s="30" t="s">
        <v>3003</v>
      </c>
      <c r="C1863" s="30">
        <v>2</v>
      </c>
      <c r="D1863" s="30">
        <v>2</v>
      </c>
    </row>
    <row r="1864" spans="1:4">
      <c r="A1864" s="30" t="s">
        <v>1849</v>
      </c>
      <c r="B1864" s="30" t="s">
        <v>3003</v>
      </c>
      <c r="C1864" s="30">
        <v>2</v>
      </c>
      <c r="D1864" s="30">
        <v>2</v>
      </c>
    </row>
    <row r="1865" spans="1:4">
      <c r="A1865" s="30" t="s">
        <v>1849</v>
      </c>
      <c r="B1865" s="30" t="s">
        <v>3002</v>
      </c>
      <c r="C1865" s="30">
        <v>2</v>
      </c>
      <c r="D1865" s="30">
        <v>2</v>
      </c>
    </row>
    <row r="1866" spans="1:4">
      <c r="A1866" s="30" t="s">
        <v>2668</v>
      </c>
      <c r="B1866" s="30" t="s">
        <v>3003</v>
      </c>
      <c r="C1866" s="30">
        <v>2</v>
      </c>
      <c r="D1866" s="30">
        <v>1</v>
      </c>
    </row>
    <row r="1867" spans="1:4">
      <c r="A1867" s="30" t="s">
        <v>3679</v>
      </c>
      <c r="B1867" s="30" t="s">
        <v>3002</v>
      </c>
      <c r="C1867" s="30">
        <v>2</v>
      </c>
      <c r="D1867" s="30">
        <v>2</v>
      </c>
    </row>
    <row r="1868" spans="1:4">
      <c r="A1868" s="30" t="s">
        <v>2496</v>
      </c>
      <c r="B1868" s="30" t="s">
        <v>3003</v>
      </c>
      <c r="C1868" s="30">
        <v>2</v>
      </c>
      <c r="D1868" s="30">
        <v>2</v>
      </c>
    </row>
    <row r="1869" spans="1:4">
      <c r="A1869" s="30" t="s">
        <v>1808</v>
      </c>
      <c r="B1869" s="30" t="s">
        <v>3002</v>
      </c>
      <c r="C1869" s="30">
        <v>2</v>
      </c>
      <c r="D1869" s="30">
        <v>2</v>
      </c>
    </row>
    <row r="1870" spans="1:4">
      <c r="A1870" s="30" t="s">
        <v>3148</v>
      </c>
      <c r="B1870" s="30" t="s">
        <v>3003</v>
      </c>
      <c r="C1870" s="30">
        <v>2</v>
      </c>
      <c r="D1870" s="30">
        <v>2</v>
      </c>
    </row>
    <row r="1871" spans="1:4">
      <c r="A1871" s="30" t="s">
        <v>2497</v>
      </c>
      <c r="B1871" s="30" t="s">
        <v>3002</v>
      </c>
      <c r="C1871" s="30">
        <v>2</v>
      </c>
      <c r="D1871" s="30">
        <v>2</v>
      </c>
    </row>
    <row r="1872" spans="1:4">
      <c r="A1872" s="30" t="s">
        <v>3680</v>
      </c>
      <c r="B1872" s="30" t="s">
        <v>3003</v>
      </c>
      <c r="C1872" s="30">
        <v>2</v>
      </c>
      <c r="D1872" s="30">
        <v>2</v>
      </c>
    </row>
    <row r="1873" spans="1:4">
      <c r="A1873" s="30" t="s">
        <v>2498</v>
      </c>
      <c r="B1873" s="30" t="s">
        <v>3002</v>
      </c>
      <c r="C1873" s="30">
        <v>2</v>
      </c>
      <c r="D1873" s="30">
        <v>2</v>
      </c>
    </row>
    <row r="1874" spans="1:4">
      <c r="A1874" s="30" t="s">
        <v>2361</v>
      </c>
      <c r="B1874" s="30" t="s">
        <v>3003</v>
      </c>
      <c r="C1874" s="30">
        <v>2</v>
      </c>
      <c r="D1874" s="30">
        <v>1</v>
      </c>
    </row>
    <row r="1875" spans="1:4">
      <c r="A1875" s="30" t="s">
        <v>1569</v>
      </c>
      <c r="B1875" s="30" t="s">
        <v>3002</v>
      </c>
      <c r="C1875" s="30">
        <v>2</v>
      </c>
      <c r="D1875" s="30">
        <v>2</v>
      </c>
    </row>
    <row r="1876" spans="1:4">
      <c r="A1876" s="30" t="s">
        <v>2500</v>
      </c>
      <c r="B1876" s="30" t="s">
        <v>3003</v>
      </c>
      <c r="C1876" s="30">
        <v>2</v>
      </c>
      <c r="D1876" s="30">
        <v>1</v>
      </c>
    </row>
    <row r="1877" spans="1:4">
      <c r="A1877" s="30" t="s">
        <v>2362</v>
      </c>
      <c r="B1877" s="30" t="s">
        <v>3003</v>
      </c>
      <c r="C1877" s="30">
        <v>2</v>
      </c>
      <c r="D1877" s="30">
        <v>1</v>
      </c>
    </row>
    <row r="1878" spans="1:4">
      <c r="A1878" s="30" t="s">
        <v>1851</v>
      </c>
      <c r="B1878" s="30" t="s">
        <v>3002</v>
      </c>
      <c r="C1878" s="30">
        <v>2</v>
      </c>
      <c r="D1878" s="30">
        <v>2</v>
      </c>
    </row>
    <row r="1879" spans="1:4">
      <c r="A1879" s="30" t="s">
        <v>2363</v>
      </c>
      <c r="B1879" s="30" t="s">
        <v>3003</v>
      </c>
      <c r="C1879" s="30">
        <v>2</v>
      </c>
      <c r="D1879" s="30">
        <v>2</v>
      </c>
    </row>
    <row r="1880" spans="1:4">
      <c r="A1880" s="30" t="s">
        <v>1366</v>
      </c>
      <c r="B1880" s="30" t="s">
        <v>3002</v>
      </c>
      <c r="C1880" s="30">
        <v>2</v>
      </c>
      <c r="D1880" s="30">
        <v>2</v>
      </c>
    </row>
    <row r="1881" spans="1:4">
      <c r="A1881" s="30" t="s">
        <v>3535</v>
      </c>
      <c r="B1881" s="30" t="s">
        <v>3002</v>
      </c>
      <c r="C1881" s="30">
        <v>2</v>
      </c>
      <c r="D1881" s="30">
        <v>1</v>
      </c>
    </row>
    <row r="1882" spans="1:4">
      <c r="A1882" s="30" t="s">
        <v>3246</v>
      </c>
      <c r="B1882" s="30" t="s">
        <v>3003</v>
      </c>
      <c r="C1882" s="30">
        <v>2</v>
      </c>
      <c r="D1882" s="30">
        <v>1</v>
      </c>
    </row>
    <row r="1883" spans="1:4">
      <c r="A1883" s="30" t="s">
        <v>3593</v>
      </c>
      <c r="B1883" s="30" t="s">
        <v>3002</v>
      </c>
      <c r="C1883" s="30">
        <v>2</v>
      </c>
      <c r="D1883" s="30">
        <v>2</v>
      </c>
    </row>
    <row r="1884" spans="1:4">
      <c r="A1884" s="30" t="s">
        <v>1669</v>
      </c>
      <c r="B1884" s="30" t="s">
        <v>3002</v>
      </c>
      <c r="C1884" s="30">
        <v>2</v>
      </c>
      <c r="D1884" s="30">
        <v>2</v>
      </c>
    </row>
    <row r="1885" spans="1:4">
      <c r="A1885" s="30" t="s">
        <v>1670</v>
      </c>
      <c r="B1885" s="30" t="s">
        <v>3002</v>
      </c>
      <c r="C1885" s="30">
        <v>2</v>
      </c>
      <c r="D1885" s="30">
        <v>2</v>
      </c>
    </row>
    <row r="1886" spans="1:4">
      <c r="A1886" s="30" t="s">
        <v>2501</v>
      </c>
      <c r="B1886" s="30" t="s">
        <v>3003</v>
      </c>
      <c r="C1886" s="30">
        <v>2</v>
      </c>
      <c r="D1886" s="30">
        <v>2</v>
      </c>
    </row>
    <row r="1887" spans="1:4">
      <c r="A1887" s="30" t="s">
        <v>3681</v>
      </c>
      <c r="B1887" s="30" t="s">
        <v>3003</v>
      </c>
      <c r="C1887" s="30">
        <v>2</v>
      </c>
      <c r="D1887" s="30">
        <v>2</v>
      </c>
    </row>
    <row r="1888" spans="1:4">
      <c r="A1888" s="30" t="s">
        <v>2047</v>
      </c>
      <c r="B1888" s="30" t="s">
        <v>3003</v>
      </c>
      <c r="C1888" s="30">
        <v>2</v>
      </c>
      <c r="D1888" s="30">
        <v>2</v>
      </c>
    </row>
    <row r="1889" spans="1:4">
      <c r="A1889" s="30" t="s">
        <v>1892</v>
      </c>
      <c r="B1889" s="30" t="s">
        <v>3004</v>
      </c>
      <c r="C1889" s="30">
        <v>2</v>
      </c>
      <c r="D1889" s="30">
        <v>2</v>
      </c>
    </row>
    <row r="1890" spans="1:4">
      <c r="A1890" s="30" t="s">
        <v>1557</v>
      </c>
      <c r="B1890" s="30" t="s">
        <v>3002</v>
      </c>
      <c r="C1890" s="30">
        <v>2</v>
      </c>
      <c r="D1890" s="30">
        <v>2</v>
      </c>
    </row>
    <row r="1891" spans="1:4">
      <c r="A1891" s="30" t="s">
        <v>1700</v>
      </c>
      <c r="B1891" s="30" t="s">
        <v>3002</v>
      </c>
      <c r="C1891" s="30">
        <v>2</v>
      </c>
      <c r="D1891" s="30">
        <v>2</v>
      </c>
    </row>
    <row r="1892" spans="1:4">
      <c r="A1892" s="30" t="s">
        <v>1960</v>
      </c>
      <c r="B1892" s="30" t="s">
        <v>3002</v>
      </c>
      <c r="C1892" s="30">
        <v>2</v>
      </c>
      <c r="D1892" s="30">
        <v>2</v>
      </c>
    </row>
    <row r="1893" spans="1:4">
      <c r="A1893" s="30" t="s">
        <v>2670</v>
      </c>
      <c r="B1893" s="30" t="s">
        <v>3003</v>
      </c>
      <c r="C1893" s="30">
        <v>2</v>
      </c>
      <c r="D1893" s="30">
        <v>2</v>
      </c>
    </row>
    <row r="1894" spans="1:4">
      <c r="A1894" s="30" t="s">
        <v>2502</v>
      </c>
      <c r="B1894" s="30" t="s">
        <v>3002</v>
      </c>
      <c r="C1894" s="30">
        <v>2</v>
      </c>
      <c r="D1894" s="30">
        <v>2</v>
      </c>
    </row>
    <row r="1895" spans="1:4">
      <c r="A1895" s="30" t="s">
        <v>3595</v>
      </c>
      <c r="B1895" s="30" t="s">
        <v>3002</v>
      </c>
      <c r="C1895" s="30">
        <v>2</v>
      </c>
      <c r="D1895" s="30">
        <v>1</v>
      </c>
    </row>
    <row r="1896" spans="1:4">
      <c r="A1896" s="30" t="s">
        <v>2143</v>
      </c>
      <c r="B1896" s="30" t="s">
        <v>3002</v>
      </c>
      <c r="C1896" s="30">
        <v>2</v>
      </c>
      <c r="D1896" s="30">
        <v>2</v>
      </c>
    </row>
    <row r="1897" spans="1:4">
      <c r="A1897" s="30" t="s">
        <v>3597</v>
      </c>
      <c r="B1897" s="30" t="s">
        <v>3002</v>
      </c>
      <c r="C1897" s="30">
        <v>2</v>
      </c>
      <c r="D1897" s="30">
        <v>2</v>
      </c>
    </row>
    <row r="1898" spans="1:4">
      <c r="A1898" s="30" t="s">
        <v>2251</v>
      </c>
      <c r="B1898" s="30" t="s">
        <v>3003</v>
      </c>
      <c r="C1898" s="30">
        <v>2</v>
      </c>
      <c r="D1898" s="30">
        <v>1</v>
      </c>
    </row>
    <row r="1899" spans="1:4">
      <c r="A1899" s="30" t="s">
        <v>2251</v>
      </c>
      <c r="B1899" s="30" t="s">
        <v>3002</v>
      </c>
      <c r="C1899" s="30">
        <v>2</v>
      </c>
      <c r="D1899" s="30">
        <v>2</v>
      </c>
    </row>
    <row r="1900" spans="1:4">
      <c r="A1900" s="30" t="s">
        <v>1812</v>
      </c>
      <c r="B1900" s="30" t="s">
        <v>3002</v>
      </c>
      <c r="C1900" s="30">
        <v>2</v>
      </c>
      <c r="D1900" s="30">
        <v>2</v>
      </c>
    </row>
    <row r="1901" spans="1:4">
      <c r="A1901" s="30" t="s">
        <v>1587</v>
      </c>
      <c r="B1901" s="30" t="s">
        <v>3003</v>
      </c>
      <c r="C1901" s="30">
        <v>2</v>
      </c>
      <c r="D1901" s="30">
        <v>2</v>
      </c>
    </row>
    <row r="1902" spans="1:4">
      <c r="A1902" s="30" t="s">
        <v>2675</v>
      </c>
      <c r="B1902" s="30" t="s">
        <v>3003</v>
      </c>
      <c r="C1902" s="30">
        <v>2</v>
      </c>
      <c r="D1902" s="30">
        <v>2</v>
      </c>
    </row>
    <row r="1903" spans="1:4">
      <c r="A1903" s="30" t="s">
        <v>2367</v>
      </c>
      <c r="B1903" s="30" t="s">
        <v>3003</v>
      </c>
      <c r="C1903" s="30">
        <v>2</v>
      </c>
      <c r="D1903" s="30">
        <v>2</v>
      </c>
    </row>
    <row r="1904" spans="1:4">
      <c r="A1904" s="30" t="s">
        <v>2367</v>
      </c>
      <c r="B1904" s="30" t="s">
        <v>3002</v>
      </c>
      <c r="C1904" s="30">
        <v>2</v>
      </c>
      <c r="D1904" s="30">
        <v>2</v>
      </c>
    </row>
    <row r="1905" spans="1:4">
      <c r="A1905" s="30" t="s">
        <v>1457</v>
      </c>
      <c r="B1905" s="30" t="s">
        <v>3004</v>
      </c>
      <c r="C1905" s="30">
        <v>2</v>
      </c>
      <c r="D1905" s="30">
        <v>2</v>
      </c>
    </row>
    <row r="1906" spans="1:4">
      <c r="A1906" s="30" t="s">
        <v>2254</v>
      </c>
      <c r="B1906" s="30" t="s">
        <v>3002</v>
      </c>
      <c r="C1906" s="30">
        <v>2</v>
      </c>
      <c r="D1906" s="30">
        <v>1</v>
      </c>
    </row>
    <row r="1907" spans="1:4">
      <c r="A1907" s="30" t="s">
        <v>2507</v>
      </c>
      <c r="B1907" s="30" t="s">
        <v>3003</v>
      </c>
      <c r="C1907" s="30">
        <v>2</v>
      </c>
      <c r="D1907" s="30">
        <v>2</v>
      </c>
    </row>
    <row r="1908" spans="1:4">
      <c r="A1908" s="30" t="s">
        <v>2369</v>
      </c>
      <c r="B1908" s="30" t="s">
        <v>3002</v>
      </c>
      <c r="C1908" s="30">
        <v>2</v>
      </c>
      <c r="D1908" s="30">
        <v>2</v>
      </c>
    </row>
    <row r="1909" spans="1:4">
      <c r="A1909" s="30" t="s">
        <v>1758</v>
      </c>
      <c r="B1909" s="30" t="s">
        <v>3002</v>
      </c>
      <c r="C1909" s="30">
        <v>2</v>
      </c>
      <c r="D1909" s="30">
        <v>2</v>
      </c>
    </row>
    <row r="1910" spans="1:4">
      <c r="A1910" s="30" t="s">
        <v>2148</v>
      </c>
      <c r="B1910" s="30" t="s">
        <v>3003</v>
      </c>
      <c r="C1910" s="30">
        <v>2</v>
      </c>
      <c r="D1910" s="30">
        <v>2</v>
      </c>
    </row>
    <row r="1911" spans="1:4">
      <c r="A1911" s="30" t="s">
        <v>3598</v>
      </c>
      <c r="B1911" s="30" t="s">
        <v>3003</v>
      </c>
      <c r="C1911" s="30">
        <v>2</v>
      </c>
      <c r="D1911" s="30">
        <v>2</v>
      </c>
    </row>
    <row r="1912" spans="1:4">
      <c r="A1912" s="30" t="s">
        <v>2508</v>
      </c>
      <c r="B1912" s="30" t="s">
        <v>3003</v>
      </c>
      <c r="C1912" s="30">
        <v>2</v>
      </c>
      <c r="D1912" s="30">
        <v>2</v>
      </c>
    </row>
    <row r="1913" spans="1:4">
      <c r="A1913" s="30" t="s">
        <v>2054</v>
      </c>
      <c r="B1913" s="30" t="s">
        <v>3003</v>
      </c>
      <c r="C1913" s="30">
        <v>2</v>
      </c>
      <c r="D1913" s="30">
        <v>2</v>
      </c>
    </row>
    <row r="1914" spans="1:4">
      <c r="A1914" s="30" t="s">
        <v>1814</v>
      </c>
      <c r="B1914" s="30" t="s">
        <v>3004</v>
      </c>
      <c r="C1914" s="30">
        <v>2</v>
      </c>
      <c r="D1914" s="30">
        <v>1</v>
      </c>
    </row>
    <row r="1915" spans="1:4">
      <c r="A1915" s="30" t="s">
        <v>1478</v>
      </c>
      <c r="B1915" s="30" t="s">
        <v>3004</v>
      </c>
      <c r="C1915" s="30">
        <v>2</v>
      </c>
      <c r="D1915" s="30">
        <v>2</v>
      </c>
    </row>
    <row r="1916" spans="1:4">
      <c r="A1916" s="30" t="s">
        <v>2372</v>
      </c>
      <c r="B1916" s="30" t="s">
        <v>3003</v>
      </c>
      <c r="C1916" s="30">
        <v>2</v>
      </c>
      <c r="D1916" s="30">
        <v>2</v>
      </c>
    </row>
    <row r="1917" spans="1:4">
      <c r="A1917" s="30" t="s">
        <v>3683</v>
      </c>
      <c r="B1917" s="30" t="s">
        <v>3003</v>
      </c>
      <c r="C1917" s="30">
        <v>2</v>
      </c>
      <c r="D1917" s="30">
        <v>2</v>
      </c>
    </row>
    <row r="1918" spans="1:4">
      <c r="A1918" s="30" t="s">
        <v>2679</v>
      </c>
      <c r="B1918" s="30" t="s">
        <v>3003</v>
      </c>
      <c r="C1918" s="30">
        <v>2</v>
      </c>
      <c r="D1918" s="30">
        <v>2</v>
      </c>
    </row>
    <row r="1919" spans="1:4">
      <c r="A1919" s="30" t="s">
        <v>3684</v>
      </c>
      <c r="B1919" s="30" t="s">
        <v>3002</v>
      </c>
      <c r="C1919" s="30">
        <v>2</v>
      </c>
      <c r="D1919" s="30">
        <v>2</v>
      </c>
    </row>
    <row r="1920" spans="1:4">
      <c r="A1920" s="30" t="s">
        <v>1703</v>
      </c>
      <c r="B1920" s="30" t="s">
        <v>3002</v>
      </c>
      <c r="C1920" s="30">
        <v>2</v>
      </c>
      <c r="D1920" s="30">
        <v>2</v>
      </c>
    </row>
    <row r="1921" spans="1:4">
      <c r="A1921" s="30" t="s">
        <v>2681</v>
      </c>
      <c r="B1921" s="30" t="s">
        <v>3003</v>
      </c>
      <c r="C1921" s="30">
        <v>2</v>
      </c>
      <c r="D1921" s="30">
        <v>2</v>
      </c>
    </row>
    <row r="1922" spans="1:4">
      <c r="A1922" s="30" t="s">
        <v>1646</v>
      </c>
      <c r="B1922" s="30" t="s">
        <v>3003</v>
      </c>
      <c r="C1922" s="30">
        <v>2</v>
      </c>
      <c r="D1922" s="30">
        <v>2</v>
      </c>
    </row>
    <row r="1923" spans="1:4">
      <c r="A1923" s="30" t="s">
        <v>1429</v>
      </c>
      <c r="B1923" s="30" t="s">
        <v>3002</v>
      </c>
      <c r="C1923" s="30">
        <v>2</v>
      </c>
      <c r="D1923" s="30">
        <v>2</v>
      </c>
    </row>
    <row r="1924" spans="1:4">
      <c r="A1924" s="30" t="s">
        <v>2376</v>
      </c>
      <c r="B1924" s="30" t="s">
        <v>3003</v>
      </c>
      <c r="C1924" s="30">
        <v>2</v>
      </c>
      <c r="D1924" s="30">
        <v>1</v>
      </c>
    </row>
    <row r="1925" spans="1:4">
      <c r="A1925" s="30" t="s">
        <v>1624</v>
      </c>
      <c r="B1925" s="30" t="s">
        <v>3002</v>
      </c>
      <c r="C1925" s="30">
        <v>2</v>
      </c>
      <c r="D1925" s="30">
        <v>2</v>
      </c>
    </row>
    <row r="1926" spans="1:4">
      <c r="A1926" s="30" t="s">
        <v>1394</v>
      </c>
      <c r="B1926" s="30" t="s">
        <v>3003</v>
      </c>
      <c r="C1926" s="30">
        <v>2</v>
      </c>
      <c r="D1926" s="30">
        <v>2</v>
      </c>
    </row>
    <row r="1927" spans="1:4">
      <c r="A1927" s="30" t="s">
        <v>1394</v>
      </c>
      <c r="B1927" s="30" t="s">
        <v>3002</v>
      </c>
      <c r="C1927" s="30">
        <v>2</v>
      </c>
      <c r="D1927" s="30">
        <v>2</v>
      </c>
    </row>
    <row r="1928" spans="1:4">
      <c r="A1928" s="30" t="s">
        <v>2684</v>
      </c>
      <c r="B1928" s="30" t="s">
        <v>3003</v>
      </c>
      <c r="C1928" s="30">
        <v>2</v>
      </c>
      <c r="D1928" s="30">
        <v>2</v>
      </c>
    </row>
    <row r="1929" spans="1:4">
      <c r="A1929" s="30" t="s">
        <v>2058</v>
      </c>
      <c r="B1929" s="30" t="s">
        <v>3003</v>
      </c>
      <c r="C1929" s="30">
        <v>2</v>
      </c>
      <c r="D1929" s="30">
        <v>2</v>
      </c>
    </row>
    <row r="1930" spans="1:4">
      <c r="A1930" s="30" t="s">
        <v>2258</v>
      </c>
      <c r="B1930" s="30" t="s">
        <v>3003</v>
      </c>
      <c r="C1930" s="30">
        <v>2</v>
      </c>
      <c r="D1930" s="30">
        <v>2</v>
      </c>
    </row>
    <row r="1931" spans="1:4">
      <c r="A1931" s="30" t="s">
        <v>2377</v>
      </c>
      <c r="B1931" s="30" t="s">
        <v>3002</v>
      </c>
      <c r="C1931" s="30">
        <v>2</v>
      </c>
      <c r="D1931" s="30">
        <v>1</v>
      </c>
    </row>
    <row r="1932" spans="1:4">
      <c r="A1932" s="30" t="s">
        <v>1969</v>
      </c>
      <c r="B1932" s="30" t="s">
        <v>3003</v>
      </c>
      <c r="C1932" s="30">
        <v>2</v>
      </c>
      <c r="D1932" s="30">
        <v>2</v>
      </c>
    </row>
    <row r="1933" spans="1:4">
      <c r="A1933" s="30" t="s">
        <v>2687</v>
      </c>
      <c r="B1933" s="30" t="s">
        <v>3002</v>
      </c>
      <c r="C1933" s="30">
        <v>2</v>
      </c>
      <c r="D1933" s="30">
        <v>2</v>
      </c>
    </row>
    <row r="1934" spans="1:4">
      <c r="A1934" s="30" t="s">
        <v>1370</v>
      </c>
      <c r="B1934" s="30" t="s">
        <v>3004</v>
      </c>
      <c r="C1934" s="30">
        <v>2</v>
      </c>
      <c r="D1934" s="30">
        <v>1</v>
      </c>
    </row>
    <row r="1935" spans="1:4">
      <c r="A1935" s="30" t="s">
        <v>3685</v>
      </c>
      <c r="B1935" s="30" t="s">
        <v>3003</v>
      </c>
      <c r="C1935" s="30">
        <v>2</v>
      </c>
      <c r="D1935" s="30">
        <v>2</v>
      </c>
    </row>
    <row r="1936" spans="1:4">
      <c r="A1936" s="30" t="s">
        <v>2688</v>
      </c>
      <c r="B1936" s="30" t="s">
        <v>3002</v>
      </c>
      <c r="C1936" s="30">
        <v>2</v>
      </c>
      <c r="D1936" s="30">
        <v>2</v>
      </c>
    </row>
    <row r="1937" spans="1:4">
      <c r="A1937" s="30" t="s">
        <v>3204</v>
      </c>
      <c r="B1937" s="30" t="s">
        <v>3003</v>
      </c>
      <c r="C1937" s="30">
        <v>2</v>
      </c>
      <c r="D1937" s="30">
        <v>2</v>
      </c>
    </row>
    <row r="1938" spans="1:4">
      <c r="A1938" s="30" t="s">
        <v>1305</v>
      </c>
      <c r="B1938" s="30" t="s">
        <v>3004</v>
      </c>
      <c r="C1938" s="30">
        <v>2</v>
      </c>
      <c r="D1938" s="30">
        <v>2</v>
      </c>
    </row>
    <row r="1939" spans="1:4">
      <c r="A1939" s="30" t="s">
        <v>1598</v>
      </c>
      <c r="B1939" s="30" t="s">
        <v>3003</v>
      </c>
      <c r="C1939" s="30">
        <v>2</v>
      </c>
      <c r="D1939" s="30">
        <v>2</v>
      </c>
    </row>
    <row r="1940" spans="1:4">
      <c r="A1940" s="30" t="s">
        <v>2514</v>
      </c>
      <c r="B1940" s="30" t="s">
        <v>3003</v>
      </c>
      <c r="C1940" s="30">
        <v>2</v>
      </c>
      <c r="D1940" s="30">
        <v>2</v>
      </c>
    </row>
    <row r="1941" spans="1:4">
      <c r="A1941" s="30" t="s">
        <v>1599</v>
      </c>
      <c r="B1941" s="30" t="s">
        <v>3002</v>
      </c>
      <c r="C1941" s="30">
        <v>2</v>
      </c>
      <c r="D1941" s="30">
        <v>2</v>
      </c>
    </row>
    <row r="1942" spans="1:4">
      <c r="A1942" s="30" t="s">
        <v>2515</v>
      </c>
      <c r="B1942" s="30" t="s">
        <v>3003</v>
      </c>
      <c r="C1942" s="30">
        <v>2</v>
      </c>
      <c r="D1942" s="30">
        <v>2</v>
      </c>
    </row>
    <row r="1943" spans="1:4">
      <c r="A1943" s="30" t="s">
        <v>1542</v>
      </c>
      <c r="B1943" s="30" t="s">
        <v>3002</v>
      </c>
      <c r="C1943" s="30">
        <v>2</v>
      </c>
      <c r="D1943" s="30">
        <v>2</v>
      </c>
    </row>
    <row r="1944" spans="1:4">
      <c r="A1944" s="30" t="s">
        <v>3255</v>
      </c>
      <c r="B1944" s="30" t="s">
        <v>3003</v>
      </c>
      <c r="C1944" s="30">
        <v>2</v>
      </c>
      <c r="D1944" s="30">
        <v>2</v>
      </c>
    </row>
    <row r="1945" spans="1:4">
      <c r="A1945" s="30" t="s">
        <v>2693</v>
      </c>
      <c r="B1945" s="30" t="s">
        <v>3002</v>
      </c>
      <c r="C1945" s="30">
        <v>2</v>
      </c>
      <c r="D1945" s="30">
        <v>2</v>
      </c>
    </row>
    <row r="1946" spans="1:4">
      <c r="A1946" s="30" t="s">
        <v>2380</v>
      </c>
      <c r="B1946" s="30" t="s">
        <v>3003</v>
      </c>
      <c r="C1946" s="30">
        <v>2</v>
      </c>
      <c r="D1946" s="30">
        <v>2</v>
      </c>
    </row>
    <row r="1947" spans="1:4">
      <c r="A1947" s="30" t="s">
        <v>1559</v>
      </c>
      <c r="B1947" s="30" t="s">
        <v>3002</v>
      </c>
      <c r="C1947" s="30">
        <v>2</v>
      </c>
      <c r="D1947" s="30">
        <v>2</v>
      </c>
    </row>
    <row r="1948" spans="1:4">
      <c r="A1948" s="30" t="s">
        <v>1379</v>
      </c>
      <c r="B1948" s="30" t="s">
        <v>3002</v>
      </c>
      <c r="C1948" s="30">
        <v>2</v>
      </c>
      <c r="D1948" s="30">
        <v>2</v>
      </c>
    </row>
    <row r="1949" spans="1:4">
      <c r="A1949" s="30" t="s">
        <v>2382</v>
      </c>
      <c r="B1949" s="30" t="s">
        <v>3003</v>
      </c>
      <c r="C1949" s="30">
        <v>2</v>
      </c>
      <c r="D1949" s="30">
        <v>2</v>
      </c>
    </row>
    <row r="1950" spans="1:4">
      <c r="A1950" s="30" t="s">
        <v>1280</v>
      </c>
      <c r="B1950" s="30" t="s">
        <v>3004</v>
      </c>
      <c r="C1950" s="30">
        <v>2</v>
      </c>
      <c r="D1950" s="30">
        <v>2</v>
      </c>
    </row>
    <row r="1951" spans="1:4">
      <c r="A1951" s="30" t="s">
        <v>1974</v>
      </c>
      <c r="B1951" s="30" t="s">
        <v>3002</v>
      </c>
      <c r="C1951" s="30">
        <v>2</v>
      </c>
      <c r="D1951" s="30">
        <v>1</v>
      </c>
    </row>
    <row r="1952" spans="1:4">
      <c r="A1952" s="30" t="s">
        <v>3687</v>
      </c>
      <c r="B1952" s="30" t="s">
        <v>3003</v>
      </c>
      <c r="C1952" s="30">
        <v>2</v>
      </c>
      <c r="D1952" s="30">
        <v>1</v>
      </c>
    </row>
    <row r="1953" spans="1:4">
      <c r="A1953" s="30" t="s">
        <v>2698</v>
      </c>
      <c r="B1953" s="30" t="s">
        <v>3003</v>
      </c>
      <c r="C1953" s="30">
        <v>2</v>
      </c>
      <c r="D1953" s="30">
        <v>2</v>
      </c>
    </row>
    <row r="1954" spans="1:4">
      <c r="A1954" s="30" t="s">
        <v>2065</v>
      </c>
      <c r="B1954" s="30" t="s">
        <v>3003</v>
      </c>
      <c r="C1954" s="30">
        <v>2</v>
      </c>
      <c r="D1954" s="30">
        <v>2</v>
      </c>
    </row>
    <row r="1955" spans="1:4">
      <c r="A1955" s="30" t="s">
        <v>1675</v>
      </c>
      <c r="B1955" s="30" t="s">
        <v>3002</v>
      </c>
      <c r="C1955" s="30">
        <v>2</v>
      </c>
      <c r="D1955" s="30">
        <v>2</v>
      </c>
    </row>
    <row r="1956" spans="1:4">
      <c r="A1956" s="30" t="s">
        <v>3525</v>
      </c>
      <c r="B1956" s="30" t="s">
        <v>3002</v>
      </c>
      <c r="C1956" s="30">
        <v>2</v>
      </c>
      <c r="D1956" s="30">
        <v>2</v>
      </c>
    </row>
    <row r="1957" spans="1:4">
      <c r="A1957" s="30" t="s">
        <v>2068</v>
      </c>
      <c r="B1957" s="30" t="s">
        <v>3002</v>
      </c>
      <c r="C1957" s="30">
        <v>2</v>
      </c>
      <c r="D1957" s="30">
        <v>2</v>
      </c>
    </row>
    <row r="1958" spans="1:4">
      <c r="A1958" s="30" t="s">
        <v>1352</v>
      </c>
      <c r="B1958" s="30" t="s">
        <v>3002</v>
      </c>
      <c r="C1958" s="30">
        <v>2</v>
      </c>
      <c r="D1958" s="30">
        <v>2</v>
      </c>
    </row>
    <row r="1959" spans="1:4">
      <c r="A1959" s="30" t="s">
        <v>1307</v>
      </c>
      <c r="B1959" s="30" t="s">
        <v>3004</v>
      </c>
      <c r="C1959" s="30">
        <v>2</v>
      </c>
      <c r="D1959" s="30">
        <v>2</v>
      </c>
    </row>
    <row r="1960" spans="1:4">
      <c r="A1960" s="30" t="s">
        <v>2267</v>
      </c>
      <c r="B1960" s="30" t="s">
        <v>3003</v>
      </c>
      <c r="C1960" s="30">
        <v>2</v>
      </c>
      <c r="D1960" s="30">
        <v>2</v>
      </c>
    </row>
    <row r="1961" spans="1:4">
      <c r="A1961" s="30" t="s">
        <v>1648</v>
      </c>
      <c r="B1961" s="30" t="s">
        <v>3002</v>
      </c>
      <c r="C1961" s="30">
        <v>2</v>
      </c>
      <c r="D1961" s="30">
        <v>2</v>
      </c>
    </row>
    <row r="1962" spans="1:4">
      <c r="A1962" s="30" t="s">
        <v>2702</v>
      </c>
      <c r="B1962" s="30" t="s">
        <v>3002</v>
      </c>
      <c r="C1962" s="30">
        <v>2</v>
      </c>
      <c r="D1962" s="30">
        <v>2</v>
      </c>
    </row>
    <row r="1963" spans="1:4">
      <c r="A1963" s="30" t="s">
        <v>2070</v>
      </c>
      <c r="B1963" s="30" t="s">
        <v>3002</v>
      </c>
      <c r="C1963" s="30">
        <v>2</v>
      </c>
      <c r="D1963" s="30">
        <v>2</v>
      </c>
    </row>
    <row r="1964" spans="1:4">
      <c r="A1964" s="30" t="s">
        <v>2072</v>
      </c>
      <c r="B1964" s="30" t="s">
        <v>3002</v>
      </c>
      <c r="C1964" s="30">
        <v>2</v>
      </c>
      <c r="D1964" s="30">
        <v>1</v>
      </c>
    </row>
    <row r="1965" spans="1:4">
      <c r="A1965" s="30" t="s">
        <v>1604</v>
      </c>
      <c r="B1965" s="30" t="s">
        <v>3002</v>
      </c>
      <c r="C1965" s="30">
        <v>2</v>
      </c>
      <c r="D1965" s="30">
        <v>2</v>
      </c>
    </row>
    <row r="1966" spans="1:4">
      <c r="A1966" s="30" t="s">
        <v>2703</v>
      </c>
      <c r="B1966" s="30" t="s">
        <v>3002</v>
      </c>
      <c r="C1966" s="30">
        <v>2</v>
      </c>
      <c r="D1966" s="30">
        <v>2</v>
      </c>
    </row>
    <row r="1967" spans="1:4">
      <c r="A1967" s="30" t="s">
        <v>2159</v>
      </c>
      <c r="B1967" s="30" t="s">
        <v>3003</v>
      </c>
      <c r="C1967" s="30">
        <v>2</v>
      </c>
      <c r="D1967" s="30">
        <v>2</v>
      </c>
    </row>
    <row r="1968" spans="1:4">
      <c r="A1968" s="30" t="s">
        <v>1977</v>
      </c>
      <c r="B1968" s="30" t="s">
        <v>3003</v>
      </c>
      <c r="C1968" s="30">
        <v>2</v>
      </c>
      <c r="D1968" s="30">
        <v>2</v>
      </c>
    </row>
    <row r="1969" spans="1:4">
      <c r="A1969" s="30" t="s">
        <v>3393</v>
      </c>
      <c r="B1969" s="30">
        <v>2</v>
      </c>
      <c r="C1969" s="30">
        <v>2</v>
      </c>
      <c r="D1969" s="30">
        <v>1</v>
      </c>
    </row>
    <row r="1970" spans="1:4">
      <c r="A1970" s="30" t="s">
        <v>4453</v>
      </c>
      <c r="B1970" s="30">
        <v>2</v>
      </c>
      <c r="C1970" s="30">
        <v>2</v>
      </c>
      <c r="D1970" s="30">
        <v>1</v>
      </c>
    </row>
    <row r="1971" spans="1:4">
      <c r="A1971" s="30" t="s">
        <v>3689</v>
      </c>
      <c r="B1971" s="30" t="s">
        <v>3003</v>
      </c>
      <c r="C1971" s="30">
        <v>2</v>
      </c>
      <c r="D1971" s="30">
        <v>1</v>
      </c>
    </row>
    <row r="1972" spans="1:4">
      <c r="A1972" s="30" t="s">
        <v>2268</v>
      </c>
      <c r="B1972" s="30" t="s">
        <v>3003</v>
      </c>
      <c r="C1972" s="30">
        <v>2</v>
      </c>
      <c r="D1972" s="30">
        <v>2</v>
      </c>
    </row>
    <row r="1973" spans="1:4">
      <c r="A1973" s="30" t="s">
        <v>1767</v>
      </c>
      <c r="B1973" s="30" t="s">
        <v>3003</v>
      </c>
      <c r="C1973" s="30">
        <v>2</v>
      </c>
      <c r="D1973" s="30">
        <v>2</v>
      </c>
    </row>
    <row r="1974" spans="1:4">
      <c r="A1974" s="30" t="s">
        <v>2524</v>
      </c>
      <c r="B1974" s="30" t="s">
        <v>3002</v>
      </c>
      <c r="C1974" s="30">
        <v>2</v>
      </c>
      <c r="D1974" s="30">
        <v>2</v>
      </c>
    </row>
    <row r="1975" spans="1:4">
      <c r="A1975" s="30" t="s">
        <v>1709</v>
      </c>
      <c r="B1975" s="30" t="s">
        <v>3004</v>
      </c>
      <c r="C1975" s="30">
        <v>2</v>
      </c>
      <c r="D1975" s="30">
        <v>1</v>
      </c>
    </row>
    <row r="1976" spans="1:4">
      <c r="A1976" s="30" t="s">
        <v>1349</v>
      </c>
      <c r="B1976" s="30" t="s">
        <v>3004</v>
      </c>
      <c r="C1976" s="30">
        <v>2</v>
      </c>
      <c r="D1976" s="30">
        <v>1</v>
      </c>
    </row>
    <row r="1977" spans="1:4">
      <c r="A1977" s="30" t="s">
        <v>2706</v>
      </c>
      <c r="B1977" s="30" t="s">
        <v>3003</v>
      </c>
      <c r="C1977" s="30">
        <v>2</v>
      </c>
      <c r="D1977" s="30">
        <v>2</v>
      </c>
    </row>
    <row r="1978" spans="1:4">
      <c r="A1978" s="30" t="s">
        <v>2707</v>
      </c>
      <c r="B1978" s="30" t="s">
        <v>3003</v>
      </c>
      <c r="C1978" s="30">
        <v>2</v>
      </c>
      <c r="D1978" s="30">
        <v>2</v>
      </c>
    </row>
    <row r="1979" spans="1:4">
      <c r="A1979" s="30" t="s">
        <v>1735</v>
      </c>
      <c r="B1979" s="30" t="s">
        <v>3003</v>
      </c>
      <c r="C1979" s="30">
        <v>2</v>
      </c>
      <c r="D1979" s="30">
        <v>2</v>
      </c>
    </row>
    <row r="1980" spans="1:4">
      <c r="A1980" s="30" t="s">
        <v>2161</v>
      </c>
      <c r="B1980" s="30" t="s">
        <v>3003</v>
      </c>
      <c r="C1980" s="30">
        <v>2</v>
      </c>
      <c r="D1980" s="30">
        <v>2</v>
      </c>
    </row>
    <row r="1981" spans="1:4">
      <c r="A1981" s="30" t="s">
        <v>1908</v>
      </c>
      <c r="B1981" s="30" t="s">
        <v>3002</v>
      </c>
      <c r="C1981" s="30">
        <v>2</v>
      </c>
      <c r="D1981" s="30">
        <v>2</v>
      </c>
    </row>
    <row r="1982" spans="1:4">
      <c r="A1982" s="30" t="s">
        <v>1711</v>
      </c>
      <c r="B1982" s="30" t="s">
        <v>3003</v>
      </c>
      <c r="C1982" s="30">
        <v>2</v>
      </c>
      <c r="D1982" s="30">
        <v>2</v>
      </c>
    </row>
    <row r="1983" spans="1:4">
      <c r="A1983" s="30" t="s">
        <v>1909</v>
      </c>
      <c r="B1983" s="30" t="s">
        <v>3002</v>
      </c>
      <c r="C1983" s="30">
        <v>2</v>
      </c>
      <c r="D1983" s="30">
        <v>2</v>
      </c>
    </row>
    <row r="1984" spans="1:4">
      <c r="A1984" s="30" t="s">
        <v>1373</v>
      </c>
      <c r="B1984" s="30" t="s">
        <v>3002</v>
      </c>
      <c r="C1984" s="30">
        <v>2</v>
      </c>
      <c r="D1984" s="30">
        <v>2</v>
      </c>
    </row>
    <row r="1985" spans="1:4">
      <c r="A1985" s="30" t="s">
        <v>1678</v>
      </c>
      <c r="B1985" s="30" t="s">
        <v>3002</v>
      </c>
      <c r="C1985" s="30">
        <v>2</v>
      </c>
      <c r="D1985" s="30">
        <v>2</v>
      </c>
    </row>
    <row r="1986" spans="1:4">
      <c r="A1986" s="30" t="s">
        <v>1496</v>
      </c>
      <c r="B1986" s="30" t="s">
        <v>3004</v>
      </c>
      <c r="C1986" s="30">
        <v>2</v>
      </c>
      <c r="D1986" s="30">
        <v>2</v>
      </c>
    </row>
    <row r="1987" spans="1:4">
      <c r="A1987" s="30" t="s">
        <v>1545</v>
      </c>
      <c r="B1987" s="30" t="s">
        <v>3003</v>
      </c>
      <c r="C1987" s="30">
        <v>2</v>
      </c>
      <c r="D1987" s="30">
        <v>2</v>
      </c>
    </row>
    <row r="1988" spans="1:4">
      <c r="A1988" s="30" t="s">
        <v>1545</v>
      </c>
      <c r="B1988" s="30" t="s">
        <v>3002</v>
      </c>
      <c r="C1988" s="30">
        <v>2</v>
      </c>
      <c r="D1988" s="30">
        <v>2</v>
      </c>
    </row>
    <row r="1989" spans="1:4">
      <c r="A1989" s="30" t="s">
        <v>1214</v>
      </c>
      <c r="B1989" s="30" t="s">
        <v>3004</v>
      </c>
      <c r="C1989" s="30">
        <v>2</v>
      </c>
      <c r="D1989" s="30">
        <v>2</v>
      </c>
    </row>
    <row r="1990" spans="1:4">
      <c r="A1990" s="30" t="s">
        <v>3690</v>
      </c>
      <c r="B1990" s="30" t="s">
        <v>3003</v>
      </c>
      <c r="C1990" s="30">
        <v>2</v>
      </c>
      <c r="D1990" s="30">
        <v>2</v>
      </c>
    </row>
    <row r="1991" spans="1:4">
      <c r="A1991" s="30" t="s">
        <v>1284</v>
      </c>
      <c r="B1991" s="30" t="s">
        <v>3002</v>
      </c>
      <c r="C1991" s="30">
        <v>2</v>
      </c>
      <c r="D1991" s="30">
        <v>2</v>
      </c>
    </row>
    <row r="1992" spans="1:4">
      <c r="A1992" s="30" t="s">
        <v>1312</v>
      </c>
      <c r="B1992" s="30" t="s">
        <v>3003</v>
      </c>
      <c r="C1992" s="30">
        <v>2</v>
      </c>
      <c r="D1992" s="30">
        <v>2</v>
      </c>
    </row>
    <row r="1993" spans="1:4">
      <c r="A1993" s="30" t="s">
        <v>1314</v>
      </c>
      <c r="B1993" s="30" t="s">
        <v>3004</v>
      </c>
      <c r="C1993" s="30">
        <v>2</v>
      </c>
      <c r="D1993" s="30">
        <v>1</v>
      </c>
    </row>
    <row r="1994" spans="1:4">
      <c r="A1994" s="30" t="s">
        <v>1233</v>
      </c>
      <c r="B1994" s="30" t="s">
        <v>3002</v>
      </c>
      <c r="C1994" s="30">
        <v>2</v>
      </c>
      <c r="D1994" s="30">
        <v>2</v>
      </c>
    </row>
    <row r="1995" spans="1:4">
      <c r="A1995" s="30" t="s">
        <v>1325</v>
      </c>
      <c r="B1995" s="30" t="s">
        <v>3002</v>
      </c>
      <c r="C1995" s="30">
        <v>2</v>
      </c>
      <c r="D1995" s="30">
        <v>2</v>
      </c>
    </row>
    <row r="1996" spans="1:4">
      <c r="A1996" s="30" t="s">
        <v>3128</v>
      </c>
      <c r="B1996" s="30" t="s">
        <v>3002</v>
      </c>
      <c r="C1996" s="30">
        <v>2</v>
      </c>
      <c r="D1996" s="30">
        <v>2</v>
      </c>
    </row>
    <row r="1997" spans="1:4">
      <c r="A1997" s="30" t="s">
        <v>3127</v>
      </c>
      <c r="B1997" s="30" t="s">
        <v>3002</v>
      </c>
      <c r="C1997" s="30">
        <v>2</v>
      </c>
      <c r="D1997" s="30">
        <v>2</v>
      </c>
    </row>
    <row r="1998" spans="1:4">
      <c r="A1998" s="30" t="s">
        <v>3126</v>
      </c>
      <c r="B1998" s="30" t="s">
        <v>3002</v>
      </c>
      <c r="C1998" s="30">
        <v>2</v>
      </c>
      <c r="D1998" s="30">
        <v>1</v>
      </c>
    </row>
    <row r="1999" spans="1:4">
      <c r="A1999" s="30" t="s">
        <v>3482</v>
      </c>
      <c r="B1999" s="30" t="s">
        <v>3004</v>
      </c>
      <c r="C1999" s="30">
        <v>2</v>
      </c>
      <c r="D1999" s="30">
        <v>1</v>
      </c>
    </row>
    <row r="2000" spans="1:4">
      <c r="A2000" s="30" t="s">
        <v>3559</v>
      </c>
      <c r="B2000" s="30" t="s">
        <v>3003</v>
      </c>
      <c r="C2000" s="30">
        <v>2</v>
      </c>
      <c r="D2000" s="30">
        <v>2</v>
      </c>
    </row>
    <row r="2001" spans="1:4">
      <c r="A2001" s="30" t="s">
        <v>3559</v>
      </c>
      <c r="B2001" s="30" t="s">
        <v>3002</v>
      </c>
      <c r="C2001" s="30">
        <v>2</v>
      </c>
      <c r="D2001" s="30">
        <v>1</v>
      </c>
    </row>
    <row r="2002" spans="1:4">
      <c r="A2002" s="30" t="s">
        <v>2075</v>
      </c>
      <c r="B2002" s="30" t="s">
        <v>3002</v>
      </c>
      <c r="C2002" s="30">
        <v>2</v>
      </c>
      <c r="D2002" s="30">
        <v>2</v>
      </c>
    </row>
    <row r="2003" spans="1:4">
      <c r="A2003" s="30" t="s">
        <v>1912</v>
      </c>
      <c r="B2003" s="30" t="s">
        <v>3002</v>
      </c>
      <c r="C2003" s="30">
        <v>2</v>
      </c>
      <c r="D2003" s="30">
        <v>2</v>
      </c>
    </row>
    <row r="2004" spans="1:4">
      <c r="A2004" s="30" t="s">
        <v>1912</v>
      </c>
      <c r="B2004" s="30" t="s">
        <v>3004</v>
      </c>
      <c r="C2004" s="30">
        <v>2</v>
      </c>
      <c r="D2004" s="30">
        <v>2</v>
      </c>
    </row>
    <row r="2005" spans="1:4">
      <c r="A2005" s="30" t="s">
        <v>2388</v>
      </c>
      <c r="B2005" s="30" t="s">
        <v>3003</v>
      </c>
      <c r="C2005" s="30">
        <v>2</v>
      </c>
      <c r="D2005" s="30">
        <v>1</v>
      </c>
    </row>
    <row r="2006" spans="1:4">
      <c r="A2006" s="30" t="s">
        <v>1425</v>
      </c>
      <c r="B2006" s="30" t="s">
        <v>3002</v>
      </c>
      <c r="C2006" s="30">
        <v>2</v>
      </c>
      <c r="D2006" s="30">
        <v>2</v>
      </c>
    </row>
    <row r="2007" spans="1:4">
      <c r="A2007" s="30" t="s">
        <v>3691</v>
      </c>
      <c r="B2007" s="30" t="s">
        <v>3002</v>
      </c>
      <c r="C2007" s="30">
        <v>2</v>
      </c>
      <c r="D2007" s="30">
        <v>1</v>
      </c>
    </row>
    <row r="2008" spans="1:4">
      <c r="A2008" s="30" t="s">
        <v>1546</v>
      </c>
      <c r="B2008" s="30" t="s">
        <v>3002</v>
      </c>
      <c r="C2008" s="30">
        <v>2</v>
      </c>
      <c r="D2008" s="30">
        <v>2</v>
      </c>
    </row>
    <row r="2009" spans="1:4">
      <c r="A2009" s="30" t="s">
        <v>3260</v>
      </c>
      <c r="B2009" s="30" t="s">
        <v>3003</v>
      </c>
      <c r="C2009" s="30">
        <v>2</v>
      </c>
      <c r="D2009" s="30">
        <v>1</v>
      </c>
    </row>
    <row r="2010" spans="1:4">
      <c r="A2010" s="30" t="s">
        <v>2077</v>
      </c>
      <c r="B2010" s="30" t="s">
        <v>3003</v>
      </c>
      <c r="C2010" s="30">
        <v>2</v>
      </c>
      <c r="D2010" s="30">
        <v>2</v>
      </c>
    </row>
    <row r="2011" spans="1:4">
      <c r="A2011" s="30" t="s">
        <v>2077</v>
      </c>
      <c r="B2011" s="30" t="s">
        <v>3002</v>
      </c>
      <c r="C2011" s="30">
        <v>2</v>
      </c>
      <c r="D2011" s="30">
        <v>2</v>
      </c>
    </row>
    <row r="2012" spans="1:4">
      <c r="A2012" s="30" t="s">
        <v>2389</v>
      </c>
      <c r="B2012" s="30" t="s">
        <v>3003</v>
      </c>
      <c r="C2012" s="30">
        <v>2</v>
      </c>
      <c r="D2012" s="30">
        <v>2</v>
      </c>
    </row>
    <row r="2013" spans="1:4">
      <c r="A2013" s="30" t="s">
        <v>2389</v>
      </c>
      <c r="B2013" s="30" t="s">
        <v>3002</v>
      </c>
      <c r="C2013" s="30">
        <v>2</v>
      </c>
      <c r="D2013" s="30">
        <v>2</v>
      </c>
    </row>
    <row r="2014" spans="1:4">
      <c r="A2014" s="30" t="s">
        <v>2167</v>
      </c>
      <c r="B2014" s="30" t="s">
        <v>3003</v>
      </c>
      <c r="C2014" s="30">
        <v>2</v>
      </c>
      <c r="D2014" s="30">
        <v>2</v>
      </c>
    </row>
    <row r="2015" spans="1:4">
      <c r="A2015" s="30" t="s">
        <v>2167</v>
      </c>
      <c r="B2015" s="30" t="s">
        <v>3004</v>
      </c>
      <c r="C2015" s="30">
        <v>2</v>
      </c>
      <c r="D2015" s="30">
        <v>1</v>
      </c>
    </row>
    <row r="2016" spans="1:4">
      <c r="A2016" s="30" t="s">
        <v>1914</v>
      </c>
      <c r="B2016" s="30" t="s">
        <v>3003</v>
      </c>
      <c r="C2016" s="30">
        <v>2</v>
      </c>
      <c r="D2016" s="30">
        <v>2</v>
      </c>
    </row>
    <row r="2017" spans="1:4">
      <c r="A2017" s="30" t="s">
        <v>1914</v>
      </c>
      <c r="B2017" s="30" t="s">
        <v>3004</v>
      </c>
      <c r="C2017" s="30">
        <v>2</v>
      </c>
      <c r="D2017" s="30">
        <v>1</v>
      </c>
    </row>
    <row r="2018" spans="1:4">
      <c r="A2018" s="30" t="s">
        <v>1308</v>
      </c>
      <c r="B2018" s="30" t="s">
        <v>3004</v>
      </c>
      <c r="C2018" s="30">
        <v>2</v>
      </c>
      <c r="D2018" s="30">
        <v>2</v>
      </c>
    </row>
    <row r="2019" spans="1:4">
      <c r="A2019" s="30" t="s">
        <v>3173</v>
      </c>
      <c r="B2019" s="30" t="s">
        <v>3003</v>
      </c>
      <c r="C2019" s="30">
        <v>2</v>
      </c>
      <c r="D2019" s="30">
        <v>1</v>
      </c>
    </row>
    <row r="2020" spans="1:4">
      <c r="A2020" s="30" t="s">
        <v>2390</v>
      </c>
      <c r="B2020" s="30" t="s">
        <v>3003</v>
      </c>
      <c r="C2020" s="30">
        <v>2</v>
      </c>
      <c r="D2020" s="30">
        <v>2</v>
      </c>
    </row>
    <row r="2021" spans="1:4">
      <c r="A2021" s="30" t="s">
        <v>3264</v>
      </c>
      <c r="B2021" s="30" t="s">
        <v>3003</v>
      </c>
      <c r="C2021" s="30">
        <v>2</v>
      </c>
      <c r="D2021" s="30">
        <v>2</v>
      </c>
    </row>
    <row r="2022" spans="1:4">
      <c r="A2022" s="30" t="s">
        <v>2270</v>
      </c>
      <c r="B2022" s="30" t="s">
        <v>3002</v>
      </c>
      <c r="C2022" s="30">
        <v>2</v>
      </c>
      <c r="D2022" s="30">
        <v>2</v>
      </c>
    </row>
    <row r="2023" spans="1:4">
      <c r="A2023" s="30" t="s">
        <v>3174</v>
      </c>
      <c r="B2023" s="30" t="s">
        <v>3004</v>
      </c>
      <c r="C2023" s="30">
        <v>2</v>
      </c>
      <c r="D2023" s="30">
        <v>2</v>
      </c>
    </row>
    <row r="2024" spans="1:4">
      <c r="A2024" s="30" t="s">
        <v>3693</v>
      </c>
      <c r="B2024" s="30" t="s">
        <v>3003</v>
      </c>
      <c r="C2024" s="30">
        <v>2</v>
      </c>
      <c r="D2024" s="30">
        <v>1</v>
      </c>
    </row>
    <row r="2025" spans="1:4">
      <c r="A2025" s="30" t="s">
        <v>3268</v>
      </c>
      <c r="B2025" s="30" t="s">
        <v>3003</v>
      </c>
      <c r="C2025" s="30">
        <v>2</v>
      </c>
      <c r="D2025" s="30">
        <v>1</v>
      </c>
    </row>
    <row r="2026" spans="1:4">
      <c r="A2026" s="30" t="s">
        <v>3694</v>
      </c>
      <c r="B2026" s="30" t="s">
        <v>3002</v>
      </c>
      <c r="C2026" s="30">
        <v>2</v>
      </c>
      <c r="D2026" s="30">
        <v>1</v>
      </c>
    </row>
    <row r="2027" spans="1:4">
      <c r="A2027" s="30" t="s">
        <v>2394</v>
      </c>
      <c r="B2027" s="30" t="s">
        <v>3003</v>
      </c>
      <c r="C2027" s="30">
        <v>2</v>
      </c>
      <c r="D2027" s="30">
        <v>2</v>
      </c>
    </row>
    <row r="2028" spans="1:4">
      <c r="A2028" s="30" t="s">
        <v>2533</v>
      </c>
      <c r="B2028" s="30" t="s">
        <v>3003</v>
      </c>
      <c r="C2028" s="30">
        <v>2</v>
      </c>
      <c r="D2028" s="30">
        <v>2</v>
      </c>
    </row>
    <row r="2029" spans="1:4">
      <c r="A2029" s="30" t="s">
        <v>2533</v>
      </c>
      <c r="B2029" s="30" t="s">
        <v>3002</v>
      </c>
      <c r="C2029" s="30">
        <v>2</v>
      </c>
      <c r="D2029" s="30">
        <v>2</v>
      </c>
    </row>
    <row r="2030" spans="1:4">
      <c r="A2030" s="30" t="s">
        <v>1981</v>
      </c>
      <c r="B2030" s="30" t="s">
        <v>3003</v>
      </c>
      <c r="C2030" s="30">
        <v>2</v>
      </c>
      <c r="D2030" s="30">
        <v>2</v>
      </c>
    </row>
    <row r="2031" spans="1:4">
      <c r="A2031" s="30" t="s">
        <v>2272</v>
      </c>
      <c r="B2031" s="30" t="s">
        <v>3003</v>
      </c>
      <c r="C2031" s="30">
        <v>2</v>
      </c>
      <c r="D2031" s="30">
        <v>2</v>
      </c>
    </row>
    <row r="2032" spans="1:4">
      <c r="A2032" s="30" t="s">
        <v>2395</v>
      </c>
      <c r="B2032" s="30" t="s">
        <v>3002</v>
      </c>
      <c r="C2032" s="30">
        <v>2</v>
      </c>
      <c r="D2032" s="30">
        <v>2</v>
      </c>
    </row>
    <row r="2033" spans="1:4">
      <c r="A2033" s="30" t="s">
        <v>2395</v>
      </c>
      <c r="B2033" s="30" t="s">
        <v>3004</v>
      </c>
      <c r="C2033" s="30">
        <v>2</v>
      </c>
      <c r="D2033" s="30">
        <v>1</v>
      </c>
    </row>
    <row r="2034" spans="1:4">
      <c r="A2034" s="30" t="s">
        <v>2716</v>
      </c>
      <c r="B2034" s="30" t="s">
        <v>3002</v>
      </c>
      <c r="C2034" s="30">
        <v>2</v>
      </c>
      <c r="D2034" s="30">
        <v>1</v>
      </c>
    </row>
    <row r="2035" spans="1:4">
      <c r="A2035" s="30" t="s">
        <v>2169</v>
      </c>
      <c r="B2035" s="30" t="s">
        <v>3002</v>
      </c>
      <c r="C2035" s="30">
        <v>2</v>
      </c>
      <c r="D2035" s="30">
        <v>2</v>
      </c>
    </row>
    <row r="2036" spans="1:4">
      <c r="A2036" s="30" t="s">
        <v>1589</v>
      </c>
      <c r="B2036" s="30" t="s">
        <v>3003</v>
      </c>
      <c r="C2036" s="30">
        <v>2</v>
      </c>
      <c r="D2036" s="30">
        <v>2</v>
      </c>
    </row>
    <row r="2037" spans="1:4">
      <c r="A2037" s="30" t="s">
        <v>2080</v>
      </c>
      <c r="B2037" s="30" t="s">
        <v>3002</v>
      </c>
      <c r="C2037" s="30">
        <v>2</v>
      </c>
      <c r="D2037" s="30">
        <v>2</v>
      </c>
    </row>
    <row r="2038" spans="1:4">
      <c r="A2038" s="30" t="s">
        <v>2397</v>
      </c>
      <c r="B2038" s="30" t="s">
        <v>3003</v>
      </c>
      <c r="C2038" s="30">
        <v>2</v>
      </c>
      <c r="D2038" s="30">
        <v>1</v>
      </c>
    </row>
    <row r="2039" spans="1:4">
      <c r="A2039" s="30" t="s">
        <v>1983</v>
      </c>
      <c r="B2039" s="30" t="s">
        <v>3003</v>
      </c>
      <c r="C2039" s="30">
        <v>2</v>
      </c>
      <c r="D2039" s="30">
        <v>2</v>
      </c>
    </row>
    <row r="2040" spans="1:4">
      <c r="A2040" s="30" t="s">
        <v>1862</v>
      </c>
      <c r="B2040" s="30" t="s">
        <v>3002</v>
      </c>
      <c r="C2040" s="30">
        <v>2</v>
      </c>
      <c r="D2040" s="30">
        <v>1</v>
      </c>
    </row>
    <row r="2041" spans="1:4">
      <c r="A2041" s="30" t="s">
        <v>2171</v>
      </c>
      <c r="B2041" s="30" t="s">
        <v>3003</v>
      </c>
      <c r="C2041" s="30">
        <v>2</v>
      </c>
      <c r="D2041" s="30">
        <v>2</v>
      </c>
    </row>
    <row r="2042" spans="1:4">
      <c r="A2042" s="30" t="s">
        <v>2171</v>
      </c>
      <c r="B2042" s="30" t="s">
        <v>3002</v>
      </c>
      <c r="C2042" s="30">
        <v>2</v>
      </c>
      <c r="D2042" s="30">
        <v>2</v>
      </c>
    </row>
    <row r="2043" spans="1:4">
      <c r="A2043" s="30" t="s">
        <v>1773</v>
      </c>
      <c r="B2043" s="30" t="s">
        <v>3002</v>
      </c>
      <c r="C2043" s="30">
        <v>2</v>
      </c>
      <c r="D2043" s="30">
        <v>2</v>
      </c>
    </row>
    <row r="2044" spans="1:4">
      <c r="A2044" s="30" t="s">
        <v>1916</v>
      </c>
      <c r="B2044" s="30" t="s">
        <v>3002</v>
      </c>
      <c r="C2044" s="30">
        <v>2</v>
      </c>
      <c r="D2044" s="30">
        <v>2</v>
      </c>
    </row>
    <row r="2045" spans="1:4">
      <c r="A2045" s="30" t="s">
        <v>1590</v>
      </c>
      <c r="B2045" s="30" t="s">
        <v>3004</v>
      </c>
      <c r="C2045" s="30">
        <v>2</v>
      </c>
      <c r="D2045" s="30">
        <v>2</v>
      </c>
    </row>
    <row r="2046" spans="1:4">
      <c r="A2046" s="30" t="s">
        <v>2082</v>
      </c>
      <c r="B2046" s="30" t="s">
        <v>3002</v>
      </c>
      <c r="C2046" s="30">
        <v>2</v>
      </c>
      <c r="D2046" s="30">
        <v>2</v>
      </c>
    </row>
    <row r="2047" spans="1:4">
      <c r="A2047" s="30" t="s">
        <v>1985</v>
      </c>
      <c r="B2047" s="30" t="s">
        <v>3003</v>
      </c>
      <c r="C2047" s="30">
        <v>2</v>
      </c>
      <c r="D2047" s="30">
        <v>2</v>
      </c>
    </row>
    <row r="2048" spans="1:4">
      <c r="A2048" s="30" t="s">
        <v>3276</v>
      </c>
      <c r="B2048" s="30" t="s">
        <v>3002</v>
      </c>
      <c r="C2048" s="30">
        <v>2</v>
      </c>
      <c r="D2048" s="30">
        <v>1</v>
      </c>
    </row>
    <row r="2049" spans="1:4">
      <c r="A2049" s="30" t="s">
        <v>1271</v>
      </c>
      <c r="B2049" s="30" t="s">
        <v>3004</v>
      </c>
      <c r="C2049" s="30">
        <v>2</v>
      </c>
      <c r="D2049" s="30">
        <v>2</v>
      </c>
    </row>
    <row r="2050" spans="1:4">
      <c r="A2050" s="30" t="s">
        <v>3278</v>
      </c>
      <c r="B2050" s="30" t="s">
        <v>3003</v>
      </c>
      <c r="C2050" s="30">
        <v>2</v>
      </c>
      <c r="D2050" s="30">
        <v>2</v>
      </c>
    </row>
    <row r="2051" spans="1:4">
      <c r="A2051" s="30" t="s">
        <v>2275</v>
      </c>
      <c r="B2051" s="30" t="s">
        <v>3003</v>
      </c>
      <c r="C2051" s="30">
        <v>2</v>
      </c>
      <c r="D2051" s="30">
        <v>2</v>
      </c>
    </row>
    <row r="2052" spans="1:4">
      <c r="A2052" s="30" t="s">
        <v>2399</v>
      </c>
      <c r="B2052" s="30" t="s">
        <v>3003</v>
      </c>
      <c r="C2052" s="30">
        <v>2</v>
      </c>
      <c r="D2052" s="30">
        <v>2</v>
      </c>
    </row>
    <row r="2053" spans="1:4">
      <c r="A2053" s="30" t="s">
        <v>2399</v>
      </c>
      <c r="B2053" s="30" t="s">
        <v>3002</v>
      </c>
      <c r="C2053" s="30">
        <v>2</v>
      </c>
      <c r="D2053" s="30">
        <v>1</v>
      </c>
    </row>
    <row r="2054" spans="1:4">
      <c r="A2054" s="30" t="s">
        <v>2083</v>
      </c>
      <c r="B2054" s="30" t="s">
        <v>3002</v>
      </c>
      <c r="C2054" s="30">
        <v>2</v>
      </c>
      <c r="D2054" s="30">
        <v>2</v>
      </c>
    </row>
    <row r="2055" spans="1:4">
      <c r="A2055" s="30" t="s">
        <v>1367</v>
      </c>
      <c r="B2055" s="30" t="s">
        <v>3004</v>
      </c>
      <c r="C2055" s="30">
        <v>2</v>
      </c>
      <c r="D2055" s="30">
        <v>2</v>
      </c>
    </row>
    <row r="2056" spans="1:4">
      <c r="A2056" s="30" t="s">
        <v>2277</v>
      </c>
      <c r="B2056" s="30" t="s">
        <v>3002</v>
      </c>
      <c r="C2056" s="30">
        <v>2</v>
      </c>
      <c r="D2056" s="30">
        <v>2</v>
      </c>
    </row>
    <row r="2057" spans="1:4">
      <c r="A2057" s="30" t="s">
        <v>2175</v>
      </c>
      <c r="B2057" s="30" t="s">
        <v>3003</v>
      </c>
      <c r="C2057" s="30">
        <v>2</v>
      </c>
      <c r="D2057" s="30">
        <v>2</v>
      </c>
    </row>
    <row r="2058" spans="1:4">
      <c r="A2058" s="30" t="s">
        <v>2177</v>
      </c>
      <c r="B2058" s="30" t="s">
        <v>3003</v>
      </c>
      <c r="C2058" s="30">
        <v>2</v>
      </c>
      <c r="D2058" s="30">
        <v>2</v>
      </c>
    </row>
    <row r="2059" spans="1:4">
      <c r="A2059" s="30" t="s">
        <v>2401</v>
      </c>
      <c r="B2059" s="30" t="s">
        <v>3003</v>
      </c>
      <c r="C2059" s="30">
        <v>2</v>
      </c>
      <c r="D2059" s="30">
        <v>2</v>
      </c>
    </row>
    <row r="2060" spans="1:4">
      <c r="A2060" s="30" t="s">
        <v>2538</v>
      </c>
      <c r="B2060" s="30" t="s">
        <v>3002</v>
      </c>
      <c r="C2060" s="30">
        <v>2</v>
      </c>
      <c r="D2060" s="30">
        <v>2</v>
      </c>
    </row>
    <row r="2061" spans="1:4">
      <c r="A2061" s="30" t="s">
        <v>2085</v>
      </c>
      <c r="B2061" s="30" t="s">
        <v>3002</v>
      </c>
      <c r="C2061" s="30">
        <v>2</v>
      </c>
      <c r="D2061" s="30">
        <v>3</v>
      </c>
    </row>
    <row r="2062" spans="1:4">
      <c r="A2062" s="30" t="s">
        <v>2280</v>
      </c>
      <c r="B2062" s="30" t="s">
        <v>3002</v>
      </c>
      <c r="C2062" s="30">
        <v>2</v>
      </c>
      <c r="D2062" s="30">
        <v>2</v>
      </c>
    </row>
    <row r="2063" spans="1:4">
      <c r="A2063" s="30" t="s">
        <v>1717</v>
      </c>
      <c r="B2063" s="30" t="s">
        <v>3002</v>
      </c>
      <c r="C2063" s="30">
        <v>2</v>
      </c>
      <c r="D2063" s="30">
        <v>2</v>
      </c>
    </row>
    <row r="2064" spans="1:4">
      <c r="A2064" s="30" t="s">
        <v>3696</v>
      </c>
      <c r="B2064" s="30" t="s">
        <v>3003</v>
      </c>
      <c r="C2064" s="30">
        <v>2</v>
      </c>
      <c r="D2064" s="30">
        <v>2</v>
      </c>
    </row>
    <row r="2065" spans="1:4">
      <c r="A2065" s="30" t="s">
        <v>2540</v>
      </c>
      <c r="B2065" s="30" t="s">
        <v>3002</v>
      </c>
      <c r="C2065" s="30">
        <v>2</v>
      </c>
      <c r="D2065" s="30">
        <v>2</v>
      </c>
    </row>
    <row r="2066" spans="1:4">
      <c r="A2066" s="30" t="s">
        <v>3697</v>
      </c>
      <c r="B2066" s="30" t="s">
        <v>3003</v>
      </c>
      <c r="C2066" s="30">
        <v>2</v>
      </c>
      <c r="D2066" s="30">
        <v>1</v>
      </c>
    </row>
    <row r="2067" spans="1:4">
      <c r="A2067" s="30" t="s">
        <v>1864</v>
      </c>
      <c r="B2067" s="30" t="s">
        <v>3002</v>
      </c>
      <c r="C2067" s="30">
        <v>2</v>
      </c>
      <c r="D2067" s="30">
        <v>2</v>
      </c>
    </row>
    <row r="2068" spans="1:4">
      <c r="A2068" s="30" t="s">
        <v>3698</v>
      </c>
      <c r="B2068" s="30" t="s">
        <v>3003</v>
      </c>
      <c r="C2068" s="30">
        <v>2</v>
      </c>
      <c r="D2068" s="30">
        <v>2</v>
      </c>
    </row>
    <row r="2069" spans="1:4">
      <c r="A2069" s="30" t="s">
        <v>1683</v>
      </c>
      <c r="B2069" s="30" t="s">
        <v>3003</v>
      </c>
      <c r="C2069" s="30">
        <v>2</v>
      </c>
      <c r="D2069" s="30">
        <v>2</v>
      </c>
    </row>
    <row r="2070" spans="1:4">
      <c r="A2070" s="30" t="s">
        <v>1530</v>
      </c>
      <c r="B2070" s="30" t="s">
        <v>3002</v>
      </c>
      <c r="C2070" s="30">
        <v>2</v>
      </c>
      <c r="D2070" s="30">
        <v>2</v>
      </c>
    </row>
    <row r="2071" spans="1:4">
      <c r="A2071" s="30" t="s">
        <v>3699</v>
      </c>
      <c r="B2071" s="30" t="s">
        <v>3003</v>
      </c>
      <c r="C2071" s="30">
        <v>2</v>
      </c>
      <c r="D2071" s="30">
        <v>2</v>
      </c>
    </row>
    <row r="2072" spans="1:4">
      <c r="A2072" s="30" t="s">
        <v>1987</v>
      </c>
      <c r="B2072" s="30" t="s">
        <v>3002</v>
      </c>
      <c r="C2072" s="30">
        <v>2</v>
      </c>
      <c r="D2072" s="30">
        <v>2</v>
      </c>
    </row>
    <row r="2073" spans="1:4">
      <c r="A2073" s="30" t="s">
        <v>3700</v>
      </c>
      <c r="B2073" s="30" t="s">
        <v>3003</v>
      </c>
      <c r="C2073" s="30">
        <v>2</v>
      </c>
      <c r="D2073" s="30">
        <v>2</v>
      </c>
    </row>
    <row r="2074" spans="1:4">
      <c r="A2074" s="30" t="s">
        <v>3701</v>
      </c>
      <c r="B2074" s="30" t="s">
        <v>3003</v>
      </c>
      <c r="C2074" s="30">
        <v>2</v>
      </c>
      <c r="D2074" s="30">
        <v>2</v>
      </c>
    </row>
    <row r="2075" spans="1:4">
      <c r="A2075" s="30" t="s">
        <v>1825</v>
      </c>
      <c r="B2075" s="30" t="s">
        <v>3002</v>
      </c>
      <c r="C2075" s="30">
        <v>2</v>
      </c>
      <c r="D2075" s="30">
        <v>2</v>
      </c>
    </row>
    <row r="2076" spans="1:4">
      <c r="A2076" s="30" t="s">
        <v>2405</v>
      </c>
      <c r="B2076" s="30" t="s">
        <v>3002</v>
      </c>
      <c r="C2076" s="30">
        <v>2</v>
      </c>
      <c r="D2076" s="30">
        <v>3</v>
      </c>
    </row>
    <row r="2077" spans="1:4">
      <c r="A2077" s="30" t="s">
        <v>3176</v>
      </c>
      <c r="B2077" s="30" t="s">
        <v>3003</v>
      </c>
      <c r="C2077" s="30">
        <v>2</v>
      </c>
      <c r="D2077" s="30">
        <v>2</v>
      </c>
    </row>
    <row r="2078" spans="1:4">
      <c r="A2078" s="30" t="s">
        <v>3176</v>
      </c>
      <c r="B2078" s="30" t="s">
        <v>3002</v>
      </c>
      <c r="C2078" s="30">
        <v>2</v>
      </c>
      <c r="D2078" s="30">
        <v>2</v>
      </c>
    </row>
    <row r="2079" spans="1:4">
      <c r="A2079" s="30" t="s">
        <v>2180</v>
      </c>
      <c r="B2079" s="30" t="s">
        <v>3003</v>
      </c>
      <c r="C2079" s="30">
        <v>2</v>
      </c>
      <c r="D2079" s="30">
        <v>2</v>
      </c>
    </row>
    <row r="2080" spans="1:4">
      <c r="A2080" s="30" t="s">
        <v>3609</v>
      </c>
      <c r="B2080" s="30" t="s">
        <v>3003</v>
      </c>
      <c r="C2080" s="30">
        <v>2</v>
      </c>
      <c r="D2080" s="30">
        <v>1</v>
      </c>
    </row>
    <row r="2081" spans="1:4">
      <c r="A2081" s="30" t="s">
        <v>3560</v>
      </c>
      <c r="B2081" s="30" t="s">
        <v>3003</v>
      </c>
      <c r="C2081" s="30">
        <v>2</v>
      </c>
      <c r="D2081" s="30">
        <v>2</v>
      </c>
    </row>
    <row r="2082" spans="1:4">
      <c r="A2082" s="30" t="s">
        <v>3560</v>
      </c>
      <c r="B2082" s="30" t="s">
        <v>3002</v>
      </c>
      <c r="C2082" s="30">
        <v>2</v>
      </c>
      <c r="D2082" s="30">
        <v>2</v>
      </c>
    </row>
    <row r="2083" spans="1:4">
      <c r="A2083" s="30" t="s">
        <v>2730</v>
      </c>
      <c r="B2083" s="30" t="s">
        <v>3003</v>
      </c>
      <c r="C2083" s="30">
        <v>2</v>
      </c>
      <c r="D2083" s="30">
        <v>2</v>
      </c>
    </row>
    <row r="2084" spans="1:4">
      <c r="A2084" s="30" t="s">
        <v>3703</v>
      </c>
      <c r="B2084" s="30" t="s">
        <v>3003</v>
      </c>
      <c r="C2084" s="30">
        <v>2</v>
      </c>
      <c r="D2084" s="30">
        <v>2</v>
      </c>
    </row>
    <row r="2085" spans="1:4">
      <c r="A2085" s="30" t="s">
        <v>2731</v>
      </c>
      <c r="B2085" s="30" t="s">
        <v>3003</v>
      </c>
      <c r="C2085" s="30">
        <v>2</v>
      </c>
      <c r="D2085" s="30">
        <v>2</v>
      </c>
    </row>
    <row r="2086" spans="1:4">
      <c r="A2086" s="30" t="s">
        <v>3704</v>
      </c>
      <c r="B2086" s="30" t="s">
        <v>3003</v>
      </c>
      <c r="C2086" s="30">
        <v>2</v>
      </c>
      <c r="D2086" s="30">
        <v>2</v>
      </c>
    </row>
    <row r="2087" spans="1:4">
      <c r="A2087" s="30" t="s">
        <v>2546</v>
      </c>
      <c r="B2087" s="30" t="s">
        <v>3003</v>
      </c>
      <c r="C2087" s="30">
        <v>2</v>
      </c>
      <c r="D2087" s="30">
        <v>1</v>
      </c>
    </row>
    <row r="2088" spans="1:4">
      <c r="A2088" s="30" t="s">
        <v>2286</v>
      </c>
      <c r="B2088" s="30" t="s">
        <v>3003</v>
      </c>
      <c r="C2088" s="30">
        <v>2</v>
      </c>
      <c r="D2088" s="30">
        <v>2</v>
      </c>
    </row>
    <row r="2089" spans="1:4">
      <c r="A2089" s="30" t="s">
        <v>3705</v>
      </c>
      <c r="B2089" s="30" t="s">
        <v>3002</v>
      </c>
      <c r="C2089" s="30">
        <v>2</v>
      </c>
      <c r="D2089" s="30">
        <v>1</v>
      </c>
    </row>
    <row r="2090" spans="1:4">
      <c r="A2090" s="30" t="s">
        <v>2734</v>
      </c>
      <c r="B2090" s="30" t="s">
        <v>3003</v>
      </c>
      <c r="C2090" s="30">
        <v>2</v>
      </c>
      <c r="D2090" s="30">
        <v>2</v>
      </c>
    </row>
    <row r="2091" spans="1:4">
      <c r="A2091" s="30" t="s">
        <v>3611</v>
      </c>
      <c r="B2091" s="30" t="s">
        <v>3002</v>
      </c>
      <c r="C2091" s="30">
        <v>2</v>
      </c>
      <c r="D2091" s="30">
        <v>1</v>
      </c>
    </row>
    <row r="2092" spans="1:4">
      <c r="A2092" s="30" t="s">
        <v>1924</v>
      </c>
      <c r="B2092" s="30" t="s">
        <v>3003</v>
      </c>
      <c r="C2092" s="30">
        <v>2</v>
      </c>
      <c r="D2092" s="30">
        <v>2</v>
      </c>
    </row>
    <row r="2093" spans="1:4">
      <c r="A2093" s="30" t="s">
        <v>3706</v>
      </c>
      <c r="B2093" s="30" t="s">
        <v>3003</v>
      </c>
      <c r="C2093" s="30">
        <v>2</v>
      </c>
      <c r="D2093" s="30">
        <v>2</v>
      </c>
    </row>
    <row r="2094" spans="1:4">
      <c r="A2094" s="30" t="s">
        <v>2548</v>
      </c>
      <c r="B2094" s="30" t="s">
        <v>3003</v>
      </c>
      <c r="C2094" s="30">
        <v>2</v>
      </c>
      <c r="D2094" s="30">
        <v>2</v>
      </c>
    </row>
    <row r="2095" spans="1:4">
      <c r="A2095" s="30" t="s">
        <v>2287</v>
      </c>
      <c r="B2095" s="30" t="s">
        <v>3003</v>
      </c>
      <c r="C2095" s="30">
        <v>2</v>
      </c>
      <c r="D2095" s="30">
        <v>2</v>
      </c>
    </row>
    <row r="2096" spans="1:4">
      <c r="A2096" s="30" t="s">
        <v>2187</v>
      </c>
      <c r="B2096" s="30" t="s">
        <v>3003</v>
      </c>
      <c r="C2096" s="30">
        <v>2</v>
      </c>
      <c r="D2096" s="30">
        <v>1</v>
      </c>
    </row>
    <row r="2097" spans="1:4">
      <c r="A2097" s="30" t="s">
        <v>1738</v>
      </c>
      <c r="B2097" s="30" t="s">
        <v>3002</v>
      </c>
      <c r="C2097" s="30">
        <v>2</v>
      </c>
      <c r="D2097" s="30">
        <v>2</v>
      </c>
    </row>
    <row r="2098" spans="1:4">
      <c r="A2098" s="30" t="s">
        <v>2288</v>
      </c>
      <c r="B2098" s="30" t="s">
        <v>3004</v>
      </c>
      <c r="C2098" s="30">
        <v>2</v>
      </c>
      <c r="D2098" s="30">
        <v>1</v>
      </c>
    </row>
    <row r="2099" spans="1:4">
      <c r="A2099" s="30" t="s">
        <v>2289</v>
      </c>
      <c r="B2099" s="30" t="s">
        <v>3003</v>
      </c>
      <c r="C2099" s="30">
        <v>2</v>
      </c>
      <c r="D2099" s="30">
        <v>2</v>
      </c>
    </row>
    <row r="2100" spans="1:4">
      <c r="A2100" s="30" t="s">
        <v>3291</v>
      </c>
      <c r="B2100" s="30" t="s">
        <v>3003</v>
      </c>
      <c r="C2100" s="30">
        <v>2</v>
      </c>
      <c r="D2100" s="30">
        <v>1</v>
      </c>
    </row>
    <row r="2101" spans="1:4">
      <c r="A2101" s="30" t="s">
        <v>1993</v>
      </c>
      <c r="B2101" s="30" t="s">
        <v>3003</v>
      </c>
      <c r="C2101" s="30">
        <v>2</v>
      </c>
      <c r="D2101" s="30">
        <v>2</v>
      </c>
    </row>
    <row r="2102" spans="1:4">
      <c r="A2102" s="30" t="s">
        <v>3709</v>
      </c>
      <c r="B2102" s="30" t="s">
        <v>3003</v>
      </c>
      <c r="C2102" s="30">
        <v>2</v>
      </c>
      <c r="D2102" s="30">
        <v>2</v>
      </c>
    </row>
    <row r="2103" spans="1:4">
      <c r="A2103" s="30" t="s">
        <v>3151</v>
      </c>
      <c r="B2103" s="30" t="s">
        <v>3002</v>
      </c>
      <c r="C2103" s="30">
        <v>2</v>
      </c>
      <c r="D2103" s="30">
        <v>2</v>
      </c>
    </row>
    <row r="2104" spans="1:4">
      <c r="A2104" s="30" t="s">
        <v>2553</v>
      </c>
      <c r="B2104" s="30" t="s">
        <v>3003</v>
      </c>
      <c r="C2104" s="30">
        <v>2</v>
      </c>
      <c r="D2104" s="30">
        <v>2</v>
      </c>
    </row>
    <row r="2105" spans="1:4">
      <c r="A2105" s="30" t="s">
        <v>2554</v>
      </c>
      <c r="B2105" s="30" t="s">
        <v>3003</v>
      </c>
      <c r="C2105" s="30">
        <v>2</v>
      </c>
      <c r="D2105" s="30">
        <v>2</v>
      </c>
    </row>
    <row r="2106" spans="1:4">
      <c r="A2106" s="30" t="s">
        <v>1926</v>
      </c>
      <c r="B2106" s="30" t="s">
        <v>3002</v>
      </c>
      <c r="C2106" s="30">
        <v>2</v>
      </c>
      <c r="D2106" s="30">
        <v>1</v>
      </c>
    </row>
    <row r="2107" spans="1:4">
      <c r="A2107" s="30" t="s">
        <v>1384</v>
      </c>
      <c r="B2107" s="30" t="s">
        <v>3004</v>
      </c>
      <c r="C2107" s="30">
        <v>2</v>
      </c>
      <c r="D2107" s="30">
        <v>2</v>
      </c>
    </row>
    <row r="2108" spans="1:4">
      <c r="A2108" s="30" t="s">
        <v>2744</v>
      </c>
      <c r="B2108" s="30" t="s">
        <v>3002</v>
      </c>
      <c r="C2108" s="30">
        <v>2</v>
      </c>
      <c r="D2108" s="30">
        <v>2</v>
      </c>
    </row>
    <row r="2109" spans="1:4">
      <c r="A2109" s="30" t="s">
        <v>3710</v>
      </c>
      <c r="B2109" s="30" t="s">
        <v>3002</v>
      </c>
      <c r="C2109" s="30">
        <v>2</v>
      </c>
      <c r="D2109" s="30">
        <v>2</v>
      </c>
    </row>
    <row r="2110" spans="1:4">
      <c r="A2110" s="30" t="s">
        <v>1552</v>
      </c>
      <c r="B2110" s="30" t="s">
        <v>3003</v>
      </c>
      <c r="C2110" s="30">
        <v>2</v>
      </c>
      <c r="D2110" s="30">
        <v>2</v>
      </c>
    </row>
    <row r="2111" spans="1:4">
      <c r="A2111" s="30" t="s">
        <v>1418</v>
      </c>
      <c r="B2111" s="30" t="s">
        <v>3004</v>
      </c>
      <c r="C2111" s="30">
        <v>2</v>
      </c>
      <c r="D2111" s="30">
        <v>2</v>
      </c>
    </row>
    <row r="2112" spans="1:4">
      <c r="A2112" s="30" t="s">
        <v>2290</v>
      </c>
      <c r="B2112" s="30" t="s">
        <v>3003</v>
      </c>
      <c r="C2112" s="30">
        <v>2</v>
      </c>
      <c r="D2112" s="30">
        <v>2</v>
      </c>
    </row>
    <row r="2113" spans="1:4">
      <c r="A2113" s="30" t="s">
        <v>3712</v>
      </c>
      <c r="B2113" s="30" t="s">
        <v>3002</v>
      </c>
      <c r="C2113" s="30">
        <v>2</v>
      </c>
      <c r="D2113" s="30">
        <v>1</v>
      </c>
    </row>
    <row r="2114" spans="1:4">
      <c r="A2114" s="30" t="s">
        <v>1718</v>
      </c>
      <c r="B2114" s="30" t="s">
        <v>3004</v>
      </c>
      <c r="C2114" s="30">
        <v>2</v>
      </c>
      <c r="D2114" s="30">
        <v>2</v>
      </c>
    </row>
    <row r="2115" spans="1:4">
      <c r="A2115" s="30" t="s">
        <v>1510</v>
      </c>
      <c r="B2115" s="30" t="s">
        <v>3002</v>
      </c>
      <c r="C2115" s="30">
        <v>2</v>
      </c>
      <c r="D2115" s="30">
        <v>2</v>
      </c>
    </row>
    <row r="2116" spans="1:4">
      <c r="A2116" s="30" t="s">
        <v>2191</v>
      </c>
      <c r="B2116" s="30" t="s">
        <v>3003</v>
      </c>
      <c r="C2116" s="30">
        <v>2</v>
      </c>
      <c r="D2116" s="30">
        <v>2</v>
      </c>
    </row>
    <row r="2117" spans="1:4">
      <c r="A2117" s="30" t="s">
        <v>2411</v>
      </c>
      <c r="B2117" s="30" t="s">
        <v>3003</v>
      </c>
      <c r="C2117" s="30">
        <v>2</v>
      </c>
      <c r="D2117" s="30">
        <v>2</v>
      </c>
    </row>
    <row r="2118" spans="1:4">
      <c r="A2118" s="30" t="s">
        <v>3213</v>
      </c>
      <c r="B2118" s="30" t="s">
        <v>3002</v>
      </c>
      <c r="C2118" s="30">
        <v>2</v>
      </c>
      <c r="D2118" s="30">
        <v>2</v>
      </c>
    </row>
    <row r="2119" spans="1:4">
      <c r="A2119" s="30" t="s">
        <v>2093</v>
      </c>
      <c r="B2119" s="30" t="s">
        <v>3003</v>
      </c>
      <c r="C2119" s="30">
        <v>2</v>
      </c>
      <c r="D2119" s="30">
        <v>2</v>
      </c>
    </row>
    <row r="2120" spans="1:4">
      <c r="A2120" s="30" t="s">
        <v>3714</v>
      </c>
      <c r="B2120" s="30" t="s">
        <v>3003</v>
      </c>
      <c r="C2120" s="30">
        <v>2</v>
      </c>
      <c r="D2120" s="30">
        <v>2</v>
      </c>
    </row>
    <row r="2121" spans="1:4">
      <c r="A2121" s="30" t="s">
        <v>3179</v>
      </c>
      <c r="B2121" s="30" t="s">
        <v>3003</v>
      </c>
      <c r="C2121" s="30">
        <v>2</v>
      </c>
      <c r="D2121" s="30">
        <v>2</v>
      </c>
    </row>
    <row r="2122" spans="1:4">
      <c r="A2122" s="30" t="s">
        <v>1385</v>
      </c>
      <c r="B2122" s="30" t="s">
        <v>3004</v>
      </c>
      <c r="C2122" s="30">
        <v>2</v>
      </c>
      <c r="D2122" s="30">
        <v>2</v>
      </c>
    </row>
    <row r="2123" spans="1:4">
      <c r="A2123" s="30" t="s">
        <v>3298</v>
      </c>
      <c r="B2123" s="30" t="s">
        <v>3003</v>
      </c>
      <c r="C2123" s="30">
        <v>2</v>
      </c>
      <c r="D2123" s="30">
        <v>2</v>
      </c>
    </row>
    <row r="2124" spans="1:4">
      <c r="A2124" s="30" t="s">
        <v>2094</v>
      </c>
      <c r="B2124" s="30" t="s">
        <v>3002</v>
      </c>
      <c r="C2124" s="30">
        <v>2</v>
      </c>
      <c r="D2124" s="30">
        <v>2</v>
      </c>
    </row>
    <row r="2125" spans="1:4">
      <c r="A2125" s="30" t="s">
        <v>3299</v>
      </c>
      <c r="B2125" s="30" t="s">
        <v>3003</v>
      </c>
      <c r="C2125" s="30">
        <v>2</v>
      </c>
      <c r="D2125" s="30">
        <v>2</v>
      </c>
    </row>
    <row r="2126" spans="1:4">
      <c r="A2126" s="30" t="s">
        <v>3715</v>
      </c>
      <c r="B2126" s="30" t="s">
        <v>3003</v>
      </c>
      <c r="C2126" s="30">
        <v>2</v>
      </c>
      <c r="D2126" s="30">
        <v>2</v>
      </c>
    </row>
    <row r="2127" spans="1:4">
      <c r="A2127" s="30" t="s">
        <v>2193</v>
      </c>
      <c r="B2127" s="30" t="s">
        <v>3003</v>
      </c>
      <c r="C2127" s="30">
        <v>2</v>
      </c>
      <c r="D2127" s="30">
        <v>2</v>
      </c>
    </row>
    <row r="2128" spans="1:4">
      <c r="A2128" s="30" t="s">
        <v>3614</v>
      </c>
      <c r="B2128" s="30" t="s">
        <v>3002</v>
      </c>
      <c r="C2128" s="30">
        <v>2</v>
      </c>
      <c r="D2128" s="30">
        <v>1</v>
      </c>
    </row>
    <row r="2129" spans="1:4">
      <c r="A2129" s="30" t="s">
        <v>2194</v>
      </c>
      <c r="B2129" s="30" t="s">
        <v>3003</v>
      </c>
      <c r="C2129" s="30">
        <v>2</v>
      </c>
      <c r="D2129" s="30">
        <v>2</v>
      </c>
    </row>
    <row r="2130" spans="1:4">
      <c r="A2130" s="30" t="s">
        <v>3302</v>
      </c>
      <c r="B2130" s="30" t="s">
        <v>3002</v>
      </c>
      <c r="C2130" s="30">
        <v>2</v>
      </c>
      <c r="D2130" s="30">
        <v>2</v>
      </c>
    </row>
    <row r="2131" spans="1:4">
      <c r="A2131" s="30" t="s">
        <v>2754</v>
      </c>
      <c r="B2131" s="30" t="s">
        <v>3002</v>
      </c>
      <c r="C2131" s="30">
        <v>2</v>
      </c>
      <c r="D2131" s="30">
        <v>2</v>
      </c>
    </row>
    <row r="2132" spans="1:4">
      <c r="A2132" s="30" t="s">
        <v>2292</v>
      </c>
      <c r="B2132" s="30" t="s">
        <v>3003</v>
      </c>
      <c r="C2132" s="30">
        <v>2</v>
      </c>
      <c r="D2132" s="30">
        <v>2</v>
      </c>
    </row>
    <row r="2133" spans="1:4">
      <c r="A2133" s="30" t="s">
        <v>1829</v>
      </c>
      <c r="B2133" s="30" t="s">
        <v>3003</v>
      </c>
      <c r="C2133" s="30">
        <v>2</v>
      </c>
      <c r="D2133" s="30">
        <v>2</v>
      </c>
    </row>
    <row r="2134" spans="1:4">
      <c r="A2134" s="30" t="s">
        <v>1995</v>
      </c>
      <c r="B2134" s="30" t="s">
        <v>3002</v>
      </c>
      <c r="C2134" s="30">
        <v>2</v>
      </c>
      <c r="D2134" s="30">
        <v>1</v>
      </c>
    </row>
    <row r="2135" spans="1:4">
      <c r="A2135" s="30" t="s">
        <v>1830</v>
      </c>
      <c r="B2135" s="30" t="s">
        <v>3003</v>
      </c>
      <c r="C2135" s="30">
        <v>2</v>
      </c>
      <c r="D2135" s="30">
        <v>2</v>
      </c>
    </row>
    <row r="2136" spans="1:4">
      <c r="A2136" s="30" t="s">
        <v>1687</v>
      </c>
      <c r="B2136" s="30" t="s">
        <v>3004</v>
      </c>
      <c r="C2136" s="30">
        <v>2</v>
      </c>
      <c r="D2136" s="30">
        <v>1</v>
      </c>
    </row>
    <row r="2137" spans="1:4">
      <c r="A2137" s="30" t="s">
        <v>2294</v>
      </c>
      <c r="B2137" s="30" t="s">
        <v>3002</v>
      </c>
      <c r="C2137" s="30">
        <v>2</v>
      </c>
      <c r="D2137" s="30">
        <v>2</v>
      </c>
    </row>
    <row r="2138" spans="1:4">
      <c r="A2138" s="30" t="s">
        <v>2559</v>
      </c>
      <c r="B2138" s="30" t="s">
        <v>3003</v>
      </c>
      <c r="C2138" s="30">
        <v>2</v>
      </c>
      <c r="D2138" s="30">
        <v>2</v>
      </c>
    </row>
    <row r="2139" spans="1:4">
      <c r="A2139" s="30" t="s">
        <v>3561</v>
      </c>
      <c r="B2139" s="30" t="s">
        <v>3003</v>
      </c>
      <c r="C2139" s="30">
        <v>2</v>
      </c>
      <c r="D2139" s="30">
        <v>2</v>
      </c>
    </row>
    <row r="2140" spans="1:4">
      <c r="A2140" s="30" t="s">
        <v>3561</v>
      </c>
      <c r="B2140" s="30" t="s">
        <v>3002</v>
      </c>
      <c r="C2140" s="30">
        <v>2</v>
      </c>
      <c r="D2140" s="30">
        <v>2</v>
      </c>
    </row>
    <row r="2141" spans="1:4">
      <c r="A2141" s="30" t="s">
        <v>3718</v>
      </c>
      <c r="B2141" s="30" t="s">
        <v>3003</v>
      </c>
      <c r="C2141" s="30">
        <v>2</v>
      </c>
      <c r="D2141" s="30">
        <v>1</v>
      </c>
    </row>
    <row r="2142" spans="1:4">
      <c r="A2142" s="30" t="s">
        <v>3304</v>
      </c>
      <c r="B2142" s="30" t="s">
        <v>3003</v>
      </c>
      <c r="C2142" s="30">
        <v>2</v>
      </c>
      <c r="D2142" s="30">
        <v>2</v>
      </c>
    </row>
    <row r="2143" spans="1:4">
      <c r="A2143" s="30" t="s">
        <v>2560</v>
      </c>
      <c r="B2143" s="30" t="s">
        <v>3003</v>
      </c>
      <c r="C2143" s="30">
        <v>2</v>
      </c>
      <c r="D2143" s="30">
        <v>2</v>
      </c>
    </row>
    <row r="2144" spans="1:4">
      <c r="A2144" s="30" t="s">
        <v>2562</v>
      </c>
      <c r="B2144" s="30" t="s">
        <v>3002</v>
      </c>
      <c r="C2144" s="30">
        <v>2</v>
      </c>
      <c r="D2144" s="30">
        <v>2</v>
      </c>
    </row>
    <row r="2145" spans="1:4">
      <c r="A2145" s="30" t="s">
        <v>3719</v>
      </c>
      <c r="B2145" s="30" t="s">
        <v>3003</v>
      </c>
      <c r="C2145" s="30">
        <v>2</v>
      </c>
      <c r="D2145" s="30">
        <v>2</v>
      </c>
    </row>
    <row r="2146" spans="1:4">
      <c r="A2146" s="30" t="s">
        <v>1719</v>
      </c>
      <c r="B2146" s="30" t="s">
        <v>3003</v>
      </c>
      <c r="C2146" s="30">
        <v>2</v>
      </c>
      <c r="D2146" s="30">
        <v>2</v>
      </c>
    </row>
    <row r="2147" spans="1:4">
      <c r="A2147" s="30" t="s">
        <v>2759</v>
      </c>
      <c r="B2147" s="30" t="s">
        <v>3003</v>
      </c>
      <c r="C2147" s="30">
        <v>2</v>
      </c>
      <c r="D2147" s="30">
        <v>2</v>
      </c>
    </row>
    <row r="2148" spans="1:4">
      <c r="A2148" s="30" t="s">
        <v>3720</v>
      </c>
      <c r="B2148" s="30" t="s">
        <v>3003</v>
      </c>
      <c r="C2148" s="30">
        <v>2</v>
      </c>
      <c r="D2148" s="30">
        <v>2</v>
      </c>
    </row>
    <row r="2149" spans="1:4">
      <c r="A2149" s="30" t="s">
        <v>2097</v>
      </c>
      <c r="B2149" s="30" t="s">
        <v>3003</v>
      </c>
      <c r="C2149" s="30">
        <v>2</v>
      </c>
      <c r="D2149" s="30">
        <v>2</v>
      </c>
    </row>
    <row r="2150" spans="1:4">
      <c r="A2150" s="30" t="s">
        <v>3721</v>
      </c>
      <c r="B2150" s="30" t="s">
        <v>3003</v>
      </c>
      <c r="C2150" s="30">
        <v>2</v>
      </c>
      <c r="D2150" s="30">
        <v>2</v>
      </c>
    </row>
    <row r="2151" spans="1:4">
      <c r="A2151" s="30" t="s">
        <v>1778</v>
      </c>
      <c r="B2151" s="30" t="s">
        <v>3002</v>
      </c>
      <c r="C2151" s="30">
        <v>2</v>
      </c>
      <c r="D2151" s="30">
        <v>2</v>
      </c>
    </row>
    <row r="2152" spans="1:4">
      <c r="A2152" s="30" t="s">
        <v>2298</v>
      </c>
      <c r="B2152" s="30" t="s">
        <v>3003</v>
      </c>
      <c r="C2152" s="30">
        <v>2</v>
      </c>
      <c r="D2152" s="30">
        <v>2</v>
      </c>
    </row>
    <row r="2153" spans="1:4">
      <c r="A2153" s="30" t="s">
        <v>3152</v>
      </c>
      <c r="B2153" s="30" t="s">
        <v>3003</v>
      </c>
      <c r="C2153" s="30">
        <v>2</v>
      </c>
      <c r="D2153" s="30">
        <v>2</v>
      </c>
    </row>
    <row r="2154" spans="1:4">
      <c r="A2154" s="30" t="s">
        <v>3722</v>
      </c>
      <c r="B2154" s="30" t="s">
        <v>3003</v>
      </c>
      <c r="C2154" s="30">
        <v>2</v>
      </c>
      <c r="D2154" s="30">
        <v>2</v>
      </c>
    </row>
    <row r="2155" spans="1:4">
      <c r="A2155" s="30" t="s">
        <v>3723</v>
      </c>
      <c r="B2155" s="30" t="s">
        <v>3003</v>
      </c>
      <c r="C2155" s="30">
        <v>2</v>
      </c>
      <c r="D2155" s="30">
        <v>2</v>
      </c>
    </row>
    <row r="2156" spans="1:4">
      <c r="A2156" s="30" t="s">
        <v>2764</v>
      </c>
      <c r="B2156" s="30" t="s">
        <v>3003</v>
      </c>
      <c r="C2156" s="30">
        <v>2</v>
      </c>
      <c r="D2156" s="30">
        <v>1</v>
      </c>
    </row>
    <row r="2157" spans="1:4">
      <c r="A2157" s="30" t="s">
        <v>2568</v>
      </c>
      <c r="B2157" s="30" t="s">
        <v>3003</v>
      </c>
      <c r="C2157" s="30">
        <v>2</v>
      </c>
      <c r="D2157" s="30">
        <v>2</v>
      </c>
    </row>
    <row r="2158" spans="1:4">
      <c r="A2158" s="30" t="s">
        <v>1689</v>
      </c>
      <c r="B2158" s="30" t="s">
        <v>3004</v>
      </c>
      <c r="C2158" s="30">
        <v>2</v>
      </c>
      <c r="D2158" s="30">
        <v>1</v>
      </c>
    </row>
    <row r="2159" spans="1:4">
      <c r="A2159" s="30" t="s">
        <v>2001</v>
      </c>
      <c r="B2159" s="30" t="s">
        <v>3002</v>
      </c>
      <c r="C2159" s="30">
        <v>2</v>
      </c>
      <c r="D2159" s="30">
        <v>2</v>
      </c>
    </row>
    <row r="2160" spans="1:4">
      <c r="A2160" s="30" t="s">
        <v>1720</v>
      </c>
      <c r="B2160" s="30" t="s">
        <v>3002</v>
      </c>
      <c r="C2160" s="30">
        <v>2</v>
      </c>
      <c r="D2160" s="30">
        <v>2</v>
      </c>
    </row>
    <row r="2161" spans="1:4">
      <c r="A2161" s="30" t="s">
        <v>2100</v>
      </c>
      <c r="B2161" s="30" t="s">
        <v>3003</v>
      </c>
      <c r="C2161" s="30">
        <v>2</v>
      </c>
      <c r="D2161" s="30">
        <v>2</v>
      </c>
    </row>
    <row r="2162" spans="1:4">
      <c r="A2162" s="30" t="s">
        <v>2420</v>
      </c>
      <c r="B2162" s="30" t="s">
        <v>3003</v>
      </c>
      <c r="C2162" s="30">
        <v>2</v>
      </c>
      <c r="D2162" s="30">
        <v>2</v>
      </c>
    </row>
    <row r="2163" spans="1:4">
      <c r="A2163" s="30" t="s">
        <v>2420</v>
      </c>
      <c r="B2163" s="30" t="s">
        <v>3002</v>
      </c>
      <c r="C2163" s="30">
        <v>2</v>
      </c>
      <c r="D2163" s="30">
        <v>2</v>
      </c>
    </row>
    <row r="2164" spans="1:4">
      <c r="A2164" s="30" t="s">
        <v>2570</v>
      </c>
      <c r="B2164" s="30" t="s">
        <v>3002</v>
      </c>
      <c r="C2164" s="30">
        <v>2</v>
      </c>
      <c r="D2164" s="30">
        <v>1</v>
      </c>
    </row>
    <row r="2165" spans="1:4">
      <c r="A2165" s="30" t="s">
        <v>2101</v>
      </c>
      <c r="B2165" s="30" t="s">
        <v>3003</v>
      </c>
      <c r="C2165" s="30">
        <v>2</v>
      </c>
      <c r="D2165" s="30">
        <v>2</v>
      </c>
    </row>
    <row r="2166" spans="1:4">
      <c r="A2166" s="30" t="s">
        <v>2422</v>
      </c>
      <c r="B2166" s="30" t="s">
        <v>3003</v>
      </c>
      <c r="C2166" s="30">
        <v>2</v>
      </c>
      <c r="D2166" s="30">
        <v>2</v>
      </c>
    </row>
    <row r="2167" spans="1:4">
      <c r="A2167" s="30" t="s">
        <v>1437</v>
      </c>
      <c r="B2167" s="30" t="s">
        <v>3002</v>
      </c>
      <c r="C2167" s="30">
        <v>2</v>
      </c>
      <c r="D2167" s="30">
        <v>2</v>
      </c>
    </row>
    <row r="2168" spans="1:4">
      <c r="A2168" s="30" t="s">
        <v>3154</v>
      </c>
      <c r="B2168" s="30" t="s">
        <v>3003</v>
      </c>
      <c r="C2168" s="30">
        <v>2</v>
      </c>
      <c r="D2168" s="30">
        <v>2</v>
      </c>
    </row>
    <row r="2169" spans="1:4">
      <c r="A2169" s="30" t="s">
        <v>2766</v>
      </c>
      <c r="B2169" s="30" t="s">
        <v>3003</v>
      </c>
      <c r="C2169" s="30">
        <v>2</v>
      </c>
      <c r="D2169" s="30">
        <v>2</v>
      </c>
    </row>
    <row r="2170" spans="1:4">
      <c r="A2170" s="30" t="s">
        <v>2766</v>
      </c>
      <c r="B2170" s="30" t="s">
        <v>3002</v>
      </c>
      <c r="C2170" s="30">
        <v>2</v>
      </c>
      <c r="D2170" s="30">
        <v>2</v>
      </c>
    </row>
    <row r="2171" spans="1:4">
      <c r="A2171" s="30" t="s">
        <v>1831</v>
      </c>
      <c r="B2171" s="30" t="s">
        <v>3003</v>
      </c>
      <c r="C2171" s="30">
        <v>2</v>
      </c>
      <c r="D2171" s="30">
        <v>2</v>
      </c>
    </row>
    <row r="2172" spans="1:4">
      <c r="A2172" s="30" t="s">
        <v>2572</v>
      </c>
      <c r="B2172" s="30" t="s">
        <v>3003</v>
      </c>
      <c r="C2172" s="30">
        <v>2</v>
      </c>
      <c r="D2172" s="30">
        <v>2</v>
      </c>
    </row>
    <row r="2173" spans="1:4">
      <c r="A2173" s="30" t="s">
        <v>2572</v>
      </c>
      <c r="B2173" s="30" t="s">
        <v>3002</v>
      </c>
      <c r="C2173" s="30">
        <v>2</v>
      </c>
      <c r="D2173" s="30">
        <v>1</v>
      </c>
    </row>
    <row r="2174" spans="1:4">
      <c r="A2174" s="30" t="s">
        <v>2767</v>
      </c>
      <c r="B2174" s="30" t="s">
        <v>3002</v>
      </c>
      <c r="C2174" s="30">
        <v>2</v>
      </c>
      <c r="D2174" s="30">
        <v>2</v>
      </c>
    </row>
    <row r="2175" spans="1:4">
      <c r="A2175" s="30" t="s">
        <v>2003</v>
      </c>
      <c r="B2175" s="30" t="s">
        <v>3003</v>
      </c>
      <c r="C2175" s="30">
        <v>2</v>
      </c>
      <c r="D2175" s="30">
        <v>2</v>
      </c>
    </row>
    <row r="2176" spans="1:4">
      <c r="A2176" s="30" t="s">
        <v>2301</v>
      </c>
      <c r="B2176" s="30" t="s">
        <v>3002</v>
      </c>
      <c r="C2176" s="30">
        <v>2</v>
      </c>
      <c r="D2176" s="30">
        <v>1</v>
      </c>
    </row>
    <row r="2177" spans="1:4">
      <c r="A2177" s="30" t="s">
        <v>2302</v>
      </c>
      <c r="B2177" s="30" t="s">
        <v>3002</v>
      </c>
      <c r="C2177" s="30">
        <v>2</v>
      </c>
      <c r="D2177" s="30">
        <v>2</v>
      </c>
    </row>
    <row r="2178" spans="1:4">
      <c r="A2178" s="30" t="s">
        <v>2199</v>
      </c>
      <c r="B2178" s="30" t="s">
        <v>3003</v>
      </c>
      <c r="C2178" s="30">
        <v>2</v>
      </c>
      <c r="D2178" s="30">
        <v>2</v>
      </c>
    </row>
    <row r="2179" spans="1:4">
      <c r="A2179" s="30" t="s">
        <v>2200</v>
      </c>
      <c r="B2179" s="30" t="s">
        <v>3003</v>
      </c>
      <c r="C2179" s="30">
        <v>2</v>
      </c>
      <c r="D2179" s="30">
        <v>2</v>
      </c>
    </row>
    <row r="2180" spans="1:4">
      <c r="A2180" s="30" t="s">
        <v>3726</v>
      </c>
      <c r="B2180" s="30" t="s">
        <v>3003</v>
      </c>
      <c r="C2180" s="30">
        <v>2</v>
      </c>
      <c r="D2180" s="30">
        <v>2</v>
      </c>
    </row>
    <row r="2181" spans="1:4">
      <c r="A2181" s="30" t="s">
        <v>3563</v>
      </c>
      <c r="B2181" s="30" t="s">
        <v>3003</v>
      </c>
      <c r="C2181" s="30">
        <v>2</v>
      </c>
      <c r="D2181" s="30">
        <v>2</v>
      </c>
    </row>
    <row r="2182" spans="1:4">
      <c r="A2182" s="30" t="s">
        <v>3563</v>
      </c>
      <c r="B2182" s="30" t="s">
        <v>3002</v>
      </c>
      <c r="C2182" s="30">
        <v>2</v>
      </c>
      <c r="D2182" s="30">
        <v>2</v>
      </c>
    </row>
    <row r="2183" spans="1:4">
      <c r="A2183" s="30" t="s">
        <v>2004</v>
      </c>
      <c r="B2183" s="30" t="s">
        <v>3002</v>
      </c>
      <c r="C2183" s="30">
        <v>2</v>
      </c>
      <c r="D2183" s="30">
        <v>2</v>
      </c>
    </row>
    <row r="2184" spans="1:4">
      <c r="A2184" s="30" t="s">
        <v>3727</v>
      </c>
      <c r="B2184" s="30" t="s">
        <v>3003</v>
      </c>
      <c r="C2184" s="30">
        <v>2</v>
      </c>
      <c r="D2184" s="30">
        <v>1</v>
      </c>
    </row>
    <row r="2185" spans="1:4">
      <c r="A2185" s="30" t="s">
        <v>3728</v>
      </c>
      <c r="B2185" s="30" t="s">
        <v>3003</v>
      </c>
      <c r="C2185" s="30">
        <v>2</v>
      </c>
      <c r="D2185" s="30">
        <v>2</v>
      </c>
    </row>
    <row r="2186" spans="1:4">
      <c r="A2186" s="30" t="s">
        <v>3729</v>
      </c>
      <c r="B2186" s="30" t="s">
        <v>3003</v>
      </c>
      <c r="C2186" s="30">
        <v>2</v>
      </c>
      <c r="D2186" s="30">
        <v>2</v>
      </c>
    </row>
    <row r="2187" spans="1:4">
      <c r="A2187" s="30" t="s">
        <v>3566</v>
      </c>
      <c r="B2187" s="30" t="s">
        <v>3003</v>
      </c>
      <c r="C2187" s="30">
        <v>2</v>
      </c>
      <c r="D2187" s="30">
        <v>1</v>
      </c>
    </row>
    <row r="2188" spans="1:4">
      <c r="A2188" s="30" t="s">
        <v>3566</v>
      </c>
      <c r="B2188" s="30" t="s">
        <v>3002</v>
      </c>
      <c r="C2188" s="30">
        <v>2</v>
      </c>
      <c r="D2188" s="30">
        <v>1</v>
      </c>
    </row>
    <row r="2189" spans="1:4">
      <c r="A2189" s="30" t="s">
        <v>3155</v>
      </c>
      <c r="B2189" s="30" t="s">
        <v>3003</v>
      </c>
      <c r="C2189" s="30">
        <v>2</v>
      </c>
      <c r="D2189" s="30">
        <v>1</v>
      </c>
    </row>
    <row r="2190" spans="1:4">
      <c r="A2190" s="30" t="s">
        <v>2774</v>
      </c>
      <c r="B2190" s="30" t="s">
        <v>3003</v>
      </c>
      <c r="C2190" s="30">
        <v>2</v>
      </c>
      <c r="D2190" s="30">
        <v>2</v>
      </c>
    </row>
    <row r="2191" spans="1:4">
      <c r="A2191" s="30" t="s">
        <v>2774</v>
      </c>
      <c r="B2191" s="30" t="s">
        <v>3004</v>
      </c>
      <c r="C2191" s="30">
        <v>2</v>
      </c>
      <c r="D2191" s="30">
        <v>2</v>
      </c>
    </row>
    <row r="2192" spans="1:4">
      <c r="A2192" s="30" t="s">
        <v>3316</v>
      </c>
      <c r="B2192" s="30" t="s">
        <v>3003</v>
      </c>
      <c r="C2192" s="30">
        <v>2</v>
      </c>
      <c r="D2192" s="30">
        <v>2</v>
      </c>
    </row>
    <row r="2193" spans="1:4">
      <c r="A2193" s="30" t="s">
        <v>2578</v>
      </c>
      <c r="B2193" s="30" t="s">
        <v>3003</v>
      </c>
      <c r="C2193" s="30">
        <v>2</v>
      </c>
      <c r="D2193" s="30">
        <v>2</v>
      </c>
    </row>
    <row r="2194" spans="1:4">
      <c r="A2194" s="30" t="s">
        <v>3730</v>
      </c>
      <c r="B2194" s="30" t="s">
        <v>3003</v>
      </c>
      <c r="C2194" s="30">
        <v>2</v>
      </c>
      <c r="D2194" s="30">
        <v>2</v>
      </c>
    </row>
    <row r="2195" spans="1:4">
      <c r="A2195" s="30" t="s">
        <v>2424</v>
      </c>
      <c r="B2195" s="30" t="s">
        <v>3003</v>
      </c>
      <c r="C2195" s="30">
        <v>2</v>
      </c>
      <c r="D2195" s="30">
        <v>2</v>
      </c>
    </row>
    <row r="2196" spans="1:4">
      <c r="A2196" s="30" t="s">
        <v>3731</v>
      </c>
      <c r="B2196" s="30" t="s">
        <v>3002</v>
      </c>
      <c r="C2196" s="30">
        <v>2</v>
      </c>
      <c r="D2196" s="30">
        <v>2</v>
      </c>
    </row>
    <row r="2197" spans="1:4">
      <c r="A2197" s="30" t="s">
        <v>2103</v>
      </c>
      <c r="B2197" s="30" t="s">
        <v>3003</v>
      </c>
      <c r="C2197" s="30">
        <v>2</v>
      </c>
      <c r="D2197" s="30">
        <v>2</v>
      </c>
    </row>
    <row r="2198" spans="1:4">
      <c r="A2198" s="30" t="s">
        <v>2779</v>
      </c>
      <c r="B2198" s="30" t="s">
        <v>3003</v>
      </c>
      <c r="C2198" s="30">
        <v>2</v>
      </c>
      <c r="D2198" s="30">
        <v>2</v>
      </c>
    </row>
    <row r="2199" spans="1:4">
      <c r="A2199" s="30" t="s">
        <v>3732</v>
      </c>
      <c r="B2199" s="30" t="s">
        <v>3003</v>
      </c>
      <c r="C2199" s="30">
        <v>2</v>
      </c>
      <c r="D2199" s="30">
        <v>2</v>
      </c>
    </row>
    <row r="2200" spans="1:4">
      <c r="A2200" s="30" t="s">
        <v>1613</v>
      </c>
      <c r="B2200" s="30" t="s">
        <v>3002</v>
      </c>
      <c r="C2200" s="30">
        <v>2</v>
      </c>
      <c r="D2200" s="30">
        <v>2</v>
      </c>
    </row>
    <row r="2201" spans="1:4">
      <c r="A2201" s="30" t="s">
        <v>2427</v>
      </c>
      <c r="B2201" s="30" t="s">
        <v>3002</v>
      </c>
      <c r="C2201" s="30">
        <v>2</v>
      </c>
      <c r="D2201" s="30">
        <v>2</v>
      </c>
    </row>
    <row r="2202" spans="1:4">
      <c r="A2202" s="30" t="s">
        <v>2428</v>
      </c>
      <c r="B2202" s="30" t="s">
        <v>3002</v>
      </c>
      <c r="C2202" s="30">
        <v>2</v>
      </c>
      <c r="D2202" s="30">
        <v>2</v>
      </c>
    </row>
    <row r="2203" spans="1:4">
      <c r="A2203" s="30" t="s">
        <v>1782</v>
      </c>
      <c r="B2203" s="30" t="s">
        <v>3002</v>
      </c>
      <c r="C2203" s="30">
        <v>2</v>
      </c>
      <c r="D2203" s="30">
        <v>2</v>
      </c>
    </row>
    <row r="2204" spans="1:4">
      <c r="A2204" s="30" t="s">
        <v>3733</v>
      </c>
      <c r="B2204" s="30" t="s">
        <v>3003</v>
      </c>
      <c r="C2204" s="30">
        <v>2</v>
      </c>
      <c r="D2204" s="30">
        <v>1</v>
      </c>
    </row>
    <row r="2205" spans="1:4">
      <c r="A2205" s="30" t="s">
        <v>1633</v>
      </c>
      <c r="B2205" s="30" t="s">
        <v>3003</v>
      </c>
      <c r="C2205" s="30">
        <v>2</v>
      </c>
      <c r="D2205" s="30">
        <v>2</v>
      </c>
    </row>
    <row r="2206" spans="1:4">
      <c r="A2206" s="30" t="s">
        <v>2786</v>
      </c>
      <c r="B2206" s="30" t="s">
        <v>3002</v>
      </c>
      <c r="C2206" s="30">
        <v>2</v>
      </c>
      <c r="D2206" s="30">
        <v>2</v>
      </c>
    </row>
    <row r="2207" spans="1:4">
      <c r="A2207" s="30" t="s">
        <v>2787</v>
      </c>
      <c r="B2207" s="30" t="s">
        <v>3003</v>
      </c>
      <c r="C2207" s="30">
        <v>2</v>
      </c>
      <c r="D2207" s="30">
        <v>2</v>
      </c>
    </row>
    <row r="2208" spans="1:4">
      <c r="A2208" s="30" t="s">
        <v>1741</v>
      </c>
      <c r="B2208" s="30" t="s">
        <v>3002</v>
      </c>
      <c r="C2208" s="30">
        <v>2</v>
      </c>
      <c r="D2208" s="30">
        <v>2</v>
      </c>
    </row>
    <row r="2209" spans="1:4">
      <c r="A2209" s="30" t="s">
        <v>2788</v>
      </c>
      <c r="B2209" s="30" t="s">
        <v>3002</v>
      </c>
      <c r="C2209" s="30">
        <v>2</v>
      </c>
      <c r="D2209" s="30">
        <v>2</v>
      </c>
    </row>
    <row r="2210" spans="1:4">
      <c r="A2210" s="30" t="s">
        <v>3538</v>
      </c>
      <c r="B2210" s="30" t="s">
        <v>3002</v>
      </c>
      <c r="C2210" s="30">
        <v>2</v>
      </c>
      <c r="D2210" s="30">
        <v>1</v>
      </c>
    </row>
    <row r="2211" spans="1:4">
      <c r="A2211" s="30" t="s">
        <v>3734</v>
      </c>
      <c r="B2211" s="30" t="s">
        <v>3003</v>
      </c>
      <c r="C2211" s="30">
        <v>2</v>
      </c>
      <c r="D2211" s="30">
        <v>2</v>
      </c>
    </row>
    <row r="2212" spans="1:4">
      <c r="A2212" s="30" t="s">
        <v>2204</v>
      </c>
      <c r="B2212" s="30" t="s">
        <v>3003</v>
      </c>
      <c r="C2212" s="30">
        <v>2</v>
      </c>
      <c r="D2212" s="30">
        <v>2</v>
      </c>
    </row>
    <row r="2213" spans="1:4">
      <c r="A2213" s="30" t="s">
        <v>2204</v>
      </c>
      <c r="B2213" s="30" t="s">
        <v>3002</v>
      </c>
      <c r="C2213" s="30">
        <v>2</v>
      </c>
      <c r="D2213" s="30">
        <v>2</v>
      </c>
    </row>
    <row r="2214" spans="1:4">
      <c r="A2214" s="30" t="s">
        <v>2207</v>
      </c>
      <c r="B2214" s="30" t="s">
        <v>3003</v>
      </c>
      <c r="C2214" s="30">
        <v>2</v>
      </c>
      <c r="D2214" s="30">
        <v>2</v>
      </c>
    </row>
    <row r="2215" spans="1:4">
      <c r="A2215" s="30" t="s">
        <v>2432</v>
      </c>
      <c r="B2215" s="30" t="s">
        <v>3002</v>
      </c>
      <c r="C2215" s="30">
        <v>2</v>
      </c>
      <c r="D2215" s="30">
        <v>2</v>
      </c>
    </row>
    <row r="2216" spans="1:4">
      <c r="A2216" s="30" t="s">
        <v>2208</v>
      </c>
      <c r="B2216" s="30" t="s">
        <v>3002</v>
      </c>
      <c r="C2216" s="30">
        <v>2</v>
      </c>
      <c r="D2216" s="30">
        <v>2</v>
      </c>
    </row>
    <row r="2217" spans="1:4">
      <c r="A2217" s="30" t="s">
        <v>2307</v>
      </c>
      <c r="B2217" s="30" t="s">
        <v>3003</v>
      </c>
      <c r="C2217" s="30">
        <v>2</v>
      </c>
      <c r="D2217" s="30">
        <v>2</v>
      </c>
    </row>
    <row r="2218" spans="1:4">
      <c r="A2218" s="30" t="s">
        <v>2307</v>
      </c>
      <c r="B2218" s="30" t="s">
        <v>3002</v>
      </c>
      <c r="C2218" s="30">
        <v>2</v>
      </c>
      <c r="D2218" s="30">
        <v>2</v>
      </c>
    </row>
    <row r="2219" spans="1:4">
      <c r="A2219" s="30" t="s">
        <v>2433</v>
      </c>
      <c r="B2219" s="30" t="s">
        <v>3003</v>
      </c>
      <c r="C2219" s="30">
        <v>2</v>
      </c>
      <c r="D2219" s="30">
        <v>1</v>
      </c>
    </row>
    <row r="2220" spans="1:4">
      <c r="A2220" s="30" t="s">
        <v>2308</v>
      </c>
      <c r="B2220" s="30" t="s">
        <v>3003</v>
      </c>
      <c r="C2220" s="30">
        <v>2</v>
      </c>
      <c r="D2220" s="30">
        <v>2</v>
      </c>
    </row>
    <row r="2221" spans="1:4">
      <c r="A2221" s="30" t="s">
        <v>3539</v>
      </c>
      <c r="B2221" s="30" t="s">
        <v>3002</v>
      </c>
      <c r="C2221" s="30">
        <v>2</v>
      </c>
      <c r="D2221" s="30">
        <v>2</v>
      </c>
    </row>
    <row r="2222" spans="1:4">
      <c r="A2222" s="30" t="s">
        <v>2583</v>
      </c>
      <c r="B2222" s="30" t="s">
        <v>3002</v>
      </c>
      <c r="C2222" s="30">
        <v>2</v>
      </c>
      <c r="D2222" s="30">
        <v>2</v>
      </c>
    </row>
    <row r="2223" spans="1:4">
      <c r="A2223" s="30" t="s">
        <v>3156</v>
      </c>
      <c r="B2223" s="30" t="s">
        <v>3003</v>
      </c>
      <c r="C2223" s="30">
        <v>2</v>
      </c>
      <c r="D2223" s="30">
        <v>2</v>
      </c>
    </row>
    <row r="2224" spans="1:4">
      <c r="A2224" s="30" t="s">
        <v>2107</v>
      </c>
      <c r="B2224" s="30" t="s">
        <v>3003</v>
      </c>
      <c r="C2224" s="30">
        <v>2</v>
      </c>
      <c r="D2224" s="30">
        <v>2</v>
      </c>
    </row>
    <row r="2225" spans="1:4">
      <c r="A2225" s="30" t="s">
        <v>3325</v>
      </c>
      <c r="B2225" s="30" t="s">
        <v>3003</v>
      </c>
      <c r="C2225" s="30">
        <v>2</v>
      </c>
      <c r="D2225" s="30">
        <v>2</v>
      </c>
    </row>
    <row r="2226" spans="1:4">
      <c r="A2226" s="30" t="s">
        <v>1593</v>
      </c>
      <c r="B2226" s="30" t="s">
        <v>3004</v>
      </c>
      <c r="C2226" s="30">
        <v>2</v>
      </c>
      <c r="D2226" s="30">
        <v>2</v>
      </c>
    </row>
    <row r="2227" spans="1:4">
      <c r="A2227" s="30" t="s">
        <v>2309</v>
      </c>
      <c r="B2227" s="30" t="s">
        <v>3003</v>
      </c>
      <c r="C2227" s="30">
        <v>2</v>
      </c>
      <c r="D2227" s="30">
        <v>2</v>
      </c>
    </row>
    <row r="2228" spans="1:4">
      <c r="A2228" s="30" t="s">
        <v>2209</v>
      </c>
      <c r="B2228" s="30" t="s">
        <v>3002</v>
      </c>
      <c r="C2228" s="30">
        <v>2</v>
      </c>
      <c r="D2228" s="30">
        <v>2</v>
      </c>
    </row>
    <row r="2229" spans="1:4">
      <c r="A2229" s="30" t="s">
        <v>2310</v>
      </c>
      <c r="B2229" s="30" t="s">
        <v>3003</v>
      </c>
      <c r="C2229" s="30">
        <v>2</v>
      </c>
      <c r="D2229" s="30">
        <v>2</v>
      </c>
    </row>
    <row r="2230" spans="1:4">
      <c r="A2230" s="30" t="s">
        <v>1520</v>
      </c>
      <c r="B2230" s="30" t="s">
        <v>3002</v>
      </c>
      <c r="C2230" s="30">
        <v>2</v>
      </c>
      <c r="D2230" s="30">
        <v>2</v>
      </c>
    </row>
    <row r="2231" spans="1:4">
      <c r="A2231" s="30" t="s">
        <v>3622</v>
      </c>
      <c r="B2231" s="30" t="s">
        <v>3002</v>
      </c>
      <c r="C2231" s="30">
        <v>2</v>
      </c>
      <c r="D2231" s="30">
        <v>2</v>
      </c>
    </row>
    <row r="2232" spans="1:4">
      <c r="A2232" s="30" t="s">
        <v>2588</v>
      </c>
      <c r="B2232" s="30" t="s">
        <v>3003</v>
      </c>
      <c r="C2232" s="30">
        <v>2</v>
      </c>
      <c r="D2232" s="30">
        <v>2</v>
      </c>
    </row>
    <row r="2233" spans="1:4">
      <c r="A2233" s="30" t="s">
        <v>3624</v>
      </c>
      <c r="B2233" s="30" t="s">
        <v>3003</v>
      </c>
      <c r="C2233" s="30">
        <v>2</v>
      </c>
      <c r="D2233" s="30">
        <v>2</v>
      </c>
    </row>
    <row r="2234" spans="1:4">
      <c r="A2234" s="30" t="s">
        <v>3735</v>
      </c>
      <c r="B2234" s="30" t="s">
        <v>3003</v>
      </c>
      <c r="C2234" s="30">
        <v>2</v>
      </c>
      <c r="D2234" s="30">
        <v>2</v>
      </c>
    </row>
    <row r="2235" spans="1:4">
      <c r="A2235" s="30" t="s">
        <v>1723</v>
      </c>
      <c r="B2235" s="30" t="s">
        <v>3002</v>
      </c>
      <c r="C2235" s="30">
        <v>2</v>
      </c>
      <c r="D2235" s="30">
        <v>2</v>
      </c>
    </row>
    <row r="2236" spans="1:4">
      <c r="A2236" s="30" t="s">
        <v>1579</v>
      </c>
      <c r="B2236" s="30" t="s">
        <v>3003</v>
      </c>
      <c r="C2236" s="30">
        <v>2</v>
      </c>
      <c r="D2236" s="30">
        <v>2</v>
      </c>
    </row>
    <row r="2237" spans="1:4">
      <c r="A2237" s="30" t="s">
        <v>3158</v>
      </c>
      <c r="B2237" s="30" t="s">
        <v>3003</v>
      </c>
      <c r="C2237" s="30">
        <v>2</v>
      </c>
      <c r="D2237" s="30">
        <v>2</v>
      </c>
    </row>
    <row r="2238" spans="1:4">
      <c r="A2238" s="30" t="s">
        <v>3736</v>
      </c>
      <c r="B2238" s="30" t="s">
        <v>3003</v>
      </c>
      <c r="C2238" s="30">
        <v>2</v>
      </c>
      <c r="D2238" s="30">
        <v>2</v>
      </c>
    </row>
    <row r="2239" spans="1:4">
      <c r="A2239" s="30" t="s">
        <v>3737</v>
      </c>
      <c r="B2239" s="30" t="s">
        <v>3003</v>
      </c>
      <c r="C2239" s="30">
        <v>2</v>
      </c>
      <c r="D2239" s="30">
        <v>2</v>
      </c>
    </row>
    <row r="2240" spans="1:4">
      <c r="A2240" s="30" t="s">
        <v>3738</v>
      </c>
      <c r="B2240" s="30" t="s">
        <v>3003</v>
      </c>
      <c r="C2240" s="30">
        <v>2</v>
      </c>
      <c r="D2240" s="30">
        <v>2</v>
      </c>
    </row>
    <row r="2241" spans="1:4">
      <c r="A2241" s="30" t="s">
        <v>2441</v>
      </c>
      <c r="B2241" s="30" t="s">
        <v>3003</v>
      </c>
      <c r="C2241" s="30">
        <v>2</v>
      </c>
      <c r="D2241" s="30">
        <v>1</v>
      </c>
    </row>
    <row r="2242" spans="1:4">
      <c r="A2242" s="30" t="s">
        <v>2115</v>
      </c>
      <c r="B2242" s="30" t="s">
        <v>3002</v>
      </c>
      <c r="C2242" s="30">
        <v>2</v>
      </c>
      <c r="D2242" s="30">
        <v>3</v>
      </c>
    </row>
    <row r="2243" spans="1:4">
      <c r="A2243" s="30" t="s">
        <v>1783</v>
      </c>
      <c r="B2243" s="30" t="s">
        <v>3003</v>
      </c>
      <c r="C2243" s="30">
        <v>2</v>
      </c>
      <c r="D2243" s="30">
        <v>1</v>
      </c>
    </row>
    <row r="2244" spans="1:4">
      <c r="A2244" s="30" t="s">
        <v>2798</v>
      </c>
      <c r="B2244" s="30" t="s">
        <v>3003</v>
      </c>
      <c r="C2244" s="30">
        <v>2</v>
      </c>
      <c r="D2244" s="30">
        <v>1</v>
      </c>
    </row>
    <row r="2245" spans="1:4">
      <c r="A2245" s="30" t="s">
        <v>2798</v>
      </c>
      <c r="B2245" s="30" t="s">
        <v>3002</v>
      </c>
      <c r="C2245" s="30">
        <v>2</v>
      </c>
      <c r="D2245" s="30">
        <v>2</v>
      </c>
    </row>
    <row r="2246" spans="1:4">
      <c r="A2246" s="30" t="s">
        <v>2012</v>
      </c>
      <c r="B2246" s="30" t="s">
        <v>3002</v>
      </c>
      <c r="C2246" s="30">
        <v>2</v>
      </c>
      <c r="D2246" s="30">
        <v>2</v>
      </c>
    </row>
    <row r="2247" spans="1:4">
      <c r="A2247" s="30" t="s">
        <v>2799</v>
      </c>
      <c r="B2247" s="30" t="s">
        <v>3002</v>
      </c>
      <c r="C2247" s="30">
        <v>2</v>
      </c>
      <c r="D2247" s="30">
        <v>1</v>
      </c>
    </row>
    <row r="2248" spans="1:4">
      <c r="A2248" s="30" t="s">
        <v>3739</v>
      </c>
      <c r="B2248" s="30" t="s">
        <v>3003</v>
      </c>
      <c r="C2248" s="30">
        <v>2</v>
      </c>
      <c r="D2248" s="30">
        <v>2</v>
      </c>
    </row>
    <row r="2249" spans="1:4">
      <c r="A2249" s="30" t="s">
        <v>2313</v>
      </c>
      <c r="B2249" s="30" t="s">
        <v>3003</v>
      </c>
      <c r="C2249" s="30">
        <v>2</v>
      </c>
      <c r="D2249" s="30">
        <v>2</v>
      </c>
    </row>
    <row r="2250" spans="1:4">
      <c r="A2250" s="30" t="s">
        <v>3740</v>
      </c>
      <c r="B2250" s="30" t="s">
        <v>3003</v>
      </c>
      <c r="C2250" s="30">
        <v>2</v>
      </c>
      <c r="D2250" s="30">
        <v>2</v>
      </c>
    </row>
    <row r="2251" spans="1:4">
      <c r="A2251" s="30" t="s">
        <v>2213</v>
      </c>
      <c r="B2251" s="30" t="s">
        <v>3003</v>
      </c>
      <c r="C2251" s="30">
        <v>2</v>
      </c>
      <c r="D2251" s="30">
        <v>1</v>
      </c>
    </row>
    <row r="2252" spans="1:4">
      <c r="A2252" s="30" t="s">
        <v>3741</v>
      </c>
      <c r="B2252" s="30" t="s">
        <v>3003</v>
      </c>
      <c r="C2252" s="30">
        <v>2</v>
      </c>
      <c r="D2252" s="30">
        <v>2</v>
      </c>
    </row>
    <row r="2253" spans="1:4">
      <c r="A2253" s="30" t="s">
        <v>2445</v>
      </c>
      <c r="B2253" s="30" t="s">
        <v>3002</v>
      </c>
      <c r="C2253" s="30">
        <v>2</v>
      </c>
      <c r="D2253" s="30">
        <v>2</v>
      </c>
    </row>
    <row r="2254" spans="1:4">
      <c r="A2254" s="30" t="s">
        <v>2314</v>
      </c>
      <c r="B2254" s="30" t="s">
        <v>3002</v>
      </c>
      <c r="C2254" s="30">
        <v>2</v>
      </c>
      <c r="D2254" s="30">
        <v>2</v>
      </c>
    </row>
    <row r="2255" spans="1:4">
      <c r="A2255" s="30" t="s">
        <v>1785</v>
      </c>
      <c r="B2255" s="30" t="s">
        <v>3003</v>
      </c>
      <c r="C2255" s="30">
        <v>2</v>
      </c>
      <c r="D2255" s="30">
        <v>2</v>
      </c>
    </row>
    <row r="2256" spans="1:4">
      <c r="A2256" s="30" t="s">
        <v>2315</v>
      </c>
      <c r="B2256" s="30" t="s">
        <v>3002</v>
      </c>
      <c r="C2256" s="30">
        <v>2</v>
      </c>
      <c r="D2256" s="30">
        <v>1</v>
      </c>
    </row>
    <row r="2257" spans="1:4">
      <c r="A2257" s="30" t="s">
        <v>1636</v>
      </c>
      <c r="B2257" s="30" t="s">
        <v>3002</v>
      </c>
      <c r="C2257" s="30">
        <v>2</v>
      </c>
      <c r="D2257" s="30">
        <v>2</v>
      </c>
    </row>
    <row r="2258" spans="1:4">
      <c r="A2258" s="30" t="s">
        <v>2446</v>
      </c>
      <c r="B2258" s="30" t="s">
        <v>3003</v>
      </c>
      <c r="C2258" s="30">
        <v>2</v>
      </c>
      <c r="D2258" s="30">
        <v>2</v>
      </c>
    </row>
    <row r="2259" spans="1:4">
      <c r="A2259" s="30" t="s">
        <v>3329</v>
      </c>
      <c r="B2259" s="30" t="s">
        <v>3003</v>
      </c>
      <c r="C2259" s="30">
        <v>2</v>
      </c>
      <c r="D2259" s="30">
        <v>2</v>
      </c>
    </row>
    <row r="2260" spans="1:4">
      <c r="A2260" s="30" t="s">
        <v>1655</v>
      </c>
      <c r="B2260" s="30" t="s">
        <v>3002</v>
      </c>
      <c r="C2260" s="30">
        <v>2</v>
      </c>
      <c r="D2260" s="30">
        <v>2</v>
      </c>
    </row>
    <row r="2261" spans="1:4">
      <c r="A2261" s="30" t="s">
        <v>3742</v>
      </c>
      <c r="B2261" s="30" t="s">
        <v>3003</v>
      </c>
      <c r="C2261" s="30">
        <v>2</v>
      </c>
      <c r="D2261" s="30">
        <v>2</v>
      </c>
    </row>
    <row r="2262" spans="1:4">
      <c r="A2262" s="30" t="s">
        <v>3743</v>
      </c>
      <c r="B2262" s="30" t="s">
        <v>3004</v>
      </c>
      <c r="C2262" s="30">
        <v>2</v>
      </c>
      <c r="D2262" s="30">
        <v>2</v>
      </c>
    </row>
    <row r="2263" spans="1:4">
      <c r="A2263" s="30" t="s">
        <v>2593</v>
      </c>
      <c r="B2263" s="30" t="s">
        <v>3003</v>
      </c>
      <c r="C2263" s="30">
        <v>2</v>
      </c>
      <c r="D2263" s="30">
        <v>2</v>
      </c>
    </row>
    <row r="2264" spans="1:4">
      <c r="A2264" s="30" t="s">
        <v>2594</v>
      </c>
      <c r="B2264" s="30" t="s">
        <v>3003</v>
      </c>
      <c r="C2264" s="30">
        <v>2</v>
      </c>
      <c r="D2264" s="30">
        <v>2</v>
      </c>
    </row>
    <row r="2265" spans="1:4">
      <c r="A2265" s="30" t="s">
        <v>2013</v>
      </c>
      <c r="B2265" s="30" t="s">
        <v>3003</v>
      </c>
      <c r="C2265" s="30">
        <v>2</v>
      </c>
      <c r="D2265" s="30">
        <v>2</v>
      </c>
    </row>
    <row r="2266" spans="1:4">
      <c r="A2266" s="30" t="s">
        <v>2013</v>
      </c>
      <c r="B2266" s="30" t="s">
        <v>3002</v>
      </c>
      <c r="C2266" s="30">
        <v>2</v>
      </c>
      <c r="D2266" s="30">
        <v>2</v>
      </c>
    </row>
    <row r="2267" spans="1:4">
      <c r="A2267" s="30" t="s">
        <v>3744</v>
      </c>
      <c r="B2267" s="30" t="s">
        <v>3003</v>
      </c>
      <c r="C2267" s="30">
        <v>2</v>
      </c>
      <c r="D2267" s="30">
        <v>1</v>
      </c>
    </row>
    <row r="2268" spans="1:4">
      <c r="A2268" s="30" t="s">
        <v>3330</v>
      </c>
      <c r="B2268" s="30" t="s">
        <v>3003</v>
      </c>
      <c r="C2268" s="30">
        <v>2</v>
      </c>
      <c r="D2268" s="30">
        <v>1</v>
      </c>
    </row>
    <row r="2269" spans="1:4">
      <c r="A2269" s="30" t="s">
        <v>3745</v>
      </c>
      <c r="B2269" s="30" t="s">
        <v>3003</v>
      </c>
      <c r="C2269" s="30">
        <v>2</v>
      </c>
      <c r="D2269" s="30">
        <v>2</v>
      </c>
    </row>
    <row r="2270" spans="1:4">
      <c r="A2270" s="30" t="s">
        <v>1426</v>
      </c>
      <c r="B2270" s="30" t="s">
        <v>3002</v>
      </c>
      <c r="C2270" s="30">
        <v>2</v>
      </c>
      <c r="D2270" s="30">
        <v>3</v>
      </c>
    </row>
    <row r="2271" spans="1:4">
      <c r="A2271" s="30" t="s">
        <v>1834</v>
      </c>
      <c r="B2271" s="30" t="s">
        <v>3002</v>
      </c>
      <c r="C2271" s="30">
        <v>2</v>
      </c>
      <c r="D2271" s="30">
        <v>2</v>
      </c>
    </row>
    <row r="2272" spans="1:4">
      <c r="A2272" s="30" t="s">
        <v>2316</v>
      </c>
      <c r="B2272" s="30" t="s">
        <v>3003</v>
      </c>
      <c r="C2272" s="30">
        <v>2</v>
      </c>
      <c r="D2272" s="30">
        <v>2</v>
      </c>
    </row>
    <row r="2273" spans="1:4">
      <c r="A2273" s="30" t="s">
        <v>2316</v>
      </c>
      <c r="B2273" s="30" t="s">
        <v>3002</v>
      </c>
      <c r="C2273" s="30">
        <v>2</v>
      </c>
      <c r="D2273" s="30">
        <v>2</v>
      </c>
    </row>
    <row r="2274" spans="1:4">
      <c r="A2274" s="30" t="s">
        <v>2014</v>
      </c>
      <c r="B2274" s="30" t="s">
        <v>3003</v>
      </c>
      <c r="C2274" s="30">
        <v>2</v>
      </c>
      <c r="D2274" s="30">
        <v>1</v>
      </c>
    </row>
    <row r="2275" spans="1:4">
      <c r="A2275" s="30" t="s">
        <v>2117</v>
      </c>
      <c r="B2275" s="30" t="s">
        <v>3003</v>
      </c>
      <c r="C2275" s="30">
        <v>2</v>
      </c>
      <c r="D2275" s="30">
        <v>2</v>
      </c>
    </row>
    <row r="2276" spans="1:4">
      <c r="A2276" s="30" t="s">
        <v>2599</v>
      </c>
      <c r="B2276" s="30" t="s">
        <v>3003</v>
      </c>
      <c r="C2276" s="30">
        <v>2</v>
      </c>
      <c r="D2276" s="30">
        <v>2</v>
      </c>
    </row>
    <row r="2277" spans="1:4">
      <c r="A2277" s="30" t="s">
        <v>2600</v>
      </c>
      <c r="B2277" s="30" t="s">
        <v>3002</v>
      </c>
      <c r="C2277" s="30">
        <v>2</v>
      </c>
      <c r="D2277" s="30">
        <v>2</v>
      </c>
    </row>
    <row r="2278" spans="1:4">
      <c r="A2278" s="30" t="s">
        <v>3746</v>
      </c>
      <c r="B2278" s="30" t="s">
        <v>3003</v>
      </c>
      <c r="C2278" s="30">
        <v>2</v>
      </c>
      <c r="D2278" s="30">
        <v>1</v>
      </c>
    </row>
    <row r="2279" spans="1:4">
      <c r="A2279" s="30" t="s">
        <v>3185</v>
      </c>
      <c r="B2279" s="30" t="s">
        <v>3003</v>
      </c>
      <c r="C2279" s="30">
        <v>2</v>
      </c>
      <c r="D2279" s="30">
        <v>2</v>
      </c>
    </row>
    <row r="2280" spans="1:4">
      <c r="A2280" s="30" t="s">
        <v>2814</v>
      </c>
      <c r="B2280" s="30" t="s">
        <v>3003</v>
      </c>
      <c r="C2280" s="30">
        <v>2</v>
      </c>
      <c r="D2280" s="30">
        <v>2</v>
      </c>
    </row>
    <row r="2281" spans="1:4">
      <c r="A2281" s="30" t="s">
        <v>3748</v>
      </c>
      <c r="B2281" s="30" t="s">
        <v>3003</v>
      </c>
      <c r="C2281" s="30">
        <v>2</v>
      </c>
      <c r="D2281" s="30">
        <v>1</v>
      </c>
    </row>
    <row r="2282" spans="1:4">
      <c r="A2282" s="30" t="s">
        <v>1874</v>
      </c>
      <c r="B2282" s="30" t="s">
        <v>3003</v>
      </c>
      <c r="C2282" s="30">
        <v>2</v>
      </c>
      <c r="D2282" s="30">
        <v>2</v>
      </c>
    </row>
    <row r="2283" spans="1:4">
      <c r="A2283" s="30" t="s">
        <v>2451</v>
      </c>
      <c r="B2283" s="30" t="s">
        <v>3003</v>
      </c>
      <c r="C2283" s="30">
        <v>2</v>
      </c>
      <c r="D2283" s="30">
        <v>2</v>
      </c>
    </row>
    <row r="2284" spans="1:4">
      <c r="A2284" s="30" t="s">
        <v>1488</v>
      </c>
      <c r="B2284" s="30" t="s">
        <v>3002</v>
      </c>
      <c r="C2284" s="30">
        <v>2</v>
      </c>
      <c r="D2284" s="30">
        <v>2</v>
      </c>
    </row>
    <row r="2285" spans="1:4">
      <c r="A2285" s="30" t="s">
        <v>3186</v>
      </c>
      <c r="B2285" s="30" t="s">
        <v>3002</v>
      </c>
      <c r="C2285" s="30">
        <v>2</v>
      </c>
      <c r="D2285" s="30">
        <v>2</v>
      </c>
    </row>
    <row r="2286" spans="1:4">
      <c r="A2286" s="30" t="s">
        <v>2604</v>
      </c>
      <c r="B2286" s="30" t="s">
        <v>3003</v>
      </c>
      <c r="C2286" s="30">
        <v>2</v>
      </c>
      <c r="D2286" s="30">
        <v>2</v>
      </c>
    </row>
    <row r="2287" spans="1:4">
      <c r="A2287" s="30" t="s">
        <v>1534</v>
      </c>
      <c r="B2287" s="30" t="s">
        <v>3002</v>
      </c>
      <c r="C2287" s="30">
        <v>2</v>
      </c>
      <c r="D2287" s="30">
        <v>2</v>
      </c>
    </row>
    <row r="2288" spans="1:4">
      <c r="A2288" s="30" t="s">
        <v>1534</v>
      </c>
      <c r="B2288" s="30" t="s">
        <v>3004</v>
      </c>
      <c r="C2288" s="30">
        <v>2</v>
      </c>
      <c r="D2288" s="30">
        <v>2</v>
      </c>
    </row>
    <row r="2289" spans="1:4">
      <c r="A2289" s="30" t="s">
        <v>2454</v>
      </c>
      <c r="B2289" s="30" t="s">
        <v>3003</v>
      </c>
      <c r="C2289" s="30">
        <v>2</v>
      </c>
      <c r="D2289" s="30">
        <v>2</v>
      </c>
    </row>
    <row r="2290" spans="1:4">
      <c r="A2290" s="30" t="s">
        <v>3749</v>
      </c>
      <c r="B2290" s="30" t="s">
        <v>3002</v>
      </c>
      <c r="C2290" s="30">
        <v>2</v>
      </c>
      <c r="D2290" s="30">
        <v>1</v>
      </c>
    </row>
    <row r="2291" spans="1:4">
      <c r="A2291" s="30" t="s">
        <v>3751</v>
      </c>
      <c r="B2291" s="30" t="s">
        <v>3003</v>
      </c>
      <c r="C2291" s="30">
        <v>2</v>
      </c>
      <c r="D2291" s="30">
        <v>2</v>
      </c>
    </row>
    <row r="2292" spans="1:4">
      <c r="A2292" s="30" t="s">
        <v>3542</v>
      </c>
      <c r="B2292" s="30" t="s">
        <v>3003</v>
      </c>
      <c r="C2292" s="30">
        <v>2</v>
      </c>
      <c r="D2292" s="30">
        <v>2</v>
      </c>
    </row>
    <row r="2293" spans="1:4">
      <c r="A2293" s="30" t="s">
        <v>3542</v>
      </c>
      <c r="B2293" s="30" t="s">
        <v>3004</v>
      </c>
      <c r="C2293" s="30">
        <v>2</v>
      </c>
      <c r="D2293" s="30">
        <v>1</v>
      </c>
    </row>
    <row r="2294" spans="1:4">
      <c r="A2294" s="30" t="s">
        <v>2820</v>
      </c>
      <c r="B2294" s="30" t="s">
        <v>3003</v>
      </c>
      <c r="C2294" s="30">
        <v>2</v>
      </c>
      <c r="D2294" s="30">
        <v>2</v>
      </c>
    </row>
    <row r="2295" spans="1:4">
      <c r="A2295" s="30" t="s">
        <v>3336</v>
      </c>
      <c r="B2295" s="30" t="s">
        <v>3003</v>
      </c>
      <c r="C2295" s="30">
        <v>2</v>
      </c>
      <c r="D2295" s="30">
        <v>1</v>
      </c>
    </row>
    <row r="2296" spans="1:4">
      <c r="A2296" s="30" t="s">
        <v>2822</v>
      </c>
      <c r="B2296" s="30" t="s">
        <v>3003</v>
      </c>
      <c r="C2296" s="30">
        <v>2</v>
      </c>
      <c r="D2296" s="30">
        <v>2</v>
      </c>
    </row>
    <row r="2297" spans="1:4">
      <c r="A2297" s="30" t="s">
        <v>2324</v>
      </c>
      <c r="B2297" s="30" t="s">
        <v>3002</v>
      </c>
      <c r="C2297" s="30">
        <v>2</v>
      </c>
      <c r="D2297" s="30">
        <v>1</v>
      </c>
    </row>
    <row r="2298" spans="1:4">
      <c r="A2298" s="30" t="s">
        <v>1304</v>
      </c>
      <c r="B2298" s="30" t="s">
        <v>3004</v>
      </c>
      <c r="C2298" s="30">
        <v>2</v>
      </c>
      <c r="D2298" s="30">
        <v>2</v>
      </c>
    </row>
    <row r="2299" spans="1:4">
      <c r="A2299" s="30" t="s">
        <v>1835</v>
      </c>
      <c r="B2299" s="30" t="s">
        <v>3002</v>
      </c>
      <c r="C2299" s="30">
        <v>2</v>
      </c>
      <c r="D2299" s="30">
        <v>2</v>
      </c>
    </row>
    <row r="2300" spans="1:4">
      <c r="A2300" s="30" t="s">
        <v>2823</v>
      </c>
      <c r="B2300" s="30" t="s">
        <v>3002</v>
      </c>
      <c r="C2300" s="30">
        <v>2</v>
      </c>
      <c r="D2300" s="30">
        <v>2</v>
      </c>
    </row>
    <row r="2301" spans="1:4">
      <c r="A2301" s="30" t="s">
        <v>1836</v>
      </c>
      <c r="B2301" s="30" t="s">
        <v>3002</v>
      </c>
      <c r="C2301" s="30">
        <v>2</v>
      </c>
      <c r="D2301" s="30">
        <v>2</v>
      </c>
    </row>
    <row r="2302" spans="1:4">
      <c r="A2302" s="30" t="s">
        <v>1359</v>
      </c>
      <c r="B2302" s="30" t="s">
        <v>3002</v>
      </c>
      <c r="C2302" s="30">
        <v>2</v>
      </c>
      <c r="D2302" s="30">
        <v>1</v>
      </c>
    </row>
    <row r="2303" spans="1:4">
      <c r="A2303" s="30" t="s">
        <v>3752</v>
      </c>
      <c r="B2303" s="30" t="s">
        <v>3003</v>
      </c>
      <c r="C2303" s="30">
        <v>2</v>
      </c>
      <c r="D2303" s="30">
        <v>1</v>
      </c>
    </row>
    <row r="2304" spans="1:4">
      <c r="A2304" s="30" t="s">
        <v>3754</v>
      </c>
      <c r="B2304" s="30" t="s">
        <v>3003</v>
      </c>
      <c r="C2304" s="30">
        <v>2</v>
      </c>
      <c r="D2304" s="30">
        <v>2</v>
      </c>
    </row>
    <row r="2305" spans="1:4">
      <c r="A2305" s="30" t="s">
        <v>3339</v>
      </c>
      <c r="B2305" s="30" t="s">
        <v>3003</v>
      </c>
      <c r="C2305" s="30">
        <v>2</v>
      </c>
      <c r="D2305" s="30">
        <v>2</v>
      </c>
    </row>
    <row r="2306" spans="1:4">
      <c r="A2306" s="30" t="s">
        <v>1724</v>
      </c>
      <c r="B2306" s="30" t="s">
        <v>3002</v>
      </c>
      <c r="C2306" s="30">
        <v>2</v>
      </c>
      <c r="D2306" s="30">
        <v>2</v>
      </c>
    </row>
    <row r="2307" spans="1:4">
      <c r="A2307" s="30" t="s">
        <v>2826</v>
      </c>
      <c r="B2307" s="30" t="s">
        <v>3003</v>
      </c>
      <c r="C2307" s="30">
        <v>2</v>
      </c>
      <c r="D2307" s="30">
        <v>2</v>
      </c>
    </row>
    <row r="2308" spans="1:4">
      <c r="A2308" s="30" t="s">
        <v>2826</v>
      </c>
      <c r="B2308" s="30" t="s">
        <v>3002</v>
      </c>
      <c r="C2308" s="30">
        <v>2</v>
      </c>
      <c r="D2308" s="30">
        <v>2</v>
      </c>
    </row>
    <row r="2309" spans="1:4">
      <c r="A2309" s="30" t="s">
        <v>2610</v>
      </c>
      <c r="B2309" s="30" t="s">
        <v>3002</v>
      </c>
      <c r="C2309" s="30">
        <v>2</v>
      </c>
      <c r="D2309" s="30">
        <v>2</v>
      </c>
    </row>
    <row r="2310" spans="1:4">
      <c r="A2310" s="30" t="s">
        <v>1725</v>
      </c>
      <c r="B2310" s="30" t="s">
        <v>3002</v>
      </c>
      <c r="C2310" s="30">
        <v>2</v>
      </c>
      <c r="D2310" s="30">
        <v>2</v>
      </c>
    </row>
    <row r="2311" spans="1:4">
      <c r="A2311" s="30" t="s">
        <v>2611</v>
      </c>
      <c r="B2311" s="30" t="s">
        <v>3003</v>
      </c>
      <c r="C2311" s="30">
        <v>2</v>
      </c>
      <c r="D2311" s="30">
        <v>2</v>
      </c>
    </row>
    <row r="2312" spans="1:4">
      <c r="A2312" s="30" t="s">
        <v>3220</v>
      </c>
      <c r="B2312" s="30" t="s">
        <v>3002</v>
      </c>
      <c r="C2312" s="30">
        <v>2</v>
      </c>
      <c r="D2312" s="30">
        <v>2</v>
      </c>
    </row>
    <row r="2313" spans="1:4">
      <c r="A2313" s="30" t="s">
        <v>1943</v>
      </c>
      <c r="B2313" s="30" t="s">
        <v>3003</v>
      </c>
      <c r="C2313" s="30">
        <v>2</v>
      </c>
      <c r="D2313" s="30">
        <v>2</v>
      </c>
    </row>
    <row r="2314" spans="1:4">
      <c r="A2314" s="30" t="s">
        <v>2831</v>
      </c>
      <c r="B2314" s="30" t="s">
        <v>3003</v>
      </c>
      <c r="C2314" s="30">
        <v>2</v>
      </c>
      <c r="D2314" s="30">
        <v>2</v>
      </c>
    </row>
    <row r="2315" spans="1:4">
      <c r="A2315" s="30" t="s">
        <v>2831</v>
      </c>
      <c r="B2315" s="30" t="s">
        <v>3002</v>
      </c>
      <c r="C2315" s="30">
        <v>2</v>
      </c>
      <c r="D2315" s="30">
        <v>2</v>
      </c>
    </row>
    <row r="2316" spans="1:4">
      <c r="A2316" s="30" t="s">
        <v>2832</v>
      </c>
      <c r="B2316" s="30" t="s">
        <v>3003</v>
      </c>
      <c r="C2316" s="30">
        <v>2</v>
      </c>
      <c r="D2316" s="30">
        <v>2</v>
      </c>
    </row>
    <row r="2317" spans="1:4">
      <c r="A2317" s="30" t="s">
        <v>2223</v>
      </c>
      <c r="B2317" s="30" t="s">
        <v>3002</v>
      </c>
      <c r="C2317" s="30">
        <v>2</v>
      </c>
      <c r="D2317" s="30">
        <v>2</v>
      </c>
    </row>
    <row r="2318" spans="1:4">
      <c r="A2318" s="30" t="s">
        <v>2833</v>
      </c>
      <c r="B2318" s="30" t="s">
        <v>3003</v>
      </c>
      <c r="C2318" s="30">
        <v>2</v>
      </c>
      <c r="D2318" s="30">
        <v>2</v>
      </c>
    </row>
    <row r="2319" spans="1:4">
      <c r="A2319" s="30" t="s">
        <v>2121</v>
      </c>
      <c r="B2319" s="30" t="s">
        <v>3003</v>
      </c>
      <c r="C2319" s="30">
        <v>2</v>
      </c>
      <c r="D2319" s="30">
        <v>2</v>
      </c>
    </row>
    <row r="2320" spans="1:4">
      <c r="A2320" s="30" t="s">
        <v>2122</v>
      </c>
      <c r="B2320" s="30" t="s">
        <v>3003</v>
      </c>
      <c r="C2320" s="30">
        <v>2</v>
      </c>
      <c r="D2320" s="30">
        <v>2</v>
      </c>
    </row>
    <row r="2321" spans="1:4">
      <c r="A2321" s="30" t="s">
        <v>2836</v>
      </c>
      <c r="B2321" s="30" t="s">
        <v>3003</v>
      </c>
      <c r="C2321" s="30">
        <v>2</v>
      </c>
      <c r="D2321" s="30">
        <v>2</v>
      </c>
    </row>
    <row r="2322" spans="1:4">
      <c r="A2322" s="30" t="s">
        <v>3343</v>
      </c>
      <c r="B2322" s="30" t="s">
        <v>3003</v>
      </c>
      <c r="C2322" s="30">
        <v>2</v>
      </c>
      <c r="D2322" s="30">
        <v>2</v>
      </c>
    </row>
    <row r="2323" spans="1:4">
      <c r="A2323" s="30" t="s">
        <v>3187</v>
      </c>
      <c r="B2323" s="30" t="s">
        <v>3003</v>
      </c>
      <c r="C2323" s="30">
        <v>2</v>
      </c>
      <c r="D2323" s="30">
        <v>2</v>
      </c>
    </row>
    <row r="2324" spans="1:4">
      <c r="A2324" s="30" t="s">
        <v>1637</v>
      </c>
      <c r="B2324" s="30" t="s">
        <v>3003</v>
      </c>
      <c r="C2324" s="30">
        <v>2</v>
      </c>
      <c r="D2324" s="30">
        <v>2</v>
      </c>
    </row>
    <row r="2325" spans="1:4">
      <c r="A2325" s="30" t="s">
        <v>2613</v>
      </c>
      <c r="B2325" s="30" t="s">
        <v>3003</v>
      </c>
      <c r="C2325" s="30">
        <v>2</v>
      </c>
      <c r="D2325" s="30">
        <v>2</v>
      </c>
    </row>
    <row r="2326" spans="1:4">
      <c r="A2326" s="30" t="s">
        <v>1691</v>
      </c>
      <c r="B2326" s="30" t="s">
        <v>3002</v>
      </c>
      <c r="C2326" s="30">
        <v>2</v>
      </c>
      <c r="D2326" s="30">
        <v>2</v>
      </c>
    </row>
    <row r="2327" spans="1:4">
      <c r="A2327" s="30" t="s">
        <v>2327</v>
      </c>
      <c r="B2327" s="30" t="s">
        <v>3002</v>
      </c>
      <c r="C2327" s="30">
        <v>2</v>
      </c>
      <c r="D2327" s="30">
        <v>2</v>
      </c>
    </row>
    <row r="2328" spans="1:4">
      <c r="A2328" s="30" t="s">
        <v>3628</v>
      </c>
      <c r="B2328" s="30" t="s">
        <v>3002</v>
      </c>
      <c r="C2328" s="30">
        <v>2</v>
      </c>
      <c r="D2328" s="30">
        <v>1</v>
      </c>
    </row>
    <row r="2329" spans="1:4">
      <c r="A2329" s="30" t="s">
        <v>1638</v>
      </c>
      <c r="B2329" s="30" t="s">
        <v>3004</v>
      </c>
      <c r="C2329" s="30">
        <v>2</v>
      </c>
      <c r="D2329" s="30">
        <v>2</v>
      </c>
    </row>
    <row r="2330" spans="1:4">
      <c r="A2330" s="30" t="s">
        <v>1657</v>
      </c>
      <c r="B2330" s="30" t="s">
        <v>3002</v>
      </c>
      <c r="C2330" s="30">
        <v>2</v>
      </c>
      <c r="D2330" s="30">
        <v>1</v>
      </c>
    </row>
    <row r="2331" spans="1:4">
      <c r="A2331" s="30" t="s">
        <v>1877</v>
      </c>
      <c r="B2331" s="30" t="s">
        <v>3002</v>
      </c>
      <c r="C2331" s="30">
        <v>2</v>
      </c>
      <c r="D2331" s="30">
        <v>2</v>
      </c>
    </row>
    <row r="2332" spans="1:4">
      <c r="A2332" s="30" t="s">
        <v>2018</v>
      </c>
      <c r="B2332" s="30" t="s">
        <v>3003</v>
      </c>
      <c r="C2332" s="30">
        <v>2</v>
      </c>
      <c r="D2332" s="30">
        <v>1</v>
      </c>
    </row>
    <row r="2333" spans="1:4">
      <c r="A2333" s="30" t="s">
        <v>2614</v>
      </c>
      <c r="B2333" s="30" t="s">
        <v>3002</v>
      </c>
      <c r="C2333" s="30">
        <v>2</v>
      </c>
      <c r="D2333" s="30">
        <v>2</v>
      </c>
    </row>
    <row r="2334" spans="1:4">
      <c r="A2334" s="30" t="s">
        <v>2458</v>
      </c>
      <c r="B2334" s="30" t="s">
        <v>3003</v>
      </c>
      <c r="C2334" s="30">
        <v>2</v>
      </c>
      <c r="D2334" s="30">
        <v>2</v>
      </c>
    </row>
    <row r="2335" spans="1:4">
      <c r="A2335" s="30" t="s">
        <v>3758</v>
      </c>
      <c r="B2335" s="30" t="s">
        <v>3003</v>
      </c>
      <c r="C2335" s="30">
        <v>2</v>
      </c>
      <c r="D2335" s="30">
        <v>2</v>
      </c>
    </row>
    <row r="2336" spans="1:4">
      <c r="A2336" s="30" t="s">
        <v>2615</v>
      </c>
      <c r="B2336" s="30" t="s">
        <v>3002</v>
      </c>
      <c r="C2336" s="30">
        <v>2</v>
      </c>
      <c r="D2336" s="30">
        <v>2</v>
      </c>
    </row>
    <row r="2337" spans="1:4">
      <c r="A2337" s="30" t="s">
        <v>2617</v>
      </c>
      <c r="B2337" s="30" t="s">
        <v>3002</v>
      </c>
      <c r="C2337" s="30">
        <v>2</v>
      </c>
      <c r="D2337" s="30">
        <v>2</v>
      </c>
    </row>
    <row r="2338" spans="1:4">
      <c r="A2338" s="30" t="s">
        <v>3759</v>
      </c>
      <c r="B2338" s="30" t="s">
        <v>3003</v>
      </c>
      <c r="C2338" s="30">
        <v>2</v>
      </c>
      <c r="D2338" s="30">
        <v>1</v>
      </c>
    </row>
    <row r="2339" spans="1:4">
      <c r="A2339" s="30" t="s">
        <v>2123</v>
      </c>
      <c r="B2339" s="30" t="s">
        <v>3002</v>
      </c>
      <c r="C2339" s="30">
        <v>2</v>
      </c>
      <c r="D2339" s="30">
        <v>2</v>
      </c>
    </row>
    <row r="2340" spans="1:4">
      <c r="A2340" s="30" t="s">
        <v>3346</v>
      </c>
      <c r="B2340" s="30" t="s">
        <v>3003</v>
      </c>
      <c r="C2340" s="30">
        <v>2</v>
      </c>
      <c r="D2340" s="30">
        <v>2</v>
      </c>
    </row>
    <row r="2341" spans="1:4">
      <c r="A2341" s="30" t="s">
        <v>1617</v>
      </c>
      <c r="B2341" s="30" t="s">
        <v>3002</v>
      </c>
      <c r="C2341" s="30">
        <v>2</v>
      </c>
      <c r="D2341" s="30">
        <v>2</v>
      </c>
    </row>
    <row r="2342" spans="1:4">
      <c r="A2342" s="30" t="s">
        <v>2460</v>
      </c>
      <c r="B2342" s="30" t="s">
        <v>3003</v>
      </c>
      <c r="C2342" s="30">
        <v>2</v>
      </c>
      <c r="D2342" s="30">
        <v>2</v>
      </c>
    </row>
    <row r="2343" spans="1:4">
      <c r="A2343" s="30" t="s">
        <v>2621</v>
      </c>
      <c r="B2343" s="30" t="s">
        <v>3003</v>
      </c>
      <c r="C2343" s="30">
        <v>2</v>
      </c>
      <c r="D2343" s="30">
        <v>2</v>
      </c>
    </row>
    <row r="2344" spans="1:4">
      <c r="A2344" s="30" t="s">
        <v>2843</v>
      </c>
      <c r="B2344" s="30" t="s">
        <v>3003</v>
      </c>
      <c r="C2344" s="30">
        <v>2</v>
      </c>
      <c r="D2344" s="30">
        <v>2</v>
      </c>
    </row>
    <row r="2345" spans="1:4">
      <c r="A2345" s="30" t="s">
        <v>3760</v>
      </c>
      <c r="B2345" s="30" t="s">
        <v>3003</v>
      </c>
      <c r="C2345" s="30">
        <v>2</v>
      </c>
      <c r="D2345" s="30">
        <v>1</v>
      </c>
    </row>
    <row r="2346" spans="1:4">
      <c r="A2346" s="30" t="s">
        <v>1880</v>
      </c>
      <c r="B2346" s="30" t="s">
        <v>3003</v>
      </c>
      <c r="C2346" s="30">
        <v>2</v>
      </c>
      <c r="D2346" s="30">
        <v>2</v>
      </c>
    </row>
    <row r="2347" spans="1:4">
      <c r="A2347" s="30" t="s">
        <v>3222</v>
      </c>
      <c r="B2347" s="30" t="s">
        <v>3003</v>
      </c>
      <c r="C2347" s="30">
        <v>2</v>
      </c>
      <c r="D2347" s="30">
        <v>2</v>
      </c>
    </row>
    <row r="2348" spans="1:4">
      <c r="A2348" s="30" t="s">
        <v>2333</v>
      </c>
      <c r="B2348" s="30" t="s">
        <v>3003</v>
      </c>
      <c r="C2348" s="30">
        <v>2</v>
      </c>
      <c r="D2348" s="30">
        <v>1</v>
      </c>
    </row>
    <row r="2349" spans="1:4">
      <c r="A2349" s="30" t="s">
        <v>3761</v>
      </c>
      <c r="B2349" s="30" t="s">
        <v>3002</v>
      </c>
      <c r="C2349" s="30">
        <v>2</v>
      </c>
      <c r="D2349" s="30">
        <v>2</v>
      </c>
    </row>
    <row r="2350" spans="1:4">
      <c r="A2350" s="30" t="s">
        <v>3762</v>
      </c>
      <c r="B2350" s="30" t="s">
        <v>3003</v>
      </c>
      <c r="C2350" s="30">
        <v>2</v>
      </c>
      <c r="D2350" s="30">
        <v>2</v>
      </c>
    </row>
    <row r="2351" spans="1:4">
      <c r="A2351" s="30" t="s">
        <v>2846</v>
      </c>
      <c r="B2351" s="30" t="s">
        <v>3003</v>
      </c>
      <c r="C2351" s="30">
        <v>2</v>
      </c>
      <c r="D2351" s="30">
        <v>2</v>
      </c>
    </row>
    <row r="2352" spans="1:4">
      <c r="A2352" s="30" t="s">
        <v>3763</v>
      </c>
      <c r="B2352" s="30" t="s">
        <v>3003</v>
      </c>
      <c r="C2352" s="30">
        <v>2</v>
      </c>
      <c r="D2352" s="30">
        <v>2</v>
      </c>
    </row>
    <row r="2353" spans="1:4">
      <c r="A2353" s="30" t="s">
        <v>3347</v>
      </c>
      <c r="B2353" s="30" t="s">
        <v>3003</v>
      </c>
      <c r="C2353" s="30">
        <v>2</v>
      </c>
      <c r="D2353" s="30">
        <v>2</v>
      </c>
    </row>
    <row r="2354" spans="1:4">
      <c r="A2354" s="30" t="s">
        <v>2849</v>
      </c>
      <c r="B2354" s="30" t="s">
        <v>3003</v>
      </c>
      <c r="C2354" s="30">
        <v>2</v>
      </c>
      <c r="D2354" s="30">
        <v>2</v>
      </c>
    </row>
    <row r="2355" spans="1:4">
      <c r="A2355" s="30" t="s">
        <v>3764</v>
      </c>
      <c r="B2355" s="30" t="s">
        <v>3003</v>
      </c>
      <c r="C2355" s="30">
        <v>2</v>
      </c>
      <c r="D2355" s="30">
        <v>1</v>
      </c>
    </row>
    <row r="2356" spans="1:4">
      <c r="A2356" s="30" t="s">
        <v>2850</v>
      </c>
      <c r="B2356" s="30" t="s">
        <v>3003</v>
      </c>
      <c r="C2356" s="30">
        <v>2</v>
      </c>
      <c r="D2356" s="30">
        <v>2</v>
      </c>
    </row>
    <row r="2357" spans="1:4">
      <c r="A2357" s="30" t="s">
        <v>2850</v>
      </c>
      <c r="B2357" s="30" t="s">
        <v>3002</v>
      </c>
      <c r="C2357" s="30">
        <v>2</v>
      </c>
      <c r="D2357" s="30">
        <v>2</v>
      </c>
    </row>
    <row r="2358" spans="1:4">
      <c r="A2358" s="30" t="s">
        <v>1658</v>
      </c>
      <c r="B2358" s="30" t="s">
        <v>3002</v>
      </c>
      <c r="C2358" s="30">
        <v>2</v>
      </c>
      <c r="D2358" s="30">
        <v>2</v>
      </c>
    </row>
    <row r="2359" spans="1:4">
      <c r="A2359" s="30" t="s">
        <v>2853</v>
      </c>
      <c r="B2359" s="30" t="s">
        <v>3003</v>
      </c>
      <c r="C2359" s="30">
        <v>2</v>
      </c>
      <c r="D2359" s="30">
        <v>2</v>
      </c>
    </row>
    <row r="2360" spans="1:4">
      <c r="A2360" s="30" t="s">
        <v>3348</v>
      </c>
      <c r="B2360" s="30" t="s">
        <v>3002</v>
      </c>
      <c r="C2360" s="30">
        <v>2</v>
      </c>
      <c r="D2360" s="30">
        <v>1</v>
      </c>
    </row>
    <row r="2361" spans="1:4">
      <c r="A2361" s="30" t="s">
        <v>3766</v>
      </c>
      <c r="B2361" s="30" t="s">
        <v>3003</v>
      </c>
      <c r="C2361" s="30">
        <v>2</v>
      </c>
      <c r="D2361" s="30">
        <v>2</v>
      </c>
    </row>
    <row r="2362" spans="1:4">
      <c r="A2362" s="30" t="s">
        <v>1839</v>
      </c>
      <c r="B2362" s="30" t="s">
        <v>3003</v>
      </c>
      <c r="C2362" s="30">
        <v>2</v>
      </c>
      <c r="D2362" s="30">
        <v>2</v>
      </c>
    </row>
    <row r="2363" spans="1:4">
      <c r="A2363" s="30" t="s">
        <v>2127</v>
      </c>
      <c r="B2363" s="30" t="s">
        <v>3002</v>
      </c>
      <c r="C2363" s="30">
        <v>2</v>
      </c>
      <c r="D2363" s="30">
        <v>2</v>
      </c>
    </row>
    <row r="2364" spans="1:4">
      <c r="A2364" s="30" t="s">
        <v>2627</v>
      </c>
      <c r="B2364" s="30" t="s">
        <v>3003</v>
      </c>
      <c r="C2364" s="30">
        <v>2</v>
      </c>
      <c r="D2364" s="30">
        <v>2</v>
      </c>
    </row>
    <row r="2365" spans="1:4">
      <c r="A2365" s="30" t="s">
        <v>2857</v>
      </c>
      <c r="B2365" s="30" t="s">
        <v>3003</v>
      </c>
      <c r="C2365" s="30">
        <v>2</v>
      </c>
      <c r="D2365" s="30">
        <v>2</v>
      </c>
    </row>
    <row r="2366" spans="1:4">
      <c r="A2366" s="30" t="s">
        <v>3225</v>
      </c>
      <c r="B2366" s="30" t="s">
        <v>3003</v>
      </c>
      <c r="C2366" s="30">
        <v>2</v>
      </c>
      <c r="D2366" s="30">
        <v>2</v>
      </c>
    </row>
    <row r="2367" spans="1:4">
      <c r="A2367" s="30" t="s">
        <v>3225</v>
      </c>
      <c r="B2367" s="30" t="s">
        <v>3002</v>
      </c>
      <c r="C2367" s="30">
        <v>2</v>
      </c>
      <c r="D2367" s="30">
        <v>1</v>
      </c>
    </row>
    <row r="2368" spans="1:4">
      <c r="A2368" s="30" t="s">
        <v>3629</v>
      </c>
      <c r="B2368" s="30" t="s">
        <v>3003</v>
      </c>
      <c r="C2368" s="30">
        <v>2</v>
      </c>
      <c r="D2368" s="30">
        <v>2</v>
      </c>
    </row>
    <row r="2369" spans="1:4">
      <c r="A2369" s="30" t="s">
        <v>2628</v>
      </c>
      <c r="B2369" s="30" t="s">
        <v>3002</v>
      </c>
      <c r="C2369" s="30">
        <v>2</v>
      </c>
      <c r="D2369" s="30">
        <v>2</v>
      </c>
    </row>
    <row r="2370" spans="1:4">
      <c r="A2370" s="30" t="s">
        <v>1640</v>
      </c>
      <c r="B2370" s="30" t="s">
        <v>3002</v>
      </c>
      <c r="C2370" s="30">
        <v>2</v>
      </c>
      <c r="D2370" s="30">
        <v>2</v>
      </c>
    </row>
    <row r="2371" spans="1:4">
      <c r="A2371" s="30" t="s">
        <v>2463</v>
      </c>
      <c r="B2371" s="30" t="s">
        <v>3003</v>
      </c>
      <c r="C2371" s="30">
        <v>2</v>
      </c>
      <c r="D2371" s="30">
        <v>1</v>
      </c>
    </row>
    <row r="2372" spans="1:4">
      <c r="A2372" s="30" t="s">
        <v>3768</v>
      </c>
      <c r="B2372" s="30" t="s">
        <v>3003</v>
      </c>
      <c r="C2372" s="30">
        <v>2</v>
      </c>
      <c r="D2372" s="30">
        <v>2</v>
      </c>
    </row>
    <row r="2373" spans="1:4">
      <c r="A2373" s="30" t="s">
        <v>3543</v>
      </c>
      <c r="B2373" s="30" t="s">
        <v>3003</v>
      </c>
      <c r="C2373" s="30">
        <v>2</v>
      </c>
      <c r="D2373" s="30">
        <v>1</v>
      </c>
    </row>
    <row r="2374" spans="1:4">
      <c r="A2374" s="30" t="s">
        <v>1618</v>
      </c>
      <c r="B2374" s="30" t="s">
        <v>3002</v>
      </c>
      <c r="C2374" s="30">
        <v>2</v>
      </c>
      <c r="D2374" s="30">
        <v>2</v>
      </c>
    </row>
    <row r="2375" spans="1:4">
      <c r="A2375" s="30" t="s">
        <v>1947</v>
      </c>
      <c r="B2375" s="30" t="s">
        <v>3002</v>
      </c>
      <c r="C2375" s="30">
        <v>2</v>
      </c>
      <c r="D2375" s="30">
        <v>2</v>
      </c>
    </row>
    <row r="2376" spans="1:4">
      <c r="A2376" s="30" t="s">
        <v>1694</v>
      </c>
      <c r="B2376" s="30" t="s">
        <v>3002</v>
      </c>
      <c r="C2376" s="30">
        <v>2</v>
      </c>
      <c r="D2376" s="30">
        <v>2</v>
      </c>
    </row>
    <row r="2377" spans="1:4">
      <c r="A2377" s="30" t="s">
        <v>3769</v>
      </c>
      <c r="B2377" s="30" t="s">
        <v>3002</v>
      </c>
      <c r="C2377" s="30">
        <v>2</v>
      </c>
      <c r="D2377" s="30">
        <v>1</v>
      </c>
    </row>
    <row r="2378" spans="1:4">
      <c r="A2378" s="30" t="s">
        <v>1884</v>
      </c>
      <c r="B2378" s="30" t="s">
        <v>3002</v>
      </c>
      <c r="C2378" s="30">
        <v>2</v>
      </c>
      <c r="D2378" s="30">
        <v>1</v>
      </c>
    </row>
    <row r="2379" spans="1:4">
      <c r="A2379" s="30" t="s">
        <v>1840</v>
      </c>
      <c r="B2379" s="30" t="s">
        <v>3003</v>
      </c>
      <c r="C2379" s="30">
        <v>2</v>
      </c>
      <c r="D2379" s="30">
        <v>2</v>
      </c>
    </row>
    <row r="2380" spans="1:4">
      <c r="A2380" s="30" t="s">
        <v>1840</v>
      </c>
      <c r="B2380" s="30" t="s">
        <v>3004</v>
      </c>
      <c r="C2380" s="30">
        <v>2</v>
      </c>
      <c r="D2380" s="30">
        <v>1</v>
      </c>
    </row>
    <row r="2381" spans="1:4">
      <c r="A2381" s="30" t="s">
        <v>2232</v>
      </c>
      <c r="B2381" s="30" t="s">
        <v>3002</v>
      </c>
      <c r="C2381" s="30">
        <v>2</v>
      </c>
      <c r="D2381" s="30">
        <v>2</v>
      </c>
    </row>
    <row r="2382" spans="1:4">
      <c r="A2382" s="30" t="s">
        <v>3770</v>
      </c>
      <c r="B2382" s="30" t="s">
        <v>3002</v>
      </c>
      <c r="C2382" s="30">
        <v>2</v>
      </c>
      <c r="D2382" s="30">
        <v>2</v>
      </c>
    </row>
    <row r="2383" spans="1:4">
      <c r="A2383" s="30" t="s">
        <v>2860</v>
      </c>
      <c r="B2383" s="30" t="s">
        <v>3003</v>
      </c>
      <c r="C2383" s="30">
        <v>2</v>
      </c>
      <c r="D2383" s="30">
        <v>2</v>
      </c>
    </row>
    <row r="2384" spans="1:4">
      <c r="A2384" s="30" t="s">
        <v>2468</v>
      </c>
      <c r="B2384" s="30" t="s">
        <v>3003</v>
      </c>
      <c r="C2384" s="30">
        <v>2</v>
      </c>
      <c r="D2384" s="30">
        <v>2</v>
      </c>
    </row>
    <row r="2385" spans="1:4">
      <c r="A2385" s="30" t="s">
        <v>3771</v>
      </c>
      <c r="B2385" s="30" t="s">
        <v>3003</v>
      </c>
      <c r="C2385" s="30">
        <v>2</v>
      </c>
      <c r="D2385" s="30">
        <v>2</v>
      </c>
    </row>
    <row r="2386" spans="1:4">
      <c r="A2386" s="30" t="s">
        <v>2862</v>
      </c>
      <c r="B2386" s="30" t="s">
        <v>3003</v>
      </c>
      <c r="C2386" s="30">
        <v>2</v>
      </c>
      <c r="D2386" s="30">
        <v>2</v>
      </c>
    </row>
    <row r="2387" spans="1:4">
      <c r="A2387" s="30" t="s">
        <v>2863</v>
      </c>
      <c r="B2387" s="30" t="s">
        <v>3003</v>
      </c>
      <c r="C2387" s="30">
        <v>2</v>
      </c>
      <c r="D2387" s="30">
        <v>1</v>
      </c>
    </row>
    <row r="2388" spans="1:4">
      <c r="A2388" s="30" t="s">
        <v>2631</v>
      </c>
      <c r="B2388" s="30" t="s">
        <v>3002</v>
      </c>
      <c r="C2388" s="30">
        <v>2</v>
      </c>
      <c r="D2388" s="30">
        <v>1</v>
      </c>
    </row>
    <row r="2389" spans="1:4">
      <c r="A2389" s="30" t="s">
        <v>3772</v>
      </c>
      <c r="B2389" s="30" t="s">
        <v>3003</v>
      </c>
      <c r="C2389" s="30">
        <v>2</v>
      </c>
      <c r="D2389" s="30">
        <v>1</v>
      </c>
    </row>
    <row r="2390" spans="1:4">
      <c r="A2390" s="30" t="s">
        <v>1748</v>
      </c>
      <c r="B2390" s="30" t="s">
        <v>3002</v>
      </c>
      <c r="C2390" s="30">
        <v>2</v>
      </c>
      <c r="D2390" s="30">
        <v>2</v>
      </c>
    </row>
    <row r="2391" spans="1:4">
      <c r="A2391" s="30" t="s">
        <v>3773</v>
      </c>
      <c r="B2391" s="30" t="s">
        <v>3003</v>
      </c>
      <c r="C2391" s="30">
        <v>2</v>
      </c>
      <c r="D2391" s="30">
        <v>1</v>
      </c>
    </row>
    <row r="2392" spans="1:4">
      <c r="A2392" s="30" t="s">
        <v>3774</v>
      </c>
      <c r="B2392" s="30" t="s">
        <v>3003</v>
      </c>
      <c r="C2392" s="30">
        <v>2</v>
      </c>
      <c r="D2392" s="30">
        <v>2</v>
      </c>
    </row>
    <row r="2393" spans="1:4">
      <c r="A2393" s="30" t="s">
        <v>2128</v>
      </c>
      <c r="B2393" s="30" t="s">
        <v>3003</v>
      </c>
      <c r="C2393" s="30">
        <v>2</v>
      </c>
      <c r="D2393" s="30">
        <v>1</v>
      </c>
    </row>
    <row r="2394" spans="1:4">
      <c r="A2394" s="30" t="s">
        <v>2865</v>
      </c>
      <c r="B2394" s="30" t="s">
        <v>3002</v>
      </c>
      <c r="C2394" s="30">
        <v>2</v>
      </c>
      <c r="D2394" s="30">
        <v>1</v>
      </c>
    </row>
    <row r="2395" spans="1:4">
      <c r="A2395" s="30" t="s">
        <v>2027</v>
      </c>
      <c r="B2395" s="30" t="s">
        <v>3003</v>
      </c>
      <c r="C2395" s="30">
        <v>2</v>
      </c>
      <c r="D2395" s="30">
        <v>2</v>
      </c>
    </row>
    <row r="2396" spans="1:4">
      <c r="A2396" s="30" t="s">
        <v>1885</v>
      </c>
      <c r="B2396" s="30" t="s">
        <v>3003</v>
      </c>
      <c r="C2396" s="30">
        <v>2</v>
      </c>
      <c r="D2396" s="30">
        <v>1</v>
      </c>
    </row>
    <row r="2397" spans="1:4">
      <c r="A2397" s="30" t="s">
        <v>1885</v>
      </c>
      <c r="B2397" s="30" t="s">
        <v>3002</v>
      </c>
      <c r="C2397" s="30">
        <v>2</v>
      </c>
      <c r="D2397" s="30">
        <v>2</v>
      </c>
    </row>
    <row r="2398" spans="1:4">
      <c r="A2398" s="30" t="s">
        <v>2233</v>
      </c>
      <c r="B2398" s="30" t="s">
        <v>3003</v>
      </c>
      <c r="C2398" s="30">
        <v>2</v>
      </c>
      <c r="D2398" s="30">
        <v>2</v>
      </c>
    </row>
    <row r="2399" spans="1:4">
      <c r="A2399" s="30" t="s">
        <v>1512</v>
      </c>
      <c r="B2399" s="30" t="s">
        <v>3004</v>
      </c>
      <c r="C2399" s="30">
        <v>2</v>
      </c>
      <c r="D2399" s="30">
        <v>1</v>
      </c>
    </row>
    <row r="2400" spans="1:4">
      <c r="A2400" s="30" t="s">
        <v>2867</v>
      </c>
      <c r="B2400" s="30" t="s">
        <v>3003</v>
      </c>
      <c r="C2400" s="30">
        <v>2</v>
      </c>
      <c r="D2400" s="30">
        <v>2</v>
      </c>
    </row>
    <row r="2401" spans="1:4">
      <c r="A2401" s="30" t="s">
        <v>1749</v>
      </c>
      <c r="B2401" s="30" t="s">
        <v>3004</v>
      </c>
      <c r="C2401" s="30">
        <v>2</v>
      </c>
      <c r="D2401" s="30">
        <v>1</v>
      </c>
    </row>
    <row r="2402" spans="1:4">
      <c r="A2402" s="30" t="s">
        <v>1391</v>
      </c>
      <c r="B2402" s="30" t="s">
        <v>3002</v>
      </c>
      <c r="C2402" s="30">
        <v>2</v>
      </c>
      <c r="D2402" s="30">
        <v>2</v>
      </c>
    </row>
    <row r="2403" spans="1:4">
      <c r="A2403" s="30" t="s">
        <v>1537</v>
      </c>
      <c r="B2403" s="30" t="s">
        <v>3002</v>
      </c>
      <c r="C2403" s="30">
        <v>2</v>
      </c>
      <c r="D2403" s="30">
        <v>1</v>
      </c>
    </row>
    <row r="2404" spans="1:4">
      <c r="A2404" s="30" t="s">
        <v>1797</v>
      </c>
      <c r="B2404" s="30" t="s">
        <v>3002</v>
      </c>
      <c r="C2404" s="30">
        <v>2</v>
      </c>
      <c r="D2404" s="30">
        <v>2</v>
      </c>
    </row>
    <row r="2405" spans="1:4">
      <c r="A2405" s="30" t="s">
        <v>1797</v>
      </c>
      <c r="B2405" s="30" t="s">
        <v>3004</v>
      </c>
      <c r="C2405" s="30">
        <v>2</v>
      </c>
      <c r="D2405" s="30">
        <v>2</v>
      </c>
    </row>
    <row r="2406" spans="1:4">
      <c r="A2406" s="30" t="s">
        <v>3775</v>
      </c>
      <c r="B2406" s="30" t="s">
        <v>3003</v>
      </c>
      <c r="C2406" s="30">
        <v>2</v>
      </c>
      <c r="D2406" s="30">
        <v>2</v>
      </c>
    </row>
    <row r="2407" spans="1:4">
      <c r="A2407" s="30" t="s">
        <v>2869</v>
      </c>
      <c r="B2407" s="30" t="s">
        <v>3003</v>
      </c>
      <c r="C2407" s="30">
        <v>2</v>
      </c>
      <c r="D2407" s="30">
        <v>2</v>
      </c>
    </row>
    <row r="2408" spans="1:4">
      <c r="A2408" s="30" t="s">
        <v>2029</v>
      </c>
      <c r="B2408" s="30" t="s">
        <v>3003</v>
      </c>
      <c r="C2408" s="30">
        <v>2</v>
      </c>
      <c r="D2408" s="30">
        <v>1</v>
      </c>
    </row>
    <row r="2409" spans="1:4">
      <c r="A2409" s="30" t="s">
        <v>2870</v>
      </c>
      <c r="B2409" s="30" t="s">
        <v>3002</v>
      </c>
      <c r="C2409" s="30">
        <v>2</v>
      </c>
      <c r="D2409" s="30">
        <v>2</v>
      </c>
    </row>
    <row r="2410" spans="1:4">
      <c r="A2410" s="30" t="s">
        <v>1696</v>
      </c>
      <c r="B2410" s="30" t="s">
        <v>3002</v>
      </c>
      <c r="C2410" s="30">
        <v>2</v>
      </c>
      <c r="D2410" s="30">
        <v>2</v>
      </c>
    </row>
    <row r="2411" spans="1:4">
      <c r="A2411" s="30" t="s">
        <v>2871</v>
      </c>
      <c r="B2411" s="30" t="s">
        <v>3003</v>
      </c>
      <c r="C2411" s="30">
        <v>2</v>
      </c>
      <c r="D2411" s="30">
        <v>2</v>
      </c>
    </row>
    <row r="2412" spans="1:4">
      <c r="A2412" s="30" t="s">
        <v>1320</v>
      </c>
      <c r="B2412" s="30" t="s">
        <v>3004</v>
      </c>
      <c r="C2412" s="30">
        <v>2</v>
      </c>
      <c r="D2412" s="30">
        <v>1</v>
      </c>
    </row>
    <row r="2413" spans="1:4">
      <c r="A2413" s="30" t="s">
        <v>2635</v>
      </c>
      <c r="B2413" s="30" t="s">
        <v>3003</v>
      </c>
      <c r="C2413" s="30">
        <v>2</v>
      </c>
      <c r="D2413" s="30">
        <v>1</v>
      </c>
    </row>
    <row r="2414" spans="1:4">
      <c r="A2414" s="30" t="s">
        <v>2635</v>
      </c>
      <c r="B2414" s="30" t="s">
        <v>3002</v>
      </c>
      <c r="C2414" s="30">
        <v>2</v>
      </c>
      <c r="D2414" s="30">
        <v>2</v>
      </c>
    </row>
    <row r="2415" spans="1:4">
      <c r="A2415" s="30" t="s">
        <v>1401</v>
      </c>
      <c r="B2415" s="30" t="s">
        <v>3004</v>
      </c>
      <c r="C2415" s="30">
        <v>2</v>
      </c>
      <c r="D2415" s="30">
        <v>2</v>
      </c>
    </row>
    <row r="2416" spans="1:4">
      <c r="A2416" s="30" t="s">
        <v>2470</v>
      </c>
      <c r="B2416" s="30" t="s">
        <v>3003</v>
      </c>
      <c r="C2416" s="30">
        <v>2</v>
      </c>
      <c r="D2416" s="30">
        <v>1</v>
      </c>
    </row>
    <row r="2417" spans="1:4">
      <c r="A2417" s="30" t="s">
        <v>2637</v>
      </c>
      <c r="B2417" s="30" t="s">
        <v>3002</v>
      </c>
      <c r="C2417" s="30">
        <v>2</v>
      </c>
      <c r="D2417" s="30">
        <v>2</v>
      </c>
    </row>
    <row r="2418" spans="1:4">
      <c r="A2418" s="30" t="s">
        <v>1802</v>
      </c>
      <c r="B2418" s="30" t="s">
        <v>3002</v>
      </c>
      <c r="C2418" s="30">
        <v>2</v>
      </c>
      <c r="D2418" s="30">
        <v>2</v>
      </c>
    </row>
    <row r="2419" spans="1:4">
      <c r="A2419" s="30" t="s">
        <v>2234</v>
      </c>
      <c r="B2419" s="30" t="s">
        <v>3003</v>
      </c>
      <c r="C2419" s="30">
        <v>2</v>
      </c>
      <c r="D2419" s="30">
        <v>2</v>
      </c>
    </row>
    <row r="2420" spans="1:4">
      <c r="A2420" s="30" t="s">
        <v>1354</v>
      </c>
      <c r="B2420" s="30" t="s">
        <v>3004</v>
      </c>
      <c r="C2420" s="30">
        <v>2</v>
      </c>
      <c r="D2420" s="30">
        <v>2</v>
      </c>
    </row>
    <row r="2421" spans="1:4">
      <c r="A2421" s="30" t="s">
        <v>2874</v>
      </c>
      <c r="B2421" s="30" t="s">
        <v>3003</v>
      </c>
      <c r="C2421" s="30">
        <v>2</v>
      </c>
      <c r="D2421" s="30">
        <v>2</v>
      </c>
    </row>
    <row r="2422" spans="1:4">
      <c r="A2422" s="30" t="s">
        <v>2875</v>
      </c>
      <c r="B2422" s="30" t="s">
        <v>3003</v>
      </c>
      <c r="C2422" s="30">
        <v>2</v>
      </c>
      <c r="D2422" s="30">
        <v>2</v>
      </c>
    </row>
    <row r="2423" spans="1:4">
      <c r="A2423" s="30" t="s">
        <v>2640</v>
      </c>
      <c r="B2423" s="30" t="s">
        <v>3003</v>
      </c>
      <c r="C2423" s="30">
        <v>2</v>
      </c>
      <c r="D2423" s="30">
        <v>2</v>
      </c>
    </row>
    <row r="2424" spans="1:4">
      <c r="A2424" s="30" t="s">
        <v>2031</v>
      </c>
      <c r="B2424" s="30" t="s">
        <v>3002</v>
      </c>
      <c r="C2424" s="30">
        <v>2</v>
      </c>
      <c r="D2424" s="30">
        <v>2</v>
      </c>
    </row>
    <row r="2425" spans="1:4">
      <c r="A2425" s="30" t="s">
        <v>3357</v>
      </c>
      <c r="B2425" s="30" t="s">
        <v>3003</v>
      </c>
      <c r="C2425" s="30">
        <v>2</v>
      </c>
      <c r="D2425" s="30">
        <v>2</v>
      </c>
    </row>
    <row r="2426" spans="1:4">
      <c r="A2426" s="30" t="s">
        <v>3162</v>
      </c>
      <c r="B2426" s="30" t="s">
        <v>3003</v>
      </c>
      <c r="C2426" s="30">
        <v>2</v>
      </c>
      <c r="D2426" s="30">
        <v>2</v>
      </c>
    </row>
    <row r="2427" spans="1:4">
      <c r="A2427" s="30" t="s">
        <v>2033</v>
      </c>
      <c r="B2427" s="30" t="s">
        <v>3003</v>
      </c>
      <c r="C2427" s="30">
        <v>2</v>
      </c>
      <c r="D2427" s="30">
        <v>1</v>
      </c>
    </row>
    <row r="2428" spans="1:4">
      <c r="A2428" s="30" t="s">
        <v>2645</v>
      </c>
      <c r="B2428" s="30" t="s">
        <v>3003</v>
      </c>
      <c r="C2428" s="30">
        <v>2</v>
      </c>
      <c r="D2428" s="30">
        <v>2</v>
      </c>
    </row>
    <row r="2429" spans="1:4">
      <c r="A2429" s="30" t="s">
        <v>1847</v>
      </c>
      <c r="B2429" s="30" t="s">
        <v>3002</v>
      </c>
      <c r="C2429" s="30">
        <v>2</v>
      </c>
      <c r="D2429" s="30">
        <v>2</v>
      </c>
    </row>
    <row r="2430" spans="1:4">
      <c r="A2430" s="30" t="s">
        <v>1252</v>
      </c>
      <c r="B2430" s="30" t="s">
        <v>3004</v>
      </c>
      <c r="C2430" s="30">
        <v>2</v>
      </c>
      <c r="D2430" s="30">
        <v>1</v>
      </c>
    </row>
    <row r="2431" spans="1:4">
      <c r="A2431" s="30" t="s">
        <v>2879</v>
      </c>
      <c r="B2431" s="30" t="s">
        <v>3003</v>
      </c>
      <c r="C2431" s="30">
        <v>2</v>
      </c>
      <c r="D2431" s="30">
        <v>2</v>
      </c>
    </row>
    <row r="2432" spans="1:4">
      <c r="A2432" s="30" t="s">
        <v>2134</v>
      </c>
      <c r="B2432" s="30" t="s">
        <v>3003</v>
      </c>
      <c r="C2432" s="30">
        <v>2</v>
      </c>
      <c r="D2432" s="30">
        <v>1</v>
      </c>
    </row>
    <row r="2433" spans="1:4">
      <c r="A2433" s="30" t="s">
        <v>1254</v>
      </c>
      <c r="B2433" s="30" t="s">
        <v>3002</v>
      </c>
      <c r="C2433" s="30">
        <v>2</v>
      </c>
      <c r="D2433" s="30">
        <v>2</v>
      </c>
    </row>
    <row r="2434" spans="1:4">
      <c r="A2434" s="30" t="s">
        <v>3779</v>
      </c>
      <c r="B2434" s="30" t="s">
        <v>3003</v>
      </c>
      <c r="C2434" s="30">
        <v>2</v>
      </c>
      <c r="D2434" s="30">
        <v>1</v>
      </c>
    </row>
    <row r="2435" spans="1:4">
      <c r="A2435" s="30" t="s">
        <v>3361</v>
      </c>
      <c r="B2435" s="30" t="s">
        <v>3003</v>
      </c>
      <c r="C2435" s="30">
        <v>2</v>
      </c>
      <c r="D2435" s="30">
        <v>1</v>
      </c>
    </row>
    <row r="2436" spans="1:4">
      <c r="A2436" s="30" t="s">
        <v>3780</v>
      </c>
      <c r="B2436" s="30" t="s">
        <v>3002</v>
      </c>
      <c r="C2436" s="30">
        <v>2</v>
      </c>
      <c r="D2436" s="30">
        <v>1</v>
      </c>
    </row>
    <row r="2437" spans="1:4">
      <c r="A2437" s="30" t="s">
        <v>3194</v>
      </c>
      <c r="B2437" s="30" t="s">
        <v>3002</v>
      </c>
      <c r="C2437" s="30">
        <v>2</v>
      </c>
      <c r="D2437" s="30">
        <v>2</v>
      </c>
    </row>
    <row r="2438" spans="1:4">
      <c r="A2438" s="30" t="s">
        <v>3394</v>
      </c>
      <c r="B2438" s="30">
        <v>2</v>
      </c>
      <c r="C2438" s="30">
        <v>1</v>
      </c>
      <c r="D2438" s="30">
        <v>2</v>
      </c>
    </row>
    <row r="2439" spans="1:4">
      <c r="A2439" s="30" t="s">
        <v>3781</v>
      </c>
      <c r="B2439" s="30" t="s">
        <v>3003</v>
      </c>
      <c r="C2439" s="30">
        <v>2</v>
      </c>
      <c r="D2439" s="30">
        <v>1</v>
      </c>
    </row>
    <row r="2440" spans="1:4">
      <c r="A2440" s="30" t="s">
        <v>3782</v>
      </c>
      <c r="B2440" s="30" t="s">
        <v>3003</v>
      </c>
      <c r="C2440" s="30">
        <v>2</v>
      </c>
      <c r="D2440" s="30">
        <v>2</v>
      </c>
    </row>
    <row r="2441" spans="1:4">
      <c r="A2441" s="30" t="s">
        <v>3635</v>
      </c>
      <c r="B2441" s="30" t="s">
        <v>3003</v>
      </c>
      <c r="C2441" s="30">
        <v>2</v>
      </c>
      <c r="D2441" s="30">
        <v>2</v>
      </c>
    </row>
    <row r="2442" spans="1:4">
      <c r="A2442" s="30" t="s">
        <v>3783</v>
      </c>
      <c r="B2442" s="30" t="s">
        <v>3003</v>
      </c>
      <c r="C2442" s="30">
        <v>2</v>
      </c>
      <c r="D2442" s="30">
        <v>1</v>
      </c>
    </row>
    <row r="2443" spans="1:4">
      <c r="A2443" s="30" t="s">
        <v>2884</v>
      </c>
      <c r="B2443" s="30" t="s">
        <v>3003</v>
      </c>
      <c r="C2443" s="30">
        <v>2</v>
      </c>
      <c r="D2443" s="30">
        <v>2</v>
      </c>
    </row>
    <row r="2444" spans="1:4">
      <c r="A2444" s="30" t="s">
        <v>2885</v>
      </c>
      <c r="B2444" s="30" t="s">
        <v>3002</v>
      </c>
      <c r="C2444" s="30">
        <v>2</v>
      </c>
      <c r="D2444" s="30">
        <v>1</v>
      </c>
    </row>
    <row r="2445" spans="1:4">
      <c r="A2445" s="30" t="s">
        <v>2649</v>
      </c>
      <c r="B2445" s="30" t="s">
        <v>3003</v>
      </c>
      <c r="C2445" s="30">
        <v>2</v>
      </c>
      <c r="D2445" s="30">
        <v>2</v>
      </c>
    </row>
    <row r="2446" spans="1:4">
      <c r="A2446" s="30" t="s">
        <v>4454</v>
      </c>
      <c r="B2446" s="30">
        <v>2</v>
      </c>
      <c r="C2446" s="30">
        <v>1</v>
      </c>
      <c r="D2446" s="30">
        <v>2</v>
      </c>
    </row>
    <row r="2447" spans="1:4">
      <c r="A2447" s="30" t="s">
        <v>3785</v>
      </c>
      <c r="B2447" s="30" t="s">
        <v>3003</v>
      </c>
      <c r="C2447" s="30">
        <v>2</v>
      </c>
      <c r="D2447" s="30">
        <v>1</v>
      </c>
    </row>
    <row r="2448" spans="1:4">
      <c r="A2448" s="30" t="s">
        <v>3638</v>
      </c>
      <c r="B2448" s="30" t="s">
        <v>3003</v>
      </c>
      <c r="C2448" s="30">
        <v>2</v>
      </c>
      <c r="D2448" s="30">
        <v>1</v>
      </c>
    </row>
    <row r="2449" spans="1:4">
      <c r="A2449" s="30" t="s">
        <v>3786</v>
      </c>
      <c r="B2449" s="30" t="s">
        <v>3003</v>
      </c>
      <c r="C2449" s="30">
        <v>2</v>
      </c>
      <c r="D2449" s="30">
        <v>2</v>
      </c>
    </row>
    <row r="2450" spans="1:4">
      <c r="A2450" s="30" t="s">
        <v>2650</v>
      </c>
      <c r="B2450" s="30" t="s">
        <v>3003</v>
      </c>
      <c r="C2450" s="30">
        <v>2</v>
      </c>
      <c r="D2450" s="30">
        <v>1</v>
      </c>
    </row>
    <row r="2451" spans="1:4">
      <c r="A2451" s="30" t="s">
        <v>2650</v>
      </c>
      <c r="B2451" s="30" t="s">
        <v>3002</v>
      </c>
      <c r="C2451" s="30">
        <v>2</v>
      </c>
      <c r="D2451" s="30">
        <v>1</v>
      </c>
    </row>
    <row r="2452" spans="1:4">
      <c r="A2452" s="30" t="s">
        <v>3787</v>
      </c>
      <c r="B2452" s="30" t="s">
        <v>3003</v>
      </c>
      <c r="C2452" s="30">
        <v>2</v>
      </c>
      <c r="D2452" s="30">
        <v>1</v>
      </c>
    </row>
    <row r="2453" spans="1:4">
      <c r="A2453" s="30" t="s">
        <v>3788</v>
      </c>
      <c r="B2453" s="30" t="s">
        <v>3003</v>
      </c>
      <c r="C2453" s="30">
        <v>2</v>
      </c>
      <c r="D2453" s="30">
        <v>1</v>
      </c>
    </row>
    <row r="2454" spans="1:4">
      <c r="A2454" s="30" t="s">
        <v>3789</v>
      </c>
      <c r="B2454" s="30" t="s">
        <v>3002</v>
      </c>
      <c r="C2454" s="30">
        <v>2</v>
      </c>
      <c r="D2454" s="30">
        <v>2</v>
      </c>
    </row>
    <row r="2455" spans="1:4">
      <c r="A2455" s="30" t="s">
        <v>3362</v>
      </c>
      <c r="B2455" s="30" t="s">
        <v>3003</v>
      </c>
      <c r="C2455" s="30">
        <v>2</v>
      </c>
      <c r="D2455" s="30">
        <v>1</v>
      </c>
    </row>
    <row r="2456" spans="1:4">
      <c r="A2456" s="30" t="s">
        <v>3640</v>
      </c>
      <c r="B2456" s="30" t="s">
        <v>3003</v>
      </c>
      <c r="C2456" s="30">
        <v>2</v>
      </c>
      <c r="D2456" s="30">
        <v>1</v>
      </c>
    </row>
    <row r="2457" spans="1:4">
      <c r="A2457" s="30" t="s">
        <v>3790</v>
      </c>
      <c r="B2457" s="30" t="s">
        <v>3002</v>
      </c>
      <c r="C2457" s="30">
        <v>2</v>
      </c>
      <c r="D2457" s="30">
        <v>1</v>
      </c>
    </row>
    <row r="2458" spans="1:4">
      <c r="A2458" s="30" t="s">
        <v>3791</v>
      </c>
      <c r="B2458" s="30" t="s">
        <v>3002</v>
      </c>
      <c r="C2458" s="30">
        <v>2</v>
      </c>
      <c r="D2458" s="30">
        <v>1</v>
      </c>
    </row>
    <row r="2459" spans="1:4">
      <c r="A2459" s="30" t="s">
        <v>2350</v>
      </c>
      <c r="B2459" s="30" t="s">
        <v>3003</v>
      </c>
      <c r="C2459" s="30">
        <v>2</v>
      </c>
      <c r="D2459" s="30">
        <v>1</v>
      </c>
    </row>
    <row r="2460" spans="1:4">
      <c r="A2460" s="30" t="s">
        <v>2038</v>
      </c>
      <c r="B2460" s="30" t="s">
        <v>3003</v>
      </c>
      <c r="C2460" s="30">
        <v>2</v>
      </c>
      <c r="D2460" s="30">
        <v>2</v>
      </c>
    </row>
    <row r="2461" spans="1:4">
      <c r="A2461" s="30" t="s">
        <v>4455</v>
      </c>
      <c r="B2461" s="30">
        <v>2</v>
      </c>
      <c r="C2461" s="30">
        <v>1</v>
      </c>
      <c r="D2461" s="30">
        <v>2</v>
      </c>
    </row>
    <row r="2462" spans="1:4">
      <c r="A2462" s="30" t="s">
        <v>3793</v>
      </c>
      <c r="B2462" s="30" t="s">
        <v>3003</v>
      </c>
      <c r="C2462" s="30">
        <v>2</v>
      </c>
      <c r="D2462" s="30">
        <v>1</v>
      </c>
    </row>
    <row r="2463" spans="1:4">
      <c r="A2463" s="30" t="s">
        <v>3054</v>
      </c>
      <c r="B2463" s="30">
        <v>2</v>
      </c>
      <c r="C2463" s="30">
        <v>2</v>
      </c>
      <c r="D2463" s="30">
        <v>1</v>
      </c>
    </row>
    <row r="2464" spans="1:4">
      <c r="A2464" s="30" t="s">
        <v>4456</v>
      </c>
      <c r="B2464" s="30">
        <v>2</v>
      </c>
      <c r="C2464" s="30">
        <v>1</v>
      </c>
      <c r="D2464" s="30">
        <v>2</v>
      </c>
    </row>
    <row r="2465" spans="1:4">
      <c r="A2465" s="30" t="s">
        <v>4457</v>
      </c>
      <c r="B2465" s="30">
        <v>2</v>
      </c>
      <c r="C2465" s="30">
        <v>1</v>
      </c>
      <c r="D2465" s="30">
        <v>2</v>
      </c>
    </row>
    <row r="2466" spans="1:4">
      <c r="A2466" s="30" t="s">
        <v>3546</v>
      </c>
      <c r="B2466" s="30" t="s">
        <v>3002</v>
      </c>
      <c r="C2466" s="30">
        <v>2</v>
      </c>
      <c r="D2466" s="30">
        <v>1</v>
      </c>
    </row>
    <row r="2467" spans="1:4">
      <c r="A2467" s="30" t="s">
        <v>2236</v>
      </c>
      <c r="B2467" s="30" t="s">
        <v>3003</v>
      </c>
      <c r="C2467" s="30">
        <v>2</v>
      </c>
      <c r="D2467" s="30">
        <v>1</v>
      </c>
    </row>
    <row r="2468" spans="1:4">
      <c r="A2468" s="30" t="s">
        <v>3795</v>
      </c>
      <c r="B2468" s="30" t="s">
        <v>3003</v>
      </c>
      <c r="C2468" s="30">
        <v>2</v>
      </c>
      <c r="D2468" s="30">
        <v>1</v>
      </c>
    </row>
    <row r="2469" spans="1:4">
      <c r="A2469" s="30" t="s">
        <v>3056</v>
      </c>
      <c r="B2469" s="30">
        <v>2</v>
      </c>
      <c r="C2469" s="30">
        <v>2</v>
      </c>
      <c r="D2469" s="30">
        <v>1</v>
      </c>
    </row>
    <row r="2470" spans="1:4">
      <c r="A2470" s="30" t="s">
        <v>3057</v>
      </c>
      <c r="B2470" s="30">
        <v>2</v>
      </c>
      <c r="C2470" s="30">
        <v>2</v>
      </c>
      <c r="D2470" s="30">
        <v>1</v>
      </c>
    </row>
    <row r="2471" spans="1:4">
      <c r="A2471" s="30" t="s">
        <v>2039</v>
      </c>
      <c r="B2471" s="30" t="s">
        <v>3003</v>
      </c>
      <c r="C2471" s="30">
        <v>2</v>
      </c>
      <c r="D2471" s="30">
        <v>2</v>
      </c>
    </row>
    <row r="2472" spans="1:4">
      <c r="A2472" s="30" t="s">
        <v>2039</v>
      </c>
      <c r="B2472" s="30" t="s">
        <v>3002</v>
      </c>
      <c r="C2472" s="30">
        <v>2</v>
      </c>
      <c r="D2472" s="30">
        <v>2</v>
      </c>
    </row>
    <row r="2473" spans="1:4">
      <c r="A2473" s="30" t="s">
        <v>3531</v>
      </c>
      <c r="B2473" s="30" t="s">
        <v>3002</v>
      </c>
      <c r="C2473" s="30">
        <v>2</v>
      </c>
      <c r="D2473" s="30">
        <v>2</v>
      </c>
    </row>
    <row r="2474" spans="1:4">
      <c r="A2474" s="30" t="s">
        <v>4458</v>
      </c>
      <c r="B2474" s="30">
        <v>2</v>
      </c>
      <c r="C2474" s="30">
        <v>1</v>
      </c>
      <c r="D2474" s="30">
        <v>2</v>
      </c>
    </row>
    <row r="2475" spans="1:4">
      <c r="A2475" s="30" t="s">
        <v>3386</v>
      </c>
      <c r="B2475" s="30">
        <v>2</v>
      </c>
      <c r="C2475" s="30">
        <v>2</v>
      </c>
      <c r="D2475" s="30">
        <v>1</v>
      </c>
    </row>
    <row r="2476" spans="1:4">
      <c r="A2476" s="30" t="s">
        <v>4459</v>
      </c>
      <c r="B2476" s="30">
        <v>2</v>
      </c>
      <c r="C2476" s="30">
        <v>1</v>
      </c>
      <c r="D2476" s="30">
        <v>2</v>
      </c>
    </row>
    <row r="2477" spans="1:4">
      <c r="A2477" s="30" t="s">
        <v>2483</v>
      </c>
      <c r="B2477" s="30" t="s">
        <v>3002</v>
      </c>
      <c r="C2477" s="30">
        <v>2</v>
      </c>
      <c r="D2477" s="30">
        <v>2</v>
      </c>
    </row>
    <row r="2478" spans="1:4">
      <c r="A2478" s="30" t="s">
        <v>3398</v>
      </c>
      <c r="B2478" s="30">
        <v>2</v>
      </c>
      <c r="C2478" s="30">
        <v>1</v>
      </c>
      <c r="D2478" s="30">
        <v>2</v>
      </c>
    </row>
    <row r="2479" spans="1:4">
      <c r="A2479" s="30" t="s">
        <v>2657</v>
      </c>
      <c r="B2479" s="30" t="s">
        <v>3002</v>
      </c>
      <c r="C2479" s="30">
        <v>2</v>
      </c>
      <c r="D2479" s="30">
        <v>1</v>
      </c>
    </row>
    <row r="2480" spans="1:4">
      <c r="A2480" s="30" t="s">
        <v>2485</v>
      </c>
      <c r="B2480" s="30" t="s">
        <v>3003</v>
      </c>
      <c r="C2480" s="30">
        <v>2</v>
      </c>
      <c r="D2480" s="30">
        <v>2</v>
      </c>
    </row>
    <row r="2481" spans="1:4">
      <c r="A2481" s="30" t="s">
        <v>3059</v>
      </c>
      <c r="B2481" s="30">
        <v>2</v>
      </c>
      <c r="C2481" s="30">
        <v>1</v>
      </c>
      <c r="D2481" s="30">
        <v>2</v>
      </c>
    </row>
    <row r="2482" spans="1:4">
      <c r="A2482" s="30" t="s">
        <v>3369</v>
      </c>
      <c r="B2482" s="30" t="s">
        <v>3002</v>
      </c>
      <c r="C2482" s="30">
        <v>2</v>
      </c>
      <c r="D2482" s="30">
        <v>1</v>
      </c>
    </row>
    <row r="2483" spans="1:4">
      <c r="A2483" s="30" t="s">
        <v>4460</v>
      </c>
      <c r="B2483" s="30">
        <v>2</v>
      </c>
      <c r="C2483" s="30">
        <v>1</v>
      </c>
      <c r="D2483" s="30">
        <v>2</v>
      </c>
    </row>
    <row r="2484" spans="1:4">
      <c r="A2484" s="30" t="s">
        <v>4461</v>
      </c>
      <c r="B2484" s="30">
        <v>2</v>
      </c>
      <c r="C2484" s="30">
        <v>2</v>
      </c>
      <c r="D2484" s="30">
        <v>1</v>
      </c>
    </row>
    <row r="2485" spans="1:4">
      <c r="A2485" s="30" t="s">
        <v>2352</v>
      </c>
      <c r="B2485" s="30" t="s">
        <v>3003</v>
      </c>
      <c r="C2485" s="30">
        <v>2</v>
      </c>
      <c r="D2485" s="30">
        <v>2</v>
      </c>
    </row>
    <row r="2486" spans="1:4">
      <c r="A2486" s="30" t="s">
        <v>4462</v>
      </c>
      <c r="B2486" s="30">
        <v>2</v>
      </c>
      <c r="C2486" s="30">
        <v>2</v>
      </c>
      <c r="D2486" s="30">
        <v>1</v>
      </c>
    </row>
    <row r="2487" spans="1:4">
      <c r="A2487" s="30" t="s">
        <v>3402</v>
      </c>
      <c r="B2487" s="30">
        <v>2</v>
      </c>
      <c r="C2487" s="30">
        <v>1</v>
      </c>
      <c r="D2487" s="30">
        <v>2</v>
      </c>
    </row>
    <row r="2488" spans="1:4">
      <c r="A2488" s="30" t="s">
        <v>2040</v>
      </c>
      <c r="B2488" s="30" t="s">
        <v>3002</v>
      </c>
      <c r="C2488" s="30">
        <v>2</v>
      </c>
      <c r="D2488" s="30">
        <v>1</v>
      </c>
    </row>
    <row r="2489" spans="1:4">
      <c r="A2489" s="30" t="s">
        <v>3803</v>
      </c>
      <c r="B2489" s="30" t="s">
        <v>3003</v>
      </c>
      <c r="C2489" s="30">
        <v>2</v>
      </c>
      <c r="D2489" s="30">
        <v>2</v>
      </c>
    </row>
    <row r="2490" spans="1:4">
      <c r="A2490" s="30" t="s">
        <v>3804</v>
      </c>
      <c r="B2490" s="30" t="s">
        <v>3002</v>
      </c>
      <c r="C2490" s="30">
        <v>2</v>
      </c>
      <c r="D2490" s="30">
        <v>1</v>
      </c>
    </row>
    <row r="2491" spans="1:4">
      <c r="A2491" s="30" t="s">
        <v>3371</v>
      </c>
      <c r="B2491" s="30" t="s">
        <v>3003</v>
      </c>
      <c r="C2491" s="30">
        <v>2</v>
      </c>
      <c r="D2491" s="30">
        <v>2</v>
      </c>
    </row>
    <row r="2492" spans="1:4">
      <c r="A2492" s="30" t="s">
        <v>4463</v>
      </c>
      <c r="B2492" s="30">
        <v>2</v>
      </c>
      <c r="C2492" s="30">
        <v>1</v>
      </c>
      <c r="D2492" s="30">
        <v>2</v>
      </c>
    </row>
    <row r="2493" spans="1:4">
      <c r="A2493" s="30" t="s">
        <v>3806</v>
      </c>
      <c r="B2493" s="30" t="s">
        <v>3002</v>
      </c>
      <c r="C2493" s="30">
        <v>2</v>
      </c>
      <c r="D2493" s="30">
        <v>2</v>
      </c>
    </row>
    <row r="2494" spans="1:4">
      <c r="A2494" s="30" t="s">
        <v>3807</v>
      </c>
      <c r="B2494" s="30" t="s">
        <v>3003</v>
      </c>
      <c r="C2494" s="30">
        <v>2</v>
      </c>
      <c r="D2494" s="30">
        <v>2</v>
      </c>
    </row>
    <row r="2495" spans="1:4">
      <c r="A2495" s="30" t="s">
        <v>1752</v>
      </c>
      <c r="B2495" s="30" t="s">
        <v>3003</v>
      </c>
      <c r="C2495" s="30">
        <v>2</v>
      </c>
      <c r="D2495" s="30">
        <v>2</v>
      </c>
    </row>
    <row r="2496" spans="1:4">
      <c r="A2496" s="30" t="s">
        <v>3372</v>
      </c>
      <c r="B2496" s="30" t="s">
        <v>3003</v>
      </c>
      <c r="C2496" s="30">
        <v>2</v>
      </c>
      <c r="D2496" s="30">
        <v>1</v>
      </c>
    </row>
    <row r="2497" spans="1:4">
      <c r="A2497" s="30" t="s">
        <v>4464</v>
      </c>
      <c r="B2497" s="30">
        <v>2</v>
      </c>
      <c r="C2497" s="30">
        <v>1</v>
      </c>
      <c r="D2497" s="30">
        <v>2</v>
      </c>
    </row>
    <row r="2498" spans="1:4">
      <c r="A2498" s="30" t="s">
        <v>3810</v>
      </c>
      <c r="B2498" s="30" t="s">
        <v>3003</v>
      </c>
      <c r="C2498" s="30">
        <v>2</v>
      </c>
      <c r="D2498" s="30">
        <v>1</v>
      </c>
    </row>
    <row r="2499" spans="1:4">
      <c r="A2499" s="30" t="s">
        <v>3811</v>
      </c>
      <c r="B2499" s="30" t="s">
        <v>3002</v>
      </c>
      <c r="C2499" s="30">
        <v>2</v>
      </c>
      <c r="D2499" s="30">
        <v>1</v>
      </c>
    </row>
    <row r="2500" spans="1:4">
      <c r="A2500" s="30" t="s">
        <v>1382</v>
      </c>
      <c r="B2500" s="30" t="s">
        <v>3003</v>
      </c>
      <c r="C2500" s="30">
        <v>2</v>
      </c>
      <c r="D2500" s="30">
        <v>2</v>
      </c>
    </row>
    <row r="2501" spans="1:4">
      <c r="A2501" s="30" t="s">
        <v>3034</v>
      </c>
      <c r="B2501" s="30">
        <v>2</v>
      </c>
      <c r="C2501" s="30">
        <v>1</v>
      </c>
      <c r="D2501" s="30">
        <v>2</v>
      </c>
    </row>
    <row r="2502" spans="1:4">
      <c r="A2502" s="30" t="s">
        <v>3812</v>
      </c>
      <c r="B2502" s="30" t="s">
        <v>3002</v>
      </c>
      <c r="C2502" s="30">
        <v>2</v>
      </c>
      <c r="D2502" s="30">
        <v>2</v>
      </c>
    </row>
    <row r="2503" spans="1:4">
      <c r="A2503" s="30" t="s">
        <v>4465</v>
      </c>
      <c r="B2503" s="30">
        <v>2</v>
      </c>
      <c r="C2503" s="30">
        <v>1</v>
      </c>
      <c r="D2503" s="30">
        <v>2</v>
      </c>
    </row>
    <row r="2504" spans="1:4">
      <c r="A2504" s="30" t="s">
        <v>4466</v>
      </c>
      <c r="B2504" s="30">
        <v>2</v>
      </c>
      <c r="C2504" s="30">
        <v>1</v>
      </c>
      <c r="D2504" s="30">
        <v>2</v>
      </c>
    </row>
    <row r="2505" spans="1:4">
      <c r="A2505" s="30" t="s">
        <v>4467</v>
      </c>
      <c r="B2505" s="30">
        <v>2</v>
      </c>
      <c r="C2505" s="30">
        <v>1</v>
      </c>
      <c r="D2505" s="30">
        <v>2</v>
      </c>
    </row>
    <row r="2506" spans="1:4">
      <c r="A2506" s="30" t="s">
        <v>3814</v>
      </c>
      <c r="B2506" s="30" t="s">
        <v>3003</v>
      </c>
      <c r="C2506" s="30">
        <v>2</v>
      </c>
      <c r="D2506" s="30">
        <v>1</v>
      </c>
    </row>
    <row r="2507" spans="1:4">
      <c r="A2507" s="30" t="s">
        <v>2901</v>
      </c>
      <c r="B2507" s="30" t="s">
        <v>3003</v>
      </c>
      <c r="C2507" s="30">
        <v>2</v>
      </c>
      <c r="D2507" s="30">
        <v>2</v>
      </c>
    </row>
    <row r="2508" spans="1:4">
      <c r="A2508" s="30" t="s">
        <v>2041</v>
      </c>
      <c r="B2508" s="30" t="s">
        <v>3003</v>
      </c>
      <c r="C2508" s="30">
        <v>2</v>
      </c>
      <c r="D2508" s="30">
        <v>2</v>
      </c>
    </row>
    <row r="2509" spans="1:4">
      <c r="A2509" s="30" t="s">
        <v>4468</v>
      </c>
      <c r="B2509" s="30">
        <v>2</v>
      </c>
      <c r="C2509" s="30">
        <v>1</v>
      </c>
      <c r="D2509" s="30">
        <v>2</v>
      </c>
    </row>
    <row r="2510" spans="1:4">
      <c r="A2510" s="30" t="s">
        <v>3815</v>
      </c>
      <c r="B2510" s="30" t="s">
        <v>3004</v>
      </c>
      <c r="C2510" s="30">
        <v>2</v>
      </c>
      <c r="D2510" s="30">
        <v>1</v>
      </c>
    </row>
    <row r="2511" spans="1:4">
      <c r="A2511" s="30" t="s">
        <v>3656</v>
      </c>
      <c r="B2511" s="30" t="s">
        <v>3002</v>
      </c>
      <c r="C2511" s="30">
        <v>2</v>
      </c>
      <c r="D2511" s="30">
        <v>2</v>
      </c>
    </row>
    <row r="2512" spans="1:4">
      <c r="A2512" s="30" t="s">
        <v>2355</v>
      </c>
      <c r="B2512" s="30" t="s">
        <v>3003</v>
      </c>
      <c r="C2512" s="30">
        <v>2</v>
      </c>
      <c r="D2512" s="30">
        <v>1</v>
      </c>
    </row>
    <row r="2513" spans="1:4">
      <c r="A2513" s="30" t="s">
        <v>4469</v>
      </c>
      <c r="B2513" s="30">
        <v>2</v>
      </c>
      <c r="C2513" s="30">
        <v>1</v>
      </c>
      <c r="D2513" s="30">
        <v>2</v>
      </c>
    </row>
    <row r="2514" spans="1:4">
      <c r="A2514" s="30" t="s">
        <v>3585</v>
      </c>
      <c r="B2514" s="30" t="s">
        <v>3003</v>
      </c>
      <c r="C2514" s="30">
        <v>2</v>
      </c>
      <c r="D2514" s="30">
        <v>2</v>
      </c>
    </row>
    <row r="2515" spans="1:4">
      <c r="A2515" s="30" t="s">
        <v>3585</v>
      </c>
      <c r="B2515" s="30" t="s">
        <v>3002</v>
      </c>
      <c r="C2515" s="30">
        <v>2</v>
      </c>
      <c r="D2515" s="30">
        <v>2</v>
      </c>
    </row>
    <row r="2516" spans="1:4">
      <c r="A2516" s="30" t="s">
        <v>4470</v>
      </c>
      <c r="B2516" s="30">
        <v>2</v>
      </c>
      <c r="C2516" s="30">
        <v>2</v>
      </c>
      <c r="D2516" s="30">
        <v>1</v>
      </c>
    </row>
    <row r="2517" spans="1:4">
      <c r="A2517" s="30" t="s">
        <v>3817</v>
      </c>
      <c r="B2517" s="30" t="s">
        <v>3003</v>
      </c>
      <c r="C2517" s="30">
        <v>2</v>
      </c>
      <c r="D2517" s="30">
        <v>1</v>
      </c>
    </row>
    <row r="2518" spans="1:4">
      <c r="A2518" s="30" t="s">
        <v>2658</v>
      </c>
      <c r="B2518" s="30" t="s">
        <v>3003</v>
      </c>
      <c r="C2518" s="30">
        <v>2</v>
      </c>
      <c r="D2518" s="30">
        <v>2</v>
      </c>
    </row>
    <row r="2519" spans="1:4">
      <c r="A2519" s="30" t="s">
        <v>3818</v>
      </c>
      <c r="B2519" s="30" t="s">
        <v>3003</v>
      </c>
      <c r="C2519" s="30">
        <v>2</v>
      </c>
      <c r="D2519" s="30">
        <v>1</v>
      </c>
    </row>
    <row r="2520" spans="1:4">
      <c r="A2520" s="30" t="s">
        <v>3819</v>
      </c>
      <c r="B2520" s="30" t="s">
        <v>3003</v>
      </c>
      <c r="C2520" s="30">
        <v>2</v>
      </c>
      <c r="D2520" s="30">
        <v>2</v>
      </c>
    </row>
    <row r="2521" spans="1:4">
      <c r="A2521" s="30" t="s">
        <v>2903</v>
      </c>
      <c r="B2521" s="30" t="s">
        <v>3003</v>
      </c>
      <c r="C2521" s="30">
        <v>2</v>
      </c>
      <c r="D2521" s="30">
        <v>2</v>
      </c>
    </row>
    <row r="2522" spans="1:4">
      <c r="A2522" s="30" t="s">
        <v>2903</v>
      </c>
      <c r="B2522" s="30" t="s">
        <v>3002</v>
      </c>
      <c r="C2522" s="30">
        <v>2</v>
      </c>
      <c r="D2522" s="30">
        <v>2</v>
      </c>
    </row>
    <row r="2523" spans="1:4">
      <c r="A2523" s="30" t="s">
        <v>4471</v>
      </c>
      <c r="B2523" s="30">
        <v>2</v>
      </c>
      <c r="C2523" s="30">
        <v>1</v>
      </c>
      <c r="D2523" s="30">
        <v>2</v>
      </c>
    </row>
    <row r="2524" spans="1:4">
      <c r="A2524" s="30" t="s">
        <v>4472</v>
      </c>
      <c r="B2524" s="30">
        <v>2</v>
      </c>
      <c r="C2524" s="30">
        <v>1</v>
      </c>
      <c r="D2524" s="30">
        <v>2</v>
      </c>
    </row>
    <row r="2525" spans="1:4">
      <c r="A2525" s="30" t="s">
        <v>3025</v>
      </c>
      <c r="B2525" s="30">
        <v>2</v>
      </c>
      <c r="C2525" s="30">
        <v>1</v>
      </c>
      <c r="D2525" s="30">
        <v>2</v>
      </c>
    </row>
    <row r="2526" spans="1:4">
      <c r="A2526" s="30" t="s">
        <v>3822</v>
      </c>
      <c r="B2526" s="30" t="s">
        <v>3003</v>
      </c>
      <c r="C2526" s="30">
        <v>2</v>
      </c>
      <c r="D2526" s="30">
        <v>1</v>
      </c>
    </row>
    <row r="2527" spans="1:4">
      <c r="A2527" s="30" t="s">
        <v>3823</v>
      </c>
      <c r="B2527" s="30" t="s">
        <v>3002</v>
      </c>
      <c r="C2527" s="30">
        <v>2</v>
      </c>
      <c r="D2527" s="30">
        <v>1</v>
      </c>
    </row>
    <row r="2528" spans="1:4">
      <c r="A2528" s="30" t="s">
        <v>3825</v>
      </c>
      <c r="B2528" s="30" t="s">
        <v>3003</v>
      </c>
      <c r="C2528" s="30">
        <v>2</v>
      </c>
      <c r="D2528" s="30">
        <v>2</v>
      </c>
    </row>
    <row r="2529" spans="1:4">
      <c r="A2529" s="30" t="s">
        <v>2904</v>
      </c>
      <c r="B2529" s="30" t="s">
        <v>3002</v>
      </c>
      <c r="C2529" s="30">
        <v>2</v>
      </c>
      <c r="D2529" s="30">
        <v>1</v>
      </c>
    </row>
    <row r="2530" spans="1:4">
      <c r="A2530" s="30" t="s">
        <v>3827</v>
      </c>
      <c r="B2530" s="30" t="s">
        <v>3003</v>
      </c>
      <c r="C2530" s="30">
        <v>2</v>
      </c>
      <c r="D2530" s="30">
        <v>1</v>
      </c>
    </row>
    <row r="2531" spans="1:4">
      <c r="A2531" s="30" t="s">
        <v>3039</v>
      </c>
      <c r="B2531" s="30">
        <v>2</v>
      </c>
      <c r="C2531" s="30">
        <v>2</v>
      </c>
      <c r="D2531" s="30">
        <v>1</v>
      </c>
    </row>
    <row r="2532" spans="1:4">
      <c r="A2532" s="30" t="s">
        <v>3828</v>
      </c>
      <c r="B2532" s="30" t="s">
        <v>3003</v>
      </c>
      <c r="C2532" s="30">
        <v>2</v>
      </c>
      <c r="D2532" s="30">
        <v>1</v>
      </c>
    </row>
    <row r="2533" spans="1:4">
      <c r="A2533" s="30" t="s">
        <v>3062</v>
      </c>
      <c r="B2533" s="30">
        <v>2</v>
      </c>
      <c r="C2533" s="30">
        <v>1</v>
      </c>
      <c r="D2533" s="30">
        <v>2</v>
      </c>
    </row>
    <row r="2534" spans="1:4">
      <c r="A2534" s="30" t="s">
        <v>3063</v>
      </c>
      <c r="B2534" s="30">
        <v>2</v>
      </c>
      <c r="C2534" s="30">
        <v>2</v>
      </c>
      <c r="D2534" s="30">
        <v>1</v>
      </c>
    </row>
    <row r="2535" spans="1:4">
      <c r="A2535" s="30" t="s">
        <v>3830</v>
      </c>
      <c r="B2535" s="30" t="s">
        <v>3002</v>
      </c>
      <c r="C2535" s="30">
        <v>2</v>
      </c>
      <c r="D2535" s="30">
        <v>1</v>
      </c>
    </row>
    <row r="2536" spans="1:4">
      <c r="A2536" s="30" t="s">
        <v>3831</v>
      </c>
      <c r="B2536" s="30" t="s">
        <v>3003</v>
      </c>
      <c r="C2536" s="30">
        <v>2</v>
      </c>
      <c r="D2536" s="30">
        <v>1</v>
      </c>
    </row>
    <row r="2537" spans="1:4">
      <c r="A2537" s="30" t="s">
        <v>3832</v>
      </c>
      <c r="B2537" s="30" t="s">
        <v>3003</v>
      </c>
      <c r="C2537" s="30">
        <v>2</v>
      </c>
      <c r="D2537" s="30">
        <v>2</v>
      </c>
    </row>
    <row r="2538" spans="1:4">
      <c r="A2538" s="30" t="s">
        <v>3020</v>
      </c>
      <c r="B2538" s="30">
        <v>2</v>
      </c>
      <c r="C2538" s="30">
        <v>1</v>
      </c>
      <c r="D2538" s="30">
        <v>2</v>
      </c>
    </row>
    <row r="2539" spans="1:4">
      <c r="A2539" s="30" t="s">
        <v>3833</v>
      </c>
      <c r="B2539" s="30" t="s">
        <v>3002</v>
      </c>
      <c r="C2539" s="30">
        <v>2</v>
      </c>
      <c r="D2539" s="30">
        <v>1</v>
      </c>
    </row>
    <row r="2540" spans="1:4">
      <c r="A2540" s="30" t="s">
        <v>4473</v>
      </c>
      <c r="B2540" s="30">
        <v>2</v>
      </c>
      <c r="C2540" s="30">
        <v>1</v>
      </c>
      <c r="D2540" s="30">
        <v>2</v>
      </c>
    </row>
    <row r="2541" spans="1:4">
      <c r="A2541" s="30" t="s">
        <v>3835</v>
      </c>
      <c r="B2541" s="30" t="s">
        <v>3003</v>
      </c>
      <c r="C2541" s="30">
        <v>2</v>
      </c>
      <c r="D2541" s="30">
        <v>1</v>
      </c>
    </row>
    <row r="2542" spans="1:4">
      <c r="A2542" s="30" t="s">
        <v>3016</v>
      </c>
      <c r="B2542" s="30">
        <v>2</v>
      </c>
      <c r="C2542" s="30">
        <v>2</v>
      </c>
      <c r="D2542" s="30">
        <v>1</v>
      </c>
    </row>
    <row r="2543" spans="1:4">
      <c r="A2543" s="30" t="s">
        <v>4474</v>
      </c>
      <c r="B2543" s="30">
        <v>2</v>
      </c>
      <c r="C2543" s="30">
        <v>2</v>
      </c>
      <c r="D2543" s="30">
        <v>1</v>
      </c>
    </row>
    <row r="2544" spans="1:4">
      <c r="A2544" s="30" t="s">
        <v>4475</v>
      </c>
      <c r="B2544" s="30">
        <v>2</v>
      </c>
      <c r="C2544" s="30">
        <v>2</v>
      </c>
      <c r="D2544" s="30">
        <v>1</v>
      </c>
    </row>
    <row r="2545" spans="1:4">
      <c r="A2545" s="30" t="s">
        <v>4476</v>
      </c>
      <c r="B2545" s="30">
        <v>2</v>
      </c>
      <c r="C2545" s="30">
        <v>1</v>
      </c>
      <c r="D2545" s="30">
        <v>2</v>
      </c>
    </row>
    <row r="2546" spans="1:4">
      <c r="A2546" s="30" t="s">
        <v>4477</v>
      </c>
      <c r="B2546" s="30">
        <v>2</v>
      </c>
      <c r="C2546" s="30">
        <v>1</v>
      </c>
      <c r="D2546" s="30">
        <v>2</v>
      </c>
    </row>
    <row r="2547" spans="1:4">
      <c r="A2547" s="30" t="s">
        <v>4478</v>
      </c>
      <c r="B2547" s="30">
        <v>2</v>
      </c>
      <c r="C2547" s="30">
        <v>1</v>
      </c>
      <c r="D2547" s="30">
        <v>2</v>
      </c>
    </row>
    <row r="2548" spans="1:4">
      <c r="A2548" s="30" t="s">
        <v>3839</v>
      </c>
      <c r="B2548" s="30" t="s">
        <v>3003</v>
      </c>
      <c r="C2548" s="30">
        <v>2</v>
      </c>
      <c r="D2548" s="30">
        <v>2</v>
      </c>
    </row>
    <row r="2549" spans="1:4">
      <c r="A2549" s="30" t="s">
        <v>4479</v>
      </c>
      <c r="B2549" s="30">
        <v>2</v>
      </c>
      <c r="C2549" s="30">
        <v>1</v>
      </c>
      <c r="D2549" s="30">
        <v>2</v>
      </c>
    </row>
    <row r="2550" spans="1:4">
      <c r="A2550" s="30" t="s">
        <v>4480</v>
      </c>
      <c r="B2550" s="30">
        <v>2</v>
      </c>
      <c r="C2550" s="30">
        <v>1</v>
      </c>
      <c r="D2550" s="30">
        <v>2</v>
      </c>
    </row>
    <row r="2551" spans="1:4">
      <c r="A2551" s="30" t="s">
        <v>2488</v>
      </c>
      <c r="B2551" s="30" t="s">
        <v>3002</v>
      </c>
      <c r="C2551" s="30">
        <v>2</v>
      </c>
      <c r="D2551" s="30">
        <v>1</v>
      </c>
    </row>
    <row r="2552" spans="1:4">
      <c r="A2552" s="30" t="s">
        <v>2489</v>
      </c>
      <c r="B2552" s="30" t="s">
        <v>3003</v>
      </c>
      <c r="C2552" s="30">
        <v>2</v>
      </c>
      <c r="D2552" s="30">
        <v>1</v>
      </c>
    </row>
    <row r="2553" spans="1:4">
      <c r="A2553" s="30" t="s">
        <v>4481</v>
      </c>
      <c r="B2553" s="30">
        <v>2</v>
      </c>
      <c r="C2553" s="30">
        <v>1</v>
      </c>
      <c r="D2553" s="30">
        <v>2</v>
      </c>
    </row>
    <row r="2554" spans="1:4">
      <c r="A2554" s="30" t="s">
        <v>3843</v>
      </c>
      <c r="B2554" s="30" t="s">
        <v>3003</v>
      </c>
      <c r="C2554" s="30">
        <v>2</v>
      </c>
      <c r="D2554" s="30">
        <v>2</v>
      </c>
    </row>
    <row r="2555" spans="1:4">
      <c r="A2555" s="30" t="s">
        <v>3378</v>
      </c>
      <c r="B2555" s="30" t="s">
        <v>3003</v>
      </c>
      <c r="C2555" s="30">
        <v>2</v>
      </c>
      <c r="D2555" s="30">
        <v>1</v>
      </c>
    </row>
    <row r="2556" spans="1:4">
      <c r="A2556" s="30" t="s">
        <v>2242</v>
      </c>
      <c r="B2556" s="30" t="s">
        <v>3002</v>
      </c>
      <c r="C2556" s="30">
        <v>2</v>
      </c>
      <c r="D2556" s="30">
        <v>2</v>
      </c>
    </row>
    <row r="2557" spans="1:4">
      <c r="A2557" s="30" t="s">
        <v>4482</v>
      </c>
      <c r="B2557" s="30">
        <v>2</v>
      </c>
      <c r="C2557" s="30">
        <v>1</v>
      </c>
      <c r="D2557" s="30">
        <v>2</v>
      </c>
    </row>
    <row r="2558" spans="1:4">
      <c r="A2558" s="30" t="s">
        <v>4483</v>
      </c>
      <c r="B2558" s="30">
        <v>2</v>
      </c>
      <c r="C2558" s="30">
        <v>2</v>
      </c>
      <c r="D2558" s="30">
        <v>1</v>
      </c>
    </row>
    <row r="2559" spans="1:4">
      <c r="A2559" s="30" t="s">
        <v>1666</v>
      </c>
      <c r="B2559" s="30" t="s">
        <v>3002</v>
      </c>
      <c r="C2559" s="30">
        <v>2</v>
      </c>
      <c r="D2559" s="30">
        <v>2</v>
      </c>
    </row>
    <row r="2560" spans="1:4">
      <c r="A2560" s="30" t="s">
        <v>2492</v>
      </c>
      <c r="B2560" s="30" t="s">
        <v>3002</v>
      </c>
      <c r="C2560" s="30">
        <v>2</v>
      </c>
      <c r="D2560" s="30">
        <v>2</v>
      </c>
    </row>
    <row r="2561" spans="1:4">
      <c r="A2561" s="30" t="s">
        <v>3672</v>
      </c>
      <c r="B2561" s="30" t="s">
        <v>3003</v>
      </c>
      <c r="C2561" s="30">
        <v>2</v>
      </c>
      <c r="D2561" s="30">
        <v>1</v>
      </c>
    </row>
    <row r="2562" spans="1:4">
      <c r="A2562" s="30" t="s">
        <v>3847</v>
      </c>
      <c r="B2562" s="30" t="s">
        <v>3002</v>
      </c>
      <c r="C2562" s="30">
        <v>2</v>
      </c>
      <c r="D2562" s="30">
        <v>1</v>
      </c>
    </row>
    <row r="2563" spans="1:4">
      <c r="A2563" s="30" t="s">
        <v>3243</v>
      </c>
      <c r="B2563" s="30" t="s">
        <v>3003</v>
      </c>
      <c r="C2563" s="30">
        <v>2</v>
      </c>
      <c r="D2563" s="30">
        <v>1</v>
      </c>
    </row>
    <row r="2564" spans="1:4">
      <c r="A2564" s="30" t="s">
        <v>3122</v>
      </c>
      <c r="B2564" s="30" t="s">
        <v>3002</v>
      </c>
      <c r="C2564" s="30">
        <v>2</v>
      </c>
      <c r="D2564" s="30">
        <v>2</v>
      </c>
    </row>
    <row r="2565" spans="1:4">
      <c r="A2565" s="30" t="s">
        <v>3673</v>
      </c>
      <c r="B2565" s="30" t="s">
        <v>3002</v>
      </c>
      <c r="C2565" s="30">
        <v>2</v>
      </c>
      <c r="D2565" s="30">
        <v>2</v>
      </c>
    </row>
    <row r="2566" spans="1:4">
      <c r="A2566" s="30" t="s">
        <v>3674</v>
      </c>
      <c r="B2566" s="30" t="s">
        <v>3003</v>
      </c>
      <c r="C2566" s="30">
        <v>2</v>
      </c>
      <c r="D2566" s="30">
        <v>1</v>
      </c>
    </row>
    <row r="2567" spans="1:4">
      <c r="A2567" s="30" t="s">
        <v>3412</v>
      </c>
      <c r="B2567" s="30">
        <v>2</v>
      </c>
      <c r="C2567" s="30">
        <v>2</v>
      </c>
      <c r="D2567" s="30">
        <v>1</v>
      </c>
    </row>
    <row r="2568" spans="1:4">
      <c r="A2568" s="30" t="s">
        <v>1807</v>
      </c>
      <c r="B2568" s="30" t="s">
        <v>3002</v>
      </c>
      <c r="C2568" s="30">
        <v>1</v>
      </c>
      <c r="D2568" s="30">
        <v>1</v>
      </c>
    </row>
    <row r="2569" spans="1:4">
      <c r="A2569" s="30" t="s">
        <v>2243</v>
      </c>
      <c r="B2569" s="30" t="s">
        <v>3002</v>
      </c>
      <c r="C2569" s="30">
        <v>1</v>
      </c>
      <c r="D2569" s="30">
        <v>1</v>
      </c>
    </row>
    <row r="2570" spans="1:4">
      <c r="A2570" s="30" t="s">
        <v>1667</v>
      </c>
      <c r="B2570" s="30" t="s">
        <v>3002</v>
      </c>
      <c r="C2570" s="30">
        <v>1</v>
      </c>
      <c r="D2570" s="30">
        <v>1</v>
      </c>
    </row>
    <row r="2571" spans="1:4">
      <c r="A2571" s="30" t="s">
        <v>2664</v>
      </c>
      <c r="B2571" s="30" t="s">
        <v>3003</v>
      </c>
      <c r="C2571" s="30">
        <v>1</v>
      </c>
      <c r="D2571" s="30">
        <v>1</v>
      </c>
    </row>
    <row r="2572" spans="1:4">
      <c r="A2572" s="30" t="s">
        <v>1699</v>
      </c>
      <c r="B2572" s="30" t="s">
        <v>3002</v>
      </c>
      <c r="C2572" s="30">
        <v>1</v>
      </c>
      <c r="D2572" s="30">
        <v>1</v>
      </c>
    </row>
    <row r="2573" spans="1:4">
      <c r="A2573" s="30" t="s">
        <v>3849</v>
      </c>
      <c r="B2573" s="30" t="s">
        <v>3003</v>
      </c>
      <c r="C2573" s="30">
        <v>1</v>
      </c>
      <c r="D2573" s="30">
        <v>1</v>
      </c>
    </row>
    <row r="2574" spans="1:4">
      <c r="A2574" s="30" t="s">
        <v>2665</v>
      </c>
      <c r="B2574" s="30" t="s">
        <v>3003</v>
      </c>
      <c r="C2574" s="30">
        <v>1</v>
      </c>
      <c r="D2574" s="30">
        <v>1</v>
      </c>
    </row>
    <row r="2575" spans="1:4">
      <c r="A2575" s="30" t="s">
        <v>2044</v>
      </c>
      <c r="B2575" s="30" t="s">
        <v>3004</v>
      </c>
      <c r="C2575" s="30">
        <v>1</v>
      </c>
      <c r="D2575" s="30">
        <v>1</v>
      </c>
    </row>
    <row r="2576" spans="1:4">
      <c r="A2576" s="30" t="s">
        <v>2357</v>
      </c>
      <c r="B2576" s="30" t="s">
        <v>3002</v>
      </c>
      <c r="C2576" s="30">
        <v>1</v>
      </c>
      <c r="D2576" s="30">
        <v>1</v>
      </c>
    </row>
    <row r="2577" spans="1:4">
      <c r="A2577" s="30" t="s">
        <v>3244</v>
      </c>
      <c r="B2577" s="30" t="s">
        <v>3003</v>
      </c>
      <c r="C2577" s="30">
        <v>1</v>
      </c>
      <c r="D2577" s="30">
        <v>1</v>
      </c>
    </row>
    <row r="2578" spans="1:4">
      <c r="A2578" s="30" t="s">
        <v>3850</v>
      </c>
      <c r="B2578" s="30" t="s">
        <v>3002</v>
      </c>
      <c r="C2578" s="30">
        <v>1</v>
      </c>
      <c r="D2578" s="30">
        <v>1</v>
      </c>
    </row>
    <row r="2579" spans="1:4">
      <c r="A2579" s="30" t="s">
        <v>2244</v>
      </c>
      <c r="B2579" s="30" t="s">
        <v>3002</v>
      </c>
      <c r="C2579" s="30">
        <v>1</v>
      </c>
      <c r="D2579" s="30">
        <v>1</v>
      </c>
    </row>
    <row r="2580" spans="1:4">
      <c r="A2580" s="30" t="s">
        <v>1850</v>
      </c>
      <c r="B2580" s="30" t="s">
        <v>3004</v>
      </c>
      <c r="C2580" s="30">
        <v>1</v>
      </c>
      <c r="D2580" s="30">
        <v>1</v>
      </c>
    </row>
    <row r="2581" spans="1:4">
      <c r="A2581" s="30" t="s">
        <v>2495</v>
      </c>
      <c r="B2581" s="30" t="s">
        <v>3003</v>
      </c>
      <c r="C2581" s="30">
        <v>1</v>
      </c>
      <c r="D2581" s="30">
        <v>1</v>
      </c>
    </row>
    <row r="2582" spans="1:4">
      <c r="A2582" s="30" t="s">
        <v>2667</v>
      </c>
      <c r="B2582" s="30" t="s">
        <v>3004</v>
      </c>
      <c r="C2582" s="30">
        <v>1</v>
      </c>
      <c r="D2582" s="30">
        <v>1</v>
      </c>
    </row>
    <row r="2583" spans="1:4">
      <c r="A2583" s="30" t="s">
        <v>1317</v>
      </c>
      <c r="B2583" s="30" t="s">
        <v>3004</v>
      </c>
      <c r="C2583" s="30">
        <v>1</v>
      </c>
      <c r="D2583" s="30">
        <v>1</v>
      </c>
    </row>
    <row r="2584" spans="1:4">
      <c r="A2584" s="30" t="s">
        <v>3851</v>
      </c>
      <c r="B2584" s="30" t="s">
        <v>3003</v>
      </c>
      <c r="C2584" s="30">
        <v>1</v>
      </c>
      <c r="D2584" s="30">
        <v>1</v>
      </c>
    </row>
    <row r="2585" spans="1:4">
      <c r="A2585" s="30" t="s">
        <v>2358</v>
      </c>
      <c r="B2585" s="30" t="s">
        <v>3003</v>
      </c>
      <c r="C2585" s="30">
        <v>1</v>
      </c>
      <c r="D2585" s="30">
        <v>1</v>
      </c>
    </row>
    <row r="2586" spans="1:4">
      <c r="A2586" s="30" t="s">
        <v>1958</v>
      </c>
      <c r="B2586" s="30" t="s">
        <v>3003</v>
      </c>
      <c r="C2586" s="30">
        <v>1</v>
      </c>
      <c r="D2586" s="30">
        <v>1</v>
      </c>
    </row>
    <row r="2587" spans="1:4">
      <c r="A2587" s="30" t="s">
        <v>3852</v>
      </c>
      <c r="B2587" s="30" t="s">
        <v>3002</v>
      </c>
      <c r="C2587" s="30">
        <v>1</v>
      </c>
      <c r="D2587" s="30">
        <v>1</v>
      </c>
    </row>
    <row r="2588" spans="1:4">
      <c r="A2588" s="30" t="s">
        <v>3853</v>
      </c>
      <c r="B2588" s="30" t="s">
        <v>3003</v>
      </c>
      <c r="C2588" s="30">
        <v>1</v>
      </c>
      <c r="D2588" s="30">
        <v>1</v>
      </c>
    </row>
    <row r="2589" spans="1:4">
      <c r="A2589" s="30" t="s">
        <v>2360</v>
      </c>
      <c r="B2589" s="30" t="s">
        <v>3003</v>
      </c>
      <c r="C2589" s="30">
        <v>1</v>
      </c>
      <c r="D2589" s="30">
        <v>1</v>
      </c>
    </row>
    <row r="2590" spans="1:4">
      <c r="A2590" s="30" t="s">
        <v>1568</v>
      </c>
      <c r="B2590" s="30" t="s">
        <v>3004</v>
      </c>
      <c r="C2590" s="30">
        <v>1</v>
      </c>
      <c r="D2590" s="30">
        <v>1</v>
      </c>
    </row>
    <row r="2591" spans="1:4">
      <c r="A2591" s="30" t="s">
        <v>1890</v>
      </c>
      <c r="B2591" s="30" t="s">
        <v>3002</v>
      </c>
      <c r="C2591" s="30">
        <v>1</v>
      </c>
      <c r="D2591" s="30">
        <v>1</v>
      </c>
    </row>
    <row r="2592" spans="1:4">
      <c r="A2592" s="30" t="s">
        <v>2497</v>
      </c>
      <c r="B2592" s="30" t="s">
        <v>3003</v>
      </c>
      <c r="C2592" s="30">
        <v>1</v>
      </c>
      <c r="D2592" s="30">
        <v>1</v>
      </c>
    </row>
    <row r="2593" spans="1:4">
      <c r="A2593" s="30" t="s">
        <v>2141</v>
      </c>
      <c r="B2593" s="30" t="s">
        <v>3002</v>
      </c>
      <c r="C2593" s="30">
        <v>1</v>
      </c>
      <c r="D2593" s="30">
        <v>1</v>
      </c>
    </row>
    <row r="2594" spans="1:4">
      <c r="A2594" s="30" t="s">
        <v>2499</v>
      </c>
      <c r="B2594" s="30" t="s">
        <v>3003</v>
      </c>
      <c r="C2594" s="30">
        <v>1</v>
      </c>
      <c r="D2594" s="30">
        <v>1</v>
      </c>
    </row>
    <row r="2595" spans="1:4">
      <c r="A2595" s="30" t="s">
        <v>2361</v>
      </c>
      <c r="B2595" s="30" t="s">
        <v>3002</v>
      </c>
      <c r="C2595" s="30">
        <v>1</v>
      </c>
      <c r="D2595" s="30">
        <v>1</v>
      </c>
    </row>
    <row r="2596" spans="1:4">
      <c r="A2596" s="30" t="s">
        <v>2246</v>
      </c>
      <c r="B2596" s="30" t="s">
        <v>3003</v>
      </c>
      <c r="C2596" s="30">
        <v>1</v>
      </c>
      <c r="D2596" s="30">
        <v>1</v>
      </c>
    </row>
    <row r="2597" spans="1:4">
      <c r="A2597" s="30" t="s">
        <v>3854</v>
      </c>
      <c r="B2597" s="30" t="s">
        <v>3002</v>
      </c>
      <c r="C2597" s="30">
        <v>1</v>
      </c>
      <c r="D2597" s="30">
        <v>1</v>
      </c>
    </row>
    <row r="2598" spans="1:4">
      <c r="A2598" s="30" t="s">
        <v>3245</v>
      </c>
      <c r="B2598" s="30" t="s">
        <v>3002</v>
      </c>
      <c r="C2598" s="30">
        <v>1</v>
      </c>
      <c r="D2598" s="30">
        <v>1</v>
      </c>
    </row>
    <row r="2599" spans="1:4">
      <c r="A2599" s="30" t="s">
        <v>3855</v>
      </c>
      <c r="B2599" s="30" t="s">
        <v>3003</v>
      </c>
      <c r="C2599" s="30">
        <v>1</v>
      </c>
      <c r="D2599" s="30">
        <v>1</v>
      </c>
    </row>
    <row r="2600" spans="1:4">
      <c r="A2600" s="30" t="s">
        <v>3856</v>
      </c>
      <c r="B2600" s="30" t="s">
        <v>3003</v>
      </c>
      <c r="C2600" s="30">
        <v>1</v>
      </c>
      <c r="D2600" s="30">
        <v>1</v>
      </c>
    </row>
    <row r="2601" spans="1:4">
      <c r="A2601" s="30" t="s">
        <v>3857</v>
      </c>
      <c r="B2601" s="30" t="s">
        <v>3003</v>
      </c>
      <c r="C2601" s="30">
        <v>1</v>
      </c>
      <c r="D2601" s="30">
        <v>1</v>
      </c>
    </row>
    <row r="2602" spans="1:4">
      <c r="A2602" s="30" t="s">
        <v>2046</v>
      </c>
      <c r="B2602" s="30" t="s">
        <v>3003</v>
      </c>
      <c r="C2602" s="30">
        <v>1</v>
      </c>
      <c r="D2602" s="30">
        <v>1</v>
      </c>
    </row>
    <row r="2603" spans="1:4">
      <c r="A2603" s="30" t="s">
        <v>2247</v>
      </c>
      <c r="B2603" s="30" t="s">
        <v>3002</v>
      </c>
      <c r="C2603" s="30">
        <v>1</v>
      </c>
      <c r="D2603" s="30">
        <v>1</v>
      </c>
    </row>
    <row r="2604" spans="1:4">
      <c r="A2604" s="30" t="s">
        <v>3858</v>
      </c>
      <c r="B2604" s="30" t="s">
        <v>3003</v>
      </c>
      <c r="C2604" s="30">
        <v>1</v>
      </c>
      <c r="D2604" s="30">
        <v>1</v>
      </c>
    </row>
    <row r="2605" spans="1:4">
      <c r="A2605" s="30" t="s">
        <v>3859</v>
      </c>
      <c r="B2605" s="30" t="s">
        <v>3002</v>
      </c>
      <c r="C2605" s="30">
        <v>1</v>
      </c>
      <c r="D2605" s="30">
        <v>1</v>
      </c>
    </row>
    <row r="2606" spans="1:4">
      <c r="A2606" s="30" t="s">
        <v>1809</v>
      </c>
      <c r="B2606" s="30" t="s">
        <v>3002</v>
      </c>
      <c r="C2606" s="30">
        <v>1</v>
      </c>
      <c r="D2606" s="30">
        <v>1</v>
      </c>
    </row>
    <row r="2607" spans="1:4">
      <c r="A2607" s="30" t="s">
        <v>3860</v>
      </c>
      <c r="B2607" s="30" t="s">
        <v>3003</v>
      </c>
      <c r="C2607" s="30">
        <v>1</v>
      </c>
      <c r="D2607" s="30">
        <v>1</v>
      </c>
    </row>
    <row r="2608" spans="1:4">
      <c r="A2608" s="30" t="s">
        <v>3861</v>
      </c>
      <c r="B2608" s="30" t="s">
        <v>3003</v>
      </c>
      <c r="C2608" s="30">
        <v>1</v>
      </c>
      <c r="D2608" s="30">
        <v>1</v>
      </c>
    </row>
    <row r="2609" spans="1:4">
      <c r="A2609" s="30" t="s">
        <v>3862</v>
      </c>
      <c r="B2609" s="30" t="s">
        <v>3003</v>
      </c>
      <c r="C2609" s="30">
        <v>1</v>
      </c>
      <c r="D2609" s="30">
        <v>1</v>
      </c>
    </row>
    <row r="2610" spans="1:4">
      <c r="A2610" s="30" t="s">
        <v>3593</v>
      </c>
      <c r="B2610" s="30" t="s">
        <v>3003</v>
      </c>
      <c r="C2610" s="30">
        <v>1</v>
      </c>
      <c r="D2610" s="30">
        <v>1</v>
      </c>
    </row>
    <row r="2611" spans="1:4">
      <c r="A2611" s="30" t="s">
        <v>1669</v>
      </c>
      <c r="B2611" s="30" t="s">
        <v>3003</v>
      </c>
      <c r="C2611" s="30">
        <v>1</v>
      </c>
      <c r="D2611" s="30">
        <v>1</v>
      </c>
    </row>
    <row r="2612" spans="1:4">
      <c r="A2612" s="30" t="s">
        <v>3863</v>
      </c>
      <c r="B2612" s="30" t="s">
        <v>3003</v>
      </c>
      <c r="C2612" s="30">
        <v>1</v>
      </c>
      <c r="D2612" s="30">
        <v>1</v>
      </c>
    </row>
    <row r="2613" spans="1:4">
      <c r="A2613" s="30" t="s">
        <v>3864</v>
      </c>
      <c r="B2613" s="30" t="s">
        <v>3003</v>
      </c>
      <c r="C2613" s="30">
        <v>1</v>
      </c>
      <c r="D2613" s="30">
        <v>1</v>
      </c>
    </row>
    <row r="2614" spans="1:4">
      <c r="A2614" s="30" t="s">
        <v>3865</v>
      </c>
      <c r="B2614" s="30" t="s">
        <v>3003</v>
      </c>
      <c r="C2614" s="30">
        <v>1</v>
      </c>
      <c r="D2614" s="30">
        <v>1</v>
      </c>
    </row>
    <row r="2615" spans="1:4">
      <c r="A2615" s="30" t="s">
        <v>3866</v>
      </c>
      <c r="B2615" s="30" t="s">
        <v>3002</v>
      </c>
      <c r="C2615" s="30">
        <v>1</v>
      </c>
      <c r="D2615" s="30">
        <v>1</v>
      </c>
    </row>
    <row r="2616" spans="1:4">
      <c r="A2616" s="30" t="s">
        <v>3867</v>
      </c>
      <c r="B2616" s="30" t="s">
        <v>3002</v>
      </c>
      <c r="C2616" s="30">
        <v>1</v>
      </c>
      <c r="D2616" s="30">
        <v>1</v>
      </c>
    </row>
    <row r="2617" spans="1:4">
      <c r="A2617" s="30" t="s">
        <v>3868</v>
      </c>
      <c r="B2617" s="30" t="s">
        <v>3003</v>
      </c>
      <c r="C2617" s="30">
        <v>1</v>
      </c>
      <c r="D2617" s="30">
        <v>1</v>
      </c>
    </row>
    <row r="2618" spans="1:4">
      <c r="A2618" s="30" t="s">
        <v>2047</v>
      </c>
      <c r="B2618" s="30" t="s">
        <v>3002</v>
      </c>
      <c r="C2618" s="30">
        <v>1</v>
      </c>
      <c r="D2618" s="30">
        <v>1</v>
      </c>
    </row>
    <row r="2619" spans="1:4">
      <c r="A2619" s="30" t="s">
        <v>2669</v>
      </c>
      <c r="B2619" s="30" t="s">
        <v>3002</v>
      </c>
      <c r="C2619" s="30">
        <v>1</v>
      </c>
      <c r="D2619" s="30">
        <v>1</v>
      </c>
    </row>
    <row r="2620" spans="1:4">
      <c r="A2620" s="30" t="s">
        <v>3247</v>
      </c>
      <c r="B2620" s="30" t="s">
        <v>3003</v>
      </c>
      <c r="C2620" s="30">
        <v>1</v>
      </c>
      <c r="D2620" s="30">
        <v>1</v>
      </c>
    </row>
    <row r="2621" spans="1:4">
      <c r="A2621" s="30" t="s">
        <v>3201</v>
      </c>
      <c r="B2621" s="30" t="s">
        <v>3002</v>
      </c>
      <c r="C2621" s="30">
        <v>1</v>
      </c>
      <c r="D2621" s="30">
        <v>1</v>
      </c>
    </row>
    <row r="2622" spans="1:4">
      <c r="A2622" s="30" t="s">
        <v>3682</v>
      </c>
      <c r="B2622" s="30" t="s">
        <v>3003</v>
      </c>
      <c r="C2622" s="30">
        <v>1</v>
      </c>
      <c r="D2622" s="30">
        <v>1</v>
      </c>
    </row>
    <row r="2623" spans="1:4">
      <c r="A2623" s="30" t="s">
        <v>3682</v>
      </c>
      <c r="B2623" s="30" t="s">
        <v>3002</v>
      </c>
      <c r="C2623" s="30">
        <v>1</v>
      </c>
      <c r="D2623" s="30">
        <v>1</v>
      </c>
    </row>
    <row r="2624" spans="1:4">
      <c r="A2624" s="30" t="s">
        <v>2048</v>
      </c>
      <c r="B2624" s="30" t="s">
        <v>3004</v>
      </c>
      <c r="C2624" s="30">
        <v>1</v>
      </c>
      <c r="D2624" s="30">
        <v>1</v>
      </c>
    </row>
    <row r="2625" spans="1:4">
      <c r="A2625" s="30" t="s">
        <v>3869</v>
      </c>
      <c r="B2625" s="30" t="s">
        <v>3003</v>
      </c>
      <c r="C2625" s="30">
        <v>1</v>
      </c>
      <c r="D2625" s="30">
        <v>1</v>
      </c>
    </row>
    <row r="2626" spans="1:4">
      <c r="A2626" s="30" t="s">
        <v>3870</v>
      </c>
      <c r="B2626" s="30" t="s">
        <v>3002</v>
      </c>
      <c r="C2626" s="30">
        <v>1</v>
      </c>
      <c r="D2626" s="30">
        <v>1</v>
      </c>
    </row>
    <row r="2627" spans="1:4">
      <c r="A2627" s="30" t="s">
        <v>1961</v>
      </c>
      <c r="B2627" s="30" t="s">
        <v>3003</v>
      </c>
      <c r="C2627" s="30">
        <v>1</v>
      </c>
      <c r="D2627" s="30">
        <v>1</v>
      </c>
    </row>
    <row r="2628" spans="1:4">
      <c r="A2628" s="30" t="s">
        <v>3595</v>
      </c>
      <c r="B2628" s="30" t="s">
        <v>3003</v>
      </c>
      <c r="C2628" s="30">
        <v>1</v>
      </c>
      <c r="D2628" s="30">
        <v>1</v>
      </c>
    </row>
    <row r="2629" spans="1:4">
      <c r="A2629" s="30" t="s">
        <v>1428</v>
      </c>
      <c r="B2629" s="30" t="s">
        <v>3004</v>
      </c>
      <c r="C2629" s="30">
        <v>1</v>
      </c>
      <c r="D2629" s="30">
        <v>1</v>
      </c>
    </row>
    <row r="2630" spans="1:4">
      <c r="A2630" s="30" t="s">
        <v>1585</v>
      </c>
      <c r="B2630" s="30" t="s">
        <v>3002</v>
      </c>
      <c r="C2630" s="30">
        <v>1</v>
      </c>
      <c r="D2630" s="30">
        <v>1</v>
      </c>
    </row>
    <row r="2631" spans="1:4">
      <c r="A2631" s="30" t="s">
        <v>2249</v>
      </c>
      <c r="B2631" s="30" t="s">
        <v>3003</v>
      </c>
      <c r="C2631" s="30">
        <v>1</v>
      </c>
      <c r="D2631" s="30">
        <v>1</v>
      </c>
    </row>
    <row r="2632" spans="1:4">
      <c r="A2632" s="30" t="s">
        <v>1462</v>
      </c>
      <c r="B2632" s="30" t="s">
        <v>3004</v>
      </c>
      <c r="C2632" s="30">
        <v>1</v>
      </c>
      <c r="D2632" s="30">
        <v>1</v>
      </c>
    </row>
    <row r="2633" spans="1:4">
      <c r="A2633" s="30" t="s">
        <v>2503</v>
      </c>
      <c r="B2633" s="30" t="s">
        <v>3003</v>
      </c>
      <c r="C2633" s="30">
        <v>1</v>
      </c>
      <c r="D2633" s="30">
        <v>1</v>
      </c>
    </row>
    <row r="2634" spans="1:4">
      <c r="A2634" s="30" t="s">
        <v>1540</v>
      </c>
      <c r="B2634" s="30" t="s">
        <v>3002</v>
      </c>
      <c r="C2634" s="30">
        <v>1</v>
      </c>
      <c r="D2634" s="30">
        <v>1</v>
      </c>
    </row>
    <row r="2635" spans="1:4">
      <c r="A2635" s="30" t="s">
        <v>1540</v>
      </c>
      <c r="B2635" s="30" t="s">
        <v>3004</v>
      </c>
      <c r="C2635" s="30">
        <v>1</v>
      </c>
      <c r="D2635" s="30">
        <v>1</v>
      </c>
    </row>
    <row r="2636" spans="1:4">
      <c r="A2636" s="30" t="s">
        <v>1962</v>
      </c>
      <c r="B2636" s="30" t="s">
        <v>3002</v>
      </c>
      <c r="C2636" s="30">
        <v>1</v>
      </c>
      <c r="D2636" s="30">
        <v>1</v>
      </c>
    </row>
    <row r="2637" spans="1:4">
      <c r="A2637" s="30" t="s">
        <v>3871</v>
      </c>
      <c r="B2637" s="30" t="s">
        <v>3003</v>
      </c>
      <c r="C2637" s="30">
        <v>1</v>
      </c>
      <c r="D2637" s="30">
        <v>1</v>
      </c>
    </row>
    <row r="2638" spans="1:4">
      <c r="A2638" s="30" t="s">
        <v>2250</v>
      </c>
      <c r="B2638" s="30" t="s">
        <v>3002</v>
      </c>
      <c r="C2638" s="30">
        <v>1</v>
      </c>
      <c r="D2638" s="30">
        <v>1</v>
      </c>
    </row>
    <row r="2639" spans="1:4">
      <c r="A2639" s="30" t="s">
        <v>2671</v>
      </c>
      <c r="B2639" s="30" t="s">
        <v>3003</v>
      </c>
      <c r="C2639" s="30">
        <v>1</v>
      </c>
      <c r="D2639" s="30">
        <v>1</v>
      </c>
    </row>
    <row r="2640" spans="1:4">
      <c r="A2640" s="30" t="s">
        <v>2672</v>
      </c>
      <c r="B2640" s="30" t="s">
        <v>3002</v>
      </c>
      <c r="C2640" s="30">
        <v>1</v>
      </c>
      <c r="D2640" s="30">
        <v>1</v>
      </c>
    </row>
    <row r="2641" spans="1:4">
      <c r="A2641" s="30" t="s">
        <v>3872</v>
      </c>
      <c r="B2641" s="30" t="s">
        <v>3003</v>
      </c>
      <c r="C2641" s="30">
        <v>1</v>
      </c>
      <c r="D2641" s="30">
        <v>1</v>
      </c>
    </row>
    <row r="2642" spans="1:4">
      <c r="A2642" s="30" t="s">
        <v>2673</v>
      </c>
      <c r="B2642" s="30" t="s">
        <v>3003</v>
      </c>
      <c r="C2642" s="30">
        <v>1</v>
      </c>
      <c r="D2642" s="30">
        <v>1</v>
      </c>
    </row>
    <row r="2643" spans="1:4">
      <c r="A2643" s="30" t="s">
        <v>3597</v>
      </c>
      <c r="B2643" s="30" t="s">
        <v>3003</v>
      </c>
      <c r="C2643" s="30">
        <v>1</v>
      </c>
      <c r="D2643" s="30">
        <v>1</v>
      </c>
    </row>
    <row r="2644" spans="1:4">
      <c r="A2644" s="30" t="s">
        <v>2051</v>
      </c>
      <c r="B2644" s="30" t="s">
        <v>3003</v>
      </c>
      <c r="C2644" s="30">
        <v>1</v>
      </c>
      <c r="D2644" s="30">
        <v>1</v>
      </c>
    </row>
    <row r="2645" spans="1:4">
      <c r="A2645" s="30" t="s">
        <v>1319</v>
      </c>
      <c r="B2645" s="30" t="s">
        <v>3004</v>
      </c>
      <c r="C2645" s="30">
        <v>1</v>
      </c>
      <c r="D2645" s="30">
        <v>1</v>
      </c>
    </row>
    <row r="2646" spans="1:4">
      <c r="A2646" s="30" t="s">
        <v>3873</v>
      </c>
      <c r="B2646" s="30" t="s">
        <v>3003</v>
      </c>
      <c r="C2646" s="30">
        <v>1</v>
      </c>
      <c r="D2646" s="30">
        <v>1</v>
      </c>
    </row>
    <row r="2647" spans="1:4">
      <c r="A2647" s="30" t="s">
        <v>1587</v>
      </c>
      <c r="B2647" s="30" t="s">
        <v>3002</v>
      </c>
      <c r="C2647" s="30">
        <v>1</v>
      </c>
      <c r="D2647" s="30">
        <v>1</v>
      </c>
    </row>
    <row r="2648" spans="1:4">
      <c r="A2648" s="30" t="s">
        <v>3874</v>
      </c>
      <c r="B2648" s="30" t="s">
        <v>3003</v>
      </c>
      <c r="C2648" s="30">
        <v>1</v>
      </c>
      <c r="D2648" s="30">
        <v>1</v>
      </c>
    </row>
    <row r="2649" spans="1:4">
      <c r="A2649" s="30" t="s">
        <v>3875</v>
      </c>
      <c r="B2649" s="30" t="s">
        <v>3003</v>
      </c>
      <c r="C2649" s="30">
        <v>1</v>
      </c>
      <c r="D2649" s="30">
        <v>1</v>
      </c>
    </row>
    <row r="2650" spans="1:4">
      <c r="A2650" s="30" t="s">
        <v>3876</v>
      </c>
      <c r="B2650" s="30" t="s">
        <v>3003</v>
      </c>
      <c r="C2650" s="30">
        <v>1</v>
      </c>
      <c r="D2650" s="30">
        <v>1</v>
      </c>
    </row>
    <row r="2651" spans="1:4">
      <c r="A2651" s="30" t="s">
        <v>3877</v>
      </c>
      <c r="B2651" s="30" t="s">
        <v>3003</v>
      </c>
      <c r="C2651" s="30">
        <v>1</v>
      </c>
      <c r="D2651" s="30">
        <v>1</v>
      </c>
    </row>
    <row r="2652" spans="1:4">
      <c r="A2652" s="30" t="s">
        <v>2252</v>
      </c>
      <c r="B2652" s="30" t="s">
        <v>3003</v>
      </c>
      <c r="C2652" s="30">
        <v>1</v>
      </c>
      <c r="D2652" s="30">
        <v>1</v>
      </c>
    </row>
    <row r="2653" spans="1:4">
      <c r="A2653" s="30" t="s">
        <v>3878</v>
      </c>
      <c r="B2653" s="30" t="s">
        <v>3002</v>
      </c>
      <c r="C2653" s="30">
        <v>1</v>
      </c>
      <c r="D2653" s="30">
        <v>1</v>
      </c>
    </row>
    <row r="2654" spans="1:4">
      <c r="A2654" s="30" t="s">
        <v>2504</v>
      </c>
      <c r="B2654" s="30" t="s">
        <v>3003</v>
      </c>
      <c r="C2654" s="30">
        <v>1</v>
      </c>
      <c r="D2654" s="30">
        <v>1</v>
      </c>
    </row>
    <row r="2655" spans="1:4">
      <c r="A2655" s="30" t="s">
        <v>2253</v>
      </c>
      <c r="B2655" s="30" t="s">
        <v>3002</v>
      </c>
      <c r="C2655" s="30">
        <v>1</v>
      </c>
      <c r="D2655" s="30">
        <v>1</v>
      </c>
    </row>
    <row r="2656" spans="1:4">
      <c r="A2656" s="30" t="s">
        <v>1757</v>
      </c>
      <c r="B2656" s="30" t="s">
        <v>3002</v>
      </c>
      <c r="C2656" s="30">
        <v>1</v>
      </c>
      <c r="D2656" s="30">
        <v>1</v>
      </c>
    </row>
    <row r="2657" spans="1:4">
      <c r="A2657" s="30" t="s">
        <v>1757</v>
      </c>
      <c r="B2657" s="30" t="s">
        <v>3004</v>
      </c>
      <c r="C2657" s="30">
        <v>1</v>
      </c>
      <c r="D2657" s="30">
        <v>1</v>
      </c>
    </row>
    <row r="2658" spans="1:4">
      <c r="A2658" s="30" t="s">
        <v>2368</v>
      </c>
      <c r="B2658" s="30" t="s">
        <v>3002</v>
      </c>
      <c r="C2658" s="30">
        <v>1</v>
      </c>
      <c r="D2658" s="30">
        <v>1</v>
      </c>
    </row>
    <row r="2659" spans="1:4">
      <c r="A2659" s="30" t="s">
        <v>3248</v>
      </c>
      <c r="B2659" s="30" t="s">
        <v>3003</v>
      </c>
      <c r="C2659" s="30">
        <v>1</v>
      </c>
      <c r="D2659" s="30">
        <v>1</v>
      </c>
    </row>
    <row r="2660" spans="1:4">
      <c r="A2660" s="30" t="s">
        <v>2254</v>
      </c>
      <c r="B2660" s="30" t="s">
        <v>3003</v>
      </c>
      <c r="C2660" s="30">
        <v>1</v>
      </c>
      <c r="D2660" s="30">
        <v>1</v>
      </c>
    </row>
    <row r="2661" spans="1:4">
      <c r="A2661" s="30" t="s">
        <v>2676</v>
      </c>
      <c r="B2661" s="30" t="s">
        <v>3003</v>
      </c>
      <c r="C2661" s="30">
        <v>1</v>
      </c>
      <c r="D2661" s="30">
        <v>1</v>
      </c>
    </row>
    <row r="2662" spans="1:4">
      <c r="A2662" s="30" t="s">
        <v>3879</v>
      </c>
      <c r="B2662" s="30" t="s">
        <v>3003</v>
      </c>
      <c r="C2662" s="30">
        <v>1</v>
      </c>
      <c r="D2662" s="30">
        <v>1</v>
      </c>
    </row>
    <row r="2663" spans="1:4">
      <c r="A2663" s="30" t="s">
        <v>2506</v>
      </c>
      <c r="B2663" s="30" t="s">
        <v>3003</v>
      </c>
      <c r="C2663" s="30">
        <v>1</v>
      </c>
      <c r="D2663" s="30">
        <v>1</v>
      </c>
    </row>
    <row r="2664" spans="1:4">
      <c r="A2664" s="30" t="s">
        <v>1644</v>
      </c>
      <c r="B2664" s="30" t="s">
        <v>3002</v>
      </c>
      <c r="C2664" s="30">
        <v>1</v>
      </c>
      <c r="D2664" s="30">
        <v>1</v>
      </c>
    </row>
    <row r="2665" spans="1:4">
      <c r="A2665" s="30" t="s">
        <v>3167</v>
      </c>
      <c r="B2665" s="30" t="s">
        <v>3003</v>
      </c>
      <c r="C2665" s="30">
        <v>1</v>
      </c>
      <c r="D2665" s="30">
        <v>1</v>
      </c>
    </row>
    <row r="2666" spans="1:4">
      <c r="A2666" s="30" t="s">
        <v>2677</v>
      </c>
      <c r="B2666" s="30" t="s">
        <v>3003</v>
      </c>
      <c r="C2666" s="30">
        <v>1</v>
      </c>
      <c r="D2666" s="30">
        <v>1</v>
      </c>
    </row>
    <row r="2667" spans="1:4">
      <c r="A2667" s="30" t="s">
        <v>2677</v>
      </c>
      <c r="B2667" s="30" t="s">
        <v>3002</v>
      </c>
      <c r="C2667" s="30">
        <v>1</v>
      </c>
      <c r="D2667" s="30">
        <v>1</v>
      </c>
    </row>
    <row r="2668" spans="1:4">
      <c r="A2668" s="30" t="s">
        <v>3880</v>
      </c>
      <c r="B2668" s="30" t="s">
        <v>3003</v>
      </c>
      <c r="C2668" s="30">
        <v>1</v>
      </c>
      <c r="D2668" s="30">
        <v>1</v>
      </c>
    </row>
    <row r="2669" spans="1:4">
      <c r="A2669" s="30" t="s">
        <v>2147</v>
      </c>
      <c r="B2669" s="30" t="s">
        <v>3003</v>
      </c>
      <c r="C2669" s="30">
        <v>1</v>
      </c>
      <c r="D2669" s="30">
        <v>1</v>
      </c>
    </row>
    <row r="2670" spans="1:4">
      <c r="A2670" s="30" t="s">
        <v>3557</v>
      </c>
      <c r="B2670" s="30" t="s">
        <v>3004</v>
      </c>
      <c r="C2670" s="30">
        <v>1</v>
      </c>
      <c r="D2670" s="30">
        <v>1</v>
      </c>
    </row>
    <row r="2671" spans="1:4">
      <c r="A2671" s="30" t="s">
        <v>1894</v>
      </c>
      <c r="B2671" s="30" t="s">
        <v>3003</v>
      </c>
      <c r="C2671" s="30">
        <v>1</v>
      </c>
      <c r="D2671" s="30">
        <v>1</v>
      </c>
    </row>
    <row r="2672" spans="1:4">
      <c r="A2672" s="30" t="s">
        <v>3881</v>
      </c>
      <c r="B2672" s="30" t="s">
        <v>3003</v>
      </c>
      <c r="C2672" s="30">
        <v>1</v>
      </c>
      <c r="D2672" s="30">
        <v>1</v>
      </c>
    </row>
    <row r="2673" spans="1:4">
      <c r="A2673" s="30" t="s">
        <v>1759</v>
      </c>
      <c r="B2673" s="30" t="s">
        <v>3004</v>
      </c>
      <c r="C2673" s="30">
        <v>1</v>
      </c>
      <c r="D2673" s="30">
        <v>1</v>
      </c>
    </row>
    <row r="2674" spans="1:4">
      <c r="A2674" s="30" t="s">
        <v>3882</v>
      </c>
      <c r="B2674" s="30" t="s">
        <v>3002</v>
      </c>
      <c r="C2674" s="30">
        <v>1</v>
      </c>
      <c r="D2674" s="30">
        <v>1</v>
      </c>
    </row>
    <row r="2675" spans="1:4">
      <c r="A2675" s="30" t="s">
        <v>1965</v>
      </c>
      <c r="B2675" s="30" t="s">
        <v>3002</v>
      </c>
      <c r="C2675" s="30">
        <v>1</v>
      </c>
      <c r="D2675" s="30">
        <v>1</v>
      </c>
    </row>
    <row r="2676" spans="1:4">
      <c r="A2676" s="30" t="s">
        <v>1588</v>
      </c>
      <c r="B2676" s="30" t="s">
        <v>3004</v>
      </c>
      <c r="C2676" s="30">
        <v>1</v>
      </c>
      <c r="D2676" s="30">
        <v>1</v>
      </c>
    </row>
    <row r="2677" spans="1:4">
      <c r="A2677" s="30" t="s">
        <v>1895</v>
      </c>
      <c r="B2677" s="30" t="s">
        <v>3002</v>
      </c>
      <c r="C2677" s="30">
        <v>1</v>
      </c>
      <c r="D2677" s="30">
        <v>1</v>
      </c>
    </row>
    <row r="2678" spans="1:4">
      <c r="A2678" s="30" t="s">
        <v>3598</v>
      </c>
      <c r="B2678" s="30" t="s">
        <v>3002</v>
      </c>
      <c r="C2678" s="30">
        <v>1</v>
      </c>
      <c r="D2678" s="30">
        <v>1</v>
      </c>
    </row>
    <row r="2679" spans="1:4">
      <c r="A2679" s="30" t="s">
        <v>2678</v>
      </c>
      <c r="B2679" s="30" t="s">
        <v>3002</v>
      </c>
      <c r="C2679" s="30">
        <v>1</v>
      </c>
      <c r="D2679" s="30">
        <v>1</v>
      </c>
    </row>
    <row r="2680" spans="1:4">
      <c r="A2680" s="30" t="s">
        <v>3883</v>
      </c>
      <c r="B2680" s="30" t="s">
        <v>3003</v>
      </c>
      <c r="C2680" s="30">
        <v>1</v>
      </c>
      <c r="D2680" s="30">
        <v>1</v>
      </c>
    </row>
    <row r="2681" spans="1:4">
      <c r="A2681" s="30" t="s">
        <v>1855</v>
      </c>
      <c r="B2681" s="30" t="s">
        <v>3002</v>
      </c>
      <c r="C2681" s="30">
        <v>1</v>
      </c>
      <c r="D2681" s="30">
        <v>1</v>
      </c>
    </row>
    <row r="2682" spans="1:4">
      <c r="A2682" s="30" t="s">
        <v>1966</v>
      </c>
      <c r="B2682" s="30" t="s">
        <v>3003</v>
      </c>
      <c r="C2682" s="30">
        <v>1</v>
      </c>
      <c r="D2682" s="30">
        <v>1</v>
      </c>
    </row>
    <row r="2683" spans="1:4">
      <c r="A2683" s="30" t="s">
        <v>2370</v>
      </c>
      <c r="B2683" s="30" t="s">
        <v>3003</v>
      </c>
      <c r="C2683" s="30">
        <v>1</v>
      </c>
      <c r="D2683" s="30">
        <v>1</v>
      </c>
    </row>
    <row r="2684" spans="1:4">
      <c r="A2684" s="30" t="s">
        <v>2370</v>
      </c>
      <c r="B2684" s="30" t="s">
        <v>3002</v>
      </c>
      <c r="C2684" s="30">
        <v>1</v>
      </c>
      <c r="D2684" s="30">
        <v>1</v>
      </c>
    </row>
    <row r="2685" spans="1:4">
      <c r="A2685" s="30" t="s">
        <v>2371</v>
      </c>
      <c r="B2685" s="30" t="s">
        <v>3003</v>
      </c>
      <c r="C2685" s="30">
        <v>1</v>
      </c>
      <c r="D2685" s="30">
        <v>1</v>
      </c>
    </row>
    <row r="2686" spans="1:4">
      <c r="A2686" s="30" t="s">
        <v>2371</v>
      </c>
      <c r="B2686" s="30" t="s">
        <v>3002</v>
      </c>
      <c r="C2686" s="30">
        <v>1</v>
      </c>
      <c r="D2686" s="30">
        <v>1</v>
      </c>
    </row>
    <row r="2687" spans="1:4">
      <c r="A2687" s="30" t="s">
        <v>2371</v>
      </c>
      <c r="B2687" s="30" t="s">
        <v>3004</v>
      </c>
      <c r="C2687" s="30">
        <v>1</v>
      </c>
      <c r="D2687" s="30">
        <v>1</v>
      </c>
    </row>
    <row r="2688" spans="1:4">
      <c r="A2688" s="30" t="s">
        <v>2372</v>
      </c>
      <c r="B2688" s="30" t="s">
        <v>3002</v>
      </c>
      <c r="C2688" s="30">
        <v>1</v>
      </c>
      <c r="D2688" s="30">
        <v>1</v>
      </c>
    </row>
    <row r="2689" spans="1:4">
      <c r="A2689" s="30" t="s">
        <v>3884</v>
      </c>
      <c r="B2689" s="30" t="s">
        <v>3003</v>
      </c>
      <c r="C2689" s="30">
        <v>1</v>
      </c>
      <c r="D2689" s="30">
        <v>1</v>
      </c>
    </row>
    <row r="2690" spans="1:4">
      <c r="A2690" s="30" t="s">
        <v>3249</v>
      </c>
      <c r="B2690" s="30" t="s">
        <v>3003</v>
      </c>
      <c r="C2690" s="30">
        <v>1</v>
      </c>
      <c r="D2690" s="30">
        <v>1</v>
      </c>
    </row>
    <row r="2691" spans="1:4">
      <c r="A2691" s="30" t="s">
        <v>3250</v>
      </c>
      <c r="B2691" s="30" t="s">
        <v>3002</v>
      </c>
      <c r="C2691" s="30">
        <v>1</v>
      </c>
      <c r="D2691" s="30">
        <v>1</v>
      </c>
    </row>
    <row r="2692" spans="1:4">
      <c r="A2692" s="30" t="s">
        <v>3251</v>
      </c>
      <c r="B2692" s="30" t="s">
        <v>3003</v>
      </c>
      <c r="C2692" s="30">
        <v>1</v>
      </c>
      <c r="D2692" s="30">
        <v>1</v>
      </c>
    </row>
    <row r="2693" spans="1:4">
      <c r="A2693" s="30" t="s">
        <v>2373</v>
      </c>
      <c r="B2693" s="30" t="s">
        <v>3003</v>
      </c>
      <c r="C2693" s="30">
        <v>1</v>
      </c>
      <c r="D2693" s="30">
        <v>1</v>
      </c>
    </row>
    <row r="2694" spans="1:4">
      <c r="A2694" s="30" t="s">
        <v>2373</v>
      </c>
      <c r="B2694" s="30" t="s">
        <v>3002</v>
      </c>
      <c r="C2694" s="30">
        <v>1</v>
      </c>
      <c r="D2694" s="30">
        <v>1</v>
      </c>
    </row>
    <row r="2695" spans="1:4">
      <c r="A2695" s="30" t="s">
        <v>1622</v>
      </c>
      <c r="B2695" s="30" t="s">
        <v>3002</v>
      </c>
      <c r="C2695" s="30">
        <v>1</v>
      </c>
      <c r="D2695" s="30">
        <v>1</v>
      </c>
    </row>
    <row r="2696" spans="1:4">
      <c r="A2696" s="30" t="s">
        <v>2256</v>
      </c>
      <c r="B2696" s="30" t="s">
        <v>3003</v>
      </c>
      <c r="C2696" s="30">
        <v>1</v>
      </c>
      <c r="D2696" s="30">
        <v>1</v>
      </c>
    </row>
    <row r="2697" spans="1:4">
      <c r="A2697" s="30" t="s">
        <v>2256</v>
      </c>
      <c r="B2697" s="30" t="s">
        <v>3002</v>
      </c>
      <c r="C2697" s="30">
        <v>1</v>
      </c>
      <c r="D2697" s="30">
        <v>1</v>
      </c>
    </row>
    <row r="2698" spans="1:4">
      <c r="A2698" s="30" t="s">
        <v>2055</v>
      </c>
      <c r="B2698" s="30" t="s">
        <v>3003</v>
      </c>
      <c r="C2698" s="30">
        <v>1</v>
      </c>
      <c r="D2698" s="30">
        <v>1</v>
      </c>
    </row>
    <row r="2699" spans="1:4">
      <c r="A2699" s="30" t="s">
        <v>2149</v>
      </c>
      <c r="B2699" s="30" t="s">
        <v>3003</v>
      </c>
      <c r="C2699" s="30">
        <v>1</v>
      </c>
      <c r="D2699" s="30">
        <v>1</v>
      </c>
    </row>
    <row r="2700" spans="1:4">
      <c r="A2700" s="30" t="s">
        <v>2149</v>
      </c>
      <c r="B2700" s="30" t="s">
        <v>3002</v>
      </c>
      <c r="C2700" s="30">
        <v>1</v>
      </c>
      <c r="D2700" s="30">
        <v>1</v>
      </c>
    </row>
    <row r="2701" spans="1:4">
      <c r="A2701" s="30" t="s">
        <v>2257</v>
      </c>
      <c r="B2701" s="30" t="s">
        <v>3003</v>
      </c>
      <c r="C2701" s="30">
        <v>1</v>
      </c>
      <c r="D2701" s="30">
        <v>1</v>
      </c>
    </row>
    <row r="2702" spans="1:4">
      <c r="A2702" s="30" t="s">
        <v>2374</v>
      </c>
      <c r="B2702" s="30" t="s">
        <v>3003</v>
      </c>
      <c r="C2702" s="30">
        <v>1</v>
      </c>
      <c r="D2702" s="30">
        <v>1</v>
      </c>
    </row>
    <row r="2703" spans="1:4">
      <c r="A2703" s="30" t="s">
        <v>2681</v>
      </c>
      <c r="B2703" s="30" t="s">
        <v>3002</v>
      </c>
      <c r="C2703" s="30">
        <v>1</v>
      </c>
      <c r="D2703" s="30">
        <v>1</v>
      </c>
    </row>
    <row r="2704" spans="1:4">
      <c r="A2704" s="30" t="s">
        <v>2511</v>
      </c>
      <c r="B2704" s="30" t="s">
        <v>3003</v>
      </c>
      <c r="C2704" s="30">
        <v>1</v>
      </c>
      <c r="D2704" s="30">
        <v>1</v>
      </c>
    </row>
    <row r="2705" spans="1:4">
      <c r="A2705" s="30" t="s">
        <v>3885</v>
      </c>
      <c r="B2705" s="30" t="s">
        <v>3003</v>
      </c>
      <c r="C2705" s="30">
        <v>1</v>
      </c>
      <c r="D2705" s="30">
        <v>1</v>
      </c>
    </row>
    <row r="2706" spans="1:4">
      <c r="A2706" s="30" t="s">
        <v>3886</v>
      </c>
      <c r="B2706" s="30" t="s">
        <v>3002</v>
      </c>
      <c r="C2706" s="30">
        <v>1</v>
      </c>
      <c r="D2706" s="30">
        <v>1</v>
      </c>
    </row>
    <row r="2707" spans="1:4">
      <c r="A2707" s="30" t="s">
        <v>3202</v>
      </c>
      <c r="B2707" s="30" t="s">
        <v>3002</v>
      </c>
      <c r="C2707" s="30">
        <v>1</v>
      </c>
      <c r="D2707" s="30">
        <v>1</v>
      </c>
    </row>
    <row r="2708" spans="1:4">
      <c r="A2708" s="30" t="s">
        <v>3887</v>
      </c>
      <c r="B2708" s="30" t="s">
        <v>3002</v>
      </c>
      <c r="C2708" s="30">
        <v>1</v>
      </c>
      <c r="D2708" s="30">
        <v>1</v>
      </c>
    </row>
    <row r="2709" spans="1:4">
      <c r="A2709" s="30" t="s">
        <v>3888</v>
      </c>
      <c r="B2709" s="30" t="s">
        <v>3003</v>
      </c>
      <c r="C2709" s="30">
        <v>1</v>
      </c>
      <c r="D2709" s="30">
        <v>1</v>
      </c>
    </row>
    <row r="2710" spans="1:4">
      <c r="A2710" s="30" t="s">
        <v>1479</v>
      </c>
      <c r="B2710" s="30" t="s">
        <v>3002</v>
      </c>
      <c r="C2710" s="30">
        <v>1</v>
      </c>
      <c r="D2710" s="30">
        <v>1</v>
      </c>
    </row>
    <row r="2711" spans="1:4">
      <c r="A2711" s="30" t="s">
        <v>1246</v>
      </c>
      <c r="B2711" s="30" t="s">
        <v>3004</v>
      </c>
      <c r="C2711" s="30">
        <v>1</v>
      </c>
      <c r="D2711" s="30">
        <v>1</v>
      </c>
    </row>
    <row r="2712" spans="1:4">
      <c r="A2712" s="30" t="s">
        <v>2512</v>
      </c>
      <c r="B2712" s="30" t="s">
        <v>3002</v>
      </c>
      <c r="C2712" s="30">
        <v>1</v>
      </c>
      <c r="D2712" s="30">
        <v>1</v>
      </c>
    </row>
    <row r="2713" spans="1:4">
      <c r="A2713" s="30" t="s">
        <v>1967</v>
      </c>
      <c r="B2713" s="30" t="s">
        <v>3003</v>
      </c>
      <c r="C2713" s="30">
        <v>1</v>
      </c>
      <c r="D2713" s="30">
        <v>1</v>
      </c>
    </row>
    <row r="2714" spans="1:4">
      <c r="A2714" s="30" t="s">
        <v>1967</v>
      </c>
      <c r="B2714" s="30" t="s">
        <v>3002</v>
      </c>
      <c r="C2714" s="30">
        <v>1</v>
      </c>
      <c r="D2714" s="30">
        <v>1</v>
      </c>
    </row>
    <row r="2715" spans="1:4">
      <c r="A2715" s="30" t="s">
        <v>1967</v>
      </c>
      <c r="B2715" s="30" t="s">
        <v>3004</v>
      </c>
      <c r="C2715" s="30">
        <v>1</v>
      </c>
      <c r="D2715" s="30">
        <v>1</v>
      </c>
    </row>
    <row r="2716" spans="1:4">
      <c r="A2716" s="30" t="s">
        <v>2682</v>
      </c>
      <c r="B2716" s="30" t="s">
        <v>3003</v>
      </c>
      <c r="C2716" s="30">
        <v>1</v>
      </c>
      <c r="D2716" s="30">
        <v>1</v>
      </c>
    </row>
    <row r="2717" spans="1:4">
      <c r="A2717" s="30" t="s">
        <v>3252</v>
      </c>
      <c r="B2717" s="30" t="s">
        <v>3003</v>
      </c>
      <c r="C2717" s="30">
        <v>1</v>
      </c>
      <c r="D2717" s="30">
        <v>1</v>
      </c>
    </row>
    <row r="2718" spans="1:4">
      <c r="A2718" s="30" t="s">
        <v>3252</v>
      </c>
      <c r="B2718" s="30" t="s">
        <v>3002</v>
      </c>
      <c r="C2718" s="30">
        <v>1</v>
      </c>
      <c r="D2718" s="30">
        <v>1</v>
      </c>
    </row>
    <row r="2719" spans="1:4">
      <c r="A2719" s="30" t="s">
        <v>1897</v>
      </c>
      <c r="B2719" s="30" t="s">
        <v>3004</v>
      </c>
      <c r="C2719" s="30">
        <v>1</v>
      </c>
      <c r="D2719" s="30">
        <v>1</v>
      </c>
    </row>
    <row r="2720" spans="1:4">
      <c r="A2720" s="30" t="s">
        <v>2683</v>
      </c>
      <c r="B2720" s="30" t="s">
        <v>3003</v>
      </c>
      <c r="C2720" s="30">
        <v>1</v>
      </c>
      <c r="D2720" s="30">
        <v>1</v>
      </c>
    </row>
    <row r="2721" spans="1:4">
      <c r="A2721" s="30" t="s">
        <v>3203</v>
      </c>
      <c r="B2721" s="30" t="s">
        <v>3002</v>
      </c>
      <c r="C2721" s="30">
        <v>1</v>
      </c>
      <c r="D2721" s="30">
        <v>1</v>
      </c>
    </row>
    <row r="2722" spans="1:4">
      <c r="A2722" s="30" t="s">
        <v>3889</v>
      </c>
      <c r="B2722" s="30" t="s">
        <v>3003</v>
      </c>
      <c r="C2722" s="30">
        <v>1</v>
      </c>
      <c r="D2722" s="30">
        <v>1</v>
      </c>
    </row>
    <row r="2723" spans="1:4">
      <c r="A2723" s="30" t="s">
        <v>2057</v>
      </c>
      <c r="B2723" s="30" t="s">
        <v>3003</v>
      </c>
      <c r="C2723" s="30">
        <v>1</v>
      </c>
      <c r="D2723" s="30">
        <v>1</v>
      </c>
    </row>
    <row r="2724" spans="1:4">
      <c r="A2724" s="30" t="s">
        <v>3890</v>
      </c>
      <c r="B2724" s="30" t="s">
        <v>3003</v>
      </c>
      <c r="C2724" s="30">
        <v>1</v>
      </c>
      <c r="D2724" s="30">
        <v>1</v>
      </c>
    </row>
    <row r="2725" spans="1:4">
      <c r="A2725" s="30" t="s">
        <v>1541</v>
      </c>
      <c r="B2725" s="30" t="s">
        <v>3002</v>
      </c>
      <c r="C2725" s="30">
        <v>1</v>
      </c>
      <c r="D2725" s="30">
        <v>1</v>
      </c>
    </row>
    <row r="2726" spans="1:4">
      <c r="A2726" s="30" t="s">
        <v>2684</v>
      </c>
      <c r="B2726" s="30" t="s">
        <v>3002</v>
      </c>
      <c r="C2726" s="30">
        <v>1</v>
      </c>
      <c r="D2726" s="30">
        <v>1</v>
      </c>
    </row>
    <row r="2727" spans="1:4">
      <c r="A2727" s="30" t="s">
        <v>2058</v>
      </c>
      <c r="B2727" s="30" t="s">
        <v>3002</v>
      </c>
      <c r="C2727" s="30">
        <v>1</v>
      </c>
      <c r="D2727" s="30">
        <v>1</v>
      </c>
    </row>
    <row r="2728" spans="1:4">
      <c r="A2728" s="30" t="s">
        <v>2685</v>
      </c>
      <c r="B2728" s="30" t="s">
        <v>3002</v>
      </c>
      <c r="C2728" s="30">
        <v>1</v>
      </c>
      <c r="D2728" s="30">
        <v>1</v>
      </c>
    </row>
    <row r="2729" spans="1:4">
      <c r="A2729" s="30" t="s">
        <v>3891</v>
      </c>
      <c r="B2729" s="30" t="s">
        <v>3002</v>
      </c>
      <c r="C2729" s="30">
        <v>1</v>
      </c>
      <c r="D2729" s="30">
        <v>1</v>
      </c>
    </row>
    <row r="2730" spans="1:4">
      <c r="A2730" s="30" t="s">
        <v>3892</v>
      </c>
      <c r="B2730" s="30" t="s">
        <v>3003</v>
      </c>
      <c r="C2730" s="30">
        <v>1</v>
      </c>
      <c r="D2730" s="30">
        <v>1</v>
      </c>
    </row>
    <row r="2731" spans="1:4">
      <c r="A2731" s="30" t="s">
        <v>3893</v>
      </c>
      <c r="B2731" s="30" t="s">
        <v>3003</v>
      </c>
      <c r="C2731" s="30">
        <v>1</v>
      </c>
      <c r="D2731" s="30">
        <v>1</v>
      </c>
    </row>
    <row r="2732" spans="1:4">
      <c r="A2732" s="30" t="s">
        <v>2513</v>
      </c>
      <c r="B2732" s="30" t="s">
        <v>3002</v>
      </c>
      <c r="C2732" s="30">
        <v>1</v>
      </c>
      <c r="D2732" s="30">
        <v>1</v>
      </c>
    </row>
    <row r="2733" spans="1:4">
      <c r="A2733" s="30" t="s">
        <v>2377</v>
      </c>
      <c r="B2733" s="30" t="s">
        <v>3003</v>
      </c>
      <c r="C2733" s="30">
        <v>1</v>
      </c>
      <c r="D2733" s="30">
        <v>1</v>
      </c>
    </row>
    <row r="2734" spans="1:4">
      <c r="A2734" s="30" t="s">
        <v>1969</v>
      </c>
      <c r="B2734" s="30" t="s">
        <v>3002</v>
      </c>
      <c r="C2734" s="30">
        <v>1</v>
      </c>
      <c r="D2734" s="30">
        <v>1</v>
      </c>
    </row>
    <row r="2735" spans="1:4">
      <c r="A2735" s="30" t="s">
        <v>2378</v>
      </c>
      <c r="B2735" s="30" t="s">
        <v>3002</v>
      </c>
      <c r="C2735" s="30">
        <v>1</v>
      </c>
      <c r="D2735" s="30">
        <v>1</v>
      </c>
    </row>
    <row r="2736" spans="1:4">
      <c r="A2736" s="30" t="s">
        <v>1503</v>
      </c>
      <c r="B2736" s="30" t="s">
        <v>3004</v>
      </c>
      <c r="C2736" s="30">
        <v>1</v>
      </c>
      <c r="D2736" s="30">
        <v>1</v>
      </c>
    </row>
    <row r="2737" spans="1:4">
      <c r="A2737" s="30" t="s">
        <v>2686</v>
      </c>
      <c r="B2737" s="30" t="s">
        <v>3003</v>
      </c>
      <c r="C2737" s="30">
        <v>1</v>
      </c>
      <c r="D2737" s="30">
        <v>1</v>
      </c>
    </row>
    <row r="2738" spans="1:4">
      <c r="A2738" s="30" t="s">
        <v>2686</v>
      </c>
      <c r="B2738" s="30" t="s">
        <v>3002</v>
      </c>
      <c r="C2738" s="30">
        <v>1</v>
      </c>
      <c r="D2738" s="30">
        <v>1</v>
      </c>
    </row>
    <row r="2739" spans="1:4">
      <c r="A2739" s="30" t="s">
        <v>2151</v>
      </c>
      <c r="B2739" s="30" t="s">
        <v>3003</v>
      </c>
      <c r="C2739" s="30">
        <v>1</v>
      </c>
      <c r="D2739" s="30">
        <v>1</v>
      </c>
    </row>
    <row r="2740" spans="1:4">
      <c r="A2740" s="30" t="s">
        <v>2259</v>
      </c>
      <c r="B2740" s="30" t="s">
        <v>3003</v>
      </c>
      <c r="C2740" s="30">
        <v>1</v>
      </c>
      <c r="D2740" s="30">
        <v>1</v>
      </c>
    </row>
    <row r="2741" spans="1:4">
      <c r="A2741" s="30" t="s">
        <v>1731</v>
      </c>
      <c r="B2741" s="30" t="s">
        <v>3002</v>
      </c>
      <c r="C2741" s="30">
        <v>1</v>
      </c>
      <c r="D2741" s="30">
        <v>1</v>
      </c>
    </row>
    <row r="2742" spans="1:4">
      <c r="A2742" s="30" t="s">
        <v>2059</v>
      </c>
      <c r="B2742" s="30" t="s">
        <v>3003</v>
      </c>
      <c r="C2742" s="30">
        <v>1</v>
      </c>
      <c r="D2742" s="30">
        <v>1</v>
      </c>
    </row>
    <row r="2743" spans="1:4">
      <c r="A2743" s="30" t="s">
        <v>3894</v>
      </c>
      <c r="B2743" s="30" t="s">
        <v>3003</v>
      </c>
      <c r="C2743" s="30">
        <v>1</v>
      </c>
      <c r="D2743" s="30">
        <v>1</v>
      </c>
    </row>
    <row r="2744" spans="1:4">
      <c r="A2744" s="30" t="s">
        <v>3686</v>
      </c>
      <c r="B2744" s="30" t="s">
        <v>3003</v>
      </c>
      <c r="C2744" s="30">
        <v>1</v>
      </c>
      <c r="D2744" s="30">
        <v>1</v>
      </c>
    </row>
    <row r="2745" spans="1:4">
      <c r="A2745" s="30" t="s">
        <v>3686</v>
      </c>
      <c r="B2745" s="30" t="s">
        <v>3002</v>
      </c>
      <c r="C2745" s="30">
        <v>1</v>
      </c>
      <c r="D2745" s="30">
        <v>1</v>
      </c>
    </row>
    <row r="2746" spans="1:4">
      <c r="A2746" s="30" t="s">
        <v>3895</v>
      </c>
      <c r="B2746" s="30" t="s">
        <v>3002</v>
      </c>
      <c r="C2746" s="30">
        <v>1</v>
      </c>
      <c r="D2746" s="30">
        <v>1</v>
      </c>
    </row>
    <row r="2747" spans="1:4">
      <c r="A2747" s="30" t="s">
        <v>3896</v>
      </c>
      <c r="B2747" s="30" t="s">
        <v>3003</v>
      </c>
      <c r="C2747" s="30">
        <v>1</v>
      </c>
      <c r="D2747" s="30">
        <v>1</v>
      </c>
    </row>
    <row r="2748" spans="1:4">
      <c r="A2748" s="30" t="s">
        <v>2689</v>
      </c>
      <c r="B2748" s="30" t="s">
        <v>3003</v>
      </c>
      <c r="C2748" s="30">
        <v>1</v>
      </c>
      <c r="D2748" s="30">
        <v>1</v>
      </c>
    </row>
    <row r="2749" spans="1:4">
      <c r="A2749" s="30" t="s">
        <v>3204</v>
      </c>
      <c r="B2749" s="30" t="s">
        <v>3002</v>
      </c>
      <c r="C2749" s="30">
        <v>1</v>
      </c>
      <c r="D2749" s="30">
        <v>1</v>
      </c>
    </row>
    <row r="2750" spans="1:4">
      <c r="A2750" s="30" t="s">
        <v>1816</v>
      </c>
      <c r="B2750" s="30" t="s">
        <v>3004</v>
      </c>
      <c r="C2750" s="30">
        <v>1</v>
      </c>
      <c r="D2750" s="30">
        <v>1</v>
      </c>
    </row>
    <row r="2751" spans="1:4">
      <c r="A2751" s="30" t="s">
        <v>2152</v>
      </c>
      <c r="B2751" s="30" t="s">
        <v>3003</v>
      </c>
      <c r="C2751" s="30">
        <v>1</v>
      </c>
      <c r="D2751" s="30">
        <v>1</v>
      </c>
    </row>
    <row r="2752" spans="1:4">
      <c r="A2752" s="30" t="s">
        <v>1355</v>
      </c>
      <c r="B2752" s="30" t="s">
        <v>3004</v>
      </c>
      <c r="C2752" s="30">
        <v>1</v>
      </c>
      <c r="D2752" s="30">
        <v>1</v>
      </c>
    </row>
    <row r="2753" spans="1:4">
      <c r="A2753" s="30" t="s">
        <v>2262</v>
      </c>
      <c r="B2753" s="30" t="s">
        <v>3003</v>
      </c>
      <c r="C2753" s="30">
        <v>1</v>
      </c>
      <c r="D2753" s="30">
        <v>1</v>
      </c>
    </row>
    <row r="2754" spans="1:4">
      <c r="A2754" s="30" t="s">
        <v>3253</v>
      </c>
      <c r="B2754" s="30" t="s">
        <v>3003</v>
      </c>
      <c r="C2754" s="30">
        <v>1</v>
      </c>
      <c r="D2754" s="30">
        <v>1</v>
      </c>
    </row>
    <row r="2755" spans="1:4">
      <c r="A2755" s="30" t="s">
        <v>1372</v>
      </c>
      <c r="B2755" s="30" t="s">
        <v>3004</v>
      </c>
      <c r="C2755" s="30">
        <v>1</v>
      </c>
      <c r="D2755" s="30">
        <v>1</v>
      </c>
    </row>
    <row r="2756" spans="1:4">
      <c r="A2756" s="30" t="s">
        <v>2153</v>
      </c>
      <c r="B2756" s="30" t="s">
        <v>3003</v>
      </c>
      <c r="C2756" s="30">
        <v>1</v>
      </c>
      <c r="D2756" s="30">
        <v>1</v>
      </c>
    </row>
    <row r="2757" spans="1:4">
      <c r="A2757" s="30" t="s">
        <v>3897</v>
      </c>
      <c r="B2757" s="30" t="s">
        <v>3003</v>
      </c>
      <c r="C2757" s="30">
        <v>1</v>
      </c>
      <c r="D2757" s="30">
        <v>1</v>
      </c>
    </row>
    <row r="2758" spans="1:4">
      <c r="A2758" s="30" t="s">
        <v>1761</v>
      </c>
      <c r="B2758" s="30" t="s">
        <v>3004</v>
      </c>
      <c r="C2758" s="30">
        <v>1</v>
      </c>
      <c r="D2758" s="30">
        <v>1</v>
      </c>
    </row>
    <row r="2759" spans="1:4">
      <c r="A2759" s="30" t="s">
        <v>2263</v>
      </c>
      <c r="B2759" s="30" t="s">
        <v>3003</v>
      </c>
      <c r="C2759" s="30">
        <v>1</v>
      </c>
      <c r="D2759" s="30">
        <v>1</v>
      </c>
    </row>
    <row r="2760" spans="1:4">
      <c r="A2760" s="30" t="s">
        <v>3254</v>
      </c>
      <c r="B2760" s="30" t="s">
        <v>3003</v>
      </c>
      <c r="C2760" s="30">
        <v>1</v>
      </c>
      <c r="D2760" s="30">
        <v>1</v>
      </c>
    </row>
    <row r="2761" spans="1:4">
      <c r="A2761" s="30" t="s">
        <v>3898</v>
      </c>
      <c r="B2761" s="30" t="s">
        <v>3003</v>
      </c>
      <c r="C2761" s="30">
        <v>1</v>
      </c>
      <c r="D2761" s="30">
        <v>1</v>
      </c>
    </row>
    <row r="2762" spans="1:4">
      <c r="A2762" s="30" t="s">
        <v>2690</v>
      </c>
      <c r="B2762" s="30" t="s">
        <v>3003</v>
      </c>
      <c r="C2762" s="30">
        <v>1</v>
      </c>
      <c r="D2762" s="30">
        <v>1</v>
      </c>
    </row>
    <row r="2763" spans="1:4">
      <c r="A2763" s="30" t="s">
        <v>2691</v>
      </c>
      <c r="B2763" s="30" t="s">
        <v>3003</v>
      </c>
      <c r="C2763" s="30">
        <v>1</v>
      </c>
      <c r="D2763" s="30">
        <v>1</v>
      </c>
    </row>
    <row r="2764" spans="1:4">
      <c r="A2764" s="30" t="s">
        <v>2692</v>
      </c>
      <c r="B2764" s="30" t="s">
        <v>3003</v>
      </c>
      <c r="C2764" s="30">
        <v>1</v>
      </c>
      <c r="D2764" s="30">
        <v>1</v>
      </c>
    </row>
    <row r="2765" spans="1:4">
      <c r="A2765" s="30" t="s">
        <v>1625</v>
      </c>
      <c r="B2765" s="30" t="s">
        <v>3002</v>
      </c>
      <c r="C2765" s="30">
        <v>1</v>
      </c>
      <c r="D2765" s="30">
        <v>1</v>
      </c>
    </row>
    <row r="2766" spans="1:4">
      <c r="A2766" s="30" t="s">
        <v>2515</v>
      </c>
      <c r="B2766" s="30" t="s">
        <v>3002</v>
      </c>
      <c r="C2766" s="30">
        <v>1</v>
      </c>
      <c r="D2766" s="30">
        <v>1</v>
      </c>
    </row>
    <row r="2767" spans="1:4">
      <c r="A2767" s="30" t="s">
        <v>1971</v>
      </c>
      <c r="B2767" s="30" t="s">
        <v>3002</v>
      </c>
      <c r="C2767" s="30">
        <v>1</v>
      </c>
      <c r="D2767" s="30">
        <v>1</v>
      </c>
    </row>
    <row r="2768" spans="1:4">
      <c r="A2768" s="30" t="s">
        <v>3255</v>
      </c>
      <c r="B2768" s="30" t="s">
        <v>3002</v>
      </c>
      <c r="C2768" s="30">
        <v>1</v>
      </c>
      <c r="D2768" s="30">
        <v>1</v>
      </c>
    </row>
    <row r="2769" spans="1:4">
      <c r="A2769" s="30" t="s">
        <v>2516</v>
      </c>
      <c r="B2769" s="30" t="s">
        <v>3003</v>
      </c>
      <c r="C2769" s="30">
        <v>1</v>
      </c>
      <c r="D2769" s="30">
        <v>1</v>
      </c>
    </row>
    <row r="2770" spans="1:4">
      <c r="A2770" s="30" t="s">
        <v>2693</v>
      </c>
      <c r="B2770" s="30" t="s">
        <v>3003</v>
      </c>
      <c r="C2770" s="30">
        <v>1</v>
      </c>
      <c r="D2770" s="30">
        <v>1</v>
      </c>
    </row>
    <row r="2771" spans="1:4">
      <c r="A2771" s="30" t="s">
        <v>2063</v>
      </c>
      <c r="B2771" s="30" t="s">
        <v>3002</v>
      </c>
      <c r="C2771" s="30">
        <v>1</v>
      </c>
      <c r="D2771" s="30">
        <v>1</v>
      </c>
    </row>
    <row r="2772" spans="1:4">
      <c r="A2772" s="30" t="s">
        <v>2381</v>
      </c>
      <c r="B2772" s="30" t="s">
        <v>3003</v>
      </c>
      <c r="C2772" s="30">
        <v>1</v>
      </c>
      <c r="D2772" s="30">
        <v>1</v>
      </c>
    </row>
    <row r="2773" spans="1:4">
      <c r="A2773" s="30" t="s">
        <v>3899</v>
      </c>
      <c r="B2773" s="30" t="s">
        <v>3003</v>
      </c>
      <c r="C2773" s="30">
        <v>1</v>
      </c>
      <c r="D2773" s="30">
        <v>1</v>
      </c>
    </row>
    <row r="2774" spans="1:4">
      <c r="A2774" s="30" t="s">
        <v>1601</v>
      </c>
      <c r="B2774" s="30" t="s">
        <v>3002</v>
      </c>
      <c r="C2774" s="30">
        <v>1</v>
      </c>
      <c r="D2774" s="30">
        <v>1</v>
      </c>
    </row>
    <row r="2775" spans="1:4">
      <c r="A2775" s="30" t="s">
        <v>3168</v>
      </c>
      <c r="B2775" s="30" t="s">
        <v>3002</v>
      </c>
      <c r="C2775" s="30">
        <v>1</v>
      </c>
      <c r="D2775" s="30">
        <v>1</v>
      </c>
    </row>
    <row r="2776" spans="1:4">
      <c r="A2776" s="30" t="s">
        <v>1705</v>
      </c>
      <c r="B2776" s="30" t="s">
        <v>3002</v>
      </c>
      <c r="C2776" s="30">
        <v>1</v>
      </c>
      <c r="D2776" s="30">
        <v>1</v>
      </c>
    </row>
    <row r="2777" spans="1:4">
      <c r="A2777" s="30" t="s">
        <v>1674</v>
      </c>
      <c r="B2777" s="30" t="s">
        <v>3002</v>
      </c>
      <c r="C2777" s="30">
        <v>1</v>
      </c>
      <c r="D2777" s="30">
        <v>1</v>
      </c>
    </row>
    <row r="2778" spans="1:4">
      <c r="A2778" s="30" t="s">
        <v>2694</v>
      </c>
      <c r="B2778" s="30" t="s">
        <v>3003</v>
      </c>
      <c r="C2778" s="30">
        <v>1</v>
      </c>
      <c r="D2778" s="30">
        <v>1</v>
      </c>
    </row>
    <row r="2779" spans="1:4">
      <c r="A2779" s="30" t="s">
        <v>2694</v>
      </c>
      <c r="B2779" s="30" t="s">
        <v>3002</v>
      </c>
      <c r="C2779" s="30">
        <v>1</v>
      </c>
      <c r="D2779" s="30">
        <v>1</v>
      </c>
    </row>
    <row r="2780" spans="1:4">
      <c r="A2780" s="30" t="s">
        <v>1899</v>
      </c>
      <c r="B2780" s="30" t="s">
        <v>3002</v>
      </c>
      <c r="C2780" s="30">
        <v>1</v>
      </c>
      <c r="D2780" s="30">
        <v>1</v>
      </c>
    </row>
    <row r="2781" spans="1:4">
      <c r="A2781" s="30" t="s">
        <v>1973</v>
      </c>
      <c r="B2781" s="30" t="s">
        <v>3002</v>
      </c>
      <c r="C2781" s="30">
        <v>1</v>
      </c>
      <c r="D2781" s="30">
        <v>1</v>
      </c>
    </row>
    <row r="2782" spans="1:4">
      <c r="A2782" s="30" t="s">
        <v>1817</v>
      </c>
      <c r="B2782" s="30" t="s">
        <v>3002</v>
      </c>
      <c r="C2782" s="30">
        <v>1</v>
      </c>
      <c r="D2782" s="30">
        <v>0</v>
      </c>
    </row>
    <row r="2783" spans="1:4">
      <c r="A2783" s="30" t="s">
        <v>1707</v>
      </c>
      <c r="B2783" s="30" t="s">
        <v>3002</v>
      </c>
      <c r="C2783" s="30">
        <v>1</v>
      </c>
      <c r="D2783" s="30">
        <v>1</v>
      </c>
    </row>
    <row r="2784" spans="1:4">
      <c r="A2784" s="30" t="s">
        <v>2154</v>
      </c>
      <c r="B2784" s="30" t="s">
        <v>3002</v>
      </c>
      <c r="C2784" s="30">
        <v>1</v>
      </c>
      <c r="D2784" s="30">
        <v>1</v>
      </c>
    </row>
    <row r="2785" spans="1:4">
      <c r="A2785" s="30" t="s">
        <v>2382</v>
      </c>
      <c r="B2785" s="30" t="s">
        <v>3002</v>
      </c>
      <c r="C2785" s="30">
        <v>1</v>
      </c>
      <c r="D2785" s="30">
        <v>1</v>
      </c>
    </row>
    <row r="2786" spans="1:4">
      <c r="A2786" s="30" t="s">
        <v>1974</v>
      </c>
      <c r="B2786" s="30" t="s">
        <v>3003</v>
      </c>
      <c r="C2786" s="30">
        <v>1</v>
      </c>
      <c r="D2786" s="30">
        <v>1</v>
      </c>
    </row>
    <row r="2787" spans="1:4">
      <c r="A2787" s="30" t="s">
        <v>1974</v>
      </c>
      <c r="B2787" s="30" t="s">
        <v>3004</v>
      </c>
      <c r="C2787" s="30">
        <v>1</v>
      </c>
      <c r="D2787" s="30">
        <v>1</v>
      </c>
    </row>
    <row r="2788" spans="1:4">
      <c r="A2788" s="30" t="s">
        <v>2696</v>
      </c>
      <c r="B2788" s="30" t="s">
        <v>3003</v>
      </c>
      <c r="C2788" s="30">
        <v>1</v>
      </c>
      <c r="D2788" s="30">
        <v>1</v>
      </c>
    </row>
    <row r="2789" spans="1:4">
      <c r="A2789" s="30" t="s">
        <v>3900</v>
      </c>
      <c r="B2789" s="30" t="s">
        <v>3003</v>
      </c>
      <c r="C2789" s="30">
        <v>1</v>
      </c>
      <c r="D2789" s="30">
        <v>1</v>
      </c>
    </row>
    <row r="2790" spans="1:4">
      <c r="A2790" s="30" t="s">
        <v>3901</v>
      </c>
      <c r="B2790" s="30" t="s">
        <v>3003</v>
      </c>
      <c r="C2790" s="30">
        <v>1</v>
      </c>
      <c r="D2790" s="30">
        <v>1</v>
      </c>
    </row>
    <row r="2791" spans="1:4">
      <c r="A2791" s="30" t="s">
        <v>3902</v>
      </c>
      <c r="B2791" s="30" t="s">
        <v>3003</v>
      </c>
      <c r="C2791" s="30">
        <v>1</v>
      </c>
      <c r="D2791" s="30">
        <v>1</v>
      </c>
    </row>
    <row r="2792" spans="1:4">
      <c r="A2792" s="30" t="s">
        <v>3256</v>
      </c>
      <c r="B2792" s="30" t="s">
        <v>3003</v>
      </c>
      <c r="C2792" s="30">
        <v>1</v>
      </c>
      <c r="D2792" s="30">
        <v>1</v>
      </c>
    </row>
    <row r="2793" spans="1:4">
      <c r="A2793" s="30" t="s">
        <v>3903</v>
      </c>
      <c r="B2793" s="30" t="s">
        <v>3003</v>
      </c>
      <c r="C2793" s="30">
        <v>1</v>
      </c>
      <c r="D2793" s="30">
        <v>1</v>
      </c>
    </row>
    <row r="2794" spans="1:4">
      <c r="A2794" s="30" t="s">
        <v>3904</v>
      </c>
      <c r="B2794" s="30" t="s">
        <v>3002</v>
      </c>
      <c r="C2794" s="30">
        <v>1</v>
      </c>
      <c r="D2794" s="30">
        <v>1</v>
      </c>
    </row>
    <row r="2795" spans="1:4">
      <c r="A2795" s="30" t="s">
        <v>2517</v>
      </c>
      <c r="B2795" s="30" t="s">
        <v>3003</v>
      </c>
      <c r="C2795" s="30">
        <v>1</v>
      </c>
      <c r="D2795" s="30">
        <v>1</v>
      </c>
    </row>
    <row r="2796" spans="1:4">
      <c r="A2796" s="30" t="s">
        <v>1975</v>
      </c>
      <c r="B2796" s="30" t="s">
        <v>3003</v>
      </c>
      <c r="C2796" s="30">
        <v>1</v>
      </c>
      <c r="D2796" s="30">
        <v>1</v>
      </c>
    </row>
    <row r="2797" spans="1:4">
      <c r="A2797" s="30" t="s">
        <v>1975</v>
      </c>
      <c r="B2797" s="30" t="s">
        <v>3002</v>
      </c>
      <c r="C2797" s="30">
        <v>1</v>
      </c>
      <c r="D2797" s="30">
        <v>1</v>
      </c>
    </row>
    <row r="2798" spans="1:4">
      <c r="A2798" s="30" t="s">
        <v>1901</v>
      </c>
      <c r="B2798" s="30" t="s">
        <v>3002</v>
      </c>
      <c r="C2798" s="30">
        <v>1</v>
      </c>
      <c r="D2798" s="30">
        <v>1</v>
      </c>
    </row>
    <row r="2799" spans="1:4">
      <c r="A2799" s="30" t="s">
        <v>2384</v>
      </c>
      <c r="B2799" s="30" t="s">
        <v>3002</v>
      </c>
      <c r="C2799" s="30">
        <v>1</v>
      </c>
      <c r="D2799" s="30">
        <v>1</v>
      </c>
    </row>
    <row r="2800" spans="1:4">
      <c r="A2800" s="30" t="s">
        <v>2519</v>
      </c>
      <c r="B2800" s="30" t="s">
        <v>3003</v>
      </c>
      <c r="C2800" s="30">
        <v>1</v>
      </c>
      <c r="D2800" s="30">
        <v>1</v>
      </c>
    </row>
    <row r="2801" spans="1:4">
      <c r="A2801" s="30" t="s">
        <v>2519</v>
      </c>
      <c r="B2801" s="30" t="s">
        <v>3002</v>
      </c>
      <c r="C2801" s="30">
        <v>1</v>
      </c>
      <c r="D2801" s="30">
        <v>1</v>
      </c>
    </row>
    <row r="2802" spans="1:4">
      <c r="A2802" s="30" t="s">
        <v>2066</v>
      </c>
      <c r="B2802" s="30" t="s">
        <v>3004</v>
      </c>
      <c r="C2802" s="30">
        <v>1</v>
      </c>
      <c r="D2802" s="30">
        <v>1</v>
      </c>
    </row>
    <row r="2803" spans="1:4">
      <c r="A2803" s="30" t="s">
        <v>1818</v>
      </c>
      <c r="B2803" s="30" t="s">
        <v>3002</v>
      </c>
      <c r="C2803" s="30">
        <v>1</v>
      </c>
      <c r="D2803" s="30">
        <v>1</v>
      </c>
    </row>
    <row r="2804" spans="1:4">
      <c r="A2804" s="30" t="s">
        <v>1675</v>
      </c>
      <c r="B2804" s="30" t="s">
        <v>3004</v>
      </c>
      <c r="C2804" s="30">
        <v>1</v>
      </c>
      <c r="D2804" s="30">
        <v>1</v>
      </c>
    </row>
    <row r="2805" spans="1:4">
      <c r="A2805" s="30" t="s">
        <v>2520</v>
      </c>
      <c r="B2805" s="30" t="s">
        <v>3003</v>
      </c>
      <c r="C2805" s="30">
        <v>1</v>
      </c>
      <c r="D2805" s="30">
        <v>1</v>
      </c>
    </row>
    <row r="2806" spans="1:4">
      <c r="A2806" s="30" t="s">
        <v>2699</v>
      </c>
      <c r="B2806" s="30" t="s">
        <v>3003</v>
      </c>
      <c r="C2806" s="30">
        <v>1</v>
      </c>
      <c r="D2806" s="30">
        <v>1</v>
      </c>
    </row>
    <row r="2807" spans="1:4">
      <c r="A2807" s="30" t="s">
        <v>2699</v>
      </c>
      <c r="B2807" s="30" t="s">
        <v>3002</v>
      </c>
      <c r="C2807" s="30">
        <v>1</v>
      </c>
      <c r="D2807" s="30">
        <v>1</v>
      </c>
    </row>
    <row r="2808" spans="1:4">
      <c r="A2808" s="30" t="s">
        <v>1765</v>
      </c>
      <c r="B2808" s="30" t="s">
        <v>3002</v>
      </c>
      <c r="C2808" s="30">
        <v>1</v>
      </c>
      <c r="D2808" s="30">
        <v>1</v>
      </c>
    </row>
    <row r="2809" spans="1:4">
      <c r="A2809" s="30" t="s">
        <v>2521</v>
      </c>
      <c r="B2809" s="30" t="s">
        <v>3003</v>
      </c>
      <c r="C2809" s="30">
        <v>1</v>
      </c>
      <c r="D2809" s="30">
        <v>1</v>
      </c>
    </row>
    <row r="2810" spans="1:4">
      <c r="A2810" s="30" t="s">
        <v>3257</v>
      </c>
      <c r="B2810" s="30" t="s">
        <v>3003</v>
      </c>
      <c r="C2810" s="30">
        <v>1</v>
      </c>
      <c r="D2810" s="30">
        <v>1</v>
      </c>
    </row>
    <row r="2811" spans="1:4">
      <c r="A2811" s="30" t="s">
        <v>1858</v>
      </c>
      <c r="B2811" s="30" t="s">
        <v>3002</v>
      </c>
      <c r="C2811" s="30">
        <v>1</v>
      </c>
      <c r="D2811" s="30">
        <v>1</v>
      </c>
    </row>
    <row r="2812" spans="1:4">
      <c r="A2812" s="30" t="s">
        <v>2156</v>
      </c>
      <c r="B2812" s="30" t="s">
        <v>3003</v>
      </c>
      <c r="C2812" s="30">
        <v>1</v>
      </c>
      <c r="D2812" s="30">
        <v>1</v>
      </c>
    </row>
    <row r="2813" spans="1:4">
      <c r="A2813" s="30" t="s">
        <v>1544</v>
      </c>
      <c r="B2813" s="30" t="s">
        <v>3002</v>
      </c>
      <c r="C2813" s="30">
        <v>1</v>
      </c>
      <c r="D2813" s="30">
        <v>1</v>
      </c>
    </row>
    <row r="2814" spans="1:4">
      <c r="A2814" s="30" t="s">
        <v>3905</v>
      </c>
      <c r="B2814" s="30" t="s">
        <v>3003</v>
      </c>
      <c r="C2814" s="30">
        <v>1</v>
      </c>
      <c r="D2814" s="30">
        <v>1</v>
      </c>
    </row>
    <row r="2815" spans="1:4">
      <c r="A2815" s="30" t="s">
        <v>1602</v>
      </c>
      <c r="B2815" s="30" t="s">
        <v>3004</v>
      </c>
      <c r="C2815" s="30">
        <v>1</v>
      </c>
      <c r="D2815" s="30">
        <v>1</v>
      </c>
    </row>
    <row r="2816" spans="1:4">
      <c r="A2816" s="30" t="s">
        <v>2701</v>
      </c>
      <c r="B2816" s="30" t="s">
        <v>3002</v>
      </c>
      <c r="C2816" s="30">
        <v>1</v>
      </c>
      <c r="D2816" s="30">
        <v>1</v>
      </c>
    </row>
    <row r="2817" spans="1:4">
      <c r="A2817" s="30" t="s">
        <v>1903</v>
      </c>
      <c r="B2817" s="30" t="s">
        <v>3004</v>
      </c>
      <c r="C2817" s="30">
        <v>1</v>
      </c>
      <c r="D2817" s="30">
        <v>1</v>
      </c>
    </row>
    <row r="2818" spans="1:4">
      <c r="A2818" s="30" t="s">
        <v>1471</v>
      </c>
      <c r="B2818" s="30" t="s">
        <v>3004</v>
      </c>
      <c r="C2818" s="30">
        <v>1</v>
      </c>
      <c r="D2818" s="30">
        <v>1</v>
      </c>
    </row>
    <row r="2819" spans="1:4">
      <c r="A2819" s="30" t="s">
        <v>1603</v>
      </c>
      <c r="B2819" s="30" t="s">
        <v>3002</v>
      </c>
      <c r="C2819" s="30">
        <v>1</v>
      </c>
      <c r="D2819" s="30">
        <v>1</v>
      </c>
    </row>
    <row r="2820" spans="1:4">
      <c r="A2820" s="30" t="s">
        <v>2266</v>
      </c>
      <c r="B2820" s="30" t="s">
        <v>3002</v>
      </c>
      <c r="C2820" s="30">
        <v>1</v>
      </c>
      <c r="D2820" s="30">
        <v>1</v>
      </c>
    </row>
    <row r="2821" spans="1:4">
      <c r="A2821" s="30" t="s">
        <v>1526</v>
      </c>
      <c r="B2821" s="30" t="s">
        <v>3002</v>
      </c>
      <c r="C2821" s="30">
        <v>1</v>
      </c>
      <c r="D2821" s="30">
        <v>1</v>
      </c>
    </row>
    <row r="2822" spans="1:4">
      <c r="A2822" s="30" t="s">
        <v>1526</v>
      </c>
      <c r="B2822" s="30" t="s">
        <v>3004</v>
      </c>
      <c r="C2822" s="30">
        <v>1</v>
      </c>
      <c r="D2822" s="30">
        <v>1</v>
      </c>
    </row>
    <row r="2823" spans="1:4">
      <c r="A2823" s="30" t="s">
        <v>1904</v>
      </c>
      <c r="B2823" s="30" t="s">
        <v>3002</v>
      </c>
      <c r="C2823" s="30">
        <v>1</v>
      </c>
      <c r="D2823" s="30">
        <v>1</v>
      </c>
    </row>
    <row r="2824" spans="1:4">
      <c r="A2824" s="30" t="s">
        <v>1352</v>
      </c>
      <c r="B2824" s="30" t="s">
        <v>3004</v>
      </c>
      <c r="C2824" s="30">
        <v>1</v>
      </c>
      <c r="D2824" s="30">
        <v>1</v>
      </c>
    </row>
    <row r="2825" spans="1:4">
      <c r="A2825" s="30" t="s">
        <v>2069</v>
      </c>
      <c r="B2825" s="30" t="s">
        <v>3003</v>
      </c>
      <c r="C2825" s="30">
        <v>1</v>
      </c>
      <c r="D2825" s="30">
        <v>1</v>
      </c>
    </row>
    <row r="2826" spans="1:4">
      <c r="A2826" s="30" t="s">
        <v>1647</v>
      </c>
      <c r="B2826" s="30" t="s">
        <v>3002</v>
      </c>
      <c r="C2826" s="30">
        <v>1</v>
      </c>
      <c r="D2826" s="30">
        <v>1</v>
      </c>
    </row>
    <row r="2827" spans="1:4">
      <c r="A2827" s="30" t="s">
        <v>2267</v>
      </c>
      <c r="B2827" s="30" t="s">
        <v>3002</v>
      </c>
      <c r="C2827" s="30">
        <v>1</v>
      </c>
      <c r="D2827" s="30">
        <v>1</v>
      </c>
    </row>
    <row r="2828" spans="1:4">
      <c r="A2828" s="30" t="s">
        <v>1648</v>
      </c>
      <c r="B2828" s="30" t="s">
        <v>3004</v>
      </c>
      <c r="C2828" s="30">
        <v>1</v>
      </c>
      <c r="D2828" s="30">
        <v>1</v>
      </c>
    </row>
    <row r="2829" spans="1:4">
      <c r="A2829" s="30" t="s">
        <v>3258</v>
      </c>
      <c r="B2829" s="30" t="s">
        <v>3003</v>
      </c>
      <c r="C2829" s="30">
        <v>1</v>
      </c>
      <c r="D2829" s="30">
        <v>1</v>
      </c>
    </row>
    <row r="2830" spans="1:4">
      <c r="A2830" s="30" t="s">
        <v>2523</v>
      </c>
      <c r="B2830" s="30" t="s">
        <v>3002</v>
      </c>
      <c r="C2830" s="30">
        <v>1</v>
      </c>
      <c r="D2830" s="30">
        <v>1</v>
      </c>
    </row>
    <row r="2831" spans="1:4">
      <c r="A2831" s="30" t="s">
        <v>2157</v>
      </c>
      <c r="B2831" s="30" t="s">
        <v>3002</v>
      </c>
      <c r="C2831" s="30">
        <v>1</v>
      </c>
      <c r="D2831" s="30">
        <v>1</v>
      </c>
    </row>
    <row r="2832" spans="1:4">
      <c r="A2832" s="30" t="s">
        <v>3906</v>
      </c>
      <c r="B2832" s="30" t="s">
        <v>3003</v>
      </c>
      <c r="C2832" s="30">
        <v>1</v>
      </c>
      <c r="D2832" s="30">
        <v>1</v>
      </c>
    </row>
    <row r="2833" spans="1:4">
      <c r="A2833" s="30" t="s">
        <v>2158</v>
      </c>
      <c r="B2833" s="30" t="s">
        <v>3003</v>
      </c>
      <c r="C2833" s="30">
        <v>1</v>
      </c>
      <c r="D2833" s="30">
        <v>1</v>
      </c>
    </row>
    <row r="2834" spans="1:4">
      <c r="A2834" s="30" t="s">
        <v>2704</v>
      </c>
      <c r="B2834" s="30" t="s">
        <v>3003</v>
      </c>
      <c r="C2834" s="30">
        <v>1</v>
      </c>
      <c r="D2834" s="30">
        <v>1</v>
      </c>
    </row>
    <row r="2835" spans="1:4">
      <c r="A2835" s="30" t="s">
        <v>3907</v>
      </c>
      <c r="B2835" s="30" t="s">
        <v>3002</v>
      </c>
      <c r="C2835" s="30">
        <v>1</v>
      </c>
      <c r="D2835" s="30">
        <v>1</v>
      </c>
    </row>
    <row r="2836" spans="1:4">
      <c r="A2836" s="30" t="s">
        <v>3688</v>
      </c>
      <c r="B2836" s="30" t="s">
        <v>3003</v>
      </c>
      <c r="C2836" s="30">
        <v>1</v>
      </c>
      <c r="D2836" s="30">
        <v>1</v>
      </c>
    </row>
    <row r="2837" spans="1:4">
      <c r="A2837" s="30" t="s">
        <v>3688</v>
      </c>
      <c r="B2837" s="30" t="s">
        <v>3004</v>
      </c>
      <c r="C2837" s="30">
        <v>1</v>
      </c>
      <c r="D2837" s="30">
        <v>1</v>
      </c>
    </row>
    <row r="2838" spans="1:4">
      <c r="A2838" s="30" t="s">
        <v>3908</v>
      </c>
      <c r="B2838" s="30" t="s">
        <v>3003</v>
      </c>
      <c r="C2838" s="30">
        <v>1</v>
      </c>
      <c r="D2838" s="30">
        <v>1</v>
      </c>
    </row>
    <row r="2839" spans="1:4">
      <c r="A2839" s="30" t="s">
        <v>3909</v>
      </c>
      <c r="B2839" s="30" t="s">
        <v>3003</v>
      </c>
      <c r="C2839" s="30">
        <v>1</v>
      </c>
      <c r="D2839" s="30">
        <v>1</v>
      </c>
    </row>
    <row r="2840" spans="1:4">
      <c r="A2840" s="30" t="s">
        <v>3910</v>
      </c>
      <c r="B2840" s="30" t="s">
        <v>3003</v>
      </c>
      <c r="C2840" s="30">
        <v>1</v>
      </c>
      <c r="D2840" s="30">
        <v>1</v>
      </c>
    </row>
    <row r="2841" spans="1:4">
      <c r="A2841" s="30" t="s">
        <v>1288</v>
      </c>
      <c r="B2841" s="30" t="s">
        <v>3004</v>
      </c>
      <c r="C2841" s="30">
        <v>1</v>
      </c>
      <c r="D2841" s="30">
        <v>1</v>
      </c>
    </row>
    <row r="2842" spans="1:4">
      <c r="A2842" s="30" t="s">
        <v>1334</v>
      </c>
      <c r="B2842" s="30" t="s">
        <v>3004</v>
      </c>
      <c r="C2842" s="30">
        <v>1</v>
      </c>
      <c r="D2842" s="30">
        <v>1</v>
      </c>
    </row>
    <row r="2843" spans="1:4">
      <c r="A2843" s="30" t="s">
        <v>3205</v>
      </c>
      <c r="B2843" s="30" t="s">
        <v>3003</v>
      </c>
      <c r="C2843" s="30">
        <v>1</v>
      </c>
      <c r="D2843" s="30">
        <v>1</v>
      </c>
    </row>
    <row r="2844" spans="1:4">
      <c r="A2844" s="30" t="s">
        <v>2524</v>
      </c>
      <c r="B2844" s="30" t="s">
        <v>3003</v>
      </c>
      <c r="C2844" s="30">
        <v>1</v>
      </c>
      <c r="D2844" s="30">
        <v>1</v>
      </c>
    </row>
    <row r="2845" spans="1:4">
      <c r="A2845" s="30" t="s">
        <v>2705</v>
      </c>
      <c r="B2845" s="30" t="s">
        <v>3002</v>
      </c>
      <c r="C2845" s="30">
        <v>1</v>
      </c>
      <c r="D2845" s="30">
        <v>1</v>
      </c>
    </row>
    <row r="2846" spans="1:4">
      <c r="A2846" s="30" t="s">
        <v>2386</v>
      </c>
      <c r="B2846" s="30" t="s">
        <v>3003</v>
      </c>
      <c r="C2846" s="30">
        <v>1</v>
      </c>
      <c r="D2846" s="30">
        <v>2</v>
      </c>
    </row>
    <row r="2847" spans="1:4">
      <c r="A2847" s="30" t="s">
        <v>1273</v>
      </c>
      <c r="B2847" s="30" t="s">
        <v>3004</v>
      </c>
      <c r="C2847" s="30">
        <v>1</v>
      </c>
      <c r="D2847" s="30">
        <v>1</v>
      </c>
    </row>
    <row r="2848" spans="1:4">
      <c r="A2848" s="30" t="s">
        <v>1251</v>
      </c>
      <c r="B2848" s="30" t="s">
        <v>3004</v>
      </c>
      <c r="C2848" s="30">
        <v>1</v>
      </c>
      <c r="D2848" s="30">
        <v>0</v>
      </c>
    </row>
    <row r="2849" spans="1:4">
      <c r="A2849" s="30" t="s">
        <v>2525</v>
      </c>
      <c r="B2849" s="30" t="s">
        <v>3003</v>
      </c>
      <c r="C2849" s="30">
        <v>1</v>
      </c>
      <c r="D2849" s="30">
        <v>1</v>
      </c>
    </row>
    <row r="2850" spans="1:4">
      <c r="A2850" s="30" t="s">
        <v>1463</v>
      </c>
      <c r="B2850" s="30" t="s">
        <v>3002</v>
      </c>
      <c r="C2850" s="30">
        <v>1</v>
      </c>
      <c r="D2850" s="30">
        <v>1</v>
      </c>
    </row>
    <row r="2851" spans="1:4">
      <c r="A2851" s="30" t="s">
        <v>1463</v>
      </c>
      <c r="B2851" s="30" t="s">
        <v>3004</v>
      </c>
      <c r="C2851" s="30">
        <v>1</v>
      </c>
      <c r="D2851" s="30">
        <v>1</v>
      </c>
    </row>
    <row r="2852" spans="1:4">
      <c r="A2852" s="30" t="s">
        <v>1860</v>
      </c>
      <c r="B2852" s="30" t="s">
        <v>3002</v>
      </c>
      <c r="C2852" s="30">
        <v>1</v>
      </c>
      <c r="D2852" s="30">
        <v>1</v>
      </c>
    </row>
    <row r="2853" spans="1:4">
      <c r="A2853" s="30" t="s">
        <v>1407</v>
      </c>
      <c r="B2853" s="30" t="s">
        <v>3004</v>
      </c>
      <c r="C2853" s="30">
        <v>1</v>
      </c>
      <c r="D2853" s="30">
        <v>1</v>
      </c>
    </row>
    <row r="2854" spans="1:4">
      <c r="A2854" s="30" t="s">
        <v>1769</v>
      </c>
      <c r="B2854" s="30" t="s">
        <v>3002</v>
      </c>
      <c r="C2854" s="30">
        <v>1</v>
      </c>
      <c r="D2854" s="30">
        <v>1</v>
      </c>
    </row>
    <row r="2855" spans="1:4">
      <c r="A2855" s="30" t="s">
        <v>2160</v>
      </c>
      <c r="B2855" s="30" t="s">
        <v>3002</v>
      </c>
      <c r="C2855" s="30">
        <v>1</v>
      </c>
      <c r="D2855" s="30">
        <v>1</v>
      </c>
    </row>
    <row r="2856" spans="1:4">
      <c r="A2856" s="30" t="s">
        <v>2160</v>
      </c>
      <c r="B2856" s="30" t="s">
        <v>3004</v>
      </c>
      <c r="C2856" s="30">
        <v>1</v>
      </c>
      <c r="D2856" s="30">
        <v>1</v>
      </c>
    </row>
    <row r="2857" spans="1:4">
      <c r="A2857" s="30" t="s">
        <v>1907</v>
      </c>
      <c r="B2857" s="30" t="s">
        <v>3003</v>
      </c>
      <c r="C2857" s="30">
        <v>1</v>
      </c>
      <c r="D2857" s="30">
        <v>1</v>
      </c>
    </row>
    <row r="2858" spans="1:4">
      <c r="A2858" s="30" t="s">
        <v>1495</v>
      </c>
      <c r="B2858" s="30" t="s">
        <v>3002</v>
      </c>
      <c r="C2858" s="30">
        <v>1</v>
      </c>
      <c r="D2858" s="30">
        <v>1</v>
      </c>
    </row>
    <row r="2859" spans="1:4">
      <c r="A2859" s="30" t="s">
        <v>1281</v>
      </c>
      <c r="B2859" s="30" t="s">
        <v>3002</v>
      </c>
      <c r="C2859" s="30">
        <v>1</v>
      </c>
      <c r="D2859" s="30">
        <v>1</v>
      </c>
    </row>
    <row r="2860" spans="1:4">
      <c r="A2860" s="30" t="s">
        <v>1710</v>
      </c>
      <c r="B2860" s="30" t="s">
        <v>3003</v>
      </c>
      <c r="C2860" s="30">
        <v>1</v>
      </c>
      <c r="D2860" s="30">
        <v>1</v>
      </c>
    </row>
    <row r="2861" spans="1:4">
      <c r="A2861" s="30" t="s">
        <v>2708</v>
      </c>
      <c r="B2861" s="30" t="s">
        <v>3003</v>
      </c>
      <c r="C2861" s="30">
        <v>1</v>
      </c>
      <c r="D2861" s="30">
        <v>1</v>
      </c>
    </row>
    <row r="2862" spans="1:4">
      <c r="A2862" s="30" t="s">
        <v>1711</v>
      </c>
      <c r="B2862" s="30" t="s">
        <v>3002</v>
      </c>
      <c r="C2862" s="30">
        <v>1</v>
      </c>
      <c r="D2862" s="30">
        <v>1</v>
      </c>
    </row>
    <row r="2863" spans="1:4">
      <c r="A2863" s="30" t="s">
        <v>1506</v>
      </c>
      <c r="B2863" s="30" t="s">
        <v>3002</v>
      </c>
      <c r="C2863" s="30">
        <v>1</v>
      </c>
      <c r="D2863" s="30">
        <v>1</v>
      </c>
    </row>
    <row r="2864" spans="1:4">
      <c r="A2864" s="30" t="s">
        <v>1416</v>
      </c>
      <c r="B2864" s="30" t="s">
        <v>3002</v>
      </c>
      <c r="C2864" s="30">
        <v>1</v>
      </c>
      <c r="D2864" s="30">
        <v>1</v>
      </c>
    </row>
    <row r="2865" spans="1:4">
      <c r="A2865" s="30" t="s">
        <v>3911</v>
      </c>
      <c r="B2865" s="30" t="s">
        <v>3003</v>
      </c>
      <c r="C2865" s="30">
        <v>1</v>
      </c>
      <c r="D2865" s="30">
        <v>1</v>
      </c>
    </row>
    <row r="2866" spans="1:4">
      <c r="A2866" s="30" t="s">
        <v>2709</v>
      </c>
      <c r="B2866" s="30" t="s">
        <v>3003</v>
      </c>
      <c r="C2866" s="30">
        <v>1</v>
      </c>
      <c r="D2866" s="30">
        <v>1</v>
      </c>
    </row>
    <row r="2867" spans="1:4">
      <c r="A2867" s="30" t="s">
        <v>2526</v>
      </c>
      <c r="B2867" s="30" t="s">
        <v>3003</v>
      </c>
      <c r="C2867" s="30">
        <v>1</v>
      </c>
      <c r="D2867" s="30">
        <v>1</v>
      </c>
    </row>
    <row r="2868" spans="1:4">
      <c r="A2868" s="30" t="s">
        <v>1373</v>
      </c>
      <c r="B2868" s="30" t="s">
        <v>3004</v>
      </c>
      <c r="C2868" s="30">
        <v>1</v>
      </c>
      <c r="D2868" s="30">
        <v>1</v>
      </c>
    </row>
    <row r="2869" spans="1:4">
      <c r="A2869" s="30" t="s">
        <v>1736</v>
      </c>
      <c r="B2869" s="30" t="s">
        <v>3004</v>
      </c>
      <c r="C2869" s="30">
        <v>1</v>
      </c>
      <c r="D2869" s="30">
        <v>1</v>
      </c>
    </row>
    <row r="2870" spans="1:4">
      <c r="A2870" s="30" t="s">
        <v>1978</v>
      </c>
      <c r="B2870" s="30" t="s">
        <v>3003</v>
      </c>
      <c r="C2870" s="30">
        <v>1</v>
      </c>
      <c r="D2870" s="30">
        <v>1</v>
      </c>
    </row>
    <row r="2871" spans="1:4">
      <c r="A2871" s="30" t="s">
        <v>1978</v>
      </c>
      <c r="B2871" s="30" t="s">
        <v>3002</v>
      </c>
      <c r="C2871" s="30">
        <v>1</v>
      </c>
      <c r="D2871" s="30">
        <v>1</v>
      </c>
    </row>
    <row r="2872" spans="1:4">
      <c r="A2872" s="30" t="s">
        <v>1405</v>
      </c>
      <c r="B2872" s="30" t="s">
        <v>3002</v>
      </c>
      <c r="C2872" s="30">
        <v>1</v>
      </c>
      <c r="D2872" s="30">
        <v>1</v>
      </c>
    </row>
    <row r="2873" spans="1:4">
      <c r="A2873" s="30" t="s">
        <v>3169</v>
      </c>
      <c r="B2873" s="30" t="s">
        <v>3002</v>
      </c>
      <c r="C2873" s="30">
        <v>1</v>
      </c>
      <c r="D2873" s="30">
        <v>1</v>
      </c>
    </row>
    <row r="2874" spans="1:4">
      <c r="A2874" s="30" t="s">
        <v>1459</v>
      </c>
      <c r="B2874" s="30" t="s">
        <v>3002</v>
      </c>
      <c r="C2874" s="30">
        <v>1</v>
      </c>
      <c r="D2874" s="30">
        <v>1</v>
      </c>
    </row>
    <row r="2875" spans="1:4">
      <c r="A2875" s="30" t="s">
        <v>1627</v>
      </c>
      <c r="B2875" s="30" t="s">
        <v>3004</v>
      </c>
      <c r="C2875" s="30">
        <v>1</v>
      </c>
      <c r="D2875" s="30">
        <v>1</v>
      </c>
    </row>
    <row r="2876" spans="1:4">
      <c r="A2876" s="30" t="s">
        <v>3912</v>
      </c>
      <c r="B2876" s="30" t="s">
        <v>3002</v>
      </c>
      <c r="C2876" s="30">
        <v>1</v>
      </c>
      <c r="D2876" s="30">
        <v>1</v>
      </c>
    </row>
    <row r="2877" spans="1:4">
      <c r="A2877" s="30" t="s">
        <v>3913</v>
      </c>
      <c r="B2877" s="30" t="s">
        <v>3002</v>
      </c>
      <c r="C2877" s="30">
        <v>1</v>
      </c>
      <c r="D2877" s="30">
        <v>1</v>
      </c>
    </row>
    <row r="2878" spans="1:4">
      <c r="A2878" s="30" t="s">
        <v>2710</v>
      </c>
      <c r="B2878" s="30" t="s">
        <v>3003</v>
      </c>
      <c r="C2878" s="30">
        <v>1</v>
      </c>
      <c r="D2878" s="30">
        <v>1</v>
      </c>
    </row>
    <row r="2879" spans="1:4">
      <c r="A2879" s="30" t="s">
        <v>2710</v>
      </c>
      <c r="B2879" s="30" t="s">
        <v>3002</v>
      </c>
      <c r="C2879" s="30">
        <v>1</v>
      </c>
      <c r="D2879" s="30">
        <v>1</v>
      </c>
    </row>
    <row r="2880" spans="1:4">
      <c r="A2880" s="30" t="s">
        <v>3914</v>
      </c>
      <c r="B2880" s="30" t="s">
        <v>3002</v>
      </c>
      <c r="C2880" s="30">
        <v>1</v>
      </c>
      <c r="D2880" s="30">
        <v>1</v>
      </c>
    </row>
    <row r="2881" spans="1:4">
      <c r="A2881" s="30" t="s">
        <v>3915</v>
      </c>
      <c r="B2881" s="30" t="s">
        <v>3003</v>
      </c>
      <c r="C2881" s="30">
        <v>1</v>
      </c>
      <c r="D2881" s="30">
        <v>1</v>
      </c>
    </row>
    <row r="2882" spans="1:4">
      <c r="A2882" s="30" t="s">
        <v>3051</v>
      </c>
      <c r="B2882" s="30">
        <v>1</v>
      </c>
      <c r="C2882" s="30">
        <v>1</v>
      </c>
      <c r="D2882" s="30">
        <v>1</v>
      </c>
    </row>
    <row r="2883" spans="1:4">
      <c r="A2883" s="30" t="s">
        <v>3916</v>
      </c>
      <c r="B2883" s="30" t="s">
        <v>3002</v>
      </c>
      <c r="C2883" s="30">
        <v>1</v>
      </c>
      <c r="D2883" s="30">
        <v>1</v>
      </c>
    </row>
    <row r="2884" spans="1:4">
      <c r="A2884" s="30" t="s">
        <v>3170</v>
      </c>
      <c r="B2884" s="30" t="s">
        <v>3003</v>
      </c>
      <c r="C2884" s="30">
        <v>1</v>
      </c>
      <c r="D2884" s="30">
        <v>1</v>
      </c>
    </row>
    <row r="2885" spans="1:4">
      <c r="A2885" s="30" t="s">
        <v>3170</v>
      </c>
      <c r="B2885" s="30" t="s">
        <v>3002</v>
      </c>
      <c r="C2885" s="30">
        <v>1</v>
      </c>
      <c r="D2885" s="30">
        <v>1</v>
      </c>
    </row>
    <row r="2886" spans="1:4">
      <c r="A2886" s="30" t="s">
        <v>1911</v>
      </c>
      <c r="B2886" s="30" t="s">
        <v>3003</v>
      </c>
      <c r="C2886" s="30">
        <v>1</v>
      </c>
      <c r="D2886" s="30">
        <v>1</v>
      </c>
    </row>
    <row r="2887" spans="1:4">
      <c r="A2887" s="30" t="s">
        <v>1435</v>
      </c>
      <c r="B2887" s="30" t="s">
        <v>3002</v>
      </c>
      <c r="C2887" s="30">
        <v>1</v>
      </c>
      <c r="D2887" s="30">
        <v>1</v>
      </c>
    </row>
    <row r="2888" spans="1:4">
      <c r="A2888" s="30" t="s">
        <v>2163</v>
      </c>
      <c r="B2888" s="30" t="s">
        <v>3003</v>
      </c>
      <c r="C2888" s="30">
        <v>1</v>
      </c>
      <c r="D2888" s="30">
        <v>1</v>
      </c>
    </row>
    <row r="2889" spans="1:4">
      <c r="A2889" s="30" t="s">
        <v>2164</v>
      </c>
      <c r="B2889" s="30" t="s">
        <v>3003</v>
      </c>
      <c r="C2889" s="30">
        <v>1</v>
      </c>
      <c r="D2889" s="30">
        <v>1</v>
      </c>
    </row>
    <row r="2890" spans="1:4">
      <c r="A2890" s="30" t="s">
        <v>2164</v>
      </c>
      <c r="B2890" s="30" t="s">
        <v>3002</v>
      </c>
      <c r="C2890" s="30">
        <v>1</v>
      </c>
      <c r="D2890" s="30">
        <v>1</v>
      </c>
    </row>
    <row r="2891" spans="1:4">
      <c r="A2891" s="30" t="s">
        <v>2165</v>
      </c>
      <c r="B2891" s="30" t="s">
        <v>3003</v>
      </c>
      <c r="C2891" s="30">
        <v>1</v>
      </c>
      <c r="D2891" s="30">
        <v>1</v>
      </c>
    </row>
    <row r="2892" spans="1:4">
      <c r="A2892" s="30" t="s">
        <v>2165</v>
      </c>
      <c r="B2892" s="30" t="s">
        <v>3002</v>
      </c>
      <c r="C2892" s="30">
        <v>1</v>
      </c>
      <c r="D2892" s="30">
        <v>1</v>
      </c>
    </row>
    <row r="2893" spans="1:4">
      <c r="A2893" s="30" t="s">
        <v>1253</v>
      </c>
      <c r="B2893" s="30" t="s">
        <v>3004</v>
      </c>
      <c r="C2893" s="30">
        <v>1</v>
      </c>
      <c r="D2893" s="30">
        <v>1</v>
      </c>
    </row>
    <row r="2894" spans="1:4">
      <c r="A2894" s="30" t="s">
        <v>1302</v>
      </c>
      <c r="B2894" s="30" t="s">
        <v>3004</v>
      </c>
      <c r="C2894" s="30">
        <v>1</v>
      </c>
      <c r="D2894" s="30">
        <v>1</v>
      </c>
    </row>
    <row r="2895" spans="1:4">
      <c r="A2895" s="30" t="s">
        <v>2387</v>
      </c>
      <c r="B2895" s="30" t="s">
        <v>3003</v>
      </c>
      <c r="C2895" s="30">
        <v>1</v>
      </c>
      <c r="D2895" s="30">
        <v>1</v>
      </c>
    </row>
    <row r="2896" spans="1:4">
      <c r="A2896" s="30" t="s">
        <v>1258</v>
      </c>
      <c r="B2896" s="30" t="s">
        <v>3002</v>
      </c>
      <c r="C2896" s="30">
        <v>1</v>
      </c>
      <c r="D2896" s="30">
        <v>1</v>
      </c>
    </row>
    <row r="2897" spans="1:4">
      <c r="A2897" s="30" t="s">
        <v>2074</v>
      </c>
      <c r="B2897" s="30" t="s">
        <v>3003</v>
      </c>
      <c r="C2897" s="30">
        <v>1</v>
      </c>
      <c r="D2897" s="30">
        <v>1</v>
      </c>
    </row>
    <row r="2898" spans="1:4">
      <c r="A2898" s="30" t="s">
        <v>1225</v>
      </c>
      <c r="B2898" s="30" t="s">
        <v>3004</v>
      </c>
      <c r="C2898" s="30">
        <v>1</v>
      </c>
      <c r="D2898" s="30">
        <v>1</v>
      </c>
    </row>
    <row r="2899" spans="1:4">
      <c r="A2899" s="30" t="s">
        <v>1712</v>
      </c>
      <c r="B2899" s="30" t="s">
        <v>3003</v>
      </c>
      <c r="C2899" s="30">
        <v>1</v>
      </c>
      <c r="D2899" s="30">
        <v>1</v>
      </c>
    </row>
    <row r="2900" spans="1:4">
      <c r="A2900" s="30" t="s">
        <v>1239</v>
      </c>
      <c r="B2900" s="30" t="s">
        <v>3004</v>
      </c>
      <c r="C2900" s="30">
        <v>1</v>
      </c>
      <c r="D2900" s="30">
        <v>1</v>
      </c>
    </row>
    <row r="2901" spans="1:4">
      <c r="A2901" s="30" t="s">
        <v>3113</v>
      </c>
      <c r="B2901" s="30" t="s">
        <v>3002</v>
      </c>
      <c r="C2901" s="30">
        <v>1</v>
      </c>
      <c r="D2901" s="30">
        <v>1</v>
      </c>
    </row>
    <row r="2902" spans="1:4">
      <c r="A2902" s="30" t="s">
        <v>3171</v>
      </c>
      <c r="B2902" s="30" t="s">
        <v>3003</v>
      </c>
      <c r="C2902" s="30">
        <v>1</v>
      </c>
      <c r="D2902" s="30">
        <v>1</v>
      </c>
    </row>
    <row r="2903" spans="1:4">
      <c r="A2903" s="30" t="s">
        <v>3111</v>
      </c>
      <c r="B2903" s="30" t="s">
        <v>3002</v>
      </c>
      <c r="C2903" s="30">
        <v>1</v>
      </c>
      <c r="D2903" s="30">
        <v>1</v>
      </c>
    </row>
    <row r="2904" spans="1:4">
      <c r="A2904" s="30" t="s">
        <v>3134</v>
      </c>
      <c r="B2904" s="30" t="s">
        <v>3003</v>
      </c>
      <c r="C2904" s="30">
        <v>1</v>
      </c>
      <c r="D2904" s="30">
        <v>1</v>
      </c>
    </row>
    <row r="2905" spans="1:4">
      <c r="A2905" s="30" t="s">
        <v>3116</v>
      </c>
      <c r="B2905" s="30" t="s">
        <v>3004</v>
      </c>
      <c r="C2905" s="30">
        <v>1</v>
      </c>
      <c r="D2905" s="30">
        <v>1</v>
      </c>
    </row>
    <row r="2906" spans="1:4">
      <c r="A2906" s="30" t="s">
        <v>3536</v>
      </c>
      <c r="B2906" s="30" t="s">
        <v>3002</v>
      </c>
      <c r="C2906" s="30">
        <v>1</v>
      </c>
      <c r="D2906" s="30">
        <v>1</v>
      </c>
    </row>
    <row r="2907" spans="1:4">
      <c r="A2907" s="30" t="s">
        <v>3510</v>
      </c>
      <c r="B2907" s="30" t="s">
        <v>3002</v>
      </c>
      <c r="C2907" s="30">
        <v>1</v>
      </c>
      <c r="D2907" s="30">
        <v>1</v>
      </c>
    </row>
    <row r="2908" spans="1:4">
      <c r="A2908" s="30" t="s">
        <v>3484</v>
      </c>
      <c r="B2908" s="30" t="s">
        <v>3004</v>
      </c>
      <c r="C2908" s="30">
        <v>1</v>
      </c>
      <c r="D2908" s="30">
        <v>1</v>
      </c>
    </row>
    <row r="2909" spans="1:4">
      <c r="A2909" s="30" t="s">
        <v>3485</v>
      </c>
      <c r="B2909" s="30" t="s">
        <v>3004</v>
      </c>
      <c r="C2909" s="30">
        <v>1</v>
      </c>
      <c r="D2909" s="30">
        <v>1</v>
      </c>
    </row>
    <row r="2910" spans="1:4">
      <c r="A2910" s="30" t="s">
        <v>3917</v>
      </c>
      <c r="B2910" s="30" t="s">
        <v>3003</v>
      </c>
      <c r="C2910" s="30">
        <v>1</v>
      </c>
      <c r="D2910" s="30">
        <v>1</v>
      </c>
    </row>
    <row r="2911" spans="1:4">
      <c r="A2911" s="30" t="s">
        <v>3500</v>
      </c>
      <c r="B2911" s="30" t="s">
        <v>3002</v>
      </c>
      <c r="C2911" s="30">
        <v>1</v>
      </c>
      <c r="D2911" s="30">
        <v>1</v>
      </c>
    </row>
    <row r="2912" spans="1:4">
      <c r="A2912" s="30" t="s">
        <v>3918</v>
      </c>
      <c r="B2912" s="30" t="s">
        <v>3003</v>
      </c>
      <c r="C2912" s="30">
        <v>1</v>
      </c>
      <c r="D2912" s="30">
        <v>1</v>
      </c>
    </row>
    <row r="2913" spans="1:4">
      <c r="A2913" s="30" t="s">
        <v>3919</v>
      </c>
      <c r="B2913" s="30" t="s">
        <v>3003</v>
      </c>
      <c r="C2913" s="30">
        <v>1</v>
      </c>
      <c r="D2913" s="30">
        <v>1</v>
      </c>
    </row>
    <row r="2914" spans="1:4">
      <c r="A2914" s="30" t="s">
        <v>3920</v>
      </c>
      <c r="B2914" s="30" t="s">
        <v>3003</v>
      </c>
      <c r="C2914" s="30">
        <v>1</v>
      </c>
      <c r="D2914" s="30">
        <v>1</v>
      </c>
    </row>
    <row r="2915" spans="1:4">
      <c r="A2915" s="30" t="s">
        <v>3921</v>
      </c>
      <c r="B2915" s="30" t="s">
        <v>3003</v>
      </c>
      <c r="C2915" s="30">
        <v>1</v>
      </c>
      <c r="D2915" s="30">
        <v>1</v>
      </c>
    </row>
    <row r="2916" spans="1:4">
      <c r="A2916" s="30" t="s">
        <v>1498</v>
      </c>
      <c r="B2916" s="30" t="s">
        <v>3003</v>
      </c>
      <c r="C2916" s="30">
        <v>1</v>
      </c>
      <c r="D2916" s="30">
        <v>1</v>
      </c>
    </row>
    <row r="2917" spans="1:4">
      <c r="A2917" s="30" t="s">
        <v>3922</v>
      </c>
      <c r="B2917" s="30" t="s">
        <v>3003</v>
      </c>
      <c r="C2917" s="30">
        <v>1</v>
      </c>
      <c r="D2917" s="30">
        <v>1</v>
      </c>
    </row>
    <row r="2918" spans="1:4">
      <c r="A2918" s="30" t="s">
        <v>1770</v>
      </c>
      <c r="B2918" s="30" t="s">
        <v>3003</v>
      </c>
      <c r="C2918" s="30">
        <v>1</v>
      </c>
      <c r="D2918" s="30">
        <v>1</v>
      </c>
    </row>
    <row r="2919" spans="1:4">
      <c r="A2919" s="30" t="s">
        <v>2527</v>
      </c>
      <c r="B2919" s="30" t="s">
        <v>3002</v>
      </c>
      <c r="C2919" s="30">
        <v>1</v>
      </c>
      <c r="D2919" s="30">
        <v>1</v>
      </c>
    </row>
    <row r="2920" spans="1:4">
      <c r="A2920" s="30" t="s">
        <v>2527</v>
      </c>
      <c r="B2920" s="30" t="s">
        <v>3004</v>
      </c>
      <c r="C2920" s="30">
        <v>1</v>
      </c>
      <c r="D2920" s="30">
        <v>1</v>
      </c>
    </row>
    <row r="2921" spans="1:4">
      <c r="A2921" s="30" t="s">
        <v>1483</v>
      </c>
      <c r="B2921" s="30" t="s">
        <v>3004</v>
      </c>
      <c r="C2921" s="30">
        <v>1</v>
      </c>
      <c r="D2921" s="30">
        <v>1</v>
      </c>
    </row>
    <row r="2922" spans="1:4">
      <c r="A2922" s="30" t="s">
        <v>3923</v>
      </c>
      <c r="B2922" s="30" t="s">
        <v>3003</v>
      </c>
      <c r="C2922" s="30">
        <v>1</v>
      </c>
      <c r="D2922" s="30">
        <v>1</v>
      </c>
    </row>
    <row r="2923" spans="1:4">
      <c r="A2923" s="30" t="s">
        <v>2076</v>
      </c>
      <c r="B2923" s="30" t="s">
        <v>3004</v>
      </c>
      <c r="C2923" s="30">
        <v>1</v>
      </c>
      <c r="D2923" s="30">
        <v>1</v>
      </c>
    </row>
    <row r="2924" spans="1:4">
      <c r="A2924" s="30" t="s">
        <v>2712</v>
      </c>
      <c r="B2924" s="30" t="s">
        <v>3003</v>
      </c>
      <c r="C2924" s="30">
        <v>1</v>
      </c>
      <c r="D2924" s="30">
        <v>1</v>
      </c>
    </row>
    <row r="2925" spans="1:4">
      <c r="A2925" s="30" t="s">
        <v>2712</v>
      </c>
      <c r="B2925" s="30" t="s">
        <v>3002</v>
      </c>
      <c r="C2925" s="30">
        <v>1</v>
      </c>
      <c r="D2925" s="30">
        <v>1</v>
      </c>
    </row>
    <row r="2926" spans="1:4">
      <c r="A2926" s="30" t="s">
        <v>3924</v>
      </c>
      <c r="B2926" s="30" t="s">
        <v>3003</v>
      </c>
      <c r="C2926" s="30">
        <v>1</v>
      </c>
      <c r="D2926" s="30">
        <v>1</v>
      </c>
    </row>
    <row r="2927" spans="1:4">
      <c r="A2927" s="30" t="s">
        <v>3172</v>
      </c>
      <c r="B2927" s="30" t="s">
        <v>3003</v>
      </c>
      <c r="C2927" s="30">
        <v>1</v>
      </c>
      <c r="D2927" s="30">
        <v>1</v>
      </c>
    </row>
    <row r="2928" spans="1:4">
      <c r="A2928" s="30" t="s">
        <v>3172</v>
      </c>
      <c r="B2928" s="30" t="s">
        <v>3002</v>
      </c>
      <c r="C2928" s="30">
        <v>1</v>
      </c>
      <c r="D2928" s="30">
        <v>1</v>
      </c>
    </row>
    <row r="2929" spans="1:4">
      <c r="A2929" s="30" t="s">
        <v>3259</v>
      </c>
      <c r="B2929" s="30" t="s">
        <v>3002</v>
      </c>
      <c r="C2929" s="30">
        <v>1</v>
      </c>
      <c r="D2929" s="30">
        <v>1</v>
      </c>
    </row>
    <row r="2930" spans="1:4">
      <c r="A2930" s="30" t="s">
        <v>2269</v>
      </c>
      <c r="B2930" s="30" t="s">
        <v>3002</v>
      </c>
      <c r="C2930" s="30">
        <v>1</v>
      </c>
      <c r="D2930" s="30">
        <v>1</v>
      </c>
    </row>
    <row r="2931" spans="1:4">
      <c r="A2931" s="30" t="s">
        <v>3260</v>
      </c>
      <c r="B2931" s="30" t="s">
        <v>3004</v>
      </c>
      <c r="C2931" s="30">
        <v>1</v>
      </c>
      <c r="D2931" s="30">
        <v>1</v>
      </c>
    </row>
    <row r="2932" spans="1:4">
      <c r="A2932" s="30" t="s">
        <v>3925</v>
      </c>
      <c r="B2932" s="30" t="s">
        <v>3003</v>
      </c>
      <c r="C2932" s="30">
        <v>1</v>
      </c>
      <c r="D2932" s="30">
        <v>1</v>
      </c>
    </row>
    <row r="2933" spans="1:4">
      <c r="A2933" s="30" t="s">
        <v>3207</v>
      </c>
      <c r="B2933" s="30" t="s">
        <v>3003</v>
      </c>
      <c r="C2933" s="30">
        <v>1</v>
      </c>
      <c r="D2933" s="30">
        <v>1</v>
      </c>
    </row>
    <row r="2934" spans="1:4">
      <c r="A2934" s="30" t="s">
        <v>3692</v>
      </c>
      <c r="B2934" s="30" t="s">
        <v>3003</v>
      </c>
      <c r="C2934" s="30">
        <v>1</v>
      </c>
      <c r="D2934" s="30">
        <v>1</v>
      </c>
    </row>
    <row r="2935" spans="1:4">
      <c r="A2935" s="30" t="s">
        <v>3692</v>
      </c>
      <c r="B2935" s="30" t="s">
        <v>3002</v>
      </c>
      <c r="C2935" s="30">
        <v>1</v>
      </c>
      <c r="D2935" s="30">
        <v>1</v>
      </c>
    </row>
    <row r="2936" spans="1:4">
      <c r="A2936" s="30" t="s">
        <v>1772</v>
      </c>
      <c r="B2936" s="30" t="s">
        <v>3004</v>
      </c>
      <c r="C2936" s="30">
        <v>1</v>
      </c>
      <c r="D2936" s="30">
        <v>1</v>
      </c>
    </row>
    <row r="2937" spans="1:4">
      <c r="A2937" s="30" t="s">
        <v>2529</v>
      </c>
      <c r="B2937" s="30" t="s">
        <v>3003</v>
      </c>
      <c r="C2937" s="30">
        <v>1</v>
      </c>
      <c r="D2937" s="30">
        <v>1</v>
      </c>
    </row>
    <row r="2938" spans="1:4">
      <c r="A2938" s="30" t="s">
        <v>2529</v>
      </c>
      <c r="B2938" s="30" t="s">
        <v>3002</v>
      </c>
      <c r="C2938" s="30">
        <v>1</v>
      </c>
      <c r="D2938" s="30">
        <v>1</v>
      </c>
    </row>
    <row r="2939" spans="1:4">
      <c r="A2939" s="30" t="s">
        <v>1527</v>
      </c>
      <c r="B2939" s="30" t="s">
        <v>3004</v>
      </c>
      <c r="C2939" s="30">
        <v>1</v>
      </c>
      <c r="D2939" s="30">
        <v>1</v>
      </c>
    </row>
    <row r="2940" spans="1:4">
      <c r="A2940" s="30" t="s">
        <v>2166</v>
      </c>
      <c r="B2940" s="30" t="s">
        <v>3002</v>
      </c>
      <c r="C2940" s="30">
        <v>1</v>
      </c>
      <c r="D2940" s="30">
        <v>1</v>
      </c>
    </row>
    <row r="2941" spans="1:4">
      <c r="A2941" s="30" t="s">
        <v>3926</v>
      </c>
      <c r="B2941" s="30" t="s">
        <v>3003</v>
      </c>
      <c r="C2941" s="30">
        <v>1</v>
      </c>
      <c r="D2941" s="30">
        <v>1</v>
      </c>
    </row>
    <row r="2942" spans="1:4">
      <c r="A2942" s="30" t="s">
        <v>2714</v>
      </c>
      <c r="B2942" s="30" t="s">
        <v>3003</v>
      </c>
      <c r="C2942" s="30">
        <v>1</v>
      </c>
      <c r="D2942" s="30">
        <v>1</v>
      </c>
    </row>
    <row r="2943" spans="1:4">
      <c r="A2943" s="30" t="s">
        <v>3262</v>
      </c>
      <c r="B2943" s="30" t="s">
        <v>3003</v>
      </c>
      <c r="C2943" s="30">
        <v>1</v>
      </c>
      <c r="D2943" s="30">
        <v>1</v>
      </c>
    </row>
    <row r="2944" spans="1:4">
      <c r="A2944" s="30" t="s">
        <v>1509</v>
      </c>
      <c r="B2944" s="30" t="s">
        <v>3003</v>
      </c>
      <c r="C2944" s="30">
        <v>1</v>
      </c>
      <c r="D2944" s="30">
        <v>1</v>
      </c>
    </row>
    <row r="2945" spans="1:4">
      <c r="A2945" s="30" t="s">
        <v>1913</v>
      </c>
      <c r="B2945" s="30" t="s">
        <v>3003</v>
      </c>
      <c r="C2945" s="30">
        <v>1</v>
      </c>
      <c r="D2945" s="30">
        <v>1</v>
      </c>
    </row>
    <row r="2946" spans="1:4">
      <c r="A2946" s="30" t="s">
        <v>2389</v>
      </c>
      <c r="B2946" s="30" t="s">
        <v>3004</v>
      </c>
      <c r="C2946" s="30">
        <v>1</v>
      </c>
      <c r="D2946" s="30">
        <v>1</v>
      </c>
    </row>
    <row r="2947" spans="1:4">
      <c r="A2947" s="30" t="s">
        <v>3263</v>
      </c>
      <c r="B2947" s="30" t="s">
        <v>3002</v>
      </c>
      <c r="C2947" s="30">
        <v>1</v>
      </c>
      <c r="D2947" s="30">
        <v>1</v>
      </c>
    </row>
    <row r="2948" spans="1:4">
      <c r="A2948" s="30" t="s">
        <v>3927</v>
      </c>
      <c r="B2948" s="30" t="s">
        <v>3003</v>
      </c>
      <c r="C2948" s="30">
        <v>1</v>
      </c>
      <c r="D2948" s="30">
        <v>1</v>
      </c>
    </row>
    <row r="2949" spans="1:4">
      <c r="A2949" s="30" t="s">
        <v>2270</v>
      </c>
      <c r="B2949" s="30" t="s">
        <v>3003</v>
      </c>
      <c r="C2949" s="30">
        <v>1</v>
      </c>
      <c r="D2949" s="30">
        <v>1</v>
      </c>
    </row>
    <row r="2950" spans="1:4">
      <c r="A2950" s="30" t="s">
        <v>1820</v>
      </c>
      <c r="B2950" s="30" t="s">
        <v>3002</v>
      </c>
      <c r="C2950" s="30">
        <v>1</v>
      </c>
      <c r="D2950" s="30">
        <v>1</v>
      </c>
    </row>
    <row r="2951" spans="1:4">
      <c r="A2951" s="30" t="s">
        <v>3174</v>
      </c>
      <c r="B2951" s="30" t="s">
        <v>3002</v>
      </c>
      <c r="C2951" s="30">
        <v>1</v>
      </c>
      <c r="D2951" s="30">
        <v>1</v>
      </c>
    </row>
    <row r="2952" spans="1:4">
      <c r="A2952" s="30" t="s">
        <v>2079</v>
      </c>
      <c r="B2952" s="30" t="s">
        <v>3002</v>
      </c>
      <c r="C2952" s="30">
        <v>1</v>
      </c>
      <c r="D2952" s="30">
        <v>1</v>
      </c>
    </row>
    <row r="2953" spans="1:4">
      <c r="A2953" s="30" t="s">
        <v>3928</v>
      </c>
      <c r="B2953" s="30" t="s">
        <v>3003</v>
      </c>
      <c r="C2953" s="30">
        <v>1</v>
      </c>
      <c r="D2953" s="30">
        <v>1</v>
      </c>
    </row>
    <row r="2954" spans="1:4">
      <c r="A2954" s="30" t="s">
        <v>2391</v>
      </c>
      <c r="B2954" s="30" t="s">
        <v>3002</v>
      </c>
      <c r="C2954" s="30">
        <v>1</v>
      </c>
      <c r="D2954" s="30">
        <v>1</v>
      </c>
    </row>
    <row r="2955" spans="1:4">
      <c r="A2955" s="30" t="s">
        <v>3929</v>
      </c>
      <c r="B2955" s="30" t="s">
        <v>3003</v>
      </c>
      <c r="C2955" s="30">
        <v>1</v>
      </c>
      <c r="D2955" s="30">
        <v>1</v>
      </c>
    </row>
    <row r="2956" spans="1:4">
      <c r="A2956" s="30" t="s">
        <v>3265</v>
      </c>
      <c r="B2956" s="30" t="s">
        <v>3003</v>
      </c>
      <c r="C2956" s="30">
        <v>1</v>
      </c>
      <c r="D2956" s="30">
        <v>1</v>
      </c>
    </row>
    <row r="2957" spans="1:4">
      <c r="A2957" s="30" t="s">
        <v>2392</v>
      </c>
      <c r="B2957" s="30" t="s">
        <v>3002</v>
      </c>
      <c r="C2957" s="30">
        <v>1</v>
      </c>
      <c r="D2957" s="30">
        <v>1</v>
      </c>
    </row>
    <row r="2958" spans="1:4">
      <c r="A2958" s="30" t="s">
        <v>1915</v>
      </c>
      <c r="B2958" s="30" t="s">
        <v>3003</v>
      </c>
      <c r="C2958" s="30">
        <v>1</v>
      </c>
      <c r="D2958" s="30">
        <v>1</v>
      </c>
    </row>
    <row r="2959" spans="1:4">
      <c r="A2959" s="30" t="s">
        <v>1915</v>
      </c>
      <c r="B2959" s="30" t="s">
        <v>3002</v>
      </c>
      <c r="C2959" s="30">
        <v>1</v>
      </c>
      <c r="D2959" s="30">
        <v>1</v>
      </c>
    </row>
    <row r="2960" spans="1:4">
      <c r="A2960" s="30" t="s">
        <v>3266</v>
      </c>
      <c r="B2960" s="30" t="s">
        <v>3003</v>
      </c>
      <c r="C2960" s="30">
        <v>1</v>
      </c>
      <c r="D2960" s="30">
        <v>1</v>
      </c>
    </row>
    <row r="2961" spans="1:4">
      <c r="A2961" s="30" t="s">
        <v>1607</v>
      </c>
      <c r="B2961" s="30" t="s">
        <v>3002</v>
      </c>
      <c r="C2961" s="30">
        <v>1</v>
      </c>
      <c r="D2961" s="30">
        <v>1</v>
      </c>
    </row>
    <row r="2962" spans="1:4">
      <c r="A2962" s="30" t="s">
        <v>1607</v>
      </c>
      <c r="B2962" s="30" t="s">
        <v>3004</v>
      </c>
      <c r="C2962" s="30">
        <v>1</v>
      </c>
      <c r="D2962" s="30">
        <v>1</v>
      </c>
    </row>
    <row r="2963" spans="1:4">
      <c r="A2963" s="30" t="s">
        <v>3930</v>
      </c>
      <c r="B2963" s="30" t="s">
        <v>3003</v>
      </c>
      <c r="C2963" s="30">
        <v>1</v>
      </c>
      <c r="D2963" s="30">
        <v>1</v>
      </c>
    </row>
    <row r="2964" spans="1:4">
      <c r="A2964" s="30" t="s">
        <v>2168</v>
      </c>
      <c r="B2964" s="30" t="s">
        <v>3002</v>
      </c>
      <c r="C2964" s="30">
        <v>1</v>
      </c>
      <c r="D2964" s="30">
        <v>1</v>
      </c>
    </row>
    <row r="2965" spans="1:4">
      <c r="A2965" s="30" t="s">
        <v>3267</v>
      </c>
      <c r="B2965" s="30" t="s">
        <v>3003</v>
      </c>
      <c r="C2965" s="30">
        <v>1</v>
      </c>
      <c r="D2965" s="30">
        <v>1</v>
      </c>
    </row>
    <row r="2966" spans="1:4">
      <c r="A2966" s="30" t="s">
        <v>2531</v>
      </c>
      <c r="B2966" s="30" t="s">
        <v>3003</v>
      </c>
      <c r="C2966" s="30">
        <v>1</v>
      </c>
      <c r="D2966" s="30">
        <v>1</v>
      </c>
    </row>
    <row r="2967" spans="1:4">
      <c r="A2967" s="30" t="s">
        <v>3931</v>
      </c>
      <c r="B2967" s="30" t="s">
        <v>3003</v>
      </c>
      <c r="C2967" s="30">
        <v>1</v>
      </c>
      <c r="D2967" s="30">
        <v>1</v>
      </c>
    </row>
    <row r="2968" spans="1:4">
      <c r="A2968" s="30" t="s">
        <v>3932</v>
      </c>
      <c r="B2968" s="30" t="s">
        <v>3003</v>
      </c>
      <c r="C2968" s="30">
        <v>1</v>
      </c>
      <c r="D2968" s="30">
        <v>1</v>
      </c>
    </row>
    <row r="2969" spans="1:4">
      <c r="A2969" s="30" t="s">
        <v>2393</v>
      </c>
      <c r="B2969" s="30" t="s">
        <v>3003</v>
      </c>
      <c r="C2969" s="30">
        <v>1</v>
      </c>
      <c r="D2969" s="30">
        <v>1</v>
      </c>
    </row>
    <row r="2970" spans="1:4">
      <c r="A2970" s="30" t="s">
        <v>2393</v>
      </c>
      <c r="B2970" s="30" t="s">
        <v>3002</v>
      </c>
      <c r="C2970" s="30">
        <v>1</v>
      </c>
      <c r="D2970" s="30">
        <v>1</v>
      </c>
    </row>
    <row r="2971" spans="1:4">
      <c r="A2971" s="30" t="s">
        <v>3208</v>
      </c>
      <c r="B2971" s="30" t="s">
        <v>3002</v>
      </c>
      <c r="C2971" s="30">
        <v>1</v>
      </c>
      <c r="D2971" s="30">
        <v>1</v>
      </c>
    </row>
    <row r="2972" spans="1:4">
      <c r="A2972" s="30" t="s">
        <v>2271</v>
      </c>
      <c r="B2972" s="30" t="s">
        <v>3003</v>
      </c>
      <c r="C2972" s="30">
        <v>1</v>
      </c>
      <c r="D2972" s="30">
        <v>1</v>
      </c>
    </row>
    <row r="2973" spans="1:4">
      <c r="A2973" s="30" t="s">
        <v>2271</v>
      </c>
      <c r="B2973" s="30" t="s">
        <v>3002</v>
      </c>
      <c r="C2973" s="30">
        <v>1</v>
      </c>
      <c r="D2973" s="30">
        <v>1</v>
      </c>
    </row>
    <row r="2974" spans="1:4">
      <c r="A2974" s="30" t="s">
        <v>2532</v>
      </c>
      <c r="B2974" s="30" t="s">
        <v>3002</v>
      </c>
      <c r="C2974" s="30">
        <v>1</v>
      </c>
      <c r="D2974" s="30">
        <v>1</v>
      </c>
    </row>
    <row r="2975" spans="1:4">
      <c r="A2975" s="30" t="s">
        <v>1713</v>
      </c>
      <c r="B2975" s="30" t="s">
        <v>3002</v>
      </c>
      <c r="C2975" s="30">
        <v>1</v>
      </c>
      <c r="D2975" s="30">
        <v>1</v>
      </c>
    </row>
    <row r="2976" spans="1:4">
      <c r="A2976" s="30" t="s">
        <v>1821</v>
      </c>
      <c r="B2976" s="30" t="s">
        <v>3002</v>
      </c>
      <c r="C2976" s="30">
        <v>1</v>
      </c>
      <c r="D2976" s="30">
        <v>1</v>
      </c>
    </row>
    <row r="2977" spans="1:4">
      <c r="A2977" s="30" t="s">
        <v>3269</v>
      </c>
      <c r="B2977" s="30" t="s">
        <v>3003</v>
      </c>
      <c r="C2977" s="30">
        <v>1</v>
      </c>
      <c r="D2977" s="30">
        <v>1</v>
      </c>
    </row>
    <row r="2978" spans="1:4">
      <c r="A2978" s="30" t="s">
        <v>2394</v>
      </c>
      <c r="B2978" s="30" t="s">
        <v>3002</v>
      </c>
      <c r="C2978" s="30">
        <v>1</v>
      </c>
      <c r="D2978" s="30">
        <v>1</v>
      </c>
    </row>
    <row r="2979" spans="1:4">
      <c r="A2979" s="30" t="s">
        <v>3270</v>
      </c>
      <c r="B2979" s="30" t="s">
        <v>3003</v>
      </c>
      <c r="C2979" s="30">
        <v>1</v>
      </c>
      <c r="D2979" s="30">
        <v>1</v>
      </c>
    </row>
    <row r="2980" spans="1:4">
      <c r="A2980" s="30" t="s">
        <v>2534</v>
      </c>
      <c r="B2980" s="30" t="s">
        <v>3003</v>
      </c>
      <c r="C2980" s="30">
        <v>1</v>
      </c>
      <c r="D2980" s="30">
        <v>1</v>
      </c>
    </row>
    <row r="2981" spans="1:4">
      <c r="A2981" s="30" t="s">
        <v>3933</v>
      </c>
      <c r="B2981" s="30" t="s">
        <v>3002</v>
      </c>
      <c r="C2981" s="30">
        <v>1</v>
      </c>
      <c r="D2981" s="30">
        <v>1</v>
      </c>
    </row>
    <row r="2982" spans="1:4">
      <c r="A2982" s="30" t="s">
        <v>1609</v>
      </c>
      <c r="B2982" s="30" t="s">
        <v>3002</v>
      </c>
      <c r="C2982" s="30">
        <v>1</v>
      </c>
      <c r="D2982" s="30">
        <v>1</v>
      </c>
    </row>
    <row r="2983" spans="1:4">
      <c r="A2983" s="30" t="s">
        <v>2715</v>
      </c>
      <c r="B2983" s="30" t="s">
        <v>3003</v>
      </c>
      <c r="C2983" s="30">
        <v>1</v>
      </c>
      <c r="D2983" s="30">
        <v>1</v>
      </c>
    </row>
    <row r="2984" spans="1:4">
      <c r="A2984" s="30" t="s">
        <v>3271</v>
      </c>
      <c r="B2984" s="30" t="s">
        <v>3003</v>
      </c>
      <c r="C2984" s="30">
        <v>1</v>
      </c>
      <c r="D2984" s="30">
        <v>1</v>
      </c>
    </row>
    <row r="2985" spans="1:4">
      <c r="A2985" s="30" t="s">
        <v>3934</v>
      </c>
      <c r="B2985" s="30" t="s">
        <v>3002</v>
      </c>
      <c r="C2985" s="30">
        <v>1</v>
      </c>
      <c r="D2985" s="30">
        <v>1</v>
      </c>
    </row>
    <row r="2986" spans="1:4">
      <c r="A2986" s="30" t="s">
        <v>1680</v>
      </c>
      <c r="B2986" s="30" t="s">
        <v>3003</v>
      </c>
      <c r="C2986" s="30">
        <v>1</v>
      </c>
      <c r="D2986" s="30">
        <v>1</v>
      </c>
    </row>
    <row r="2987" spans="1:4">
      <c r="A2987" s="30" t="s">
        <v>3935</v>
      </c>
      <c r="B2987" s="30" t="s">
        <v>3002</v>
      </c>
      <c r="C2987" s="30">
        <v>1</v>
      </c>
      <c r="D2987" s="30">
        <v>1</v>
      </c>
    </row>
    <row r="2988" spans="1:4">
      <c r="A2988" s="30" t="s">
        <v>2716</v>
      </c>
      <c r="B2988" s="30" t="s">
        <v>3003</v>
      </c>
      <c r="C2988" s="30">
        <v>1</v>
      </c>
      <c r="D2988" s="30">
        <v>1</v>
      </c>
    </row>
    <row r="2989" spans="1:4">
      <c r="A2989" s="30" t="s">
        <v>3936</v>
      </c>
      <c r="B2989" s="30" t="s">
        <v>3002</v>
      </c>
      <c r="C2989" s="30">
        <v>1</v>
      </c>
      <c r="D2989" s="30">
        <v>1</v>
      </c>
    </row>
    <row r="2990" spans="1:4">
      <c r="A2990" s="30" t="s">
        <v>3139</v>
      </c>
      <c r="B2990" s="30" t="s">
        <v>3003</v>
      </c>
      <c r="C2990" s="30">
        <v>1</v>
      </c>
      <c r="D2990" s="30">
        <v>1</v>
      </c>
    </row>
    <row r="2991" spans="1:4">
      <c r="A2991" s="30" t="s">
        <v>2717</v>
      </c>
      <c r="B2991" s="30" t="s">
        <v>3003</v>
      </c>
      <c r="C2991" s="30">
        <v>1</v>
      </c>
      <c r="D2991" s="30">
        <v>1</v>
      </c>
    </row>
    <row r="2992" spans="1:4">
      <c r="A2992" s="30" t="s">
        <v>1982</v>
      </c>
      <c r="B2992" s="30" t="s">
        <v>3002</v>
      </c>
      <c r="C2992" s="30">
        <v>1</v>
      </c>
      <c r="D2992" s="30">
        <v>1</v>
      </c>
    </row>
    <row r="2993" spans="1:4">
      <c r="A2993" s="30" t="s">
        <v>3937</v>
      </c>
      <c r="B2993" s="30" t="s">
        <v>3002</v>
      </c>
      <c r="C2993" s="30">
        <v>1</v>
      </c>
      <c r="D2993" s="30">
        <v>1</v>
      </c>
    </row>
    <row r="2994" spans="1:4">
      <c r="A2994" s="30" t="s">
        <v>3272</v>
      </c>
      <c r="B2994" s="30" t="s">
        <v>3003</v>
      </c>
      <c r="C2994" s="30">
        <v>1</v>
      </c>
      <c r="D2994" s="30">
        <v>1</v>
      </c>
    </row>
    <row r="2995" spans="1:4">
      <c r="A2995" s="30" t="s">
        <v>1548</v>
      </c>
      <c r="B2995" s="30" t="s">
        <v>3004</v>
      </c>
      <c r="C2995" s="30">
        <v>1</v>
      </c>
      <c r="D2995" s="30">
        <v>1</v>
      </c>
    </row>
    <row r="2996" spans="1:4">
      <c r="A2996" s="30" t="s">
        <v>1861</v>
      </c>
      <c r="B2996" s="30" t="s">
        <v>3002</v>
      </c>
      <c r="C2996" s="30">
        <v>1</v>
      </c>
      <c r="D2996" s="30">
        <v>1</v>
      </c>
    </row>
    <row r="2997" spans="1:4">
      <c r="A2997" s="30" t="s">
        <v>3175</v>
      </c>
      <c r="B2997" s="30" t="s">
        <v>3003</v>
      </c>
      <c r="C2997" s="30">
        <v>1</v>
      </c>
      <c r="D2997" s="30">
        <v>1</v>
      </c>
    </row>
    <row r="2998" spans="1:4">
      <c r="A2998" s="30" t="s">
        <v>1714</v>
      </c>
      <c r="B2998" s="30" t="s">
        <v>3002</v>
      </c>
      <c r="C2998" s="30">
        <v>1</v>
      </c>
      <c r="D2998" s="30">
        <v>1</v>
      </c>
    </row>
    <row r="2999" spans="1:4">
      <c r="A2999" s="30" t="s">
        <v>3938</v>
      </c>
      <c r="B2999" s="30" t="s">
        <v>3003</v>
      </c>
      <c r="C2999" s="30">
        <v>1</v>
      </c>
      <c r="D2999" s="30">
        <v>1</v>
      </c>
    </row>
    <row r="3000" spans="1:4">
      <c r="A3000" s="30" t="s">
        <v>1984</v>
      </c>
      <c r="B3000" s="30" t="s">
        <v>3003</v>
      </c>
      <c r="C3000" s="30">
        <v>1</v>
      </c>
      <c r="D3000" s="30">
        <v>1</v>
      </c>
    </row>
    <row r="3001" spans="1:4">
      <c r="A3001" s="30" t="s">
        <v>1984</v>
      </c>
      <c r="B3001" s="30" t="s">
        <v>3002</v>
      </c>
      <c r="C3001" s="30">
        <v>1</v>
      </c>
      <c r="D3001" s="30">
        <v>1</v>
      </c>
    </row>
    <row r="3002" spans="1:4">
      <c r="A3002" s="30" t="s">
        <v>2274</v>
      </c>
      <c r="B3002" s="30" t="s">
        <v>3003</v>
      </c>
      <c r="C3002" s="30">
        <v>1</v>
      </c>
      <c r="D3002" s="30">
        <v>1</v>
      </c>
    </row>
    <row r="3003" spans="1:4">
      <c r="A3003" s="30" t="s">
        <v>2536</v>
      </c>
      <c r="B3003" s="30" t="s">
        <v>3002</v>
      </c>
      <c r="C3003" s="30">
        <v>1</v>
      </c>
      <c r="D3003" s="30">
        <v>1</v>
      </c>
    </row>
    <row r="3004" spans="1:4">
      <c r="A3004" s="30" t="s">
        <v>3939</v>
      </c>
      <c r="B3004" s="30" t="s">
        <v>3002</v>
      </c>
      <c r="C3004" s="30">
        <v>1</v>
      </c>
      <c r="D3004" s="30">
        <v>1</v>
      </c>
    </row>
    <row r="3005" spans="1:4">
      <c r="A3005" s="30" t="s">
        <v>3274</v>
      </c>
      <c r="B3005" s="30" t="s">
        <v>3003</v>
      </c>
      <c r="C3005" s="30">
        <v>1</v>
      </c>
      <c r="D3005" s="30">
        <v>1</v>
      </c>
    </row>
    <row r="3006" spans="1:4">
      <c r="A3006" s="30" t="s">
        <v>3506</v>
      </c>
      <c r="B3006" s="30" t="s">
        <v>3002</v>
      </c>
      <c r="C3006" s="30">
        <v>1</v>
      </c>
      <c r="D3006" s="30">
        <v>1</v>
      </c>
    </row>
    <row r="3007" spans="1:4">
      <c r="A3007" s="30" t="s">
        <v>2398</v>
      </c>
      <c r="B3007" s="30" t="s">
        <v>3002</v>
      </c>
      <c r="C3007" s="30">
        <v>1</v>
      </c>
      <c r="D3007" s="30">
        <v>1</v>
      </c>
    </row>
    <row r="3008" spans="1:4">
      <c r="A3008" s="30" t="s">
        <v>1917</v>
      </c>
      <c r="B3008" s="30" t="s">
        <v>3002</v>
      </c>
      <c r="C3008" s="30">
        <v>1</v>
      </c>
      <c r="D3008" s="30">
        <v>1</v>
      </c>
    </row>
    <row r="3009" spans="1:4">
      <c r="A3009" s="30" t="s">
        <v>2081</v>
      </c>
      <c r="B3009" s="30" t="s">
        <v>3003</v>
      </c>
      <c r="C3009" s="30">
        <v>1</v>
      </c>
      <c r="D3009" s="30">
        <v>1</v>
      </c>
    </row>
    <row r="3010" spans="1:4">
      <c r="A3010" s="30" t="s">
        <v>3940</v>
      </c>
      <c r="B3010" s="30" t="s">
        <v>3003</v>
      </c>
      <c r="C3010" s="30">
        <v>1</v>
      </c>
      <c r="D3010" s="30">
        <v>1</v>
      </c>
    </row>
    <row r="3011" spans="1:4">
      <c r="A3011" s="30" t="s">
        <v>3275</v>
      </c>
      <c r="B3011" s="30" t="s">
        <v>3003</v>
      </c>
      <c r="C3011" s="30">
        <v>1</v>
      </c>
      <c r="D3011" s="30">
        <v>1</v>
      </c>
    </row>
    <row r="3012" spans="1:4">
      <c r="A3012" s="30" t="s">
        <v>1590</v>
      </c>
      <c r="B3012" s="30" t="s">
        <v>3002</v>
      </c>
      <c r="C3012" s="30">
        <v>1</v>
      </c>
      <c r="D3012" s="30">
        <v>1</v>
      </c>
    </row>
    <row r="3013" spans="1:4">
      <c r="A3013" s="30" t="s">
        <v>1715</v>
      </c>
      <c r="B3013" s="30" t="s">
        <v>3004</v>
      </c>
      <c r="C3013" s="30">
        <v>1</v>
      </c>
      <c r="D3013" s="30">
        <v>1</v>
      </c>
    </row>
    <row r="3014" spans="1:4">
      <c r="A3014" s="30" t="s">
        <v>1863</v>
      </c>
      <c r="B3014" s="30" t="s">
        <v>3002</v>
      </c>
      <c r="C3014" s="30">
        <v>1</v>
      </c>
      <c r="D3014" s="30">
        <v>1</v>
      </c>
    </row>
    <row r="3015" spans="1:4">
      <c r="A3015" s="30" t="s">
        <v>3941</v>
      </c>
      <c r="B3015" s="30" t="s">
        <v>3003</v>
      </c>
      <c r="C3015" s="30">
        <v>1</v>
      </c>
      <c r="D3015" s="30">
        <v>1</v>
      </c>
    </row>
    <row r="3016" spans="1:4">
      <c r="A3016" s="30" t="s">
        <v>2082</v>
      </c>
      <c r="B3016" s="30" t="s">
        <v>3003</v>
      </c>
      <c r="C3016" s="30">
        <v>1</v>
      </c>
      <c r="D3016" s="30">
        <v>1</v>
      </c>
    </row>
    <row r="3017" spans="1:4">
      <c r="A3017" s="30" t="s">
        <v>1985</v>
      </c>
      <c r="B3017" s="30" t="s">
        <v>3002</v>
      </c>
      <c r="C3017" s="30">
        <v>1</v>
      </c>
      <c r="D3017" s="30">
        <v>1</v>
      </c>
    </row>
    <row r="3018" spans="1:4">
      <c r="A3018" s="30" t="s">
        <v>1591</v>
      </c>
      <c r="B3018" s="30" t="s">
        <v>3002</v>
      </c>
      <c r="C3018" s="30">
        <v>1</v>
      </c>
      <c r="D3018" s="30">
        <v>1</v>
      </c>
    </row>
    <row r="3019" spans="1:4">
      <c r="A3019" s="30" t="s">
        <v>1591</v>
      </c>
      <c r="B3019" s="30" t="s">
        <v>3004</v>
      </c>
      <c r="C3019" s="30">
        <v>1</v>
      </c>
      <c r="D3019" s="30">
        <v>1</v>
      </c>
    </row>
    <row r="3020" spans="1:4">
      <c r="A3020" s="30" t="s">
        <v>3277</v>
      </c>
      <c r="B3020" s="30" t="s">
        <v>3003</v>
      </c>
      <c r="C3020" s="30">
        <v>1</v>
      </c>
      <c r="D3020" s="30">
        <v>1</v>
      </c>
    </row>
    <row r="3021" spans="1:4">
      <c r="A3021" s="30" t="s">
        <v>3136</v>
      </c>
      <c r="B3021" s="30" t="s">
        <v>3003</v>
      </c>
      <c r="C3021" s="30">
        <v>1</v>
      </c>
      <c r="D3021" s="30">
        <v>1</v>
      </c>
    </row>
    <row r="3022" spans="1:4">
      <c r="A3022" s="30" t="s">
        <v>2172</v>
      </c>
      <c r="B3022" s="30" t="s">
        <v>3004</v>
      </c>
      <c r="C3022" s="30">
        <v>1</v>
      </c>
      <c r="D3022" s="30">
        <v>1</v>
      </c>
    </row>
    <row r="3023" spans="1:4">
      <c r="A3023" s="30" t="s">
        <v>2399</v>
      </c>
      <c r="B3023" s="30" t="s">
        <v>3004</v>
      </c>
      <c r="C3023" s="30">
        <v>1</v>
      </c>
      <c r="D3023" s="30">
        <v>1</v>
      </c>
    </row>
    <row r="3024" spans="1:4">
      <c r="A3024" s="30" t="s">
        <v>2173</v>
      </c>
      <c r="B3024" s="30" t="s">
        <v>3002</v>
      </c>
      <c r="C3024" s="30">
        <v>1</v>
      </c>
      <c r="D3024" s="30">
        <v>1</v>
      </c>
    </row>
    <row r="3025" spans="1:4">
      <c r="A3025" s="30" t="s">
        <v>2718</v>
      </c>
      <c r="B3025" s="30" t="s">
        <v>3002</v>
      </c>
      <c r="C3025" s="30">
        <v>1</v>
      </c>
      <c r="D3025" s="30">
        <v>1</v>
      </c>
    </row>
    <row r="3026" spans="1:4">
      <c r="A3026" s="30" t="s">
        <v>2719</v>
      </c>
      <c r="B3026" s="30" t="s">
        <v>3003</v>
      </c>
      <c r="C3026" s="30">
        <v>1</v>
      </c>
      <c r="D3026" s="30">
        <v>1</v>
      </c>
    </row>
    <row r="3027" spans="1:4">
      <c r="A3027" s="30" t="s">
        <v>1629</v>
      </c>
      <c r="B3027" s="30" t="s">
        <v>3004</v>
      </c>
      <c r="C3027" s="30">
        <v>1</v>
      </c>
      <c r="D3027" s="30">
        <v>1</v>
      </c>
    </row>
    <row r="3028" spans="1:4">
      <c r="A3028" s="30" t="s">
        <v>3942</v>
      </c>
      <c r="B3028" s="30" t="s">
        <v>3003</v>
      </c>
      <c r="C3028" s="30">
        <v>1</v>
      </c>
      <c r="D3028" s="30">
        <v>1</v>
      </c>
    </row>
    <row r="3029" spans="1:4">
      <c r="A3029" s="30" t="s">
        <v>3943</v>
      </c>
      <c r="B3029" s="30" t="s">
        <v>3002</v>
      </c>
      <c r="C3029" s="30">
        <v>1</v>
      </c>
      <c r="D3029" s="30">
        <v>1</v>
      </c>
    </row>
    <row r="3030" spans="1:4">
      <c r="A3030" s="30" t="s">
        <v>2400</v>
      </c>
      <c r="B3030" s="30" t="s">
        <v>3003</v>
      </c>
      <c r="C3030" s="30">
        <v>1</v>
      </c>
      <c r="D3030" s="30">
        <v>1</v>
      </c>
    </row>
    <row r="3031" spans="1:4">
      <c r="A3031" s="30" t="s">
        <v>3944</v>
      </c>
      <c r="B3031" s="30" t="s">
        <v>3002</v>
      </c>
      <c r="C3031" s="30">
        <v>1</v>
      </c>
      <c r="D3031" s="30">
        <v>1</v>
      </c>
    </row>
    <row r="3032" spans="1:4">
      <c r="A3032" s="30" t="s">
        <v>2084</v>
      </c>
      <c r="B3032" s="30" t="s">
        <v>3003</v>
      </c>
      <c r="C3032" s="30">
        <v>1</v>
      </c>
      <c r="D3032" s="30">
        <v>1</v>
      </c>
    </row>
    <row r="3033" spans="1:4">
      <c r="A3033" s="30" t="s">
        <v>2084</v>
      </c>
      <c r="B3033" s="30" t="s">
        <v>3004</v>
      </c>
      <c r="C3033" s="30">
        <v>1</v>
      </c>
      <c r="D3033" s="30">
        <v>1</v>
      </c>
    </row>
    <row r="3034" spans="1:4">
      <c r="A3034" s="30" t="s">
        <v>1919</v>
      </c>
      <c r="B3034" s="30" t="s">
        <v>3003</v>
      </c>
      <c r="C3034" s="30">
        <v>1</v>
      </c>
      <c r="D3034" s="30">
        <v>1</v>
      </c>
    </row>
    <row r="3035" spans="1:4">
      <c r="A3035" s="30" t="s">
        <v>1919</v>
      </c>
      <c r="B3035" s="30" t="s">
        <v>3002</v>
      </c>
      <c r="C3035" s="30">
        <v>1</v>
      </c>
      <c r="D3035" s="30">
        <v>1</v>
      </c>
    </row>
    <row r="3036" spans="1:4">
      <c r="A3036" s="30" t="s">
        <v>3945</v>
      </c>
      <c r="B3036" s="30" t="s">
        <v>3003</v>
      </c>
      <c r="C3036" s="30">
        <v>1</v>
      </c>
      <c r="D3036" s="30">
        <v>1</v>
      </c>
    </row>
    <row r="3037" spans="1:4">
      <c r="A3037" s="30" t="s">
        <v>1920</v>
      </c>
      <c r="B3037" s="30" t="s">
        <v>3003</v>
      </c>
      <c r="C3037" s="30">
        <v>1</v>
      </c>
      <c r="D3037" s="30">
        <v>1</v>
      </c>
    </row>
    <row r="3038" spans="1:4">
      <c r="A3038" s="30" t="s">
        <v>2277</v>
      </c>
      <c r="B3038" s="30" t="s">
        <v>3003</v>
      </c>
      <c r="C3038" s="30">
        <v>1</v>
      </c>
      <c r="D3038" s="30">
        <v>1</v>
      </c>
    </row>
    <row r="3039" spans="1:4">
      <c r="A3039" s="30" t="s">
        <v>3946</v>
      </c>
      <c r="B3039" s="30" t="s">
        <v>3002</v>
      </c>
      <c r="C3039" s="30">
        <v>1</v>
      </c>
      <c r="D3039" s="30">
        <v>1</v>
      </c>
    </row>
    <row r="3040" spans="1:4">
      <c r="A3040" s="30" t="s">
        <v>3947</v>
      </c>
      <c r="B3040" s="30" t="s">
        <v>3003</v>
      </c>
      <c r="C3040" s="30">
        <v>1</v>
      </c>
      <c r="D3040" s="30">
        <v>1</v>
      </c>
    </row>
    <row r="3041" spans="1:4">
      <c r="A3041" s="30" t="s">
        <v>3948</v>
      </c>
      <c r="B3041" s="30" t="s">
        <v>3002</v>
      </c>
      <c r="C3041" s="30">
        <v>1</v>
      </c>
      <c r="D3041" s="30">
        <v>1</v>
      </c>
    </row>
    <row r="3042" spans="1:4">
      <c r="A3042" s="30" t="s">
        <v>2278</v>
      </c>
      <c r="B3042" s="30" t="s">
        <v>3002</v>
      </c>
      <c r="C3042" s="30">
        <v>1</v>
      </c>
      <c r="D3042" s="30">
        <v>1</v>
      </c>
    </row>
    <row r="3043" spans="1:4">
      <c r="A3043" s="30" t="s">
        <v>3949</v>
      </c>
      <c r="B3043" s="30" t="s">
        <v>3003</v>
      </c>
      <c r="C3043" s="30">
        <v>1</v>
      </c>
      <c r="D3043" s="30">
        <v>1</v>
      </c>
    </row>
    <row r="3044" spans="1:4">
      <c r="A3044" s="30" t="s">
        <v>3950</v>
      </c>
      <c r="B3044" s="30" t="s">
        <v>3003</v>
      </c>
      <c r="C3044" s="30">
        <v>1</v>
      </c>
      <c r="D3044" s="30">
        <v>1</v>
      </c>
    </row>
    <row r="3045" spans="1:4">
      <c r="A3045" s="30" t="s">
        <v>3951</v>
      </c>
      <c r="B3045" s="30" t="s">
        <v>3003</v>
      </c>
      <c r="C3045" s="30">
        <v>1</v>
      </c>
      <c r="D3045" s="30">
        <v>1</v>
      </c>
    </row>
    <row r="3046" spans="1:4">
      <c r="A3046" s="30" t="s">
        <v>2176</v>
      </c>
      <c r="B3046" s="30" t="s">
        <v>3002</v>
      </c>
      <c r="C3046" s="30">
        <v>1</v>
      </c>
      <c r="D3046" s="30">
        <v>1</v>
      </c>
    </row>
    <row r="3047" spans="1:4">
      <c r="A3047" s="30" t="s">
        <v>3952</v>
      </c>
      <c r="B3047" s="30" t="s">
        <v>3003</v>
      </c>
      <c r="C3047" s="30">
        <v>1</v>
      </c>
      <c r="D3047" s="30">
        <v>1</v>
      </c>
    </row>
    <row r="3048" spans="1:4">
      <c r="A3048" s="30" t="s">
        <v>2720</v>
      </c>
      <c r="B3048" s="30" t="s">
        <v>3002</v>
      </c>
      <c r="C3048" s="30">
        <v>1</v>
      </c>
      <c r="D3048" s="30">
        <v>1</v>
      </c>
    </row>
    <row r="3049" spans="1:4">
      <c r="A3049" s="30" t="s">
        <v>1986</v>
      </c>
      <c r="B3049" s="30" t="s">
        <v>3003</v>
      </c>
      <c r="C3049" s="30">
        <v>1</v>
      </c>
      <c r="D3049" s="30">
        <v>1</v>
      </c>
    </row>
    <row r="3050" spans="1:4">
      <c r="A3050" s="30" t="s">
        <v>3953</v>
      </c>
      <c r="B3050" s="30" t="s">
        <v>3003</v>
      </c>
      <c r="C3050" s="30">
        <v>1</v>
      </c>
      <c r="D3050" s="30">
        <v>1</v>
      </c>
    </row>
    <row r="3051" spans="1:4">
      <c r="A3051" s="30" t="s">
        <v>2537</v>
      </c>
      <c r="B3051" s="30" t="s">
        <v>3003</v>
      </c>
      <c r="C3051" s="30">
        <v>1</v>
      </c>
      <c r="D3051" s="30">
        <v>1</v>
      </c>
    </row>
    <row r="3052" spans="1:4">
      <c r="A3052" s="30" t="s">
        <v>2537</v>
      </c>
      <c r="B3052" s="30" t="s">
        <v>3002</v>
      </c>
      <c r="C3052" s="30">
        <v>1</v>
      </c>
      <c r="D3052" s="30">
        <v>1</v>
      </c>
    </row>
    <row r="3053" spans="1:4">
      <c r="A3053" s="30" t="s">
        <v>1652</v>
      </c>
      <c r="B3053" s="30" t="s">
        <v>3003</v>
      </c>
      <c r="C3053" s="30">
        <v>1</v>
      </c>
      <c r="D3053" s="30">
        <v>1</v>
      </c>
    </row>
    <row r="3054" spans="1:4">
      <c r="A3054" s="30" t="s">
        <v>1287</v>
      </c>
      <c r="B3054" s="30" t="s">
        <v>3004</v>
      </c>
      <c r="C3054" s="30">
        <v>1</v>
      </c>
      <c r="D3054" s="30">
        <v>1</v>
      </c>
    </row>
    <row r="3055" spans="1:4">
      <c r="A3055" s="30" t="s">
        <v>2538</v>
      </c>
      <c r="B3055" s="30" t="s">
        <v>3003</v>
      </c>
      <c r="C3055" s="30">
        <v>1</v>
      </c>
      <c r="D3055" s="30">
        <v>1</v>
      </c>
    </row>
    <row r="3056" spans="1:4">
      <c r="A3056" s="30" t="s">
        <v>3954</v>
      </c>
      <c r="B3056" s="30" t="s">
        <v>3002</v>
      </c>
      <c r="C3056" s="30">
        <v>1</v>
      </c>
      <c r="D3056" s="30">
        <v>1</v>
      </c>
    </row>
    <row r="3057" spans="1:4">
      <c r="A3057" s="30" t="s">
        <v>3955</v>
      </c>
      <c r="B3057" s="30" t="s">
        <v>3002</v>
      </c>
      <c r="C3057" s="30">
        <v>1</v>
      </c>
      <c r="D3057" s="30">
        <v>1</v>
      </c>
    </row>
    <row r="3058" spans="1:4">
      <c r="A3058" s="30" t="s">
        <v>2085</v>
      </c>
      <c r="B3058" s="30" t="s">
        <v>3003</v>
      </c>
      <c r="C3058" s="30">
        <v>1</v>
      </c>
      <c r="D3058" s="30">
        <v>1</v>
      </c>
    </row>
    <row r="3059" spans="1:4">
      <c r="A3059" s="30" t="s">
        <v>3695</v>
      </c>
      <c r="B3059" s="30" t="s">
        <v>3003</v>
      </c>
      <c r="C3059" s="30">
        <v>1</v>
      </c>
      <c r="D3059" s="30">
        <v>1</v>
      </c>
    </row>
    <row r="3060" spans="1:4">
      <c r="A3060" s="30" t="s">
        <v>3695</v>
      </c>
      <c r="B3060" s="30" t="s">
        <v>3002</v>
      </c>
      <c r="C3060" s="30">
        <v>1</v>
      </c>
      <c r="D3060" s="30">
        <v>1</v>
      </c>
    </row>
    <row r="3061" spans="1:4">
      <c r="A3061" s="30" t="s">
        <v>3956</v>
      </c>
      <c r="B3061" s="30" t="s">
        <v>3003</v>
      </c>
      <c r="C3061" s="30">
        <v>1</v>
      </c>
      <c r="D3061" s="30">
        <v>1</v>
      </c>
    </row>
    <row r="3062" spans="1:4">
      <c r="A3062" s="30" t="s">
        <v>2279</v>
      </c>
      <c r="B3062" s="30" t="s">
        <v>3002</v>
      </c>
      <c r="C3062" s="30">
        <v>1</v>
      </c>
      <c r="D3062" s="30">
        <v>1</v>
      </c>
    </row>
    <row r="3063" spans="1:4">
      <c r="A3063" s="30" t="s">
        <v>2279</v>
      </c>
      <c r="B3063" s="30" t="s">
        <v>3004</v>
      </c>
      <c r="C3063" s="30">
        <v>1</v>
      </c>
      <c r="D3063" s="30">
        <v>1</v>
      </c>
    </row>
    <row r="3064" spans="1:4">
      <c r="A3064" s="30" t="s">
        <v>3279</v>
      </c>
      <c r="B3064" s="30" t="s">
        <v>3003</v>
      </c>
      <c r="C3064" s="30">
        <v>1</v>
      </c>
      <c r="D3064" s="30">
        <v>1</v>
      </c>
    </row>
    <row r="3065" spans="1:4">
      <c r="A3065" s="30" t="s">
        <v>2280</v>
      </c>
      <c r="B3065" s="30" t="s">
        <v>3003</v>
      </c>
      <c r="C3065" s="30">
        <v>1</v>
      </c>
      <c r="D3065" s="30">
        <v>1</v>
      </c>
    </row>
    <row r="3066" spans="1:4">
      <c r="A3066" s="30" t="s">
        <v>2721</v>
      </c>
      <c r="B3066" s="30" t="s">
        <v>3002</v>
      </c>
      <c r="C3066" s="30">
        <v>1</v>
      </c>
      <c r="D3066" s="30">
        <v>1</v>
      </c>
    </row>
    <row r="3067" spans="1:4">
      <c r="A3067" s="30" t="s">
        <v>1823</v>
      </c>
      <c r="B3067" s="30" t="s">
        <v>3003</v>
      </c>
      <c r="C3067" s="30">
        <v>1</v>
      </c>
      <c r="D3067" s="30">
        <v>1</v>
      </c>
    </row>
    <row r="3068" spans="1:4">
      <c r="A3068" s="30" t="s">
        <v>2281</v>
      </c>
      <c r="B3068" s="30" t="s">
        <v>3002</v>
      </c>
      <c r="C3068" s="30">
        <v>1</v>
      </c>
      <c r="D3068" s="30">
        <v>1</v>
      </c>
    </row>
    <row r="3069" spans="1:4">
      <c r="A3069" s="30" t="s">
        <v>2539</v>
      </c>
      <c r="B3069" s="30" t="s">
        <v>3003</v>
      </c>
      <c r="C3069" s="30">
        <v>1</v>
      </c>
      <c r="D3069" s="30">
        <v>1</v>
      </c>
    </row>
    <row r="3070" spans="1:4">
      <c r="A3070" s="30" t="s">
        <v>2540</v>
      </c>
      <c r="B3070" s="30" t="s">
        <v>3003</v>
      </c>
      <c r="C3070" s="30">
        <v>1</v>
      </c>
      <c r="D3070" s="30">
        <v>1</v>
      </c>
    </row>
    <row r="3071" spans="1:4">
      <c r="A3071" s="30" t="s">
        <v>3280</v>
      </c>
      <c r="B3071" s="30" t="s">
        <v>3003</v>
      </c>
      <c r="C3071" s="30">
        <v>1</v>
      </c>
      <c r="D3071" s="30">
        <v>1</v>
      </c>
    </row>
    <row r="3072" spans="1:4">
      <c r="A3072" s="30" t="s">
        <v>3957</v>
      </c>
      <c r="B3072" s="30" t="s">
        <v>3002</v>
      </c>
      <c r="C3072" s="30">
        <v>1</v>
      </c>
      <c r="D3072" s="30">
        <v>1</v>
      </c>
    </row>
    <row r="3073" spans="1:4">
      <c r="A3073" s="30" t="s">
        <v>1824</v>
      </c>
      <c r="B3073" s="30" t="s">
        <v>3002</v>
      </c>
      <c r="C3073" s="30">
        <v>1</v>
      </c>
      <c r="D3073" s="30">
        <v>1</v>
      </c>
    </row>
    <row r="3074" spans="1:4">
      <c r="A3074" s="30" t="s">
        <v>3281</v>
      </c>
      <c r="B3074" s="30" t="s">
        <v>3003</v>
      </c>
      <c r="C3074" s="30">
        <v>1</v>
      </c>
      <c r="D3074" s="30">
        <v>1</v>
      </c>
    </row>
    <row r="3075" spans="1:4">
      <c r="A3075" s="30" t="s">
        <v>2541</v>
      </c>
      <c r="B3075" s="30" t="s">
        <v>3003</v>
      </c>
      <c r="C3075" s="30">
        <v>1</v>
      </c>
      <c r="D3075" s="30">
        <v>1</v>
      </c>
    </row>
    <row r="3076" spans="1:4">
      <c r="A3076" s="30" t="s">
        <v>2541</v>
      </c>
      <c r="B3076" s="30" t="s">
        <v>3002</v>
      </c>
      <c r="C3076" s="30">
        <v>1</v>
      </c>
      <c r="D3076" s="30">
        <v>1</v>
      </c>
    </row>
    <row r="3077" spans="1:4">
      <c r="A3077" s="30" t="s">
        <v>1864</v>
      </c>
      <c r="B3077" s="30" t="s">
        <v>3003</v>
      </c>
      <c r="C3077" s="30">
        <v>1</v>
      </c>
      <c r="D3077" s="30">
        <v>1</v>
      </c>
    </row>
    <row r="3078" spans="1:4">
      <c r="A3078" s="30" t="s">
        <v>3958</v>
      </c>
      <c r="B3078" s="30" t="s">
        <v>3004</v>
      </c>
      <c r="C3078" s="30">
        <v>1</v>
      </c>
      <c r="D3078" s="30">
        <v>1</v>
      </c>
    </row>
    <row r="3079" spans="1:4">
      <c r="A3079" s="30" t="s">
        <v>2722</v>
      </c>
      <c r="B3079" s="30" t="s">
        <v>3003</v>
      </c>
      <c r="C3079" s="30">
        <v>1</v>
      </c>
      <c r="D3079" s="30">
        <v>1</v>
      </c>
    </row>
    <row r="3080" spans="1:4">
      <c r="A3080" s="30" t="s">
        <v>2723</v>
      </c>
      <c r="B3080" s="30" t="s">
        <v>3003</v>
      </c>
      <c r="C3080" s="30">
        <v>1</v>
      </c>
      <c r="D3080" s="30">
        <v>1</v>
      </c>
    </row>
    <row r="3081" spans="1:4">
      <c r="A3081" s="30" t="s">
        <v>2723</v>
      </c>
      <c r="B3081" s="30" t="s">
        <v>3002</v>
      </c>
      <c r="C3081" s="30">
        <v>1</v>
      </c>
      <c r="D3081" s="30">
        <v>1</v>
      </c>
    </row>
    <row r="3082" spans="1:4">
      <c r="A3082" s="30" t="s">
        <v>2724</v>
      </c>
      <c r="B3082" s="30" t="s">
        <v>3003</v>
      </c>
      <c r="C3082" s="30">
        <v>1</v>
      </c>
      <c r="D3082" s="30">
        <v>1</v>
      </c>
    </row>
    <row r="3083" spans="1:4">
      <c r="A3083" s="30" t="s">
        <v>2542</v>
      </c>
      <c r="B3083" s="30" t="s">
        <v>3002</v>
      </c>
      <c r="C3083" s="30">
        <v>1</v>
      </c>
      <c r="D3083" s="30">
        <v>1</v>
      </c>
    </row>
    <row r="3084" spans="1:4">
      <c r="A3084" s="30" t="s">
        <v>2179</v>
      </c>
      <c r="B3084" s="30" t="s">
        <v>3002</v>
      </c>
      <c r="C3084" s="30">
        <v>1</v>
      </c>
      <c r="D3084" s="30">
        <v>1</v>
      </c>
    </row>
    <row r="3085" spans="1:4">
      <c r="A3085" s="30" t="s">
        <v>3959</v>
      </c>
      <c r="B3085" s="30" t="s">
        <v>3003</v>
      </c>
      <c r="C3085" s="30">
        <v>1</v>
      </c>
      <c r="D3085" s="30">
        <v>1</v>
      </c>
    </row>
    <row r="3086" spans="1:4">
      <c r="A3086" s="30" t="s">
        <v>2403</v>
      </c>
      <c r="B3086" s="30" t="s">
        <v>3003</v>
      </c>
      <c r="C3086" s="30">
        <v>1</v>
      </c>
      <c r="D3086" s="30">
        <v>1</v>
      </c>
    </row>
    <row r="3087" spans="1:4">
      <c r="A3087" s="30" t="s">
        <v>3960</v>
      </c>
      <c r="B3087" s="30" t="s">
        <v>3002</v>
      </c>
      <c r="C3087" s="30">
        <v>1</v>
      </c>
      <c r="D3087" s="30">
        <v>1</v>
      </c>
    </row>
    <row r="3088" spans="1:4">
      <c r="A3088" s="30" t="s">
        <v>2725</v>
      </c>
      <c r="B3088" s="30" t="s">
        <v>3003</v>
      </c>
      <c r="C3088" s="30">
        <v>1</v>
      </c>
      <c r="D3088" s="30">
        <v>1</v>
      </c>
    </row>
    <row r="3089" spans="1:4">
      <c r="A3089" s="30" t="s">
        <v>2282</v>
      </c>
      <c r="B3089" s="30" t="s">
        <v>3003</v>
      </c>
      <c r="C3089" s="30">
        <v>1</v>
      </c>
      <c r="D3089" s="30">
        <v>1</v>
      </c>
    </row>
    <row r="3090" spans="1:4">
      <c r="A3090" s="30" t="s">
        <v>2404</v>
      </c>
      <c r="B3090" s="30" t="s">
        <v>3002</v>
      </c>
      <c r="C3090" s="30">
        <v>1</v>
      </c>
      <c r="D3090" s="30">
        <v>1</v>
      </c>
    </row>
    <row r="3091" spans="1:4">
      <c r="A3091" s="30" t="s">
        <v>3961</v>
      </c>
      <c r="B3091" s="30" t="s">
        <v>3003</v>
      </c>
      <c r="C3091" s="30">
        <v>1</v>
      </c>
      <c r="D3091" s="30">
        <v>1</v>
      </c>
    </row>
    <row r="3092" spans="1:4">
      <c r="A3092" s="30" t="s">
        <v>3962</v>
      </c>
      <c r="B3092" s="30" t="s">
        <v>3003</v>
      </c>
      <c r="C3092" s="30">
        <v>1</v>
      </c>
      <c r="D3092" s="30">
        <v>1</v>
      </c>
    </row>
    <row r="3093" spans="1:4">
      <c r="A3093" s="30" t="s">
        <v>3963</v>
      </c>
      <c r="B3093" s="30" t="s">
        <v>3002</v>
      </c>
      <c r="C3093" s="30">
        <v>1</v>
      </c>
      <c r="D3093" s="30">
        <v>1</v>
      </c>
    </row>
    <row r="3094" spans="1:4">
      <c r="A3094" s="30" t="s">
        <v>2726</v>
      </c>
      <c r="B3094" s="30" t="s">
        <v>3003</v>
      </c>
      <c r="C3094" s="30">
        <v>1</v>
      </c>
      <c r="D3094" s="30">
        <v>1</v>
      </c>
    </row>
    <row r="3095" spans="1:4">
      <c r="A3095" s="30" t="s">
        <v>2726</v>
      </c>
      <c r="B3095" s="30" t="s">
        <v>3002</v>
      </c>
      <c r="C3095" s="30">
        <v>1</v>
      </c>
      <c r="D3095" s="30">
        <v>1</v>
      </c>
    </row>
    <row r="3096" spans="1:4">
      <c r="A3096" s="30" t="s">
        <v>3964</v>
      </c>
      <c r="B3096" s="30" t="s">
        <v>3003</v>
      </c>
      <c r="C3096" s="30">
        <v>1</v>
      </c>
      <c r="D3096" s="30">
        <v>1</v>
      </c>
    </row>
    <row r="3097" spans="1:4">
      <c r="A3097" s="30" t="s">
        <v>3965</v>
      </c>
      <c r="B3097" s="30" t="s">
        <v>3002</v>
      </c>
      <c r="C3097" s="30">
        <v>1</v>
      </c>
      <c r="D3097" s="30">
        <v>1</v>
      </c>
    </row>
    <row r="3098" spans="1:4">
      <c r="A3098" s="30" t="s">
        <v>2283</v>
      </c>
      <c r="B3098" s="30" t="s">
        <v>3002</v>
      </c>
      <c r="C3098" s="30">
        <v>1</v>
      </c>
      <c r="D3098" s="30">
        <v>1</v>
      </c>
    </row>
    <row r="3099" spans="1:4">
      <c r="A3099" s="30" t="s">
        <v>3966</v>
      </c>
      <c r="B3099" s="30" t="s">
        <v>3003</v>
      </c>
      <c r="C3099" s="30">
        <v>1</v>
      </c>
      <c r="D3099" s="30">
        <v>1</v>
      </c>
    </row>
    <row r="3100" spans="1:4">
      <c r="A3100" s="30" t="s">
        <v>3967</v>
      </c>
      <c r="B3100" s="30" t="s">
        <v>3003</v>
      </c>
      <c r="C3100" s="30">
        <v>1</v>
      </c>
      <c r="D3100" s="30">
        <v>1</v>
      </c>
    </row>
    <row r="3101" spans="1:4">
      <c r="A3101" s="30" t="s">
        <v>3702</v>
      </c>
      <c r="B3101" s="30" t="s">
        <v>3003</v>
      </c>
      <c r="C3101" s="30">
        <v>1</v>
      </c>
      <c r="D3101" s="30">
        <v>1</v>
      </c>
    </row>
    <row r="3102" spans="1:4">
      <c r="A3102" s="30" t="s">
        <v>3702</v>
      </c>
      <c r="B3102" s="30" t="s">
        <v>3002</v>
      </c>
      <c r="C3102" s="30">
        <v>1</v>
      </c>
      <c r="D3102" s="30">
        <v>1</v>
      </c>
    </row>
    <row r="3103" spans="1:4">
      <c r="A3103" s="30" t="s">
        <v>3609</v>
      </c>
      <c r="B3103" s="30" t="s">
        <v>3004</v>
      </c>
      <c r="C3103" s="30">
        <v>1</v>
      </c>
      <c r="D3103" s="30">
        <v>1</v>
      </c>
    </row>
    <row r="3104" spans="1:4">
      <c r="A3104" s="30" t="s">
        <v>3968</v>
      </c>
      <c r="B3104" s="30" t="s">
        <v>3003</v>
      </c>
      <c r="C3104" s="30">
        <v>1</v>
      </c>
      <c r="D3104" s="30">
        <v>1</v>
      </c>
    </row>
    <row r="3105" spans="1:4">
      <c r="A3105" s="30" t="s">
        <v>3282</v>
      </c>
      <c r="B3105" s="30" t="s">
        <v>3002</v>
      </c>
      <c r="C3105" s="30">
        <v>1</v>
      </c>
      <c r="D3105" s="30">
        <v>1</v>
      </c>
    </row>
    <row r="3106" spans="1:4">
      <c r="A3106" s="30" t="s">
        <v>2728</v>
      </c>
      <c r="B3106" s="30" t="s">
        <v>3003</v>
      </c>
      <c r="C3106" s="30">
        <v>1</v>
      </c>
      <c r="D3106" s="30">
        <v>1</v>
      </c>
    </row>
    <row r="3107" spans="1:4">
      <c r="A3107" s="30" t="s">
        <v>2729</v>
      </c>
      <c r="B3107" s="30" t="s">
        <v>3002</v>
      </c>
      <c r="C3107" s="30">
        <v>1</v>
      </c>
      <c r="D3107" s="30">
        <v>1</v>
      </c>
    </row>
    <row r="3108" spans="1:4">
      <c r="A3108" s="30" t="s">
        <v>1921</v>
      </c>
      <c r="B3108" s="30" t="s">
        <v>3003</v>
      </c>
      <c r="C3108" s="30">
        <v>1</v>
      </c>
      <c r="D3108" s="30">
        <v>1</v>
      </c>
    </row>
    <row r="3109" spans="1:4">
      <c r="A3109" s="30" t="s">
        <v>1921</v>
      </c>
      <c r="B3109" s="30" t="s">
        <v>3002</v>
      </c>
      <c r="C3109" s="30">
        <v>1</v>
      </c>
      <c r="D3109" s="30">
        <v>1</v>
      </c>
    </row>
    <row r="3110" spans="1:4">
      <c r="A3110" s="30" t="s">
        <v>1988</v>
      </c>
      <c r="B3110" s="30" t="s">
        <v>3002</v>
      </c>
      <c r="C3110" s="30">
        <v>1</v>
      </c>
      <c r="D3110" s="30">
        <v>1</v>
      </c>
    </row>
    <row r="3111" spans="1:4">
      <c r="A3111" s="30" t="s">
        <v>3969</v>
      </c>
      <c r="B3111" s="30" t="s">
        <v>3003</v>
      </c>
      <c r="C3111" s="30">
        <v>1</v>
      </c>
      <c r="D3111" s="30">
        <v>1</v>
      </c>
    </row>
    <row r="3112" spans="1:4">
      <c r="A3112" s="30" t="s">
        <v>1989</v>
      </c>
      <c r="B3112" s="30" t="s">
        <v>3003</v>
      </c>
      <c r="C3112" s="30">
        <v>1</v>
      </c>
      <c r="D3112" s="30">
        <v>1</v>
      </c>
    </row>
    <row r="3113" spans="1:4">
      <c r="A3113" s="30" t="s">
        <v>2543</v>
      </c>
      <c r="B3113" s="30" t="s">
        <v>3003</v>
      </c>
      <c r="C3113" s="30">
        <v>1</v>
      </c>
      <c r="D3113" s="30">
        <v>1</v>
      </c>
    </row>
    <row r="3114" spans="1:4">
      <c r="A3114" s="30" t="s">
        <v>3209</v>
      </c>
      <c r="B3114" s="30" t="s">
        <v>3003</v>
      </c>
      <c r="C3114" s="30">
        <v>1</v>
      </c>
      <c r="D3114" s="30">
        <v>1</v>
      </c>
    </row>
    <row r="3115" spans="1:4">
      <c r="A3115" s="30" t="s">
        <v>2284</v>
      </c>
      <c r="B3115" s="30" t="s">
        <v>3003</v>
      </c>
      <c r="C3115" s="30">
        <v>1</v>
      </c>
      <c r="D3115" s="30">
        <v>1</v>
      </c>
    </row>
    <row r="3116" spans="1:4">
      <c r="A3116" s="30" t="s">
        <v>2544</v>
      </c>
      <c r="B3116" s="30" t="s">
        <v>3003</v>
      </c>
      <c r="C3116" s="30">
        <v>1</v>
      </c>
      <c r="D3116" s="30">
        <v>1</v>
      </c>
    </row>
    <row r="3117" spans="1:4">
      <c r="A3117" s="30" t="s">
        <v>1990</v>
      </c>
      <c r="B3117" s="30" t="s">
        <v>3002</v>
      </c>
      <c r="C3117" s="30">
        <v>1</v>
      </c>
      <c r="D3117" s="30">
        <v>1</v>
      </c>
    </row>
    <row r="3118" spans="1:4">
      <c r="A3118" s="30" t="s">
        <v>1826</v>
      </c>
      <c r="B3118" s="30" t="s">
        <v>3004</v>
      </c>
      <c r="C3118" s="30">
        <v>1</v>
      </c>
      <c r="D3118" s="30">
        <v>1</v>
      </c>
    </row>
    <row r="3119" spans="1:4">
      <c r="A3119" s="30" t="s">
        <v>1519</v>
      </c>
      <c r="B3119" s="30" t="s">
        <v>3004</v>
      </c>
      <c r="C3119" s="30">
        <v>1</v>
      </c>
      <c r="D3119" s="30">
        <v>1</v>
      </c>
    </row>
    <row r="3120" spans="1:4">
      <c r="A3120" s="30" t="s">
        <v>3177</v>
      </c>
      <c r="B3120" s="30" t="s">
        <v>3002</v>
      </c>
      <c r="C3120" s="30">
        <v>1</v>
      </c>
      <c r="D3120" s="30">
        <v>1</v>
      </c>
    </row>
    <row r="3121" spans="1:4">
      <c r="A3121" s="30" t="s">
        <v>3970</v>
      </c>
      <c r="B3121" s="30" t="s">
        <v>3003</v>
      </c>
      <c r="C3121" s="30">
        <v>1</v>
      </c>
      <c r="D3121" s="30">
        <v>1</v>
      </c>
    </row>
    <row r="3122" spans="1:4">
      <c r="A3122" s="30" t="s">
        <v>1922</v>
      </c>
      <c r="B3122" s="30" t="s">
        <v>3003</v>
      </c>
      <c r="C3122" s="30">
        <v>1</v>
      </c>
      <c r="D3122" s="30">
        <v>1</v>
      </c>
    </row>
    <row r="3123" spans="1:4">
      <c r="A3123" s="30" t="s">
        <v>1922</v>
      </c>
      <c r="B3123" s="30" t="s">
        <v>3002</v>
      </c>
      <c r="C3123" s="30">
        <v>1</v>
      </c>
      <c r="D3123" s="30">
        <v>1</v>
      </c>
    </row>
    <row r="3124" spans="1:4">
      <c r="A3124" s="30" t="s">
        <v>3971</v>
      </c>
      <c r="B3124" s="30" t="s">
        <v>3002</v>
      </c>
      <c r="C3124" s="30">
        <v>1</v>
      </c>
      <c r="D3124" s="30">
        <v>1</v>
      </c>
    </row>
    <row r="3125" spans="1:4">
      <c r="A3125" s="30" t="s">
        <v>2181</v>
      </c>
      <c r="B3125" s="30" t="s">
        <v>3002</v>
      </c>
      <c r="C3125" s="30">
        <v>1</v>
      </c>
      <c r="D3125" s="30">
        <v>1</v>
      </c>
    </row>
    <row r="3126" spans="1:4">
      <c r="A3126" s="30" t="s">
        <v>1923</v>
      </c>
      <c r="B3126" s="30" t="s">
        <v>3002</v>
      </c>
      <c r="C3126" s="30">
        <v>1</v>
      </c>
      <c r="D3126" s="30">
        <v>1</v>
      </c>
    </row>
    <row r="3127" spans="1:4">
      <c r="A3127" s="30" t="s">
        <v>3972</v>
      </c>
      <c r="B3127" s="30" t="s">
        <v>3003</v>
      </c>
      <c r="C3127" s="30">
        <v>1</v>
      </c>
      <c r="D3127" s="30">
        <v>1</v>
      </c>
    </row>
    <row r="3128" spans="1:4">
      <c r="A3128" s="30" t="s">
        <v>2285</v>
      </c>
      <c r="B3128" s="30" t="s">
        <v>3002</v>
      </c>
      <c r="C3128" s="30">
        <v>1</v>
      </c>
      <c r="D3128" s="30">
        <v>1</v>
      </c>
    </row>
    <row r="3129" spans="1:4">
      <c r="A3129" s="30" t="s">
        <v>2545</v>
      </c>
      <c r="B3129" s="30" t="s">
        <v>3003</v>
      </c>
      <c r="C3129" s="30">
        <v>1</v>
      </c>
      <c r="D3129" s="30">
        <v>1</v>
      </c>
    </row>
    <row r="3130" spans="1:4">
      <c r="A3130" s="30" t="s">
        <v>2545</v>
      </c>
      <c r="B3130" s="30" t="s">
        <v>3002</v>
      </c>
      <c r="C3130" s="30">
        <v>1</v>
      </c>
      <c r="D3130" s="30">
        <v>1</v>
      </c>
    </row>
    <row r="3131" spans="1:4">
      <c r="A3131" s="30" t="s">
        <v>3973</v>
      </c>
      <c r="B3131" s="30" t="s">
        <v>3003</v>
      </c>
      <c r="C3131" s="30">
        <v>1</v>
      </c>
      <c r="D3131" s="30">
        <v>1</v>
      </c>
    </row>
    <row r="3132" spans="1:4">
      <c r="A3132" s="30" t="s">
        <v>3974</v>
      </c>
      <c r="B3132" s="30" t="s">
        <v>3003</v>
      </c>
      <c r="C3132" s="30">
        <v>1</v>
      </c>
      <c r="D3132" s="30">
        <v>1</v>
      </c>
    </row>
    <row r="3133" spans="1:4">
      <c r="A3133" s="30" t="s">
        <v>3210</v>
      </c>
      <c r="B3133" s="30" t="s">
        <v>3003</v>
      </c>
      <c r="C3133" s="30">
        <v>1</v>
      </c>
      <c r="D3133" s="30">
        <v>1</v>
      </c>
    </row>
    <row r="3134" spans="1:4">
      <c r="A3134" s="30" t="s">
        <v>3975</v>
      </c>
      <c r="B3134" s="30" t="s">
        <v>3003</v>
      </c>
      <c r="C3134" s="30">
        <v>1</v>
      </c>
      <c r="D3134" s="30">
        <v>1</v>
      </c>
    </row>
    <row r="3135" spans="1:4">
      <c r="A3135" s="30" t="s">
        <v>3976</v>
      </c>
      <c r="B3135" s="30" t="s">
        <v>3002</v>
      </c>
      <c r="C3135" s="30">
        <v>1</v>
      </c>
      <c r="D3135" s="30">
        <v>1</v>
      </c>
    </row>
    <row r="3136" spans="1:4">
      <c r="A3136" s="30" t="s">
        <v>3211</v>
      </c>
      <c r="B3136" s="30" t="s">
        <v>3003</v>
      </c>
      <c r="C3136" s="30">
        <v>1</v>
      </c>
      <c r="D3136" s="30">
        <v>1</v>
      </c>
    </row>
    <row r="3137" spans="1:4">
      <c r="A3137" s="30" t="s">
        <v>3977</v>
      </c>
      <c r="B3137" s="30" t="s">
        <v>3003</v>
      </c>
      <c r="C3137" s="30">
        <v>1</v>
      </c>
      <c r="D3137" s="30">
        <v>1</v>
      </c>
    </row>
    <row r="3138" spans="1:4">
      <c r="A3138" s="30" t="s">
        <v>2732</v>
      </c>
      <c r="B3138" s="30" t="s">
        <v>3003</v>
      </c>
      <c r="C3138" s="30">
        <v>1</v>
      </c>
      <c r="D3138" s="30">
        <v>1</v>
      </c>
    </row>
    <row r="3139" spans="1:4">
      <c r="A3139" s="30" t="s">
        <v>2732</v>
      </c>
      <c r="B3139" s="30" t="s">
        <v>3002</v>
      </c>
      <c r="C3139" s="30">
        <v>1</v>
      </c>
      <c r="D3139" s="30">
        <v>1</v>
      </c>
    </row>
    <row r="3140" spans="1:4">
      <c r="A3140" s="30" t="s">
        <v>3978</v>
      </c>
      <c r="B3140" s="30" t="s">
        <v>3002</v>
      </c>
      <c r="C3140" s="30">
        <v>1</v>
      </c>
      <c r="D3140" s="30">
        <v>1</v>
      </c>
    </row>
    <row r="3141" spans="1:4">
      <c r="A3141" s="30" t="s">
        <v>2089</v>
      </c>
      <c r="B3141" s="30" t="s">
        <v>3003</v>
      </c>
      <c r="C3141" s="30">
        <v>1</v>
      </c>
      <c r="D3141" s="30">
        <v>1</v>
      </c>
    </row>
    <row r="3142" spans="1:4">
      <c r="A3142" s="30" t="s">
        <v>3979</v>
      </c>
      <c r="B3142" s="30" t="s">
        <v>3003</v>
      </c>
      <c r="C3142" s="30">
        <v>1</v>
      </c>
      <c r="D3142" s="30">
        <v>1</v>
      </c>
    </row>
    <row r="3143" spans="1:4">
      <c r="A3143" s="30" t="s">
        <v>3178</v>
      </c>
      <c r="B3143" s="30" t="s">
        <v>3002</v>
      </c>
      <c r="C3143" s="30">
        <v>1</v>
      </c>
      <c r="D3143" s="30">
        <v>1</v>
      </c>
    </row>
    <row r="3144" spans="1:4">
      <c r="A3144" s="30" t="s">
        <v>3980</v>
      </c>
      <c r="B3144" s="30" t="s">
        <v>3002</v>
      </c>
      <c r="C3144" s="30">
        <v>1</v>
      </c>
      <c r="D3144" s="30">
        <v>1</v>
      </c>
    </row>
    <row r="3145" spans="1:4">
      <c r="A3145" s="30" t="s">
        <v>2090</v>
      </c>
      <c r="B3145" s="30" t="s">
        <v>3003</v>
      </c>
      <c r="C3145" s="30">
        <v>1</v>
      </c>
      <c r="D3145" s="30">
        <v>1</v>
      </c>
    </row>
    <row r="3146" spans="1:4">
      <c r="A3146" s="30" t="s">
        <v>2090</v>
      </c>
      <c r="B3146" s="30" t="s">
        <v>3002</v>
      </c>
      <c r="C3146" s="30">
        <v>1</v>
      </c>
      <c r="D3146" s="30">
        <v>1</v>
      </c>
    </row>
    <row r="3147" spans="1:4">
      <c r="A3147" s="30" t="s">
        <v>2733</v>
      </c>
      <c r="B3147" s="30" t="s">
        <v>3003</v>
      </c>
      <c r="C3147" s="30">
        <v>1</v>
      </c>
      <c r="D3147" s="30">
        <v>1</v>
      </c>
    </row>
    <row r="3148" spans="1:4">
      <c r="A3148" s="30" t="s">
        <v>3981</v>
      </c>
      <c r="B3148" s="30" t="s">
        <v>3002</v>
      </c>
      <c r="C3148" s="30">
        <v>1</v>
      </c>
      <c r="D3148" s="30">
        <v>1</v>
      </c>
    </row>
    <row r="3149" spans="1:4">
      <c r="A3149" s="30" t="s">
        <v>2406</v>
      </c>
      <c r="B3149" s="30" t="s">
        <v>3003</v>
      </c>
      <c r="C3149" s="30">
        <v>1</v>
      </c>
      <c r="D3149" s="30">
        <v>1</v>
      </c>
    </row>
    <row r="3150" spans="1:4">
      <c r="A3150" s="30" t="s">
        <v>3982</v>
      </c>
      <c r="B3150" s="30" t="s">
        <v>3003</v>
      </c>
      <c r="C3150" s="30">
        <v>1</v>
      </c>
      <c r="D3150" s="30">
        <v>1</v>
      </c>
    </row>
    <row r="3151" spans="1:4">
      <c r="A3151" s="30" t="s">
        <v>3284</v>
      </c>
      <c r="B3151" s="30" t="s">
        <v>3002</v>
      </c>
      <c r="C3151" s="30">
        <v>1</v>
      </c>
      <c r="D3151" s="30">
        <v>1</v>
      </c>
    </row>
    <row r="3152" spans="1:4">
      <c r="A3152" s="30" t="s">
        <v>3983</v>
      </c>
      <c r="B3152" s="30" t="s">
        <v>3003</v>
      </c>
      <c r="C3152" s="30">
        <v>1</v>
      </c>
      <c r="D3152" s="30">
        <v>1</v>
      </c>
    </row>
    <row r="3153" spans="1:4">
      <c r="A3153" s="30" t="s">
        <v>1259</v>
      </c>
      <c r="B3153" s="30" t="s">
        <v>3004</v>
      </c>
      <c r="C3153" s="30">
        <v>1</v>
      </c>
      <c r="D3153" s="30">
        <v>1</v>
      </c>
    </row>
    <row r="3154" spans="1:4">
      <c r="A3154" s="30" t="s">
        <v>3611</v>
      </c>
      <c r="B3154" s="30" t="s">
        <v>3003</v>
      </c>
      <c r="C3154" s="30">
        <v>1</v>
      </c>
      <c r="D3154" s="30">
        <v>1</v>
      </c>
    </row>
    <row r="3155" spans="1:4">
      <c r="A3155" s="30" t="s">
        <v>3285</v>
      </c>
      <c r="B3155" s="30" t="s">
        <v>3003</v>
      </c>
      <c r="C3155" s="30">
        <v>1</v>
      </c>
      <c r="D3155" s="30">
        <v>1</v>
      </c>
    </row>
    <row r="3156" spans="1:4">
      <c r="A3156" s="30" t="s">
        <v>3285</v>
      </c>
      <c r="B3156" s="30" t="s">
        <v>3002</v>
      </c>
      <c r="C3156" s="30">
        <v>1</v>
      </c>
      <c r="D3156" s="30">
        <v>1</v>
      </c>
    </row>
    <row r="3157" spans="1:4">
      <c r="A3157" s="30" t="s">
        <v>2547</v>
      </c>
      <c r="B3157" s="30" t="s">
        <v>3003</v>
      </c>
      <c r="C3157" s="30">
        <v>1</v>
      </c>
      <c r="D3157" s="30">
        <v>1</v>
      </c>
    </row>
    <row r="3158" spans="1:4">
      <c r="A3158" s="30" t="s">
        <v>3984</v>
      </c>
      <c r="B3158" s="30" t="s">
        <v>3002</v>
      </c>
      <c r="C3158" s="30">
        <v>1</v>
      </c>
      <c r="D3158" s="30">
        <v>1</v>
      </c>
    </row>
    <row r="3159" spans="1:4">
      <c r="A3159" s="30" t="s">
        <v>2184</v>
      </c>
      <c r="B3159" s="30" t="s">
        <v>3003</v>
      </c>
      <c r="C3159" s="30">
        <v>1</v>
      </c>
      <c r="D3159" s="30">
        <v>1</v>
      </c>
    </row>
    <row r="3160" spans="1:4">
      <c r="A3160" s="30" t="s">
        <v>3985</v>
      </c>
      <c r="B3160" s="30" t="s">
        <v>3003</v>
      </c>
      <c r="C3160" s="30">
        <v>1</v>
      </c>
      <c r="D3160" s="30">
        <v>1</v>
      </c>
    </row>
    <row r="3161" spans="1:4">
      <c r="A3161" s="30" t="s">
        <v>3287</v>
      </c>
      <c r="B3161" s="30" t="s">
        <v>3003</v>
      </c>
      <c r="C3161" s="30">
        <v>1</v>
      </c>
      <c r="D3161" s="30">
        <v>1</v>
      </c>
    </row>
    <row r="3162" spans="1:4">
      <c r="A3162" s="30" t="s">
        <v>3287</v>
      </c>
      <c r="B3162" s="30" t="s">
        <v>3002</v>
      </c>
      <c r="C3162" s="30">
        <v>1</v>
      </c>
      <c r="D3162" s="30">
        <v>1</v>
      </c>
    </row>
    <row r="3163" spans="1:4">
      <c r="A3163" s="30" t="s">
        <v>1409</v>
      </c>
      <c r="B3163" s="30" t="s">
        <v>3004</v>
      </c>
      <c r="C3163" s="30">
        <v>1</v>
      </c>
      <c r="D3163" s="30">
        <v>1</v>
      </c>
    </row>
    <row r="3164" spans="1:4">
      <c r="A3164" s="30" t="s">
        <v>2735</v>
      </c>
      <c r="B3164" s="30" t="s">
        <v>3003</v>
      </c>
      <c r="C3164" s="30">
        <v>1</v>
      </c>
      <c r="D3164" s="30">
        <v>1</v>
      </c>
    </row>
    <row r="3165" spans="1:4">
      <c r="A3165" s="30" t="s">
        <v>3707</v>
      </c>
      <c r="B3165" s="30" t="s">
        <v>3003</v>
      </c>
      <c r="C3165" s="30">
        <v>1</v>
      </c>
      <c r="D3165" s="30">
        <v>1</v>
      </c>
    </row>
    <row r="3166" spans="1:4">
      <c r="A3166" s="30" t="s">
        <v>3707</v>
      </c>
      <c r="B3166" s="30" t="s">
        <v>3002</v>
      </c>
      <c r="C3166" s="30">
        <v>1</v>
      </c>
      <c r="D3166" s="30">
        <v>1</v>
      </c>
    </row>
    <row r="3167" spans="1:4">
      <c r="A3167" s="30" t="s">
        <v>2408</v>
      </c>
      <c r="B3167" s="30" t="s">
        <v>3002</v>
      </c>
      <c r="C3167" s="30">
        <v>1</v>
      </c>
      <c r="D3167" s="30">
        <v>1</v>
      </c>
    </row>
    <row r="3168" spans="1:4">
      <c r="A3168" s="30" t="s">
        <v>3288</v>
      </c>
      <c r="B3168" s="30" t="s">
        <v>3003</v>
      </c>
      <c r="C3168" s="30">
        <v>1</v>
      </c>
      <c r="D3168" s="30">
        <v>1</v>
      </c>
    </row>
    <row r="3169" spans="1:4">
      <c r="A3169" s="30" t="s">
        <v>3288</v>
      </c>
      <c r="B3169" s="30" t="s">
        <v>3002</v>
      </c>
      <c r="C3169" s="30">
        <v>1</v>
      </c>
      <c r="D3169" s="30">
        <v>1</v>
      </c>
    </row>
    <row r="3170" spans="1:4">
      <c r="A3170" s="30" t="s">
        <v>3289</v>
      </c>
      <c r="B3170" s="30" t="s">
        <v>3003</v>
      </c>
      <c r="C3170" s="30">
        <v>1</v>
      </c>
      <c r="D3170" s="30">
        <v>0</v>
      </c>
    </row>
    <row r="3171" spans="1:4">
      <c r="A3171" s="30" t="s">
        <v>3289</v>
      </c>
      <c r="B3171" s="30" t="s">
        <v>3002</v>
      </c>
      <c r="C3171" s="30">
        <v>1</v>
      </c>
      <c r="D3171" s="30">
        <v>1</v>
      </c>
    </row>
    <row r="3172" spans="1:4">
      <c r="A3172" s="30" t="s">
        <v>1991</v>
      </c>
      <c r="B3172" s="30" t="s">
        <v>3002</v>
      </c>
      <c r="C3172" s="30">
        <v>1</v>
      </c>
      <c r="D3172" s="30">
        <v>1</v>
      </c>
    </row>
    <row r="3173" spans="1:4">
      <c r="A3173" s="30" t="s">
        <v>2409</v>
      </c>
      <c r="B3173" s="30" t="s">
        <v>3003</v>
      </c>
      <c r="C3173" s="30">
        <v>1</v>
      </c>
      <c r="D3173" s="30">
        <v>1</v>
      </c>
    </row>
    <row r="3174" spans="1:4">
      <c r="A3174" s="30" t="s">
        <v>3986</v>
      </c>
      <c r="B3174" s="30" t="s">
        <v>3003</v>
      </c>
      <c r="C3174" s="30">
        <v>1</v>
      </c>
      <c r="D3174" s="30">
        <v>1</v>
      </c>
    </row>
    <row r="3175" spans="1:4">
      <c r="A3175" s="30" t="s">
        <v>2737</v>
      </c>
      <c r="B3175" s="30" t="s">
        <v>3002</v>
      </c>
      <c r="C3175" s="30">
        <v>1</v>
      </c>
      <c r="D3175" s="30">
        <v>1</v>
      </c>
    </row>
    <row r="3176" spans="1:4">
      <c r="A3176" s="30" t="s">
        <v>3708</v>
      </c>
      <c r="B3176" s="30" t="s">
        <v>3003</v>
      </c>
      <c r="C3176" s="30">
        <v>1</v>
      </c>
      <c r="D3176" s="30">
        <v>1</v>
      </c>
    </row>
    <row r="3177" spans="1:4">
      <c r="A3177" s="30" t="s">
        <v>3708</v>
      </c>
      <c r="B3177" s="30" t="s">
        <v>3002</v>
      </c>
      <c r="C3177" s="30">
        <v>1</v>
      </c>
      <c r="D3177" s="30">
        <v>1</v>
      </c>
    </row>
    <row r="3178" spans="1:4">
      <c r="A3178" s="30" t="s">
        <v>2549</v>
      </c>
      <c r="B3178" s="30" t="s">
        <v>3002</v>
      </c>
      <c r="C3178" s="30">
        <v>1</v>
      </c>
      <c r="D3178" s="30">
        <v>1</v>
      </c>
    </row>
    <row r="3179" spans="1:4">
      <c r="A3179" s="30" t="s">
        <v>1592</v>
      </c>
      <c r="B3179" s="30" t="s">
        <v>3004</v>
      </c>
      <c r="C3179" s="30">
        <v>1</v>
      </c>
      <c r="D3179" s="30">
        <v>1</v>
      </c>
    </row>
    <row r="3180" spans="1:4">
      <c r="A3180" s="30" t="s">
        <v>1828</v>
      </c>
      <c r="B3180" s="30" t="s">
        <v>3002</v>
      </c>
      <c r="C3180" s="30">
        <v>1</v>
      </c>
      <c r="D3180" s="30">
        <v>1</v>
      </c>
    </row>
    <row r="3181" spans="1:4">
      <c r="A3181" s="30" t="s">
        <v>3290</v>
      </c>
      <c r="B3181" s="30" t="s">
        <v>3003</v>
      </c>
      <c r="C3181" s="30">
        <v>1</v>
      </c>
      <c r="D3181" s="30">
        <v>1</v>
      </c>
    </row>
    <row r="3182" spans="1:4">
      <c r="A3182" s="30" t="s">
        <v>3987</v>
      </c>
      <c r="B3182" s="30" t="s">
        <v>3003</v>
      </c>
      <c r="C3182" s="30">
        <v>1</v>
      </c>
      <c r="D3182" s="30">
        <v>1</v>
      </c>
    </row>
    <row r="3183" spans="1:4">
      <c r="A3183" s="30" t="s">
        <v>3988</v>
      </c>
      <c r="B3183" s="30" t="s">
        <v>3003</v>
      </c>
      <c r="C3183" s="30">
        <v>1</v>
      </c>
      <c r="D3183" s="30">
        <v>1</v>
      </c>
    </row>
    <row r="3184" spans="1:4">
      <c r="A3184" s="30" t="s">
        <v>2289</v>
      </c>
      <c r="B3184" s="30" t="s">
        <v>3002</v>
      </c>
      <c r="C3184" s="30">
        <v>1</v>
      </c>
      <c r="D3184" s="30">
        <v>1</v>
      </c>
    </row>
    <row r="3185" spans="1:4">
      <c r="A3185" s="30" t="s">
        <v>2552</v>
      </c>
      <c r="B3185" s="30" t="s">
        <v>3003</v>
      </c>
      <c r="C3185" s="30">
        <v>1</v>
      </c>
      <c r="D3185" s="30">
        <v>1</v>
      </c>
    </row>
    <row r="3186" spans="1:4">
      <c r="A3186" s="30" t="s">
        <v>3989</v>
      </c>
      <c r="B3186" s="30" t="s">
        <v>3003</v>
      </c>
      <c r="C3186" s="30">
        <v>1</v>
      </c>
      <c r="D3186" s="30">
        <v>1</v>
      </c>
    </row>
    <row r="3187" spans="1:4">
      <c r="A3187" s="30" t="s">
        <v>2738</v>
      </c>
      <c r="B3187" s="30" t="s">
        <v>3003</v>
      </c>
      <c r="C3187" s="30">
        <v>1</v>
      </c>
      <c r="D3187" s="30">
        <v>1</v>
      </c>
    </row>
    <row r="3188" spans="1:4">
      <c r="A3188" s="30" t="s">
        <v>1992</v>
      </c>
      <c r="B3188" s="30" t="s">
        <v>3002</v>
      </c>
      <c r="C3188" s="30">
        <v>1</v>
      </c>
      <c r="D3188" s="30">
        <v>1</v>
      </c>
    </row>
    <row r="3189" spans="1:4">
      <c r="A3189" s="30" t="s">
        <v>3990</v>
      </c>
      <c r="B3189" s="30" t="s">
        <v>3003</v>
      </c>
      <c r="C3189" s="30">
        <v>1</v>
      </c>
      <c r="D3189" s="30">
        <v>1</v>
      </c>
    </row>
    <row r="3190" spans="1:4">
      <c r="A3190" s="30" t="s">
        <v>3991</v>
      </c>
      <c r="B3190" s="30" t="s">
        <v>3003</v>
      </c>
      <c r="C3190" s="30">
        <v>1</v>
      </c>
      <c r="D3190" s="30">
        <v>1</v>
      </c>
    </row>
    <row r="3191" spans="1:4">
      <c r="A3191" s="30" t="s">
        <v>3992</v>
      </c>
      <c r="B3191" s="30" t="s">
        <v>3003</v>
      </c>
      <c r="C3191" s="30">
        <v>1</v>
      </c>
      <c r="D3191" s="30">
        <v>1</v>
      </c>
    </row>
    <row r="3192" spans="1:4">
      <c r="A3192" s="30" t="s">
        <v>3993</v>
      </c>
      <c r="B3192" s="30" t="s">
        <v>3003</v>
      </c>
      <c r="C3192" s="30">
        <v>1</v>
      </c>
      <c r="D3192" s="30">
        <v>1</v>
      </c>
    </row>
    <row r="3193" spans="1:4">
      <c r="A3193" s="30" t="s">
        <v>3994</v>
      </c>
      <c r="B3193" s="30" t="s">
        <v>3002</v>
      </c>
      <c r="C3193" s="30">
        <v>1</v>
      </c>
      <c r="D3193" s="30">
        <v>1</v>
      </c>
    </row>
    <row r="3194" spans="1:4">
      <c r="A3194" s="30" t="s">
        <v>3292</v>
      </c>
      <c r="B3194" s="30" t="s">
        <v>3003</v>
      </c>
      <c r="C3194" s="30">
        <v>1</v>
      </c>
      <c r="D3194" s="30">
        <v>1</v>
      </c>
    </row>
    <row r="3195" spans="1:4">
      <c r="A3195" s="30" t="s">
        <v>3293</v>
      </c>
      <c r="B3195" s="30" t="s">
        <v>3003</v>
      </c>
      <c r="C3195" s="30">
        <v>1</v>
      </c>
      <c r="D3195" s="30">
        <v>1</v>
      </c>
    </row>
    <row r="3196" spans="1:4">
      <c r="A3196" s="30" t="s">
        <v>1414</v>
      </c>
      <c r="B3196" s="30" t="s">
        <v>3004</v>
      </c>
      <c r="C3196" s="30">
        <v>1</v>
      </c>
      <c r="D3196" s="30">
        <v>1</v>
      </c>
    </row>
    <row r="3197" spans="1:4">
      <c r="A3197" s="30" t="s">
        <v>3995</v>
      </c>
      <c r="B3197" s="30" t="s">
        <v>3003</v>
      </c>
      <c r="C3197" s="30">
        <v>1</v>
      </c>
      <c r="D3197" s="30">
        <v>1</v>
      </c>
    </row>
    <row r="3198" spans="1:4">
      <c r="A3198" s="30" t="s">
        <v>3996</v>
      </c>
      <c r="B3198" s="30" t="s">
        <v>3003</v>
      </c>
      <c r="C3198" s="30">
        <v>1</v>
      </c>
      <c r="D3198" s="30">
        <v>1</v>
      </c>
    </row>
    <row r="3199" spans="1:4">
      <c r="A3199" s="30" t="s">
        <v>3151</v>
      </c>
      <c r="B3199" s="30" t="s">
        <v>3003</v>
      </c>
      <c r="C3199" s="30">
        <v>1</v>
      </c>
      <c r="D3199" s="30">
        <v>1</v>
      </c>
    </row>
    <row r="3200" spans="1:4">
      <c r="A3200" s="30" t="s">
        <v>3997</v>
      </c>
      <c r="B3200" s="30" t="s">
        <v>3002</v>
      </c>
      <c r="C3200" s="30">
        <v>1</v>
      </c>
      <c r="D3200" s="30">
        <v>1</v>
      </c>
    </row>
    <row r="3201" spans="1:4">
      <c r="A3201" s="30" t="s">
        <v>3998</v>
      </c>
      <c r="B3201" s="30" t="s">
        <v>3003</v>
      </c>
      <c r="C3201" s="30">
        <v>1</v>
      </c>
      <c r="D3201" s="30">
        <v>1</v>
      </c>
    </row>
    <row r="3202" spans="1:4">
      <c r="A3202" s="30" t="s">
        <v>3999</v>
      </c>
      <c r="B3202" s="30" t="s">
        <v>3002</v>
      </c>
      <c r="C3202" s="30">
        <v>1</v>
      </c>
      <c r="D3202" s="30">
        <v>1</v>
      </c>
    </row>
    <row r="3203" spans="1:4">
      <c r="A3203" s="30" t="s">
        <v>4000</v>
      </c>
      <c r="B3203" s="30" t="s">
        <v>3003</v>
      </c>
      <c r="C3203" s="30">
        <v>1</v>
      </c>
      <c r="D3203" s="30">
        <v>1</v>
      </c>
    </row>
    <row r="3204" spans="1:4">
      <c r="A3204" s="30" t="s">
        <v>4001</v>
      </c>
      <c r="B3204" s="30" t="s">
        <v>3003</v>
      </c>
      <c r="C3204" s="30">
        <v>1</v>
      </c>
      <c r="D3204" s="30">
        <v>1</v>
      </c>
    </row>
    <row r="3205" spans="1:4">
      <c r="A3205" s="30" t="s">
        <v>4002</v>
      </c>
      <c r="B3205" s="30" t="s">
        <v>3003</v>
      </c>
      <c r="C3205" s="30">
        <v>1</v>
      </c>
      <c r="D3205" s="30">
        <v>1</v>
      </c>
    </row>
    <row r="3206" spans="1:4">
      <c r="A3206" s="30" t="s">
        <v>2742</v>
      </c>
      <c r="B3206" s="30" t="s">
        <v>3003</v>
      </c>
      <c r="C3206" s="30">
        <v>1</v>
      </c>
      <c r="D3206" s="30">
        <v>1</v>
      </c>
    </row>
    <row r="3207" spans="1:4">
      <c r="A3207" s="30" t="s">
        <v>4003</v>
      </c>
      <c r="B3207" s="30" t="s">
        <v>3003</v>
      </c>
      <c r="C3207" s="30">
        <v>1</v>
      </c>
      <c r="D3207" s="30">
        <v>1</v>
      </c>
    </row>
    <row r="3208" spans="1:4">
      <c r="A3208" s="30" t="s">
        <v>2743</v>
      </c>
      <c r="B3208" s="30" t="s">
        <v>3002</v>
      </c>
      <c r="C3208" s="30">
        <v>1</v>
      </c>
      <c r="D3208" s="30">
        <v>1</v>
      </c>
    </row>
    <row r="3209" spans="1:4">
      <c r="A3209" s="30" t="s">
        <v>2744</v>
      </c>
      <c r="B3209" s="30" t="s">
        <v>3004</v>
      </c>
      <c r="C3209" s="30">
        <v>1</v>
      </c>
      <c r="D3209" s="30">
        <v>1</v>
      </c>
    </row>
    <row r="3210" spans="1:4">
      <c r="A3210" s="30" t="s">
        <v>1485</v>
      </c>
      <c r="B3210" s="30" t="s">
        <v>3002</v>
      </c>
      <c r="C3210" s="30">
        <v>1</v>
      </c>
      <c r="D3210" s="30">
        <v>1</v>
      </c>
    </row>
    <row r="3211" spans="1:4">
      <c r="A3211" s="30" t="s">
        <v>1485</v>
      </c>
      <c r="B3211" s="30" t="s">
        <v>3004</v>
      </c>
      <c r="C3211" s="30">
        <v>1</v>
      </c>
      <c r="D3211" s="30">
        <v>1</v>
      </c>
    </row>
    <row r="3212" spans="1:4">
      <c r="A3212" s="30" t="s">
        <v>3132</v>
      </c>
      <c r="B3212" s="30" t="s">
        <v>3002</v>
      </c>
      <c r="C3212" s="30">
        <v>1</v>
      </c>
      <c r="D3212" s="30">
        <v>1</v>
      </c>
    </row>
    <row r="3213" spans="1:4">
      <c r="A3213" s="30" t="s">
        <v>3711</v>
      </c>
      <c r="B3213" s="30" t="s">
        <v>3003</v>
      </c>
      <c r="C3213" s="30">
        <v>1</v>
      </c>
      <c r="D3213" s="30">
        <v>1</v>
      </c>
    </row>
    <row r="3214" spans="1:4">
      <c r="A3214" s="30" t="s">
        <v>3711</v>
      </c>
      <c r="B3214" s="30" t="s">
        <v>3002</v>
      </c>
      <c r="C3214" s="30">
        <v>1</v>
      </c>
      <c r="D3214" s="30">
        <v>1</v>
      </c>
    </row>
    <row r="3215" spans="1:4">
      <c r="A3215" s="30" t="s">
        <v>1552</v>
      </c>
      <c r="B3215" s="30" t="s">
        <v>3004</v>
      </c>
      <c r="C3215" s="30">
        <v>1</v>
      </c>
      <c r="D3215" s="30">
        <v>1</v>
      </c>
    </row>
    <row r="3216" spans="1:4">
      <c r="A3216" s="30" t="s">
        <v>4004</v>
      </c>
      <c r="B3216" s="30" t="s">
        <v>3003</v>
      </c>
      <c r="C3216" s="30">
        <v>1</v>
      </c>
      <c r="D3216" s="30">
        <v>1</v>
      </c>
    </row>
    <row r="3217" spans="1:4">
      <c r="A3217" s="30" t="s">
        <v>2190</v>
      </c>
      <c r="B3217" s="30" t="s">
        <v>3003</v>
      </c>
      <c r="C3217" s="30">
        <v>1</v>
      </c>
      <c r="D3217" s="30">
        <v>1</v>
      </c>
    </row>
    <row r="3218" spans="1:4">
      <c r="A3218" s="30" t="s">
        <v>4005</v>
      </c>
      <c r="B3218" s="30" t="s">
        <v>3003</v>
      </c>
      <c r="C3218" s="30">
        <v>1</v>
      </c>
      <c r="D3218" s="30">
        <v>1</v>
      </c>
    </row>
    <row r="3219" spans="1:4">
      <c r="A3219" s="30" t="s">
        <v>4006</v>
      </c>
      <c r="B3219" s="30" t="s">
        <v>3003</v>
      </c>
      <c r="C3219" s="30">
        <v>1</v>
      </c>
      <c r="D3219" s="30">
        <v>1</v>
      </c>
    </row>
    <row r="3220" spans="1:4">
      <c r="A3220" s="30" t="s">
        <v>2745</v>
      </c>
      <c r="B3220" s="30" t="s">
        <v>3003</v>
      </c>
      <c r="C3220" s="30">
        <v>1</v>
      </c>
      <c r="D3220" s="30">
        <v>1</v>
      </c>
    </row>
    <row r="3221" spans="1:4">
      <c r="A3221" s="30" t="s">
        <v>2290</v>
      </c>
      <c r="B3221" s="30" t="s">
        <v>3002</v>
      </c>
      <c r="C3221" s="30">
        <v>1</v>
      </c>
      <c r="D3221" s="30">
        <v>1</v>
      </c>
    </row>
    <row r="3222" spans="1:4">
      <c r="A3222" s="30" t="s">
        <v>4007</v>
      </c>
      <c r="B3222" s="30" t="s">
        <v>3003</v>
      </c>
      <c r="C3222" s="30">
        <v>1</v>
      </c>
      <c r="D3222" s="30">
        <v>1</v>
      </c>
    </row>
    <row r="3223" spans="1:4">
      <c r="A3223" s="30" t="s">
        <v>1865</v>
      </c>
      <c r="B3223" s="30" t="s">
        <v>3002</v>
      </c>
      <c r="C3223" s="30">
        <v>1</v>
      </c>
      <c r="D3223" s="30">
        <v>1</v>
      </c>
    </row>
    <row r="3224" spans="1:4">
      <c r="A3224" s="30" t="s">
        <v>4008</v>
      </c>
      <c r="B3224" s="30" t="s">
        <v>3003</v>
      </c>
      <c r="C3224" s="30">
        <v>1</v>
      </c>
      <c r="D3224" s="30">
        <v>1</v>
      </c>
    </row>
    <row r="3225" spans="1:4">
      <c r="A3225" s="30" t="s">
        <v>4009</v>
      </c>
      <c r="B3225" s="30" t="s">
        <v>3003</v>
      </c>
      <c r="C3225" s="30">
        <v>1</v>
      </c>
      <c r="D3225" s="30">
        <v>1</v>
      </c>
    </row>
    <row r="3226" spans="1:4">
      <c r="A3226" s="30" t="s">
        <v>3294</v>
      </c>
      <c r="B3226" s="30" t="s">
        <v>3003</v>
      </c>
      <c r="C3226" s="30">
        <v>1</v>
      </c>
      <c r="D3226" s="30">
        <v>1</v>
      </c>
    </row>
    <row r="3227" spans="1:4">
      <c r="A3227" s="30" t="s">
        <v>4010</v>
      </c>
      <c r="B3227" s="30" t="s">
        <v>3003</v>
      </c>
      <c r="C3227" s="30">
        <v>1</v>
      </c>
      <c r="D3227" s="30">
        <v>1</v>
      </c>
    </row>
    <row r="3228" spans="1:4">
      <c r="A3228" s="30" t="s">
        <v>3713</v>
      </c>
      <c r="B3228" s="30" t="s">
        <v>3003</v>
      </c>
      <c r="C3228" s="30">
        <v>1</v>
      </c>
      <c r="D3228" s="30">
        <v>1</v>
      </c>
    </row>
    <row r="3229" spans="1:4">
      <c r="A3229" s="30" t="s">
        <v>3713</v>
      </c>
      <c r="B3229" s="30" t="s">
        <v>3002</v>
      </c>
      <c r="C3229" s="30">
        <v>1</v>
      </c>
      <c r="D3229" s="30">
        <v>1</v>
      </c>
    </row>
    <row r="3230" spans="1:4">
      <c r="A3230" s="30" t="s">
        <v>4011</v>
      </c>
      <c r="B3230" s="30" t="s">
        <v>3003</v>
      </c>
      <c r="C3230" s="30">
        <v>1</v>
      </c>
      <c r="D3230" s="30">
        <v>1</v>
      </c>
    </row>
    <row r="3231" spans="1:4">
      <c r="A3231" s="30" t="s">
        <v>4012</v>
      </c>
      <c r="B3231" s="30" t="s">
        <v>3002</v>
      </c>
      <c r="C3231" s="30">
        <v>1</v>
      </c>
      <c r="D3231" s="30">
        <v>1</v>
      </c>
    </row>
    <row r="3232" spans="1:4">
      <c r="A3232" s="30" t="s">
        <v>3213</v>
      </c>
      <c r="B3232" s="30" t="s">
        <v>3003</v>
      </c>
      <c r="C3232" s="30">
        <v>1</v>
      </c>
      <c r="D3232" s="30">
        <v>1</v>
      </c>
    </row>
    <row r="3233" spans="1:4">
      <c r="A3233" s="30" t="s">
        <v>4013</v>
      </c>
      <c r="B3233" s="30" t="s">
        <v>3004</v>
      </c>
      <c r="C3233" s="30">
        <v>1</v>
      </c>
      <c r="D3233" s="30">
        <v>1</v>
      </c>
    </row>
    <row r="3234" spans="1:4">
      <c r="A3234" s="30" t="s">
        <v>2747</v>
      </c>
      <c r="B3234" s="30" t="s">
        <v>3003</v>
      </c>
      <c r="C3234" s="30">
        <v>1</v>
      </c>
      <c r="D3234" s="30">
        <v>1</v>
      </c>
    </row>
    <row r="3235" spans="1:4">
      <c r="A3235" s="30" t="s">
        <v>4014</v>
      </c>
      <c r="B3235" s="30" t="s">
        <v>3002</v>
      </c>
      <c r="C3235" s="30">
        <v>1</v>
      </c>
      <c r="D3235" s="30">
        <v>1</v>
      </c>
    </row>
    <row r="3236" spans="1:4">
      <c r="A3236" s="30" t="s">
        <v>4015</v>
      </c>
      <c r="B3236" s="30" t="s">
        <v>3003</v>
      </c>
      <c r="C3236" s="30">
        <v>1</v>
      </c>
      <c r="D3236" s="30">
        <v>1</v>
      </c>
    </row>
    <row r="3237" spans="1:4">
      <c r="A3237" s="30" t="s">
        <v>3295</v>
      </c>
      <c r="B3237" s="30" t="s">
        <v>3003</v>
      </c>
      <c r="C3237" s="30">
        <v>1</v>
      </c>
      <c r="D3237" s="30">
        <v>1</v>
      </c>
    </row>
    <row r="3238" spans="1:4">
      <c r="A3238" s="30" t="s">
        <v>2748</v>
      </c>
      <c r="B3238" s="30" t="s">
        <v>3002</v>
      </c>
      <c r="C3238" s="30">
        <v>1</v>
      </c>
      <c r="D3238" s="30">
        <v>1</v>
      </c>
    </row>
    <row r="3239" spans="1:4">
      <c r="A3239" s="30" t="s">
        <v>4016</v>
      </c>
      <c r="B3239" s="30" t="s">
        <v>3003</v>
      </c>
      <c r="C3239" s="30">
        <v>1</v>
      </c>
      <c r="D3239" s="30">
        <v>1</v>
      </c>
    </row>
    <row r="3240" spans="1:4">
      <c r="A3240" s="30" t="s">
        <v>2749</v>
      </c>
      <c r="B3240" s="30" t="s">
        <v>3002</v>
      </c>
      <c r="C3240" s="30">
        <v>1</v>
      </c>
      <c r="D3240" s="30">
        <v>1</v>
      </c>
    </row>
    <row r="3241" spans="1:4">
      <c r="A3241" s="30" t="s">
        <v>4017</v>
      </c>
      <c r="B3241" s="30" t="s">
        <v>3003</v>
      </c>
      <c r="C3241" s="30">
        <v>1</v>
      </c>
      <c r="D3241" s="30">
        <v>1</v>
      </c>
    </row>
    <row r="3242" spans="1:4">
      <c r="A3242" s="30" t="s">
        <v>3296</v>
      </c>
      <c r="B3242" s="30" t="s">
        <v>3003</v>
      </c>
      <c r="C3242" s="30">
        <v>1</v>
      </c>
      <c r="D3242" s="30">
        <v>1</v>
      </c>
    </row>
    <row r="3243" spans="1:4">
      <c r="A3243" s="30" t="s">
        <v>2750</v>
      </c>
      <c r="B3243" s="30" t="s">
        <v>3003</v>
      </c>
      <c r="C3243" s="30">
        <v>1</v>
      </c>
      <c r="D3243" s="30">
        <v>1</v>
      </c>
    </row>
    <row r="3244" spans="1:4">
      <c r="A3244" s="30" t="s">
        <v>3297</v>
      </c>
      <c r="B3244" s="30" t="s">
        <v>3003</v>
      </c>
      <c r="C3244" s="30">
        <v>1</v>
      </c>
      <c r="D3244" s="30">
        <v>1</v>
      </c>
    </row>
    <row r="3245" spans="1:4">
      <c r="A3245" s="30" t="s">
        <v>4018</v>
      </c>
      <c r="B3245" s="30" t="s">
        <v>3003</v>
      </c>
      <c r="C3245" s="30">
        <v>1</v>
      </c>
      <c r="D3245" s="30">
        <v>1</v>
      </c>
    </row>
    <row r="3246" spans="1:4">
      <c r="A3246" s="30" t="s">
        <v>4019</v>
      </c>
      <c r="B3246" s="30" t="s">
        <v>3002</v>
      </c>
      <c r="C3246" s="30">
        <v>1</v>
      </c>
      <c r="D3246" s="30">
        <v>1</v>
      </c>
    </row>
    <row r="3247" spans="1:4">
      <c r="A3247" s="30" t="s">
        <v>2555</v>
      </c>
      <c r="B3247" s="30" t="s">
        <v>3002</v>
      </c>
      <c r="C3247" s="30">
        <v>1</v>
      </c>
      <c r="D3247" s="30">
        <v>1</v>
      </c>
    </row>
    <row r="3248" spans="1:4">
      <c r="A3248" s="30" t="s">
        <v>4020</v>
      </c>
      <c r="B3248" s="30" t="s">
        <v>3003</v>
      </c>
      <c r="C3248" s="30">
        <v>1</v>
      </c>
      <c r="D3248" s="30">
        <v>1</v>
      </c>
    </row>
    <row r="3249" spans="1:4">
      <c r="A3249" s="30" t="s">
        <v>1739</v>
      </c>
      <c r="B3249" s="30" t="s">
        <v>3002</v>
      </c>
      <c r="C3249" s="30">
        <v>1</v>
      </c>
      <c r="D3249" s="30">
        <v>1</v>
      </c>
    </row>
    <row r="3250" spans="1:4">
      <c r="A3250" s="30" t="s">
        <v>2094</v>
      </c>
      <c r="B3250" s="30" t="s">
        <v>3004</v>
      </c>
      <c r="C3250" s="30">
        <v>1</v>
      </c>
      <c r="D3250" s="30">
        <v>1</v>
      </c>
    </row>
    <row r="3251" spans="1:4">
      <c r="A3251" s="30" t="s">
        <v>4021</v>
      </c>
      <c r="B3251" s="30" t="s">
        <v>3003</v>
      </c>
      <c r="C3251" s="30">
        <v>1</v>
      </c>
      <c r="D3251" s="30">
        <v>1</v>
      </c>
    </row>
    <row r="3252" spans="1:4">
      <c r="A3252" s="30" t="s">
        <v>4022</v>
      </c>
      <c r="B3252" s="30" t="s">
        <v>3003</v>
      </c>
      <c r="C3252" s="30">
        <v>1</v>
      </c>
      <c r="D3252" s="30">
        <v>1</v>
      </c>
    </row>
    <row r="3253" spans="1:4">
      <c r="A3253" s="30" t="s">
        <v>4023</v>
      </c>
      <c r="B3253" s="30" t="s">
        <v>3003</v>
      </c>
      <c r="C3253" s="30">
        <v>1</v>
      </c>
      <c r="D3253" s="30">
        <v>1</v>
      </c>
    </row>
    <row r="3254" spans="1:4">
      <c r="A3254" s="30" t="s">
        <v>4024</v>
      </c>
      <c r="B3254" s="30" t="s">
        <v>3002</v>
      </c>
      <c r="C3254" s="30">
        <v>1</v>
      </c>
      <c r="D3254" s="30">
        <v>1</v>
      </c>
    </row>
    <row r="3255" spans="1:4">
      <c r="A3255" s="30" t="s">
        <v>2556</v>
      </c>
      <c r="B3255" s="30" t="s">
        <v>3003</v>
      </c>
      <c r="C3255" s="30">
        <v>1</v>
      </c>
      <c r="D3255" s="30">
        <v>1</v>
      </c>
    </row>
    <row r="3256" spans="1:4">
      <c r="A3256" s="30" t="s">
        <v>4025</v>
      </c>
      <c r="B3256" s="30" t="s">
        <v>3002</v>
      </c>
      <c r="C3256" s="30">
        <v>1</v>
      </c>
      <c r="D3256" s="30">
        <v>1</v>
      </c>
    </row>
    <row r="3257" spans="1:4">
      <c r="A3257" s="30" t="s">
        <v>1554</v>
      </c>
      <c r="B3257" s="30" t="s">
        <v>3002</v>
      </c>
      <c r="C3257" s="30">
        <v>1</v>
      </c>
      <c r="D3257" s="30">
        <v>1</v>
      </c>
    </row>
    <row r="3258" spans="1:4">
      <c r="A3258" s="30" t="s">
        <v>2751</v>
      </c>
      <c r="B3258" s="30" t="s">
        <v>3003</v>
      </c>
      <c r="C3258" s="30">
        <v>1</v>
      </c>
      <c r="D3258" s="30">
        <v>1</v>
      </c>
    </row>
    <row r="3259" spans="1:4">
      <c r="A3259" s="30" t="s">
        <v>2752</v>
      </c>
      <c r="B3259" s="30" t="s">
        <v>3002</v>
      </c>
      <c r="C3259" s="30">
        <v>1</v>
      </c>
      <c r="D3259" s="30">
        <v>1</v>
      </c>
    </row>
    <row r="3260" spans="1:4">
      <c r="A3260" s="30" t="s">
        <v>3614</v>
      </c>
      <c r="B3260" s="30" t="s">
        <v>3003</v>
      </c>
      <c r="C3260" s="30">
        <v>1</v>
      </c>
      <c r="D3260" s="30">
        <v>1</v>
      </c>
    </row>
    <row r="3261" spans="1:4">
      <c r="A3261" s="30" t="s">
        <v>4026</v>
      </c>
      <c r="B3261" s="30" t="s">
        <v>3003</v>
      </c>
      <c r="C3261" s="30">
        <v>1</v>
      </c>
      <c r="D3261" s="30">
        <v>1</v>
      </c>
    </row>
    <row r="3262" spans="1:4">
      <c r="A3262" s="30" t="s">
        <v>3716</v>
      </c>
      <c r="B3262" s="30" t="s">
        <v>3003</v>
      </c>
      <c r="C3262" s="30">
        <v>1</v>
      </c>
      <c r="D3262" s="30">
        <v>1</v>
      </c>
    </row>
    <row r="3263" spans="1:4">
      <c r="A3263" s="30" t="s">
        <v>3716</v>
      </c>
      <c r="B3263" s="30" t="s">
        <v>3002</v>
      </c>
      <c r="C3263" s="30">
        <v>1</v>
      </c>
      <c r="D3263" s="30">
        <v>1</v>
      </c>
    </row>
    <row r="3264" spans="1:4">
      <c r="A3264" s="30" t="s">
        <v>2095</v>
      </c>
      <c r="B3264" s="30" t="s">
        <v>3002</v>
      </c>
      <c r="C3264" s="30">
        <v>1</v>
      </c>
      <c r="D3264" s="30">
        <v>1</v>
      </c>
    </row>
    <row r="3265" spans="1:4">
      <c r="A3265" s="30" t="s">
        <v>2194</v>
      </c>
      <c r="B3265" s="30" t="s">
        <v>3002</v>
      </c>
      <c r="C3265" s="30">
        <v>1</v>
      </c>
      <c r="D3265" s="30">
        <v>1</v>
      </c>
    </row>
    <row r="3266" spans="1:4">
      <c r="A3266" s="30" t="s">
        <v>4027</v>
      </c>
      <c r="B3266" s="30" t="s">
        <v>3003</v>
      </c>
      <c r="C3266" s="30">
        <v>1</v>
      </c>
      <c r="D3266" s="30">
        <v>1</v>
      </c>
    </row>
    <row r="3267" spans="1:4">
      <c r="A3267" s="30" t="s">
        <v>3301</v>
      </c>
      <c r="B3267" s="30" t="s">
        <v>3003</v>
      </c>
      <c r="C3267" s="30">
        <v>1</v>
      </c>
      <c r="D3267" s="30">
        <v>1</v>
      </c>
    </row>
    <row r="3268" spans="1:4">
      <c r="A3268" s="30" t="s">
        <v>4028</v>
      </c>
      <c r="B3268" s="30" t="s">
        <v>3002</v>
      </c>
      <c r="C3268" s="30">
        <v>1</v>
      </c>
      <c r="D3268" s="30">
        <v>1</v>
      </c>
    </row>
    <row r="3269" spans="1:4">
      <c r="A3269" s="30" t="s">
        <v>4029</v>
      </c>
      <c r="B3269" s="30" t="s">
        <v>3002</v>
      </c>
      <c r="C3269" s="30">
        <v>1</v>
      </c>
      <c r="D3269" s="30">
        <v>1</v>
      </c>
    </row>
    <row r="3270" spans="1:4">
      <c r="A3270" s="30" t="s">
        <v>4030</v>
      </c>
      <c r="B3270" s="30" t="s">
        <v>3003</v>
      </c>
      <c r="C3270" s="30">
        <v>1</v>
      </c>
      <c r="D3270" s="30">
        <v>1</v>
      </c>
    </row>
    <row r="3271" spans="1:4">
      <c r="A3271" s="30" t="s">
        <v>4031</v>
      </c>
      <c r="B3271" s="30" t="s">
        <v>3002</v>
      </c>
      <c r="C3271" s="30">
        <v>1</v>
      </c>
      <c r="D3271" s="30">
        <v>1</v>
      </c>
    </row>
    <row r="3272" spans="1:4">
      <c r="A3272" s="30" t="s">
        <v>4032</v>
      </c>
      <c r="B3272" s="30" t="s">
        <v>3003</v>
      </c>
      <c r="C3272" s="30">
        <v>1</v>
      </c>
      <c r="D3272" s="30">
        <v>1</v>
      </c>
    </row>
    <row r="3273" spans="1:4">
      <c r="A3273" s="30" t="s">
        <v>4033</v>
      </c>
      <c r="B3273" s="30" t="s">
        <v>3003</v>
      </c>
      <c r="C3273" s="30">
        <v>1</v>
      </c>
      <c r="D3273" s="30">
        <v>1</v>
      </c>
    </row>
    <row r="3274" spans="1:4">
      <c r="A3274" s="30" t="s">
        <v>2292</v>
      </c>
      <c r="B3274" s="30" t="s">
        <v>3002</v>
      </c>
      <c r="C3274" s="30">
        <v>1</v>
      </c>
      <c r="D3274" s="30">
        <v>1</v>
      </c>
    </row>
    <row r="3275" spans="1:4">
      <c r="A3275" s="30" t="s">
        <v>4034</v>
      </c>
      <c r="B3275" s="30" t="s">
        <v>3002</v>
      </c>
      <c r="C3275" s="30">
        <v>1</v>
      </c>
      <c r="D3275" s="30">
        <v>1</v>
      </c>
    </row>
    <row r="3276" spans="1:4">
      <c r="A3276" s="30" t="s">
        <v>4035</v>
      </c>
      <c r="B3276" s="30" t="s">
        <v>3003</v>
      </c>
      <c r="C3276" s="30">
        <v>1</v>
      </c>
      <c r="D3276" s="30">
        <v>1</v>
      </c>
    </row>
    <row r="3277" spans="1:4">
      <c r="A3277" s="30" t="s">
        <v>2413</v>
      </c>
      <c r="B3277" s="30" t="s">
        <v>3003</v>
      </c>
      <c r="C3277" s="30">
        <v>1</v>
      </c>
      <c r="D3277" s="30">
        <v>1</v>
      </c>
    </row>
    <row r="3278" spans="1:4">
      <c r="A3278" s="30" t="s">
        <v>2096</v>
      </c>
      <c r="B3278" s="30" t="s">
        <v>3003</v>
      </c>
      <c r="C3278" s="30">
        <v>1</v>
      </c>
      <c r="D3278" s="30">
        <v>1</v>
      </c>
    </row>
    <row r="3279" spans="1:4">
      <c r="A3279" s="30" t="s">
        <v>1995</v>
      </c>
      <c r="B3279" s="30" t="s">
        <v>3003</v>
      </c>
      <c r="C3279" s="30">
        <v>1</v>
      </c>
      <c r="D3279" s="30">
        <v>1</v>
      </c>
    </row>
    <row r="3280" spans="1:4">
      <c r="A3280" s="30" t="s">
        <v>4036</v>
      </c>
      <c r="B3280" s="30" t="s">
        <v>3003</v>
      </c>
      <c r="C3280" s="30">
        <v>1</v>
      </c>
      <c r="D3280" s="30">
        <v>1</v>
      </c>
    </row>
    <row r="3281" spans="1:4">
      <c r="A3281" s="30" t="s">
        <v>4037</v>
      </c>
      <c r="B3281" s="30" t="s">
        <v>3003</v>
      </c>
      <c r="C3281" s="30">
        <v>1</v>
      </c>
      <c r="D3281" s="30">
        <v>1</v>
      </c>
    </row>
    <row r="3282" spans="1:4">
      <c r="A3282" s="30" t="s">
        <v>4038</v>
      </c>
      <c r="B3282" s="30" t="s">
        <v>3003</v>
      </c>
      <c r="C3282" s="30">
        <v>1</v>
      </c>
      <c r="D3282" s="30">
        <v>1</v>
      </c>
    </row>
    <row r="3283" spans="1:4">
      <c r="A3283" s="30" t="s">
        <v>4039</v>
      </c>
      <c r="B3283" s="30" t="s">
        <v>3002</v>
      </c>
      <c r="C3283" s="30">
        <v>1</v>
      </c>
      <c r="D3283" s="30">
        <v>1</v>
      </c>
    </row>
    <row r="3284" spans="1:4">
      <c r="A3284" s="30" t="s">
        <v>1830</v>
      </c>
      <c r="B3284" s="30" t="s">
        <v>3002</v>
      </c>
      <c r="C3284" s="30">
        <v>1</v>
      </c>
      <c r="D3284" s="30">
        <v>1</v>
      </c>
    </row>
    <row r="3285" spans="1:4">
      <c r="A3285" s="30" t="s">
        <v>4040</v>
      </c>
      <c r="B3285" s="30" t="s">
        <v>3002</v>
      </c>
      <c r="C3285" s="30">
        <v>1</v>
      </c>
      <c r="D3285" s="30">
        <v>1</v>
      </c>
    </row>
    <row r="3286" spans="1:4">
      <c r="A3286" s="30" t="s">
        <v>1686</v>
      </c>
      <c r="B3286" s="30" t="s">
        <v>3002</v>
      </c>
      <c r="C3286" s="30">
        <v>1</v>
      </c>
      <c r="D3286" s="30">
        <v>1</v>
      </c>
    </row>
    <row r="3287" spans="1:4">
      <c r="A3287" s="30" t="s">
        <v>4484</v>
      </c>
      <c r="B3287" s="30">
        <v>1</v>
      </c>
      <c r="C3287" s="30">
        <v>1</v>
      </c>
      <c r="D3287" s="30">
        <v>1</v>
      </c>
    </row>
    <row r="3288" spans="1:4">
      <c r="A3288" s="30" t="s">
        <v>4042</v>
      </c>
      <c r="B3288" s="30" t="s">
        <v>3002</v>
      </c>
      <c r="C3288" s="30">
        <v>1</v>
      </c>
      <c r="D3288" s="30">
        <v>1</v>
      </c>
    </row>
    <row r="3289" spans="1:4">
      <c r="A3289" s="30" t="s">
        <v>3303</v>
      </c>
      <c r="B3289" s="30" t="s">
        <v>3002</v>
      </c>
      <c r="C3289" s="30">
        <v>1</v>
      </c>
      <c r="D3289" s="30">
        <v>1</v>
      </c>
    </row>
    <row r="3290" spans="1:4">
      <c r="A3290" s="30" t="s">
        <v>4043</v>
      </c>
      <c r="B3290" s="30" t="s">
        <v>3003</v>
      </c>
      <c r="C3290" s="30">
        <v>1</v>
      </c>
      <c r="D3290" s="30">
        <v>1</v>
      </c>
    </row>
    <row r="3291" spans="1:4">
      <c r="A3291" s="30" t="s">
        <v>2755</v>
      </c>
      <c r="B3291" s="30" t="s">
        <v>3003</v>
      </c>
      <c r="C3291" s="30">
        <v>1</v>
      </c>
      <c r="D3291" s="30">
        <v>1</v>
      </c>
    </row>
    <row r="3292" spans="1:4">
      <c r="A3292" s="30" t="s">
        <v>2414</v>
      </c>
      <c r="B3292" s="30" t="s">
        <v>3003</v>
      </c>
      <c r="C3292" s="30">
        <v>1</v>
      </c>
      <c r="D3292" s="30">
        <v>1</v>
      </c>
    </row>
    <row r="3293" spans="1:4">
      <c r="A3293" s="30" t="s">
        <v>4044</v>
      </c>
      <c r="B3293" s="30" t="s">
        <v>3002</v>
      </c>
      <c r="C3293" s="30">
        <v>1</v>
      </c>
      <c r="D3293" s="30">
        <v>1</v>
      </c>
    </row>
    <row r="3294" spans="1:4">
      <c r="A3294" s="30" t="s">
        <v>2415</v>
      </c>
      <c r="B3294" s="30" t="s">
        <v>3002</v>
      </c>
      <c r="C3294" s="30">
        <v>1</v>
      </c>
      <c r="D3294" s="30">
        <v>1</v>
      </c>
    </row>
    <row r="3295" spans="1:4">
      <c r="A3295" s="30" t="s">
        <v>4045</v>
      </c>
      <c r="B3295" s="30" t="s">
        <v>3003</v>
      </c>
      <c r="C3295" s="30">
        <v>1</v>
      </c>
      <c r="D3295" s="30">
        <v>1</v>
      </c>
    </row>
    <row r="3296" spans="1:4">
      <c r="A3296" s="30" t="s">
        <v>1687</v>
      </c>
      <c r="B3296" s="30" t="s">
        <v>3003</v>
      </c>
      <c r="C3296" s="30">
        <v>1</v>
      </c>
      <c r="D3296" s="30">
        <v>1</v>
      </c>
    </row>
    <row r="3297" spans="1:4">
      <c r="A3297" s="30" t="s">
        <v>4046</v>
      </c>
      <c r="B3297" s="30" t="s">
        <v>3002</v>
      </c>
      <c r="C3297" s="30">
        <v>1</v>
      </c>
      <c r="D3297" s="30">
        <v>1</v>
      </c>
    </row>
    <row r="3298" spans="1:4">
      <c r="A3298" s="30" t="s">
        <v>4047</v>
      </c>
      <c r="B3298" s="30" t="s">
        <v>3003</v>
      </c>
      <c r="C3298" s="30">
        <v>1</v>
      </c>
      <c r="D3298" s="30">
        <v>1</v>
      </c>
    </row>
    <row r="3299" spans="1:4">
      <c r="A3299" s="30" t="s">
        <v>2294</v>
      </c>
      <c r="B3299" s="30" t="s">
        <v>3003</v>
      </c>
      <c r="C3299" s="30">
        <v>1</v>
      </c>
      <c r="D3299" s="30">
        <v>1</v>
      </c>
    </row>
    <row r="3300" spans="1:4">
      <c r="A3300" s="30" t="s">
        <v>4048</v>
      </c>
      <c r="B3300" s="30" t="s">
        <v>3003</v>
      </c>
      <c r="C3300" s="30">
        <v>1</v>
      </c>
      <c r="D3300" s="30">
        <v>1</v>
      </c>
    </row>
    <row r="3301" spans="1:4">
      <c r="A3301" s="30" t="s">
        <v>2295</v>
      </c>
      <c r="B3301" s="30" t="s">
        <v>3003</v>
      </c>
      <c r="C3301" s="30">
        <v>1</v>
      </c>
      <c r="D3301" s="30">
        <v>1</v>
      </c>
    </row>
    <row r="3302" spans="1:4">
      <c r="A3302" s="30" t="s">
        <v>2756</v>
      </c>
      <c r="B3302" s="30" t="s">
        <v>3003</v>
      </c>
      <c r="C3302" s="30">
        <v>1</v>
      </c>
      <c r="D3302" s="30">
        <v>1</v>
      </c>
    </row>
    <row r="3303" spans="1:4">
      <c r="A3303" s="30" t="s">
        <v>2757</v>
      </c>
      <c r="B3303" s="30" t="s">
        <v>3003</v>
      </c>
      <c r="C3303" s="30">
        <v>1</v>
      </c>
      <c r="D3303" s="30">
        <v>1</v>
      </c>
    </row>
    <row r="3304" spans="1:4">
      <c r="A3304" s="30" t="s">
        <v>2416</v>
      </c>
      <c r="B3304" s="30" t="s">
        <v>3003</v>
      </c>
      <c r="C3304" s="30">
        <v>1</v>
      </c>
      <c r="D3304" s="30">
        <v>1</v>
      </c>
    </row>
    <row r="3305" spans="1:4">
      <c r="A3305" s="30" t="s">
        <v>4049</v>
      </c>
      <c r="B3305" s="30" t="s">
        <v>3003</v>
      </c>
      <c r="C3305" s="30">
        <v>1</v>
      </c>
      <c r="D3305" s="30">
        <v>1</v>
      </c>
    </row>
    <row r="3306" spans="1:4">
      <c r="A3306" s="30" t="s">
        <v>4050</v>
      </c>
      <c r="B3306" s="30" t="s">
        <v>3002</v>
      </c>
      <c r="C3306" s="30">
        <v>1</v>
      </c>
      <c r="D3306" s="30">
        <v>1</v>
      </c>
    </row>
    <row r="3307" spans="1:4">
      <c r="A3307" s="30" t="s">
        <v>3717</v>
      </c>
      <c r="B3307" s="30" t="s">
        <v>3003</v>
      </c>
      <c r="C3307" s="30">
        <v>1</v>
      </c>
      <c r="D3307" s="30">
        <v>1</v>
      </c>
    </row>
    <row r="3308" spans="1:4">
      <c r="A3308" s="30" t="s">
        <v>3717</v>
      </c>
      <c r="B3308" s="30" t="s">
        <v>3002</v>
      </c>
      <c r="C3308" s="30">
        <v>1</v>
      </c>
      <c r="D3308" s="30">
        <v>1</v>
      </c>
    </row>
    <row r="3309" spans="1:4">
      <c r="A3309" s="30" t="s">
        <v>2758</v>
      </c>
      <c r="B3309" s="30" t="s">
        <v>3003</v>
      </c>
      <c r="C3309" s="30">
        <v>1</v>
      </c>
      <c r="D3309" s="30">
        <v>1</v>
      </c>
    </row>
    <row r="3310" spans="1:4">
      <c r="A3310" s="30" t="s">
        <v>1436</v>
      </c>
      <c r="B3310" s="30" t="s">
        <v>3004</v>
      </c>
      <c r="C3310" s="30">
        <v>1</v>
      </c>
      <c r="D3310" s="30">
        <v>1</v>
      </c>
    </row>
    <row r="3311" spans="1:4">
      <c r="A3311" s="30" t="s">
        <v>4051</v>
      </c>
      <c r="B3311" s="30" t="s">
        <v>3002</v>
      </c>
      <c r="C3311" s="30">
        <v>1</v>
      </c>
      <c r="D3311" s="30">
        <v>1</v>
      </c>
    </row>
    <row r="3312" spans="1:4">
      <c r="A3312" s="30" t="s">
        <v>2561</v>
      </c>
      <c r="B3312" s="30" t="s">
        <v>3002</v>
      </c>
      <c r="C3312" s="30">
        <v>1</v>
      </c>
      <c r="D3312" s="30">
        <v>1</v>
      </c>
    </row>
    <row r="3313" spans="1:4">
      <c r="A3313" s="30" t="s">
        <v>4052</v>
      </c>
      <c r="B3313" s="30" t="s">
        <v>3002</v>
      </c>
      <c r="C3313" s="30">
        <v>1</v>
      </c>
      <c r="D3313" s="30">
        <v>1</v>
      </c>
    </row>
    <row r="3314" spans="1:4">
      <c r="A3314" s="30" t="s">
        <v>4053</v>
      </c>
      <c r="B3314" s="30" t="s">
        <v>3002</v>
      </c>
      <c r="C3314" s="30">
        <v>1</v>
      </c>
      <c r="D3314" s="30">
        <v>1</v>
      </c>
    </row>
    <row r="3315" spans="1:4">
      <c r="A3315" s="30" t="s">
        <v>4054</v>
      </c>
      <c r="B3315" s="30" t="s">
        <v>3003</v>
      </c>
      <c r="C3315" s="30">
        <v>1</v>
      </c>
      <c r="D3315" s="30">
        <v>1</v>
      </c>
    </row>
    <row r="3316" spans="1:4">
      <c r="A3316" s="30" t="s">
        <v>4055</v>
      </c>
      <c r="B3316" s="30" t="s">
        <v>3003</v>
      </c>
      <c r="C3316" s="30">
        <v>1</v>
      </c>
      <c r="D3316" s="30">
        <v>1</v>
      </c>
    </row>
    <row r="3317" spans="1:4">
      <c r="A3317" s="30" t="s">
        <v>3305</v>
      </c>
      <c r="B3317" s="30" t="s">
        <v>3003</v>
      </c>
      <c r="C3317" s="30">
        <v>1</v>
      </c>
      <c r="D3317" s="30">
        <v>1</v>
      </c>
    </row>
    <row r="3318" spans="1:4">
      <c r="A3318" s="30" t="s">
        <v>2296</v>
      </c>
      <c r="B3318" s="30" t="s">
        <v>3003</v>
      </c>
      <c r="C3318" s="30">
        <v>1</v>
      </c>
      <c r="D3318" s="30">
        <v>1</v>
      </c>
    </row>
    <row r="3319" spans="1:4">
      <c r="A3319" s="30" t="s">
        <v>2563</v>
      </c>
      <c r="B3319" s="30" t="s">
        <v>3003</v>
      </c>
      <c r="C3319" s="30">
        <v>1</v>
      </c>
      <c r="D3319" s="30">
        <v>1</v>
      </c>
    </row>
    <row r="3320" spans="1:4">
      <c r="A3320" s="30" t="s">
        <v>3306</v>
      </c>
      <c r="B3320" s="30" t="s">
        <v>3002</v>
      </c>
      <c r="C3320" s="30">
        <v>1</v>
      </c>
      <c r="D3320" s="30">
        <v>1</v>
      </c>
    </row>
    <row r="3321" spans="1:4">
      <c r="A3321" s="30" t="s">
        <v>3307</v>
      </c>
      <c r="B3321" s="30" t="s">
        <v>3003</v>
      </c>
      <c r="C3321" s="30">
        <v>1</v>
      </c>
      <c r="D3321" s="30">
        <v>1</v>
      </c>
    </row>
    <row r="3322" spans="1:4">
      <c r="A3322" s="30" t="s">
        <v>2759</v>
      </c>
      <c r="B3322" s="30" t="s">
        <v>3002</v>
      </c>
      <c r="C3322" s="30">
        <v>1</v>
      </c>
      <c r="D3322" s="30">
        <v>1</v>
      </c>
    </row>
    <row r="3323" spans="1:4">
      <c r="A3323" s="30" t="s">
        <v>4056</v>
      </c>
      <c r="B3323" s="30" t="s">
        <v>3002</v>
      </c>
      <c r="C3323" s="30">
        <v>1</v>
      </c>
      <c r="D3323" s="30">
        <v>1</v>
      </c>
    </row>
    <row r="3324" spans="1:4">
      <c r="A3324" s="30" t="s">
        <v>2761</v>
      </c>
      <c r="B3324" s="30" t="s">
        <v>3002</v>
      </c>
      <c r="C3324" s="30">
        <v>1</v>
      </c>
      <c r="D3324" s="30">
        <v>1</v>
      </c>
    </row>
    <row r="3325" spans="1:4">
      <c r="A3325" s="30" t="s">
        <v>1688</v>
      </c>
      <c r="B3325" s="30" t="s">
        <v>3002</v>
      </c>
      <c r="C3325" s="30">
        <v>1</v>
      </c>
      <c r="D3325" s="30">
        <v>1</v>
      </c>
    </row>
    <row r="3326" spans="1:4">
      <c r="A3326" s="30" t="s">
        <v>1688</v>
      </c>
      <c r="B3326" s="30" t="s">
        <v>3004</v>
      </c>
      <c r="C3326" s="30">
        <v>1</v>
      </c>
      <c r="D3326" s="30">
        <v>1</v>
      </c>
    </row>
    <row r="3327" spans="1:4">
      <c r="A3327" s="30" t="s">
        <v>4057</v>
      </c>
      <c r="B3327" s="30" t="s">
        <v>3004</v>
      </c>
      <c r="C3327" s="30">
        <v>1</v>
      </c>
      <c r="D3327" s="30">
        <v>1</v>
      </c>
    </row>
    <row r="3328" spans="1:4">
      <c r="A3328" s="30" t="s">
        <v>4058</v>
      </c>
      <c r="B3328" s="30" t="s">
        <v>3004</v>
      </c>
      <c r="C3328" s="30">
        <v>1</v>
      </c>
      <c r="D3328" s="30">
        <v>1</v>
      </c>
    </row>
    <row r="3329" spans="1:4">
      <c r="A3329" s="30" t="s">
        <v>2565</v>
      </c>
      <c r="B3329" s="30" t="s">
        <v>3003</v>
      </c>
      <c r="C3329" s="30">
        <v>1</v>
      </c>
      <c r="D3329" s="30">
        <v>1</v>
      </c>
    </row>
    <row r="3330" spans="1:4">
      <c r="A3330" s="30" t="s">
        <v>2297</v>
      </c>
      <c r="B3330" s="30" t="s">
        <v>3002</v>
      </c>
      <c r="C3330" s="30">
        <v>1</v>
      </c>
      <c r="D3330" s="30">
        <v>1</v>
      </c>
    </row>
    <row r="3331" spans="1:4">
      <c r="A3331" s="30" t="s">
        <v>1928</v>
      </c>
      <c r="B3331" s="30" t="s">
        <v>3002</v>
      </c>
      <c r="C3331" s="30">
        <v>1</v>
      </c>
      <c r="D3331" s="30">
        <v>1</v>
      </c>
    </row>
    <row r="3332" spans="1:4">
      <c r="A3332" s="30" t="s">
        <v>4059</v>
      </c>
      <c r="B3332" s="30" t="s">
        <v>3003</v>
      </c>
      <c r="C3332" s="30">
        <v>1</v>
      </c>
      <c r="D3332" s="30">
        <v>1</v>
      </c>
    </row>
    <row r="3333" spans="1:4">
      <c r="A3333" s="30" t="s">
        <v>4060</v>
      </c>
      <c r="B3333" s="30" t="s">
        <v>3003</v>
      </c>
      <c r="C3333" s="30">
        <v>1</v>
      </c>
      <c r="D3333" s="30">
        <v>1</v>
      </c>
    </row>
    <row r="3334" spans="1:4">
      <c r="A3334" s="30" t="s">
        <v>4061</v>
      </c>
      <c r="B3334" s="30" t="s">
        <v>3003</v>
      </c>
      <c r="C3334" s="30">
        <v>1</v>
      </c>
      <c r="D3334" s="30">
        <v>1</v>
      </c>
    </row>
    <row r="3335" spans="1:4">
      <c r="A3335" s="30" t="s">
        <v>2298</v>
      </c>
      <c r="B3335" s="30" t="s">
        <v>3004</v>
      </c>
      <c r="C3335" s="30">
        <v>1</v>
      </c>
      <c r="D3335" s="30">
        <v>1</v>
      </c>
    </row>
    <row r="3336" spans="1:4">
      <c r="A3336" s="30" t="s">
        <v>2763</v>
      </c>
      <c r="B3336" s="30" t="s">
        <v>3003</v>
      </c>
      <c r="C3336" s="30">
        <v>1</v>
      </c>
      <c r="D3336" s="30">
        <v>1</v>
      </c>
    </row>
    <row r="3337" spans="1:4">
      <c r="A3337" s="30" t="s">
        <v>4062</v>
      </c>
      <c r="B3337" s="30" t="s">
        <v>3003</v>
      </c>
      <c r="C3337" s="30">
        <v>1</v>
      </c>
      <c r="D3337" s="30">
        <v>1</v>
      </c>
    </row>
    <row r="3338" spans="1:4">
      <c r="A3338" s="30" t="s">
        <v>4063</v>
      </c>
      <c r="B3338" s="30" t="s">
        <v>3003</v>
      </c>
      <c r="C3338" s="30">
        <v>1</v>
      </c>
      <c r="D3338" s="30">
        <v>1</v>
      </c>
    </row>
    <row r="3339" spans="1:4">
      <c r="A3339" s="30" t="s">
        <v>1560</v>
      </c>
      <c r="B3339" s="30" t="s">
        <v>3002</v>
      </c>
      <c r="C3339" s="30">
        <v>1</v>
      </c>
      <c r="D3339" s="30">
        <v>1</v>
      </c>
    </row>
    <row r="3340" spans="1:4">
      <c r="A3340" s="30" t="s">
        <v>2299</v>
      </c>
      <c r="B3340" s="30" t="s">
        <v>3002</v>
      </c>
      <c r="C3340" s="30">
        <v>1</v>
      </c>
      <c r="D3340" s="30">
        <v>1</v>
      </c>
    </row>
    <row r="3341" spans="1:4">
      <c r="A3341" s="30" t="s">
        <v>4064</v>
      </c>
      <c r="B3341" s="30" t="s">
        <v>3003</v>
      </c>
      <c r="C3341" s="30">
        <v>1</v>
      </c>
      <c r="D3341" s="30">
        <v>1</v>
      </c>
    </row>
    <row r="3342" spans="1:4">
      <c r="A3342" s="30" t="s">
        <v>1998</v>
      </c>
      <c r="B3342" s="30" t="s">
        <v>3002</v>
      </c>
      <c r="C3342" s="30">
        <v>1</v>
      </c>
      <c r="D3342" s="30">
        <v>1</v>
      </c>
    </row>
    <row r="3343" spans="1:4">
      <c r="A3343" s="30" t="s">
        <v>4065</v>
      </c>
      <c r="B3343" s="30" t="s">
        <v>3002</v>
      </c>
      <c r="C3343" s="30">
        <v>1</v>
      </c>
      <c r="D3343" s="30">
        <v>1</v>
      </c>
    </row>
    <row r="3344" spans="1:4">
      <c r="A3344" s="30" t="s">
        <v>3724</v>
      </c>
      <c r="B3344" s="30" t="s">
        <v>3003</v>
      </c>
      <c r="C3344" s="30">
        <v>1</v>
      </c>
      <c r="D3344" s="30">
        <v>1</v>
      </c>
    </row>
    <row r="3345" spans="1:4">
      <c r="A3345" s="30" t="s">
        <v>3724</v>
      </c>
      <c r="B3345" s="30" t="s">
        <v>3002</v>
      </c>
      <c r="C3345" s="30">
        <v>1</v>
      </c>
      <c r="D3345" s="30">
        <v>1</v>
      </c>
    </row>
    <row r="3346" spans="1:4">
      <c r="A3346" s="30" t="s">
        <v>1999</v>
      </c>
      <c r="B3346" s="30" t="s">
        <v>3003</v>
      </c>
      <c r="C3346" s="30">
        <v>1</v>
      </c>
      <c r="D3346" s="30">
        <v>1</v>
      </c>
    </row>
    <row r="3347" spans="1:4">
      <c r="A3347" s="30" t="s">
        <v>4066</v>
      </c>
      <c r="B3347" s="30" t="s">
        <v>3003</v>
      </c>
      <c r="C3347" s="30">
        <v>1</v>
      </c>
      <c r="D3347" s="30">
        <v>1</v>
      </c>
    </row>
    <row r="3348" spans="1:4">
      <c r="A3348" s="30" t="s">
        <v>2000</v>
      </c>
      <c r="B3348" s="30" t="s">
        <v>3002</v>
      </c>
      <c r="C3348" s="30">
        <v>1</v>
      </c>
      <c r="D3348" s="30">
        <v>1</v>
      </c>
    </row>
    <row r="3349" spans="1:4">
      <c r="A3349" s="30" t="s">
        <v>3308</v>
      </c>
      <c r="B3349" s="30" t="s">
        <v>3002</v>
      </c>
      <c r="C3349" s="30">
        <v>1</v>
      </c>
      <c r="D3349" s="30">
        <v>1</v>
      </c>
    </row>
    <row r="3350" spans="1:4">
      <c r="A3350" s="30" t="s">
        <v>4067</v>
      </c>
      <c r="B3350" s="30" t="s">
        <v>3003</v>
      </c>
      <c r="C3350" s="30">
        <v>1</v>
      </c>
      <c r="D3350" s="30">
        <v>1</v>
      </c>
    </row>
    <row r="3351" spans="1:4">
      <c r="A3351" s="30" t="s">
        <v>4068</v>
      </c>
      <c r="B3351" s="30" t="s">
        <v>3003</v>
      </c>
      <c r="C3351" s="30">
        <v>1</v>
      </c>
      <c r="D3351" s="30">
        <v>1</v>
      </c>
    </row>
    <row r="3352" spans="1:4">
      <c r="A3352" s="30" t="s">
        <v>2567</v>
      </c>
      <c r="B3352" s="30" t="s">
        <v>3002</v>
      </c>
      <c r="C3352" s="30">
        <v>1</v>
      </c>
      <c r="D3352" s="30">
        <v>1</v>
      </c>
    </row>
    <row r="3353" spans="1:4">
      <c r="A3353" s="30" t="s">
        <v>2300</v>
      </c>
      <c r="B3353" s="30" t="s">
        <v>3003</v>
      </c>
      <c r="C3353" s="30">
        <v>1</v>
      </c>
      <c r="D3353" s="30">
        <v>1</v>
      </c>
    </row>
    <row r="3354" spans="1:4">
      <c r="A3354" s="30" t="s">
        <v>2099</v>
      </c>
      <c r="B3354" s="30" t="s">
        <v>3003</v>
      </c>
      <c r="C3354" s="30">
        <v>1</v>
      </c>
      <c r="D3354" s="30">
        <v>1</v>
      </c>
    </row>
    <row r="3355" spans="1:4">
      <c r="A3355" s="30" t="s">
        <v>2419</v>
      </c>
      <c r="B3355" s="30" t="s">
        <v>3002</v>
      </c>
      <c r="C3355" s="30">
        <v>1</v>
      </c>
      <c r="D3355" s="30">
        <v>1</v>
      </c>
    </row>
    <row r="3356" spans="1:4">
      <c r="A3356" s="30" t="s">
        <v>1720</v>
      </c>
      <c r="B3356" s="30" t="s">
        <v>3004</v>
      </c>
      <c r="C3356" s="30">
        <v>1</v>
      </c>
      <c r="D3356" s="30">
        <v>1</v>
      </c>
    </row>
    <row r="3357" spans="1:4">
      <c r="A3357" s="30" t="s">
        <v>1630</v>
      </c>
      <c r="B3357" s="30" t="s">
        <v>3004</v>
      </c>
      <c r="C3357" s="30">
        <v>1</v>
      </c>
      <c r="D3357" s="30">
        <v>1</v>
      </c>
    </row>
    <row r="3358" spans="1:4">
      <c r="A3358" s="30" t="s">
        <v>3309</v>
      </c>
      <c r="B3358" s="30" t="s">
        <v>3003</v>
      </c>
      <c r="C3358" s="30">
        <v>1</v>
      </c>
      <c r="D3358" s="30">
        <v>1</v>
      </c>
    </row>
    <row r="3359" spans="1:4">
      <c r="A3359" s="30" t="s">
        <v>3309</v>
      </c>
      <c r="B3359" s="30" t="s">
        <v>3002</v>
      </c>
      <c r="C3359" s="30">
        <v>1</v>
      </c>
      <c r="D3359" s="30">
        <v>1</v>
      </c>
    </row>
    <row r="3360" spans="1:4">
      <c r="A3360" s="30" t="s">
        <v>2421</v>
      </c>
      <c r="B3360" s="30" t="s">
        <v>3003</v>
      </c>
      <c r="C3360" s="30">
        <v>1</v>
      </c>
      <c r="D3360" s="30">
        <v>1</v>
      </c>
    </row>
    <row r="3361" spans="1:4">
      <c r="A3361" s="30" t="s">
        <v>2421</v>
      </c>
      <c r="B3361" s="30" t="s">
        <v>3004</v>
      </c>
      <c r="C3361" s="30">
        <v>1</v>
      </c>
      <c r="D3361" s="30">
        <v>1</v>
      </c>
    </row>
    <row r="3362" spans="1:4">
      <c r="A3362" s="30" t="s">
        <v>2196</v>
      </c>
      <c r="B3362" s="30" t="s">
        <v>3002</v>
      </c>
      <c r="C3362" s="30">
        <v>1</v>
      </c>
      <c r="D3362" s="30">
        <v>1</v>
      </c>
    </row>
    <row r="3363" spans="1:4">
      <c r="A3363" s="30" t="s">
        <v>3180</v>
      </c>
      <c r="B3363" s="30" t="s">
        <v>3003</v>
      </c>
      <c r="C3363" s="30">
        <v>1</v>
      </c>
      <c r="D3363" s="30">
        <v>1</v>
      </c>
    </row>
    <row r="3364" spans="1:4">
      <c r="A3364" s="30" t="s">
        <v>3310</v>
      </c>
      <c r="B3364" s="30" t="s">
        <v>3003</v>
      </c>
      <c r="C3364" s="30">
        <v>1</v>
      </c>
      <c r="D3364" s="30">
        <v>1</v>
      </c>
    </row>
    <row r="3365" spans="1:4">
      <c r="A3365" s="30" t="s">
        <v>4069</v>
      </c>
      <c r="B3365" s="30" t="s">
        <v>3003</v>
      </c>
      <c r="C3365" s="30">
        <v>1</v>
      </c>
      <c r="D3365" s="30">
        <v>1</v>
      </c>
    </row>
    <row r="3366" spans="1:4">
      <c r="A3366" s="30" t="s">
        <v>2197</v>
      </c>
      <c r="B3366" s="30" t="s">
        <v>3003</v>
      </c>
      <c r="C3366" s="30">
        <v>1</v>
      </c>
      <c r="D3366" s="30">
        <v>1</v>
      </c>
    </row>
    <row r="3367" spans="1:4">
      <c r="A3367" s="30" t="s">
        <v>2765</v>
      </c>
      <c r="B3367" s="30" t="s">
        <v>3003</v>
      </c>
      <c r="C3367" s="30">
        <v>1</v>
      </c>
      <c r="D3367" s="30">
        <v>1</v>
      </c>
    </row>
    <row r="3368" spans="1:4">
      <c r="A3368" s="30" t="s">
        <v>4070</v>
      </c>
      <c r="B3368" s="30" t="s">
        <v>3003</v>
      </c>
      <c r="C3368" s="30">
        <v>1</v>
      </c>
      <c r="D3368" s="30">
        <v>1</v>
      </c>
    </row>
    <row r="3369" spans="1:4">
      <c r="A3369" s="30" t="s">
        <v>3141</v>
      </c>
      <c r="B3369" s="30" t="s">
        <v>3003</v>
      </c>
      <c r="C3369" s="30">
        <v>1</v>
      </c>
      <c r="D3369" s="30">
        <v>1</v>
      </c>
    </row>
    <row r="3370" spans="1:4">
      <c r="A3370" s="30" t="s">
        <v>3215</v>
      </c>
      <c r="B3370" s="30" t="s">
        <v>3003</v>
      </c>
      <c r="C3370" s="30">
        <v>1</v>
      </c>
      <c r="D3370" s="30">
        <v>1</v>
      </c>
    </row>
    <row r="3371" spans="1:4">
      <c r="A3371" s="30" t="s">
        <v>3153</v>
      </c>
      <c r="B3371" s="30" t="s">
        <v>3003</v>
      </c>
      <c r="C3371" s="30">
        <v>1</v>
      </c>
      <c r="D3371" s="30">
        <v>1</v>
      </c>
    </row>
    <row r="3372" spans="1:4">
      <c r="A3372" s="30" t="s">
        <v>2198</v>
      </c>
      <c r="B3372" s="30" t="s">
        <v>3003</v>
      </c>
      <c r="C3372" s="30">
        <v>1</v>
      </c>
      <c r="D3372" s="30">
        <v>1</v>
      </c>
    </row>
    <row r="3373" spans="1:4">
      <c r="A3373" s="30" t="s">
        <v>2198</v>
      </c>
      <c r="B3373" s="30" t="s">
        <v>3002</v>
      </c>
      <c r="C3373" s="30">
        <v>1</v>
      </c>
      <c r="D3373" s="30">
        <v>1</v>
      </c>
    </row>
    <row r="3374" spans="1:4">
      <c r="A3374" s="30" t="s">
        <v>4071</v>
      </c>
      <c r="B3374" s="30" t="s">
        <v>3002</v>
      </c>
      <c r="C3374" s="30">
        <v>1</v>
      </c>
      <c r="D3374" s="30">
        <v>1</v>
      </c>
    </row>
    <row r="3375" spans="1:4">
      <c r="A3375" s="30" t="s">
        <v>1929</v>
      </c>
      <c r="B3375" s="30" t="s">
        <v>3002</v>
      </c>
      <c r="C3375" s="30">
        <v>1</v>
      </c>
      <c r="D3375" s="30">
        <v>1</v>
      </c>
    </row>
    <row r="3376" spans="1:4">
      <c r="A3376" s="30" t="s">
        <v>2571</v>
      </c>
      <c r="B3376" s="30" t="s">
        <v>3004</v>
      </c>
      <c r="C3376" s="30">
        <v>1</v>
      </c>
      <c r="D3376" s="30">
        <v>1</v>
      </c>
    </row>
    <row r="3377" spans="1:4">
      <c r="A3377" s="30" t="s">
        <v>3311</v>
      </c>
      <c r="B3377" s="30" t="s">
        <v>3002</v>
      </c>
      <c r="C3377" s="30">
        <v>1</v>
      </c>
      <c r="D3377" s="30">
        <v>1</v>
      </c>
    </row>
    <row r="3378" spans="1:4">
      <c r="A3378" s="30" t="s">
        <v>1831</v>
      </c>
      <c r="B3378" s="30" t="s">
        <v>3002</v>
      </c>
      <c r="C3378" s="30">
        <v>1</v>
      </c>
      <c r="D3378" s="30">
        <v>1</v>
      </c>
    </row>
    <row r="3379" spans="1:4">
      <c r="A3379" s="30" t="s">
        <v>4072</v>
      </c>
      <c r="B3379" s="30" t="s">
        <v>3003</v>
      </c>
      <c r="C3379" s="30">
        <v>1</v>
      </c>
      <c r="D3379" s="30">
        <v>1</v>
      </c>
    </row>
    <row r="3380" spans="1:4">
      <c r="A3380" s="30" t="s">
        <v>1779</v>
      </c>
      <c r="B3380" s="30" t="s">
        <v>3004</v>
      </c>
      <c r="C3380" s="30">
        <v>1</v>
      </c>
      <c r="D3380" s="30">
        <v>1</v>
      </c>
    </row>
    <row r="3381" spans="1:4">
      <c r="A3381" s="30" t="s">
        <v>3312</v>
      </c>
      <c r="B3381" s="30" t="s">
        <v>3002</v>
      </c>
      <c r="C3381" s="30">
        <v>1</v>
      </c>
      <c r="D3381" s="30">
        <v>1</v>
      </c>
    </row>
    <row r="3382" spans="1:4">
      <c r="A3382" s="30" t="s">
        <v>4073</v>
      </c>
      <c r="B3382" s="30" t="s">
        <v>3003</v>
      </c>
      <c r="C3382" s="30">
        <v>1</v>
      </c>
      <c r="D3382" s="30">
        <v>1</v>
      </c>
    </row>
    <row r="3383" spans="1:4">
      <c r="A3383" s="30" t="s">
        <v>2002</v>
      </c>
      <c r="B3383" s="30" t="s">
        <v>3002</v>
      </c>
      <c r="C3383" s="30">
        <v>1</v>
      </c>
      <c r="D3383" s="30">
        <v>1</v>
      </c>
    </row>
    <row r="3384" spans="1:4">
      <c r="A3384" s="30" t="s">
        <v>4074</v>
      </c>
      <c r="B3384" s="30" t="s">
        <v>3003</v>
      </c>
      <c r="C3384" s="30">
        <v>1</v>
      </c>
      <c r="D3384" s="30">
        <v>1</v>
      </c>
    </row>
    <row r="3385" spans="1:4">
      <c r="A3385" s="30" t="s">
        <v>1930</v>
      </c>
      <c r="B3385" s="30" t="s">
        <v>3002</v>
      </c>
      <c r="C3385" s="30">
        <v>1</v>
      </c>
      <c r="D3385" s="30">
        <v>1</v>
      </c>
    </row>
    <row r="3386" spans="1:4">
      <c r="A3386" s="30" t="s">
        <v>4075</v>
      </c>
      <c r="B3386" s="30" t="s">
        <v>3003</v>
      </c>
      <c r="C3386" s="30">
        <v>1</v>
      </c>
      <c r="D3386" s="30">
        <v>1</v>
      </c>
    </row>
    <row r="3387" spans="1:4">
      <c r="A3387" s="30" t="s">
        <v>4076</v>
      </c>
      <c r="B3387" s="30" t="s">
        <v>3003</v>
      </c>
      <c r="C3387" s="30">
        <v>1</v>
      </c>
      <c r="D3387" s="30">
        <v>1</v>
      </c>
    </row>
    <row r="3388" spans="1:4">
      <c r="A3388" s="30" t="s">
        <v>2768</v>
      </c>
      <c r="B3388" s="30" t="s">
        <v>3002</v>
      </c>
      <c r="C3388" s="30">
        <v>1</v>
      </c>
      <c r="D3388" s="30">
        <v>1</v>
      </c>
    </row>
    <row r="3389" spans="1:4">
      <c r="A3389" s="30" t="s">
        <v>3725</v>
      </c>
      <c r="B3389" s="30" t="s">
        <v>3003</v>
      </c>
      <c r="C3389" s="30">
        <v>1</v>
      </c>
      <c r="D3389" s="30">
        <v>1</v>
      </c>
    </row>
    <row r="3390" spans="1:4">
      <c r="A3390" s="30" t="s">
        <v>3725</v>
      </c>
      <c r="B3390" s="30" t="s">
        <v>3002</v>
      </c>
      <c r="C3390" s="30">
        <v>1</v>
      </c>
      <c r="D3390" s="30">
        <v>1</v>
      </c>
    </row>
    <row r="3391" spans="1:4">
      <c r="A3391" s="30" t="s">
        <v>4077</v>
      </c>
      <c r="B3391" s="30" t="s">
        <v>3003</v>
      </c>
      <c r="C3391" s="30">
        <v>1</v>
      </c>
      <c r="D3391" s="30">
        <v>1</v>
      </c>
    </row>
    <row r="3392" spans="1:4">
      <c r="A3392" s="30" t="s">
        <v>4078</v>
      </c>
      <c r="B3392" s="30" t="s">
        <v>3003</v>
      </c>
      <c r="C3392" s="30">
        <v>1</v>
      </c>
      <c r="D3392" s="30">
        <v>1</v>
      </c>
    </row>
    <row r="3393" spans="1:4">
      <c r="A3393" s="30" t="s">
        <v>2003</v>
      </c>
      <c r="B3393" s="30" t="s">
        <v>3002</v>
      </c>
      <c r="C3393" s="30">
        <v>1</v>
      </c>
      <c r="D3393" s="30">
        <v>1</v>
      </c>
    </row>
    <row r="3394" spans="1:4">
      <c r="A3394" s="30" t="s">
        <v>4079</v>
      </c>
      <c r="B3394" s="30" t="s">
        <v>3003</v>
      </c>
      <c r="C3394" s="30">
        <v>1</v>
      </c>
      <c r="D3394" s="30">
        <v>1</v>
      </c>
    </row>
    <row r="3395" spans="1:4">
      <c r="A3395" s="30" t="s">
        <v>3142</v>
      </c>
      <c r="B3395" s="30" t="s">
        <v>3003</v>
      </c>
      <c r="C3395" s="30">
        <v>1</v>
      </c>
      <c r="D3395" s="30">
        <v>1</v>
      </c>
    </row>
    <row r="3396" spans="1:4">
      <c r="A3396" s="30" t="s">
        <v>2423</v>
      </c>
      <c r="B3396" s="30" t="s">
        <v>3003</v>
      </c>
      <c r="C3396" s="30">
        <v>1</v>
      </c>
      <c r="D3396" s="30">
        <v>1</v>
      </c>
    </row>
    <row r="3397" spans="1:4">
      <c r="A3397" s="30" t="s">
        <v>2573</v>
      </c>
      <c r="B3397" s="30" t="s">
        <v>3003</v>
      </c>
      <c r="C3397" s="30">
        <v>1</v>
      </c>
      <c r="D3397" s="30">
        <v>1</v>
      </c>
    </row>
    <row r="3398" spans="1:4">
      <c r="A3398" s="30" t="s">
        <v>2573</v>
      </c>
      <c r="B3398" s="30" t="s">
        <v>3002</v>
      </c>
      <c r="C3398" s="30">
        <v>1</v>
      </c>
      <c r="D3398" s="30">
        <v>1</v>
      </c>
    </row>
    <row r="3399" spans="1:4">
      <c r="A3399" s="30" t="s">
        <v>2303</v>
      </c>
      <c r="B3399" s="30" t="s">
        <v>3004</v>
      </c>
      <c r="C3399" s="30">
        <v>1</v>
      </c>
      <c r="D3399" s="30">
        <v>1</v>
      </c>
    </row>
    <row r="3400" spans="1:4">
      <c r="A3400" s="30" t="s">
        <v>4080</v>
      </c>
      <c r="B3400" s="30" t="s">
        <v>3003</v>
      </c>
      <c r="C3400" s="30">
        <v>1</v>
      </c>
      <c r="D3400" s="30">
        <v>1</v>
      </c>
    </row>
    <row r="3401" spans="1:4">
      <c r="A3401" s="30" t="s">
        <v>2574</v>
      </c>
      <c r="B3401" s="30" t="s">
        <v>3003</v>
      </c>
      <c r="C3401" s="30">
        <v>1</v>
      </c>
      <c r="D3401" s="30">
        <v>1</v>
      </c>
    </row>
    <row r="3402" spans="1:4">
      <c r="A3402" s="30" t="s">
        <v>4081</v>
      </c>
      <c r="B3402" s="30" t="s">
        <v>3003</v>
      </c>
      <c r="C3402" s="30">
        <v>1</v>
      </c>
      <c r="D3402" s="30">
        <v>1</v>
      </c>
    </row>
    <row r="3403" spans="1:4">
      <c r="A3403" s="30" t="s">
        <v>4082</v>
      </c>
      <c r="B3403" s="30" t="s">
        <v>3002</v>
      </c>
      <c r="C3403" s="30">
        <v>1</v>
      </c>
      <c r="D3403" s="30">
        <v>1</v>
      </c>
    </row>
    <row r="3404" spans="1:4">
      <c r="A3404" s="30" t="s">
        <v>4083</v>
      </c>
      <c r="B3404" s="30" t="s">
        <v>3003</v>
      </c>
      <c r="C3404" s="30">
        <v>1</v>
      </c>
      <c r="D3404" s="30">
        <v>1</v>
      </c>
    </row>
    <row r="3405" spans="1:4">
      <c r="A3405" s="30" t="s">
        <v>3313</v>
      </c>
      <c r="B3405" s="30" t="s">
        <v>3003</v>
      </c>
      <c r="C3405" s="30">
        <v>1</v>
      </c>
      <c r="D3405" s="30">
        <v>1</v>
      </c>
    </row>
    <row r="3406" spans="1:4">
      <c r="A3406" s="30" t="s">
        <v>4084</v>
      </c>
      <c r="B3406" s="30" t="s">
        <v>3002</v>
      </c>
      <c r="C3406" s="30">
        <v>1</v>
      </c>
      <c r="D3406" s="30">
        <v>1</v>
      </c>
    </row>
    <row r="3407" spans="1:4">
      <c r="A3407" s="30" t="s">
        <v>4085</v>
      </c>
      <c r="B3407" s="30" t="s">
        <v>3002</v>
      </c>
      <c r="C3407" s="30">
        <v>1</v>
      </c>
      <c r="D3407" s="30">
        <v>1</v>
      </c>
    </row>
    <row r="3408" spans="1:4">
      <c r="A3408" s="30" t="s">
        <v>4086</v>
      </c>
      <c r="B3408" s="30" t="s">
        <v>3002</v>
      </c>
      <c r="C3408" s="30">
        <v>1</v>
      </c>
      <c r="D3408" s="30">
        <v>1</v>
      </c>
    </row>
    <row r="3409" spans="1:4">
      <c r="A3409" s="30" t="s">
        <v>4087</v>
      </c>
      <c r="B3409" s="30" t="s">
        <v>3002</v>
      </c>
      <c r="C3409" s="30">
        <v>1</v>
      </c>
      <c r="D3409" s="30">
        <v>1</v>
      </c>
    </row>
    <row r="3410" spans="1:4">
      <c r="A3410" s="30" t="s">
        <v>4088</v>
      </c>
      <c r="B3410" s="30" t="s">
        <v>3003</v>
      </c>
      <c r="C3410" s="30">
        <v>1</v>
      </c>
      <c r="D3410" s="30">
        <v>1</v>
      </c>
    </row>
    <row r="3411" spans="1:4">
      <c r="A3411" s="30" t="s">
        <v>4089</v>
      </c>
      <c r="B3411" s="30" t="s">
        <v>3002</v>
      </c>
      <c r="C3411" s="30">
        <v>1</v>
      </c>
      <c r="D3411" s="30">
        <v>1</v>
      </c>
    </row>
    <row r="3412" spans="1:4">
      <c r="A3412" s="30" t="s">
        <v>4090</v>
      </c>
      <c r="B3412" s="30" t="s">
        <v>3003</v>
      </c>
      <c r="C3412" s="30">
        <v>1</v>
      </c>
      <c r="D3412" s="30">
        <v>1</v>
      </c>
    </row>
    <row r="3413" spans="1:4">
      <c r="A3413" s="30" t="s">
        <v>2575</v>
      </c>
      <c r="B3413" s="30" t="s">
        <v>3002</v>
      </c>
      <c r="C3413" s="30">
        <v>1</v>
      </c>
      <c r="D3413" s="30">
        <v>1</v>
      </c>
    </row>
    <row r="3414" spans="1:4">
      <c r="A3414" s="30" t="s">
        <v>2201</v>
      </c>
      <c r="B3414" s="30" t="s">
        <v>3002</v>
      </c>
      <c r="C3414" s="30">
        <v>1</v>
      </c>
      <c r="D3414" s="30">
        <v>1</v>
      </c>
    </row>
    <row r="3415" spans="1:4">
      <c r="A3415" s="30" t="s">
        <v>2770</v>
      </c>
      <c r="B3415" s="30" t="s">
        <v>3003</v>
      </c>
      <c r="C3415" s="30">
        <v>1</v>
      </c>
      <c r="D3415" s="30">
        <v>1</v>
      </c>
    </row>
    <row r="3416" spans="1:4">
      <c r="A3416" s="30" t="s">
        <v>3314</v>
      </c>
      <c r="B3416" s="30" t="s">
        <v>3003</v>
      </c>
      <c r="C3416" s="30">
        <v>1</v>
      </c>
      <c r="D3416" s="30">
        <v>1</v>
      </c>
    </row>
    <row r="3417" spans="1:4">
      <c r="A3417" s="30" t="s">
        <v>4091</v>
      </c>
      <c r="B3417" s="30" t="s">
        <v>3002</v>
      </c>
      <c r="C3417" s="30">
        <v>1</v>
      </c>
      <c r="D3417" s="30">
        <v>1</v>
      </c>
    </row>
    <row r="3418" spans="1:4">
      <c r="A3418" s="30" t="s">
        <v>1870</v>
      </c>
      <c r="B3418" s="30" t="s">
        <v>3003</v>
      </c>
      <c r="C3418" s="30">
        <v>1</v>
      </c>
      <c r="D3418" s="30">
        <v>1</v>
      </c>
    </row>
    <row r="3419" spans="1:4">
      <c r="A3419" s="30" t="s">
        <v>1870</v>
      </c>
      <c r="B3419" s="30" t="s">
        <v>3002</v>
      </c>
      <c r="C3419" s="30">
        <v>1</v>
      </c>
      <c r="D3419" s="30">
        <v>1</v>
      </c>
    </row>
    <row r="3420" spans="1:4">
      <c r="A3420" s="30" t="s">
        <v>4092</v>
      </c>
      <c r="B3420" s="30" t="s">
        <v>3003</v>
      </c>
      <c r="C3420" s="30">
        <v>1</v>
      </c>
      <c r="D3420" s="30">
        <v>1</v>
      </c>
    </row>
    <row r="3421" spans="1:4">
      <c r="A3421" s="30" t="s">
        <v>4093</v>
      </c>
      <c r="B3421" s="30" t="s">
        <v>3003</v>
      </c>
      <c r="C3421" s="30">
        <v>1</v>
      </c>
      <c r="D3421" s="30">
        <v>1</v>
      </c>
    </row>
    <row r="3422" spans="1:4">
      <c r="A3422" s="30" t="s">
        <v>2577</v>
      </c>
      <c r="B3422" s="30" t="s">
        <v>3002</v>
      </c>
      <c r="C3422" s="30">
        <v>1</v>
      </c>
      <c r="D3422" s="30">
        <v>1</v>
      </c>
    </row>
    <row r="3423" spans="1:4">
      <c r="A3423" s="30" t="s">
        <v>1780</v>
      </c>
      <c r="B3423" s="30" t="s">
        <v>3002</v>
      </c>
      <c r="C3423" s="30">
        <v>1</v>
      </c>
      <c r="D3423" s="30">
        <v>1</v>
      </c>
    </row>
    <row r="3424" spans="1:4">
      <c r="A3424" s="30" t="s">
        <v>2772</v>
      </c>
      <c r="B3424" s="30" t="s">
        <v>3003</v>
      </c>
      <c r="C3424" s="30">
        <v>1</v>
      </c>
      <c r="D3424" s="30">
        <v>1</v>
      </c>
    </row>
    <row r="3425" spans="1:4">
      <c r="A3425" s="30" t="s">
        <v>4094</v>
      </c>
      <c r="B3425" s="30" t="s">
        <v>3003</v>
      </c>
      <c r="C3425" s="30">
        <v>1</v>
      </c>
      <c r="D3425" s="30">
        <v>1</v>
      </c>
    </row>
    <row r="3426" spans="1:4">
      <c r="A3426" s="30" t="s">
        <v>3216</v>
      </c>
      <c r="B3426" s="30" t="s">
        <v>3003</v>
      </c>
      <c r="C3426" s="30">
        <v>1</v>
      </c>
      <c r="D3426" s="30">
        <v>1</v>
      </c>
    </row>
    <row r="3427" spans="1:4">
      <c r="A3427" s="30" t="s">
        <v>3216</v>
      </c>
      <c r="B3427" s="30" t="s">
        <v>3002</v>
      </c>
      <c r="C3427" s="30">
        <v>1</v>
      </c>
      <c r="D3427" s="30">
        <v>1</v>
      </c>
    </row>
    <row r="3428" spans="1:4">
      <c r="A3428" s="30" t="s">
        <v>3315</v>
      </c>
      <c r="B3428" s="30" t="s">
        <v>3002</v>
      </c>
      <c r="C3428" s="30">
        <v>1</v>
      </c>
      <c r="D3428" s="30">
        <v>1</v>
      </c>
    </row>
    <row r="3429" spans="1:4">
      <c r="A3429" s="30" t="s">
        <v>2773</v>
      </c>
      <c r="B3429" s="30" t="s">
        <v>3002</v>
      </c>
      <c r="C3429" s="30">
        <v>1</v>
      </c>
      <c r="D3429" s="30">
        <v>1</v>
      </c>
    </row>
    <row r="3430" spans="1:4">
      <c r="A3430" s="30" t="s">
        <v>4095</v>
      </c>
      <c r="B3430" s="30" t="s">
        <v>3003</v>
      </c>
      <c r="C3430" s="30">
        <v>1</v>
      </c>
      <c r="D3430" s="30">
        <v>1</v>
      </c>
    </row>
    <row r="3431" spans="1:4">
      <c r="A3431" s="30" t="s">
        <v>2775</v>
      </c>
      <c r="B3431" s="30" t="s">
        <v>3003</v>
      </c>
      <c r="C3431" s="30">
        <v>1</v>
      </c>
      <c r="D3431" s="30">
        <v>1</v>
      </c>
    </row>
    <row r="3432" spans="1:4">
      <c r="A3432" s="30" t="s">
        <v>2776</v>
      </c>
      <c r="B3432" s="30" t="s">
        <v>3003</v>
      </c>
      <c r="C3432" s="30">
        <v>1</v>
      </c>
      <c r="D3432" s="30">
        <v>1</v>
      </c>
    </row>
    <row r="3433" spans="1:4">
      <c r="A3433" s="30" t="s">
        <v>3316</v>
      </c>
      <c r="B3433" s="30" t="s">
        <v>3002</v>
      </c>
      <c r="C3433" s="30">
        <v>1</v>
      </c>
      <c r="D3433" s="30">
        <v>1</v>
      </c>
    </row>
    <row r="3434" spans="1:4">
      <c r="A3434" s="30" t="s">
        <v>4096</v>
      </c>
      <c r="B3434" s="30" t="s">
        <v>3003</v>
      </c>
      <c r="C3434" s="30">
        <v>1</v>
      </c>
      <c r="D3434" s="30">
        <v>1</v>
      </c>
    </row>
    <row r="3435" spans="1:4">
      <c r="A3435" s="30" t="s">
        <v>4097</v>
      </c>
      <c r="B3435" s="30" t="s">
        <v>3003</v>
      </c>
      <c r="C3435" s="30">
        <v>1</v>
      </c>
      <c r="D3435" s="30">
        <v>1</v>
      </c>
    </row>
    <row r="3436" spans="1:4">
      <c r="A3436" s="30" t="s">
        <v>2777</v>
      </c>
      <c r="B3436" s="30" t="s">
        <v>3004</v>
      </c>
      <c r="C3436" s="30">
        <v>1</v>
      </c>
      <c r="D3436" s="30">
        <v>1</v>
      </c>
    </row>
    <row r="3437" spans="1:4">
      <c r="A3437" s="30" t="s">
        <v>3317</v>
      </c>
      <c r="B3437" s="30" t="s">
        <v>3003</v>
      </c>
      <c r="C3437" s="30">
        <v>1</v>
      </c>
      <c r="D3437" s="30">
        <v>1</v>
      </c>
    </row>
    <row r="3438" spans="1:4">
      <c r="A3438" s="30" t="s">
        <v>4098</v>
      </c>
      <c r="B3438" s="30" t="s">
        <v>3003</v>
      </c>
      <c r="C3438" s="30">
        <v>1</v>
      </c>
      <c r="D3438" s="30">
        <v>1</v>
      </c>
    </row>
    <row r="3439" spans="1:4">
      <c r="A3439" s="30" t="s">
        <v>1932</v>
      </c>
      <c r="B3439" s="30" t="s">
        <v>3003</v>
      </c>
      <c r="C3439" s="30">
        <v>1</v>
      </c>
      <c r="D3439" s="30">
        <v>1</v>
      </c>
    </row>
    <row r="3440" spans="1:4">
      <c r="A3440" s="30" t="s">
        <v>1932</v>
      </c>
      <c r="B3440" s="30" t="s">
        <v>3002</v>
      </c>
      <c r="C3440" s="30">
        <v>1</v>
      </c>
      <c r="D3440" s="30">
        <v>1</v>
      </c>
    </row>
    <row r="3441" spans="1:4">
      <c r="A3441" s="30" t="s">
        <v>3318</v>
      </c>
      <c r="B3441" s="30" t="s">
        <v>3003</v>
      </c>
      <c r="C3441" s="30">
        <v>1</v>
      </c>
      <c r="D3441" s="30">
        <v>1</v>
      </c>
    </row>
    <row r="3442" spans="1:4">
      <c r="A3442" s="30" t="s">
        <v>1298</v>
      </c>
      <c r="B3442" s="30" t="s">
        <v>3004</v>
      </c>
      <c r="C3442" s="30">
        <v>1</v>
      </c>
      <c r="D3442" s="30">
        <v>1</v>
      </c>
    </row>
    <row r="3443" spans="1:4">
      <c r="A3443" s="30" t="s">
        <v>4099</v>
      </c>
      <c r="B3443" s="30" t="s">
        <v>3003</v>
      </c>
      <c r="C3443" s="30">
        <v>1</v>
      </c>
      <c r="D3443" s="30">
        <v>1</v>
      </c>
    </row>
    <row r="3444" spans="1:4">
      <c r="A3444" s="30" t="s">
        <v>4100</v>
      </c>
      <c r="B3444" s="30" t="s">
        <v>3003</v>
      </c>
      <c r="C3444" s="30">
        <v>1</v>
      </c>
      <c r="D3444" s="30">
        <v>1</v>
      </c>
    </row>
    <row r="3445" spans="1:4">
      <c r="A3445" s="30" t="s">
        <v>2778</v>
      </c>
      <c r="B3445" s="30" t="s">
        <v>3003</v>
      </c>
      <c r="C3445" s="30">
        <v>1</v>
      </c>
      <c r="D3445" s="30">
        <v>1</v>
      </c>
    </row>
    <row r="3446" spans="1:4">
      <c r="A3446" s="30" t="s">
        <v>4101</v>
      </c>
      <c r="B3446" s="30" t="s">
        <v>3002</v>
      </c>
      <c r="C3446" s="30">
        <v>1</v>
      </c>
      <c r="D3446" s="30">
        <v>1</v>
      </c>
    </row>
    <row r="3447" spans="1:4">
      <c r="A3447" s="30" t="s">
        <v>2202</v>
      </c>
      <c r="B3447" s="30" t="s">
        <v>3002</v>
      </c>
      <c r="C3447" s="30">
        <v>1</v>
      </c>
      <c r="D3447" s="30">
        <v>1</v>
      </c>
    </row>
    <row r="3448" spans="1:4">
      <c r="A3448" s="30" t="s">
        <v>4102</v>
      </c>
      <c r="B3448" s="30" t="s">
        <v>3003</v>
      </c>
      <c r="C3448" s="30">
        <v>1</v>
      </c>
      <c r="D3448" s="30">
        <v>0</v>
      </c>
    </row>
    <row r="3449" spans="1:4">
      <c r="A3449" s="30" t="s">
        <v>2780</v>
      </c>
      <c r="B3449" s="30" t="s">
        <v>3003</v>
      </c>
      <c r="C3449" s="30">
        <v>1</v>
      </c>
      <c r="D3449" s="30">
        <v>1</v>
      </c>
    </row>
    <row r="3450" spans="1:4">
      <c r="A3450" s="30" t="s">
        <v>1555</v>
      </c>
      <c r="B3450" s="30" t="s">
        <v>3004</v>
      </c>
      <c r="C3450" s="30">
        <v>1</v>
      </c>
      <c r="D3450" s="30">
        <v>1</v>
      </c>
    </row>
    <row r="3451" spans="1:4">
      <c r="A3451" s="30" t="s">
        <v>1453</v>
      </c>
      <c r="B3451" s="30" t="s">
        <v>3002</v>
      </c>
      <c r="C3451" s="30">
        <v>1</v>
      </c>
      <c r="D3451" s="30">
        <v>1</v>
      </c>
    </row>
    <row r="3452" spans="1:4">
      <c r="A3452" s="30" t="s">
        <v>2426</v>
      </c>
      <c r="B3452" s="30" t="s">
        <v>3003</v>
      </c>
      <c r="C3452" s="30">
        <v>1</v>
      </c>
      <c r="D3452" s="30">
        <v>1</v>
      </c>
    </row>
    <row r="3453" spans="1:4">
      <c r="A3453" s="30" t="s">
        <v>2426</v>
      </c>
      <c r="B3453" s="30" t="s">
        <v>3002</v>
      </c>
      <c r="C3453" s="30">
        <v>1</v>
      </c>
      <c r="D3453" s="30">
        <v>1</v>
      </c>
    </row>
    <row r="3454" spans="1:4">
      <c r="A3454" s="30" t="s">
        <v>1781</v>
      </c>
      <c r="B3454" s="30" t="s">
        <v>3002</v>
      </c>
      <c r="C3454" s="30">
        <v>1</v>
      </c>
      <c r="D3454" s="30">
        <v>1</v>
      </c>
    </row>
    <row r="3455" spans="1:4">
      <c r="A3455" s="30" t="s">
        <v>3319</v>
      </c>
      <c r="B3455" s="30" t="s">
        <v>3002</v>
      </c>
      <c r="C3455" s="30">
        <v>1</v>
      </c>
      <c r="D3455" s="30">
        <v>1</v>
      </c>
    </row>
    <row r="3456" spans="1:4">
      <c r="A3456" s="30" t="s">
        <v>2782</v>
      </c>
      <c r="B3456" s="30" t="s">
        <v>3003</v>
      </c>
      <c r="C3456" s="30">
        <v>1</v>
      </c>
      <c r="D3456" s="30">
        <v>1</v>
      </c>
    </row>
    <row r="3457" spans="1:4">
      <c r="A3457" s="30" t="s">
        <v>1631</v>
      </c>
      <c r="B3457" s="30" t="s">
        <v>3002</v>
      </c>
      <c r="C3457" s="30">
        <v>1</v>
      </c>
      <c r="D3457" s="30">
        <v>1</v>
      </c>
    </row>
    <row r="3458" spans="1:4">
      <c r="A3458" s="30" t="s">
        <v>2783</v>
      </c>
      <c r="B3458" s="30" t="s">
        <v>3003</v>
      </c>
      <c r="C3458" s="30">
        <v>1</v>
      </c>
      <c r="D3458" s="30">
        <v>1</v>
      </c>
    </row>
    <row r="3459" spans="1:4">
      <c r="A3459" s="30" t="s">
        <v>4103</v>
      </c>
      <c r="B3459" s="30" t="s">
        <v>3003</v>
      </c>
      <c r="C3459" s="30">
        <v>1</v>
      </c>
      <c r="D3459" s="30">
        <v>1</v>
      </c>
    </row>
    <row r="3460" spans="1:4">
      <c r="A3460" s="30" t="s">
        <v>2203</v>
      </c>
      <c r="B3460" s="30" t="s">
        <v>3003</v>
      </c>
      <c r="C3460" s="30">
        <v>1</v>
      </c>
      <c r="D3460" s="30">
        <v>1</v>
      </c>
    </row>
    <row r="3461" spans="1:4">
      <c r="A3461" s="30" t="s">
        <v>2203</v>
      </c>
      <c r="B3461" s="30" t="s">
        <v>3002</v>
      </c>
      <c r="C3461" s="30">
        <v>1</v>
      </c>
      <c r="D3461" s="30">
        <v>1</v>
      </c>
    </row>
    <row r="3462" spans="1:4">
      <c r="A3462" s="30" t="s">
        <v>4104</v>
      </c>
      <c r="B3462" s="30" t="s">
        <v>3003</v>
      </c>
      <c r="C3462" s="30">
        <v>1</v>
      </c>
      <c r="D3462" s="30">
        <v>1</v>
      </c>
    </row>
    <row r="3463" spans="1:4">
      <c r="A3463" s="30" t="s">
        <v>2427</v>
      </c>
      <c r="B3463" s="30" t="s">
        <v>3003</v>
      </c>
      <c r="C3463" s="30">
        <v>1</v>
      </c>
      <c r="D3463" s="30">
        <v>1</v>
      </c>
    </row>
    <row r="3464" spans="1:4">
      <c r="A3464" s="30" t="s">
        <v>2428</v>
      </c>
      <c r="B3464" s="30" t="s">
        <v>3003</v>
      </c>
      <c r="C3464" s="30">
        <v>1</v>
      </c>
      <c r="D3464" s="30">
        <v>1</v>
      </c>
    </row>
    <row r="3465" spans="1:4">
      <c r="A3465" s="30" t="s">
        <v>4105</v>
      </c>
      <c r="B3465" s="30" t="s">
        <v>3002</v>
      </c>
      <c r="C3465" s="30">
        <v>1</v>
      </c>
      <c r="D3465" s="30">
        <v>1</v>
      </c>
    </row>
    <row r="3466" spans="1:4">
      <c r="A3466" s="30" t="s">
        <v>4106</v>
      </c>
      <c r="B3466" s="30" t="s">
        <v>3003</v>
      </c>
      <c r="C3466" s="30">
        <v>1</v>
      </c>
      <c r="D3466" s="30">
        <v>1</v>
      </c>
    </row>
    <row r="3467" spans="1:4">
      <c r="A3467" s="30" t="s">
        <v>4107</v>
      </c>
      <c r="B3467" s="30" t="s">
        <v>3003</v>
      </c>
      <c r="C3467" s="30">
        <v>1</v>
      </c>
      <c r="D3467" s="30">
        <v>1</v>
      </c>
    </row>
    <row r="3468" spans="1:4">
      <c r="A3468" s="30" t="s">
        <v>2784</v>
      </c>
      <c r="B3468" s="30" t="s">
        <v>3003</v>
      </c>
      <c r="C3468" s="30">
        <v>1</v>
      </c>
      <c r="D3468" s="30">
        <v>1</v>
      </c>
    </row>
    <row r="3469" spans="1:4">
      <c r="A3469" s="30" t="s">
        <v>2784</v>
      </c>
      <c r="B3469" s="30" t="s">
        <v>3002</v>
      </c>
      <c r="C3469" s="30">
        <v>1</v>
      </c>
      <c r="D3469" s="30">
        <v>1</v>
      </c>
    </row>
    <row r="3470" spans="1:4">
      <c r="A3470" s="30" t="s">
        <v>4108</v>
      </c>
      <c r="B3470" s="30" t="s">
        <v>3004</v>
      </c>
      <c r="C3470" s="30">
        <v>1</v>
      </c>
      <c r="D3470" s="30">
        <v>1</v>
      </c>
    </row>
    <row r="3471" spans="1:4">
      <c r="A3471" s="30" t="s">
        <v>2429</v>
      </c>
      <c r="B3471" s="30" t="s">
        <v>3003</v>
      </c>
      <c r="C3471" s="30">
        <v>1</v>
      </c>
      <c r="D3471" s="30">
        <v>1</v>
      </c>
    </row>
    <row r="3472" spans="1:4">
      <c r="A3472" s="30" t="s">
        <v>4109</v>
      </c>
      <c r="B3472" s="30" t="s">
        <v>3003</v>
      </c>
      <c r="C3472" s="30">
        <v>1</v>
      </c>
      <c r="D3472" s="30">
        <v>1</v>
      </c>
    </row>
    <row r="3473" spans="1:4">
      <c r="A3473" s="30" t="s">
        <v>2785</v>
      </c>
      <c r="B3473" s="30" t="s">
        <v>3002</v>
      </c>
      <c r="C3473" s="30">
        <v>1</v>
      </c>
      <c r="D3473" s="30">
        <v>1</v>
      </c>
    </row>
    <row r="3474" spans="1:4">
      <c r="A3474" s="30" t="s">
        <v>4110</v>
      </c>
      <c r="B3474" s="30" t="s">
        <v>3003</v>
      </c>
      <c r="C3474" s="30">
        <v>1</v>
      </c>
      <c r="D3474" s="30">
        <v>1</v>
      </c>
    </row>
    <row r="3475" spans="1:4">
      <c r="A3475" s="30" t="s">
        <v>2104</v>
      </c>
      <c r="B3475" s="30" t="s">
        <v>3004</v>
      </c>
      <c r="C3475" s="30">
        <v>1</v>
      </c>
      <c r="D3475" s="30">
        <v>1</v>
      </c>
    </row>
    <row r="3476" spans="1:4">
      <c r="A3476" s="30" t="s">
        <v>2786</v>
      </c>
      <c r="B3476" s="30" t="s">
        <v>3003</v>
      </c>
      <c r="C3476" s="30">
        <v>1</v>
      </c>
      <c r="D3476" s="30">
        <v>1</v>
      </c>
    </row>
    <row r="3477" spans="1:4">
      <c r="A3477" s="30" t="s">
        <v>2787</v>
      </c>
      <c r="B3477" s="30" t="s">
        <v>3002</v>
      </c>
      <c r="C3477" s="30">
        <v>1</v>
      </c>
      <c r="D3477" s="30">
        <v>1</v>
      </c>
    </row>
    <row r="3478" spans="1:4">
      <c r="A3478" s="30" t="s">
        <v>3320</v>
      </c>
      <c r="B3478" s="30" t="s">
        <v>3002</v>
      </c>
      <c r="C3478" s="30">
        <v>1</v>
      </c>
      <c r="D3478" s="30">
        <v>1</v>
      </c>
    </row>
    <row r="3479" spans="1:4">
      <c r="A3479" s="30" t="s">
        <v>4111</v>
      </c>
      <c r="B3479" s="30" t="s">
        <v>3003</v>
      </c>
      <c r="C3479" s="30">
        <v>1</v>
      </c>
      <c r="D3479" s="30">
        <v>1</v>
      </c>
    </row>
    <row r="3480" spans="1:4">
      <c r="A3480" s="30" t="s">
        <v>2006</v>
      </c>
      <c r="B3480" s="30" t="s">
        <v>3003</v>
      </c>
      <c r="C3480" s="30">
        <v>1</v>
      </c>
      <c r="D3480" s="30">
        <v>1</v>
      </c>
    </row>
    <row r="3481" spans="1:4">
      <c r="A3481" s="30" t="s">
        <v>4112</v>
      </c>
      <c r="B3481" s="30" t="s">
        <v>3003</v>
      </c>
      <c r="C3481" s="30">
        <v>1</v>
      </c>
      <c r="D3481" s="30">
        <v>1</v>
      </c>
    </row>
    <row r="3482" spans="1:4">
      <c r="A3482" s="30" t="s">
        <v>3321</v>
      </c>
      <c r="B3482" s="30" t="s">
        <v>3002</v>
      </c>
      <c r="C3482" s="30">
        <v>1</v>
      </c>
      <c r="D3482" s="30">
        <v>1</v>
      </c>
    </row>
    <row r="3483" spans="1:4">
      <c r="A3483" s="30" t="s">
        <v>2430</v>
      </c>
      <c r="B3483" s="30" t="s">
        <v>3004</v>
      </c>
      <c r="C3483" s="30">
        <v>1</v>
      </c>
      <c r="D3483" s="30">
        <v>1</v>
      </c>
    </row>
    <row r="3484" spans="1:4">
      <c r="A3484" s="30" t="s">
        <v>1532</v>
      </c>
      <c r="B3484" s="30" t="s">
        <v>3004</v>
      </c>
      <c r="C3484" s="30">
        <v>1</v>
      </c>
      <c r="D3484" s="30">
        <v>1</v>
      </c>
    </row>
    <row r="3485" spans="1:4">
      <c r="A3485" s="30" t="s">
        <v>3322</v>
      </c>
      <c r="B3485" s="30" t="s">
        <v>3002</v>
      </c>
      <c r="C3485" s="30">
        <v>1</v>
      </c>
      <c r="D3485" s="30">
        <v>1</v>
      </c>
    </row>
    <row r="3486" spans="1:4">
      <c r="A3486" s="30" t="s">
        <v>4113</v>
      </c>
      <c r="B3486" s="30" t="s">
        <v>3002</v>
      </c>
      <c r="C3486" s="30">
        <v>1</v>
      </c>
      <c r="D3486" s="30">
        <v>1</v>
      </c>
    </row>
    <row r="3487" spans="1:4">
      <c r="A3487" s="30" t="s">
        <v>4114</v>
      </c>
      <c r="B3487" s="30" t="s">
        <v>3003</v>
      </c>
      <c r="C3487" s="30">
        <v>1</v>
      </c>
      <c r="D3487" s="30">
        <v>1</v>
      </c>
    </row>
    <row r="3488" spans="1:4">
      <c r="A3488" s="30" t="s">
        <v>4115</v>
      </c>
      <c r="B3488" s="30" t="s">
        <v>3002</v>
      </c>
      <c r="C3488" s="30">
        <v>1</v>
      </c>
      <c r="D3488" s="30">
        <v>1</v>
      </c>
    </row>
    <row r="3489" spans="1:4">
      <c r="A3489" s="30" t="s">
        <v>3217</v>
      </c>
      <c r="B3489" s="30" t="s">
        <v>3002</v>
      </c>
      <c r="C3489" s="30">
        <v>1</v>
      </c>
      <c r="D3489" s="30">
        <v>1</v>
      </c>
    </row>
    <row r="3490" spans="1:4">
      <c r="A3490" s="30" t="s">
        <v>2205</v>
      </c>
      <c r="B3490" s="30" t="s">
        <v>3002</v>
      </c>
      <c r="C3490" s="30">
        <v>1</v>
      </c>
      <c r="D3490" s="30">
        <v>1</v>
      </c>
    </row>
    <row r="3491" spans="1:4">
      <c r="A3491" s="30" t="s">
        <v>2431</v>
      </c>
      <c r="B3491" s="30" t="s">
        <v>3003</v>
      </c>
      <c r="C3491" s="30">
        <v>1</v>
      </c>
      <c r="D3491" s="30">
        <v>1</v>
      </c>
    </row>
    <row r="3492" spans="1:4">
      <c r="A3492" s="30" t="s">
        <v>4116</v>
      </c>
      <c r="B3492" s="30" t="s">
        <v>3002</v>
      </c>
      <c r="C3492" s="30">
        <v>1</v>
      </c>
      <c r="D3492" s="30">
        <v>1</v>
      </c>
    </row>
    <row r="3493" spans="1:4">
      <c r="A3493" s="30" t="s">
        <v>2207</v>
      </c>
      <c r="B3493" s="30" t="s">
        <v>3002</v>
      </c>
      <c r="C3493" s="30">
        <v>1</v>
      </c>
      <c r="D3493" s="30">
        <v>1</v>
      </c>
    </row>
    <row r="3494" spans="1:4">
      <c r="A3494" s="30" t="s">
        <v>4117</v>
      </c>
      <c r="B3494" s="30" t="s">
        <v>3003</v>
      </c>
      <c r="C3494" s="30">
        <v>1</v>
      </c>
      <c r="D3494" s="30">
        <v>1</v>
      </c>
    </row>
    <row r="3495" spans="1:4">
      <c r="A3495" s="30" t="s">
        <v>3323</v>
      </c>
      <c r="B3495" s="30" t="s">
        <v>3003</v>
      </c>
      <c r="C3495" s="30">
        <v>1</v>
      </c>
      <c r="D3495" s="30">
        <v>1</v>
      </c>
    </row>
    <row r="3496" spans="1:4">
      <c r="A3496" s="30" t="s">
        <v>2007</v>
      </c>
      <c r="B3496" s="30" t="s">
        <v>3004</v>
      </c>
      <c r="C3496" s="30">
        <v>1</v>
      </c>
      <c r="D3496" s="30">
        <v>1</v>
      </c>
    </row>
    <row r="3497" spans="1:4">
      <c r="A3497" s="30" t="s">
        <v>4118</v>
      </c>
      <c r="B3497" s="30" t="s">
        <v>3002</v>
      </c>
      <c r="C3497" s="30">
        <v>1</v>
      </c>
      <c r="D3497" s="30">
        <v>1</v>
      </c>
    </row>
    <row r="3498" spans="1:4">
      <c r="A3498" s="30" t="s">
        <v>4119</v>
      </c>
      <c r="B3498" s="30" t="s">
        <v>3003</v>
      </c>
      <c r="C3498" s="30">
        <v>1</v>
      </c>
      <c r="D3498" s="30">
        <v>1</v>
      </c>
    </row>
    <row r="3499" spans="1:4">
      <c r="A3499" s="30" t="s">
        <v>2105</v>
      </c>
      <c r="B3499" s="30" t="s">
        <v>3003</v>
      </c>
      <c r="C3499" s="30">
        <v>1</v>
      </c>
      <c r="D3499" s="30">
        <v>1</v>
      </c>
    </row>
    <row r="3500" spans="1:4">
      <c r="A3500" s="30" t="s">
        <v>2105</v>
      </c>
      <c r="B3500" s="30" t="s">
        <v>3004</v>
      </c>
      <c r="C3500" s="30">
        <v>1</v>
      </c>
      <c r="D3500" s="30">
        <v>1</v>
      </c>
    </row>
    <row r="3501" spans="1:4">
      <c r="A3501" s="30" t="s">
        <v>4120</v>
      </c>
      <c r="B3501" s="30" t="s">
        <v>3002</v>
      </c>
      <c r="C3501" s="30">
        <v>1</v>
      </c>
      <c r="D3501" s="30">
        <v>1</v>
      </c>
    </row>
    <row r="3502" spans="1:4">
      <c r="A3502" s="30" t="s">
        <v>3324</v>
      </c>
      <c r="B3502" s="30" t="s">
        <v>3003</v>
      </c>
      <c r="C3502" s="30">
        <v>1</v>
      </c>
      <c r="D3502" s="30">
        <v>1</v>
      </c>
    </row>
    <row r="3503" spans="1:4">
      <c r="A3503" s="30" t="s">
        <v>4121</v>
      </c>
      <c r="B3503" s="30" t="s">
        <v>3002</v>
      </c>
      <c r="C3503" s="30">
        <v>1</v>
      </c>
      <c r="D3503" s="30">
        <v>1</v>
      </c>
    </row>
    <row r="3504" spans="1:4">
      <c r="A3504" s="30" t="s">
        <v>2308</v>
      </c>
      <c r="B3504" s="30" t="s">
        <v>3004</v>
      </c>
      <c r="C3504" s="30">
        <v>1</v>
      </c>
      <c r="D3504" s="30">
        <v>1</v>
      </c>
    </row>
    <row r="3505" spans="1:4">
      <c r="A3505" s="30" t="s">
        <v>2581</v>
      </c>
      <c r="B3505" s="30" t="s">
        <v>3003</v>
      </c>
      <c r="C3505" s="30">
        <v>1</v>
      </c>
      <c r="D3505" s="30">
        <v>1</v>
      </c>
    </row>
    <row r="3506" spans="1:4">
      <c r="A3506" s="30" t="s">
        <v>2581</v>
      </c>
      <c r="B3506" s="30" t="s">
        <v>3002</v>
      </c>
      <c r="C3506" s="30">
        <v>1</v>
      </c>
      <c r="D3506" s="30">
        <v>1</v>
      </c>
    </row>
    <row r="3507" spans="1:4">
      <c r="A3507" s="30" t="s">
        <v>2582</v>
      </c>
      <c r="B3507" s="30" t="s">
        <v>3003</v>
      </c>
      <c r="C3507" s="30">
        <v>1</v>
      </c>
      <c r="D3507" s="30">
        <v>1</v>
      </c>
    </row>
    <row r="3508" spans="1:4">
      <c r="A3508" s="30" t="s">
        <v>2583</v>
      </c>
      <c r="B3508" s="30" t="s">
        <v>3004</v>
      </c>
      <c r="C3508" s="30">
        <v>1</v>
      </c>
      <c r="D3508" s="30">
        <v>1</v>
      </c>
    </row>
    <row r="3509" spans="1:4">
      <c r="A3509" s="30" t="s">
        <v>4122</v>
      </c>
      <c r="B3509" s="30" t="s">
        <v>3003</v>
      </c>
      <c r="C3509" s="30">
        <v>1</v>
      </c>
      <c r="D3509" s="30">
        <v>1</v>
      </c>
    </row>
    <row r="3510" spans="1:4">
      <c r="A3510" s="30" t="s">
        <v>3503</v>
      </c>
      <c r="B3510" s="30" t="s">
        <v>3002</v>
      </c>
      <c r="C3510" s="30">
        <v>1</v>
      </c>
      <c r="D3510" s="30">
        <v>1</v>
      </c>
    </row>
    <row r="3511" spans="1:4">
      <c r="A3511" s="30" t="s">
        <v>2584</v>
      </c>
      <c r="B3511" s="30" t="s">
        <v>3002</v>
      </c>
      <c r="C3511" s="30">
        <v>1</v>
      </c>
      <c r="D3511" s="30">
        <v>1</v>
      </c>
    </row>
    <row r="3512" spans="1:4">
      <c r="A3512" s="30" t="s">
        <v>2106</v>
      </c>
      <c r="B3512" s="30" t="s">
        <v>3002</v>
      </c>
      <c r="C3512" s="30">
        <v>1</v>
      </c>
      <c r="D3512" s="30">
        <v>1</v>
      </c>
    </row>
    <row r="3513" spans="1:4">
      <c r="A3513" s="30" t="s">
        <v>4123</v>
      </c>
      <c r="B3513" s="30" t="s">
        <v>3003</v>
      </c>
      <c r="C3513" s="30">
        <v>1</v>
      </c>
      <c r="D3513" s="30">
        <v>1</v>
      </c>
    </row>
    <row r="3514" spans="1:4">
      <c r="A3514" s="30" t="s">
        <v>1615</v>
      </c>
      <c r="B3514" s="30" t="s">
        <v>3003</v>
      </c>
      <c r="C3514" s="30">
        <v>1</v>
      </c>
      <c r="D3514" s="30">
        <v>1</v>
      </c>
    </row>
    <row r="3515" spans="1:4">
      <c r="A3515" s="30" t="s">
        <v>1742</v>
      </c>
      <c r="B3515" s="30" t="s">
        <v>3004</v>
      </c>
      <c r="C3515" s="30">
        <v>1</v>
      </c>
      <c r="D3515" s="30">
        <v>1</v>
      </c>
    </row>
    <row r="3516" spans="1:4">
      <c r="A3516" s="30" t="s">
        <v>2107</v>
      </c>
      <c r="B3516" s="30" t="s">
        <v>3002</v>
      </c>
      <c r="C3516" s="30">
        <v>1</v>
      </c>
      <c r="D3516" s="30">
        <v>1</v>
      </c>
    </row>
    <row r="3517" spans="1:4">
      <c r="A3517" s="30" t="s">
        <v>4124</v>
      </c>
      <c r="B3517" s="30" t="s">
        <v>3003</v>
      </c>
      <c r="C3517" s="30">
        <v>1</v>
      </c>
      <c r="D3517" s="30">
        <v>1</v>
      </c>
    </row>
    <row r="3518" spans="1:4">
      <c r="A3518" s="30" t="s">
        <v>2209</v>
      </c>
      <c r="B3518" s="30" t="s">
        <v>3003</v>
      </c>
      <c r="C3518" s="30">
        <v>1</v>
      </c>
      <c r="D3518" s="30">
        <v>1</v>
      </c>
    </row>
    <row r="3519" spans="1:4">
      <c r="A3519" s="30" t="s">
        <v>2790</v>
      </c>
      <c r="B3519" s="30" t="s">
        <v>3003</v>
      </c>
      <c r="C3519" s="30">
        <v>1</v>
      </c>
      <c r="D3519" s="30">
        <v>1</v>
      </c>
    </row>
    <row r="3520" spans="1:4">
      <c r="A3520" s="30" t="s">
        <v>2108</v>
      </c>
      <c r="B3520" s="30" t="s">
        <v>3003</v>
      </c>
      <c r="C3520" s="30">
        <v>1</v>
      </c>
      <c r="D3520" s="30">
        <v>1</v>
      </c>
    </row>
    <row r="3521" spans="1:4">
      <c r="A3521" s="30" t="s">
        <v>2108</v>
      </c>
      <c r="B3521" s="30" t="s">
        <v>3002</v>
      </c>
      <c r="C3521" s="30">
        <v>1</v>
      </c>
      <c r="D3521" s="30">
        <v>1</v>
      </c>
    </row>
    <row r="3522" spans="1:4">
      <c r="A3522" s="30" t="s">
        <v>2210</v>
      </c>
      <c r="B3522" s="30" t="s">
        <v>3003</v>
      </c>
      <c r="C3522" s="30">
        <v>1</v>
      </c>
      <c r="D3522" s="30">
        <v>1</v>
      </c>
    </row>
    <row r="3523" spans="1:4">
      <c r="A3523" s="30" t="s">
        <v>1467</v>
      </c>
      <c r="B3523" s="30" t="s">
        <v>3002</v>
      </c>
      <c r="C3523" s="30">
        <v>1</v>
      </c>
      <c r="D3523" s="30">
        <v>1</v>
      </c>
    </row>
    <row r="3524" spans="1:4">
      <c r="A3524" s="30" t="s">
        <v>2791</v>
      </c>
      <c r="B3524" s="30" t="s">
        <v>3003</v>
      </c>
      <c r="C3524" s="30">
        <v>1</v>
      </c>
      <c r="D3524" s="30">
        <v>1</v>
      </c>
    </row>
    <row r="3525" spans="1:4">
      <c r="A3525" s="30" t="s">
        <v>2585</v>
      </c>
      <c r="B3525" s="30" t="s">
        <v>3003</v>
      </c>
      <c r="C3525" s="30">
        <v>1</v>
      </c>
      <c r="D3525" s="30">
        <v>1</v>
      </c>
    </row>
    <row r="3526" spans="1:4">
      <c r="A3526" s="30" t="s">
        <v>2792</v>
      </c>
      <c r="B3526" s="30" t="s">
        <v>3004</v>
      </c>
      <c r="C3526" s="30">
        <v>1</v>
      </c>
      <c r="D3526" s="30">
        <v>1</v>
      </c>
    </row>
    <row r="3527" spans="1:4">
      <c r="A3527" s="30" t="s">
        <v>2211</v>
      </c>
      <c r="B3527" s="30" t="s">
        <v>3002</v>
      </c>
      <c r="C3527" s="30">
        <v>1</v>
      </c>
      <c r="D3527" s="30">
        <v>1</v>
      </c>
    </row>
    <row r="3528" spans="1:4">
      <c r="A3528" s="30" t="s">
        <v>3326</v>
      </c>
      <c r="B3528" s="30" t="s">
        <v>3003</v>
      </c>
      <c r="C3528" s="30">
        <v>1</v>
      </c>
      <c r="D3528" s="30">
        <v>1</v>
      </c>
    </row>
    <row r="3529" spans="1:4">
      <c r="A3529" s="30" t="s">
        <v>4125</v>
      </c>
      <c r="B3529" s="30" t="s">
        <v>3003</v>
      </c>
      <c r="C3529" s="30">
        <v>1</v>
      </c>
      <c r="D3529" s="30">
        <v>1</v>
      </c>
    </row>
    <row r="3530" spans="1:4">
      <c r="A3530" s="30" t="s">
        <v>2310</v>
      </c>
      <c r="B3530" s="30" t="s">
        <v>3002</v>
      </c>
      <c r="C3530" s="30">
        <v>1</v>
      </c>
      <c r="D3530" s="30">
        <v>1</v>
      </c>
    </row>
    <row r="3531" spans="1:4">
      <c r="A3531" s="30" t="s">
        <v>3327</v>
      </c>
      <c r="B3531" s="30" t="s">
        <v>3003</v>
      </c>
      <c r="C3531" s="30">
        <v>1</v>
      </c>
      <c r="D3531" s="30">
        <v>1</v>
      </c>
    </row>
    <row r="3532" spans="1:4">
      <c r="A3532" s="30" t="s">
        <v>2311</v>
      </c>
      <c r="B3532" s="30" t="s">
        <v>3002</v>
      </c>
      <c r="C3532" s="30">
        <v>1</v>
      </c>
      <c r="D3532" s="30">
        <v>1</v>
      </c>
    </row>
    <row r="3533" spans="1:4">
      <c r="A3533" s="30" t="s">
        <v>2435</v>
      </c>
      <c r="B3533" s="30" t="s">
        <v>3003</v>
      </c>
      <c r="C3533" s="30">
        <v>1</v>
      </c>
      <c r="D3533" s="30">
        <v>1</v>
      </c>
    </row>
    <row r="3534" spans="1:4">
      <c r="A3534" s="30" t="s">
        <v>2435</v>
      </c>
      <c r="B3534" s="30" t="s">
        <v>3002</v>
      </c>
      <c r="C3534" s="30">
        <v>1</v>
      </c>
      <c r="D3534" s="30">
        <v>1</v>
      </c>
    </row>
    <row r="3535" spans="1:4">
      <c r="A3535" s="30" t="s">
        <v>4126</v>
      </c>
      <c r="B3535" s="30" t="s">
        <v>3003</v>
      </c>
      <c r="C3535" s="30">
        <v>1</v>
      </c>
      <c r="D3535" s="30">
        <v>1</v>
      </c>
    </row>
    <row r="3536" spans="1:4">
      <c r="A3536" s="30" t="s">
        <v>2436</v>
      </c>
      <c r="B3536" s="30" t="s">
        <v>3003</v>
      </c>
      <c r="C3536" s="30">
        <v>1</v>
      </c>
      <c r="D3536" s="30">
        <v>1</v>
      </c>
    </row>
    <row r="3537" spans="1:4">
      <c r="A3537" s="30" t="s">
        <v>1499</v>
      </c>
      <c r="B3537" s="30" t="s">
        <v>3002</v>
      </c>
      <c r="C3537" s="30">
        <v>1</v>
      </c>
      <c r="D3537" s="30">
        <v>1</v>
      </c>
    </row>
    <row r="3538" spans="1:4">
      <c r="A3538" s="30" t="s">
        <v>1634</v>
      </c>
      <c r="B3538" s="30" t="s">
        <v>3004</v>
      </c>
      <c r="C3538" s="30">
        <v>1</v>
      </c>
      <c r="D3538" s="30">
        <v>1</v>
      </c>
    </row>
    <row r="3539" spans="1:4">
      <c r="A3539" s="30" t="s">
        <v>4127</v>
      </c>
      <c r="B3539" s="30" t="s">
        <v>3003</v>
      </c>
      <c r="C3539" s="30">
        <v>1</v>
      </c>
      <c r="D3539" s="30">
        <v>1</v>
      </c>
    </row>
    <row r="3540" spans="1:4">
      <c r="A3540" s="30" t="s">
        <v>4128</v>
      </c>
      <c r="B3540" s="30" t="s">
        <v>3002</v>
      </c>
      <c r="C3540" s="30">
        <v>1</v>
      </c>
      <c r="D3540" s="30">
        <v>1</v>
      </c>
    </row>
    <row r="3541" spans="1:4">
      <c r="A3541" s="30" t="s">
        <v>4129</v>
      </c>
      <c r="B3541" s="30" t="s">
        <v>3002</v>
      </c>
      <c r="C3541" s="30">
        <v>1</v>
      </c>
      <c r="D3541" s="30">
        <v>1</v>
      </c>
    </row>
    <row r="3542" spans="1:4">
      <c r="A3542" s="30" t="s">
        <v>2793</v>
      </c>
      <c r="B3542" s="30" t="s">
        <v>3002</v>
      </c>
      <c r="C3542" s="30">
        <v>1</v>
      </c>
      <c r="D3542" s="30">
        <v>1</v>
      </c>
    </row>
    <row r="3543" spans="1:4">
      <c r="A3543" s="30" t="s">
        <v>2794</v>
      </c>
      <c r="B3543" s="30" t="s">
        <v>3003</v>
      </c>
      <c r="C3543" s="30">
        <v>1</v>
      </c>
      <c r="D3543" s="30">
        <v>1</v>
      </c>
    </row>
    <row r="3544" spans="1:4">
      <c r="A3544" s="30" t="s">
        <v>2794</v>
      </c>
      <c r="B3544" s="30" t="s">
        <v>3002</v>
      </c>
      <c r="C3544" s="30">
        <v>1</v>
      </c>
      <c r="D3544" s="30">
        <v>1</v>
      </c>
    </row>
    <row r="3545" spans="1:4">
      <c r="A3545" s="30" t="s">
        <v>3143</v>
      </c>
      <c r="B3545" s="30" t="s">
        <v>3003</v>
      </c>
      <c r="C3545" s="30">
        <v>1</v>
      </c>
      <c r="D3545" s="30">
        <v>1</v>
      </c>
    </row>
    <row r="3546" spans="1:4">
      <c r="A3546" s="30" t="s">
        <v>3622</v>
      </c>
      <c r="B3546" s="30" t="s">
        <v>3003</v>
      </c>
      <c r="C3546" s="30">
        <v>1</v>
      </c>
      <c r="D3546" s="30">
        <v>1</v>
      </c>
    </row>
    <row r="3547" spans="1:4">
      <c r="A3547" s="30" t="s">
        <v>2437</v>
      </c>
      <c r="B3547" s="30" t="s">
        <v>3003</v>
      </c>
      <c r="C3547" s="30">
        <v>1</v>
      </c>
      <c r="D3547" s="30">
        <v>1</v>
      </c>
    </row>
    <row r="3548" spans="1:4">
      <c r="A3548" s="30" t="s">
        <v>4130</v>
      </c>
      <c r="B3548" s="30" t="s">
        <v>3003</v>
      </c>
      <c r="C3548" s="30">
        <v>1</v>
      </c>
      <c r="D3548" s="30">
        <v>1</v>
      </c>
    </row>
    <row r="3549" spans="1:4">
      <c r="A3549" s="30" t="s">
        <v>2586</v>
      </c>
      <c r="B3549" s="30" t="s">
        <v>3003</v>
      </c>
      <c r="C3549" s="30">
        <v>1</v>
      </c>
      <c r="D3549" s="30">
        <v>1</v>
      </c>
    </row>
    <row r="3550" spans="1:4">
      <c r="A3550" s="30" t="s">
        <v>2010</v>
      </c>
      <c r="B3550" s="30" t="s">
        <v>3002</v>
      </c>
      <c r="C3550" s="30">
        <v>1</v>
      </c>
      <c r="D3550" s="30">
        <v>1</v>
      </c>
    </row>
    <row r="3551" spans="1:4">
      <c r="A3551" s="30" t="s">
        <v>2312</v>
      </c>
      <c r="B3551" s="30" t="s">
        <v>3003</v>
      </c>
      <c r="C3551" s="30">
        <v>1</v>
      </c>
      <c r="D3551" s="30">
        <v>1</v>
      </c>
    </row>
    <row r="3552" spans="1:4">
      <c r="A3552" s="30" t="s">
        <v>2438</v>
      </c>
      <c r="B3552" s="30" t="s">
        <v>3003</v>
      </c>
      <c r="C3552" s="30">
        <v>1</v>
      </c>
      <c r="D3552" s="30">
        <v>1</v>
      </c>
    </row>
    <row r="3553" spans="1:4">
      <c r="A3553" s="30" t="s">
        <v>4131</v>
      </c>
      <c r="B3553" s="30" t="s">
        <v>3003</v>
      </c>
      <c r="C3553" s="30">
        <v>1</v>
      </c>
      <c r="D3553" s="30">
        <v>1</v>
      </c>
    </row>
    <row r="3554" spans="1:4">
      <c r="A3554" s="30" t="s">
        <v>1833</v>
      </c>
      <c r="B3554" s="30" t="s">
        <v>3004</v>
      </c>
      <c r="C3554" s="30">
        <v>1</v>
      </c>
      <c r="D3554" s="30">
        <v>1</v>
      </c>
    </row>
    <row r="3555" spans="1:4">
      <c r="A3555" s="30" t="s">
        <v>3218</v>
      </c>
      <c r="B3555" s="30" t="s">
        <v>3002</v>
      </c>
      <c r="C3555" s="30">
        <v>1</v>
      </c>
      <c r="D3555" s="30">
        <v>1</v>
      </c>
    </row>
    <row r="3556" spans="1:4">
      <c r="A3556" s="30" t="s">
        <v>2109</v>
      </c>
      <c r="B3556" s="30" t="s">
        <v>3002</v>
      </c>
      <c r="C3556" s="30">
        <v>1</v>
      </c>
      <c r="D3556" s="30">
        <v>1</v>
      </c>
    </row>
    <row r="3557" spans="1:4">
      <c r="A3557" s="30" t="s">
        <v>4132</v>
      </c>
      <c r="B3557" s="30" t="s">
        <v>3003</v>
      </c>
      <c r="C3557" s="30">
        <v>1</v>
      </c>
      <c r="D3557" s="30">
        <v>1</v>
      </c>
    </row>
    <row r="3558" spans="1:4">
      <c r="A3558" s="30" t="s">
        <v>4133</v>
      </c>
      <c r="B3558" s="30" t="s">
        <v>3002</v>
      </c>
      <c r="C3558" s="30">
        <v>1</v>
      </c>
      <c r="D3558" s="30">
        <v>1</v>
      </c>
    </row>
    <row r="3559" spans="1:4">
      <c r="A3559" s="30" t="s">
        <v>2795</v>
      </c>
      <c r="B3559" s="30" t="s">
        <v>3003</v>
      </c>
      <c r="C3559" s="30">
        <v>1</v>
      </c>
      <c r="D3559" s="30">
        <v>1</v>
      </c>
    </row>
    <row r="3560" spans="1:4">
      <c r="A3560" s="30" t="s">
        <v>2795</v>
      </c>
      <c r="B3560" s="30" t="s">
        <v>3002</v>
      </c>
      <c r="C3560" s="30">
        <v>1</v>
      </c>
      <c r="D3560" s="30">
        <v>0</v>
      </c>
    </row>
    <row r="3561" spans="1:4">
      <c r="A3561" s="30" t="s">
        <v>4134</v>
      </c>
      <c r="B3561" s="30" t="s">
        <v>3002</v>
      </c>
      <c r="C3561" s="30">
        <v>1</v>
      </c>
      <c r="D3561" s="30">
        <v>1</v>
      </c>
    </row>
    <row r="3562" spans="1:4">
      <c r="A3562" s="30" t="s">
        <v>4135</v>
      </c>
      <c r="B3562" s="30" t="s">
        <v>3002</v>
      </c>
      <c r="C3562" s="30">
        <v>1</v>
      </c>
      <c r="D3562" s="30">
        <v>1</v>
      </c>
    </row>
    <row r="3563" spans="1:4">
      <c r="A3563" s="30" t="s">
        <v>4136</v>
      </c>
      <c r="B3563" s="30" t="s">
        <v>3003</v>
      </c>
      <c r="C3563" s="30">
        <v>1</v>
      </c>
      <c r="D3563" s="30">
        <v>1</v>
      </c>
    </row>
    <row r="3564" spans="1:4">
      <c r="A3564" s="30" t="s">
        <v>1743</v>
      </c>
      <c r="B3564" s="30" t="s">
        <v>3002</v>
      </c>
      <c r="C3564" s="30">
        <v>1</v>
      </c>
      <c r="D3564" s="30">
        <v>1</v>
      </c>
    </row>
    <row r="3565" spans="1:4">
      <c r="A3565" s="30" t="s">
        <v>2011</v>
      </c>
      <c r="B3565" s="30" t="s">
        <v>3003</v>
      </c>
      <c r="C3565" s="30">
        <v>1</v>
      </c>
      <c r="D3565" s="30">
        <v>1</v>
      </c>
    </row>
    <row r="3566" spans="1:4">
      <c r="A3566" s="30" t="s">
        <v>1432</v>
      </c>
      <c r="B3566" s="30" t="s">
        <v>3002</v>
      </c>
      <c r="C3566" s="30">
        <v>1</v>
      </c>
      <c r="D3566" s="30">
        <v>1</v>
      </c>
    </row>
    <row r="3567" spans="1:4">
      <c r="A3567" s="30" t="s">
        <v>3624</v>
      </c>
      <c r="B3567" s="30" t="s">
        <v>3002</v>
      </c>
      <c r="C3567" s="30">
        <v>1</v>
      </c>
      <c r="D3567" s="30">
        <v>1</v>
      </c>
    </row>
    <row r="3568" spans="1:4">
      <c r="A3568" s="30" t="s">
        <v>4137</v>
      </c>
      <c r="B3568" s="30" t="s">
        <v>3002</v>
      </c>
      <c r="C3568" s="30">
        <v>1</v>
      </c>
      <c r="D3568" s="30">
        <v>1</v>
      </c>
    </row>
    <row r="3569" spans="1:4">
      <c r="A3569" s="30" t="s">
        <v>3518</v>
      </c>
      <c r="B3569" s="30" t="s">
        <v>3002</v>
      </c>
      <c r="C3569" s="30">
        <v>1</v>
      </c>
      <c r="D3569" s="30">
        <v>1</v>
      </c>
    </row>
    <row r="3570" spans="1:4">
      <c r="A3570" s="30" t="s">
        <v>4138</v>
      </c>
      <c r="B3570" s="30" t="s">
        <v>3003</v>
      </c>
      <c r="C3570" s="30">
        <v>1</v>
      </c>
      <c r="D3570" s="30">
        <v>1</v>
      </c>
    </row>
    <row r="3571" spans="1:4">
      <c r="A3571" s="30" t="s">
        <v>3157</v>
      </c>
      <c r="B3571" s="30" t="s">
        <v>3003</v>
      </c>
      <c r="C3571" s="30">
        <v>1</v>
      </c>
      <c r="D3571" s="30">
        <v>1</v>
      </c>
    </row>
    <row r="3572" spans="1:4">
      <c r="A3572" s="30" t="s">
        <v>3157</v>
      </c>
      <c r="B3572" s="30" t="s">
        <v>3002</v>
      </c>
      <c r="C3572" s="30">
        <v>1</v>
      </c>
      <c r="D3572" s="30">
        <v>1</v>
      </c>
    </row>
    <row r="3573" spans="1:4">
      <c r="A3573" s="30" t="s">
        <v>4139</v>
      </c>
      <c r="B3573" s="30" t="s">
        <v>3003</v>
      </c>
      <c r="C3573" s="30">
        <v>1</v>
      </c>
      <c r="D3573" s="30">
        <v>1</v>
      </c>
    </row>
    <row r="3574" spans="1:4">
      <c r="A3574" s="30" t="s">
        <v>1690</v>
      </c>
      <c r="B3574" s="30" t="s">
        <v>3003</v>
      </c>
      <c r="C3574" s="30">
        <v>1</v>
      </c>
      <c r="D3574" s="30">
        <v>1</v>
      </c>
    </row>
    <row r="3575" spans="1:4">
      <c r="A3575" s="30" t="s">
        <v>1723</v>
      </c>
      <c r="B3575" s="30" t="s">
        <v>3004</v>
      </c>
      <c r="C3575" s="30">
        <v>1</v>
      </c>
      <c r="D3575" s="30">
        <v>1</v>
      </c>
    </row>
    <row r="3576" spans="1:4">
      <c r="A3576" s="30" t="s">
        <v>2111</v>
      </c>
      <c r="B3576" s="30" t="s">
        <v>3004</v>
      </c>
      <c r="C3576" s="30">
        <v>1</v>
      </c>
      <c r="D3576" s="30">
        <v>1</v>
      </c>
    </row>
    <row r="3577" spans="1:4">
      <c r="A3577" s="30" t="s">
        <v>2589</v>
      </c>
      <c r="B3577" s="30" t="s">
        <v>3003</v>
      </c>
      <c r="C3577" s="30">
        <v>1</v>
      </c>
      <c r="D3577" s="30">
        <v>1</v>
      </c>
    </row>
    <row r="3578" spans="1:4">
      <c r="A3578" s="30" t="s">
        <v>2112</v>
      </c>
      <c r="B3578" s="30" t="s">
        <v>3002</v>
      </c>
      <c r="C3578" s="30">
        <v>1</v>
      </c>
      <c r="D3578" s="30">
        <v>1</v>
      </c>
    </row>
    <row r="3579" spans="1:4">
      <c r="A3579" s="30" t="s">
        <v>4140</v>
      </c>
      <c r="B3579" s="30" t="s">
        <v>3003</v>
      </c>
      <c r="C3579" s="30">
        <v>1</v>
      </c>
      <c r="D3579" s="30">
        <v>1</v>
      </c>
    </row>
    <row r="3580" spans="1:4">
      <c r="A3580" s="30" t="s">
        <v>4141</v>
      </c>
      <c r="B3580" s="30" t="s">
        <v>3003</v>
      </c>
      <c r="C3580" s="30">
        <v>1</v>
      </c>
      <c r="D3580" s="30">
        <v>1</v>
      </c>
    </row>
    <row r="3581" spans="1:4">
      <c r="A3581" s="30" t="s">
        <v>2797</v>
      </c>
      <c r="B3581" s="30" t="s">
        <v>3003</v>
      </c>
      <c r="C3581" s="30">
        <v>1</v>
      </c>
      <c r="D3581" s="30">
        <v>1</v>
      </c>
    </row>
    <row r="3582" spans="1:4">
      <c r="A3582" s="30" t="s">
        <v>2590</v>
      </c>
      <c r="B3582" s="30" t="s">
        <v>3002</v>
      </c>
      <c r="C3582" s="30">
        <v>1</v>
      </c>
      <c r="D3582" s="30">
        <v>1</v>
      </c>
    </row>
    <row r="3583" spans="1:4">
      <c r="A3583" s="30" t="s">
        <v>2212</v>
      </c>
      <c r="B3583" s="30" t="s">
        <v>3003</v>
      </c>
      <c r="C3583" s="30">
        <v>1</v>
      </c>
      <c r="D3583" s="30">
        <v>1</v>
      </c>
    </row>
    <row r="3584" spans="1:4">
      <c r="A3584" s="30" t="s">
        <v>3328</v>
      </c>
      <c r="B3584" s="30" t="s">
        <v>3002</v>
      </c>
      <c r="C3584" s="30">
        <v>1</v>
      </c>
      <c r="D3584" s="30">
        <v>1</v>
      </c>
    </row>
    <row r="3585" spans="1:4">
      <c r="A3585" s="30" t="s">
        <v>4142</v>
      </c>
      <c r="B3585" s="30" t="s">
        <v>3002</v>
      </c>
      <c r="C3585" s="30">
        <v>1</v>
      </c>
      <c r="D3585" s="30">
        <v>1</v>
      </c>
    </row>
    <row r="3586" spans="1:4">
      <c r="A3586" s="30" t="s">
        <v>4143</v>
      </c>
      <c r="B3586" s="30" t="s">
        <v>3003</v>
      </c>
      <c r="C3586" s="30">
        <v>1</v>
      </c>
      <c r="D3586" s="30">
        <v>1</v>
      </c>
    </row>
    <row r="3587" spans="1:4">
      <c r="A3587" s="30" t="s">
        <v>2114</v>
      </c>
      <c r="B3587" s="30" t="s">
        <v>3003</v>
      </c>
      <c r="C3587" s="30">
        <v>1</v>
      </c>
      <c r="D3587" s="30">
        <v>1</v>
      </c>
    </row>
    <row r="3588" spans="1:4">
      <c r="A3588" s="30" t="s">
        <v>2114</v>
      </c>
      <c r="B3588" s="30" t="s">
        <v>3002</v>
      </c>
      <c r="C3588" s="30">
        <v>1</v>
      </c>
      <c r="D3588" s="30">
        <v>1</v>
      </c>
    </row>
    <row r="3589" spans="1:4">
      <c r="A3589" s="30" t="s">
        <v>1783</v>
      </c>
      <c r="B3589" s="30" t="s">
        <v>3002</v>
      </c>
      <c r="C3589" s="30">
        <v>1</v>
      </c>
      <c r="D3589" s="30">
        <v>1</v>
      </c>
    </row>
    <row r="3590" spans="1:4">
      <c r="A3590" s="30" t="s">
        <v>2799</v>
      </c>
      <c r="B3590" s="30" t="s">
        <v>3003</v>
      </c>
      <c r="C3590" s="30">
        <v>1</v>
      </c>
      <c r="D3590" s="30">
        <v>1</v>
      </c>
    </row>
    <row r="3591" spans="1:4">
      <c r="A3591" s="30" t="s">
        <v>4144</v>
      </c>
      <c r="B3591" s="30" t="s">
        <v>3003</v>
      </c>
      <c r="C3591" s="30">
        <v>1</v>
      </c>
      <c r="D3591" s="30">
        <v>1</v>
      </c>
    </row>
    <row r="3592" spans="1:4">
      <c r="A3592" s="30" t="s">
        <v>4145</v>
      </c>
      <c r="B3592" s="30" t="s">
        <v>3003</v>
      </c>
      <c r="C3592" s="30">
        <v>1</v>
      </c>
      <c r="D3592" s="30">
        <v>1</v>
      </c>
    </row>
    <row r="3593" spans="1:4">
      <c r="A3593" s="30" t="s">
        <v>2442</v>
      </c>
      <c r="B3593" s="30" t="s">
        <v>3003</v>
      </c>
      <c r="C3593" s="30">
        <v>1</v>
      </c>
      <c r="D3593" s="30">
        <v>1</v>
      </c>
    </row>
    <row r="3594" spans="1:4">
      <c r="A3594" s="30" t="s">
        <v>3182</v>
      </c>
      <c r="B3594" s="30" t="s">
        <v>3002</v>
      </c>
      <c r="C3594" s="30">
        <v>1</v>
      </c>
      <c r="D3594" s="30">
        <v>1</v>
      </c>
    </row>
    <row r="3595" spans="1:4">
      <c r="A3595" s="30" t="s">
        <v>4146</v>
      </c>
      <c r="B3595" s="30" t="s">
        <v>3003</v>
      </c>
      <c r="C3595" s="30">
        <v>1</v>
      </c>
      <c r="D3595" s="30">
        <v>1</v>
      </c>
    </row>
    <row r="3596" spans="1:4">
      <c r="A3596" s="30" t="s">
        <v>4147</v>
      </c>
      <c r="B3596" s="30" t="s">
        <v>3003</v>
      </c>
      <c r="C3596" s="30">
        <v>1</v>
      </c>
      <c r="D3596" s="30">
        <v>1</v>
      </c>
    </row>
    <row r="3597" spans="1:4">
      <c r="A3597" s="30" t="s">
        <v>2800</v>
      </c>
      <c r="B3597" s="30" t="s">
        <v>3003</v>
      </c>
      <c r="C3597" s="30">
        <v>1</v>
      </c>
      <c r="D3597" s="30">
        <v>1</v>
      </c>
    </row>
    <row r="3598" spans="1:4">
      <c r="A3598" s="30" t="s">
        <v>4148</v>
      </c>
      <c r="B3598" s="30" t="s">
        <v>3002</v>
      </c>
      <c r="C3598" s="30">
        <v>1</v>
      </c>
      <c r="D3598" s="30">
        <v>1</v>
      </c>
    </row>
    <row r="3599" spans="1:4">
      <c r="A3599" s="30" t="s">
        <v>1784</v>
      </c>
      <c r="B3599" s="30" t="s">
        <v>3002</v>
      </c>
      <c r="C3599" s="30">
        <v>1</v>
      </c>
      <c r="D3599" s="30">
        <v>1</v>
      </c>
    </row>
    <row r="3600" spans="1:4">
      <c r="A3600" s="30" t="s">
        <v>3144</v>
      </c>
      <c r="B3600" s="30" t="s">
        <v>3002</v>
      </c>
      <c r="C3600" s="30">
        <v>1</v>
      </c>
      <c r="D3600" s="30">
        <v>1</v>
      </c>
    </row>
    <row r="3601" spans="1:4">
      <c r="A3601" s="30" t="s">
        <v>2591</v>
      </c>
      <c r="B3601" s="30" t="s">
        <v>3003</v>
      </c>
      <c r="C3601" s="30">
        <v>1</v>
      </c>
      <c r="D3601" s="30">
        <v>1</v>
      </c>
    </row>
    <row r="3602" spans="1:4">
      <c r="A3602" s="30" t="s">
        <v>1871</v>
      </c>
      <c r="B3602" s="30" t="s">
        <v>3002</v>
      </c>
      <c r="C3602" s="30">
        <v>1</v>
      </c>
      <c r="D3602" s="30">
        <v>1</v>
      </c>
    </row>
    <row r="3603" spans="1:4">
      <c r="A3603" s="30" t="s">
        <v>2801</v>
      </c>
      <c r="B3603" s="30" t="s">
        <v>3003</v>
      </c>
      <c r="C3603" s="30">
        <v>1</v>
      </c>
      <c r="D3603" s="30">
        <v>1</v>
      </c>
    </row>
    <row r="3604" spans="1:4">
      <c r="A3604" s="30" t="s">
        <v>1342</v>
      </c>
      <c r="B3604" s="30" t="s">
        <v>3004</v>
      </c>
      <c r="C3604" s="30">
        <v>1</v>
      </c>
      <c r="D3604" s="30">
        <v>1</v>
      </c>
    </row>
    <row r="3605" spans="1:4">
      <c r="A3605" s="30" t="s">
        <v>4149</v>
      </c>
      <c r="B3605" s="30" t="s">
        <v>3003</v>
      </c>
      <c r="C3605" s="30">
        <v>1</v>
      </c>
      <c r="D3605" s="30">
        <v>1</v>
      </c>
    </row>
    <row r="3606" spans="1:4">
      <c r="A3606" s="30" t="s">
        <v>2802</v>
      </c>
      <c r="B3606" s="30" t="s">
        <v>3003</v>
      </c>
      <c r="C3606" s="30">
        <v>1</v>
      </c>
      <c r="D3606" s="30">
        <v>1</v>
      </c>
    </row>
    <row r="3607" spans="1:4">
      <c r="A3607" s="30" t="s">
        <v>2804</v>
      </c>
      <c r="B3607" s="30" t="s">
        <v>3003</v>
      </c>
      <c r="C3607" s="30">
        <v>1</v>
      </c>
      <c r="D3607" s="30">
        <v>1</v>
      </c>
    </row>
    <row r="3608" spans="1:4">
      <c r="A3608" s="30" t="s">
        <v>3183</v>
      </c>
      <c r="B3608" s="30" t="s">
        <v>3003</v>
      </c>
      <c r="C3608" s="30">
        <v>1</v>
      </c>
      <c r="D3608" s="30">
        <v>1</v>
      </c>
    </row>
    <row r="3609" spans="1:4">
      <c r="A3609" s="30" t="s">
        <v>4150</v>
      </c>
      <c r="B3609" s="30" t="s">
        <v>3003</v>
      </c>
      <c r="C3609" s="30">
        <v>1</v>
      </c>
      <c r="D3609" s="30">
        <v>1</v>
      </c>
    </row>
    <row r="3610" spans="1:4">
      <c r="A3610" s="30" t="s">
        <v>2592</v>
      </c>
      <c r="B3610" s="30" t="s">
        <v>3003</v>
      </c>
      <c r="C3610" s="30">
        <v>1</v>
      </c>
      <c r="D3610" s="30">
        <v>1</v>
      </c>
    </row>
    <row r="3611" spans="1:4">
      <c r="A3611" s="30" t="s">
        <v>2593</v>
      </c>
      <c r="B3611" s="30" t="s">
        <v>3002</v>
      </c>
      <c r="C3611" s="30">
        <v>1</v>
      </c>
      <c r="D3611" s="30">
        <v>1</v>
      </c>
    </row>
    <row r="3612" spans="1:4">
      <c r="A3612" s="30" t="s">
        <v>4151</v>
      </c>
      <c r="B3612" s="30" t="s">
        <v>3003</v>
      </c>
      <c r="C3612" s="30">
        <v>1</v>
      </c>
      <c r="D3612" s="30">
        <v>1</v>
      </c>
    </row>
    <row r="3613" spans="1:4">
      <c r="A3613" s="30" t="s">
        <v>2214</v>
      </c>
      <c r="B3613" s="30" t="s">
        <v>3003</v>
      </c>
      <c r="C3613" s="30">
        <v>1</v>
      </c>
      <c r="D3613" s="30">
        <v>1</v>
      </c>
    </row>
    <row r="3614" spans="1:4">
      <c r="A3614" s="30" t="s">
        <v>2594</v>
      </c>
      <c r="B3614" s="30" t="s">
        <v>3002</v>
      </c>
      <c r="C3614" s="30">
        <v>1</v>
      </c>
      <c r="D3614" s="30">
        <v>1</v>
      </c>
    </row>
    <row r="3615" spans="1:4">
      <c r="A3615" s="30" t="s">
        <v>4152</v>
      </c>
      <c r="B3615" s="30" t="s">
        <v>3002</v>
      </c>
      <c r="C3615" s="30">
        <v>1</v>
      </c>
      <c r="D3615" s="30">
        <v>1</v>
      </c>
    </row>
    <row r="3616" spans="1:4">
      <c r="A3616" s="30" t="s">
        <v>2595</v>
      </c>
      <c r="B3616" s="30" t="s">
        <v>3003</v>
      </c>
      <c r="C3616" s="30">
        <v>1</v>
      </c>
      <c r="D3616" s="30">
        <v>1</v>
      </c>
    </row>
    <row r="3617" spans="1:4">
      <c r="A3617" s="30" t="s">
        <v>4153</v>
      </c>
      <c r="B3617" s="30" t="s">
        <v>3003</v>
      </c>
      <c r="C3617" s="30">
        <v>1</v>
      </c>
      <c r="D3617" s="30">
        <v>1</v>
      </c>
    </row>
    <row r="3618" spans="1:4">
      <c r="A3618" s="30" t="s">
        <v>3184</v>
      </c>
      <c r="B3618" s="30" t="s">
        <v>3003</v>
      </c>
      <c r="C3618" s="30">
        <v>1</v>
      </c>
      <c r="D3618" s="30">
        <v>1</v>
      </c>
    </row>
    <row r="3619" spans="1:4">
      <c r="A3619" s="30" t="s">
        <v>4154</v>
      </c>
      <c r="B3619" s="30" t="s">
        <v>3003</v>
      </c>
      <c r="C3619" s="30">
        <v>1</v>
      </c>
      <c r="D3619" s="30">
        <v>1</v>
      </c>
    </row>
    <row r="3620" spans="1:4">
      <c r="A3620" s="30" t="s">
        <v>4155</v>
      </c>
      <c r="B3620" s="30" t="s">
        <v>3002</v>
      </c>
      <c r="C3620" s="30">
        <v>1</v>
      </c>
      <c r="D3620" s="30">
        <v>1</v>
      </c>
    </row>
    <row r="3621" spans="1:4">
      <c r="A3621" s="30" t="s">
        <v>4156</v>
      </c>
      <c r="B3621" s="30" t="s">
        <v>3003</v>
      </c>
      <c r="C3621" s="30">
        <v>1</v>
      </c>
      <c r="D3621" s="30">
        <v>1</v>
      </c>
    </row>
    <row r="3622" spans="1:4">
      <c r="A3622" s="30" t="s">
        <v>4157</v>
      </c>
      <c r="B3622" s="30" t="s">
        <v>3003</v>
      </c>
      <c r="C3622" s="30">
        <v>1</v>
      </c>
      <c r="D3622" s="30">
        <v>1</v>
      </c>
    </row>
    <row r="3623" spans="1:4">
      <c r="A3623" s="30" t="s">
        <v>2447</v>
      </c>
      <c r="B3623" s="30" t="s">
        <v>3003</v>
      </c>
      <c r="C3623" s="30">
        <v>1</v>
      </c>
      <c r="D3623" s="30">
        <v>1</v>
      </c>
    </row>
    <row r="3624" spans="1:4">
      <c r="A3624" s="30" t="s">
        <v>2215</v>
      </c>
      <c r="B3624" s="30" t="s">
        <v>3003</v>
      </c>
      <c r="C3624" s="30">
        <v>1</v>
      </c>
      <c r="D3624" s="30">
        <v>1</v>
      </c>
    </row>
    <row r="3625" spans="1:4">
      <c r="A3625" s="30" t="s">
        <v>4158</v>
      </c>
      <c r="B3625" s="30" t="s">
        <v>3002</v>
      </c>
      <c r="C3625" s="30">
        <v>1</v>
      </c>
      <c r="D3625" s="30">
        <v>1</v>
      </c>
    </row>
    <row r="3626" spans="1:4">
      <c r="A3626" s="30" t="s">
        <v>1786</v>
      </c>
      <c r="B3626" s="30" t="s">
        <v>3003</v>
      </c>
      <c r="C3626" s="30">
        <v>1</v>
      </c>
      <c r="D3626" s="30">
        <v>1</v>
      </c>
    </row>
    <row r="3627" spans="1:4">
      <c r="A3627" s="30" t="s">
        <v>1786</v>
      </c>
      <c r="B3627" s="30" t="s">
        <v>3002</v>
      </c>
      <c r="C3627" s="30">
        <v>1</v>
      </c>
      <c r="D3627" s="30">
        <v>1</v>
      </c>
    </row>
    <row r="3628" spans="1:4">
      <c r="A3628" s="30" t="s">
        <v>1786</v>
      </c>
      <c r="B3628" s="30" t="s">
        <v>3004</v>
      </c>
      <c r="C3628" s="30">
        <v>1</v>
      </c>
      <c r="D3628" s="30">
        <v>1</v>
      </c>
    </row>
    <row r="3629" spans="1:4">
      <c r="A3629" s="30" t="s">
        <v>3540</v>
      </c>
      <c r="B3629" s="30" t="s">
        <v>3002</v>
      </c>
      <c r="C3629" s="30">
        <v>1</v>
      </c>
      <c r="D3629" s="30">
        <v>1</v>
      </c>
    </row>
    <row r="3630" spans="1:4">
      <c r="A3630" s="30" t="s">
        <v>3219</v>
      </c>
      <c r="B3630" s="30" t="s">
        <v>3003</v>
      </c>
      <c r="C3630" s="30">
        <v>1</v>
      </c>
      <c r="D3630" s="30">
        <v>1</v>
      </c>
    </row>
    <row r="3631" spans="1:4">
      <c r="A3631" s="30" t="s">
        <v>2448</v>
      </c>
      <c r="B3631" s="30" t="s">
        <v>3003</v>
      </c>
      <c r="C3631" s="30">
        <v>1</v>
      </c>
      <c r="D3631" s="30">
        <v>1</v>
      </c>
    </row>
    <row r="3632" spans="1:4">
      <c r="A3632" s="30" t="s">
        <v>1934</v>
      </c>
      <c r="B3632" s="30" t="s">
        <v>3002</v>
      </c>
      <c r="C3632" s="30">
        <v>1</v>
      </c>
      <c r="D3632" s="30">
        <v>1</v>
      </c>
    </row>
    <row r="3633" spans="1:4">
      <c r="A3633" s="30" t="s">
        <v>1426</v>
      </c>
      <c r="B3633" s="30" t="s">
        <v>3004</v>
      </c>
      <c r="C3633" s="30">
        <v>1</v>
      </c>
      <c r="D3633" s="30">
        <v>1</v>
      </c>
    </row>
    <row r="3634" spans="1:4">
      <c r="A3634" s="30" t="s">
        <v>2597</v>
      </c>
      <c r="B3634" s="30" t="s">
        <v>3003</v>
      </c>
      <c r="C3634" s="30">
        <v>1</v>
      </c>
      <c r="D3634" s="30">
        <v>1</v>
      </c>
    </row>
    <row r="3635" spans="1:4">
      <c r="A3635" s="30" t="s">
        <v>2597</v>
      </c>
      <c r="B3635" s="30" t="s">
        <v>3002</v>
      </c>
      <c r="C3635" s="30">
        <v>1</v>
      </c>
      <c r="D3635" s="30">
        <v>1</v>
      </c>
    </row>
    <row r="3636" spans="1:4">
      <c r="A3636" s="30" t="s">
        <v>2116</v>
      </c>
      <c r="B3636" s="30" t="s">
        <v>3003</v>
      </c>
      <c r="C3636" s="30">
        <v>1</v>
      </c>
      <c r="D3636" s="30">
        <v>1</v>
      </c>
    </row>
    <row r="3637" spans="1:4">
      <c r="A3637" s="30" t="s">
        <v>2808</v>
      </c>
      <c r="B3637" s="30" t="s">
        <v>3003</v>
      </c>
      <c r="C3637" s="30">
        <v>1</v>
      </c>
      <c r="D3637" s="30">
        <v>1</v>
      </c>
    </row>
    <row r="3638" spans="1:4">
      <c r="A3638" s="30" t="s">
        <v>2809</v>
      </c>
      <c r="B3638" s="30" t="s">
        <v>3002</v>
      </c>
      <c r="C3638" s="30">
        <v>1</v>
      </c>
      <c r="D3638" s="30">
        <v>1</v>
      </c>
    </row>
    <row r="3639" spans="1:4">
      <c r="A3639" s="30" t="s">
        <v>2449</v>
      </c>
      <c r="B3639" s="30" t="s">
        <v>3003</v>
      </c>
      <c r="C3639" s="30">
        <v>1</v>
      </c>
      <c r="D3639" s="30">
        <v>1</v>
      </c>
    </row>
    <row r="3640" spans="1:4">
      <c r="A3640" s="30" t="s">
        <v>4159</v>
      </c>
      <c r="B3640" s="30" t="s">
        <v>3003</v>
      </c>
      <c r="C3640" s="30">
        <v>1</v>
      </c>
      <c r="D3640" s="30">
        <v>1</v>
      </c>
    </row>
    <row r="3641" spans="1:4">
      <c r="A3641" s="30" t="s">
        <v>2810</v>
      </c>
      <c r="B3641" s="30" t="s">
        <v>3003</v>
      </c>
      <c r="C3641" s="30">
        <v>1</v>
      </c>
      <c r="D3641" s="30">
        <v>1</v>
      </c>
    </row>
    <row r="3642" spans="1:4">
      <c r="A3642" s="30" t="s">
        <v>2810</v>
      </c>
      <c r="B3642" s="30" t="s">
        <v>3002</v>
      </c>
      <c r="C3642" s="30">
        <v>1</v>
      </c>
      <c r="D3642" s="30">
        <v>1</v>
      </c>
    </row>
    <row r="3643" spans="1:4">
      <c r="A3643" s="30" t="s">
        <v>2117</v>
      </c>
      <c r="B3643" s="30" t="s">
        <v>3002</v>
      </c>
      <c r="C3643" s="30">
        <v>1</v>
      </c>
      <c r="D3643" s="30">
        <v>1</v>
      </c>
    </row>
    <row r="3644" spans="1:4">
      <c r="A3644" s="30" t="s">
        <v>4160</v>
      </c>
      <c r="B3644" s="30" t="s">
        <v>3002</v>
      </c>
      <c r="C3644" s="30">
        <v>1</v>
      </c>
      <c r="D3644" s="30">
        <v>1</v>
      </c>
    </row>
    <row r="3645" spans="1:4">
      <c r="A3645" s="30" t="s">
        <v>2598</v>
      </c>
      <c r="B3645" s="30" t="s">
        <v>3003</v>
      </c>
      <c r="C3645" s="30">
        <v>1</v>
      </c>
      <c r="D3645" s="30">
        <v>1</v>
      </c>
    </row>
    <row r="3646" spans="1:4">
      <c r="A3646" s="30" t="s">
        <v>2598</v>
      </c>
      <c r="B3646" s="30" t="s">
        <v>3002</v>
      </c>
      <c r="C3646" s="30">
        <v>1</v>
      </c>
      <c r="D3646" s="30">
        <v>1</v>
      </c>
    </row>
    <row r="3647" spans="1:4">
      <c r="A3647" s="30" t="s">
        <v>1745</v>
      </c>
      <c r="B3647" s="30" t="s">
        <v>3002</v>
      </c>
      <c r="C3647" s="30">
        <v>1</v>
      </c>
      <c r="D3647" s="30">
        <v>1</v>
      </c>
    </row>
    <row r="3648" spans="1:4">
      <c r="A3648" s="30" t="s">
        <v>3159</v>
      </c>
      <c r="B3648" s="30" t="s">
        <v>3003</v>
      </c>
      <c r="C3648" s="30">
        <v>1</v>
      </c>
      <c r="D3648" s="30">
        <v>1</v>
      </c>
    </row>
    <row r="3649" spans="1:4">
      <c r="A3649" s="30" t="s">
        <v>2600</v>
      </c>
      <c r="B3649" s="30" t="s">
        <v>3003</v>
      </c>
      <c r="C3649" s="30">
        <v>1</v>
      </c>
      <c r="D3649" s="30">
        <v>1</v>
      </c>
    </row>
    <row r="3650" spans="1:4">
      <c r="A3650" s="30" t="s">
        <v>4161</v>
      </c>
      <c r="B3650" s="30" t="s">
        <v>3002</v>
      </c>
      <c r="C3650" s="30">
        <v>1</v>
      </c>
      <c r="D3650" s="30">
        <v>1</v>
      </c>
    </row>
    <row r="3651" spans="1:4">
      <c r="A3651" s="30" t="s">
        <v>2811</v>
      </c>
      <c r="B3651" s="30" t="s">
        <v>3003</v>
      </c>
      <c r="C3651" s="30">
        <v>1</v>
      </c>
      <c r="D3651" s="30">
        <v>1</v>
      </c>
    </row>
    <row r="3652" spans="1:4">
      <c r="A3652" s="30" t="s">
        <v>3331</v>
      </c>
      <c r="B3652" s="30" t="s">
        <v>3002</v>
      </c>
      <c r="C3652" s="30">
        <v>1</v>
      </c>
      <c r="D3652" s="30">
        <v>1</v>
      </c>
    </row>
    <row r="3653" spans="1:4">
      <c r="A3653" s="30" t="s">
        <v>4162</v>
      </c>
      <c r="B3653" s="30" t="s">
        <v>3003</v>
      </c>
      <c r="C3653" s="30">
        <v>1</v>
      </c>
      <c r="D3653" s="30">
        <v>1</v>
      </c>
    </row>
    <row r="3654" spans="1:4">
      <c r="A3654" s="30" t="s">
        <v>2812</v>
      </c>
      <c r="B3654" s="30" t="s">
        <v>3003</v>
      </c>
      <c r="C3654" s="30">
        <v>1</v>
      </c>
      <c r="D3654" s="30">
        <v>1</v>
      </c>
    </row>
    <row r="3655" spans="1:4">
      <c r="A3655" s="30" t="s">
        <v>4163</v>
      </c>
      <c r="B3655" s="30" t="s">
        <v>3003</v>
      </c>
      <c r="C3655" s="30">
        <v>1</v>
      </c>
      <c r="D3655" s="30">
        <v>1</v>
      </c>
    </row>
    <row r="3656" spans="1:4">
      <c r="A3656" s="30" t="s">
        <v>1398</v>
      </c>
      <c r="B3656" s="30" t="s">
        <v>3002</v>
      </c>
      <c r="C3656" s="30">
        <v>1</v>
      </c>
      <c r="D3656" s="30">
        <v>1</v>
      </c>
    </row>
    <row r="3657" spans="1:4">
      <c r="A3657" s="30" t="s">
        <v>3747</v>
      </c>
      <c r="B3657" s="30" t="s">
        <v>3003</v>
      </c>
      <c r="C3657" s="30">
        <v>1</v>
      </c>
      <c r="D3657" s="30">
        <v>1</v>
      </c>
    </row>
    <row r="3658" spans="1:4">
      <c r="A3658" s="30" t="s">
        <v>3747</v>
      </c>
      <c r="B3658" s="30" t="s">
        <v>3004</v>
      </c>
      <c r="C3658" s="30">
        <v>1</v>
      </c>
      <c r="D3658" s="30">
        <v>1</v>
      </c>
    </row>
    <row r="3659" spans="1:4">
      <c r="A3659" s="30" t="s">
        <v>2813</v>
      </c>
      <c r="B3659" s="30" t="s">
        <v>3003</v>
      </c>
      <c r="C3659" s="30">
        <v>1</v>
      </c>
      <c r="D3659" s="30">
        <v>1</v>
      </c>
    </row>
    <row r="3660" spans="1:4">
      <c r="A3660" s="30" t="s">
        <v>4164</v>
      </c>
      <c r="B3660" s="30" t="s">
        <v>3002</v>
      </c>
      <c r="C3660" s="30">
        <v>1</v>
      </c>
      <c r="D3660" s="30">
        <v>1</v>
      </c>
    </row>
    <row r="3661" spans="1:4">
      <c r="A3661" s="30" t="s">
        <v>2015</v>
      </c>
      <c r="B3661" s="30" t="s">
        <v>3003</v>
      </c>
      <c r="C3661" s="30">
        <v>1</v>
      </c>
      <c r="D3661" s="30">
        <v>1</v>
      </c>
    </row>
    <row r="3662" spans="1:4">
      <c r="A3662" s="30" t="s">
        <v>2015</v>
      </c>
      <c r="B3662" s="30" t="s">
        <v>3002</v>
      </c>
      <c r="C3662" s="30">
        <v>1</v>
      </c>
      <c r="D3662" s="30">
        <v>1</v>
      </c>
    </row>
    <row r="3663" spans="1:4">
      <c r="A3663" s="30" t="s">
        <v>4165</v>
      </c>
      <c r="B3663" s="30" t="s">
        <v>3002</v>
      </c>
      <c r="C3663" s="30">
        <v>1</v>
      </c>
      <c r="D3663" s="30">
        <v>1</v>
      </c>
    </row>
    <row r="3664" spans="1:4">
      <c r="A3664" s="30" t="s">
        <v>2450</v>
      </c>
      <c r="B3664" s="30" t="s">
        <v>3003</v>
      </c>
      <c r="C3664" s="30">
        <v>1</v>
      </c>
      <c r="D3664" s="30">
        <v>1</v>
      </c>
    </row>
    <row r="3665" spans="1:4">
      <c r="A3665" s="30" t="s">
        <v>2450</v>
      </c>
      <c r="B3665" s="30" t="s">
        <v>3002</v>
      </c>
      <c r="C3665" s="30">
        <v>1</v>
      </c>
      <c r="D3665" s="30">
        <v>1</v>
      </c>
    </row>
    <row r="3666" spans="1:4">
      <c r="A3666" s="30" t="s">
        <v>2317</v>
      </c>
      <c r="B3666" s="30" t="s">
        <v>3002</v>
      </c>
      <c r="C3666" s="30">
        <v>1</v>
      </c>
      <c r="D3666" s="30">
        <v>1</v>
      </c>
    </row>
    <row r="3667" spans="1:4">
      <c r="A3667" s="30" t="s">
        <v>1937</v>
      </c>
      <c r="B3667" s="30" t="s">
        <v>3002</v>
      </c>
      <c r="C3667" s="30">
        <v>1</v>
      </c>
      <c r="D3667" s="30">
        <v>1</v>
      </c>
    </row>
    <row r="3668" spans="1:4">
      <c r="A3668" s="30" t="s">
        <v>2017</v>
      </c>
      <c r="B3668" s="30" t="s">
        <v>3003</v>
      </c>
      <c r="C3668" s="30">
        <v>1</v>
      </c>
      <c r="D3668" s="30">
        <v>1</v>
      </c>
    </row>
    <row r="3669" spans="1:4">
      <c r="A3669" s="30" t="s">
        <v>2217</v>
      </c>
      <c r="B3669" s="30" t="s">
        <v>3003</v>
      </c>
      <c r="C3669" s="30">
        <v>1</v>
      </c>
      <c r="D3669" s="30">
        <v>1</v>
      </c>
    </row>
    <row r="3670" spans="1:4">
      <c r="A3670" s="30" t="s">
        <v>2815</v>
      </c>
      <c r="B3670" s="30" t="s">
        <v>3003</v>
      </c>
      <c r="C3670" s="30">
        <v>1</v>
      </c>
      <c r="D3670" s="30">
        <v>1</v>
      </c>
    </row>
    <row r="3671" spans="1:4">
      <c r="A3671" s="30" t="s">
        <v>1789</v>
      </c>
      <c r="B3671" s="30" t="s">
        <v>3003</v>
      </c>
      <c r="C3671" s="30">
        <v>1</v>
      </c>
      <c r="D3671" s="30">
        <v>1</v>
      </c>
    </row>
    <row r="3672" spans="1:4">
      <c r="A3672" s="30" t="s">
        <v>1789</v>
      </c>
      <c r="B3672" s="30" t="s">
        <v>3002</v>
      </c>
      <c r="C3672" s="30">
        <v>1</v>
      </c>
      <c r="D3672" s="30">
        <v>1</v>
      </c>
    </row>
    <row r="3673" spans="1:4">
      <c r="A3673" s="30" t="s">
        <v>4166</v>
      </c>
      <c r="B3673" s="30" t="s">
        <v>3003</v>
      </c>
      <c r="C3673" s="30">
        <v>1</v>
      </c>
      <c r="D3673" s="30">
        <v>1</v>
      </c>
    </row>
    <row r="3674" spans="1:4">
      <c r="A3674" s="30" t="s">
        <v>3332</v>
      </c>
      <c r="B3674" s="30" t="s">
        <v>3003</v>
      </c>
      <c r="C3674" s="30">
        <v>1</v>
      </c>
      <c r="D3674" s="30">
        <v>1</v>
      </c>
    </row>
    <row r="3675" spans="1:4">
      <c r="A3675" s="30" t="s">
        <v>2816</v>
      </c>
      <c r="B3675" s="30" t="s">
        <v>3002</v>
      </c>
      <c r="C3675" s="30">
        <v>1</v>
      </c>
      <c r="D3675" s="30">
        <v>1</v>
      </c>
    </row>
    <row r="3676" spans="1:4">
      <c r="A3676" s="30" t="s">
        <v>2451</v>
      </c>
      <c r="B3676" s="30" t="s">
        <v>3002</v>
      </c>
      <c r="C3676" s="30">
        <v>1</v>
      </c>
      <c r="D3676" s="30">
        <v>1</v>
      </c>
    </row>
    <row r="3677" spans="1:4">
      <c r="A3677" s="30" t="s">
        <v>3333</v>
      </c>
      <c r="B3677" s="30" t="s">
        <v>3003</v>
      </c>
      <c r="C3677" s="30">
        <v>1</v>
      </c>
      <c r="D3677" s="30">
        <v>1</v>
      </c>
    </row>
    <row r="3678" spans="1:4">
      <c r="A3678" s="30" t="s">
        <v>3333</v>
      </c>
      <c r="B3678" s="30" t="s">
        <v>3002</v>
      </c>
      <c r="C3678" s="30">
        <v>1</v>
      </c>
      <c r="D3678" s="30">
        <v>1</v>
      </c>
    </row>
    <row r="3679" spans="1:4">
      <c r="A3679" s="30" t="s">
        <v>2603</v>
      </c>
      <c r="B3679" s="30" t="s">
        <v>3002</v>
      </c>
      <c r="C3679" s="30">
        <v>1</v>
      </c>
      <c r="D3679" s="30">
        <v>1</v>
      </c>
    </row>
    <row r="3680" spans="1:4">
      <c r="A3680" s="30" t="s">
        <v>3334</v>
      </c>
      <c r="B3680" s="30" t="s">
        <v>3003</v>
      </c>
      <c r="C3680" s="30">
        <v>1</v>
      </c>
      <c r="D3680" s="30">
        <v>1</v>
      </c>
    </row>
    <row r="3681" spans="1:4">
      <c r="A3681" s="30" t="s">
        <v>3186</v>
      </c>
      <c r="B3681" s="30" t="s">
        <v>3003</v>
      </c>
      <c r="C3681" s="30">
        <v>1</v>
      </c>
      <c r="D3681" s="30">
        <v>1</v>
      </c>
    </row>
    <row r="3682" spans="1:4">
      <c r="A3682" s="30" t="s">
        <v>1938</v>
      </c>
      <c r="B3682" s="30" t="s">
        <v>3002</v>
      </c>
      <c r="C3682" s="30">
        <v>1</v>
      </c>
      <c r="D3682" s="30">
        <v>1</v>
      </c>
    </row>
    <row r="3683" spans="1:4">
      <c r="A3683" s="30" t="s">
        <v>3541</v>
      </c>
      <c r="B3683" s="30" t="s">
        <v>3002</v>
      </c>
      <c r="C3683" s="30">
        <v>1</v>
      </c>
      <c r="D3683" s="30">
        <v>1</v>
      </c>
    </row>
    <row r="3684" spans="1:4">
      <c r="A3684" s="30" t="s">
        <v>3569</v>
      </c>
      <c r="B3684" s="30" t="s">
        <v>3002</v>
      </c>
      <c r="C3684" s="30">
        <v>1</v>
      </c>
      <c r="D3684" s="30">
        <v>1</v>
      </c>
    </row>
    <row r="3685" spans="1:4">
      <c r="A3685" s="30" t="s">
        <v>1489</v>
      </c>
      <c r="B3685" s="30" t="s">
        <v>3002</v>
      </c>
      <c r="C3685" s="30">
        <v>1</v>
      </c>
      <c r="D3685" s="30">
        <v>1</v>
      </c>
    </row>
    <row r="3686" spans="1:4">
      <c r="A3686" s="30" t="s">
        <v>1489</v>
      </c>
      <c r="B3686" s="30" t="s">
        <v>3004</v>
      </c>
      <c r="C3686" s="30">
        <v>1</v>
      </c>
      <c r="D3686" s="30">
        <v>1</v>
      </c>
    </row>
    <row r="3687" spans="1:4">
      <c r="A3687" s="30" t="s">
        <v>4167</v>
      </c>
      <c r="B3687" s="30" t="s">
        <v>3003</v>
      </c>
      <c r="C3687" s="30">
        <v>1</v>
      </c>
      <c r="D3687" s="30">
        <v>1</v>
      </c>
    </row>
    <row r="3688" spans="1:4">
      <c r="A3688" s="30" t="s">
        <v>2452</v>
      </c>
      <c r="B3688" s="30" t="s">
        <v>3002</v>
      </c>
      <c r="C3688" s="30">
        <v>1</v>
      </c>
      <c r="D3688" s="30">
        <v>1</v>
      </c>
    </row>
    <row r="3689" spans="1:4">
      <c r="A3689" s="30" t="s">
        <v>2818</v>
      </c>
      <c r="B3689" s="30" t="s">
        <v>3002</v>
      </c>
      <c r="C3689" s="30">
        <v>1</v>
      </c>
      <c r="D3689" s="30">
        <v>1</v>
      </c>
    </row>
    <row r="3690" spans="1:4">
      <c r="A3690" s="30" t="s">
        <v>2320</v>
      </c>
      <c r="B3690" s="30" t="s">
        <v>3002</v>
      </c>
      <c r="C3690" s="30">
        <v>1</v>
      </c>
      <c r="D3690" s="30">
        <v>1</v>
      </c>
    </row>
    <row r="3691" spans="1:4">
      <c r="A3691" s="30" t="s">
        <v>2453</v>
      </c>
      <c r="B3691" s="30" t="s">
        <v>3003</v>
      </c>
      <c r="C3691" s="30">
        <v>1</v>
      </c>
      <c r="D3691" s="30">
        <v>1</v>
      </c>
    </row>
    <row r="3692" spans="1:4">
      <c r="A3692" s="30" t="s">
        <v>4168</v>
      </c>
      <c r="B3692" s="30" t="s">
        <v>3003</v>
      </c>
      <c r="C3692" s="30">
        <v>1</v>
      </c>
      <c r="D3692" s="30">
        <v>1</v>
      </c>
    </row>
    <row r="3693" spans="1:4">
      <c r="A3693" s="30" t="s">
        <v>4169</v>
      </c>
      <c r="B3693" s="30" t="s">
        <v>3003</v>
      </c>
      <c r="C3693" s="30">
        <v>1</v>
      </c>
      <c r="D3693" s="30">
        <v>1</v>
      </c>
    </row>
    <row r="3694" spans="1:4">
      <c r="A3694" s="30" t="s">
        <v>2321</v>
      </c>
      <c r="B3694" s="30" t="s">
        <v>3002</v>
      </c>
      <c r="C3694" s="30">
        <v>1</v>
      </c>
      <c r="D3694" s="30">
        <v>1</v>
      </c>
    </row>
    <row r="3695" spans="1:4">
      <c r="A3695" s="30" t="s">
        <v>2819</v>
      </c>
      <c r="B3695" s="30" t="s">
        <v>3003</v>
      </c>
      <c r="C3695" s="30">
        <v>1</v>
      </c>
      <c r="D3695" s="30">
        <v>1</v>
      </c>
    </row>
    <row r="3696" spans="1:4">
      <c r="A3696" s="30" t="s">
        <v>3335</v>
      </c>
      <c r="B3696" s="30" t="s">
        <v>3003</v>
      </c>
      <c r="C3696" s="30">
        <v>1</v>
      </c>
      <c r="D3696" s="30">
        <v>1</v>
      </c>
    </row>
    <row r="3697" spans="1:4">
      <c r="A3697" s="30" t="s">
        <v>3750</v>
      </c>
      <c r="B3697" s="30" t="s">
        <v>3003</v>
      </c>
      <c r="C3697" s="30">
        <v>1</v>
      </c>
      <c r="D3697" s="30">
        <v>1</v>
      </c>
    </row>
    <row r="3698" spans="1:4">
      <c r="A3698" s="30" t="s">
        <v>3750</v>
      </c>
      <c r="B3698" s="30" t="s">
        <v>3002</v>
      </c>
      <c r="C3698" s="30">
        <v>1</v>
      </c>
      <c r="D3698" s="30">
        <v>1</v>
      </c>
    </row>
    <row r="3699" spans="1:4">
      <c r="A3699" s="30" t="s">
        <v>3542</v>
      </c>
      <c r="B3699" s="30" t="s">
        <v>3002</v>
      </c>
      <c r="C3699" s="30">
        <v>1</v>
      </c>
      <c r="D3699" s="30">
        <v>1</v>
      </c>
    </row>
    <row r="3700" spans="1:4">
      <c r="A3700" s="30" t="s">
        <v>4170</v>
      </c>
      <c r="B3700" s="30" t="s">
        <v>3003</v>
      </c>
      <c r="C3700" s="30">
        <v>1</v>
      </c>
      <c r="D3700" s="30">
        <v>1</v>
      </c>
    </row>
    <row r="3701" spans="1:4">
      <c r="A3701" s="30" t="s">
        <v>2605</v>
      </c>
      <c r="B3701" s="30" t="s">
        <v>3003</v>
      </c>
      <c r="C3701" s="30">
        <v>1</v>
      </c>
      <c r="D3701" s="30">
        <v>1</v>
      </c>
    </row>
    <row r="3702" spans="1:4">
      <c r="A3702" s="30" t="s">
        <v>2821</v>
      </c>
      <c r="B3702" s="30" t="s">
        <v>3004</v>
      </c>
      <c r="C3702" s="30">
        <v>1</v>
      </c>
      <c r="D3702" s="30">
        <v>1</v>
      </c>
    </row>
    <row r="3703" spans="1:4">
      <c r="A3703" s="30" t="s">
        <v>2606</v>
      </c>
      <c r="B3703" s="30" t="s">
        <v>3003</v>
      </c>
      <c r="C3703" s="30">
        <v>1</v>
      </c>
      <c r="D3703" s="30">
        <v>1</v>
      </c>
    </row>
    <row r="3704" spans="1:4">
      <c r="A3704" s="30" t="s">
        <v>2324</v>
      </c>
      <c r="B3704" s="30" t="s">
        <v>3004</v>
      </c>
      <c r="C3704" s="30">
        <v>1</v>
      </c>
      <c r="D3704" s="30">
        <v>1</v>
      </c>
    </row>
    <row r="3705" spans="1:4">
      <c r="A3705" s="30" t="s">
        <v>4171</v>
      </c>
      <c r="B3705" s="30" t="s">
        <v>3003</v>
      </c>
      <c r="C3705" s="30">
        <v>1</v>
      </c>
      <c r="D3705" s="30">
        <v>1</v>
      </c>
    </row>
    <row r="3706" spans="1:4">
      <c r="A3706" s="30" t="s">
        <v>1835</v>
      </c>
      <c r="B3706" s="30" t="s">
        <v>3004</v>
      </c>
      <c r="C3706" s="30">
        <v>1</v>
      </c>
      <c r="D3706" s="30">
        <v>1</v>
      </c>
    </row>
    <row r="3707" spans="1:4">
      <c r="A3707" s="30" t="s">
        <v>1940</v>
      </c>
      <c r="B3707" s="30" t="s">
        <v>3003</v>
      </c>
      <c r="C3707" s="30">
        <v>1</v>
      </c>
      <c r="D3707" s="30">
        <v>1</v>
      </c>
    </row>
    <row r="3708" spans="1:4">
      <c r="A3708" s="30" t="s">
        <v>2823</v>
      </c>
      <c r="B3708" s="30" t="s">
        <v>3003</v>
      </c>
      <c r="C3708" s="30">
        <v>1</v>
      </c>
      <c r="D3708" s="30">
        <v>1</v>
      </c>
    </row>
    <row r="3709" spans="1:4">
      <c r="A3709" s="30" t="s">
        <v>4172</v>
      </c>
      <c r="B3709" s="30" t="s">
        <v>3002</v>
      </c>
      <c r="C3709" s="30">
        <v>1</v>
      </c>
      <c r="D3709" s="30">
        <v>1</v>
      </c>
    </row>
    <row r="3710" spans="1:4">
      <c r="A3710" s="30" t="s">
        <v>1490</v>
      </c>
      <c r="B3710" s="30" t="s">
        <v>3004</v>
      </c>
      <c r="C3710" s="30">
        <v>1</v>
      </c>
      <c r="D3710" s="30">
        <v>1</v>
      </c>
    </row>
    <row r="3711" spans="1:4">
      <c r="A3711" s="30" t="s">
        <v>2608</v>
      </c>
      <c r="B3711" s="30" t="s">
        <v>3002</v>
      </c>
      <c r="C3711" s="30">
        <v>1</v>
      </c>
      <c r="D3711" s="30">
        <v>1</v>
      </c>
    </row>
    <row r="3712" spans="1:4">
      <c r="A3712" s="30" t="s">
        <v>2824</v>
      </c>
      <c r="B3712" s="30" t="s">
        <v>3002</v>
      </c>
      <c r="C3712" s="30">
        <v>1</v>
      </c>
      <c r="D3712" s="30">
        <v>1</v>
      </c>
    </row>
    <row r="3713" spans="1:4">
      <c r="A3713" s="30" t="s">
        <v>3337</v>
      </c>
      <c r="B3713" s="30" t="s">
        <v>3003</v>
      </c>
      <c r="C3713" s="30">
        <v>1</v>
      </c>
      <c r="D3713" s="30">
        <v>1</v>
      </c>
    </row>
    <row r="3714" spans="1:4">
      <c r="A3714" s="30" t="s">
        <v>2220</v>
      </c>
      <c r="B3714" s="30" t="s">
        <v>3003</v>
      </c>
      <c r="C3714" s="30">
        <v>1</v>
      </c>
      <c r="D3714" s="30">
        <v>1</v>
      </c>
    </row>
    <row r="3715" spans="1:4">
      <c r="A3715" s="30" t="s">
        <v>3753</v>
      </c>
      <c r="B3715" s="30" t="s">
        <v>3003</v>
      </c>
      <c r="C3715" s="30">
        <v>1</v>
      </c>
      <c r="D3715" s="30">
        <v>1</v>
      </c>
    </row>
    <row r="3716" spans="1:4">
      <c r="A3716" s="30" t="s">
        <v>3753</v>
      </c>
      <c r="B3716" s="30" t="s">
        <v>3002</v>
      </c>
      <c r="C3716" s="30">
        <v>1</v>
      </c>
      <c r="D3716" s="30">
        <v>1</v>
      </c>
    </row>
    <row r="3717" spans="1:4">
      <c r="A3717" s="30" t="s">
        <v>3338</v>
      </c>
      <c r="B3717" s="30" t="s">
        <v>3004</v>
      </c>
      <c r="C3717" s="30">
        <v>1</v>
      </c>
      <c r="D3717" s="30">
        <v>1</v>
      </c>
    </row>
    <row r="3718" spans="1:4">
      <c r="A3718" s="30" t="s">
        <v>2609</v>
      </c>
      <c r="B3718" s="30" t="s">
        <v>3003</v>
      </c>
      <c r="C3718" s="30">
        <v>1</v>
      </c>
      <c r="D3718" s="30">
        <v>1</v>
      </c>
    </row>
    <row r="3719" spans="1:4">
      <c r="A3719" s="30" t="s">
        <v>4173</v>
      </c>
      <c r="B3719" s="30" t="s">
        <v>3003</v>
      </c>
      <c r="C3719" s="30">
        <v>1</v>
      </c>
      <c r="D3719" s="30">
        <v>1</v>
      </c>
    </row>
    <row r="3720" spans="1:4">
      <c r="A3720" s="30" t="s">
        <v>4174</v>
      </c>
      <c r="B3720" s="30" t="s">
        <v>3003</v>
      </c>
      <c r="C3720" s="30">
        <v>1</v>
      </c>
      <c r="D3720" s="30">
        <v>1</v>
      </c>
    </row>
    <row r="3721" spans="1:4">
      <c r="A3721" s="30" t="s">
        <v>4175</v>
      </c>
      <c r="B3721" s="30" t="s">
        <v>3003</v>
      </c>
      <c r="C3721" s="30">
        <v>1</v>
      </c>
      <c r="D3721" s="30">
        <v>1</v>
      </c>
    </row>
    <row r="3722" spans="1:4">
      <c r="A3722" s="30" t="s">
        <v>4176</v>
      </c>
      <c r="B3722" s="30" t="s">
        <v>3003</v>
      </c>
      <c r="C3722" s="30">
        <v>1</v>
      </c>
      <c r="D3722" s="30">
        <v>1</v>
      </c>
    </row>
    <row r="3723" spans="1:4">
      <c r="A3723" s="30" t="s">
        <v>4177</v>
      </c>
      <c r="B3723" s="30" t="s">
        <v>3003</v>
      </c>
      <c r="C3723" s="30">
        <v>1</v>
      </c>
      <c r="D3723" s="30">
        <v>1</v>
      </c>
    </row>
    <row r="3724" spans="1:4">
      <c r="A3724" s="30" t="s">
        <v>2118</v>
      </c>
      <c r="B3724" s="30" t="s">
        <v>3003</v>
      </c>
      <c r="C3724" s="30">
        <v>1</v>
      </c>
      <c r="D3724" s="30">
        <v>1</v>
      </c>
    </row>
    <row r="3725" spans="1:4">
      <c r="A3725" s="30" t="s">
        <v>2118</v>
      </c>
      <c r="B3725" s="30" t="s">
        <v>3002</v>
      </c>
      <c r="C3725" s="30">
        <v>1</v>
      </c>
      <c r="D3725" s="30">
        <v>1</v>
      </c>
    </row>
    <row r="3726" spans="1:4">
      <c r="A3726" s="30" t="s">
        <v>1421</v>
      </c>
      <c r="B3726" s="30" t="s">
        <v>3004</v>
      </c>
      <c r="C3726" s="30">
        <v>1</v>
      </c>
      <c r="D3726" s="30">
        <v>1</v>
      </c>
    </row>
    <row r="3727" spans="1:4">
      <c r="A3727" s="30" t="s">
        <v>1724</v>
      </c>
      <c r="B3727" s="30" t="s">
        <v>3004</v>
      </c>
      <c r="C3727" s="30">
        <v>1</v>
      </c>
      <c r="D3727" s="30">
        <v>1</v>
      </c>
    </row>
    <row r="3728" spans="1:4">
      <c r="A3728" s="30" t="s">
        <v>2456</v>
      </c>
      <c r="B3728" s="30" t="s">
        <v>3003</v>
      </c>
      <c r="C3728" s="30">
        <v>1</v>
      </c>
      <c r="D3728" s="30">
        <v>1</v>
      </c>
    </row>
    <row r="3729" spans="1:4">
      <c r="A3729" s="30" t="s">
        <v>2825</v>
      </c>
      <c r="B3729" s="30" t="s">
        <v>3003</v>
      </c>
      <c r="C3729" s="30">
        <v>1</v>
      </c>
      <c r="D3729" s="30">
        <v>1</v>
      </c>
    </row>
    <row r="3730" spans="1:4">
      <c r="A3730" s="30" t="s">
        <v>4178</v>
      </c>
      <c r="B3730" s="30" t="s">
        <v>3002</v>
      </c>
      <c r="C3730" s="30">
        <v>1</v>
      </c>
      <c r="D3730" s="30">
        <v>1</v>
      </c>
    </row>
    <row r="3731" spans="1:4">
      <c r="A3731" s="30" t="s">
        <v>2610</v>
      </c>
      <c r="B3731" s="30" t="s">
        <v>3003</v>
      </c>
      <c r="C3731" s="30">
        <v>1</v>
      </c>
      <c r="D3731" s="30">
        <v>1</v>
      </c>
    </row>
    <row r="3732" spans="1:4">
      <c r="A3732" s="30" t="s">
        <v>3340</v>
      </c>
      <c r="B3732" s="30" t="s">
        <v>3003</v>
      </c>
      <c r="C3732" s="30">
        <v>1</v>
      </c>
      <c r="D3732" s="30">
        <v>1</v>
      </c>
    </row>
    <row r="3733" spans="1:4">
      <c r="A3733" s="30" t="s">
        <v>4179</v>
      </c>
      <c r="B3733" s="30" t="s">
        <v>3002</v>
      </c>
      <c r="C3733" s="30">
        <v>1</v>
      </c>
      <c r="D3733" s="30">
        <v>1</v>
      </c>
    </row>
    <row r="3734" spans="1:4">
      <c r="A3734" s="30" t="s">
        <v>2828</v>
      </c>
      <c r="B3734" s="30" t="s">
        <v>3004</v>
      </c>
      <c r="C3734" s="30">
        <v>1</v>
      </c>
      <c r="D3734" s="30">
        <v>1</v>
      </c>
    </row>
    <row r="3735" spans="1:4">
      <c r="A3735" s="30" t="s">
        <v>2119</v>
      </c>
      <c r="B3735" s="30" t="s">
        <v>3003</v>
      </c>
      <c r="C3735" s="30">
        <v>1</v>
      </c>
      <c r="D3735" s="30">
        <v>1</v>
      </c>
    </row>
    <row r="3736" spans="1:4">
      <c r="A3736" s="30" t="s">
        <v>3161</v>
      </c>
      <c r="B3736" s="30" t="s">
        <v>3003</v>
      </c>
      <c r="C3736" s="30">
        <v>1</v>
      </c>
      <c r="D3736" s="30">
        <v>1</v>
      </c>
    </row>
    <row r="3737" spans="1:4">
      <c r="A3737" s="30" t="s">
        <v>3161</v>
      </c>
      <c r="B3737" s="30" t="s">
        <v>3002</v>
      </c>
      <c r="C3737" s="30">
        <v>1</v>
      </c>
      <c r="D3737" s="30">
        <v>1</v>
      </c>
    </row>
    <row r="3738" spans="1:4">
      <c r="A3738" s="30" t="s">
        <v>2221</v>
      </c>
      <c r="B3738" s="30" t="s">
        <v>3003</v>
      </c>
      <c r="C3738" s="30">
        <v>1</v>
      </c>
      <c r="D3738" s="30">
        <v>1</v>
      </c>
    </row>
    <row r="3739" spans="1:4">
      <c r="A3739" s="30" t="s">
        <v>1943</v>
      </c>
      <c r="B3739" s="30" t="s">
        <v>3004</v>
      </c>
      <c r="C3739" s="30">
        <v>1</v>
      </c>
      <c r="D3739" s="30">
        <v>1</v>
      </c>
    </row>
    <row r="3740" spans="1:4">
      <c r="A3740" s="30" t="s">
        <v>2120</v>
      </c>
      <c r="B3740" s="30" t="s">
        <v>3002</v>
      </c>
      <c r="C3740" s="30">
        <v>1</v>
      </c>
      <c r="D3740" s="30">
        <v>1</v>
      </c>
    </row>
    <row r="3741" spans="1:4">
      <c r="A3741" s="30" t="s">
        <v>1944</v>
      </c>
      <c r="B3741" s="30" t="s">
        <v>3002</v>
      </c>
      <c r="C3741" s="30">
        <v>1</v>
      </c>
      <c r="D3741" s="30">
        <v>1</v>
      </c>
    </row>
    <row r="3742" spans="1:4">
      <c r="A3742" s="30" t="s">
        <v>1944</v>
      </c>
      <c r="B3742" s="30" t="s">
        <v>3004</v>
      </c>
      <c r="C3742" s="30">
        <v>1</v>
      </c>
      <c r="D3742" s="30">
        <v>1</v>
      </c>
    </row>
    <row r="3743" spans="1:4">
      <c r="A3743" s="30" t="s">
        <v>1945</v>
      </c>
      <c r="B3743" s="30" t="s">
        <v>3003</v>
      </c>
      <c r="C3743" s="30">
        <v>1</v>
      </c>
      <c r="D3743" s="30">
        <v>1</v>
      </c>
    </row>
    <row r="3744" spans="1:4">
      <c r="A3744" s="30" t="s">
        <v>2222</v>
      </c>
      <c r="B3744" s="30" t="s">
        <v>3002</v>
      </c>
      <c r="C3744" s="30">
        <v>1</v>
      </c>
      <c r="D3744" s="30">
        <v>1</v>
      </c>
    </row>
    <row r="3745" spans="1:4">
      <c r="A3745" s="30" t="s">
        <v>3755</v>
      </c>
      <c r="B3745" s="30" t="s">
        <v>3003</v>
      </c>
      <c r="C3745" s="30">
        <v>1</v>
      </c>
      <c r="D3745" s="30">
        <v>1</v>
      </c>
    </row>
    <row r="3746" spans="1:4">
      <c r="A3746" s="30" t="s">
        <v>3755</v>
      </c>
      <c r="B3746" s="30" t="s">
        <v>3002</v>
      </c>
      <c r="C3746" s="30">
        <v>1</v>
      </c>
      <c r="D3746" s="30">
        <v>1</v>
      </c>
    </row>
    <row r="3747" spans="1:4">
      <c r="A3747" s="30" t="s">
        <v>1535</v>
      </c>
      <c r="B3747" s="30" t="s">
        <v>3002</v>
      </c>
      <c r="C3747" s="30">
        <v>1</v>
      </c>
      <c r="D3747" s="30">
        <v>1</v>
      </c>
    </row>
    <row r="3748" spans="1:4">
      <c r="A3748" s="30" t="s">
        <v>2832</v>
      </c>
      <c r="B3748" s="30" t="s">
        <v>3002</v>
      </c>
      <c r="C3748" s="30">
        <v>1</v>
      </c>
      <c r="D3748" s="30">
        <v>1</v>
      </c>
    </row>
    <row r="3749" spans="1:4">
      <c r="A3749" s="30" t="s">
        <v>3342</v>
      </c>
      <c r="B3749" s="30" t="s">
        <v>3003</v>
      </c>
      <c r="C3749" s="30">
        <v>1</v>
      </c>
      <c r="D3749" s="30">
        <v>1</v>
      </c>
    </row>
    <row r="3750" spans="1:4">
      <c r="A3750" s="30" t="s">
        <v>4180</v>
      </c>
      <c r="B3750" s="30" t="s">
        <v>3002</v>
      </c>
      <c r="C3750" s="30">
        <v>1</v>
      </c>
      <c r="D3750" s="30">
        <v>1</v>
      </c>
    </row>
    <row r="3751" spans="1:4">
      <c r="A3751" s="30" t="s">
        <v>3756</v>
      </c>
      <c r="B3751" s="30" t="s">
        <v>3003</v>
      </c>
      <c r="C3751" s="30">
        <v>1</v>
      </c>
      <c r="D3751" s="30">
        <v>1</v>
      </c>
    </row>
    <row r="3752" spans="1:4">
      <c r="A3752" s="30" t="s">
        <v>3756</v>
      </c>
      <c r="B3752" s="30" t="s">
        <v>3002</v>
      </c>
      <c r="C3752" s="30">
        <v>1</v>
      </c>
      <c r="D3752" s="30">
        <v>1</v>
      </c>
    </row>
    <row r="3753" spans="1:4">
      <c r="A3753" s="30" t="s">
        <v>2121</v>
      </c>
      <c r="B3753" s="30" t="s">
        <v>3002</v>
      </c>
      <c r="C3753" s="30">
        <v>1</v>
      </c>
      <c r="D3753" s="30">
        <v>1</v>
      </c>
    </row>
    <row r="3754" spans="1:4">
      <c r="A3754" s="30" t="s">
        <v>2122</v>
      </c>
      <c r="B3754" s="30" t="s">
        <v>3002</v>
      </c>
      <c r="C3754" s="30">
        <v>1</v>
      </c>
      <c r="D3754" s="30">
        <v>1</v>
      </c>
    </row>
    <row r="3755" spans="1:4">
      <c r="A3755" s="30" t="s">
        <v>2225</v>
      </c>
      <c r="B3755" s="30" t="s">
        <v>3002</v>
      </c>
      <c r="C3755" s="30">
        <v>1</v>
      </c>
      <c r="D3755" s="30">
        <v>1</v>
      </c>
    </row>
    <row r="3756" spans="1:4">
      <c r="A3756" s="30" t="s">
        <v>2834</v>
      </c>
      <c r="B3756" s="30" t="s">
        <v>3003</v>
      </c>
      <c r="C3756" s="30">
        <v>1</v>
      </c>
      <c r="D3756" s="30">
        <v>1</v>
      </c>
    </row>
    <row r="3757" spans="1:4">
      <c r="A3757" s="30" t="s">
        <v>2226</v>
      </c>
      <c r="B3757" s="30" t="s">
        <v>3003</v>
      </c>
      <c r="C3757" s="30">
        <v>1</v>
      </c>
      <c r="D3757" s="30">
        <v>1</v>
      </c>
    </row>
    <row r="3758" spans="1:4">
      <c r="A3758" s="30" t="s">
        <v>2835</v>
      </c>
      <c r="B3758" s="30" t="s">
        <v>3003</v>
      </c>
      <c r="C3758" s="30">
        <v>1</v>
      </c>
      <c r="D3758" s="30">
        <v>1</v>
      </c>
    </row>
    <row r="3759" spans="1:4">
      <c r="A3759" s="30" t="s">
        <v>4181</v>
      </c>
      <c r="B3759" s="30" t="s">
        <v>3003</v>
      </c>
      <c r="C3759" s="30">
        <v>1</v>
      </c>
      <c r="D3759" s="30">
        <v>1</v>
      </c>
    </row>
    <row r="3760" spans="1:4">
      <c r="A3760" s="30" t="s">
        <v>2612</v>
      </c>
      <c r="B3760" s="30" t="s">
        <v>3003</v>
      </c>
      <c r="C3760" s="30">
        <v>1</v>
      </c>
      <c r="D3760" s="30">
        <v>1</v>
      </c>
    </row>
    <row r="3761" spans="1:4">
      <c r="A3761" s="30" t="s">
        <v>4182</v>
      </c>
      <c r="B3761" s="30" t="s">
        <v>3003</v>
      </c>
      <c r="C3761" s="30">
        <v>1</v>
      </c>
      <c r="D3761" s="30">
        <v>1</v>
      </c>
    </row>
    <row r="3762" spans="1:4">
      <c r="A3762" s="30" t="s">
        <v>2837</v>
      </c>
      <c r="B3762" s="30" t="s">
        <v>3003</v>
      </c>
      <c r="C3762" s="30">
        <v>1</v>
      </c>
      <c r="D3762" s="30">
        <v>1</v>
      </c>
    </row>
    <row r="3763" spans="1:4">
      <c r="A3763" s="30" t="s">
        <v>2837</v>
      </c>
      <c r="B3763" s="30" t="s">
        <v>3002</v>
      </c>
      <c r="C3763" s="30">
        <v>1</v>
      </c>
      <c r="D3763" s="30">
        <v>1</v>
      </c>
    </row>
    <row r="3764" spans="1:4">
      <c r="A3764" s="30" t="s">
        <v>3757</v>
      </c>
      <c r="B3764" s="30" t="s">
        <v>3003</v>
      </c>
      <c r="C3764" s="30">
        <v>1</v>
      </c>
      <c r="D3764" s="30">
        <v>1</v>
      </c>
    </row>
    <row r="3765" spans="1:4">
      <c r="A3765" s="30" t="s">
        <v>3757</v>
      </c>
      <c r="B3765" s="30" t="s">
        <v>3002</v>
      </c>
      <c r="C3765" s="30">
        <v>1</v>
      </c>
      <c r="D3765" s="30">
        <v>1</v>
      </c>
    </row>
    <row r="3766" spans="1:4">
      <c r="A3766" s="30" t="s">
        <v>4183</v>
      </c>
      <c r="B3766" s="30" t="s">
        <v>3003</v>
      </c>
      <c r="C3766" s="30">
        <v>1</v>
      </c>
      <c r="D3766" s="30">
        <v>1</v>
      </c>
    </row>
    <row r="3767" spans="1:4">
      <c r="A3767" s="30" t="s">
        <v>4184</v>
      </c>
      <c r="B3767" s="30" t="s">
        <v>3003</v>
      </c>
      <c r="C3767" s="30">
        <v>1</v>
      </c>
      <c r="D3767" s="30">
        <v>1</v>
      </c>
    </row>
    <row r="3768" spans="1:4">
      <c r="A3768" s="30" t="s">
        <v>3628</v>
      </c>
      <c r="B3768" s="30" t="s">
        <v>3003</v>
      </c>
      <c r="C3768" s="30">
        <v>1</v>
      </c>
      <c r="D3768" s="30">
        <v>1</v>
      </c>
    </row>
    <row r="3769" spans="1:4">
      <c r="A3769" s="30" t="s">
        <v>2328</v>
      </c>
      <c r="B3769" s="30" t="s">
        <v>3002</v>
      </c>
      <c r="C3769" s="30">
        <v>1</v>
      </c>
      <c r="D3769" s="30">
        <v>1</v>
      </c>
    </row>
    <row r="3770" spans="1:4">
      <c r="A3770" s="30" t="s">
        <v>2457</v>
      </c>
      <c r="B3770" s="30" t="s">
        <v>3002</v>
      </c>
      <c r="C3770" s="30">
        <v>1</v>
      </c>
      <c r="D3770" s="30">
        <v>1</v>
      </c>
    </row>
    <row r="3771" spans="1:4">
      <c r="A3771" s="30" t="s">
        <v>3344</v>
      </c>
      <c r="B3771" s="30" t="s">
        <v>3003</v>
      </c>
      <c r="C3771" s="30">
        <v>1</v>
      </c>
      <c r="D3771" s="30">
        <v>1</v>
      </c>
    </row>
    <row r="3772" spans="1:4">
      <c r="A3772" s="30" t="s">
        <v>2838</v>
      </c>
      <c r="B3772" s="30" t="s">
        <v>3002</v>
      </c>
      <c r="C3772" s="30">
        <v>1</v>
      </c>
      <c r="D3772" s="30">
        <v>1</v>
      </c>
    </row>
    <row r="3773" spans="1:4">
      <c r="A3773" s="30" t="s">
        <v>3345</v>
      </c>
      <c r="B3773" s="30" t="s">
        <v>3003</v>
      </c>
      <c r="C3773" s="30">
        <v>1</v>
      </c>
      <c r="D3773" s="30">
        <v>1</v>
      </c>
    </row>
    <row r="3774" spans="1:4">
      <c r="A3774" s="30" t="s">
        <v>2329</v>
      </c>
      <c r="B3774" s="30" t="s">
        <v>3002</v>
      </c>
      <c r="C3774" s="30">
        <v>1</v>
      </c>
      <c r="D3774" s="30">
        <v>1</v>
      </c>
    </row>
    <row r="3775" spans="1:4">
      <c r="A3775" s="30" t="s">
        <v>4185</v>
      </c>
      <c r="B3775" s="30" t="s">
        <v>3003</v>
      </c>
      <c r="C3775" s="30">
        <v>1</v>
      </c>
      <c r="D3775" s="30">
        <v>1</v>
      </c>
    </row>
    <row r="3776" spans="1:4">
      <c r="A3776" s="30" t="s">
        <v>2459</v>
      </c>
      <c r="B3776" s="30" t="s">
        <v>3003</v>
      </c>
      <c r="C3776" s="30">
        <v>1</v>
      </c>
      <c r="D3776" s="30">
        <v>1</v>
      </c>
    </row>
    <row r="3777" spans="1:4">
      <c r="A3777" s="30" t="s">
        <v>1878</v>
      </c>
      <c r="B3777" s="30" t="s">
        <v>3002</v>
      </c>
      <c r="C3777" s="30">
        <v>1</v>
      </c>
      <c r="D3777" s="30">
        <v>1</v>
      </c>
    </row>
    <row r="3778" spans="1:4">
      <c r="A3778" s="30" t="s">
        <v>4186</v>
      </c>
      <c r="B3778" s="30" t="s">
        <v>3002</v>
      </c>
      <c r="C3778" s="30">
        <v>1</v>
      </c>
      <c r="D3778" s="30">
        <v>1</v>
      </c>
    </row>
    <row r="3779" spans="1:4">
      <c r="A3779" s="30" t="s">
        <v>2839</v>
      </c>
      <c r="B3779" s="30" t="s">
        <v>3003</v>
      </c>
      <c r="C3779" s="30">
        <v>1</v>
      </c>
      <c r="D3779" s="30">
        <v>1</v>
      </c>
    </row>
    <row r="3780" spans="1:4">
      <c r="A3780" s="30" t="s">
        <v>2839</v>
      </c>
      <c r="B3780" s="30" t="s">
        <v>3002</v>
      </c>
      <c r="C3780" s="30">
        <v>1</v>
      </c>
      <c r="D3780" s="30">
        <v>1</v>
      </c>
    </row>
    <row r="3781" spans="1:4">
      <c r="A3781" s="30" t="s">
        <v>2019</v>
      </c>
      <c r="B3781" s="30" t="s">
        <v>3002</v>
      </c>
      <c r="C3781" s="30">
        <v>1</v>
      </c>
      <c r="D3781" s="30">
        <v>1</v>
      </c>
    </row>
    <row r="3782" spans="1:4">
      <c r="A3782" s="30" t="s">
        <v>3221</v>
      </c>
      <c r="B3782" s="30" t="s">
        <v>3003</v>
      </c>
      <c r="C3782" s="30">
        <v>1</v>
      </c>
      <c r="D3782" s="30">
        <v>1</v>
      </c>
    </row>
    <row r="3783" spans="1:4">
      <c r="A3783" s="30" t="s">
        <v>4187</v>
      </c>
      <c r="B3783" s="30" t="s">
        <v>3003</v>
      </c>
      <c r="C3783" s="30">
        <v>1</v>
      </c>
      <c r="D3783" s="30">
        <v>1</v>
      </c>
    </row>
    <row r="3784" spans="1:4">
      <c r="A3784" s="30" t="s">
        <v>2020</v>
      </c>
      <c r="B3784" s="30" t="s">
        <v>3004</v>
      </c>
      <c r="C3784" s="30">
        <v>1</v>
      </c>
      <c r="D3784" s="30">
        <v>1</v>
      </c>
    </row>
    <row r="3785" spans="1:4">
      <c r="A3785" s="30" t="s">
        <v>2840</v>
      </c>
      <c r="B3785" s="30" t="s">
        <v>3003</v>
      </c>
      <c r="C3785" s="30">
        <v>1</v>
      </c>
      <c r="D3785" s="30">
        <v>1</v>
      </c>
    </row>
    <row r="3786" spans="1:4">
      <c r="A3786" s="30" t="s">
        <v>2616</v>
      </c>
      <c r="B3786" s="30" t="s">
        <v>3002</v>
      </c>
      <c r="C3786" s="30">
        <v>1</v>
      </c>
      <c r="D3786" s="30">
        <v>1</v>
      </c>
    </row>
    <row r="3787" spans="1:4">
      <c r="A3787" s="30" t="s">
        <v>4188</v>
      </c>
      <c r="B3787" s="30" t="s">
        <v>3002</v>
      </c>
      <c r="C3787" s="30">
        <v>1</v>
      </c>
      <c r="D3787" s="30">
        <v>1</v>
      </c>
    </row>
    <row r="3788" spans="1:4">
      <c r="A3788" s="30" t="s">
        <v>2618</v>
      </c>
      <c r="B3788" s="30" t="s">
        <v>3003</v>
      </c>
      <c r="C3788" s="30">
        <v>1</v>
      </c>
      <c r="D3788" s="30">
        <v>1</v>
      </c>
    </row>
    <row r="3789" spans="1:4">
      <c r="A3789" s="30" t="s">
        <v>4189</v>
      </c>
      <c r="B3789" s="30" t="s">
        <v>3002</v>
      </c>
      <c r="C3789" s="30">
        <v>1</v>
      </c>
      <c r="D3789" s="30">
        <v>1</v>
      </c>
    </row>
    <row r="3790" spans="1:4">
      <c r="A3790" s="30" t="s">
        <v>1838</v>
      </c>
      <c r="B3790" s="30" t="s">
        <v>3002</v>
      </c>
      <c r="C3790" s="30">
        <v>1</v>
      </c>
      <c r="D3790" s="30">
        <v>1</v>
      </c>
    </row>
    <row r="3791" spans="1:4">
      <c r="A3791" s="30" t="s">
        <v>2229</v>
      </c>
      <c r="B3791" s="30" t="s">
        <v>3002</v>
      </c>
      <c r="C3791" s="30">
        <v>1</v>
      </c>
      <c r="D3791" s="30">
        <v>1</v>
      </c>
    </row>
    <row r="3792" spans="1:4">
      <c r="A3792" s="30" t="s">
        <v>2123</v>
      </c>
      <c r="B3792" s="30" t="s">
        <v>3003</v>
      </c>
      <c r="C3792" s="30">
        <v>1</v>
      </c>
      <c r="D3792" s="30">
        <v>1</v>
      </c>
    </row>
    <row r="3793" spans="1:4">
      <c r="A3793" s="30" t="s">
        <v>4190</v>
      </c>
      <c r="B3793" s="30" t="s">
        <v>3003</v>
      </c>
      <c r="C3793" s="30">
        <v>1</v>
      </c>
      <c r="D3793" s="30">
        <v>1</v>
      </c>
    </row>
    <row r="3794" spans="1:4">
      <c r="A3794" s="30" t="s">
        <v>1332</v>
      </c>
      <c r="B3794" s="30" t="s">
        <v>3004</v>
      </c>
      <c r="C3794" s="30">
        <v>1</v>
      </c>
      <c r="D3794" s="30">
        <v>0</v>
      </c>
    </row>
    <row r="3795" spans="1:4">
      <c r="A3795" s="30" t="s">
        <v>2842</v>
      </c>
      <c r="B3795" s="30" t="s">
        <v>3003</v>
      </c>
      <c r="C3795" s="30">
        <v>1</v>
      </c>
      <c r="D3795" s="30">
        <v>1</v>
      </c>
    </row>
    <row r="3796" spans="1:4">
      <c r="A3796" s="30" t="s">
        <v>2230</v>
      </c>
      <c r="B3796" s="30" t="s">
        <v>3002</v>
      </c>
      <c r="C3796" s="30">
        <v>1</v>
      </c>
      <c r="D3796" s="30">
        <v>1</v>
      </c>
    </row>
    <row r="3797" spans="1:4">
      <c r="A3797" s="30" t="s">
        <v>1595</v>
      </c>
      <c r="B3797" s="30" t="s">
        <v>3004</v>
      </c>
      <c r="C3797" s="30">
        <v>1</v>
      </c>
      <c r="D3797" s="30">
        <v>1</v>
      </c>
    </row>
    <row r="3798" spans="1:4">
      <c r="A3798" s="30" t="s">
        <v>4191</v>
      </c>
      <c r="B3798" s="30" t="s">
        <v>3003</v>
      </c>
      <c r="C3798" s="30">
        <v>1</v>
      </c>
      <c r="D3798" s="30">
        <v>1</v>
      </c>
    </row>
    <row r="3799" spans="1:4">
      <c r="A3799" s="30" t="s">
        <v>4192</v>
      </c>
      <c r="B3799" s="30" t="s">
        <v>3003</v>
      </c>
      <c r="C3799" s="30">
        <v>1</v>
      </c>
      <c r="D3799" s="30">
        <v>1</v>
      </c>
    </row>
    <row r="3800" spans="1:4">
      <c r="A3800" s="30" t="s">
        <v>4193</v>
      </c>
      <c r="B3800" s="30" t="s">
        <v>3003</v>
      </c>
      <c r="C3800" s="30">
        <v>1</v>
      </c>
      <c r="D3800" s="30">
        <v>1</v>
      </c>
    </row>
    <row r="3801" spans="1:4">
      <c r="A3801" s="30" t="s">
        <v>1692</v>
      </c>
      <c r="B3801" s="30" t="s">
        <v>3002</v>
      </c>
      <c r="C3801" s="30">
        <v>1</v>
      </c>
      <c r="D3801" s="30">
        <v>1</v>
      </c>
    </row>
    <row r="3802" spans="1:4">
      <c r="A3802" s="30" t="s">
        <v>3571</v>
      </c>
      <c r="B3802" s="30" t="s">
        <v>3002</v>
      </c>
      <c r="C3802" s="30">
        <v>1</v>
      </c>
      <c r="D3802" s="30">
        <v>1</v>
      </c>
    </row>
    <row r="3803" spans="1:4">
      <c r="A3803" s="30" t="s">
        <v>4194</v>
      </c>
      <c r="B3803" s="30" t="s">
        <v>3004</v>
      </c>
      <c r="C3803" s="30">
        <v>1</v>
      </c>
      <c r="D3803" s="30">
        <v>1</v>
      </c>
    </row>
    <row r="3804" spans="1:4">
      <c r="A3804" s="30" t="s">
        <v>4195</v>
      </c>
      <c r="B3804" s="30" t="s">
        <v>3002</v>
      </c>
      <c r="C3804" s="30">
        <v>1</v>
      </c>
      <c r="D3804" s="30">
        <v>1</v>
      </c>
    </row>
    <row r="3805" spans="1:4">
      <c r="A3805" s="30" t="s">
        <v>2844</v>
      </c>
      <c r="B3805" s="30" t="s">
        <v>3003</v>
      </c>
      <c r="C3805" s="30">
        <v>1</v>
      </c>
      <c r="D3805" s="30">
        <v>1</v>
      </c>
    </row>
    <row r="3806" spans="1:4">
      <c r="A3806" s="30" t="s">
        <v>4196</v>
      </c>
      <c r="B3806" s="30" t="s">
        <v>3003</v>
      </c>
      <c r="C3806" s="30">
        <v>1</v>
      </c>
      <c r="D3806" s="30">
        <v>1</v>
      </c>
    </row>
    <row r="3807" spans="1:4">
      <c r="A3807" s="30" t="s">
        <v>2845</v>
      </c>
      <c r="B3807" s="30" t="s">
        <v>3002</v>
      </c>
      <c r="C3807" s="30">
        <v>1</v>
      </c>
      <c r="D3807" s="30">
        <v>1</v>
      </c>
    </row>
    <row r="3808" spans="1:4">
      <c r="A3808" s="30" t="s">
        <v>4197</v>
      </c>
      <c r="B3808" s="30" t="s">
        <v>3003</v>
      </c>
      <c r="C3808" s="30">
        <v>1</v>
      </c>
      <c r="D3808" s="30">
        <v>1</v>
      </c>
    </row>
    <row r="3809" spans="1:4">
      <c r="A3809" s="30" t="s">
        <v>2461</v>
      </c>
      <c r="B3809" s="30" t="s">
        <v>3003</v>
      </c>
      <c r="C3809" s="30">
        <v>1</v>
      </c>
      <c r="D3809" s="30">
        <v>1</v>
      </c>
    </row>
    <row r="3810" spans="1:4">
      <c r="A3810" s="30" t="s">
        <v>2461</v>
      </c>
      <c r="B3810" s="30" t="s">
        <v>3002</v>
      </c>
      <c r="C3810" s="30">
        <v>1</v>
      </c>
      <c r="D3810" s="30">
        <v>1</v>
      </c>
    </row>
    <row r="3811" spans="1:4">
      <c r="A3811" s="30" t="s">
        <v>4198</v>
      </c>
      <c r="B3811" s="30" t="s">
        <v>3003</v>
      </c>
      <c r="C3811" s="30">
        <v>1</v>
      </c>
      <c r="D3811" s="30">
        <v>1</v>
      </c>
    </row>
    <row r="3812" spans="1:4">
      <c r="A3812" s="30" t="s">
        <v>3188</v>
      </c>
      <c r="B3812" s="30" t="s">
        <v>3003</v>
      </c>
      <c r="C3812" s="30">
        <v>1</v>
      </c>
      <c r="D3812" s="30">
        <v>1</v>
      </c>
    </row>
    <row r="3813" spans="1:4">
      <c r="A3813" s="30" t="s">
        <v>3188</v>
      </c>
      <c r="B3813" s="30" t="s">
        <v>3002</v>
      </c>
      <c r="C3813" s="30">
        <v>1</v>
      </c>
      <c r="D3813" s="30">
        <v>1</v>
      </c>
    </row>
    <row r="3814" spans="1:4">
      <c r="A3814" s="30" t="s">
        <v>1596</v>
      </c>
      <c r="B3814" s="30" t="s">
        <v>3004</v>
      </c>
      <c r="C3814" s="30">
        <v>1</v>
      </c>
      <c r="D3814" s="30">
        <v>1</v>
      </c>
    </row>
    <row r="3815" spans="1:4">
      <c r="A3815" s="30" t="s">
        <v>1791</v>
      </c>
      <c r="B3815" s="30" t="s">
        <v>3003</v>
      </c>
      <c r="C3815" s="30">
        <v>1</v>
      </c>
      <c r="D3815" s="30">
        <v>1</v>
      </c>
    </row>
    <row r="3816" spans="1:4">
      <c r="A3816" s="30" t="s">
        <v>1311</v>
      </c>
      <c r="B3816" s="30" t="s">
        <v>3004</v>
      </c>
      <c r="C3816" s="30">
        <v>1</v>
      </c>
      <c r="D3816" s="30">
        <v>1</v>
      </c>
    </row>
    <row r="3817" spans="1:4">
      <c r="A3817" s="30" t="s">
        <v>1880</v>
      </c>
      <c r="B3817" s="30" t="s">
        <v>3002</v>
      </c>
      <c r="C3817" s="30">
        <v>1</v>
      </c>
      <c r="D3817" s="30">
        <v>1</v>
      </c>
    </row>
    <row r="3818" spans="1:4">
      <c r="A3818" s="30" t="s">
        <v>4199</v>
      </c>
      <c r="B3818" s="30" t="s">
        <v>3003</v>
      </c>
      <c r="C3818" s="30">
        <v>1</v>
      </c>
      <c r="D3818" s="30">
        <v>1</v>
      </c>
    </row>
    <row r="3819" spans="1:4">
      <c r="A3819" s="30" t="s">
        <v>2333</v>
      </c>
      <c r="B3819" s="30" t="s">
        <v>3002</v>
      </c>
      <c r="C3819" s="30">
        <v>1</v>
      </c>
      <c r="D3819" s="30">
        <v>1</v>
      </c>
    </row>
    <row r="3820" spans="1:4">
      <c r="A3820" s="30" t="s">
        <v>2847</v>
      </c>
      <c r="B3820" s="30" t="s">
        <v>3003</v>
      </c>
      <c r="C3820" s="30">
        <v>1</v>
      </c>
      <c r="D3820" s="30">
        <v>1</v>
      </c>
    </row>
    <row r="3821" spans="1:4">
      <c r="A3821" s="30" t="s">
        <v>2847</v>
      </c>
      <c r="B3821" s="30" t="s">
        <v>3002</v>
      </c>
      <c r="C3821" s="30">
        <v>1</v>
      </c>
      <c r="D3821" s="30">
        <v>1</v>
      </c>
    </row>
    <row r="3822" spans="1:4">
      <c r="A3822" s="30" t="s">
        <v>4200</v>
      </c>
      <c r="B3822" s="30" t="s">
        <v>3002</v>
      </c>
      <c r="C3822" s="30">
        <v>1</v>
      </c>
      <c r="D3822" s="30">
        <v>1</v>
      </c>
    </row>
    <row r="3823" spans="1:4">
      <c r="A3823" s="30" t="s">
        <v>3223</v>
      </c>
      <c r="B3823" s="30" t="s">
        <v>3003</v>
      </c>
      <c r="C3823" s="30">
        <v>1</v>
      </c>
      <c r="D3823" s="30">
        <v>1</v>
      </c>
    </row>
    <row r="3824" spans="1:4">
      <c r="A3824" s="30" t="s">
        <v>4201</v>
      </c>
      <c r="B3824" s="30" t="s">
        <v>3003</v>
      </c>
      <c r="C3824" s="30">
        <v>1</v>
      </c>
      <c r="D3824" s="30">
        <v>1</v>
      </c>
    </row>
    <row r="3825" spans="1:4">
      <c r="A3825" s="30" t="s">
        <v>2848</v>
      </c>
      <c r="B3825" s="30" t="s">
        <v>3002</v>
      </c>
      <c r="C3825" s="30">
        <v>1</v>
      </c>
      <c r="D3825" s="30">
        <v>1</v>
      </c>
    </row>
    <row r="3826" spans="1:4">
      <c r="A3826" s="30" t="s">
        <v>2462</v>
      </c>
      <c r="B3826" s="30" t="s">
        <v>3002</v>
      </c>
      <c r="C3826" s="30">
        <v>1</v>
      </c>
      <c r="D3826" s="30">
        <v>1</v>
      </c>
    </row>
    <row r="3827" spans="1:4">
      <c r="A3827" s="30" t="s">
        <v>2623</v>
      </c>
      <c r="B3827" s="30" t="s">
        <v>3003</v>
      </c>
      <c r="C3827" s="30">
        <v>1</v>
      </c>
      <c r="D3827" s="30">
        <v>1</v>
      </c>
    </row>
    <row r="3828" spans="1:4">
      <c r="A3828" s="30" t="s">
        <v>4202</v>
      </c>
      <c r="B3828" s="30" t="s">
        <v>3003</v>
      </c>
      <c r="C3828" s="30">
        <v>1</v>
      </c>
      <c r="D3828" s="30">
        <v>1</v>
      </c>
    </row>
    <row r="3829" spans="1:4">
      <c r="A3829" s="30" t="s">
        <v>4203</v>
      </c>
      <c r="B3829" s="30" t="s">
        <v>3002</v>
      </c>
      <c r="C3829" s="30">
        <v>1</v>
      </c>
      <c r="D3829" s="30">
        <v>1</v>
      </c>
    </row>
    <row r="3830" spans="1:4">
      <c r="A3830" s="30" t="s">
        <v>2624</v>
      </c>
      <c r="B3830" s="30" t="s">
        <v>3002</v>
      </c>
      <c r="C3830" s="30">
        <v>1</v>
      </c>
      <c r="D3830" s="30">
        <v>1</v>
      </c>
    </row>
    <row r="3831" spans="1:4">
      <c r="A3831" s="30" t="s">
        <v>2334</v>
      </c>
      <c r="B3831" s="30" t="s">
        <v>3003</v>
      </c>
      <c r="C3831" s="30">
        <v>1</v>
      </c>
      <c r="D3831" s="30">
        <v>1</v>
      </c>
    </row>
    <row r="3832" spans="1:4">
      <c r="A3832" s="30" t="s">
        <v>4204</v>
      </c>
      <c r="B3832" s="30" t="s">
        <v>3003</v>
      </c>
      <c r="C3832" s="30">
        <v>1</v>
      </c>
      <c r="D3832" s="30">
        <v>1</v>
      </c>
    </row>
    <row r="3833" spans="1:4">
      <c r="A3833" s="30" t="s">
        <v>2852</v>
      </c>
      <c r="B3833" s="30" t="s">
        <v>3003</v>
      </c>
      <c r="C3833" s="30">
        <v>1</v>
      </c>
      <c r="D3833" s="30">
        <v>1</v>
      </c>
    </row>
    <row r="3834" spans="1:4">
      <c r="A3834" s="30" t="s">
        <v>3765</v>
      </c>
      <c r="B3834" s="30" t="s">
        <v>3003</v>
      </c>
      <c r="C3834" s="30">
        <v>1</v>
      </c>
      <c r="D3834" s="30">
        <v>1</v>
      </c>
    </row>
    <row r="3835" spans="1:4">
      <c r="A3835" s="30" t="s">
        <v>3765</v>
      </c>
      <c r="B3835" s="30" t="s">
        <v>3002</v>
      </c>
      <c r="C3835" s="30">
        <v>1</v>
      </c>
      <c r="D3835" s="30">
        <v>1</v>
      </c>
    </row>
    <row r="3836" spans="1:4">
      <c r="A3836" s="30" t="s">
        <v>2023</v>
      </c>
      <c r="B3836" s="30" t="s">
        <v>3002</v>
      </c>
      <c r="C3836" s="30">
        <v>1</v>
      </c>
      <c r="D3836" s="30">
        <v>1</v>
      </c>
    </row>
    <row r="3837" spans="1:4">
      <c r="A3837" s="30" t="s">
        <v>2625</v>
      </c>
      <c r="B3837" s="30" t="s">
        <v>3003</v>
      </c>
      <c r="C3837" s="30">
        <v>1</v>
      </c>
      <c r="D3837" s="30">
        <v>1</v>
      </c>
    </row>
    <row r="3838" spans="1:4">
      <c r="A3838" s="30" t="s">
        <v>2854</v>
      </c>
      <c r="B3838" s="30" t="s">
        <v>3003</v>
      </c>
      <c r="C3838" s="30">
        <v>1</v>
      </c>
      <c r="D3838" s="30">
        <v>1</v>
      </c>
    </row>
    <row r="3839" spans="1:4">
      <c r="A3839" s="30" t="s">
        <v>4205</v>
      </c>
      <c r="B3839" s="30" t="s">
        <v>3003</v>
      </c>
      <c r="C3839" s="30">
        <v>1</v>
      </c>
      <c r="D3839" s="30">
        <v>1</v>
      </c>
    </row>
    <row r="3840" spans="1:4">
      <c r="A3840" s="30" t="s">
        <v>4206</v>
      </c>
      <c r="B3840" s="30" t="s">
        <v>3002</v>
      </c>
      <c r="C3840" s="30">
        <v>1</v>
      </c>
      <c r="D3840" s="30">
        <v>1</v>
      </c>
    </row>
    <row r="3841" spans="1:4">
      <c r="A3841" s="30" t="s">
        <v>1839</v>
      </c>
      <c r="B3841" s="30" t="s">
        <v>3002</v>
      </c>
      <c r="C3841" s="30">
        <v>1</v>
      </c>
      <c r="D3841" s="30">
        <v>1</v>
      </c>
    </row>
    <row r="3842" spans="1:4">
      <c r="A3842" s="30" t="s">
        <v>3349</v>
      </c>
      <c r="B3842" s="30" t="s">
        <v>3002</v>
      </c>
      <c r="C3842" s="30">
        <v>1</v>
      </c>
      <c r="D3842" s="30">
        <v>1</v>
      </c>
    </row>
    <row r="3843" spans="1:4">
      <c r="A3843" s="30" t="s">
        <v>2855</v>
      </c>
      <c r="B3843" s="30" t="s">
        <v>3004</v>
      </c>
      <c r="C3843" s="30">
        <v>1</v>
      </c>
      <c r="D3843" s="30">
        <v>1</v>
      </c>
    </row>
    <row r="3844" spans="1:4">
      <c r="A3844" s="30" t="s">
        <v>2626</v>
      </c>
      <c r="B3844" s="30" t="s">
        <v>3002</v>
      </c>
      <c r="C3844" s="30">
        <v>1</v>
      </c>
      <c r="D3844" s="30">
        <v>1</v>
      </c>
    </row>
    <row r="3845" spans="1:4">
      <c r="A3845" s="30" t="s">
        <v>4207</v>
      </c>
      <c r="B3845" s="30" t="s">
        <v>3003</v>
      </c>
      <c r="C3845" s="30">
        <v>1</v>
      </c>
      <c r="D3845" s="30">
        <v>1</v>
      </c>
    </row>
    <row r="3846" spans="1:4">
      <c r="A3846" s="30" t="s">
        <v>4208</v>
      </c>
      <c r="B3846" s="30" t="s">
        <v>3004</v>
      </c>
      <c r="C3846" s="30">
        <v>1</v>
      </c>
      <c r="D3846" s="30">
        <v>1</v>
      </c>
    </row>
    <row r="3847" spans="1:4">
      <c r="A3847" s="30" t="s">
        <v>3767</v>
      </c>
      <c r="B3847" s="30" t="s">
        <v>3003</v>
      </c>
      <c r="C3847" s="30">
        <v>1</v>
      </c>
      <c r="D3847" s="30">
        <v>1</v>
      </c>
    </row>
    <row r="3848" spans="1:4">
      <c r="A3848" s="30" t="s">
        <v>3767</v>
      </c>
      <c r="B3848" s="30" t="s">
        <v>3002</v>
      </c>
      <c r="C3848" s="30">
        <v>1</v>
      </c>
      <c r="D3848" s="30">
        <v>1</v>
      </c>
    </row>
    <row r="3849" spans="1:4">
      <c r="A3849" s="30" t="s">
        <v>1946</v>
      </c>
      <c r="B3849" s="30" t="s">
        <v>3002</v>
      </c>
      <c r="C3849" s="30">
        <v>1</v>
      </c>
      <c r="D3849" s="30">
        <v>1</v>
      </c>
    </row>
    <row r="3850" spans="1:4">
      <c r="A3850" s="30" t="s">
        <v>3574</v>
      </c>
      <c r="B3850" s="30" t="s">
        <v>3002</v>
      </c>
      <c r="C3850" s="30">
        <v>1</v>
      </c>
      <c r="D3850" s="30">
        <v>1</v>
      </c>
    </row>
    <row r="3851" spans="1:4">
      <c r="A3851" s="30" t="s">
        <v>1659</v>
      </c>
      <c r="B3851" s="30" t="s">
        <v>3003</v>
      </c>
      <c r="C3851" s="30">
        <v>1</v>
      </c>
      <c r="D3851" s="30">
        <v>1</v>
      </c>
    </row>
    <row r="3852" spans="1:4">
      <c r="A3852" s="30" t="s">
        <v>3224</v>
      </c>
      <c r="B3852" s="30" t="s">
        <v>3003</v>
      </c>
      <c r="C3852" s="30">
        <v>1</v>
      </c>
      <c r="D3852" s="30">
        <v>1</v>
      </c>
    </row>
    <row r="3853" spans="1:4">
      <c r="A3853" s="30" t="s">
        <v>3224</v>
      </c>
      <c r="B3853" s="30" t="s">
        <v>3002</v>
      </c>
      <c r="C3853" s="30">
        <v>1</v>
      </c>
      <c r="D3853" s="30">
        <v>1</v>
      </c>
    </row>
    <row r="3854" spans="1:4">
      <c r="A3854" s="30" t="s">
        <v>2856</v>
      </c>
      <c r="B3854" s="30" t="s">
        <v>3003</v>
      </c>
      <c r="C3854" s="30">
        <v>1</v>
      </c>
      <c r="D3854" s="30">
        <v>1</v>
      </c>
    </row>
    <row r="3855" spans="1:4">
      <c r="A3855" s="30" t="s">
        <v>2335</v>
      </c>
      <c r="B3855" s="30" t="s">
        <v>3003</v>
      </c>
      <c r="C3855" s="30">
        <v>1</v>
      </c>
      <c r="D3855" s="30">
        <v>1</v>
      </c>
    </row>
    <row r="3856" spans="1:4">
      <c r="A3856" s="30" t="s">
        <v>2335</v>
      </c>
      <c r="B3856" s="30" t="s">
        <v>3002</v>
      </c>
      <c r="C3856" s="30">
        <v>1</v>
      </c>
      <c r="D3856" s="30">
        <v>1</v>
      </c>
    </row>
    <row r="3857" spans="1:4">
      <c r="A3857" s="30" t="s">
        <v>2857</v>
      </c>
      <c r="B3857" s="30" t="s">
        <v>3004</v>
      </c>
      <c r="C3857" s="30">
        <v>1</v>
      </c>
      <c r="D3857" s="30">
        <v>1</v>
      </c>
    </row>
    <row r="3858" spans="1:4">
      <c r="A3858" s="30" t="s">
        <v>3189</v>
      </c>
      <c r="B3858" s="30" t="s">
        <v>3003</v>
      </c>
      <c r="C3858" s="30">
        <v>1</v>
      </c>
      <c r="D3858" s="30">
        <v>1</v>
      </c>
    </row>
    <row r="3859" spans="1:4">
      <c r="A3859" s="30" t="s">
        <v>4209</v>
      </c>
      <c r="B3859" s="30" t="s">
        <v>3003</v>
      </c>
      <c r="C3859" s="30">
        <v>1</v>
      </c>
      <c r="D3859" s="30">
        <v>1</v>
      </c>
    </row>
    <row r="3860" spans="1:4">
      <c r="A3860" s="30" t="s">
        <v>3629</v>
      </c>
      <c r="B3860" s="30" t="s">
        <v>3002</v>
      </c>
      <c r="C3860" s="30">
        <v>1</v>
      </c>
      <c r="D3860" s="30">
        <v>1</v>
      </c>
    </row>
    <row r="3861" spans="1:4">
      <c r="A3861" s="30" t="s">
        <v>4210</v>
      </c>
      <c r="B3861" s="30" t="s">
        <v>3003</v>
      </c>
      <c r="C3861" s="30">
        <v>1</v>
      </c>
      <c r="D3861" s="30">
        <v>1</v>
      </c>
    </row>
    <row r="3862" spans="1:4">
      <c r="A3862" s="30" t="s">
        <v>4211</v>
      </c>
      <c r="B3862" s="30" t="s">
        <v>3003</v>
      </c>
      <c r="C3862" s="30">
        <v>1</v>
      </c>
      <c r="D3862" s="30">
        <v>1</v>
      </c>
    </row>
    <row r="3863" spans="1:4">
      <c r="A3863" s="30" t="s">
        <v>2336</v>
      </c>
      <c r="B3863" s="30" t="s">
        <v>3003</v>
      </c>
      <c r="C3863" s="30">
        <v>1</v>
      </c>
      <c r="D3863" s="30">
        <v>1</v>
      </c>
    </row>
    <row r="3864" spans="1:4">
      <c r="A3864" s="30" t="s">
        <v>2336</v>
      </c>
      <c r="B3864" s="30" t="s">
        <v>3002</v>
      </c>
      <c r="C3864" s="30">
        <v>1</v>
      </c>
      <c r="D3864" s="30">
        <v>1</v>
      </c>
    </row>
    <row r="3865" spans="1:4">
      <c r="A3865" s="30" t="s">
        <v>2025</v>
      </c>
      <c r="B3865" s="30" t="s">
        <v>3002</v>
      </c>
      <c r="C3865" s="30">
        <v>1</v>
      </c>
      <c r="D3865" s="30">
        <v>1</v>
      </c>
    </row>
    <row r="3866" spans="1:4">
      <c r="A3866" s="30" t="s">
        <v>2858</v>
      </c>
      <c r="B3866" s="30" t="s">
        <v>3003</v>
      </c>
      <c r="C3866" s="30">
        <v>1</v>
      </c>
      <c r="D3866" s="30">
        <v>1</v>
      </c>
    </row>
    <row r="3867" spans="1:4">
      <c r="A3867" s="30" t="s">
        <v>2463</v>
      </c>
      <c r="B3867" s="30" t="s">
        <v>3002</v>
      </c>
      <c r="C3867" s="30">
        <v>1</v>
      </c>
      <c r="D3867" s="30">
        <v>1</v>
      </c>
    </row>
    <row r="3868" spans="1:4">
      <c r="A3868" s="30" t="s">
        <v>4212</v>
      </c>
      <c r="B3868" s="30" t="s">
        <v>3003</v>
      </c>
      <c r="C3868" s="30">
        <v>1</v>
      </c>
      <c r="D3868" s="30">
        <v>1</v>
      </c>
    </row>
    <row r="3869" spans="1:4">
      <c r="A3869" s="30" t="s">
        <v>2465</v>
      </c>
      <c r="B3869" s="30" t="s">
        <v>3003</v>
      </c>
      <c r="C3869" s="30">
        <v>1</v>
      </c>
      <c r="D3869" s="30">
        <v>1</v>
      </c>
    </row>
    <row r="3870" spans="1:4">
      <c r="A3870" s="30" t="s">
        <v>4213</v>
      </c>
      <c r="B3870" s="30" t="s">
        <v>3002</v>
      </c>
      <c r="C3870" s="30">
        <v>1</v>
      </c>
      <c r="D3870" s="30">
        <v>1</v>
      </c>
    </row>
    <row r="3871" spans="1:4">
      <c r="A3871" s="30" t="s">
        <v>3350</v>
      </c>
      <c r="B3871" s="30" t="s">
        <v>3003</v>
      </c>
      <c r="C3871" s="30">
        <v>1</v>
      </c>
      <c r="D3871" s="30">
        <v>1</v>
      </c>
    </row>
    <row r="3872" spans="1:4">
      <c r="A3872" s="30" t="s">
        <v>1347</v>
      </c>
      <c r="B3872" s="30" t="s">
        <v>3004</v>
      </c>
      <c r="C3872" s="30">
        <v>1</v>
      </c>
      <c r="D3872" s="30">
        <v>1</v>
      </c>
    </row>
    <row r="3873" spans="1:4">
      <c r="A3873" s="30" t="s">
        <v>1694</v>
      </c>
      <c r="B3873" s="30" t="s">
        <v>3004</v>
      </c>
      <c r="C3873" s="30">
        <v>1</v>
      </c>
      <c r="D3873" s="30">
        <v>1</v>
      </c>
    </row>
    <row r="3874" spans="1:4">
      <c r="A3874" s="30" t="s">
        <v>4214</v>
      </c>
      <c r="B3874" s="30" t="s">
        <v>3002</v>
      </c>
      <c r="C3874" s="30">
        <v>1</v>
      </c>
      <c r="D3874" s="30">
        <v>1</v>
      </c>
    </row>
    <row r="3875" spans="1:4">
      <c r="A3875" s="30" t="s">
        <v>3351</v>
      </c>
      <c r="B3875" s="30" t="s">
        <v>3003</v>
      </c>
      <c r="C3875" s="30">
        <v>1</v>
      </c>
      <c r="D3875" s="30">
        <v>1</v>
      </c>
    </row>
    <row r="3876" spans="1:4">
      <c r="A3876" s="30" t="s">
        <v>1948</v>
      </c>
      <c r="B3876" s="30" t="s">
        <v>3003</v>
      </c>
      <c r="C3876" s="30">
        <v>1</v>
      </c>
      <c r="D3876" s="30">
        <v>1</v>
      </c>
    </row>
    <row r="3877" spans="1:4">
      <c r="A3877" s="30" t="s">
        <v>4215</v>
      </c>
      <c r="B3877" s="30" t="s">
        <v>3002</v>
      </c>
      <c r="C3877" s="30">
        <v>1</v>
      </c>
      <c r="D3877" s="30">
        <v>1</v>
      </c>
    </row>
    <row r="3878" spans="1:4">
      <c r="A3878" s="30" t="s">
        <v>4216</v>
      </c>
      <c r="B3878" s="30" t="s">
        <v>3003</v>
      </c>
      <c r="C3878" s="30">
        <v>1</v>
      </c>
      <c r="D3878" s="30">
        <v>1</v>
      </c>
    </row>
    <row r="3879" spans="1:4">
      <c r="A3879" s="30" t="s">
        <v>4217</v>
      </c>
      <c r="B3879" s="30" t="s">
        <v>3002</v>
      </c>
      <c r="C3879" s="30">
        <v>1</v>
      </c>
      <c r="D3879" s="30">
        <v>1</v>
      </c>
    </row>
    <row r="3880" spans="1:4">
      <c r="A3880" s="30" t="s">
        <v>4218</v>
      </c>
      <c r="B3880" s="30" t="s">
        <v>3003</v>
      </c>
      <c r="C3880" s="30">
        <v>1</v>
      </c>
      <c r="D3880" s="30">
        <v>1</v>
      </c>
    </row>
    <row r="3881" spans="1:4">
      <c r="A3881" s="30" t="s">
        <v>4219</v>
      </c>
      <c r="B3881" s="30" t="s">
        <v>3003</v>
      </c>
      <c r="C3881" s="30">
        <v>1</v>
      </c>
      <c r="D3881" s="30">
        <v>1</v>
      </c>
    </row>
    <row r="3882" spans="1:4">
      <c r="A3882" s="30" t="s">
        <v>4220</v>
      </c>
      <c r="B3882" s="30" t="s">
        <v>3003</v>
      </c>
      <c r="C3882" s="30">
        <v>1</v>
      </c>
      <c r="D3882" s="30">
        <v>1</v>
      </c>
    </row>
    <row r="3883" spans="1:4">
      <c r="A3883" s="30" t="s">
        <v>2859</v>
      </c>
      <c r="B3883" s="30" t="s">
        <v>3003</v>
      </c>
      <c r="C3883" s="30">
        <v>1</v>
      </c>
      <c r="D3883" s="30">
        <v>1</v>
      </c>
    </row>
    <row r="3884" spans="1:4">
      <c r="A3884" s="30" t="s">
        <v>1469</v>
      </c>
      <c r="B3884" s="30" t="s">
        <v>3002</v>
      </c>
      <c r="C3884" s="30">
        <v>1</v>
      </c>
      <c r="D3884" s="30">
        <v>1</v>
      </c>
    </row>
    <row r="3885" spans="1:4">
      <c r="A3885" s="30" t="s">
        <v>1726</v>
      </c>
      <c r="B3885" s="30" t="s">
        <v>3002</v>
      </c>
      <c r="C3885" s="30">
        <v>1</v>
      </c>
      <c r="D3885" s="30">
        <v>1</v>
      </c>
    </row>
    <row r="3886" spans="1:4">
      <c r="A3886" s="30" t="s">
        <v>1726</v>
      </c>
      <c r="B3886" s="30" t="s">
        <v>3004</v>
      </c>
      <c r="C3886" s="30">
        <v>1</v>
      </c>
      <c r="D3886" s="30">
        <v>1</v>
      </c>
    </row>
    <row r="3887" spans="1:4">
      <c r="A3887" s="30" t="s">
        <v>2232</v>
      </c>
      <c r="B3887" s="30" t="s">
        <v>3003</v>
      </c>
      <c r="C3887" s="30">
        <v>1</v>
      </c>
      <c r="D3887" s="30">
        <v>1</v>
      </c>
    </row>
    <row r="3888" spans="1:4">
      <c r="A3888" s="30" t="s">
        <v>2629</v>
      </c>
      <c r="B3888" s="30" t="s">
        <v>3002</v>
      </c>
      <c r="C3888" s="30">
        <v>1</v>
      </c>
      <c r="D3888" s="30">
        <v>1</v>
      </c>
    </row>
    <row r="3889" spans="1:4">
      <c r="A3889" s="30" t="s">
        <v>4221</v>
      </c>
      <c r="B3889" s="30" t="s">
        <v>3003</v>
      </c>
      <c r="C3889" s="30">
        <v>1</v>
      </c>
      <c r="D3889" s="30">
        <v>1</v>
      </c>
    </row>
    <row r="3890" spans="1:4">
      <c r="A3890" s="30" t="s">
        <v>4222</v>
      </c>
      <c r="B3890" s="30" t="s">
        <v>3003</v>
      </c>
      <c r="C3890" s="30">
        <v>1</v>
      </c>
      <c r="D3890" s="30">
        <v>1</v>
      </c>
    </row>
    <row r="3891" spans="1:4">
      <c r="A3891" s="30" t="s">
        <v>2338</v>
      </c>
      <c r="B3891" s="30" t="s">
        <v>3003</v>
      </c>
      <c r="C3891" s="30">
        <v>1</v>
      </c>
      <c r="D3891" s="30">
        <v>1</v>
      </c>
    </row>
    <row r="3892" spans="1:4">
      <c r="A3892" s="30" t="s">
        <v>2467</v>
      </c>
      <c r="B3892" s="30" t="s">
        <v>3003</v>
      </c>
      <c r="C3892" s="30">
        <v>1</v>
      </c>
      <c r="D3892" s="30">
        <v>1</v>
      </c>
    </row>
    <row r="3893" spans="1:4">
      <c r="A3893" s="30" t="s">
        <v>2467</v>
      </c>
      <c r="B3893" s="30" t="s">
        <v>3002</v>
      </c>
      <c r="C3893" s="30">
        <v>1</v>
      </c>
      <c r="D3893" s="30">
        <v>1</v>
      </c>
    </row>
    <row r="3894" spans="1:4">
      <c r="A3894" s="30" t="s">
        <v>2861</v>
      </c>
      <c r="B3894" s="30" t="s">
        <v>3003</v>
      </c>
      <c r="C3894" s="30">
        <v>1</v>
      </c>
      <c r="D3894" s="30">
        <v>1</v>
      </c>
    </row>
    <row r="3895" spans="1:4">
      <c r="A3895" s="30" t="s">
        <v>3352</v>
      </c>
      <c r="B3895" s="30" t="s">
        <v>3003</v>
      </c>
      <c r="C3895" s="30">
        <v>1</v>
      </c>
      <c r="D3895" s="30">
        <v>1</v>
      </c>
    </row>
    <row r="3896" spans="1:4">
      <c r="A3896" s="30" t="s">
        <v>2339</v>
      </c>
      <c r="B3896" s="30" t="s">
        <v>3003</v>
      </c>
      <c r="C3896" s="30">
        <v>1</v>
      </c>
      <c r="D3896" s="30">
        <v>1</v>
      </c>
    </row>
    <row r="3897" spans="1:4">
      <c r="A3897" s="30" t="s">
        <v>4223</v>
      </c>
      <c r="B3897" s="30" t="s">
        <v>3003</v>
      </c>
      <c r="C3897" s="30">
        <v>1</v>
      </c>
      <c r="D3897" s="30">
        <v>1</v>
      </c>
    </row>
    <row r="3898" spans="1:4">
      <c r="A3898" s="30" t="s">
        <v>1660</v>
      </c>
      <c r="B3898" s="30" t="s">
        <v>3004</v>
      </c>
      <c r="C3898" s="30">
        <v>1</v>
      </c>
      <c r="D3898" s="30">
        <v>1</v>
      </c>
    </row>
    <row r="3899" spans="1:4">
      <c r="A3899" s="30" t="s">
        <v>3190</v>
      </c>
      <c r="B3899" s="30" t="s">
        <v>3003</v>
      </c>
      <c r="C3899" s="30">
        <v>1</v>
      </c>
      <c r="D3899" s="30">
        <v>1</v>
      </c>
    </row>
    <row r="3900" spans="1:4">
      <c r="A3900" s="30" t="s">
        <v>2630</v>
      </c>
      <c r="B3900" s="30" t="s">
        <v>3002</v>
      </c>
      <c r="C3900" s="30">
        <v>1</v>
      </c>
      <c r="D3900" s="30">
        <v>1</v>
      </c>
    </row>
    <row r="3901" spans="1:4">
      <c r="A3901" s="30" t="s">
        <v>1597</v>
      </c>
      <c r="B3901" s="30" t="s">
        <v>3004</v>
      </c>
      <c r="C3901" s="30">
        <v>1</v>
      </c>
      <c r="D3901" s="30">
        <v>1</v>
      </c>
    </row>
    <row r="3902" spans="1:4">
      <c r="A3902" s="30" t="s">
        <v>2026</v>
      </c>
      <c r="B3902" s="30" t="s">
        <v>3002</v>
      </c>
      <c r="C3902" s="30">
        <v>1</v>
      </c>
      <c r="D3902" s="30">
        <v>1</v>
      </c>
    </row>
    <row r="3903" spans="1:4">
      <c r="A3903" s="30" t="s">
        <v>3354</v>
      </c>
      <c r="B3903" s="30" t="s">
        <v>3003</v>
      </c>
      <c r="C3903" s="30">
        <v>1</v>
      </c>
      <c r="D3903" s="30">
        <v>1</v>
      </c>
    </row>
    <row r="3904" spans="1:4">
      <c r="A3904" s="30" t="s">
        <v>3354</v>
      </c>
      <c r="B3904" s="30" t="s">
        <v>3002</v>
      </c>
      <c r="C3904" s="30">
        <v>1</v>
      </c>
      <c r="D3904" s="30">
        <v>1</v>
      </c>
    </row>
    <row r="3905" spans="1:4">
      <c r="A3905" s="30" t="s">
        <v>1795</v>
      </c>
      <c r="B3905" s="30" t="s">
        <v>3002</v>
      </c>
      <c r="C3905" s="30">
        <v>1</v>
      </c>
      <c r="D3905" s="30">
        <v>1</v>
      </c>
    </row>
    <row r="3906" spans="1:4">
      <c r="A3906" s="30" t="s">
        <v>4224</v>
      </c>
      <c r="B3906" s="30" t="s">
        <v>3003</v>
      </c>
      <c r="C3906" s="30">
        <v>1</v>
      </c>
      <c r="D3906" s="30">
        <v>1</v>
      </c>
    </row>
    <row r="3907" spans="1:4">
      <c r="A3907" s="30" t="s">
        <v>4225</v>
      </c>
      <c r="B3907" s="30" t="s">
        <v>3002</v>
      </c>
      <c r="C3907" s="30">
        <v>1</v>
      </c>
      <c r="D3907" s="30">
        <v>1</v>
      </c>
    </row>
    <row r="3908" spans="1:4">
      <c r="A3908" s="30" t="s">
        <v>4226</v>
      </c>
      <c r="B3908" s="30" t="s">
        <v>3003</v>
      </c>
      <c r="C3908" s="30">
        <v>1</v>
      </c>
      <c r="D3908" s="30">
        <v>1</v>
      </c>
    </row>
    <row r="3909" spans="1:4">
      <c r="A3909" s="30" t="s">
        <v>1796</v>
      </c>
      <c r="B3909" s="30" t="s">
        <v>3002</v>
      </c>
      <c r="C3909" s="30">
        <v>1</v>
      </c>
      <c r="D3909" s="30">
        <v>1</v>
      </c>
    </row>
    <row r="3910" spans="1:4">
      <c r="A3910" s="30" t="s">
        <v>4227</v>
      </c>
      <c r="B3910" s="30" t="s">
        <v>3003</v>
      </c>
      <c r="C3910" s="30">
        <v>1</v>
      </c>
      <c r="D3910" s="30">
        <v>1</v>
      </c>
    </row>
    <row r="3911" spans="1:4">
      <c r="A3911" s="30" t="s">
        <v>4228</v>
      </c>
      <c r="B3911" s="30" t="s">
        <v>3003</v>
      </c>
      <c r="C3911" s="30">
        <v>1</v>
      </c>
      <c r="D3911" s="30">
        <v>1</v>
      </c>
    </row>
    <row r="3912" spans="1:4">
      <c r="A3912" s="30" t="s">
        <v>2128</v>
      </c>
      <c r="B3912" s="30" t="s">
        <v>3002</v>
      </c>
      <c r="C3912" s="30">
        <v>1</v>
      </c>
      <c r="D3912" s="30">
        <v>1</v>
      </c>
    </row>
    <row r="3913" spans="1:4">
      <c r="A3913" s="30" t="s">
        <v>3575</v>
      </c>
      <c r="B3913" s="30" t="s">
        <v>3002</v>
      </c>
      <c r="C3913" s="30">
        <v>1</v>
      </c>
      <c r="D3913" s="30">
        <v>1</v>
      </c>
    </row>
    <row r="3914" spans="1:4">
      <c r="A3914" s="30" t="s">
        <v>2129</v>
      </c>
      <c r="B3914" s="30" t="s">
        <v>3002</v>
      </c>
      <c r="C3914" s="30">
        <v>1</v>
      </c>
      <c r="D3914" s="30">
        <v>1</v>
      </c>
    </row>
    <row r="3915" spans="1:4">
      <c r="A3915" s="30" t="s">
        <v>1641</v>
      </c>
      <c r="B3915" s="30" t="s">
        <v>3004</v>
      </c>
      <c r="C3915" s="30">
        <v>1</v>
      </c>
      <c r="D3915" s="30">
        <v>1</v>
      </c>
    </row>
    <row r="3916" spans="1:4">
      <c r="A3916" s="30" t="s">
        <v>1949</v>
      </c>
      <c r="B3916" s="30" t="s">
        <v>3003</v>
      </c>
      <c r="C3916" s="30">
        <v>1</v>
      </c>
      <c r="D3916" s="30">
        <v>1</v>
      </c>
    </row>
    <row r="3917" spans="1:4">
      <c r="A3917" s="30" t="s">
        <v>2866</v>
      </c>
      <c r="B3917" s="30" t="s">
        <v>3002</v>
      </c>
      <c r="C3917" s="30">
        <v>1</v>
      </c>
      <c r="D3917" s="30">
        <v>1</v>
      </c>
    </row>
    <row r="3918" spans="1:4">
      <c r="A3918" s="30" t="s">
        <v>2028</v>
      </c>
      <c r="B3918" s="30" t="s">
        <v>3004</v>
      </c>
      <c r="C3918" s="30">
        <v>1</v>
      </c>
      <c r="D3918" s="30">
        <v>1</v>
      </c>
    </row>
    <row r="3919" spans="1:4">
      <c r="A3919" s="30" t="s">
        <v>2867</v>
      </c>
      <c r="B3919" s="30" t="s">
        <v>3002</v>
      </c>
      <c r="C3919" s="30">
        <v>1</v>
      </c>
      <c r="D3919" s="30">
        <v>1</v>
      </c>
    </row>
    <row r="3920" spans="1:4">
      <c r="A3920" s="30" t="s">
        <v>1537</v>
      </c>
      <c r="B3920" s="30" t="s">
        <v>3004</v>
      </c>
      <c r="C3920" s="30">
        <v>1</v>
      </c>
      <c r="D3920" s="30">
        <v>1</v>
      </c>
    </row>
    <row r="3921" spans="1:4">
      <c r="A3921" s="30" t="s">
        <v>2868</v>
      </c>
      <c r="B3921" s="30" t="s">
        <v>3003</v>
      </c>
      <c r="C3921" s="30">
        <v>1</v>
      </c>
      <c r="D3921" s="30">
        <v>1</v>
      </c>
    </row>
    <row r="3922" spans="1:4">
      <c r="A3922" s="30" t="s">
        <v>4229</v>
      </c>
      <c r="B3922" s="30" t="s">
        <v>3003</v>
      </c>
      <c r="C3922" s="30">
        <v>1</v>
      </c>
      <c r="D3922" s="30">
        <v>1</v>
      </c>
    </row>
    <row r="3923" spans="1:4">
      <c r="A3923" s="30" t="s">
        <v>2633</v>
      </c>
      <c r="B3923" s="30" t="s">
        <v>3003</v>
      </c>
      <c r="C3923" s="30">
        <v>1</v>
      </c>
      <c r="D3923" s="30">
        <v>1</v>
      </c>
    </row>
    <row r="3924" spans="1:4">
      <c r="A3924" s="30" t="s">
        <v>2633</v>
      </c>
      <c r="B3924" s="30" t="s">
        <v>3002</v>
      </c>
      <c r="C3924" s="30">
        <v>1</v>
      </c>
      <c r="D3924" s="30">
        <v>1</v>
      </c>
    </row>
    <row r="3925" spans="1:4">
      <c r="A3925" s="30" t="s">
        <v>2130</v>
      </c>
      <c r="B3925" s="30" t="s">
        <v>3003</v>
      </c>
      <c r="C3925" s="30">
        <v>1</v>
      </c>
      <c r="D3925" s="30">
        <v>1</v>
      </c>
    </row>
    <row r="3926" spans="1:4">
      <c r="A3926" s="30" t="s">
        <v>2131</v>
      </c>
      <c r="B3926" s="30" t="s">
        <v>3002</v>
      </c>
      <c r="C3926" s="30">
        <v>1</v>
      </c>
      <c r="D3926" s="30">
        <v>1</v>
      </c>
    </row>
    <row r="3927" spans="1:4">
      <c r="A3927" s="30" t="s">
        <v>2340</v>
      </c>
      <c r="B3927" s="30" t="s">
        <v>3002</v>
      </c>
      <c r="C3927" s="30">
        <v>1</v>
      </c>
      <c r="D3927" s="30">
        <v>1</v>
      </c>
    </row>
    <row r="3928" spans="1:4">
      <c r="A3928" s="30" t="s">
        <v>2870</v>
      </c>
      <c r="B3928" s="30" t="s">
        <v>3003</v>
      </c>
      <c r="C3928" s="30">
        <v>1</v>
      </c>
      <c r="D3928" s="30">
        <v>1</v>
      </c>
    </row>
    <row r="3929" spans="1:4">
      <c r="A3929" s="30" t="s">
        <v>2634</v>
      </c>
      <c r="B3929" s="30" t="s">
        <v>3003</v>
      </c>
      <c r="C3929" s="30">
        <v>1</v>
      </c>
      <c r="D3929" s="30">
        <v>1</v>
      </c>
    </row>
    <row r="3930" spans="1:4">
      <c r="A3930" s="30" t="s">
        <v>1798</v>
      </c>
      <c r="B3930" s="30" t="s">
        <v>3002</v>
      </c>
      <c r="C3930" s="30">
        <v>1</v>
      </c>
      <c r="D3930" s="30">
        <v>1</v>
      </c>
    </row>
    <row r="3931" spans="1:4">
      <c r="A3931" s="30" t="s">
        <v>3776</v>
      </c>
      <c r="B3931" s="30" t="s">
        <v>3003</v>
      </c>
      <c r="C3931" s="30">
        <v>1</v>
      </c>
      <c r="D3931" s="30">
        <v>1</v>
      </c>
    </row>
    <row r="3932" spans="1:4">
      <c r="A3932" s="30" t="s">
        <v>3776</v>
      </c>
      <c r="B3932" s="30" t="s">
        <v>3002</v>
      </c>
      <c r="C3932" s="30">
        <v>1</v>
      </c>
      <c r="D3932" s="30">
        <v>1</v>
      </c>
    </row>
    <row r="3933" spans="1:4">
      <c r="A3933" s="30" t="s">
        <v>3191</v>
      </c>
      <c r="B3933" s="30" t="s">
        <v>3003</v>
      </c>
      <c r="C3933" s="30">
        <v>1</v>
      </c>
      <c r="D3933" s="30">
        <v>1</v>
      </c>
    </row>
    <row r="3934" spans="1:4">
      <c r="A3934" s="30" t="s">
        <v>3777</v>
      </c>
      <c r="B3934" s="30" t="s">
        <v>3003</v>
      </c>
      <c r="C3934" s="30">
        <v>1</v>
      </c>
      <c r="D3934" s="30">
        <v>1</v>
      </c>
    </row>
    <row r="3935" spans="1:4">
      <c r="A3935" s="30" t="s">
        <v>3777</v>
      </c>
      <c r="B3935" s="30" t="s">
        <v>3002</v>
      </c>
      <c r="C3935" s="30">
        <v>1</v>
      </c>
      <c r="D3935" s="30">
        <v>1</v>
      </c>
    </row>
    <row r="3936" spans="1:4">
      <c r="A3936" s="30" t="s">
        <v>2030</v>
      </c>
      <c r="B3936" s="30" t="s">
        <v>3003</v>
      </c>
      <c r="C3936" s="30">
        <v>1</v>
      </c>
      <c r="D3936" s="30">
        <v>1</v>
      </c>
    </row>
    <row r="3937" spans="1:4">
      <c r="A3937" s="30" t="s">
        <v>2030</v>
      </c>
      <c r="B3937" s="30" t="s">
        <v>3002</v>
      </c>
      <c r="C3937" s="30">
        <v>1</v>
      </c>
      <c r="D3937" s="30">
        <v>1</v>
      </c>
    </row>
    <row r="3938" spans="1:4">
      <c r="A3938" s="30" t="s">
        <v>4230</v>
      </c>
      <c r="B3938" s="30" t="s">
        <v>3002</v>
      </c>
      <c r="C3938" s="30">
        <v>1</v>
      </c>
      <c r="D3938" s="30">
        <v>1</v>
      </c>
    </row>
    <row r="3939" spans="1:4">
      <c r="A3939" s="30" t="s">
        <v>3355</v>
      </c>
      <c r="B3939" s="30" t="s">
        <v>3003</v>
      </c>
      <c r="C3939" s="30">
        <v>1</v>
      </c>
      <c r="D3939" s="30">
        <v>1</v>
      </c>
    </row>
    <row r="3940" spans="1:4">
      <c r="A3940" s="30" t="s">
        <v>2470</v>
      </c>
      <c r="B3940" s="30" t="s">
        <v>3002</v>
      </c>
      <c r="C3940" s="30">
        <v>1</v>
      </c>
      <c r="D3940" s="30">
        <v>1</v>
      </c>
    </row>
    <row r="3941" spans="1:4">
      <c r="A3941" s="30" t="s">
        <v>2636</v>
      </c>
      <c r="B3941" s="30" t="s">
        <v>3003</v>
      </c>
      <c r="C3941" s="30">
        <v>1</v>
      </c>
      <c r="D3941" s="30">
        <v>1</v>
      </c>
    </row>
    <row r="3942" spans="1:4">
      <c r="A3942" s="30" t="s">
        <v>2342</v>
      </c>
      <c r="B3942" s="30" t="s">
        <v>3003</v>
      </c>
      <c r="C3942" s="30">
        <v>1</v>
      </c>
      <c r="D3942" s="30">
        <v>1</v>
      </c>
    </row>
    <row r="3943" spans="1:4">
      <c r="A3943" s="30" t="s">
        <v>1476</v>
      </c>
      <c r="B3943" s="30" t="s">
        <v>3004</v>
      </c>
      <c r="C3943" s="30">
        <v>1</v>
      </c>
      <c r="D3943" s="30">
        <v>1</v>
      </c>
    </row>
    <row r="3944" spans="1:4">
      <c r="A3944" s="30" t="s">
        <v>2872</v>
      </c>
      <c r="B3944" s="30" t="s">
        <v>3003</v>
      </c>
      <c r="C3944" s="30">
        <v>1</v>
      </c>
      <c r="D3944" s="30">
        <v>1</v>
      </c>
    </row>
    <row r="3945" spans="1:4">
      <c r="A3945" s="30" t="s">
        <v>1800</v>
      </c>
      <c r="B3945" s="30" t="s">
        <v>3003</v>
      </c>
      <c r="C3945" s="30">
        <v>1</v>
      </c>
      <c r="D3945" s="30">
        <v>1</v>
      </c>
    </row>
    <row r="3946" spans="1:4">
      <c r="A3946" s="30" t="s">
        <v>1800</v>
      </c>
      <c r="B3946" s="30" t="s">
        <v>3002</v>
      </c>
      <c r="C3946" s="30">
        <v>1</v>
      </c>
      <c r="D3946" s="30">
        <v>1</v>
      </c>
    </row>
    <row r="3947" spans="1:4">
      <c r="A3947" s="30" t="s">
        <v>2873</v>
      </c>
      <c r="B3947" s="30" t="s">
        <v>3002</v>
      </c>
      <c r="C3947" s="30">
        <v>1</v>
      </c>
      <c r="D3947" s="30">
        <v>1</v>
      </c>
    </row>
    <row r="3948" spans="1:4">
      <c r="A3948" s="30" t="s">
        <v>1801</v>
      </c>
      <c r="B3948" s="30" t="s">
        <v>3002</v>
      </c>
      <c r="C3948" s="30">
        <v>1</v>
      </c>
      <c r="D3948" s="30">
        <v>1</v>
      </c>
    </row>
    <row r="3949" spans="1:4">
      <c r="A3949" s="30" t="s">
        <v>2472</v>
      </c>
      <c r="B3949" s="30" t="s">
        <v>3003</v>
      </c>
      <c r="C3949" s="30">
        <v>1</v>
      </c>
      <c r="D3949" s="30">
        <v>1</v>
      </c>
    </row>
    <row r="3950" spans="1:4">
      <c r="A3950" s="30" t="s">
        <v>2343</v>
      </c>
      <c r="B3950" s="30" t="s">
        <v>3003</v>
      </c>
      <c r="C3950" s="30">
        <v>1</v>
      </c>
      <c r="D3950" s="30">
        <v>1</v>
      </c>
    </row>
    <row r="3951" spans="1:4">
      <c r="A3951" s="30" t="s">
        <v>2343</v>
      </c>
      <c r="B3951" s="30" t="s">
        <v>3002</v>
      </c>
      <c r="C3951" s="30">
        <v>1</v>
      </c>
      <c r="D3951" s="30">
        <v>1</v>
      </c>
    </row>
    <row r="3952" spans="1:4">
      <c r="A3952" s="30" t="s">
        <v>4231</v>
      </c>
      <c r="B3952" s="30" t="s">
        <v>3003</v>
      </c>
      <c r="C3952" s="30">
        <v>1</v>
      </c>
      <c r="D3952" s="30">
        <v>1</v>
      </c>
    </row>
    <row r="3953" spans="1:4">
      <c r="A3953" s="30" t="s">
        <v>2638</v>
      </c>
      <c r="B3953" s="30" t="s">
        <v>3003</v>
      </c>
      <c r="C3953" s="30">
        <v>1</v>
      </c>
      <c r="D3953" s="30">
        <v>1</v>
      </c>
    </row>
    <row r="3954" spans="1:4">
      <c r="A3954" s="30" t="s">
        <v>2234</v>
      </c>
      <c r="B3954" s="30" t="s">
        <v>3002</v>
      </c>
      <c r="C3954" s="30">
        <v>1</v>
      </c>
      <c r="D3954" s="30">
        <v>1</v>
      </c>
    </row>
    <row r="3955" spans="1:4">
      <c r="A3955" s="30" t="s">
        <v>3193</v>
      </c>
      <c r="B3955" s="30" t="s">
        <v>3003</v>
      </c>
      <c r="C3955" s="30">
        <v>1</v>
      </c>
      <c r="D3955" s="30">
        <v>1</v>
      </c>
    </row>
    <row r="3956" spans="1:4">
      <c r="A3956" s="30" t="s">
        <v>1841</v>
      </c>
      <c r="B3956" s="30" t="s">
        <v>3004</v>
      </c>
      <c r="C3956" s="30">
        <v>1</v>
      </c>
      <c r="D3956" s="30">
        <v>1</v>
      </c>
    </row>
    <row r="3957" spans="1:4">
      <c r="A3957" s="30" t="s">
        <v>4232</v>
      </c>
      <c r="B3957" s="30" t="s">
        <v>3004</v>
      </c>
      <c r="C3957" s="30">
        <v>1</v>
      </c>
      <c r="D3957" s="30">
        <v>1</v>
      </c>
    </row>
    <row r="3958" spans="1:4">
      <c r="A3958" s="30" t="s">
        <v>4233</v>
      </c>
      <c r="B3958" s="30" t="s">
        <v>3003</v>
      </c>
      <c r="C3958" s="30">
        <v>1</v>
      </c>
      <c r="D3958" s="30">
        <v>1</v>
      </c>
    </row>
    <row r="3959" spans="1:4">
      <c r="A3959" s="30" t="s">
        <v>2639</v>
      </c>
      <c r="B3959" s="30" t="s">
        <v>3003</v>
      </c>
      <c r="C3959" s="30">
        <v>1</v>
      </c>
      <c r="D3959" s="30">
        <v>1</v>
      </c>
    </row>
    <row r="3960" spans="1:4">
      <c r="A3960" s="30" t="s">
        <v>2874</v>
      </c>
      <c r="B3960" s="30" t="s">
        <v>3002</v>
      </c>
      <c r="C3960" s="30">
        <v>1</v>
      </c>
      <c r="D3960" s="30">
        <v>1</v>
      </c>
    </row>
    <row r="3961" spans="1:4">
      <c r="A3961" s="30" t="s">
        <v>1422</v>
      </c>
      <c r="B3961" s="30" t="s">
        <v>3004</v>
      </c>
      <c r="C3961" s="30">
        <v>1</v>
      </c>
      <c r="D3961" s="30">
        <v>1</v>
      </c>
    </row>
    <row r="3962" spans="1:4">
      <c r="A3962" s="30" t="s">
        <v>2641</v>
      </c>
      <c r="B3962" s="30" t="s">
        <v>3002</v>
      </c>
      <c r="C3962" s="30">
        <v>1</v>
      </c>
      <c r="D3962" s="30">
        <v>1</v>
      </c>
    </row>
    <row r="3963" spans="1:4">
      <c r="A3963" s="30" t="s">
        <v>1439</v>
      </c>
      <c r="B3963" s="30" t="s">
        <v>3004</v>
      </c>
      <c r="C3963" s="30">
        <v>1</v>
      </c>
      <c r="D3963" s="30">
        <v>0</v>
      </c>
    </row>
    <row r="3964" spans="1:4">
      <c r="A3964" s="30" t="s">
        <v>3227</v>
      </c>
      <c r="B3964" s="30" t="s">
        <v>3002</v>
      </c>
      <c r="C3964" s="30">
        <v>1</v>
      </c>
      <c r="D3964" s="30">
        <v>1</v>
      </c>
    </row>
    <row r="3965" spans="1:4">
      <c r="A3965" s="30" t="s">
        <v>3530</v>
      </c>
      <c r="B3965" s="30" t="s">
        <v>3003</v>
      </c>
      <c r="C3965" s="30">
        <v>1</v>
      </c>
      <c r="D3965" s="30">
        <v>1</v>
      </c>
    </row>
    <row r="3966" spans="1:4">
      <c r="A3966" s="30" t="s">
        <v>2876</v>
      </c>
      <c r="B3966" s="30" t="s">
        <v>3003</v>
      </c>
      <c r="C3966" s="30">
        <v>1</v>
      </c>
      <c r="D3966" s="30">
        <v>1</v>
      </c>
    </row>
    <row r="3967" spans="1:4">
      <c r="A3967" s="30" t="s">
        <v>2876</v>
      </c>
      <c r="B3967" s="30" t="s">
        <v>3002</v>
      </c>
      <c r="C3967" s="30">
        <v>1</v>
      </c>
      <c r="D3967" s="30">
        <v>1</v>
      </c>
    </row>
    <row r="3968" spans="1:4">
      <c r="A3968" s="30" t="s">
        <v>4234</v>
      </c>
      <c r="B3968" s="30" t="s">
        <v>3003</v>
      </c>
      <c r="C3968" s="30">
        <v>1</v>
      </c>
      <c r="D3968" s="30">
        <v>1</v>
      </c>
    </row>
    <row r="3969" spans="1:4">
      <c r="A3969" s="30" t="s">
        <v>1886</v>
      </c>
      <c r="B3969" s="30" t="s">
        <v>3002</v>
      </c>
      <c r="C3969" s="30">
        <v>1</v>
      </c>
      <c r="D3969" s="30">
        <v>1</v>
      </c>
    </row>
    <row r="3970" spans="1:4">
      <c r="A3970" s="30" t="s">
        <v>2344</v>
      </c>
      <c r="B3970" s="30" t="s">
        <v>3002</v>
      </c>
      <c r="C3970" s="30">
        <v>1</v>
      </c>
      <c r="D3970" s="30">
        <v>1</v>
      </c>
    </row>
    <row r="3971" spans="1:4">
      <c r="A3971" s="30" t="s">
        <v>3228</v>
      </c>
      <c r="B3971" s="30" t="s">
        <v>3003</v>
      </c>
      <c r="C3971" s="30">
        <v>1</v>
      </c>
      <c r="D3971" s="30">
        <v>1</v>
      </c>
    </row>
    <row r="3972" spans="1:4">
      <c r="A3972" s="30" t="s">
        <v>2643</v>
      </c>
      <c r="B3972" s="30" t="s">
        <v>3002</v>
      </c>
      <c r="C3972" s="30">
        <v>1</v>
      </c>
      <c r="D3972" s="30">
        <v>1</v>
      </c>
    </row>
    <row r="3973" spans="1:4">
      <c r="A3973" s="30" t="s">
        <v>4235</v>
      </c>
      <c r="B3973" s="30" t="s">
        <v>3002</v>
      </c>
      <c r="C3973" s="30">
        <v>1</v>
      </c>
      <c r="D3973" s="30">
        <v>1</v>
      </c>
    </row>
    <row r="3974" spans="1:4">
      <c r="A3974" s="30" t="s">
        <v>3162</v>
      </c>
      <c r="B3974" s="30" t="s">
        <v>3002</v>
      </c>
      <c r="C3974" s="30">
        <v>1</v>
      </c>
      <c r="D3974" s="30">
        <v>1</v>
      </c>
    </row>
    <row r="3975" spans="1:4">
      <c r="A3975" s="30" t="s">
        <v>4236</v>
      </c>
      <c r="B3975" s="30" t="s">
        <v>3003</v>
      </c>
      <c r="C3975" s="30">
        <v>1</v>
      </c>
      <c r="D3975" s="30">
        <v>1</v>
      </c>
    </row>
    <row r="3976" spans="1:4">
      <c r="A3976" s="30" t="s">
        <v>4237</v>
      </c>
      <c r="B3976" s="30" t="s">
        <v>3003</v>
      </c>
      <c r="C3976" s="30">
        <v>1</v>
      </c>
      <c r="D3976" s="30">
        <v>1</v>
      </c>
    </row>
    <row r="3977" spans="1:4">
      <c r="A3977" s="30" t="s">
        <v>1538</v>
      </c>
      <c r="B3977" s="30" t="s">
        <v>3004</v>
      </c>
      <c r="C3977" s="30">
        <v>1</v>
      </c>
      <c r="D3977" s="30">
        <v>1</v>
      </c>
    </row>
    <row r="3978" spans="1:4">
      <c r="A3978" s="30" t="s">
        <v>1397</v>
      </c>
      <c r="B3978" s="30" t="s">
        <v>3004</v>
      </c>
      <c r="C3978" s="30">
        <v>1</v>
      </c>
      <c r="D3978" s="30">
        <v>1</v>
      </c>
    </row>
    <row r="3979" spans="1:4">
      <c r="A3979" s="30" t="s">
        <v>2877</v>
      </c>
      <c r="B3979" s="30" t="s">
        <v>3003</v>
      </c>
      <c r="C3979" s="30">
        <v>1</v>
      </c>
      <c r="D3979" s="30">
        <v>1</v>
      </c>
    </row>
    <row r="3980" spans="1:4">
      <c r="A3980" s="30" t="s">
        <v>3778</v>
      </c>
      <c r="B3980" s="30" t="s">
        <v>3003</v>
      </c>
      <c r="C3980" s="30">
        <v>1</v>
      </c>
      <c r="D3980" s="30">
        <v>1</v>
      </c>
    </row>
    <row r="3981" spans="1:4">
      <c r="A3981" s="30" t="s">
        <v>3778</v>
      </c>
      <c r="B3981" s="30" t="s">
        <v>3002</v>
      </c>
      <c r="C3981" s="30">
        <v>1</v>
      </c>
      <c r="D3981" s="30">
        <v>1</v>
      </c>
    </row>
    <row r="3982" spans="1:4">
      <c r="A3982" s="30" t="s">
        <v>2474</v>
      </c>
      <c r="B3982" s="30" t="s">
        <v>3002</v>
      </c>
      <c r="C3982" s="30">
        <v>1</v>
      </c>
      <c r="D3982" s="30">
        <v>1</v>
      </c>
    </row>
    <row r="3983" spans="1:4">
      <c r="A3983" s="30" t="s">
        <v>1887</v>
      </c>
      <c r="B3983" s="30" t="s">
        <v>3002</v>
      </c>
      <c r="C3983" s="30">
        <v>1</v>
      </c>
      <c r="D3983" s="30">
        <v>1</v>
      </c>
    </row>
    <row r="3984" spans="1:4">
      <c r="A3984" s="30" t="s">
        <v>2032</v>
      </c>
      <c r="B3984" s="30" t="s">
        <v>3002</v>
      </c>
      <c r="C3984" s="30">
        <v>1</v>
      </c>
      <c r="D3984" s="30">
        <v>1</v>
      </c>
    </row>
    <row r="3985" spans="1:4">
      <c r="A3985" s="30" t="s">
        <v>1751</v>
      </c>
      <c r="B3985" s="30" t="s">
        <v>3002</v>
      </c>
      <c r="C3985" s="30">
        <v>1</v>
      </c>
      <c r="D3985" s="30">
        <v>1</v>
      </c>
    </row>
    <row r="3986" spans="1:4">
      <c r="A3986" s="30" t="s">
        <v>2033</v>
      </c>
      <c r="B3986" s="30" t="s">
        <v>3002</v>
      </c>
      <c r="C3986" s="30">
        <v>1</v>
      </c>
      <c r="D3986" s="30">
        <v>1</v>
      </c>
    </row>
    <row r="3987" spans="1:4">
      <c r="A3987" s="30" t="s">
        <v>4238</v>
      </c>
      <c r="B3987" s="30" t="s">
        <v>3002</v>
      </c>
      <c r="C3987" s="30">
        <v>1</v>
      </c>
      <c r="D3987" s="30">
        <v>1</v>
      </c>
    </row>
    <row r="3988" spans="1:4">
      <c r="A3988" s="30" t="s">
        <v>1844</v>
      </c>
      <c r="B3988" s="30" t="s">
        <v>3002</v>
      </c>
      <c r="C3988" s="30">
        <v>1</v>
      </c>
      <c r="D3988" s="30">
        <v>0</v>
      </c>
    </row>
    <row r="3989" spans="1:4">
      <c r="A3989" s="30" t="s">
        <v>2345</v>
      </c>
      <c r="B3989" s="30" t="s">
        <v>3002</v>
      </c>
      <c r="C3989" s="30">
        <v>1</v>
      </c>
      <c r="D3989" s="30">
        <v>1</v>
      </c>
    </row>
    <row r="3990" spans="1:4">
      <c r="A3990" s="30" t="s">
        <v>2345</v>
      </c>
      <c r="B3990" s="30" t="s">
        <v>3004</v>
      </c>
      <c r="C3990" s="30">
        <v>1</v>
      </c>
      <c r="D3990" s="30">
        <v>1</v>
      </c>
    </row>
    <row r="3991" spans="1:4">
      <c r="A3991" s="30" t="s">
        <v>1845</v>
      </c>
      <c r="B3991" s="30" t="s">
        <v>3002</v>
      </c>
      <c r="C3991" s="30">
        <v>1</v>
      </c>
      <c r="D3991" s="30">
        <v>1</v>
      </c>
    </row>
    <row r="3992" spans="1:4">
      <c r="A3992" s="30" t="s">
        <v>2476</v>
      </c>
      <c r="B3992" s="30" t="s">
        <v>3003</v>
      </c>
      <c r="C3992" s="30">
        <v>1</v>
      </c>
      <c r="D3992" s="30">
        <v>1</v>
      </c>
    </row>
    <row r="3993" spans="1:4">
      <c r="A3993" s="30" t="s">
        <v>2476</v>
      </c>
      <c r="B3993" s="30" t="s">
        <v>3004</v>
      </c>
      <c r="C3993" s="30">
        <v>1</v>
      </c>
      <c r="D3993" s="30">
        <v>1</v>
      </c>
    </row>
    <row r="3994" spans="1:4">
      <c r="A3994" s="30" t="s">
        <v>4239</v>
      </c>
      <c r="B3994" s="30" t="s">
        <v>3003</v>
      </c>
      <c r="C3994" s="30">
        <v>1</v>
      </c>
      <c r="D3994" s="30">
        <v>1</v>
      </c>
    </row>
    <row r="3995" spans="1:4">
      <c r="A3995" s="30" t="s">
        <v>3163</v>
      </c>
      <c r="B3995" s="30" t="s">
        <v>3003</v>
      </c>
      <c r="C3995" s="30">
        <v>1</v>
      </c>
      <c r="D3995" s="30">
        <v>1</v>
      </c>
    </row>
    <row r="3996" spans="1:4">
      <c r="A3996" s="30" t="s">
        <v>3163</v>
      </c>
      <c r="B3996" s="30" t="s">
        <v>3002</v>
      </c>
      <c r="C3996" s="30">
        <v>1</v>
      </c>
      <c r="D3996" s="30">
        <v>1</v>
      </c>
    </row>
    <row r="3997" spans="1:4">
      <c r="A3997" s="30" t="s">
        <v>4240</v>
      </c>
      <c r="B3997" s="30" t="s">
        <v>3003</v>
      </c>
      <c r="C3997" s="30">
        <v>1</v>
      </c>
      <c r="D3997" s="30">
        <v>1</v>
      </c>
    </row>
    <row r="3998" spans="1:4">
      <c r="A3998" s="30" t="s">
        <v>4241</v>
      </c>
      <c r="B3998" s="30" t="s">
        <v>3002</v>
      </c>
      <c r="C3998" s="30">
        <v>1</v>
      </c>
      <c r="D3998" s="30">
        <v>1</v>
      </c>
    </row>
    <row r="3999" spans="1:4">
      <c r="A3999" s="30" t="s">
        <v>2132</v>
      </c>
      <c r="B3999" s="30" t="s">
        <v>3003</v>
      </c>
      <c r="C3999" s="30">
        <v>1</v>
      </c>
      <c r="D3999" s="30">
        <v>1</v>
      </c>
    </row>
    <row r="4000" spans="1:4">
      <c r="A4000" s="30" t="s">
        <v>2477</v>
      </c>
      <c r="B4000" s="30" t="s">
        <v>3003</v>
      </c>
      <c r="C4000" s="30">
        <v>1</v>
      </c>
      <c r="D4000" s="30">
        <v>1</v>
      </c>
    </row>
    <row r="4001" spans="1:4">
      <c r="A4001" s="30" t="s">
        <v>1299</v>
      </c>
      <c r="B4001" s="30" t="s">
        <v>3004</v>
      </c>
      <c r="C4001" s="30">
        <v>1</v>
      </c>
      <c r="D4001" s="30">
        <v>1</v>
      </c>
    </row>
    <row r="4002" spans="1:4">
      <c r="A4002" s="30" t="s">
        <v>2644</v>
      </c>
      <c r="B4002" s="30" t="s">
        <v>3003</v>
      </c>
      <c r="C4002" s="30">
        <v>1</v>
      </c>
      <c r="D4002" s="30">
        <v>1</v>
      </c>
    </row>
    <row r="4003" spans="1:4">
      <c r="A4003" s="30" t="s">
        <v>3229</v>
      </c>
      <c r="B4003" s="30" t="s">
        <v>3003</v>
      </c>
      <c r="C4003" s="30">
        <v>1</v>
      </c>
      <c r="D4003" s="30">
        <v>1</v>
      </c>
    </row>
    <row r="4004" spans="1:4">
      <c r="A4004" s="30" t="s">
        <v>2478</v>
      </c>
      <c r="B4004" s="30" t="s">
        <v>3003</v>
      </c>
      <c r="C4004" s="30">
        <v>1</v>
      </c>
      <c r="D4004" s="30">
        <v>1</v>
      </c>
    </row>
    <row r="4005" spans="1:4">
      <c r="A4005" s="30" t="s">
        <v>2478</v>
      </c>
      <c r="B4005" s="30" t="s">
        <v>3002</v>
      </c>
      <c r="C4005" s="30">
        <v>1</v>
      </c>
      <c r="D4005" s="30">
        <v>1</v>
      </c>
    </row>
    <row r="4006" spans="1:4">
      <c r="A4006" s="30" t="s">
        <v>3358</v>
      </c>
      <c r="B4006" s="30" t="s">
        <v>3003</v>
      </c>
      <c r="C4006" s="30">
        <v>1</v>
      </c>
      <c r="D4006" s="30">
        <v>1</v>
      </c>
    </row>
    <row r="4007" spans="1:4">
      <c r="A4007" s="30" t="s">
        <v>1663</v>
      </c>
      <c r="B4007" s="30" t="s">
        <v>3002</v>
      </c>
      <c r="C4007" s="30">
        <v>1</v>
      </c>
      <c r="D4007" s="30">
        <v>1</v>
      </c>
    </row>
    <row r="4008" spans="1:4">
      <c r="A4008" s="30" t="s">
        <v>3230</v>
      </c>
      <c r="B4008" s="30" t="s">
        <v>3003</v>
      </c>
      <c r="C4008" s="30">
        <v>1</v>
      </c>
      <c r="D4008" s="30">
        <v>1</v>
      </c>
    </row>
    <row r="4009" spans="1:4">
      <c r="A4009" s="30" t="s">
        <v>3230</v>
      </c>
      <c r="B4009" s="30" t="s">
        <v>3002</v>
      </c>
      <c r="C4009" s="30">
        <v>1</v>
      </c>
      <c r="D4009" s="30">
        <v>1</v>
      </c>
    </row>
    <row r="4010" spans="1:4">
      <c r="A4010" s="30" t="s">
        <v>3145</v>
      </c>
      <c r="B4010" s="30" t="s">
        <v>3002</v>
      </c>
      <c r="C4010" s="30">
        <v>1</v>
      </c>
      <c r="D4010" s="30">
        <v>1</v>
      </c>
    </row>
    <row r="4011" spans="1:4">
      <c r="A4011" s="30" t="s">
        <v>1951</v>
      </c>
      <c r="B4011" s="30" t="s">
        <v>3003</v>
      </c>
      <c r="C4011" s="30">
        <v>1</v>
      </c>
      <c r="D4011" s="30">
        <v>1</v>
      </c>
    </row>
    <row r="4012" spans="1:4">
      <c r="A4012" s="30" t="s">
        <v>2646</v>
      </c>
      <c r="B4012" s="30" t="s">
        <v>3003</v>
      </c>
      <c r="C4012" s="30">
        <v>1</v>
      </c>
      <c r="D4012" s="30">
        <v>1</v>
      </c>
    </row>
    <row r="4013" spans="1:4">
      <c r="A4013" s="30" t="s">
        <v>4242</v>
      </c>
      <c r="B4013" s="30" t="s">
        <v>3003</v>
      </c>
      <c r="C4013" s="30">
        <v>1</v>
      </c>
      <c r="D4013" s="30">
        <v>1</v>
      </c>
    </row>
    <row r="4014" spans="1:4">
      <c r="A4014" s="30" t="s">
        <v>2878</v>
      </c>
      <c r="B4014" s="30" t="s">
        <v>3003</v>
      </c>
      <c r="C4014" s="30">
        <v>1</v>
      </c>
      <c r="D4014" s="30">
        <v>1</v>
      </c>
    </row>
    <row r="4015" spans="1:4">
      <c r="A4015" s="30" t="s">
        <v>2647</v>
      </c>
      <c r="B4015" s="30" t="s">
        <v>3003</v>
      </c>
      <c r="C4015" s="30">
        <v>1</v>
      </c>
      <c r="D4015" s="30">
        <v>1</v>
      </c>
    </row>
    <row r="4016" spans="1:4">
      <c r="A4016" s="30" t="s">
        <v>1231</v>
      </c>
      <c r="B4016" s="30" t="s">
        <v>3004</v>
      </c>
      <c r="C4016" s="30">
        <v>1</v>
      </c>
      <c r="D4016" s="30">
        <v>1</v>
      </c>
    </row>
    <row r="4017" spans="1:4">
      <c r="A4017" s="30" t="s">
        <v>1226</v>
      </c>
      <c r="B4017" s="30" t="s">
        <v>3004</v>
      </c>
      <c r="C4017" s="30">
        <v>1</v>
      </c>
      <c r="D4017" s="30">
        <v>1</v>
      </c>
    </row>
    <row r="4018" spans="1:4">
      <c r="A4018" s="30" t="s">
        <v>1275</v>
      </c>
      <c r="B4018" s="30" t="s">
        <v>3004</v>
      </c>
      <c r="C4018" s="30">
        <v>1</v>
      </c>
      <c r="D4018" s="30">
        <v>1</v>
      </c>
    </row>
    <row r="4019" spans="1:4">
      <c r="A4019" s="30" t="s">
        <v>3164</v>
      </c>
      <c r="B4019" s="30" t="s">
        <v>3003</v>
      </c>
      <c r="C4019" s="30">
        <v>1</v>
      </c>
      <c r="D4019" s="30">
        <v>1</v>
      </c>
    </row>
    <row r="4020" spans="1:4">
      <c r="A4020" s="30" t="s">
        <v>2879</v>
      </c>
      <c r="B4020" s="30" t="s">
        <v>3002</v>
      </c>
      <c r="C4020" s="30">
        <v>1</v>
      </c>
      <c r="D4020" s="30">
        <v>1</v>
      </c>
    </row>
    <row r="4021" spans="1:4">
      <c r="A4021" s="30" t="s">
        <v>3360</v>
      </c>
      <c r="B4021" s="30" t="s">
        <v>3003</v>
      </c>
      <c r="C4021" s="30">
        <v>1</v>
      </c>
      <c r="D4021" s="30">
        <v>1</v>
      </c>
    </row>
    <row r="4022" spans="1:4">
      <c r="A4022" s="30" t="s">
        <v>4243</v>
      </c>
      <c r="B4022" s="30" t="s">
        <v>3002</v>
      </c>
      <c r="C4022" s="30">
        <v>1</v>
      </c>
      <c r="D4022" s="30">
        <v>1</v>
      </c>
    </row>
    <row r="4023" spans="1:4">
      <c r="A4023" s="30" t="s">
        <v>4244</v>
      </c>
      <c r="B4023" s="30" t="s">
        <v>3003</v>
      </c>
      <c r="C4023" s="30">
        <v>1</v>
      </c>
      <c r="D4023" s="30">
        <v>1</v>
      </c>
    </row>
    <row r="4024" spans="1:4">
      <c r="A4024" s="30" t="s">
        <v>1248</v>
      </c>
      <c r="B4024" s="30" t="s">
        <v>3004</v>
      </c>
      <c r="C4024" s="30">
        <v>1</v>
      </c>
      <c r="D4024" s="30">
        <v>1</v>
      </c>
    </row>
    <row r="4025" spans="1:4">
      <c r="A4025" s="30" t="s">
        <v>1316</v>
      </c>
      <c r="B4025" s="30" t="s">
        <v>3004</v>
      </c>
      <c r="C4025" s="30">
        <v>1</v>
      </c>
      <c r="D4025" s="30">
        <v>1</v>
      </c>
    </row>
    <row r="4026" spans="1:4">
      <c r="A4026" s="30" t="s">
        <v>1728</v>
      </c>
      <c r="B4026" s="30" t="s">
        <v>3002</v>
      </c>
      <c r="C4026" s="30">
        <v>1</v>
      </c>
      <c r="D4026" s="30">
        <v>1</v>
      </c>
    </row>
    <row r="4027" spans="1:4">
      <c r="A4027" s="30" t="s">
        <v>1303</v>
      </c>
      <c r="B4027" s="30" t="s">
        <v>3004</v>
      </c>
      <c r="C4027" s="30">
        <v>1</v>
      </c>
      <c r="D4027" s="30">
        <v>1</v>
      </c>
    </row>
    <row r="4028" spans="1:4">
      <c r="A4028" s="30" t="s">
        <v>2036</v>
      </c>
      <c r="B4028" s="30" t="s">
        <v>3002</v>
      </c>
      <c r="C4028" s="30">
        <v>1</v>
      </c>
      <c r="D4028" s="30">
        <v>1</v>
      </c>
    </row>
    <row r="4029" spans="1:4">
      <c r="A4029" s="30" t="s">
        <v>3231</v>
      </c>
      <c r="B4029" s="30" t="s">
        <v>3002</v>
      </c>
      <c r="C4029" s="30">
        <v>1</v>
      </c>
      <c r="D4029" s="30">
        <v>1</v>
      </c>
    </row>
    <row r="4030" spans="1:4">
      <c r="A4030" s="30" t="s">
        <v>4245</v>
      </c>
      <c r="B4030" s="30" t="s">
        <v>3002</v>
      </c>
      <c r="C4030" s="30">
        <v>1</v>
      </c>
      <c r="D4030" s="30">
        <v>1</v>
      </c>
    </row>
    <row r="4031" spans="1:4">
      <c r="A4031" s="30" t="s">
        <v>3130</v>
      </c>
      <c r="B4031" s="30" t="s">
        <v>3002</v>
      </c>
      <c r="C4031" s="30">
        <v>1</v>
      </c>
      <c r="D4031" s="30">
        <v>1</v>
      </c>
    </row>
    <row r="4032" spans="1:4">
      <c r="A4032" s="30" t="s">
        <v>4246</v>
      </c>
      <c r="B4032" s="30" t="s">
        <v>3003</v>
      </c>
      <c r="C4032" s="30">
        <v>1</v>
      </c>
      <c r="D4032" s="30">
        <v>1</v>
      </c>
    </row>
    <row r="4033" spans="1:4">
      <c r="A4033" s="30" t="s">
        <v>4247</v>
      </c>
      <c r="B4033" s="30" t="s">
        <v>3002</v>
      </c>
      <c r="C4033" s="30">
        <v>1</v>
      </c>
      <c r="D4033" s="30">
        <v>1</v>
      </c>
    </row>
    <row r="4034" spans="1:4">
      <c r="A4034" s="30" t="s">
        <v>4248</v>
      </c>
      <c r="B4034" s="30" t="s">
        <v>3003</v>
      </c>
      <c r="C4034" s="30">
        <v>1</v>
      </c>
      <c r="D4034" s="30">
        <v>1</v>
      </c>
    </row>
    <row r="4035" spans="1:4">
      <c r="A4035" s="30" t="s">
        <v>3194</v>
      </c>
      <c r="B4035" s="30" t="s">
        <v>3003</v>
      </c>
      <c r="C4035" s="30">
        <v>1</v>
      </c>
      <c r="D4035" s="30">
        <v>1</v>
      </c>
    </row>
    <row r="4036" spans="1:4">
      <c r="A4036" s="30" t="s">
        <v>4249</v>
      </c>
      <c r="B4036" s="30" t="s">
        <v>3003</v>
      </c>
      <c r="C4036" s="30">
        <v>1</v>
      </c>
      <c r="D4036" s="30">
        <v>1</v>
      </c>
    </row>
    <row r="4037" spans="1:4">
      <c r="A4037" s="30" t="s">
        <v>3195</v>
      </c>
      <c r="B4037" s="30" t="s">
        <v>3003</v>
      </c>
      <c r="C4037" s="30">
        <v>1</v>
      </c>
      <c r="D4037" s="30">
        <v>1</v>
      </c>
    </row>
    <row r="4038" spans="1:4">
      <c r="A4038" s="30" t="s">
        <v>2881</v>
      </c>
      <c r="B4038" s="30" t="s">
        <v>3003</v>
      </c>
      <c r="C4038" s="30">
        <v>1</v>
      </c>
      <c r="D4038" s="30">
        <v>1</v>
      </c>
    </row>
    <row r="4039" spans="1:4">
      <c r="A4039" s="30" t="s">
        <v>2882</v>
      </c>
      <c r="B4039" s="30" t="s">
        <v>3003</v>
      </c>
      <c r="C4039" s="30">
        <v>1</v>
      </c>
      <c r="D4039" s="30">
        <v>1</v>
      </c>
    </row>
    <row r="4040" spans="1:4">
      <c r="A4040" s="30" t="s">
        <v>4250</v>
      </c>
      <c r="B4040" s="30" t="s">
        <v>3003</v>
      </c>
      <c r="C4040" s="30">
        <v>1</v>
      </c>
      <c r="D4040" s="30">
        <v>1</v>
      </c>
    </row>
    <row r="4041" spans="1:4">
      <c r="A4041" s="30" t="s">
        <v>4251</v>
      </c>
      <c r="B4041" s="30" t="s">
        <v>3003</v>
      </c>
      <c r="C4041" s="30">
        <v>1</v>
      </c>
      <c r="D4041" s="30">
        <v>1</v>
      </c>
    </row>
    <row r="4042" spans="1:4">
      <c r="A4042" s="30" t="s">
        <v>4252</v>
      </c>
      <c r="B4042" s="30" t="s">
        <v>3003</v>
      </c>
      <c r="C4042" s="30">
        <v>1</v>
      </c>
      <c r="D4042" s="30">
        <v>1</v>
      </c>
    </row>
    <row r="4043" spans="1:4">
      <c r="A4043" s="30" t="s">
        <v>4253</v>
      </c>
      <c r="B4043" s="30" t="s">
        <v>3003</v>
      </c>
      <c r="C4043" s="30">
        <v>1</v>
      </c>
      <c r="D4043" s="30">
        <v>1</v>
      </c>
    </row>
    <row r="4044" spans="1:4">
      <c r="A4044" s="30" t="s">
        <v>3635</v>
      </c>
      <c r="B4044" s="30" t="s">
        <v>3002</v>
      </c>
      <c r="C4044" s="30">
        <v>1</v>
      </c>
      <c r="D4044" s="30">
        <v>1</v>
      </c>
    </row>
    <row r="4045" spans="1:4">
      <c r="A4045" s="30" t="s">
        <v>4254</v>
      </c>
      <c r="B4045" s="30" t="s">
        <v>3003</v>
      </c>
      <c r="C4045" s="30">
        <v>1</v>
      </c>
      <c r="D4045" s="30">
        <v>1</v>
      </c>
    </row>
    <row r="4046" spans="1:4">
      <c r="A4046" s="30" t="s">
        <v>2135</v>
      </c>
      <c r="B4046" s="30" t="s">
        <v>3003</v>
      </c>
      <c r="C4046" s="30">
        <v>1</v>
      </c>
      <c r="D4046" s="30">
        <v>1</v>
      </c>
    </row>
    <row r="4047" spans="1:4">
      <c r="A4047" s="30" t="s">
        <v>2479</v>
      </c>
      <c r="B4047" s="30" t="s">
        <v>3003</v>
      </c>
      <c r="C4047" s="30">
        <v>1</v>
      </c>
      <c r="D4047" s="30">
        <v>1</v>
      </c>
    </row>
    <row r="4048" spans="1:4">
      <c r="A4048" s="30" t="s">
        <v>4255</v>
      </c>
      <c r="B4048" s="30" t="s">
        <v>3003</v>
      </c>
      <c r="C4048" s="30">
        <v>1</v>
      </c>
      <c r="D4048" s="30">
        <v>1</v>
      </c>
    </row>
    <row r="4049" spans="1:4">
      <c r="A4049" s="30" t="s">
        <v>4256</v>
      </c>
      <c r="B4049" s="30" t="s">
        <v>3002</v>
      </c>
      <c r="C4049" s="30">
        <v>1</v>
      </c>
      <c r="D4049" s="30">
        <v>1</v>
      </c>
    </row>
    <row r="4050" spans="1:4">
      <c r="A4050" s="30" t="s">
        <v>4257</v>
      </c>
      <c r="B4050" s="30" t="s">
        <v>3003</v>
      </c>
      <c r="C4050" s="30">
        <v>1</v>
      </c>
      <c r="D4050" s="30">
        <v>1</v>
      </c>
    </row>
    <row r="4051" spans="1:4">
      <c r="A4051" s="30" t="s">
        <v>2480</v>
      </c>
      <c r="B4051" s="30" t="s">
        <v>3003</v>
      </c>
      <c r="C4051" s="30">
        <v>1</v>
      </c>
      <c r="D4051" s="30">
        <v>1</v>
      </c>
    </row>
    <row r="4052" spans="1:4">
      <c r="A4052" s="30" t="s">
        <v>2480</v>
      </c>
      <c r="B4052" s="30" t="s">
        <v>3002</v>
      </c>
      <c r="C4052" s="30">
        <v>1</v>
      </c>
      <c r="D4052" s="30">
        <v>1</v>
      </c>
    </row>
    <row r="4053" spans="1:4">
      <c r="A4053" s="30" t="s">
        <v>4258</v>
      </c>
      <c r="B4053" s="30" t="s">
        <v>3003</v>
      </c>
      <c r="C4053" s="30">
        <v>1</v>
      </c>
      <c r="D4053" s="30">
        <v>1</v>
      </c>
    </row>
    <row r="4054" spans="1:4">
      <c r="A4054" s="30" t="s">
        <v>4259</v>
      </c>
      <c r="B4054" s="30" t="s">
        <v>3003</v>
      </c>
      <c r="C4054" s="30">
        <v>1</v>
      </c>
      <c r="D4054" s="30">
        <v>1</v>
      </c>
    </row>
    <row r="4055" spans="1:4">
      <c r="A4055" s="30" t="s">
        <v>3638</v>
      </c>
      <c r="B4055" s="30" t="s">
        <v>3002</v>
      </c>
      <c r="C4055" s="30">
        <v>1</v>
      </c>
      <c r="D4055" s="30">
        <v>1</v>
      </c>
    </row>
    <row r="4056" spans="1:4">
      <c r="A4056" s="30" t="s">
        <v>2887</v>
      </c>
      <c r="B4056" s="30" t="s">
        <v>3002</v>
      </c>
      <c r="C4056" s="30">
        <v>1</v>
      </c>
      <c r="D4056" s="30">
        <v>1</v>
      </c>
    </row>
    <row r="4057" spans="1:4">
      <c r="A4057" s="30" t="s">
        <v>4260</v>
      </c>
      <c r="B4057" s="30" t="s">
        <v>3003</v>
      </c>
      <c r="C4057" s="30">
        <v>1</v>
      </c>
      <c r="D4057" s="30">
        <v>1</v>
      </c>
    </row>
    <row r="4058" spans="1:4">
      <c r="A4058" s="30" t="s">
        <v>4261</v>
      </c>
      <c r="B4058" s="30" t="s">
        <v>3003</v>
      </c>
      <c r="C4058" s="30">
        <v>1</v>
      </c>
      <c r="D4058" s="30">
        <v>1</v>
      </c>
    </row>
    <row r="4059" spans="1:4">
      <c r="A4059" s="30" t="s">
        <v>4262</v>
      </c>
      <c r="B4059" s="30" t="s">
        <v>3003</v>
      </c>
      <c r="C4059" s="30">
        <v>1</v>
      </c>
      <c r="D4059" s="30">
        <v>1</v>
      </c>
    </row>
    <row r="4060" spans="1:4">
      <c r="A4060" s="30" t="s">
        <v>4263</v>
      </c>
      <c r="B4060" s="30" t="s">
        <v>3003</v>
      </c>
      <c r="C4060" s="30">
        <v>1</v>
      </c>
      <c r="D4060" s="30">
        <v>1</v>
      </c>
    </row>
    <row r="4061" spans="1:4">
      <c r="A4061" s="30" t="s">
        <v>4264</v>
      </c>
      <c r="B4061" s="30" t="s">
        <v>3003</v>
      </c>
      <c r="C4061" s="30">
        <v>1</v>
      </c>
      <c r="D4061" s="30">
        <v>1</v>
      </c>
    </row>
    <row r="4062" spans="1:4">
      <c r="A4062" s="30" t="s">
        <v>3232</v>
      </c>
      <c r="B4062" s="30" t="s">
        <v>3004</v>
      </c>
      <c r="C4062" s="30">
        <v>1</v>
      </c>
      <c r="D4062" s="30">
        <v>1</v>
      </c>
    </row>
    <row r="4063" spans="1:4">
      <c r="A4063" s="30" t="s">
        <v>2888</v>
      </c>
      <c r="B4063" s="30" t="s">
        <v>3003</v>
      </c>
      <c r="C4063" s="30">
        <v>1</v>
      </c>
      <c r="D4063" s="30">
        <v>1</v>
      </c>
    </row>
    <row r="4064" spans="1:4">
      <c r="A4064" s="30" t="s">
        <v>1477</v>
      </c>
      <c r="B4064" s="30" t="s">
        <v>3002</v>
      </c>
      <c r="C4064" s="30">
        <v>1</v>
      </c>
      <c r="D4064" s="30">
        <v>1</v>
      </c>
    </row>
    <row r="4065" spans="1:4">
      <c r="A4065" s="30" t="s">
        <v>4265</v>
      </c>
      <c r="B4065" s="30" t="s">
        <v>3003</v>
      </c>
      <c r="C4065" s="30">
        <v>1</v>
      </c>
      <c r="D4065" s="30">
        <v>1</v>
      </c>
    </row>
    <row r="4066" spans="1:4">
      <c r="A4066" s="30" t="s">
        <v>3028</v>
      </c>
      <c r="B4066" s="30">
        <v>1</v>
      </c>
      <c r="C4066" s="30">
        <v>1</v>
      </c>
      <c r="D4066" s="30">
        <v>1</v>
      </c>
    </row>
    <row r="4067" spans="1:4">
      <c r="A4067" s="30" t="s">
        <v>3233</v>
      </c>
      <c r="B4067" s="30" t="s">
        <v>3003</v>
      </c>
      <c r="C4067" s="30">
        <v>1</v>
      </c>
      <c r="D4067" s="30">
        <v>1</v>
      </c>
    </row>
    <row r="4068" spans="1:4">
      <c r="A4068" s="30" t="s">
        <v>2481</v>
      </c>
      <c r="B4068" s="30" t="s">
        <v>3002</v>
      </c>
      <c r="C4068" s="30">
        <v>1</v>
      </c>
      <c r="D4068" s="30">
        <v>1</v>
      </c>
    </row>
    <row r="4069" spans="1:4">
      <c r="A4069" s="30" t="s">
        <v>3640</v>
      </c>
      <c r="B4069" s="30" t="s">
        <v>3002</v>
      </c>
      <c r="C4069" s="30">
        <v>1</v>
      </c>
      <c r="D4069" s="30">
        <v>1</v>
      </c>
    </row>
    <row r="4070" spans="1:4">
      <c r="A4070" s="30" t="s">
        <v>2349</v>
      </c>
      <c r="B4070" s="30" t="s">
        <v>3002</v>
      </c>
      <c r="C4070" s="30">
        <v>1</v>
      </c>
      <c r="D4070" s="30">
        <v>1</v>
      </c>
    </row>
    <row r="4071" spans="1:4">
      <c r="A4071" s="30" t="s">
        <v>3577</v>
      </c>
      <c r="B4071" s="30" t="s">
        <v>3002</v>
      </c>
      <c r="C4071" s="30">
        <v>1</v>
      </c>
      <c r="D4071" s="30">
        <v>1</v>
      </c>
    </row>
    <row r="4072" spans="1:4">
      <c r="A4072" s="30" t="s">
        <v>4266</v>
      </c>
      <c r="B4072" s="30" t="s">
        <v>3003</v>
      </c>
      <c r="C4072" s="30">
        <v>1</v>
      </c>
      <c r="D4072" s="30">
        <v>1</v>
      </c>
    </row>
    <row r="4073" spans="1:4">
      <c r="A4073" s="30" t="s">
        <v>4267</v>
      </c>
      <c r="B4073" s="30" t="s">
        <v>3002</v>
      </c>
      <c r="C4073" s="30">
        <v>1</v>
      </c>
      <c r="D4073" s="30">
        <v>1</v>
      </c>
    </row>
    <row r="4074" spans="1:4">
      <c r="A4074" s="30" t="s">
        <v>3363</v>
      </c>
      <c r="B4074" s="30" t="s">
        <v>3002</v>
      </c>
      <c r="C4074" s="30">
        <v>1</v>
      </c>
      <c r="D4074" s="30">
        <v>1</v>
      </c>
    </row>
    <row r="4075" spans="1:4">
      <c r="A4075" s="30" t="s">
        <v>2651</v>
      </c>
      <c r="B4075" s="30" t="s">
        <v>3003</v>
      </c>
      <c r="C4075" s="30">
        <v>1</v>
      </c>
      <c r="D4075" s="30">
        <v>1</v>
      </c>
    </row>
    <row r="4076" spans="1:4">
      <c r="A4076" s="30" t="s">
        <v>2652</v>
      </c>
      <c r="B4076" s="30" t="s">
        <v>3003</v>
      </c>
      <c r="C4076" s="30">
        <v>1</v>
      </c>
      <c r="D4076" s="30">
        <v>1</v>
      </c>
    </row>
    <row r="4077" spans="1:4">
      <c r="A4077" s="30" t="s">
        <v>4268</v>
      </c>
      <c r="B4077" s="30" t="s">
        <v>3003</v>
      </c>
      <c r="C4077" s="30">
        <v>1</v>
      </c>
      <c r="D4077" s="30">
        <v>1</v>
      </c>
    </row>
    <row r="4078" spans="1:4">
      <c r="A4078" s="30" t="s">
        <v>3052</v>
      </c>
      <c r="B4078" s="30">
        <v>1</v>
      </c>
      <c r="C4078" s="30">
        <v>1</v>
      </c>
      <c r="D4078" s="30">
        <v>1</v>
      </c>
    </row>
    <row r="4079" spans="1:4">
      <c r="A4079" s="30" t="s">
        <v>4485</v>
      </c>
      <c r="B4079" s="30">
        <v>1</v>
      </c>
      <c r="C4079" s="30">
        <v>1</v>
      </c>
      <c r="D4079" s="30">
        <v>1</v>
      </c>
    </row>
    <row r="4080" spans="1:4">
      <c r="A4080" s="30" t="s">
        <v>4486</v>
      </c>
      <c r="B4080" s="30">
        <v>1</v>
      </c>
      <c r="C4080" s="30">
        <v>1</v>
      </c>
      <c r="D4080" s="30">
        <v>1</v>
      </c>
    </row>
    <row r="4081" spans="1:4">
      <c r="A4081" s="30" t="s">
        <v>3044</v>
      </c>
      <c r="B4081" s="30">
        <v>1</v>
      </c>
      <c r="C4081" s="30">
        <v>1</v>
      </c>
      <c r="D4081" s="30">
        <v>1</v>
      </c>
    </row>
    <row r="4082" spans="1:4">
      <c r="A4082" s="30" t="s">
        <v>4487</v>
      </c>
      <c r="B4082" s="30">
        <v>1</v>
      </c>
      <c r="C4082" s="30">
        <v>1</v>
      </c>
      <c r="D4082" s="30">
        <v>1</v>
      </c>
    </row>
    <row r="4083" spans="1:4">
      <c r="A4083" s="30" t="s">
        <v>3053</v>
      </c>
      <c r="B4083" s="30">
        <v>1</v>
      </c>
      <c r="C4083" s="30">
        <v>1</v>
      </c>
      <c r="D4083" s="30">
        <v>1</v>
      </c>
    </row>
    <row r="4084" spans="1:4">
      <c r="A4084" s="30" t="s">
        <v>4488</v>
      </c>
      <c r="B4084" s="30">
        <v>1</v>
      </c>
      <c r="C4084" s="30">
        <v>1</v>
      </c>
      <c r="D4084" s="30">
        <v>1</v>
      </c>
    </row>
    <row r="4085" spans="1:4">
      <c r="A4085" s="30" t="s">
        <v>4489</v>
      </c>
      <c r="B4085" s="30">
        <v>1</v>
      </c>
      <c r="C4085" s="30">
        <v>1</v>
      </c>
      <c r="D4085" s="30">
        <v>1</v>
      </c>
    </row>
    <row r="4086" spans="1:4">
      <c r="A4086" s="30" t="s">
        <v>4274</v>
      </c>
      <c r="B4086" s="30" t="s">
        <v>3003</v>
      </c>
      <c r="C4086" s="30">
        <v>1</v>
      </c>
      <c r="D4086" s="30">
        <v>1</v>
      </c>
    </row>
    <row r="4087" spans="1:4">
      <c r="A4087" s="30" t="s">
        <v>2890</v>
      </c>
      <c r="B4087" s="30" t="s">
        <v>3003</v>
      </c>
      <c r="C4087" s="30">
        <v>1</v>
      </c>
      <c r="D4087" s="30">
        <v>1</v>
      </c>
    </row>
    <row r="4088" spans="1:4">
      <c r="A4088" s="30" t="s">
        <v>2136</v>
      </c>
      <c r="B4088" s="30" t="s">
        <v>3003</v>
      </c>
      <c r="C4088" s="30">
        <v>1</v>
      </c>
      <c r="D4088" s="30">
        <v>1</v>
      </c>
    </row>
    <row r="4089" spans="1:4">
      <c r="A4089" s="30" t="s">
        <v>4490</v>
      </c>
      <c r="B4089" s="30">
        <v>1</v>
      </c>
      <c r="C4089" s="30">
        <v>1</v>
      </c>
      <c r="D4089" s="30">
        <v>1</v>
      </c>
    </row>
    <row r="4090" spans="1:4">
      <c r="A4090" s="30" t="s">
        <v>4491</v>
      </c>
      <c r="B4090" s="30">
        <v>1</v>
      </c>
      <c r="C4090" s="30">
        <v>1</v>
      </c>
      <c r="D4090" s="30">
        <v>1</v>
      </c>
    </row>
    <row r="4091" spans="1:4">
      <c r="A4091" s="30" t="s">
        <v>4492</v>
      </c>
      <c r="B4091" s="30">
        <v>1</v>
      </c>
      <c r="C4091" s="30">
        <v>1</v>
      </c>
      <c r="D4091" s="30">
        <v>1</v>
      </c>
    </row>
    <row r="4092" spans="1:4">
      <c r="A4092" s="30" t="s">
        <v>3396</v>
      </c>
      <c r="B4092" s="30">
        <v>1</v>
      </c>
      <c r="C4092" s="30">
        <v>1</v>
      </c>
      <c r="D4092" s="30">
        <v>1</v>
      </c>
    </row>
    <row r="4093" spans="1:4">
      <c r="A4093" s="30" t="s">
        <v>3019</v>
      </c>
      <c r="B4093" s="30">
        <v>1</v>
      </c>
      <c r="C4093" s="30">
        <v>1</v>
      </c>
      <c r="D4093" s="30">
        <v>1</v>
      </c>
    </row>
    <row r="4094" spans="1:4">
      <c r="A4094" s="30" t="s">
        <v>4277</v>
      </c>
      <c r="B4094" s="30" t="s">
        <v>3003</v>
      </c>
      <c r="C4094" s="30">
        <v>1</v>
      </c>
      <c r="D4094" s="30">
        <v>1</v>
      </c>
    </row>
    <row r="4095" spans="1:4">
      <c r="A4095" s="30" t="s">
        <v>4493</v>
      </c>
      <c r="B4095" s="30">
        <v>1</v>
      </c>
      <c r="C4095" s="30">
        <v>1</v>
      </c>
      <c r="D4095" s="30">
        <v>1</v>
      </c>
    </row>
    <row r="4096" spans="1:4">
      <c r="A4096" s="30" t="s">
        <v>4279</v>
      </c>
      <c r="B4096" s="30" t="s">
        <v>3002</v>
      </c>
      <c r="C4096" s="30">
        <v>1</v>
      </c>
      <c r="D4096" s="30">
        <v>1</v>
      </c>
    </row>
    <row r="4097" spans="1:4">
      <c r="A4097" s="30" t="s">
        <v>4280</v>
      </c>
      <c r="B4097" s="30" t="s">
        <v>3003</v>
      </c>
      <c r="C4097" s="30">
        <v>1</v>
      </c>
      <c r="D4097" s="30">
        <v>1</v>
      </c>
    </row>
    <row r="4098" spans="1:4">
      <c r="A4098" s="30" t="s">
        <v>4494</v>
      </c>
      <c r="B4098" s="30">
        <v>1</v>
      </c>
      <c r="C4098" s="30">
        <v>1</v>
      </c>
      <c r="D4098" s="30">
        <v>1</v>
      </c>
    </row>
    <row r="4099" spans="1:4">
      <c r="A4099" s="30" t="s">
        <v>4495</v>
      </c>
      <c r="B4099" s="30">
        <v>1</v>
      </c>
      <c r="C4099" s="30">
        <v>1</v>
      </c>
      <c r="D4099" s="30">
        <v>1</v>
      </c>
    </row>
    <row r="4100" spans="1:4">
      <c r="A4100" s="30" t="s">
        <v>4281</v>
      </c>
      <c r="B4100" s="30" t="s">
        <v>3003</v>
      </c>
      <c r="C4100" s="30">
        <v>1</v>
      </c>
      <c r="D4100" s="30">
        <v>1</v>
      </c>
    </row>
    <row r="4101" spans="1:4">
      <c r="A4101" s="30" t="s">
        <v>4282</v>
      </c>
      <c r="B4101" s="30" t="s">
        <v>3002</v>
      </c>
      <c r="C4101" s="30">
        <v>1</v>
      </c>
      <c r="D4101" s="30">
        <v>1</v>
      </c>
    </row>
    <row r="4102" spans="1:4">
      <c r="A4102" s="30" t="s">
        <v>4283</v>
      </c>
      <c r="B4102" s="30" t="s">
        <v>3003</v>
      </c>
      <c r="C4102" s="30">
        <v>1</v>
      </c>
      <c r="D4102" s="30">
        <v>1</v>
      </c>
    </row>
    <row r="4103" spans="1:4">
      <c r="A4103" s="30" t="s">
        <v>4496</v>
      </c>
      <c r="B4103" s="30">
        <v>1</v>
      </c>
      <c r="C4103" s="30">
        <v>1</v>
      </c>
      <c r="D4103" s="30">
        <v>1</v>
      </c>
    </row>
    <row r="4104" spans="1:4">
      <c r="A4104" s="30" t="s">
        <v>4285</v>
      </c>
      <c r="B4104" s="30" t="s">
        <v>3002</v>
      </c>
      <c r="C4104" s="30">
        <v>1</v>
      </c>
      <c r="D4104" s="30">
        <v>1</v>
      </c>
    </row>
    <row r="4105" spans="1:4">
      <c r="A4105" s="30" t="s">
        <v>3383</v>
      </c>
      <c r="B4105" s="30">
        <v>1</v>
      </c>
      <c r="C4105" s="30">
        <v>1</v>
      </c>
      <c r="D4105" s="30">
        <v>1</v>
      </c>
    </row>
    <row r="4106" spans="1:4">
      <c r="A4106" s="30" t="s">
        <v>4497</v>
      </c>
      <c r="B4106" s="30">
        <v>1</v>
      </c>
      <c r="C4106" s="30">
        <v>1</v>
      </c>
      <c r="D4106" s="30">
        <v>1</v>
      </c>
    </row>
    <row r="4107" spans="1:4">
      <c r="A4107" s="30" t="s">
        <v>4498</v>
      </c>
      <c r="B4107" s="30">
        <v>1</v>
      </c>
      <c r="C4107" s="30">
        <v>1</v>
      </c>
      <c r="D4107" s="30">
        <v>1</v>
      </c>
    </row>
    <row r="4108" spans="1:4">
      <c r="A4108" s="30" t="s">
        <v>4499</v>
      </c>
      <c r="B4108" s="30">
        <v>1</v>
      </c>
      <c r="C4108" s="30">
        <v>1</v>
      </c>
      <c r="D4108" s="30">
        <v>1</v>
      </c>
    </row>
    <row r="4109" spans="1:4">
      <c r="A4109" s="30" t="s">
        <v>4289</v>
      </c>
      <c r="B4109" s="30" t="s">
        <v>3003</v>
      </c>
      <c r="C4109" s="30">
        <v>1</v>
      </c>
      <c r="D4109" s="30">
        <v>1</v>
      </c>
    </row>
    <row r="4110" spans="1:4">
      <c r="A4110" s="30" t="s">
        <v>4500</v>
      </c>
      <c r="B4110" s="30">
        <v>1</v>
      </c>
      <c r="C4110" s="30">
        <v>1</v>
      </c>
      <c r="D4110" s="30">
        <v>1</v>
      </c>
    </row>
    <row r="4111" spans="1:4">
      <c r="A4111" s="30" t="s">
        <v>4291</v>
      </c>
      <c r="B4111" s="30" t="s">
        <v>3003</v>
      </c>
      <c r="C4111" s="30">
        <v>1</v>
      </c>
      <c r="D4111" s="30">
        <v>1</v>
      </c>
    </row>
    <row r="4112" spans="1:4">
      <c r="A4112" s="30" t="s">
        <v>4292</v>
      </c>
      <c r="B4112" s="30" t="s">
        <v>3003</v>
      </c>
      <c r="C4112" s="30">
        <v>1</v>
      </c>
      <c r="D4112" s="30">
        <v>1</v>
      </c>
    </row>
    <row r="4113" spans="1:4">
      <c r="A4113" s="30" t="s">
        <v>4501</v>
      </c>
      <c r="B4113" s="30">
        <v>1</v>
      </c>
      <c r="C4113" s="30">
        <v>1</v>
      </c>
      <c r="D4113" s="30">
        <v>1</v>
      </c>
    </row>
    <row r="4114" spans="1:4">
      <c r="A4114" s="30" t="s">
        <v>4294</v>
      </c>
      <c r="B4114" s="30" t="s">
        <v>3002</v>
      </c>
      <c r="C4114" s="30">
        <v>1</v>
      </c>
      <c r="D4114" s="30">
        <v>1</v>
      </c>
    </row>
    <row r="4115" spans="1:4">
      <c r="A4115" s="30" t="s">
        <v>2893</v>
      </c>
      <c r="B4115" s="30" t="s">
        <v>3003</v>
      </c>
      <c r="C4115" s="30">
        <v>1</v>
      </c>
      <c r="D4115" s="30">
        <v>1</v>
      </c>
    </row>
    <row r="4116" spans="1:4">
      <c r="A4116" s="30" t="s">
        <v>2893</v>
      </c>
      <c r="B4116" s="30" t="s">
        <v>3002</v>
      </c>
      <c r="C4116" s="30">
        <v>1</v>
      </c>
      <c r="D4116" s="30">
        <v>1</v>
      </c>
    </row>
    <row r="4117" spans="1:4">
      <c r="A4117" s="30" t="s">
        <v>3055</v>
      </c>
      <c r="B4117" s="30">
        <v>1</v>
      </c>
      <c r="C4117" s="30">
        <v>1</v>
      </c>
      <c r="D4117" s="30">
        <v>1</v>
      </c>
    </row>
    <row r="4118" spans="1:4">
      <c r="A4118" s="30" t="s">
        <v>3023</v>
      </c>
      <c r="B4118" s="30">
        <v>1</v>
      </c>
      <c r="C4118" s="30">
        <v>1</v>
      </c>
      <c r="D4118" s="30">
        <v>1</v>
      </c>
    </row>
    <row r="4119" spans="1:4">
      <c r="A4119" s="30" t="s">
        <v>2655</v>
      </c>
      <c r="B4119" s="30" t="s">
        <v>3003</v>
      </c>
      <c r="C4119" s="30">
        <v>1</v>
      </c>
      <c r="D4119" s="30">
        <v>1</v>
      </c>
    </row>
    <row r="4120" spans="1:4">
      <c r="A4120" s="30" t="s">
        <v>4502</v>
      </c>
      <c r="B4120" s="30">
        <v>1</v>
      </c>
      <c r="C4120" s="30">
        <v>1</v>
      </c>
      <c r="D4120" s="30">
        <v>1</v>
      </c>
    </row>
    <row r="4121" spans="1:4">
      <c r="A4121" s="30" t="s">
        <v>4296</v>
      </c>
      <c r="B4121" s="30" t="s">
        <v>3003</v>
      </c>
      <c r="C4121" s="30">
        <v>1</v>
      </c>
      <c r="D4121" s="30">
        <v>1</v>
      </c>
    </row>
    <row r="4122" spans="1:4">
      <c r="A4122" s="30" t="s">
        <v>4503</v>
      </c>
      <c r="B4122" s="30">
        <v>1</v>
      </c>
      <c r="C4122" s="30">
        <v>1</v>
      </c>
      <c r="D4122" s="30">
        <v>1</v>
      </c>
    </row>
    <row r="4123" spans="1:4">
      <c r="A4123" s="30" t="s">
        <v>4504</v>
      </c>
      <c r="B4123" s="30">
        <v>1</v>
      </c>
      <c r="C4123" s="30">
        <v>1</v>
      </c>
      <c r="D4123" s="30">
        <v>1</v>
      </c>
    </row>
    <row r="4124" spans="1:4">
      <c r="A4124" s="30" t="s">
        <v>2237</v>
      </c>
      <c r="B4124" s="30" t="s">
        <v>3002</v>
      </c>
      <c r="C4124" s="30">
        <v>1</v>
      </c>
      <c r="D4124" s="30">
        <v>1</v>
      </c>
    </row>
    <row r="4125" spans="1:4">
      <c r="A4125" s="30" t="s">
        <v>3531</v>
      </c>
      <c r="B4125" s="30" t="s">
        <v>3004</v>
      </c>
      <c r="C4125" s="30">
        <v>1</v>
      </c>
      <c r="D4125" s="30">
        <v>1</v>
      </c>
    </row>
    <row r="4126" spans="1:4">
      <c r="A4126" s="30" t="s">
        <v>3368</v>
      </c>
      <c r="B4126" s="30" t="s">
        <v>3003</v>
      </c>
      <c r="C4126" s="30">
        <v>1</v>
      </c>
      <c r="D4126" s="30">
        <v>1</v>
      </c>
    </row>
    <row r="4127" spans="1:4">
      <c r="A4127" s="30" t="s">
        <v>3368</v>
      </c>
      <c r="B4127" s="30" t="s">
        <v>3002</v>
      </c>
      <c r="C4127" s="30">
        <v>1</v>
      </c>
      <c r="D4127" s="30">
        <v>1</v>
      </c>
    </row>
    <row r="4128" spans="1:4">
      <c r="A4128" s="30" t="s">
        <v>4505</v>
      </c>
      <c r="B4128" s="30">
        <v>1</v>
      </c>
      <c r="C4128" s="30">
        <v>1</v>
      </c>
      <c r="D4128" s="30">
        <v>1</v>
      </c>
    </row>
    <row r="4129" spans="1:4">
      <c r="A4129" s="30" t="s">
        <v>4506</v>
      </c>
      <c r="B4129" s="30">
        <v>1</v>
      </c>
      <c r="C4129" s="30">
        <v>1</v>
      </c>
      <c r="D4129" s="30">
        <v>1</v>
      </c>
    </row>
    <row r="4130" spans="1:4">
      <c r="A4130" s="30" t="s">
        <v>3030</v>
      </c>
      <c r="B4130" s="30">
        <v>1</v>
      </c>
      <c r="C4130" s="30">
        <v>1</v>
      </c>
      <c r="D4130" s="30">
        <v>1</v>
      </c>
    </row>
    <row r="4131" spans="1:4">
      <c r="A4131" s="30" t="s">
        <v>3045</v>
      </c>
      <c r="B4131" s="30">
        <v>1</v>
      </c>
      <c r="C4131" s="30">
        <v>1</v>
      </c>
      <c r="D4131" s="30">
        <v>1</v>
      </c>
    </row>
    <row r="4132" spans="1:4">
      <c r="A4132" s="30" t="s">
        <v>4507</v>
      </c>
      <c r="B4132" s="30">
        <v>1</v>
      </c>
      <c r="C4132" s="30">
        <v>1</v>
      </c>
      <c r="D4132" s="30">
        <v>1</v>
      </c>
    </row>
    <row r="4133" spans="1:4">
      <c r="A4133" s="30" t="s">
        <v>2896</v>
      </c>
      <c r="B4133" s="30" t="s">
        <v>3003</v>
      </c>
      <c r="C4133" s="30">
        <v>1</v>
      </c>
      <c r="D4133" s="30">
        <v>1</v>
      </c>
    </row>
    <row r="4134" spans="1:4">
      <c r="A4134" s="30" t="s">
        <v>4302</v>
      </c>
      <c r="B4134" s="30" t="s">
        <v>3003</v>
      </c>
      <c r="C4134" s="30">
        <v>1</v>
      </c>
      <c r="D4134" s="30">
        <v>1</v>
      </c>
    </row>
    <row r="4135" spans="1:4">
      <c r="A4135" s="30" t="s">
        <v>4303</v>
      </c>
      <c r="B4135" s="30" t="s">
        <v>3003</v>
      </c>
      <c r="C4135" s="30">
        <v>1</v>
      </c>
      <c r="D4135" s="30">
        <v>1</v>
      </c>
    </row>
    <row r="4136" spans="1:4">
      <c r="A4136" s="30" t="s">
        <v>4508</v>
      </c>
      <c r="B4136" s="30">
        <v>1</v>
      </c>
      <c r="C4136" s="30">
        <v>1</v>
      </c>
      <c r="D4136" s="30">
        <v>1</v>
      </c>
    </row>
    <row r="4137" spans="1:4">
      <c r="A4137" s="30" t="s">
        <v>3046</v>
      </c>
      <c r="B4137" s="30">
        <v>1</v>
      </c>
      <c r="C4137" s="30">
        <v>1</v>
      </c>
      <c r="D4137" s="30">
        <v>1</v>
      </c>
    </row>
    <row r="4138" spans="1:4">
      <c r="A4138" s="30" t="s">
        <v>4509</v>
      </c>
      <c r="B4138" s="30">
        <v>1</v>
      </c>
      <c r="C4138" s="30">
        <v>1</v>
      </c>
      <c r="D4138" s="30">
        <v>1</v>
      </c>
    </row>
    <row r="4139" spans="1:4">
      <c r="A4139" s="30" t="s">
        <v>4307</v>
      </c>
      <c r="B4139" s="30" t="s">
        <v>3002</v>
      </c>
      <c r="C4139" s="30">
        <v>1</v>
      </c>
      <c r="D4139" s="30">
        <v>1</v>
      </c>
    </row>
    <row r="4140" spans="1:4">
      <c r="A4140" s="30" t="s">
        <v>4510</v>
      </c>
      <c r="B4140" s="30">
        <v>1</v>
      </c>
      <c r="C4140" s="30">
        <v>1</v>
      </c>
      <c r="D4140" s="30">
        <v>1</v>
      </c>
    </row>
    <row r="4141" spans="1:4">
      <c r="A4141" s="30" t="s">
        <v>3058</v>
      </c>
      <c r="B4141" s="30">
        <v>1</v>
      </c>
      <c r="C4141" s="30">
        <v>1</v>
      </c>
      <c r="D4141" s="30">
        <v>1</v>
      </c>
    </row>
    <row r="4142" spans="1:4">
      <c r="A4142" s="30" t="s">
        <v>4511</v>
      </c>
      <c r="B4142" s="30">
        <v>1</v>
      </c>
      <c r="C4142" s="30">
        <v>1</v>
      </c>
      <c r="D4142" s="30">
        <v>1</v>
      </c>
    </row>
    <row r="4143" spans="1:4">
      <c r="A4143" s="30" t="s">
        <v>3549</v>
      </c>
      <c r="B4143" s="30" t="s">
        <v>3002</v>
      </c>
      <c r="C4143" s="30">
        <v>1</v>
      </c>
      <c r="D4143" s="30">
        <v>1</v>
      </c>
    </row>
    <row r="4144" spans="1:4">
      <c r="A4144" s="30" t="s">
        <v>4512</v>
      </c>
      <c r="B4144" s="30">
        <v>1</v>
      </c>
      <c r="C4144" s="30">
        <v>1</v>
      </c>
      <c r="D4144" s="30">
        <v>1</v>
      </c>
    </row>
    <row r="4145" spans="1:4">
      <c r="A4145" s="30" t="s">
        <v>4310</v>
      </c>
      <c r="B4145" s="30" t="s">
        <v>3002</v>
      </c>
      <c r="C4145" s="30">
        <v>1</v>
      </c>
      <c r="D4145" s="30">
        <v>1</v>
      </c>
    </row>
    <row r="4146" spans="1:4">
      <c r="A4146" s="30" t="s">
        <v>3399</v>
      </c>
      <c r="B4146" s="30">
        <v>1</v>
      </c>
      <c r="C4146" s="30">
        <v>1</v>
      </c>
      <c r="D4146" s="30">
        <v>1</v>
      </c>
    </row>
    <row r="4147" spans="1:4">
      <c r="A4147" s="30" t="s">
        <v>4513</v>
      </c>
      <c r="B4147" s="30">
        <v>1</v>
      </c>
      <c r="C4147" s="30">
        <v>1</v>
      </c>
      <c r="D4147" s="30">
        <v>1</v>
      </c>
    </row>
    <row r="4148" spans="1:4">
      <c r="A4148" s="30" t="s">
        <v>2897</v>
      </c>
      <c r="B4148" s="30" t="s">
        <v>3003</v>
      </c>
      <c r="C4148" s="30">
        <v>1</v>
      </c>
      <c r="D4148" s="30">
        <v>1</v>
      </c>
    </row>
    <row r="4149" spans="1:4">
      <c r="A4149" s="30" t="s">
        <v>4514</v>
      </c>
      <c r="B4149" s="30">
        <v>1</v>
      </c>
      <c r="C4149" s="30">
        <v>1</v>
      </c>
      <c r="D4149" s="30">
        <v>1</v>
      </c>
    </row>
    <row r="4150" spans="1:4">
      <c r="A4150" s="30" t="s">
        <v>4313</v>
      </c>
      <c r="B4150" s="30" t="s">
        <v>3002</v>
      </c>
      <c r="C4150" s="30">
        <v>1</v>
      </c>
      <c r="D4150" s="30">
        <v>1</v>
      </c>
    </row>
    <row r="4151" spans="1:4">
      <c r="A4151" s="30" t="s">
        <v>4314</v>
      </c>
      <c r="B4151" s="30" t="s">
        <v>3004</v>
      </c>
      <c r="C4151" s="30">
        <v>1</v>
      </c>
      <c r="D4151" s="30">
        <v>1</v>
      </c>
    </row>
    <row r="4152" spans="1:4">
      <c r="A4152" s="30" t="s">
        <v>2898</v>
      </c>
      <c r="B4152" s="30" t="s">
        <v>3002</v>
      </c>
      <c r="C4152" s="30">
        <v>1</v>
      </c>
      <c r="D4152" s="30">
        <v>1</v>
      </c>
    </row>
    <row r="4153" spans="1:4">
      <c r="A4153" s="30" t="s">
        <v>3387</v>
      </c>
      <c r="B4153" s="30">
        <v>1</v>
      </c>
      <c r="C4153" s="30">
        <v>1</v>
      </c>
      <c r="D4153" s="30">
        <v>1</v>
      </c>
    </row>
    <row r="4154" spans="1:4">
      <c r="A4154" s="30" t="s">
        <v>3236</v>
      </c>
      <c r="B4154" s="30" t="s">
        <v>3004</v>
      </c>
      <c r="C4154" s="30">
        <v>1</v>
      </c>
      <c r="D4154" s="30">
        <v>1</v>
      </c>
    </row>
    <row r="4155" spans="1:4">
      <c r="A4155" s="30" t="s">
        <v>4316</v>
      </c>
      <c r="B4155" s="30" t="s">
        <v>3002</v>
      </c>
      <c r="C4155" s="30">
        <v>1</v>
      </c>
      <c r="D4155" s="30">
        <v>1</v>
      </c>
    </row>
    <row r="4156" spans="1:4">
      <c r="A4156" s="30" t="s">
        <v>4515</v>
      </c>
      <c r="B4156" s="30">
        <v>1</v>
      </c>
      <c r="C4156" s="30">
        <v>1</v>
      </c>
      <c r="D4156" s="30">
        <v>1</v>
      </c>
    </row>
    <row r="4157" spans="1:4">
      <c r="A4157" s="30" t="s">
        <v>4318</v>
      </c>
      <c r="B4157" s="30" t="s">
        <v>3003</v>
      </c>
      <c r="C4157" s="30">
        <v>1</v>
      </c>
      <c r="D4157" s="30">
        <v>1</v>
      </c>
    </row>
    <row r="4158" spans="1:4">
      <c r="A4158" s="30" t="s">
        <v>3237</v>
      </c>
      <c r="B4158" s="30" t="s">
        <v>3003</v>
      </c>
      <c r="C4158" s="30">
        <v>1</v>
      </c>
      <c r="D4158" s="30">
        <v>1</v>
      </c>
    </row>
    <row r="4159" spans="1:4">
      <c r="A4159" s="30" t="s">
        <v>4516</v>
      </c>
      <c r="B4159" s="30">
        <v>1</v>
      </c>
      <c r="C4159" s="30">
        <v>1</v>
      </c>
      <c r="D4159" s="30">
        <v>1</v>
      </c>
    </row>
    <row r="4160" spans="1:4">
      <c r="A4160" s="30" t="s">
        <v>2238</v>
      </c>
      <c r="B4160" s="30" t="s">
        <v>3003</v>
      </c>
      <c r="C4160" s="30">
        <v>1</v>
      </c>
      <c r="D4160" s="30">
        <v>1</v>
      </c>
    </row>
    <row r="4161" spans="1:4">
      <c r="A4161" s="30" t="s">
        <v>4320</v>
      </c>
      <c r="B4161" s="30" t="s">
        <v>3002</v>
      </c>
      <c r="C4161" s="30">
        <v>1</v>
      </c>
      <c r="D4161" s="30">
        <v>1</v>
      </c>
    </row>
    <row r="4162" spans="1:4">
      <c r="A4162" s="30" t="s">
        <v>4321</v>
      </c>
      <c r="B4162" s="30" t="s">
        <v>3003</v>
      </c>
      <c r="C4162" s="30">
        <v>1</v>
      </c>
      <c r="D4162" s="30">
        <v>1</v>
      </c>
    </row>
    <row r="4163" spans="1:4">
      <c r="A4163" s="30" t="s">
        <v>2353</v>
      </c>
      <c r="B4163" s="30" t="s">
        <v>3003</v>
      </c>
      <c r="C4163" s="30">
        <v>1</v>
      </c>
      <c r="D4163" s="30">
        <v>1</v>
      </c>
    </row>
    <row r="4164" spans="1:4">
      <c r="A4164" s="30" t="s">
        <v>3036</v>
      </c>
      <c r="B4164" s="30">
        <v>1</v>
      </c>
      <c r="C4164" s="30">
        <v>1</v>
      </c>
      <c r="D4164" s="30">
        <v>1</v>
      </c>
    </row>
    <row r="4165" spans="1:4">
      <c r="A4165" s="30" t="s">
        <v>4517</v>
      </c>
      <c r="B4165" s="30">
        <v>1</v>
      </c>
      <c r="C4165" s="30">
        <v>1</v>
      </c>
      <c r="D4165" s="30">
        <v>1</v>
      </c>
    </row>
    <row r="4166" spans="1:4">
      <c r="A4166" s="30" t="s">
        <v>4324</v>
      </c>
      <c r="B4166" s="30" t="s">
        <v>3003</v>
      </c>
      <c r="C4166" s="30">
        <v>1</v>
      </c>
      <c r="D4166" s="30">
        <v>1</v>
      </c>
    </row>
    <row r="4167" spans="1:4">
      <c r="A4167" s="30" t="s">
        <v>4325</v>
      </c>
      <c r="B4167" s="30" t="s">
        <v>3003</v>
      </c>
      <c r="C4167" s="30">
        <v>1</v>
      </c>
      <c r="D4167" s="30">
        <v>1</v>
      </c>
    </row>
    <row r="4168" spans="1:4">
      <c r="A4168" s="30" t="s">
        <v>3031</v>
      </c>
      <c r="B4168" s="30">
        <v>1</v>
      </c>
      <c r="C4168" s="30">
        <v>1</v>
      </c>
      <c r="D4168" s="30">
        <v>1</v>
      </c>
    </row>
    <row r="4169" spans="1:4">
      <c r="A4169" s="30" t="s">
        <v>4327</v>
      </c>
      <c r="B4169" s="30" t="s">
        <v>3003</v>
      </c>
      <c r="C4169" s="30">
        <v>1</v>
      </c>
      <c r="D4169" s="30">
        <v>1</v>
      </c>
    </row>
    <row r="4170" spans="1:4">
      <c r="A4170" s="30" t="s">
        <v>4518</v>
      </c>
      <c r="B4170" s="30">
        <v>1</v>
      </c>
      <c r="C4170" s="30">
        <v>1</v>
      </c>
      <c r="D4170" s="30">
        <v>1</v>
      </c>
    </row>
    <row r="4171" spans="1:4">
      <c r="A4171" s="30" t="s">
        <v>3808</v>
      </c>
      <c r="B4171" s="30" t="s">
        <v>3003</v>
      </c>
      <c r="C4171" s="30">
        <v>1</v>
      </c>
      <c r="D4171" s="30">
        <v>1</v>
      </c>
    </row>
    <row r="4172" spans="1:4">
      <c r="A4172" s="30" t="s">
        <v>3808</v>
      </c>
      <c r="B4172" s="30" t="s">
        <v>3002</v>
      </c>
      <c r="C4172" s="30">
        <v>1</v>
      </c>
      <c r="D4172" s="30">
        <v>1</v>
      </c>
    </row>
    <row r="4173" spans="1:4">
      <c r="A4173" s="30" t="s">
        <v>4329</v>
      </c>
      <c r="B4173" s="30" t="s">
        <v>3002</v>
      </c>
      <c r="C4173" s="30">
        <v>1</v>
      </c>
      <c r="D4173" s="30">
        <v>1</v>
      </c>
    </row>
    <row r="4174" spans="1:4">
      <c r="A4174" s="30" t="s">
        <v>4330</v>
      </c>
      <c r="B4174" s="30" t="s">
        <v>3002</v>
      </c>
      <c r="C4174" s="30">
        <v>1</v>
      </c>
      <c r="D4174" s="30">
        <v>1</v>
      </c>
    </row>
    <row r="4175" spans="1:4">
      <c r="A4175" s="30" t="s">
        <v>4331</v>
      </c>
      <c r="B4175" s="30" t="s">
        <v>3003</v>
      </c>
      <c r="C4175" s="30">
        <v>1</v>
      </c>
      <c r="D4175" s="30">
        <v>1</v>
      </c>
    </row>
    <row r="4176" spans="1:4">
      <c r="A4176" s="30" t="s">
        <v>4332</v>
      </c>
      <c r="B4176" s="30" t="s">
        <v>3003</v>
      </c>
      <c r="C4176" s="30">
        <v>1</v>
      </c>
      <c r="D4176" s="30">
        <v>1</v>
      </c>
    </row>
    <row r="4177" spans="1:4">
      <c r="A4177" s="30" t="s">
        <v>3372</v>
      </c>
      <c r="B4177" s="30" t="s">
        <v>3002</v>
      </c>
      <c r="C4177" s="30">
        <v>1</v>
      </c>
      <c r="D4177" s="30">
        <v>1</v>
      </c>
    </row>
    <row r="4178" spans="1:4">
      <c r="A4178" s="30" t="s">
        <v>3373</v>
      </c>
      <c r="B4178" s="30" t="s">
        <v>3003</v>
      </c>
      <c r="C4178" s="30">
        <v>1</v>
      </c>
      <c r="D4178" s="30">
        <v>1</v>
      </c>
    </row>
    <row r="4179" spans="1:4">
      <c r="A4179" s="30" t="s">
        <v>3373</v>
      </c>
      <c r="B4179" s="30" t="s">
        <v>3002</v>
      </c>
      <c r="C4179" s="30">
        <v>1</v>
      </c>
      <c r="D4179" s="30">
        <v>1</v>
      </c>
    </row>
    <row r="4180" spans="1:4">
      <c r="A4180" s="30" t="s">
        <v>3388</v>
      </c>
      <c r="B4180" s="30">
        <v>1</v>
      </c>
      <c r="C4180" s="30">
        <v>1</v>
      </c>
      <c r="D4180" s="30">
        <v>1</v>
      </c>
    </row>
    <row r="4181" spans="1:4">
      <c r="A4181" s="30" t="s">
        <v>4334</v>
      </c>
      <c r="B4181" s="30" t="s">
        <v>3003</v>
      </c>
      <c r="C4181" s="30">
        <v>1</v>
      </c>
      <c r="D4181" s="30">
        <v>1</v>
      </c>
    </row>
    <row r="4182" spans="1:4">
      <c r="A4182" s="30" t="s">
        <v>4335</v>
      </c>
      <c r="B4182" s="30" t="s">
        <v>3004</v>
      </c>
      <c r="C4182" s="30">
        <v>1</v>
      </c>
      <c r="D4182" s="30">
        <v>1</v>
      </c>
    </row>
    <row r="4183" spans="1:4">
      <c r="A4183" s="30" t="s">
        <v>4336</v>
      </c>
      <c r="B4183" s="30" t="s">
        <v>3003</v>
      </c>
      <c r="C4183" s="30">
        <v>1</v>
      </c>
      <c r="D4183" s="30">
        <v>1</v>
      </c>
    </row>
    <row r="4184" spans="1:4">
      <c r="A4184" s="30" t="s">
        <v>2899</v>
      </c>
      <c r="B4184" s="30" t="s">
        <v>3003</v>
      </c>
      <c r="C4184" s="30">
        <v>1</v>
      </c>
      <c r="D4184" s="30">
        <v>1</v>
      </c>
    </row>
    <row r="4185" spans="1:4">
      <c r="A4185" s="30" t="s">
        <v>2900</v>
      </c>
      <c r="B4185" s="30" t="s">
        <v>3003</v>
      </c>
      <c r="C4185" s="30">
        <v>1</v>
      </c>
      <c r="D4185" s="30">
        <v>1</v>
      </c>
    </row>
    <row r="4186" spans="1:4">
      <c r="A4186" s="30" t="s">
        <v>4519</v>
      </c>
      <c r="B4186" s="30">
        <v>1</v>
      </c>
      <c r="C4186" s="30">
        <v>1</v>
      </c>
      <c r="D4186" s="30">
        <v>1</v>
      </c>
    </row>
    <row r="4187" spans="1:4">
      <c r="A4187" s="30" t="s">
        <v>4338</v>
      </c>
      <c r="B4187" s="30" t="s">
        <v>3003</v>
      </c>
      <c r="C4187" s="30">
        <v>1</v>
      </c>
      <c r="D4187" s="30">
        <v>1</v>
      </c>
    </row>
    <row r="4188" spans="1:4">
      <c r="A4188" s="30" t="s">
        <v>3374</v>
      </c>
      <c r="B4188" s="30" t="s">
        <v>3002</v>
      </c>
      <c r="C4188" s="30">
        <v>1</v>
      </c>
      <c r="D4188" s="30">
        <v>1</v>
      </c>
    </row>
    <row r="4189" spans="1:4">
      <c r="A4189" s="30" t="s">
        <v>4339</v>
      </c>
      <c r="B4189" s="30" t="s">
        <v>3003</v>
      </c>
      <c r="C4189" s="30">
        <v>1</v>
      </c>
      <c r="D4189" s="30">
        <v>1</v>
      </c>
    </row>
    <row r="4190" spans="1:4">
      <c r="A4190" s="30" t="s">
        <v>4520</v>
      </c>
      <c r="B4190" s="30">
        <v>1</v>
      </c>
      <c r="C4190" s="30">
        <v>1</v>
      </c>
      <c r="D4190" s="30">
        <v>1</v>
      </c>
    </row>
    <row r="4191" spans="1:4">
      <c r="A4191" s="30" t="s">
        <v>2901</v>
      </c>
      <c r="B4191" s="30" t="s">
        <v>3002</v>
      </c>
      <c r="C4191" s="30">
        <v>1</v>
      </c>
      <c r="D4191" s="30">
        <v>1</v>
      </c>
    </row>
    <row r="4192" spans="1:4">
      <c r="A4192" s="30" t="s">
        <v>4341</v>
      </c>
      <c r="B4192" s="30" t="s">
        <v>3002</v>
      </c>
      <c r="C4192" s="30">
        <v>1</v>
      </c>
      <c r="D4192" s="30">
        <v>1</v>
      </c>
    </row>
    <row r="4193" spans="1:4">
      <c r="A4193" s="30" t="s">
        <v>4342</v>
      </c>
      <c r="B4193" s="30" t="s">
        <v>3002</v>
      </c>
      <c r="C4193" s="30">
        <v>1</v>
      </c>
      <c r="D4193" s="30">
        <v>1</v>
      </c>
    </row>
    <row r="4194" spans="1:4">
      <c r="A4194" s="30" t="s">
        <v>4521</v>
      </c>
      <c r="B4194" s="30">
        <v>1</v>
      </c>
      <c r="C4194" s="30">
        <v>1</v>
      </c>
      <c r="D4194" s="30">
        <v>1</v>
      </c>
    </row>
    <row r="4195" spans="1:4">
      <c r="A4195" s="30" t="s">
        <v>2041</v>
      </c>
      <c r="B4195" s="30" t="s">
        <v>3002</v>
      </c>
      <c r="C4195" s="30">
        <v>1</v>
      </c>
      <c r="D4195" s="30">
        <v>1</v>
      </c>
    </row>
    <row r="4196" spans="1:4">
      <c r="A4196" s="30" t="s">
        <v>4522</v>
      </c>
      <c r="B4196" s="30">
        <v>1</v>
      </c>
      <c r="C4196" s="30">
        <v>1</v>
      </c>
      <c r="D4196" s="30">
        <v>1</v>
      </c>
    </row>
    <row r="4197" spans="1:4">
      <c r="A4197" s="30" t="s">
        <v>4523</v>
      </c>
      <c r="B4197" s="30">
        <v>1</v>
      </c>
      <c r="C4197" s="30">
        <v>1</v>
      </c>
      <c r="D4197" s="30">
        <v>1</v>
      </c>
    </row>
    <row r="4198" spans="1:4">
      <c r="A4198" s="30" t="s">
        <v>4524</v>
      </c>
      <c r="B4198" s="30">
        <v>1</v>
      </c>
      <c r="C4198" s="30">
        <v>1</v>
      </c>
      <c r="D4198" s="30">
        <v>1</v>
      </c>
    </row>
    <row r="4199" spans="1:4">
      <c r="A4199" s="30" t="s">
        <v>4345</v>
      </c>
      <c r="B4199" s="30" t="s">
        <v>3003</v>
      </c>
      <c r="C4199" s="30">
        <v>1</v>
      </c>
      <c r="D4199" s="30">
        <v>1</v>
      </c>
    </row>
    <row r="4200" spans="1:4">
      <c r="A4200" s="30" t="s">
        <v>1697</v>
      </c>
      <c r="B4200" s="30" t="s">
        <v>3003</v>
      </c>
      <c r="C4200" s="30">
        <v>1</v>
      </c>
      <c r="D4200" s="30">
        <v>1</v>
      </c>
    </row>
    <row r="4201" spans="1:4">
      <c r="A4201" s="30" t="s">
        <v>1697</v>
      </c>
      <c r="B4201" s="30" t="s">
        <v>3002</v>
      </c>
      <c r="C4201" s="30">
        <v>1</v>
      </c>
      <c r="D4201" s="30">
        <v>1</v>
      </c>
    </row>
    <row r="4202" spans="1:4">
      <c r="A4202" s="30" t="s">
        <v>3656</v>
      </c>
      <c r="B4202" s="30" t="s">
        <v>3003</v>
      </c>
      <c r="C4202" s="30">
        <v>1</v>
      </c>
      <c r="D4202" s="30">
        <v>1</v>
      </c>
    </row>
    <row r="4203" spans="1:4">
      <c r="A4203" s="30" t="s">
        <v>2355</v>
      </c>
      <c r="B4203" s="30" t="s">
        <v>3004</v>
      </c>
      <c r="C4203" s="30">
        <v>1</v>
      </c>
      <c r="D4203" s="30">
        <v>1</v>
      </c>
    </row>
    <row r="4204" spans="1:4">
      <c r="A4204" s="30" t="s">
        <v>4525</v>
      </c>
      <c r="B4204" s="30">
        <v>1</v>
      </c>
      <c r="C4204" s="30">
        <v>1</v>
      </c>
      <c r="D4204" s="30">
        <v>1</v>
      </c>
    </row>
    <row r="4205" spans="1:4">
      <c r="A4205" s="30" t="s">
        <v>3391</v>
      </c>
      <c r="B4205" s="30">
        <v>1</v>
      </c>
      <c r="C4205" s="30">
        <v>1</v>
      </c>
      <c r="D4205" s="30">
        <v>1</v>
      </c>
    </row>
    <row r="4206" spans="1:4">
      <c r="A4206" s="30" t="s">
        <v>2137</v>
      </c>
      <c r="B4206" s="30" t="s">
        <v>3003</v>
      </c>
      <c r="C4206" s="30">
        <v>1</v>
      </c>
      <c r="D4206" s="30">
        <v>1</v>
      </c>
    </row>
    <row r="4207" spans="1:4">
      <c r="A4207" s="30" t="s">
        <v>4348</v>
      </c>
      <c r="B4207" s="30" t="s">
        <v>3003</v>
      </c>
      <c r="C4207" s="30">
        <v>1</v>
      </c>
      <c r="D4207" s="30">
        <v>1</v>
      </c>
    </row>
    <row r="4208" spans="1:4">
      <c r="A4208" s="30" t="s">
        <v>4349</v>
      </c>
      <c r="B4208" s="30" t="s">
        <v>3002</v>
      </c>
      <c r="C4208" s="30">
        <v>1</v>
      </c>
      <c r="D4208" s="30">
        <v>1</v>
      </c>
    </row>
    <row r="4209" spans="1:4">
      <c r="A4209" s="30" t="s">
        <v>4526</v>
      </c>
      <c r="B4209" s="30">
        <v>1</v>
      </c>
      <c r="C4209" s="30">
        <v>1</v>
      </c>
      <c r="D4209" s="30">
        <v>1</v>
      </c>
    </row>
    <row r="4210" spans="1:4">
      <c r="A4210" s="30" t="s">
        <v>4351</v>
      </c>
      <c r="B4210" s="30" t="s">
        <v>3003</v>
      </c>
      <c r="C4210" s="30">
        <v>1</v>
      </c>
      <c r="D4210" s="30">
        <v>1</v>
      </c>
    </row>
    <row r="4211" spans="1:4">
      <c r="A4211" s="30" t="s">
        <v>3584</v>
      </c>
      <c r="B4211" s="30" t="s">
        <v>3003</v>
      </c>
      <c r="C4211" s="30">
        <v>1</v>
      </c>
      <c r="D4211" s="30">
        <v>1</v>
      </c>
    </row>
    <row r="4212" spans="1:4">
      <c r="A4212" s="30" t="s">
        <v>4352</v>
      </c>
      <c r="B4212" s="30" t="s">
        <v>3003</v>
      </c>
      <c r="C4212" s="30">
        <v>1</v>
      </c>
      <c r="D4212" s="30">
        <v>1</v>
      </c>
    </row>
    <row r="4213" spans="1:4">
      <c r="A4213" s="30" t="s">
        <v>4353</v>
      </c>
      <c r="B4213" s="30" t="s">
        <v>3002</v>
      </c>
      <c r="C4213" s="30">
        <v>1</v>
      </c>
      <c r="D4213" s="30">
        <v>1</v>
      </c>
    </row>
    <row r="4214" spans="1:4">
      <c r="A4214" s="30" t="s">
        <v>4527</v>
      </c>
      <c r="B4214" s="30">
        <v>1</v>
      </c>
      <c r="C4214" s="30">
        <v>1</v>
      </c>
      <c r="D4214" s="30">
        <v>1</v>
      </c>
    </row>
    <row r="4215" spans="1:4">
      <c r="A4215" s="30" t="s">
        <v>4355</v>
      </c>
      <c r="B4215" s="30" t="s">
        <v>3003</v>
      </c>
      <c r="C4215" s="30">
        <v>1</v>
      </c>
      <c r="D4215" s="30">
        <v>1</v>
      </c>
    </row>
    <row r="4216" spans="1:4">
      <c r="A4216" s="30" t="s">
        <v>2138</v>
      </c>
      <c r="B4216" s="30" t="s">
        <v>3003</v>
      </c>
      <c r="C4216" s="30">
        <v>1</v>
      </c>
      <c r="D4216" s="30">
        <v>1</v>
      </c>
    </row>
    <row r="4217" spans="1:4">
      <c r="A4217" s="30" t="s">
        <v>3403</v>
      </c>
      <c r="B4217" s="30">
        <v>1</v>
      </c>
      <c r="C4217" s="30">
        <v>1</v>
      </c>
      <c r="D4217" s="30">
        <v>1</v>
      </c>
    </row>
    <row r="4218" spans="1:4">
      <c r="A4218" s="30" t="s">
        <v>3404</v>
      </c>
      <c r="B4218" s="30">
        <v>1</v>
      </c>
      <c r="C4218" s="30">
        <v>1</v>
      </c>
      <c r="D4218" s="30">
        <v>1</v>
      </c>
    </row>
    <row r="4219" spans="1:4">
      <c r="A4219" s="30" t="s">
        <v>4528</v>
      </c>
      <c r="B4219" s="30">
        <v>1</v>
      </c>
      <c r="C4219" s="30">
        <v>1</v>
      </c>
      <c r="D4219" s="30">
        <v>1</v>
      </c>
    </row>
    <row r="4220" spans="1:4">
      <c r="A4220" s="30" t="s">
        <v>4357</v>
      </c>
      <c r="B4220" s="30" t="s">
        <v>3003</v>
      </c>
      <c r="C4220" s="30">
        <v>1</v>
      </c>
      <c r="D4220" s="30">
        <v>1</v>
      </c>
    </row>
    <row r="4221" spans="1:4">
      <c r="A4221" s="30" t="s">
        <v>4529</v>
      </c>
      <c r="B4221" s="30">
        <v>1</v>
      </c>
      <c r="C4221" s="30">
        <v>1</v>
      </c>
      <c r="D4221" s="30">
        <v>1</v>
      </c>
    </row>
    <row r="4222" spans="1:4">
      <c r="A4222" s="30" t="s">
        <v>3037</v>
      </c>
      <c r="B4222" s="30">
        <v>1</v>
      </c>
      <c r="C4222" s="30">
        <v>1</v>
      </c>
      <c r="D4222" s="30">
        <v>1</v>
      </c>
    </row>
    <row r="4223" spans="1:4">
      <c r="A4223" s="30" t="s">
        <v>3375</v>
      </c>
      <c r="B4223" s="30" t="s">
        <v>3003</v>
      </c>
      <c r="C4223" s="30">
        <v>1</v>
      </c>
      <c r="D4223" s="30">
        <v>1</v>
      </c>
    </row>
    <row r="4224" spans="1:4">
      <c r="A4224" s="30" t="s">
        <v>4530</v>
      </c>
      <c r="B4224" s="30">
        <v>1</v>
      </c>
      <c r="C4224" s="30">
        <v>1</v>
      </c>
      <c r="D4224" s="30">
        <v>1</v>
      </c>
    </row>
    <row r="4225" spans="1:4">
      <c r="A4225" s="30" t="s">
        <v>4360</v>
      </c>
      <c r="B4225" s="30" t="s">
        <v>3003</v>
      </c>
      <c r="C4225" s="30">
        <v>1</v>
      </c>
      <c r="D4225" s="30">
        <v>1</v>
      </c>
    </row>
    <row r="4226" spans="1:4">
      <c r="A4226" s="30" t="s">
        <v>4361</v>
      </c>
      <c r="B4226" s="30" t="s">
        <v>3002</v>
      </c>
      <c r="C4226" s="30">
        <v>1</v>
      </c>
      <c r="D4226" s="30">
        <v>1</v>
      </c>
    </row>
    <row r="4227" spans="1:4">
      <c r="A4227" s="30" t="s">
        <v>4362</v>
      </c>
      <c r="B4227" s="30" t="s">
        <v>3002</v>
      </c>
      <c r="C4227" s="30">
        <v>1</v>
      </c>
      <c r="D4227" s="30">
        <v>1</v>
      </c>
    </row>
    <row r="4228" spans="1:4">
      <c r="A4228" s="30" t="s">
        <v>3038</v>
      </c>
      <c r="B4228" s="30">
        <v>1</v>
      </c>
      <c r="C4228" s="30">
        <v>1</v>
      </c>
      <c r="D4228" s="30">
        <v>1</v>
      </c>
    </row>
    <row r="4229" spans="1:4">
      <c r="A4229" s="30" t="s">
        <v>3405</v>
      </c>
      <c r="B4229" s="30">
        <v>1</v>
      </c>
      <c r="C4229" s="30">
        <v>1</v>
      </c>
      <c r="D4229" s="30">
        <v>1</v>
      </c>
    </row>
    <row r="4230" spans="1:4">
      <c r="A4230" s="30" t="s">
        <v>4531</v>
      </c>
      <c r="B4230" s="30">
        <v>1</v>
      </c>
      <c r="C4230" s="30">
        <v>1</v>
      </c>
      <c r="D4230" s="30">
        <v>1</v>
      </c>
    </row>
    <row r="4231" spans="1:4">
      <c r="A4231" s="30" t="s">
        <v>4532</v>
      </c>
      <c r="B4231" s="30">
        <v>1</v>
      </c>
      <c r="C4231" s="30">
        <v>1</v>
      </c>
      <c r="D4231" s="30">
        <v>1</v>
      </c>
    </row>
    <row r="4232" spans="1:4">
      <c r="A4232" s="30" t="s">
        <v>1888</v>
      </c>
      <c r="B4232" s="30" t="s">
        <v>3002</v>
      </c>
      <c r="C4232" s="30">
        <v>1</v>
      </c>
      <c r="D4232" s="30">
        <v>1</v>
      </c>
    </row>
    <row r="4233" spans="1:4">
      <c r="A4233" s="30" t="s">
        <v>3824</v>
      </c>
      <c r="B4233" s="30" t="s">
        <v>3003</v>
      </c>
      <c r="C4233" s="30">
        <v>1</v>
      </c>
      <c r="D4233" s="30">
        <v>1</v>
      </c>
    </row>
    <row r="4234" spans="1:4">
      <c r="A4234" s="30" t="s">
        <v>3824</v>
      </c>
      <c r="B4234" s="30" t="s">
        <v>3002</v>
      </c>
      <c r="C4234" s="30">
        <v>1</v>
      </c>
      <c r="D4234" s="30">
        <v>1</v>
      </c>
    </row>
    <row r="4235" spans="1:4">
      <c r="A4235" s="30" t="s">
        <v>4364</v>
      </c>
      <c r="B4235" s="30" t="s">
        <v>3003</v>
      </c>
      <c r="C4235" s="30">
        <v>1</v>
      </c>
      <c r="D4235" s="30">
        <v>1</v>
      </c>
    </row>
    <row r="4236" spans="1:4">
      <c r="A4236" s="30" t="s">
        <v>3377</v>
      </c>
      <c r="B4236" s="30" t="s">
        <v>3003</v>
      </c>
      <c r="C4236" s="30">
        <v>1</v>
      </c>
      <c r="D4236" s="30">
        <v>1</v>
      </c>
    </row>
    <row r="4237" spans="1:4">
      <c r="A4237" s="30" t="s">
        <v>2139</v>
      </c>
      <c r="B4237" s="30" t="s">
        <v>3002</v>
      </c>
      <c r="C4237" s="30">
        <v>1</v>
      </c>
      <c r="D4237" s="30">
        <v>1</v>
      </c>
    </row>
    <row r="4238" spans="1:4">
      <c r="A4238" s="30" t="s">
        <v>3826</v>
      </c>
      <c r="B4238" s="30" t="s">
        <v>3003</v>
      </c>
      <c r="C4238" s="30">
        <v>1</v>
      </c>
      <c r="D4238" s="30">
        <v>1</v>
      </c>
    </row>
    <row r="4239" spans="1:4">
      <c r="A4239" s="30" t="s">
        <v>3826</v>
      </c>
      <c r="B4239" s="30" t="s">
        <v>3002</v>
      </c>
      <c r="C4239" s="30">
        <v>1</v>
      </c>
      <c r="D4239" s="30">
        <v>1</v>
      </c>
    </row>
    <row r="4240" spans="1:4">
      <c r="A4240" s="30" t="s">
        <v>4533</v>
      </c>
      <c r="B4240" s="30">
        <v>1</v>
      </c>
      <c r="C4240" s="30">
        <v>1</v>
      </c>
      <c r="D4240" s="30">
        <v>1</v>
      </c>
    </row>
    <row r="4241" spans="1:4">
      <c r="A4241" s="30" t="s">
        <v>2659</v>
      </c>
      <c r="B4241" s="30" t="s">
        <v>3003</v>
      </c>
      <c r="C4241" s="30">
        <v>1</v>
      </c>
      <c r="D4241" s="30">
        <v>1</v>
      </c>
    </row>
    <row r="4242" spans="1:4">
      <c r="A4242" s="30" t="s">
        <v>4534</v>
      </c>
      <c r="B4242" s="30">
        <v>1</v>
      </c>
      <c r="C4242" s="30">
        <v>1</v>
      </c>
      <c r="D4242" s="30">
        <v>1</v>
      </c>
    </row>
    <row r="4243" spans="1:4">
      <c r="A4243" s="30" t="s">
        <v>4535</v>
      </c>
      <c r="B4243" s="30">
        <v>1</v>
      </c>
      <c r="C4243" s="30">
        <v>1</v>
      </c>
      <c r="D4243" s="30">
        <v>1</v>
      </c>
    </row>
    <row r="4244" spans="1:4">
      <c r="A4244" s="30" t="s">
        <v>4368</v>
      </c>
      <c r="B4244" s="30" t="s">
        <v>3003</v>
      </c>
      <c r="C4244" s="30">
        <v>1</v>
      </c>
      <c r="D4244" s="30">
        <v>1</v>
      </c>
    </row>
    <row r="4245" spans="1:4">
      <c r="A4245" s="30" t="s">
        <v>4369</v>
      </c>
      <c r="B4245" s="30" t="s">
        <v>3003</v>
      </c>
      <c r="C4245" s="30">
        <v>1</v>
      </c>
      <c r="D4245" s="30">
        <v>1</v>
      </c>
    </row>
    <row r="4246" spans="1:4">
      <c r="A4246" s="30" t="s">
        <v>3239</v>
      </c>
      <c r="B4246" s="30" t="s">
        <v>3002</v>
      </c>
      <c r="C4246" s="30">
        <v>1</v>
      </c>
      <c r="D4246" s="30">
        <v>1</v>
      </c>
    </row>
    <row r="4247" spans="1:4">
      <c r="A4247" s="30" t="s">
        <v>3040</v>
      </c>
      <c r="B4247" s="30">
        <v>1</v>
      </c>
      <c r="C4247" s="30">
        <v>1</v>
      </c>
      <c r="D4247" s="30">
        <v>1</v>
      </c>
    </row>
    <row r="4248" spans="1:4">
      <c r="A4248" s="30" t="s">
        <v>3061</v>
      </c>
      <c r="B4248" s="30">
        <v>1</v>
      </c>
      <c r="C4248" s="30">
        <v>1</v>
      </c>
      <c r="D4248" s="30">
        <v>1</v>
      </c>
    </row>
    <row r="4249" spans="1:4">
      <c r="A4249" s="30" t="s">
        <v>3406</v>
      </c>
      <c r="B4249" s="30">
        <v>1</v>
      </c>
      <c r="C4249" s="30">
        <v>1</v>
      </c>
      <c r="D4249" s="30">
        <v>1</v>
      </c>
    </row>
    <row r="4250" spans="1:4">
      <c r="A4250" s="30" t="s">
        <v>4373</v>
      </c>
      <c r="B4250" s="30" t="s">
        <v>3003</v>
      </c>
      <c r="C4250" s="30">
        <v>1</v>
      </c>
      <c r="D4250" s="30">
        <v>1</v>
      </c>
    </row>
    <row r="4251" spans="1:4">
      <c r="A4251" s="30" t="s">
        <v>4536</v>
      </c>
      <c r="B4251" s="30">
        <v>1</v>
      </c>
      <c r="C4251" s="30">
        <v>1</v>
      </c>
      <c r="D4251" s="30">
        <v>1</v>
      </c>
    </row>
    <row r="4252" spans="1:4">
      <c r="A4252" s="30" t="s">
        <v>4537</v>
      </c>
      <c r="B4252" s="30">
        <v>1</v>
      </c>
      <c r="C4252" s="30">
        <v>1</v>
      </c>
      <c r="D4252" s="30">
        <v>1</v>
      </c>
    </row>
    <row r="4253" spans="1:4">
      <c r="A4253" s="30" t="s">
        <v>4376</v>
      </c>
      <c r="B4253" s="30" t="s">
        <v>3003</v>
      </c>
      <c r="C4253" s="30">
        <v>1</v>
      </c>
      <c r="D4253" s="30">
        <v>1</v>
      </c>
    </row>
    <row r="4254" spans="1:4">
      <c r="A4254" s="30" t="s">
        <v>1754</v>
      </c>
      <c r="B4254" s="30" t="s">
        <v>3003</v>
      </c>
      <c r="C4254" s="30">
        <v>1</v>
      </c>
      <c r="D4254" s="30">
        <v>0</v>
      </c>
    </row>
    <row r="4255" spans="1:4">
      <c r="A4255" s="30" t="s">
        <v>4377</v>
      </c>
      <c r="B4255" s="30" t="s">
        <v>3002</v>
      </c>
      <c r="C4255" s="30">
        <v>1</v>
      </c>
      <c r="D4255" s="30">
        <v>1</v>
      </c>
    </row>
    <row r="4256" spans="1:4">
      <c r="A4256" s="30" t="s">
        <v>4378</v>
      </c>
      <c r="B4256" s="30" t="s">
        <v>3003</v>
      </c>
      <c r="C4256" s="30">
        <v>1</v>
      </c>
      <c r="D4256" s="30">
        <v>1</v>
      </c>
    </row>
    <row r="4257" spans="1:4">
      <c r="A4257" s="30" t="s">
        <v>4379</v>
      </c>
      <c r="B4257" s="30" t="s">
        <v>3003</v>
      </c>
      <c r="C4257" s="30">
        <v>1</v>
      </c>
      <c r="D4257" s="30">
        <v>1</v>
      </c>
    </row>
    <row r="4258" spans="1:4">
      <c r="A4258" s="30" t="s">
        <v>4380</v>
      </c>
      <c r="B4258" s="30" t="s">
        <v>3003</v>
      </c>
      <c r="C4258" s="30">
        <v>1</v>
      </c>
      <c r="D4258" s="30">
        <v>1</v>
      </c>
    </row>
    <row r="4259" spans="1:4">
      <c r="A4259" s="30" t="s">
        <v>2487</v>
      </c>
      <c r="B4259" s="30" t="s">
        <v>3003</v>
      </c>
      <c r="C4259" s="30">
        <v>1</v>
      </c>
      <c r="D4259" s="30">
        <v>1</v>
      </c>
    </row>
    <row r="4260" spans="1:4">
      <c r="A4260" s="30" t="s">
        <v>4381</v>
      </c>
      <c r="B4260" s="30" t="s">
        <v>3003</v>
      </c>
      <c r="C4260" s="30">
        <v>1</v>
      </c>
      <c r="D4260" s="30">
        <v>1</v>
      </c>
    </row>
    <row r="4261" spans="1:4">
      <c r="A4261" s="30" t="s">
        <v>2240</v>
      </c>
      <c r="B4261" s="30" t="s">
        <v>3003</v>
      </c>
      <c r="C4261" s="30">
        <v>1</v>
      </c>
      <c r="D4261" s="30">
        <v>1</v>
      </c>
    </row>
    <row r="4262" spans="1:4">
      <c r="A4262" s="30" t="s">
        <v>2240</v>
      </c>
      <c r="B4262" s="30" t="s">
        <v>3002</v>
      </c>
      <c r="C4262" s="30">
        <v>1</v>
      </c>
      <c r="D4262" s="30">
        <v>1</v>
      </c>
    </row>
    <row r="4263" spans="1:4">
      <c r="A4263" s="30" t="s">
        <v>4382</v>
      </c>
      <c r="B4263" s="30" t="s">
        <v>3003</v>
      </c>
      <c r="C4263" s="30">
        <v>1</v>
      </c>
      <c r="D4263" s="30">
        <v>1</v>
      </c>
    </row>
    <row r="4264" spans="1:4">
      <c r="A4264" s="30" t="s">
        <v>1698</v>
      </c>
      <c r="B4264" s="30" t="s">
        <v>3003</v>
      </c>
      <c r="C4264" s="30">
        <v>1</v>
      </c>
      <c r="D4264" s="30">
        <v>1</v>
      </c>
    </row>
    <row r="4265" spans="1:4">
      <c r="A4265" s="30" t="s">
        <v>2660</v>
      </c>
      <c r="B4265" s="30" t="s">
        <v>3003</v>
      </c>
      <c r="C4265" s="30">
        <v>1</v>
      </c>
      <c r="D4265" s="30">
        <v>1</v>
      </c>
    </row>
    <row r="4266" spans="1:4">
      <c r="A4266" s="30" t="s">
        <v>4538</v>
      </c>
      <c r="B4266" s="30">
        <v>1</v>
      </c>
      <c r="C4266" s="30">
        <v>1</v>
      </c>
      <c r="D4266" s="30">
        <v>1</v>
      </c>
    </row>
    <row r="4267" spans="1:4">
      <c r="A4267" s="30" t="s">
        <v>4539</v>
      </c>
      <c r="B4267" s="30">
        <v>1</v>
      </c>
      <c r="C4267" s="30">
        <v>1</v>
      </c>
      <c r="D4267" s="30">
        <v>1</v>
      </c>
    </row>
    <row r="4268" spans="1:4">
      <c r="A4268" s="30" t="s">
        <v>4385</v>
      </c>
      <c r="B4268" s="30" t="s">
        <v>3002</v>
      </c>
      <c r="C4268" s="30">
        <v>1</v>
      </c>
      <c r="D4268" s="30">
        <v>1</v>
      </c>
    </row>
    <row r="4269" spans="1:4">
      <c r="A4269" s="30" t="s">
        <v>4540</v>
      </c>
      <c r="B4269" s="30">
        <v>1</v>
      </c>
      <c r="C4269" s="30">
        <v>1</v>
      </c>
      <c r="D4269" s="30">
        <v>1</v>
      </c>
    </row>
    <row r="4270" spans="1:4">
      <c r="A4270" s="30" t="s">
        <v>4541</v>
      </c>
      <c r="B4270" s="30">
        <v>1</v>
      </c>
      <c r="C4270" s="30">
        <v>1</v>
      </c>
      <c r="D4270" s="30">
        <v>1</v>
      </c>
    </row>
    <row r="4271" spans="1:4">
      <c r="A4271" s="30" t="s">
        <v>1953</v>
      </c>
      <c r="B4271" s="30" t="s">
        <v>3002</v>
      </c>
      <c r="C4271" s="30">
        <v>1</v>
      </c>
      <c r="D4271" s="30">
        <v>1</v>
      </c>
    </row>
    <row r="4272" spans="1:4">
      <c r="A4272" s="30" t="s">
        <v>4542</v>
      </c>
      <c r="B4272" s="30">
        <v>1</v>
      </c>
      <c r="C4272" s="30">
        <v>1</v>
      </c>
      <c r="D4272" s="30">
        <v>1</v>
      </c>
    </row>
    <row r="4273" spans="1:4">
      <c r="A4273" s="30" t="s">
        <v>3836</v>
      </c>
      <c r="B4273" s="30" t="s">
        <v>3003</v>
      </c>
      <c r="C4273" s="30">
        <v>1</v>
      </c>
      <c r="D4273" s="30">
        <v>1</v>
      </c>
    </row>
    <row r="4274" spans="1:4">
      <c r="A4274" s="30" t="s">
        <v>3836</v>
      </c>
      <c r="B4274" s="30" t="s">
        <v>3002</v>
      </c>
      <c r="C4274" s="30">
        <v>1</v>
      </c>
      <c r="D4274" s="30">
        <v>1</v>
      </c>
    </row>
    <row r="4275" spans="1:4">
      <c r="A4275" s="30" t="s">
        <v>4388</v>
      </c>
      <c r="B4275" s="30" t="s">
        <v>3003</v>
      </c>
      <c r="C4275" s="30">
        <v>1</v>
      </c>
      <c r="D4275" s="30">
        <v>1</v>
      </c>
    </row>
    <row r="4276" spans="1:4">
      <c r="A4276" s="30" t="s">
        <v>1755</v>
      </c>
      <c r="B4276" s="30" t="s">
        <v>3002</v>
      </c>
      <c r="C4276" s="30">
        <v>1</v>
      </c>
      <c r="D4276" s="30">
        <v>1</v>
      </c>
    </row>
    <row r="4277" spans="1:4">
      <c r="A4277" s="30" t="s">
        <v>4543</v>
      </c>
      <c r="B4277" s="30">
        <v>1</v>
      </c>
      <c r="C4277" s="30">
        <v>1</v>
      </c>
      <c r="D4277" s="30">
        <v>1</v>
      </c>
    </row>
    <row r="4278" spans="1:4">
      <c r="A4278" s="30" t="s">
        <v>4390</v>
      </c>
      <c r="B4278" s="30" t="s">
        <v>3003</v>
      </c>
      <c r="C4278" s="30">
        <v>1</v>
      </c>
      <c r="D4278" s="30">
        <v>1</v>
      </c>
    </row>
    <row r="4279" spans="1:4">
      <c r="A4279" s="30" t="s">
        <v>4391</v>
      </c>
      <c r="B4279" s="30" t="s">
        <v>3002</v>
      </c>
      <c r="C4279" s="30">
        <v>1</v>
      </c>
      <c r="D4279" s="30">
        <v>1</v>
      </c>
    </row>
    <row r="4280" spans="1:4">
      <c r="A4280" s="30" t="s">
        <v>4544</v>
      </c>
      <c r="B4280" s="30">
        <v>1</v>
      </c>
      <c r="C4280" s="30">
        <v>1</v>
      </c>
      <c r="D4280" s="30">
        <v>1</v>
      </c>
    </row>
    <row r="4281" spans="1:4">
      <c r="A4281" s="30" t="s">
        <v>3392</v>
      </c>
      <c r="B4281" s="30">
        <v>1</v>
      </c>
      <c r="C4281" s="30">
        <v>1</v>
      </c>
      <c r="D4281" s="30">
        <v>1</v>
      </c>
    </row>
    <row r="4282" spans="1:4">
      <c r="A4282" s="30" t="s">
        <v>4392</v>
      </c>
      <c r="B4282" s="30" t="s">
        <v>3003</v>
      </c>
      <c r="C4282" s="30">
        <v>1</v>
      </c>
      <c r="D4282" s="30">
        <v>1</v>
      </c>
    </row>
    <row r="4283" spans="1:4">
      <c r="A4283" s="30" t="s">
        <v>4393</v>
      </c>
      <c r="B4283" s="30" t="s">
        <v>3003</v>
      </c>
      <c r="C4283" s="30">
        <v>1</v>
      </c>
      <c r="D4283" s="30">
        <v>1</v>
      </c>
    </row>
    <row r="4284" spans="1:4">
      <c r="A4284" s="30" t="s">
        <v>4394</v>
      </c>
      <c r="B4284" s="30" t="s">
        <v>3003</v>
      </c>
      <c r="C4284" s="30">
        <v>1</v>
      </c>
      <c r="D4284" s="30">
        <v>1</v>
      </c>
    </row>
    <row r="4285" spans="1:4">
      <c r="A4285" s="30" t="s">
        <v>4395</v>
      </c>
      <c r="B4285" s="30" t="s">
        <v>3003</v>
      </c>
      <c r="C4285" s="30">
        <v>1</v>
      </c>
      <c r="D4285" s="30">
        <v>1</v>
      </c>
    </row>
    <row r="4286" spans="1:4">
      <c r="A4286" s="30" t="s">
        <v>3241</v>
      </c>
      <c r="B4286" s="30" t="s">
        <v>3003</v>
      </c>
      <c r="C4286" s="30">
        <v>1</v>
      </c>
      <c r="D4286" s="30">
        <v>1</v>
      </c>
    </row>
    <row r="4287" spans="1:4">
      <c r="A4287" s="30" t="s">
        <v>3241</v>
      </c>
      <c r="B4287" s="30" t="s">
        <v>3002</v>
      </c>
      <c r="C4287" s="30">
        <v>1</v>
      </c>
      <c r="D4287" s="30">
        <v>1</v>
      </c>
    </row>
    <row r="4288" spans="1:4">
      <c r="A4288" s="30" t="s">
        <v>4545</v>
      </c>
      <c r="B4288" s="30">
        <v>1</v>
      </c>
      <c r="C4288" s="30">
        <v>1</v>
      </c>
      <c r="D4288" s="30">
        <v>1</v>
      </c>
    </row>
    <row r="4289" spans="1:4">
      <c r="A4289" s="30" t="s">
        <v>4396</v>
      </c>
      <c r="B4289" s="30" t="s">
        <v>3002</v>
      </c>
      <c r="C4289" s="30">
        <v>1</v>
      </c>
      <c r="D4289" s="30">
        <v>1</v>
      </c>
    </row>
    <row r="4290" spans="1:4">
      <c r="A4290" s="30" t="s">
        <v>4397</v>
      </c>
      <c r="B4290" s="30" t="s">
        <v>3002</v>
      </c>
      <c r="C4290" s="30">
        <v>1</v>
      </c>
      <c r="D4290" s="30">
        <v>1</v>
      </c>
    </row>
    <row r="4291" spans="1:4">
      <c r="A4291" s="30" t="s">
        <v>4546</v>
      </c>
      <c r="B4291" s="30">
        <v>1</v>
      </c>
      <c r="C4291" s="30">
        <v>1</v>
      </c>
      <c r="D4291" s="30">
        <v>1</v>
      </c>
    </row>
    <row r="4292" spans="1:4">
      <c r="A4292" s="30" t="s">
        <v>4399</v>
      </c>
      <c r="B4292" s="30" t="s">
        <v>3002</v>
      </c>
      <c r="C4292" s="30">
        <v>1</v>
      </c>
      <c r="D4292" s="30">
        <v>1</v>
      </c>
    </row>
    <row r="4293" spans="1:4">
      <c r="A4293" s="30" t="s">
        <v>2241</v>
      </c>
      <c r="B4293" s="30" t="s">
        <v>3004</v>
      </c>
      <c r="C4293" s="30">
        <v>1</v>
      </c>
      <c r="D4293" s="30">
        <v>1</v>
      </c>
    </row>
    <row r="4294" spans="1:4">
      <c r="A4294" s="30" t="s">
        <v>3165</v>
      </c>
      <c r="B4294" s="30" t="s">
        <v>3002</v>
      </c>
      <c r="C4294" s="30">
        <v>1</v>
      </c>
      <c r="D4294" s="30">
        <v>1</v>
      </c>
    </row>
    <row r="4295" spans="1:4">
      <c r="A4295" s="30" t="s">
        <v>4547</v>
      </c>
      <c r="B4295" s="30">
        <v>1</v>
      </c>
      <c r="C4295" s="30">
        <v>1</v>
      </c>
      <c r="D4295" s="30">
        <v>1</v>
      </c>
    </row>
    <row r="4296" spans="1:4">
      <c r="A4296" s="30" t="s">
        <v>2905</v>
      </c>
      <c r="B4296" s="30" t="s">
        <v>3002</v>
      </c>
      <c r="C4296" s="30">
        <v>1</v>
      </c>
      <c r="D4296" s="30">
        <v>1</v>
      </c>
    </row>
    <row r="4297" spans="1:4">
      <c r="A4297" s="30" t="s">
        <v>4548</v>
      </c>
      <c r="B4297" s="30">
        <v>1</v>
      </c>
      <c r="C4297" s="30">
        <v>1</v>
      </c>
      <c r="D4297" s="30">
        <v>1</v>
      </c>
    </row>
    <row r="4298" spans="1:4">
      <c r="A4298" s="30" t="s">
        <v>3385</v>
      </c>
      <c r="B4298" s="30">
        <v>1</v>
      </c>
      <c r="C4298" s="30">
        <v>1</v>
      </c>
      <c r="D4298" s="30">
        <v>1</v>
      </c>
    </row>
    <row r="4299" spans="1:4">
      <c r="A4299" s="30" t="s">
        <v>3009</v>
      </c>
      <c r="B4299" s="30">
        <v>1</v>
      </c>
      <c r="C4299" s="30">
        <v>1</v>
      </c>
      <c r="D4299" s="30">
        <v>1</v>
      </c>
    </row>
    <row r="4300" spans="1:4">
      <c r="A4300" s="30" t="s">
        <v>4549</v>
      </c>
      <c r="B4300" s="30">
        <v>1</v>
      </c>
      <c r="C4300" s="30">
        <v>1</v>
      </c>
      <c r="D4300" s="30">
        <v>1</v>
      </c>
    </row>
    <row r="4301" spans="1:4">
      <c r="A4301" s="30" t="s">
        <v>4550</v>
      </c>
      <c r="B4301" s="30">
        <v>1</v>
      </c>
      <c r="C4301" s="30">
        <v>1</v>
      </c>
      <c r="D4301" s="30">
        <v>1</v>
      </c>
    </row>
    <row r="4302" spans="1:4">
      <c r="A4302" s="30" t="s">
        <v>3407</v>
      </c>
      <c r="B4302" s="30">
        <v>1</v>
      </c>
      <c r="C4302" s="30">
        <v>1</v>
      </c>
      <c r="D4302" s="30">
        <v>1</v>
      </c>
    </row>
    <row r="4303" spans="1:4">
      <c r="A4303" s="30" t="s">
        <v>4551</v>
      </c>
      <c r="B4303" s="30">
        <v>1</v>
      </c>
      <c r="C4303" s="30">
        <v>1</v>
      </c>
      <c r="D4303" s="30">
        <v>1</v>
      </c>
    </row>
    <row r="4304" spans="1:4">
      <c r="A4304" s="30" t="s">
        <v>4406</v>
      </c>
      <c r="B4304" s="30" t="s">
        <v>3003</v>
      </c>
      <c r="C4304" s="30">
        <v>1</v>
      </c>
      <c r="D4304" s="30">
        <v>1</v>
      </c>
    </row>
    <row r="4305" spans="1:4">
      <c r="A4305" s="30" t="s">
        <v>3408</v>
      </c>
      <c r="B4305" s="30">
        <v>1</v>
      </c>
      <c r="C4305" s="30">
        <v>1</v>
      </c>
      <c r="D4305" s="30">
        <v>1</v>
      </c>
    </row>
    <row r="4306" spans="1:4">
      <c r="A4306" s="30" t="s">
        <v>4552</v>
      </c>
      <c r="B4306" s="30">
        <v>1</v>
      </c>
      <c r="C4306" s="30">
        <v>1</v>
      </c>
      <c r="D4306" s="30">
        <v>1</v>
      </c>
    </row>
    <row r="4307" spans="1:4">
      <c r="A4307" s="30" t="s">
        <v>4409</v>
      </c>
      <c r="B4307" s="30" t="s">
        <v>3003</v>
      </c>
      <c r="C4307" s="30">
        <v>1</v>
      </c>
      <c r="D4307" s="30">
        <v>1</v>
      </c>
    </row>
    <row r="4308" spans="1:4">
      <c r="A4308" s="30" t="s">
        <v>2490</v>
      </c>
      <c r="B4308" s="30" t="s">
        <v>3003</v>
      </c>
      <c r="C4308" s="30">
        <v>1</v>
      </c>
      <c r="D4308" s="30">
        <v>1</v>
      </c>
    </row>
    <row r="4309" spans="1:4">
      <c r="A4309" s="30" t="s">
        <v>4410</v>
      </c>
      <c r="B4309" s="30" t="s">
        <v>3003</v>
      </c>
      <c r="C4309" s="30">
        <v>1</v>
      </c>
      <c r="D4309" s="30">
        <v>1</v>
      </c>
    </row>
    <row r="4310" spans="1:4">
      <c r="A4310" s="30" t="s">
        <v>4411</v>
      </c>
      <c r="B4310" s="30" t="s">
        <v>3004</v>
      </c>
      <c r="C4310" s="30">
        <v>1</v>
      </c>
      <c r="D4310" s="30">
        <v>1</v>
      </c>
    </row>
    <row r="4311" spans="1:4">
      <c r="A4311" s="30" t="s">
        <v>4412</v>
      </c>
      <c r="B4311" s="30" t="s">
        <v>3004</v>
      </c>
      <c r="C4311" s="30">
        <v>1</v>
      </c>
      <c r="D4311" s="30">
        <v>1</v>
      </c>
    </row>
    <row r="4312" spans="1:4">
      <c r="A4312" s="30" t="s">
        <v>3042</v>
      </c>
      <c r="B4312" s="30">
        <v>1</v>
      </c>
      <c r="C4312" s="30">
        <v>1</v>
      </c>
      <c r="D4312" s="30">
        <v>1</v>
      </c>
    </row>
    <row r="4313" spans="1:4">
      <c r="A4313" s="30" t="s">
        <v>4553</v>
      </c>
      <c r="B4313" s="30">
        <v>1</v>
      </c>
      <c r="C4313" s="30">
        <v>1</v>
      </c>
      <c r="D4313" s="30">
        <v>1</v>
      </c>
    </row>
    <row r="4314" spans="1:4">
      <c r="A4314" s="30" t="s">
        <v>4554</v>
      </c>
      <c r="B4314" s="30">
        <v>1</v>
      </c>
      <c r="C4314" s="30">
        <v>1</v>
      </c>
      <c r="D4314" s="30">
        <v>1</v>
      </c>
    </row>
    <row r="4315" spans="1:4">
      <c r="A4315" s="30" t="s">
        <v>4416</v>
      </c>
      <c r="B4315" s="30" t="s">
        <v>3003</v>
      </c>
      <c r="C4315" s="30">
        <v>1</v>
      </c>
      <c r="D4315" s="30">
        <v>1</v>
      </c>
    </row>
    <row r="4316" spans="1:4">
      <c r="A4316" s="30" t="s">
        <v>2491</v>
      </c>
      <c r="B4316" s="30" t="s">
        <v>3002</v>
      </c>
      <c r="C4316" s="30">
        <v>1</v>
      </c>
      <c r="D4316" s="30">
        <v>1</v>
      </c>
    </row>
    <row r="4317" spans="1:4">
      <c r="A4317" s="30" t="s">
        <v>4555</v>
      </c>
      <c r="B4317" s="30">
        <v>1</v>
      </c>
      <c r="C4317" s="30">
        <v>1</v>
      </c>
      <c r="D4317" s="30">
        <v>1</v>
      </c>
    </row>
    <row r="4318" spans="1:4">
      <c r="A4318" s="30" t="s">
        <v>3379</v>
      </c>
      <c r="B4318" s="30" t="s">
        <v>3003</v>
      </c>
      <c r="C4318" s="30">
        <v>1</v>
      </c>
      <c r="D4318" s="30">
        <v>1</v>
      </c>
    </row>
    <row r="4319" spans="1:4">
      <c r="A4319" s="30" t="s">
        <v>3389</v>
      </c>
      <c r="B4319" s="30">
        <v>1</v>
      </c>
      <c r="C4319" s="30">
        <v>1</v>
      </c>
      <c r="D4319" s="30">
        <v>1</v>
      </c>
    </row>
    <row r="4320" spans="1:4">
      <c r="A4320" s="30" t="s">
        <v>4419</v>
      </c>
      <c r="B4320" s="30" t="s">
        <v>3003</v>
      </c>
      <c r="C4320" s="30">
        <v>1</v>
      </c>
      <c r="D4320" s="30">
        <v>1</v>
      </c>
    </row>
    <row r="4321" spans="1:4">
      <c r="A4321" s="30" t="s">
        <v>3242</v>
      </c>
      <c r="B4321" s="30" t="s">
        <v>3003</v>
      </c>
      <c r="C4321" s="30">
        <v>1</v>
      </c>
      <c r="D4321" s="30">
        <v>1</v>
      </c>
    </row>
    <row r="4322" spans="1:4">
      <c r="A4322" s="30" t="s">
        <v>3409</v>
      </c>
      <c r="B4322" s="30">
        <v>1</v>
      </c>
      <c r="C4322" s="30">
        <v>1</v>
      </c>
      <c r="D4322" s="30">
        <v>1</v>
      </c>
    </row>
    <row r="4323" spans="1:4">
      <c r="A4323" s="30" t="s">
        <v>2661</v>
      </c>
      <c r="B4323" s="30" t="s">
        <v>3002</v>
      </c>
      <c r="C4323" s="30">
        <v>1</v>
      </c>
      <c r="D4323" s="30">
        <v>1</v>
      </c>
    </row>
    <row r="4324" spans="1:4">
      <c r="A4324" s="30" t="s">
        <v>3845</v>
      </c>
      <c r="B4324" s="30" t="s">
        <v>3003</v>
      </c>
      <c r="C4324" s="30">
        <v>1</v>
      </c>
      <c r="D4324" s="30">
        <v>1</v>
      </c>
    </row>
    <row r="4325" spans="1:4">
      <c r="A4325" s="30" t="s">
        <v>3845</v>
      </c>
      <c r="B4325" s="30" t="s">
        <v>3002</v>
      </c>
      <c r="C4325" s="30">
        <v>1</v>
      </c>
      <c r="D4325" s="30">
        <v>1</v>
      </c>
    </row>
    <row r="4326" spans="1:4">
      <c r="A4326" s="30" t="s">
        <v>1954</v>
      </c>
      <c r="B4326" s="30" t="s">
        <v>3002</v>
      </c>
      <c r="C4326" s="30">
        <v>1</v>
      </c>
      <c r="D4326" s="30">
        <v>1</v>
      </c>
    </row>
    <row r="4327" spans="1:4">
      <c r="A4327" s="30" t="s">
        <v>4556</v>
      </c>
      <c r="B4327" s="30">
        <v>1</v>
      </c>
      <c r="C4327" s="30">
        <v>1</v>
      </c>
      <c r="D4327" s="30">
        <v>1</v>
      </c>
    </row>
    <row r="4328" spans="1:4">
      <c r="A4328" s="30" t="s">
        <v>3410</v>
      </c>
      <c r="B4328" s="30">
        <v>1</v>
      </c>
      <c r="C4328" s="30">
        <v>1</v>
      </c>
      <c r="D4328" s="30">
        <v>1</v>
      </c>
    </row>
    <row r="4329" spans="1:4">
      <c r="A4329" s="30" t="s">
        <v>4557</v>
      </c>
      <c r="B4329" s="30">
        <v>1</v>
      </c>
      <c r="C4329" s="30">
        <v>1</v>
      </c>
      <c r="D4329" s="30">
        <v>1</v>
      </c>
    </row>
    <row r="4330" spans="1:4">
      <c r="A4330" s="30" t="s">
        <v>4558</v>
      </c>
      <c r="B4330" s="30">
        <v>1</v>
      </c>
      <c r="C4330" s="30">
        <v>1</v>
      </c>
      <c r="D4330" s="30">
        <v>1</v>
      </c>
    </row>
    <row r="4331" spans="1:4">
      <c r="A4331" s="30" t="s">
        <v>3672</v>
      </c>
      <c r="B4331" s="30" t="s">
        <v>3002</v>
      </c>
      <c r="C4331" s="30">
        <v>1</v>
      </c>
      <c r="D4331" s="30">
        <v>1</v>
      </c>
    </row>
    <row r="4332" spans="1:4">
      <c r="A4332" s="30" t="s">
        <v>4422</v>
      </c>
      <c r="B4332" s="30" t="s">
        <v>3003</v>
      </c>
      <c r="C4332" s="30">
        <v>1</v>
      </c>
      <c r="D4332" s="30">
        <v>1</v>
      </c>
    </row>
    <row r="4333" spans="1:4">
      <c r="A4333" s="30" t="s">
        <v>3199</v>
      </c>
      <c r="B4333" s="30" t="s">
        <v>3002</v>
      </c>
      <c r="C4333" s="30">
        <v>1</v>
      </c>
      <c r="D4333" s="30">
        <v>1</v>
      </c>
    </row>
    <row r="4334" spans="1:4">
      <c r="A4334" s="30" t="s">
        <v>3411</v>
      </c>
      <c r="B4334" s="30">
        <v>1</v>
      </c>
      <c r="C4334" s="30">
        <v>1</v>
      </c>
      <c r="D4334" s="30">
        <v>1</v>
      </c>
    </row>
    <row r="4335" spans="1:4">
      <c r="A4335" s="30" t="s">
        <v>4423</v>
      </c>
      <c r="B4335" s="30" t="s">
        <v>3002</v>
      </c>
      <c r="C4335" s="30">
        <v>1</v>
      </c>
      <c r="D4335" s="30">
        <v>1</v>
      </c>
    </row>
    <row r="4336" spans="1:4">
      <c r="A4336" s="30" t="s">
        <v>2662</v>
      </c>
      <c r="B4336" s="30" t="s">
        <v>3002</v>
      </c>
      <c r="C4336" s="30">
        <v>1</v>
      </c>
      <c r="D4336" s="30">
        <v>1</v>
      </c>
    </row>
    <row r="4337" spans="1:4">
      <c r="A4337" s="30" t="s">
        <v>3112</v>
      </c>
      <c r="B4337" s="30" t="s">
        <v>3002</v>
      </c>
      <c r="C4337" s="30">
        <v>1</v>
      </c>
      <c r="D4337" s="30">
        <v>1</v>
      </c>
    </row>
    <row r="4338" spans="1:4">
      <c r="A4338" s="30" t="s">
        <v>3114</v>
      </c>
      <c r="B4338" s="30" t="s">
        <v>3002</v>
      </c>
      <c r="C4338" s="30">
        <v>1</v>
      </c>
      <c r="D4338" s="30">
        <v>1</v>
      </c>
    </row>
    <row r="4339" spans="1:4">
      <c r="A4339" s="30" t="s">
        <v>3117</v>
      </c>
      <c r="B4339" s="30" t="s">
        <v>3002</v>
      </c>
      <c r="C4339" s="30">
        <v>1</v>
      </c>
      <c r="D4339" s="30">
        <v>1</v>
      </c>
    </row>
    <row r="4340" spans="1:4">
      <c r="A4340" s="30" t="s">
        <v>3118</v>
      </c>
      <c r="B4340" s="30" t="s">
        <v>3002</v>
      </c>
      <c r="C4340" s="30">
        <v>1</v>
      </c>
      <c r="D4340" s="30">
        <v>1</v>
      </c>
    </row>
    <row r="4341" spans="1:4">
      <c r="A4341" s="30" t="s">
        <v>3673</v>
      </c>
      <c r="B4341" s="30" t="s">
        <v>3003</v>
      </c>
      <c r="C4341" s="30">
        <v>1</v>
      </c>
      <c r="D4341" s="30">
        <v>1</v>
      </c>
    </row>
    <row r="4342" spans="1:4">
      <c r="A4342" s="30" t="s">
        <v>3674</v>
      </c>
      <c r="B4342" s="30" t="s">
        <v>3002</v>
      </c>
      <c r="C4342" s="30">
        <v>1</v>
      </c>
      <c r="D4342" s="30">
        <v>1</v>
      </c>
    </row>
    <row r="4343" spans="1:4">
      <c r="A4343" s="30" t="s">
        <v>3200</v>
      </c>
      <c r="B4343" s="30" t="s">
        <v>3002</v>
      </c>
      <c r="C4343" s="30">
        <v>1</v>
      </c>
      <c r="D4343" s="30">
        <v>1</v>
      </c>
    </row>
    <row r="4344" spans="1:4">
      <c r="A4344" s="30" t="s">
        <v>1804</v>
      </c>
      <c r="B4344" s="30" t="s">
        <v>3002</v>
      </c>
      <c r="C4344" s="30">
        <v>0</v>
      </c>
      <c r="D4344" s="3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J5001"/>
  <sheetViews>
    <sheetView workbookViewId="0">
      <selection activeCell="A12" sqref="A12"/>
    </sheetView>
  </sheetViews>
  <sheetFormatPr defaultRowHeight="16.5"/>
  <cols>
    <col min="1" max="1" width="44.625" style="30" customWidth="1"/>
    <col min="2" max="4" width="8.625" style="30"/>
    <col min="5" max="5" width="9" style="30"/>
  </cols>
  <sheetData>
    <row r="1" spans="1:10">
      <c r="A1" s="41" t="s">
        <v>52</v>
      </c>
      <c r="B1" s="41" t="s">
        <v>90</v>
      </c>
      <c r="C1" s="41" t="s">
        <v>50</v>
      </c>
      <c r="D1" s="41" t="s">
        <v>51</v>
      </c>
      <c r="E1" s="41"/>
      <c r="J1" t="s">
        <v>93</v>
      </c>
    </row>
    <row r="2" spans="1:10">
      <c r="A2" s="30" t="s">
        <v>1215</v>
      </c>
      <c r="B2" s="30" t="s">
        <v>2909</v>
      </c>
      <c r="C2" s="30">
        <v>1254</v>
      </c>
      <c r="D2" s="30">
        <v>711</v>
      </c>
      <c r="F2" s="24" t="str">
        <f>IFERROR(MATCH(A2,기사별유입!$J$3:$J$3072,0),"")</f>
        <v/>
      </c>
      <c r="G2" s="24" t="str">
        <f>IF(F2="","",F2&amp;"@"&amp;COUNTIF($F$1:F2,F2))</f>
        <v/>
      </c>
      <c r="H2" s="24" t="str">
        <f>IF(B2="naver","Naver 검색",IF(B2="google","Google 검색",IF(B2="(direct)","직접유입",UPPER(LEFT(B2,1))&amp;MID(B2,2,99))))</f>
        <v>직접유입</v>
      </c>
      <c r="J2" s="24" t="str">
        <f>IF(F2="","",INDEX('기사 리스트'!B:B,MATCH("https://skinnonews.com"&amp;A2,'기사 리스트'!C:C,0)))</f>
        <v/>
      </c>
    </row>
    <row r="3" spans="1:10">
      <c r="A3" s="30" t="s">
        <v>1216</v>
      </c>
      <c r="B3" s="30" t="s">
        <v>2909</v>
      </c>
      <c r="C3" s="30">
        <v>1192</v>
      </c>
      <c r="D3" s="30">
        <v>1115</v>
      </c>
      <c r="F3" s="24" t="str">
        <f>IFERROR(MATCH(A3,기사별유입!$J$3:$J$3072,0),"")</f>
        <v/>
      </c>
      <c r="G3" s="24" t="str">
        <f>IF(F3="","",F3&amp;"@"&amp;COUNTIF($F$1:F3,F3))</f>
        <v/>
      </c>
      <c r="H3" s="24" t="str">
        <f t="shared" ref="H3:H66" si="0">IF(B3="naver","Naver 검색",IF(B3="google","Google 검색",IF(B3="(direct)","직접유입",UPPER(LEFT(B3,1))&amp;MID(B3,2,99))))</f>
        <v>직접유입</v>
      </c>
      <c r="J3" s="24" t="str">
        <f>IF(F3="","",INDEX('기사 리스트'!B:B,MATCH("https://skinnonews.com"&amp;A3,'기사 리스트'!C:C,0)))</f>
        <v/>
      </c>
    </row>
    <row r="4" spans="1:10">
      <c r="A4" s="30" t="s">
        <v>1215</v>
      </c>
      <c r="B4" s="30" t="s">
        <v>2910</v>
      </c>
      <c r="C4" s="30">
        <v>1023</v>
      </c>
      <c r="D4" s="30">
        <v>440</v>
      </c>
      <c r="F4" s="24" t="str">
        <f>IFERROR(MATCH(A4,기사별유입!$J$3:$J$3072,0),"")</f>
        <v/>
      </c>
      <c r="G4" s="24" t="str">
        <f>IF(F4="","",F4&amp;"@"&amp;COUNTIF($F$1:F4,F4))</f>
        <v/>
      </c>
      <c r="H4" s="24" t="str">
        <f t="shared" si="0"/>
        <v>Google 검색</v>
      </c>
      <c r="J4" s="24" t="str">
        <f>IF(F4="","",INDEX('기사 리스트'!B:B,MATCH("https://skinnonews.com"&amp;A4,'기사 리스트'!C:C,0)))</f>
        <v/>
      </c>
    </row>
    <row r="5" spans="1:10">
      <c r="A5" s="30" t="s">
        <v>3480</v>
      </c>
      <c r="B5" s="30" t="s">
        <v>2912</v>
      </c>
      <c r="C5" s="30">
        <v>919</v>
      </c>
      <c r="D5" s="30">
        <v>852</v>
      </c>
      <c r="F5" s="24">
        <f>IFERROR(MATCH(A5,기사별유입!$J$3:$J$3072,0),"")</f>
        <v>2</v>
      </c>
      <c r="G5" s="24" t="str">
        <f>IF(F5="","",F5&amp;"@"&amp;COUNTIF($F$1:F5,F5))</f>
        <v>2@1</v>
      </c>
      <c r="H5" s="24" t="str">
        <f t="shared" si="0"/>
        <v>Facebook</v>
      </c>
      <c r="J5" s="24" t="str">
        <f>IF(F5="","",INDEX('기사 리스트'!B:B,MATCH("https://skinnonews.com"&amp;A5,'기사 리스트'!C:C,0)))</f>
        <v>손때 묻어 누렇게 변한 케이스? 누군가 밟아서 하얗게 변한 의자? 정말 우리가 잘못 관리한 걸까?</v>
      </c>
    </row>
    <row r="6" spans="1:10">
      <c r="A6" s="30" t="s">
        <v>1220</v>
      </c>
      <c r="B6" s="30" t="s">
        <v>2910</v>
      </c>
      <c r="C6" s="30">
        <v>731</v>
      </c>
      <c r="D6" s="30">
        <v>649</v>
      </c>
      <c r="F6" s="24">
        <f>IFERROR(MATCH(A6,기사별유입!$J$3:$J$3072,0),"")</f>
        <v>1</v>
      </c>
      <c r="G6" s="24" t="str">
        <f>IF(F6="","",F6&amp;"@"&amp;COUNTIF($F$1:F6,F6))</f>
        <v>1@1</v>
      </c>
      <c r="H6" s="24" t="str">
        <f t="shared" si="0"/>
        <v>Google 검색</v>
      </c>
      <c r="J6" s="24" t="str">
        <f>IF(F6="","",INDEX('기사 리스트'!B:B,MATCH("https://skinnonews.com"&amp;A6,'기사 리스트'!C:C,0)))</f>
        <v>패션의 완성은 운동화! 운동화 끈 예쁘게 묶는 법 TOP 5</v>
      </c>
    </row>
    <row r="7" spans="1:10">
      <c r="A7" s="30" t="s">
        <v>1219</v>
      </c>
      <c r="B7" s="30" t="s">
        <v>2910</v>
      </c>
      <c r="C7" s="30">
        <v>677</v>
      </c>
      <c r="D7" s="30">
        <v>562</v>
      </c>
      <c r="F7" s="24">
        <f>IFERROR(MATCH(A7,기사별유입!$J$3:$J$3072,0),"")</f>
        <v>3</v>
      </c>
      <c r="G7" s="24" t="str">
        <f>IF(F7="","",F7&amp;"@"&amp;COUNTIF($F$1:F7,F7))</f>
        <v>3@1</v>
      </c>
      <c r="H7" s="24" t="str">
        <f t="shared" si="0"/>
        <v>Google 검색</v>
      </c>
      <c r="J7" s="24" t="str">
        <f>IF(F7="","",INDEX('기사 리스트'!B:B,MATCH("https://skinnonews.com"&amp;A7,'기사 리스트'!C:C,0)))</f>
        <v>[카드뉴스] "액체에 전자기기를 담근다?” - AI시대, 꼭 필요한 차세대 열관리 기술 ‘액침냉각’</v>
      </c>
    </row>
    <row r="8" spans="1:10">
      <c r="A8" s="30" t="s">
        <v>1217</v>
      </c>
      <c r="B8" s="30" t="s">
        <v>2910</v>
      </c>
      <c r="C8" s="30">
        <v>593</v>
      </c>
      <c r="D8" s="30">
        <v>461</v>
      </c>
      <c r="F8" s="24">
        <f>IFERROR(MATCH(A8,기사별유입!$J$3:$J$3072,0),"")</f>
        <v>4</v>
      </c>
      <c r="G8" s="24" t="str">
        <f>IF(F8="","",F8&amp;"@"&amp;COUNTIF($F$1:F8,F8))</f>
        <v>4@1</v>
      </c>
      <c r="H8" s="24" t="str">
        <f t="shared" si="0"/>
        <v>Google 검색</v>
      </c>
      <c r="J8" s="24" t="str">
        <f>IF(F8="","",INDEX('기사 리스트'!B:B,MATCH("https://skinnonews.com"&amp;A8,'기사 리스트'!C:C,0)))</f>
        <v>[전지적 배터리 시점] ② 2차전지 성능을 좌우하는 ‘네 가지 속사정’ 파헤치기</v>
      </c>
    </row>
    <row r="9" spans="1:10">
      <c r="A9" s="30" t="s">
        <v>1224</v>
      </c>
      <c r="B9" s="30" t="s">
        <v>2910</v>
      </c>
      <c r="C9" s="30">
        <v>497</v>
      </c>
      <c r="D9" s="30">
        <v>469</v>
      </c>
      <c r="F9" s="24">
        <f>IFERROR(MATCH(A9,기사별유입!$J$3:$J$3072,0),"")</f>
        <v>5</v>
      </c>
      <c r="G9" s="24" t="str">
        <f>IF(F9="","",F9&amp;"@"&amp;COUNTIF($F$1:F9,F9))</f>
        <v>5@1</v>
      </c>
      <c r="H9" s="24" t="str">
        <f t="shared" si="0"/>
        <v>Google 검색</v>
      </c>
      <c r="J9" s="24" t="str">
        <f>IF(F9="","",INDEX('기사 리스트'!B:B,MATCH("https://skinnonews.com"&amp;A9,'기사 리스트'!C:C,0)))</f>
        <v>“일반 휘발유와 고급 휘발유, 어떤 차이가 있을까?”</v>
      </c>
    </row>
    <row r="10" spans="1:10">
      <c r="A10" s="30" t="s">
        <v>1221</v>
      </c>
      <c r="B10" s="30" t="s">
        <v>2910</v>
      </c>
      <c r="C10" s="30">
        <v>474</v>
      </c>
      <c r="D10" s="30">
        <v>397</v>
      </c>
      <c r="F10" s="24">
        <f>IFERROR(MATCH(A10,기사별유입!$J$3:$J$3072,0),"")</f>
        <v>6</v>
      </c>
      <c r="G10" s="24" t="str">
        <f>IF(F10="","",F10&amp;"@"&amp;COUNTIF($F$1:F10,F10))</f>
        <v>6@1</v>
      </c>
      <c r="H10" s="24" t="str">
        <f t="shared" si="0"/>
        <v>Google 검색</v>
      </c>
      <c r="J10" s="24" t="str">
        <f>IF(F10="","",INDEX('기사 리스트'!B:B,MATCH("https://skinnonews.com"&amp;A10,'기사 리스트'!C:C,0)))</f>
        <v>각형, 원통형, 파우치형… 형태에 따른 전기차 배터리 특성</v>
      </c>
    </row>
    <row r="11" spans="1:10">
      <c r="A11" s="30" t="s">
        <v>1229</v>
      </c>
      <c r="B11" s="30" t="s">
        <v>2910</v>
      </c>
      <c r="C11" s="30">
        <v>456</v>
      </c>
      <c r="D11" s="30">
        <v>409</v>
      </c>
      <c r="F11" s="24">
        <f>IFERROR(MATCH(A11,기사별유입!$J$3:$J$3072,0),"")</f>
        <v>8</v>
      </c>
      <c r="G11" s="24" t="str">
        <f>IF(F11="","",F11&amp;"@"&amp;COUNTIF($F$1:F11,F11))</f>
        <v>8@1</v>
      </c>
      <c r="H11" s="24" t="str">
        <f t="shared" si="0"/>
        <v>Google 검색</v>
      </c>
      <c r="J11" s="24" t="str">
        <f>IF(F11="","",INDEX('기사 리스트'!B:B,MATCH("https://skinnonews.com"&amp;A11,'기사 리스트'!C:C,0)))</f>
        <v>[팩트체크해油] 석유 고갈… 50년 전에도 앞으로 50년, 지금도 50년?</v>
      </c>
    </row>
    <row r="12" spans="1:10">
      <c r="A12" s="30" t="s">
        <v>1214</v>
      </c>
      <c r="B12" s="30" t="s">
        <v>2910</v>
      </c>
      <c r="C12" s="30">
        <v>453</v>
      </c>
      <c r="D12" s="30">
        <v>391</v>
      </c>
      <c r="F12" s="24">
        <f>IFERROR(MATCH(A12,기사별유입!$J$3:$J$3072,0),"")</f>
        <v>7</v>
      </c>
      <c r="G12" s="24" t="str">
        <f>IF(F12="","",F12&amp;"@"&amp;COUNTIF($F$1:F12,F12))</f>
        <v>7@1</v>
      </c>
      <c r="H12" s="24" t="str">
        <f t="shared" si="0"/>
        <v>Google 검색</v>
      </c>
      <c r="J12" s="24" t="str">
        <f>IF(F12="","",INDEX('기사 리스트'!B:B,MATCH("https://skinnonews.com"&amp;A12,'기사 리스트'!C:C,0)))</f>
        <v>[기고] 미국에서 전기차(BEV)의 미래가 여전히 유망한 이유 – 캐나다 ‘비전 모빌리티’ 수석 컨설턴트, 제임스 카터(James Carter)</v>
      </c>
    </row>
    <row r="13" spans="1:10">
      <c r="A13" s="30" t="s">
        <v>1223</v>
      </c>
      <c r="B13" s="30" t="s">
        <v>2910</v>
      </c>
      <c r="C13" s="30">
        <v>417</v>
      </c>
      <c r="D13" s="30">
        <v>307</v>
      </c>
      <c r="F13" s="24">
        <f>IFERROR(MATCH(A13,기사별유입!$J$3:$J$3072,0),"")</f>
        <v>9</v>
      </c>
      <c r="G13" s="24" t="str">
        <f>IF(F13="","",F13&amp;"@"&amp;COUNTIF($F$1:F13,F13))</f>
        <v>9@1</v>
      </c>
      <c r="H13" s="24" t="str">
        <f t="shared" si="0"/>
        <v>Google 검색</v>
      </c>
      <c r="J13" s="24" t="str">
        <f>IF(F13="","",INDEX('기사 리스트'!B:B,MATCH("https://skinnonews.com"&amp;A13,'기사 리스트'!C:C,0)))</f>
        <v>[전지적 배터리 시점] ① 일상을 차지(Charge)해 온 ‘전지’의 역사 – 과거의 꿈을 실현시키다!</v>
      </c>
    </row>
    <row r="14" spans="1:10">
      <c r="A14" s="30" t="s">
        <v>1297</v>
      </c>
      <c r="B14" s="30" t="s">
        <v>2941</v>
      </c>
      <c r="C14" s="30">
        <v>392</v>
      </c>
      <c r="D14" s="30">
        <v>139</v>
      </c>
      <c r="F14" s="24">
        <f>IFERROR(MATCH(A14,기사별유입!$J$3:$J$3072,0),"")</f>
        <v>10</v>
      </c>
      <c r="G14" s="24" t="str">
        <f>IF(F14="","",F14&amp;"@"&amp;COUNTIF($F$1:F14,F14))</f>
        <v>10@1</v>
      </c>
      <c r="H14" s="24" t="str">
        <f t="shared" si="0"/>
        <v>Padlet.com</v>
      </c>
      <c r="J14" s="24" t="str">
        <f>IF(F14="","",INDEX('기사 리스트'!B:B,MATCH("https://skinnonews.com"&amp;A14,'기사 리스트'!C:C,0)))</f>
        <v>축구공부터 트랙까지! 스포츠 기록을 경신하는 석유화학 소재</v>
      </c>
    </row>
    <row r="15" spans="1:10">
      <c r="A15" s="30" t="s">
        <v>3481</v>
      </c>
      <c r="B15" s="30" t="s">
        <v>2912</v>
      </c>
      <c r="C15" s="30">
        <v>364</v>
      </c>
      <c r="D15" s="30">
        <v>316</v>
      </c>
      <c r="F15" s="24">
        <f>IFERROR(MATCH(A15,기사별유입!$J$3:$J$3072,0),"")</f>
        <v>11</v>
      </c>
      <c r="G15" s="24" t="str">
        <f>IF(F15="","",F15&amp;"@"&amp;COUNTIF($F$1:F15,F15))</f>
        <v>11@1</v>
      </c>
      <c r="H15" s="24" t="str">
        <f t="shared" si="0"/>
        <v>Facebook</v>
      </c>
      <c r="J15" s="24" t="str">
        <f>IF(F15="","",INDEX('기사 리스트'!B:B,MATCH("https://skinnonews.com"&amp;A15,'기사 리스트'!C:C,0)))</f>
        <v>“소원을 말해봐♬” 아이의 소중한 꿈을 현실로 만드는 위시 메이커(Wish Maker)</v>
      </c>
    </row>
    <row r="16" spans="1:10">
      <c r="A16" s="30" t="s">
        <v>1236</v>
      </c>
      <c r="B16" s="30" t="s">
        <v>2910</v>
      </c>
      <c r="C16" s="30">
        <v>362</v>
      </c>
      <c r="D16" s="30">
        <v>314</v>
      </c>
      <c r="F16" s="24">
        <f>IFERROR(MATCH(A16,기사별유입!$J$3:$J$3072,0),"")</f>
        <v>12</v>
      </c>
      <c r="G16" s="24" t="str">
        <f>IF(F16="","",F16&amp;"@"&amp;COUNTIF($F$1:F16,F16))</f>
        <v>12@1</v>
      </c>
      <c r="H16" s="24" t="str">
        <f t="shared" si="0"/>
        <v>Google 검색</v>
      </c>
      <c r="J16" s="24" t="str">
        <f>IF(F16="","",INDEX('기사 리스트'!B:B,MATCH("https://skinnonews.com"&amp;A16,'기사 리스트'!C:C,0)))</f>
        <v>플라스틱 분리배출, 이제 마크부터 확인하세요!</v>
      </c>
    </row>
    <row r="17" spans="1:10">
      <c r="A17" s="30" t="s">
        <v>1220</v>
      </c>
      <c r="B17" s="30" t="s">
        <v>2911</v>
      </c>
      <c r="C17" s="30">
        <v>322</v>
      </c>
      <c r="D17" s="30">
        <v>302</v>
      </c>
      <c r="F17" s="24">
        <f>IFERROR(MATCH(A17,기사별유입!$J$3:$J$3072,0),"")</f>
        <v>1</v>
      </c>
      <c r="G17" s="24" t="str">
        <f>IF(F17="","",F17&amp;"@"&amp;COUNTIF($F$1:F17,F17))</f>
        <v>1@2</v>
      </c>
      <c r="H17" s="24" t="str">
        <f t="shared" si="0"/>
        <v>Naver 검색</v>
      </c>
      <c r="J17" s="24" t="str">
        <f>IF(F17="","",INDEX('기사 리스트'!B:B,MATCH("https://skinnonews.com"&amp;A17,'기사 리스트'!C:C,0)))</f>
        <v>패션의 완성은 운동화! 운동화 끈 예쁘게 묶는 법 TOP 5</v>
      </c>
    </row>
    <row r="18" spans="1:10">
      <c r="A18" s="30" t="s">
        <v>1215</v>
      </c>
      <c r="B18" s="30" t="s">
        <v>2911</v>
      </c>
      <c r="C18" s="30">
        <v>317</v>
      </c>
      <c r="D18" s="30">
        <v>89</v>
      </c>
      <c r="F18" s="24" t="str">
        <f>IFERROR(MATCH(A18,기사별유입!$J$3:$J$3072,0),"")</f>
        <v/>
      </c>
      <c r="G18" s="24" t="str">
        <f>IF(F18="","",F18&amp;"@"&amp;COUNTIF($F$1:F18,F18))</f>
        <v/>
      </c>
      <c r="H18" s="24" t="str">
        <f t="shared" si="0"/>
        <v>Naver 검색</v>
      </c>
      <c r="J18" s="24" t="str">
        <f>IF(F18="","",INDEX('기사 리스트'!B:B,MATCH("https://skinnonews.com"&amp;A18,'기사 리스트'!C:C,0)))</f>
        <v/>
      </c>
    </row>
    <row r="19" spans="1:10">
      <c r="A19" s="30" t="s">
        <v>1230</v>
      </c>
      <c r="B19" s="30" t="s">
        <v>2910</v>
      </c>
      <c r="C19" s="30">
        <v>291</v>
      </c>
      <c r="D19" s="30">
        <v>246</v>
      </c>
      <c r="F19" s="24">
        <f>IFERROR(MATCH(A19,기사별유입!$J$3:$J$3072,0),"")</f>
        <v>13</v>
      </c>
      <c r="G19" s="24" t="str">
        <f>IF(F19="","",F19&amp;"@"&amp;COUNTIF($F$1:F19,F19))</f>
        <v>13@1</v>
      </c>
      <c r="H19" s="24" t="str">
        <f t="shared" si="0"/>
        <v>Google 검색</v>
      </c>
      <c r="J19" s="24" t="str">
        <f>IF(F19="","",INDEX('기사 리스트'!B:B,MATCH("https://skinnonews.com"&amp;A19,'기사 리스트'!C:C,0)))</f>
        <v>비행기를 띄우는 힘, ‘항공유’의 모든 것</v>
      </c>
    </row>
    <row r="20" spans="1:10">
      <c r="A20" s="30" t="s">
        <v>1227</v>
      </c>
      <c r="B20" s="30" t="s">
        <v>2909</v>
      </c>
      <c r="C20" s="30">
        <v>274</v>
      </c>
      <c r="D20" s="30">
        <v>158</v>
      </c>
      <c r="F20" s="24" t="str">
        <f>IFERROR(MATCH(A20,기사별유입!$J$3:$J$3072,0),"")</f>
        <v/>
      </c>
      <c r="G20" s="24" t="str">
        <f>IF(F20="","",F20&amp;"@"&amp;COUNTIF($F$1:F20,F20))</f>
        <v/>
      </c>
      <c r="H20" s="24" t="str">
        <f t="shared" si="0"/>
        <v>직접유입</v>
      </c>
      <c r="J20" s="24" t="str">
        <f>IF(F20="","",INDEX('기사 리스트'!B:B,MATCH("https://skinnonews.com"&amp;A20,'기사 리스트'!C:C,0)))</f>
        <v/>
      </c>
    </row>
    <row r="21" spans="1:10">
      <c r="A21" s="30" t="s">
        <v>1257</v>
      </c>
      <c r="B21" s="30" t="s">
        <v>2910</v>
      </c>
      <c r="C21" s="30">
        <v>263</v>
      </c>
      <c r="D21" s="30">
        <v>255</v>
      </c>
      <c r="F21" s="24">
        <f>IFERROR(MATCH(A21,기사별유입!$J$3:$J$3072,0),"")</f>
        <v>16</v>
      </c>
      <c r="G21" s="24" t="str">
        <f>IF(F21="","",F21&amp;"@"&amp;COUNTIF($F$1:F21,F21))</f>
        <v>16@1</v>
      </c>
      <c r="H21" s="24" t="str">
        <f t="shared" si="0"/>
        <v>Google 검색</v>
      </c>
      <c r="J21" s="24" t="str">
        <f>IF(F21="","",INDEX('기사 리스트'!B:B,MATCH("https://skinnonews.com"&amp;A21,'기사 리스트'!C:C,0)))</f>
        <v>SK이노베이션 신입사원이 전하는 필기전형 ‘SKCT’ 꿀TIP!</v>
      </c>
    </row>
    <row r="22" spans="1:10">
      <c r="A22" s="30" t="s">
        <v>1269</v>
      </c>
      <c r="B22" s="30" t="s">
        <v>2910</v>
      </c>
      <c r="C22" s="30">
        <v>257</v>
      </c>
      <c r="D22" s="30">
        <v>239</v>
      </c>
      <c r="F22" s="24">
        <f>IFERROR(MATCH(A22,기사별유입!$J$3:$J$3072,0),"")</f>
        <v>18</v>
      </c>
      <c r="G22" s="24" t="str">
        <f>IF(F22="","",F22&amp;"@"&amp;COUNTIF($F$1:F22,F22))</f>
        <v>18@1</v>
      </c>
      <c r="H22" s="24" t="str">
        <f t="shared" si="0"/>
        <v>Google 검색</v>
      </c>
      <c r="J22" s="24" t="str">
        <f>IF(F22="","",INDEX('기사 리스트'!B:B,MATCH("https://skinnonews.com"&amp;A22,'기사 리스트'!C:C,0)))</f>
        <v>[팩트체크해油] “왜 나한테 그래?” – 공룡화석이 석유가 된 게 아니라고요?!</v>
      </c>
    </row>
    <row r="23" spans="1:10">
      <c r="A23" s="30" t="s">
        <v>1244</v>
      </c>
      <c r="B23" s="30" t="s">
        <v>2910</v>
      </c>
      <c r="C23" s="30">
        <v>250</v>
      </c>
      <c r="D23" s="30">
        <v>203</v>
      </c>
      <c r="F23" s="24">
        <f>IFERROR(MATCH(A23,기사별유입!$J$3:$J$3072,0),"")</f>
        <v>17</v>
      </c>
      <c r="G23" s="24" t="str">
        <f>IF(F23="","",F23&amp;"@"&amp;COUNTIF($F$1:F23,F23))</f>
        <v>17@1</v>
      </c>
      <c r="H23" s="24" t="str">
        <f t="shared" si="0"/>
        <v>Google 검색</v>
      </c>
      <c r="J23" s="24" t="str">
        <f>IF(F23="","",INDEX('기사 리스트'!B:B,MATCH("https://skinnonews.com"&amp;A23,'기사 리스트'!C:C,0)))</f>
        <v>원유의 분별 증류에 의해 생산되는 석유 제품의 성상(性狀)과 용도</v>
      </c>
    </row>
    <row r="24" spans="1:10">
      <c r="A24" s="30" t="s">
        <v>3107</v>
      </c>
      <c r="B24" s="30" t="s">
        <v>2910</v>
      </c>
      <c r="C24" s="30">
        <v>236</v>
      </c>
      <c r="D24" s="30">
        <v>216</v>
      </c>
      <c r="F24" s="24">
        <f>IFERROR(MATCH(A24,기사별유입!$J$3:$J$3072,0),"")</f>
        <v>14</v>
      </c>
      <c r="G24" s="24" t="str">
        <f>IF(F24="","",F24&amp;"@"&amp;COUNTIF($F$1:F24,F24))</f>
        <v>14@1</v>
      </c>
      <c r="H24" s="24" t="str">
        <f t="shared" si="0"/>
        <v>Google 검색</v>
      </c>
      <c r="J24" s="24" t="str">
        <f>IF(F24="","",INDEX('기사 리스트'!B:B,MATCH("https://skinnonews.com"&amp;A24,'기사 리스트'!C:C,0)))</f>
        <v>SK이노베이션-SK E&amp;S 합병안 압도적 찬성으로 통과… ”자산 100조원 규모 아태 최대 민간 에너지기업 첫발”</v>
      </c>
    </row>
    <row r="25" spans="1:10">
      <c r="A25" s="30" t="s">
        <v>3482</v>
      </c>
      <c r="B25" s="30" t="s">
        <v>2912</v>
      </c>
      <c r="C25" s="30">
        <v>210</v>
      </c>
      <c r="D25" s="30">
        <v>177</v>
      </c>
      <c r="F25" s="24">
        <f>IFERROR(MATCH(A25,기사별유입!$J$3:$J$3072,0),"")</f>
        <v>15</v>
      </c>
      <c r="G25" s="24" t="str">
        <f>IF(F25="","",F25&amp;"@"&amp;COUNTIF($F$1:F25,F25))</f>
        <v>15@1</v>
      </c>
      <c r="H25" s="24" t="str">
        <f t="shared" si="0"/>
        <v>Facebook</v>
      </c>
      <c r="J25" s="24" t="str">
        <f>IF(F25="","",INDEX('기사 리스트'!B:B,MATCH("https://skinnonews.com"&amp;A25,'기사 리스트'!C:C,0)))</f>
        <v>SK이노베이션, 발달장애 아동들과 ‘행복 여정’ 나서</v>
      </c>
    </row>
    <row r="26" spans="1:10">
      <c r="A26" s="30" t="s">
        <v>1243</v>
      </c>
      <c r="B26" s="30" t="s">
        <v>2910</v>
      </c>
      <c r="C26" s="30">
        <v>201</v>
      </c>
      <c r="D26" s="30">
        <v>171</v>
      </c>
      <c r="F26" s="24">
        <f>IFERROR(MATCH(A26,기사별유입!$J$3:$J$3072,0),"")</f>
        <v>19</v>
      </c>
      <c r="G26" s="24" t="str">
        <f>IF(F26="","",F26&amp;"@"&amp;COUNTIF($F$1:F26,F26))</f>
        <v>19@1</v>
      </c>
      <c r="H26" s="24" t="str">
        <f t="shared" si="0"/>
        <v>Google 검색</v>
      </c>
      <c r="J26" s="24" t="str">
        <f>IF(F26="","",INDEX('기사 리스트'!B:B,MATCH("https://skinnonews.com"&amp;A26,'기사 리스트'!C:C,0)))</f>
        <v>폐식용유로 하늘을 나는 비행기가 있다?! 새로운 대안으로 떠오른 지속가능항공유(SAF) – 겨울 여행 시즌, 알고 가면 더 재밌다(2)</v>
      </c>
    </row>
    <row r="27" spans="1:10">
      <c r="A27" s="30" t="s">
        <v>1232</v>
      </c>
      <c r="B27" s="30" t="s">
        <v>2910</v>
      </c>
      <c r="C27" s="30">
        <v>192</v>
      </c>
      <c r="D27" s="30">
        <v>158</v>
      </c>
      <c r="F27" s="24">
        <f>IFERROR(MATCH(A27,기사별유입!$J$3:$J$3072,0),"")</f>
        <v>23</v>
      </c>
      <c r="G27" s="24" t="str">
        <f>IF(F27="","",F27&amp;"@"&amp;COUNTIF($F$1:F27,F27))</f>
        <v>23@1</v>
      </c>
      <c r="H27" s="24" t="str">
        <f t="shared" si="0"/>
        <v>Google 검색</v>
      </c>
      <c r="J27" s="24" t="str">
        <f>IF(F27="","",INDEX('기사 리스트'!B:B,MATCH("https://skinnonews.com"&amp;A27,'기사 리스트'!C:C,0)))</f>
        <v>[SKinno Tech] 지금 음극재가 주목받는 이유?</v>
      </c>
    </row>
    <row r="28" spans="1:10">
      <c r="A28" s="30" t="s">
        <v>1218</v>
      </c>
      <c r="B28" s="30" t="s">
        <v>2910</v>
      </c>
      <c r="C28" s="30">
        <v>176</v>
      </c>
      <c r="D28" s="30">
        <v>102</v>
      </c>
      <c r="F28" s="24" t="str">
        <f>IFERROR(MATCH(A28,기사별유입!$J$3:$J$3072,0),"")</f>
        <v/>
      </c>
      <c r="G28" s="24" t="str">
        <f>IF(F28="","",F28&amp;"@"&amp;COUNTIF($F$1:F28,F28))</f>
        <v/>
      </c>
      <c r="H28" s="24" t="str">
        <f t="shared" si="0"/>
        <v>Google 검색</v>
      </c>
      <c r="J28" s="24" t="str">
        <f>IF(F28="","",INDEX('기사 리스트'!B:B,MATCH("https://skinnonews.com"&amp;A28,'기사 리스트'!C:C,0)))</f>
        <v/>
      </c>
    </row>
    <row r="29" spans="1:10">
      <c r="A29" s="30" t="s">
        <v>1215</v>
      </c>
      <c r="B29" s="30" t="s">
        <v>2913</v>
      </c>
      <c r="C29" s="30">
        <v>172</v>
      </c>
      <c r="D29" s="30">
        <v>103</v>
      </c>
      <c r="F29" s="24" t="str">
        <f>IFERROR(MATCH(A29,기사별유입!$J$3:$J$3072,0),"")</f>
        <v/>
      </c>
      <c r="G29" s="24" t="str">
        <f>IF(F29="","",F29&amp;"@"&amp;COUNTIF($F$1:F29,F29))</f>
        <v/>
      </c>
      <c r="H29" s="24" t="str">
        <f t="shared" si="0"/>
        <v>Sk-on.com</v>
      </c>
      <c r="J29" s="24" t="str">
        <f>IF(F29="","",INDEX('기사 리스트'!B:B,MATCH("https://skinnonews.com"&amp;A29,'기사 리스트'!C:C,0)))</f>
        <v/>
      </c>
    </row>
    <row r="30" spans="1:10">
      <c r="A30" s="30" t="s">
        <v>1265</v>
      </c>
      <c r="B30" s="30" t="s">
        <v>2914</v>
      </c>
      <c r="C30" s="30">
        <v>171</v>
      </c>
      <c r="D30" s="30">
        <v>154</v>
      </c>
      <c r="F30" s="24">
        <f>IFERROR(MATCH(A30,기사별유입!$J$3:$J$3072,0),"")</f>
        <v>24</v>
      </c>
      <c r="G30" s="24" t="str">
        <f>IF(F30="","",F30&amp;"@"&amp;COUNTIF($F$1:F30,F30))</f>
        <v>24@1</v>
      </c>
      <c r="H30" s="24" t="str">
        <f t="shared" si="0"/>
        <v>Enclean.com</v>
      </c>
      <c r="J30" s="24" t="str">
        <f>IF(F30="","",INDEX('기사 리스트'!B:B,MATCH("https://skinnonews.com"&amp;A30,'기사 리스트'!C:C,0)))</f>
        <v>당신의 모든 일상을 머핀과 함께! ‘머핀 포인트’ 3000점으로 차량용 소화기, 옥스포드 블록 등 증정</v>
      </c>
    </row>
    <row r="31" spans="1:10">
      <c r="A31" s="30" t="s">
        <v>1267</v>
      </c>
      <c r="B31" s="30" t="s">
        <v>2910</v>
      </c>
      <c r="C31" s="30">
        <v>158</v>
      </c>
      <c r="D31" s="30">
        <v>129</v>
      </c>
      <c r="F31" s="24">
        <f>IFERROR(MATCH(A31,기사별유입!$J$3:$J$3072,0),"")</f>
        <v>28</v>
      </c>
      <c r="G31" s="24" t="str">
        <f>IF(F31="","",F31&amp;"@"&amp;COUNTIF($F$1:F31,F31))</f>
        <v>28@1</v>
      </c>
      <c r="H31" s="24" t="str">
        <f t="shared" si="0"/>
        <v>Google 검색</v>
      </c>
      <c r="J31" s="24" t="str">
        <f>IF(F31="","",INDEX('기사 리스트'!B:B,MATCH("https://skinnonews.com"&amp;A31,'기사 리스트'!C:C,0)))</f>
        <v>석유화학으로 탄생한 플라스틱 소재 ‘폴리에틸렌(Polyethylene)’! 어떻게 사용될까?</v>
      </c>
    </row>
    <row r="32" spans="1:10">
      <c r="A32" s="30" t="s">
        <v>1245</v>
      </c>
      <c r="B32" s="30" t="s">
        <v>2910</v>
      </c>
      <c r="C32" s="30">
        <v>152</v>
      </c>
      <c r="D32" s="30">
        <v>125</v>
      </c>
      <c r="F32" s="24">
        <f>IFERROR(MATCH(A32,기사별유입!$J$3:$J$3072,0),"")</f>
        <v>29</v>
      </c>
      <c r="G32" s="24" t="str">
        <f>IF(F32="","",F32&amp;"@"&amp;COUNTIF($F$1:F32,F32))</f>
        <v>29@1</v>
      </c>
      <c r="H32" s="24" t="str">
        <f t="shared" si="0"/>
        <v>Google 검색</v>
      </c>
      <c r="J32" s="24" t="str">
        <f>IF(F32="","",INDEX('기사 리스트'!B:B,MATCH("https://skinnonews.com"&amp;A32,'기사 리스트'!C:C,0)))</f>
        <v>[SKinno Tech] 2차전지 핵심 소재 ‘배터리 분리막’ – 글로벌 시장을 선도하는 SK아이이테크놀로지의 기술력</v>
      </c>
    </row>
    <row r="33" spans="1:10">
      <c r="A33" s="30" t="s">
        <v>1289</v>
      </c>
      <c r="B33" s="30" t="s">
        <v>2910</v>
      </c>
      <c r="C33" s="30">
        <v>144</v>
      </c>
      <c r="D33" s="30">
        <v>135</v>
      </c>
      <c r="F33" s="24">
        <f>IFERROR(MATCH(A33,기사별유입!$J$3:$J$3072,0),"")</f>
        <v>30</v>
      </c>
      <c r="G33" s="24" t="str">
        <f>IF(F33="","",F33&amp;"@"&amp;COUNTIF($F$1:F33,F33))</f>
        <v>30@1</v>
      </c>
      <c r="H33" s="24" t="str">
        <f t="shared" si="0"/>
        <v>Google 검색</v>
      </c>
      <c r="J33" s="24" t="e">
        <f>IF(F33="","",INDEX('기사 리스트'!B:B,MATCH("https://skinnonews.com"&amp;A33,'기사 리스트'!C:C,0)))</f>
        <v>#N/A</v>
      </c>
    </row>
    <row r="34" spans="1:10">
      <c r="A34" s="30" t="s">
        <v>1252</v>
      </c>
      <c r="B34" s="30" t="s">
        <v>2917</v>
      </c>
      <c r="C34" s="30">
        <v>139</v>
      </c>
      <c r="D34" s="30">
        <v>58</v>
      </c>
      <c r="F34" s="24" t="str">
        <f>IFERROR(MATCH(A34,기사별유입!$J$3:$J$3072,0),"")</f>
        <v/>
      </c>
      <c r="G34" s="24" t="str">
        <f>IF(F34="","",F34&amp;"@"&amp;COUNTIF($F$1:F34,F34))</f>
        <v/>
      </c>
      <c r="H34" s="24" t="str">
        <f t="shared" si="0"/>
        <v>Skincheonpetrochem.com</v>
      </c>
      <c r="J34" s="24" t="str">
        <f>IF(F34="","",INDEX('기사 리스트'!B:B,MATCH("https://skinnonews.com"&amp;A34,'기사 리스트'!C:C,0)))</f>
        <v/>
      </c>
    </row>
    <row r="35" spans="1:10">
      <c r="A35" s="30" t="s">
        <v>3484</v>
      </c>
      <c r="B35" s="30" t="s">
        <v>2912</v>
      </c>
      <c r="C35" s="30">
        <v>135</v>
      </c>
      <c r="D35" s="30">
        <v>122</v>
      </c>
      <c r="F35" s="24">
        <f>IFERROR(MATCH(A35,기사별유입!$J$3:$J$3072,0),"")</f>
        <v>22</v>
      </c>
      <c r="G35" s="24" t="str">
        <f>IF(F35="","",F35&amp;"@"&amp;COUNTIF($F$1:F35,F35))</f>
        <v>22@1</v>
      </c>
      <c r="H35" s="24" t="str">
        <f t="shared" si="0"/>
        <v>Facebook</v>
      </c>
      <c r="J35" s="24" t="str">
        <f>IF(F35="","",INDEX('기사 리스트'!B:B,MATCH("https://skinnonews.com"&amp;A35,'기사 리스트'!C:C,0)))</f>
        <v>배터리 소재 전문가이자 반려견 사진작가? SK아이이테크놀로지 폴란드 법인 구성원, ‘우카시 그루젠(Łukasz Grudzień)’의 행복한 이중생활!</v>
      </c>
    </row>
    <row r="36" spans="1:10">
      <c r="A36" s="30" t="s">
        <v>1226</v>
      </c>
      <c r="B36" s="30" t="s">
        <v>2910</v>
      </c>
      <c r="C36" s="30">
        <v>131</v>
      </c>
      <c r="D36" s="30">
        <v>93</v>
      </c>
      <c r="F36" s="24" t="str">
        <f>IFERROR(MATCH(A36,기사별유입!$J$3:$J$3072,0),"")</f>
        <v/>
      </c>
      <c r="G36" s="24" t="str">
        <f>IF(F36="","",F36&amp;"@"&amp;COUNTIF($F$1:F36,F36))</f>
        <v/>
      </c>
      <c r="H36" s="24" t="str">
        <f t="shared" si="0"/>
        <v>Google 검색</v>
      </c>
      <c r="J36" s="24" t="str">
        <f>IF(F36="","",INDEX('기사 리스트'!B:B,MATCH("https://skinnonews.com"&amp;A36,'기사 리스트'!C:C,0)))</f>
        <v/>
      </c>
    </row>
    <row r="37" spans="1:10">
      <c r="A37" s="30" t="s">
        <v>1251</v>
      </c>
      <c r="B37" s="30" t="s">
        <v>2910</v>
      </c>
      <c r="C37" s="30">
        <v>129</v>
      </c>
      <c r="D37" s="30">
        <v>107</v>
      </c>
      <c r="F37" s="24">
        <f>IFERROR(MATCH(A37,기사별유입!$J$3:$J$3072,0),"")</f>
        <v>20</v>
      </c>
      <c r="G37" s="24" t="str">
        <f>IF(F37="","",F37&amp;"@"&amp;COUNTIF($F$1:F37,F37))</f>
        <v>20@1</v>
      </c>
      <c r="H37" s="24" t="str">
        <f t="shared" si="0"/>
        <v>Google 검색</v>
      </c>
      <c r="J37" s="24" t="str">
        <f>IF(F37="","",INDEX('기사 리스트'!B:B,MATCH("https://skinnonews.com"&amp;A37,'기사 리스트'!C:C,0)))</f>
        <v>SK엔무브, 데이터센터 수조형 액침냉각 이어 정밀액체냉각 시장 본격 진출</v>
      </c>
    </row>
    <row r="38" spans="1:10">
      <c r="A38" s="30" t="s">
        <v>1294</v>
      </c>
      <c r="B38" s="30" t="s">
        <v>2910</v>
      </c>
      <c r="C38" s="30">
        <v>127</v>
      </c>
      <c r="D38" s="30">
        <v>91</v>
      </c>
      <c r="F38" s="24">
        <f>IFERROR(MATCH(A38,기사별유입!$J$3:$J$3072,0),"")</f>
        <v>41</v>
      </c>
      <c r="G38" s="24" t="str">
        <f>IF(F38="","",F38&amp;"@"&amp;COUNTIF($F$1:F38,F38))</f>
        <v>41@1</v>
      </c>
      <c r="H38" s="24" t="str">
        <f t="shared" si="0"/>
        <v>Google 검색</v>
      </c>
      <c r="J38" s="24" t="e">
        <f>IF(F38="","",INDEX('기사 리스트'!B:B,MATCH("https://skinnonews.com"&amp;A38,'기사 리스트'!C:C,0)))</f>
        <v>#N/A</v>
      </c>
    </row>
    <row r="39" spans="1:10">
      <c r="A39" s="30" t="s">
        <v>1364</v>
      </c>
      <c r="B39" s="30" t="s">
        <v>2910</v>
      </c>
      <c r="C39" s="30">
        <v>127</v>
      </c>
      <c r="D39" s="30">
        <v>109</v>
      </c>
      <c r="F39" s="24">
        <f>IFERROR(MATCH(A39,기사별유입!$J$3:$J$3072,0),"")</f>
        <v>39</v>
      </c>
      <c r="G39" s="24" t="str">
        <f>IF(F39="","",F39&amp;"@"&amp;COUNTIF($F$1:F39,F39))</f>
        <v>39@1</v>
      </c>
      <c r="H39" s="24" t="str">
        <f t="shared" si="0"/>
        <v>Google 검색</v>
      </c>
      <c r="J39" s="24" t="str">
        <f>IF(F39="","",INDEX('기사 리스트'!B:B,MATCH("https://skinnonews.com"&amp;A39,'기사 리스트'!C:C,0)))</f>
        <v>[지식 in_novation] 겨울철 손난로 어떤 원리로 따뜻해지는걸까?</v>
      </c>
    </row>
    <row r="40" spans="1:10">
      <c r="A40" s="30" t="s">
        <v>1215</v>
      </c>
      <c r="B40" s="30" t="s">
        <v>2915</v>
      </c>
      <c r="C40" s="30">
        <v>125</v>
      </c>
      <c r="D40" s="30">
        <v>37</v>
      </c>
      <c r="F40" s="24" t="str">
        <f>IFERROR(MATCH(A40,기사별유입!$J$3:$J$3072,0),"")</f>
        <v/>
      </c>
      <c r="G40" s="24" t="str">
        <f>IF(F40="","",F40&amp;"@"&amp;COUNTIF($F$1:F40,F40))</f>
        <v/>
      </c>
      <c r="H40" s="24" t="str">
        <f t="shared" si="0"/>
        <v>Skgeocentric.com</v>
      </c>
      <c r="J40" s="24" t="str">
        <f>IF(F40="","",INDEX('기사 리스트'!B:B,MATCH("https://skinnonews.com"&amp;A40,'기사 리스트'!C:C,0)))</f>
        <v/>
      </c>
    </row>
    <row r="41" spans="1:10">
      <c r="A41" s="30" t="s">
        <v>1278</v>
      </c>
      <c r="B41" s="30" t="s">
        <v>2910</v>
      </c>
      <c r="C41" s="30">
        <v>125</v>
      </c>
      <c r="D41" s="30">
        <v>103</v>
      </c>
      <c r="F41" s="24">
        <f>IFERROR(MATCH(A41,기사별유입!$J$3:$J$3072,0),"")</f>
        <v>40</v>
      </c>
      <c r="G41" s="24" t="str">
        <f>IF(F41="","",F41&amp;"@"&amp;COUNTIF($F$1:F41,F41))</f>
        <v>40@1</v>
      </c>
      <c r="H41" s="24" t="str">
        <f t="shared" si="0"/>
        <v>Google 검색</v>
      </c>
      <c r="J41" s="24" t="str">
        <f>IF(F41="","",INDEX('기사 리스트'!B:B,MATCH("https://skinnonews.com"&amp;A41,'기사 리스트'!C:C,0)))</f>
        <v>SK온, 리튬메탈 배터리용 고분자 전해질 개발</v>
      </c>
    </row>
    <row r="42" spans="1:10">
      <c r="A42" s="30" t="s">
        <v>1370</v>
      </c>
      <c r="B42" s="30" t="s">
        <v>2910</v>
      </c>
      <c r="C42" s="30">
        <v>124</v>
      </c>
      <c r="D42" s="30">
        <v>109</v>
      </c>
      <c r="F42" s="24">
        <f>IFERROR(MATCH(A42,기사별유입!$J$3:$J$3072,0),"")</f>
        <v>31</v>
      </c>
      <c r="G42" s="24" t="str">
        <f>IF(F42="","",F42&amp;"@"&amp;COUNTIF($F$1:F42,F42))</f>
        <v>31@1</v>
      </c>
      <c r="H42" s="24" t="str">
        <f t="shared" si="0"/>
        <v>Google 검색</v>
      </c>
      <c r="J42" s="24" t="str">
        <f>IF(F42="","",INDEX('기사 리스트'!B:B,MATCH("https://skinnonews.com"&amp;A42,'기사 리스트'!C:C,0)))</f>
        <v>일상을 가득 채우는 행복한 에너지로 핫플 예약! – 울산 SK주(酒)유소 팝업스토어 오픈</v>
      </c>
    </row>
    <row r="43" spans="1:10">
      <c r="A43" s="30" t="s">
        <v>1264</v>
      </c>
      <c r="B43" s="30" t="s">
        <v>2910</v>
      </c>
      <c r="C43" s="30">
        <v>124</v>
      </c>
      <c r="D43" s="30">
        <v>99</v>
      </c>
      <c r="F43" s="24">
        <f>IFERROR(MATCH(A43,기사별유입!$J$3:$J$3072,0),"")</f>
        <v>36</v>
      </c>
      <c r="G43" s="24" t="str">
        <f>IF(F43="","",F43&amp;"@"&amp;COUNTIF($F$1:F43,F43))</f>
        <v>36@1</v>
      </c>
      <c r="H43" s="24" t="str">
        <f t="shared" si="0"/>
        <v>Google 검색</v>
      </c>
      <c r="J43" s="24" t="str">
        <f>IF(F43="","",INDEX('기사 리스트'!B:B,MATCH("https://skinnonews.com"&amp;A43,'기사 리스트'!C:C,0)))</f>
        <v>미래 청정 에너지 암모니아, 수소경제의 열쇠로 주목받는 이유</v>
      </c>
    </row>
    <row r="44" spans="1:10">
      <c r="A44" s="30" t="s">
        <v>1241</v>
      </c>
      <c r="B44" s="30" t="s">
        <v>2910</v>
      </c>
      <c r="C44" s="30">
        <v>120</v>
      </c>
      <c r="D44" s="30">
        <v>96</v>
      </c>
      <c r="F44" s="24">
        <f>IFERROR(MATCH(A44,기사별유입!$J$3:$J$3072,0),"")</f>
        <v>32</v>
      </c>
      <c r="G44" s="24" t="str">
        <f>IF(F44="","",F44&amp;"@"&amp;COUNTIF($F$1:F44,F44))</f>
        <v>32@1</v>
      </c>
      <c r="H44" s="24" t="str">
        <f t="shared" si="0"/>
        <v>Google 검색</v>
      </c>
      <c r="J44" s="24" t="str">
        <f>IF(F44="","",INDEX('기사 리스트'!B:B,MATCH("https://skinnonews.com"&amp;A44,'기사 리스트'!C:C,0)))</f>
        <v>“액체 속에 담긴 데이터 서버?!” ? 탄소중립 시대 차세대 열관리 기술, 데이터센터 액침냉각</v>
      </c>
    </row>
    <row r="45" spans="1:10">
      <c r="A45" s="30" t="s">
        <v>1249</v>
      </c>
      <c r="B45" s="30" t="s">
        <v>2910</v>
      </c>
      <c r="C45" s="30">
        <v>120</v>
      </c>
      <c r="D45" s="30">
        <v>99</v>
      </c>
      <c r="F45" s="24">
        <f>IFERROR(MATCH(A45,기사별유입!$J$3:$J$3072,0),"")</f>
        <v>37</v>
      </c>
      <c r="G45" s="24" t="str">
        <f>IF(F45="","",F45&amp;"@"&amp;COUNTIF($F$1:F45,F45))</f>
        <v>37@1</v>
      </c>
      <c r="H45" s="24" t="str">
        <f t="shared" si="0"/>
        <v>Google 검색</v>
      </c>
      <c r="J45" s="24" t="e">
        <f>IF(F45="","",INDEX('기사 리스트'!B:B,MATCH("https://skinnonews.com"&amp;A45,'기사 리스트'!C:C,0)))</f>
        <v>#N/A</v>
      </c>
    </row>
    <row r="46" spans="1:10">
      <c r="A46" s="30" t="s">
        <v>1409</v>
      </c>
      <c r="B46" s="30" t="s">
        <v>2910</v>
      </c>
      <c r="C46" s="30">
        <v>120</v>
      </c>
      <c r="D46" s="30">
        <v>106</v>
      </c>
      <c r="F46" s="24">
        <f>IFERROR(MATCH(A46,기사별유입!$J$3:$J$3072,0),"")</f>
        <v>45</v>
      </c>
      <c r="G46" s="24" t="str">
        <f>IF(F46="","",F46&amp;"@"&amp;COUNTIF($F$1:F46,F46))</f>
        <v>45@1</v>
      </c>
      <c r="H46" s="24" t="str">
        <f t="shared" si="0"/>
        <v>Google 검색</v>
      </c>
      <c r="J46" s="24" t="e">
        <f>IF(F46="","",INDEX('기사 리스트'!B:B,MATCH("https://skinnonews.com"&amp;A46,'기사 리스트'!C:C,0)))</f>
        <v>#N/A</v>
      </c>
    </row>
    <row r="47" spans="1:10">
      <c r="A47" s="30" t="s">
        <v>1263</v>
      </c>
      <c r="B47" s="30" t="s">
        <v>2910</v>
      </c>
      <c r="C47" s="30">
        <v>118</v>
      </c>
      <c r="D47" s="30">
        <v>105</v>
      </c>
      <c r="F47" s="24">
        <f>IFERROR(MATCH(A47,기사별유입!$J$3:$J$3072,0),"")</f>
        <v>44</v>
      </c>
      <c r="G47" s="24" t="str">
        <f>IF(F47="","",F47&amp;"@"&amp;COUNTIF($F$1:F47,F47))</f>
        <v>44@1</v>
      </c>
      <c r="H47" s="24" t="str">
        <f t="shared" si="0"/>
        <v>Google 검색</v>
      </c>
      <c r="J47" s="24" t="str">
        <f>IF(F47="","",INDEX('기사 리스트'!B:B,MATCH("https://skinnonews.com"&amp;A47,'기사 리스트'!C:C,0)))</f>
        <v>[카드뉴스] 지구가 들끓고 있다! – Warming을 넘어선 Boiling의 시대</v>
      </c>
    </row>
    <row r="48" spans="1:10">
      <c r="A48" s="30" t="s">
        <v>1225</v>
      </c>
      <c r="B48" s="30" t="s">
        <v>2910</v>
      </c>
      <c r="C48" s="30">
        <v>118</v>
      </c>
      <c r="D48" s="30">
        <v>96</v>
      </c>
      <c r="F48" s="24">
        <f>IFERROR(MATCH(A48,기사별유입!$J$3:$J$3072,0),"")</f>
        <v>33</v>
      </c>
      <c r="G48" s="24" t="str">
        <f>IF(F48="","",F48&amp;"@"&amp;COUNTIF($F$1:F48,F48))</f>
        <v>33@1</v>
      </c>
      <c r="H48" s="24" t="str">
        <f t="shared" si="0"/>
        <v>Google 검색</v>
      </c>
      <c r="J48" s="24" t="str">
        <f>IF(F48="","",INDEX('기사 리스트'!B:B,MATCH("https://skinnonews.com"&amp;A48,'기사 리스트'!C:C,0)))</f>
        <v>SK이노베이션-SK E&amp;S 합병 결의, 자산 100조원 규모 아태 최대 민간 에너지 회사 출범</v>
      </c>
    </row>
    <row r="49" spans="1:10">
      <c r="A49" s="30" t="s">
        <v>1247</v>
      </c>
      <c r="B49" s="30" t="s">
        <v>2910</v>
      </c>
      <c r="C49" s="30">
        <v>117</v>
      </c>
      <c r="D49" s="30">
        <v>99</v>
      </c>
      <c r="F49" s="24">
        <f>IFERROR(MATCH(A49,기사별유입!$J$3:$J$3072,0),"")</f>
        <v>43</v>
      </c>
      <c r="G49" s="24" t="str">
        <f>IF(F49="","",F49&amp;"@"&amp;COUNTIF($F$1:F49,F49))</f>
        <v>43@1</v>
      </c>
      <c r="H49" s="24" t="str">
        <f t="shared" si="0"/>
        <v>Google 검색</v>
      </c>
      <c r="J49" s="24" t="str">
        <f>IF(F49="","",INDEX('기사 리스트'!B:B,MATCH("https://skinnonews.com"&amp;A49,'기사 리스트'!C:C,0)))</f>
        <v>[SKinno Tech] 2차전지의 핵심은 바로 이것? 음극 활물질 살펴보기!</v>
      </c>
    </row>
    <row r="50" spans="1:10">
      <c r="A50" s="30" t="s">
        <v>1220</v>
      </c>
      <c r="B50" s="30" t="s">
        <v>2925</v>
      </c>
      <c r="C50" s="30">
        <v>113</v>
      </c>
      <c r="D50" s="30">
        <v>111</v>
      </c>
      <c r="F50" s="24">
        <f>IFERROR(MATCH(A50,기사별유입!$J$3:$J$3072,0),"")</f>
        <v>1</v>
      </c>
      <c r="G50" s="24" t="str">
        <f>IF(F50="","",F50&amp;"@"&amp;COUNTIF($F$1:F50,F50))</f>
        <v>1@3</v>
      </c>
      <c r="H50" s="24" t="str">
        <f t="shared" si="0"/>
        <v>Naver.com</v>
      </c>
      <c r="J50" s="24" t="str">
        <f>IF(F50="","",INDEX('기사 리스트'!B:B,MATCH("https://skinnonews.com"&amp;A50,'기사 리스트'!C:C,0)))</f>
        <v>패션의 완성은 운동화! 운동화 끈 예쁘게 묶는 법 TOP 5</v>
      </c>
    </row>
    <row r="51" spans="1:10">
      <c r="A51" s="30" t="s">
        <v>1454</v>
      </c>
      <c r="B51" s="30" t="s">
        <v>2910</v>
      </c>
      <c r="C51" s="30">
        <v>113</v>
      </c>
      <c r="D51" s="30">
        <v>85</v>
      </c>
      <c r="F51" s="24">
        <f>IFERROR(MATCH(A51,기사별유입!$J$3:$J$3072,0),"")</f>
        <v>42</v>
      </c>
      <c r="G51" s="24" t="str">
        <f>IF(F51="","",F51&amp;"@"&amp;COUNTIF($F$1:F51,F51))</f>
        <v>42@1</v>
      </c>
      <c r="H51" s="24" t="str">
        <f t="shared" si="0"/>
        <v>Google 검색</v>
      </c>
      <c r="J51" s="24" t="e">
        <f>IF(F51="","",INDEX('기사 리스트'!B:B,MATCH("https://skinnonews.com"&amp;A51,'기사 리스트'!C:C,0)))</f>
        <v>#N/A</v>
      </c>
    </row>
    <row r="52" spans="1:10">
      <c r="A52" s="30" t="s">
        <v>1218</v>
      </c>
      <c r="B52" s="30" t="s">
        <v>2911</v>
      </c>
      <c r="C52" s="30">
        <v>111</v>
      </c>
      <c r="D52" s="30">
        <v>66</v>
      </c>
      <c r="F52" s="24" t="str">
        <f>IFERROR(MATCH(A52,기사별유입!$J$3:$J$3072,0),"")</f>
        <v/>
      </c>
      <c r="G52" s="24" t="str">
        <f>IF(F52="","",F52&amp;"@"&amp;COUNTIF($F$1:F52,F52))</f>
        <v/>
      </c>
      <c r="H52" s="24" t="str">
        <f t="shared" si="0"/>
        <v>Naver 검색</v>
      </c>
      <c r="J52" s="24" t="str">
        <f>IF(F52="","",INDEX('기사 리스트'!B:B,MATCH("https://skinnonews.com"&amp;A52,'기사 리스트'!C:C,0)))</f>
        <v/>
      </c>
    </row>
    <row r="53" spans="1:10">
      <c r="A53" s="30" t="s">
        <v>1216</v>
      </c>
      <c r="B53" s="30" t="s">
        <v>2910</v>
      </c>
      <c r="C53" s="30">
        <v>110</v>
      </c>
      <c r="D53" s="30">
        <v>55</v>
      </c>
      <c r="F53" s="24" t="str">
        <f>IFERROR(MATCH(A53,기사별유입!$J$3:$J$3072,0),"")</f>
        <v/>
      </c>
      <c r="G53" s="24" t="str">
        <f>IF(F53="","",F53&amp;"@"&amp;COUNTIF($F$1:F53,F53))</f>
        <v/>
      </c>
      <c r="H53" s="24" t="str">
        <f t="shared" si="0"/>
        <v>Google 검색</v>
      </c>
      <c r="J53" s="24" t="str">
        <f>IF(F53="","",INDEX('기사 리스트'!B:B,MATCH("https://skinnonews.com"&amp;A53,'기사 리스트'!C:C,0)))</f>
        <v/>
      </c>
    </row>
    <row r="54" spans="1:10">
      <c r="A54" s="30" t="s">
        <v>1276</v>
      </c>
      <c r="B54" s="30" t="s">
        <v>2910</v>
      </c>
      <c r="C54" s="30">
        <v>109</v>
      </c>
      <c r="D54" s="30">
        <v>77</v>
      </c>
      <c r="F54" s="24">
        <f>IFERROR(MATCH(A54,기사별유입!$J$3:$J$3072,0),"")</f>
        <v>38</v>
      </c>
      <c r="G54" s="24" t="str">
        <f>IF(F54="","",F54&amp;"@"&amp;COUNTIF($F$1:F54,F54))</f>
        <v>38@1</v>
      </c>
      <c r="H54" s="24" t="str">
        <f t="shared" si="0"/>
        <v>Google 검색</v>
      </c>
      <c r="J54" s="24" t="str">
        <f>IF(F54="","",INDEX('기사 리스트'!B:B,MATCH("https://skinnonews.com"&amp;A54,'기사 리스트'!C:C,0)))</f>
        <v>“생분해성 플라스틱 원료 생산, 국내 미생물 기술로 연다”</v>
      </c>
    </row>
    <row r="55" spans="1:10">
      <c r="A55" s="30" t="s">
        <v>1280</v>
      </c>
      <c r="B55" s="30" t="s">
        <v>2910</v>
      </c>
      <c r="C55" s="30">
        <v>108</v>
      </c>
      <c r="D55" s="30">
        <v>92</v>
      </c>
      <c r="F55" s="24">
        <f>IFERROR(MATCH(A55,기사별유입!$J$3:$J$3072,0),"")</f>
        <v>25</v>
      </c>
      <c r="G55" s="24" t="str">
        <f>IF(F55="","",F55&amp;"@"&amp;COUNTIF($F$1:F55,F55))</f>
        <v>25@1</v>
      </c>
      <c r="H55" s="24" t="str">
        <f t="shared" si="0"/>
        <v>Google 검색</v>
      </c>
      <c r="J55" s="24" t="str">
        <f>IF(F55="","",INDEX('기사 리스트'!B:B,MATCH("https://skinnonews.com"&amp;A55,'기사 리스트'!C:C,0)))</f>
        <v>“SK주유소의 현재와 미래를 담은 공간에서 충전하는 행복 에너지!” – SK에너지 팝업스토어 SK주(酒)유소 서울 종로점</v>
      </c>
    </row>
    <row r="56" spans="1:10">
      <c r="A56" s="30" t="s">
        <v>3105</v>
      </c>
      <c r="B56" s="30" t="s">
        <v>2910</v>
      </c>
      <c r="C56" s="30">
        <v>108</v>
      </c>
      <c r="D56" s="30">
        <v>85</v>
      </c>
      <c r="F56" s="24">
        <f>IFERROR(MATCH(A56,기사별유입!$J$3:$J$3072,0),"")</f>
        <v>27</v>
      </c>
      <c r="G56" s="24" t="str">
        <f>IF(F56="","",F56&amp;"@"&amp;COUNTIF($F$1:F56,F56))</f>
        <v>27@1</v>
      </c>
      <c r="H56" s="24" t="str">
        <f t="shared" si="0"/>
        <v>Google 검색</v>
      </c>
      <c r="J56" s="24" t="str">
        <f>IF(F56="","",INDEX('기사 리스트'!B:B,MATCH("https://skinnonews.com"&amp;A56,'기사 리스트'!C:C,0)))</f>
        <v>[SK이노베이션 2024년 2분기 실적 발표] 2024년 상반기 매출액 37조 6,542억원, 영업이익 5,789억원 달성… 하반기도 지속 성장 전망</v>
      </c>
    </row>
    <row r="57" spans="1:10">
      <c r="A57" s="30" t="s">
        <v>1237</v>
      </c>
      <c r="B57" s="30" t="s">
        <v>2918</v>
      </c>
      <c r="C57" s="30">
        <v>108</v>
      </c>
      <c r="D57" s="30">
        <v>70</v>
      </c>
      <c r="F57" s="24" t="str">
        <f>IFERROR(MATCH(A57,기사별유입!$J$3:$J$3072,0),"")</f>
        <v/>
      </c>
      <c r="G57" s="24" t="str">
        <f>IF(F57="","",F57&amp;"@"&amp;COUNTIF($F$1:F57,F57))</f>
        <v/>
      </c>
      <c r="H57" s="24" t="str">
        <f t="shared" si="0"/>
        <v>Skenergy.com</v>
      </c>
      <c r="J57" s="24" t="str">
        <f>IF(F57="","",INDEX('기사 리스트'!B:B,MATCH("https://skinnonews.com"&amp;A57,'기사 리스트'!C:C,0)))</f>
        <v/>
      </c>
    </row>
    <row r="58" spans="1:10">
      <c r="A58" s="30" t="s">
        <v>1238</v>
      </c>
      <c r="B58" s="30" t="s">
        <v>2910</v>
      </c>
      <c r="C58" s="30">
        <v>108</v>
      </c>
      <c r="D58" s="30">
        <v>67</v>
      </c>
      <c r="F58" s="24" t="str">
        <f>IFERROR(MATCH(A58,기사별유입!$J$3:$J$3072,0),"")</f>
        <v/>
      </c>
      <c r="G58" s="24" t="str">
        <f>IF(F58="","",F58&amp;"@"&amp;COUNTIF($F$1:F58,F58))</f>
        <v/>
      </c>
      <c r="H58" s="24" t="str">
        <f t="shared" si="0"/>
        <v>Google 검색</v>
      </c>
      <c r="J58" s="24" t="str">
        <f>IF(F58="","",INDEX('기사 리스트'!B:B,MATCH("https://skinnonews.com"&amp;A58,'기사 리스트'!C:C,0)))</f>
        <v/>
      </c>
    </row>
    <row r="59" spans="1:10">
      <c r="A59" s="30" t="s">
        <v>1774</v>
      </c>
      <c r="B59" s="30" t="s">
        <v>2910</v>
      </c>
      <c r="C59" s="30">
        <v>105</v>
      </c>
      <c r="D59" s="30">
        <v>84</v>
      </c>
      <c r="F59" s="24">
        <f>IFERROR(MATCH(A59,기사별유입!$J$3:$J$3072,0),"")</f>
        <v>46</v>
      </c>
      <c r="G59" s="24" t="str">
        <f>IF(F59="","",F59&amp;"@"&amp;COUNTIF($F$1:F59,F59))</f>
        <v>46@1</v>
      </c>
      <c r="H59" s="24" t="str">
        <f t="shared" si="0"/>
        <v>Google 검색</v>
      </c>
      <c r="J59" s="24" t="e">
        <f>IF(F59="","",INDEX('기사 리스트'!B:B,MATCH("https://skinnonews.com"&amp;A59,'기사 리스트'!C:C,0)))</f>
        <v>#N/A</v>
      </c>
    </row>
    <row r="60" spans="1:10">
      <c r="A60" s="30" t="s">
        <v>1227</v>
      </c>
      <c r="B60" s="30" t="s">
        <v>2910</v>
      </c>
      <c r="C60" s="30">
        <v>101</v>
      </c>
      <c r="D60" s="30">
        <v>61</v>
      </c>
      <c r="F60" s="24" t="str">
        <f>IFERROR(MATCH(A60,기사별유입!$J$3:$J$3072,0),"")</f>
        <v/>
      </c>
      <c r="G60" s="24" t="str">
        <f>IF(F60="","",F60&amp;"@"&amp;COUNTIF($F$1:F60,F60))</f>
        <v/>
      </c>
      <c r="H60" s="24" t="str">
        <f t="shared" si="0"/>
        <v>Google 검색</v>
      </c>
      <c r="J60" s="24" t="str">
        <f>IF(F60="","",INDEX('기사 리스트'!B:B,MATCH("https://skinnonews.com"&amp;A60,'기사 리스트'!C:C,0)))</f>
        <v/>
      </c>
    </row>
    <row r="61" spans="1:10">
      <c r="A61" s="30" t="s">
        <v>1315</v>
      </c>
      <c r="B61" s="30" t="s">
        <v>2910</v>
      </c>
      <c r="C61" s="30">
        <v>100</v>
      </c>
      <c r="D61" s="30">
        <v>86</v>
      </c>
      <c r="F61" s="24">
        <f>IFERROR(MATCH(A61,기사별유입!$J$3:$J$3072,0),"")</f>
        <v>48</v>
      </c>
      <c r="G61" s="24" t="str">
        <f>IF(F61="","",F61&amp;"@"&amp;COUNTIF($F$1:F61,F61))</f>
        <v>48@1</v>
      </c>
      <c r="H61" s="24" t="str">
        <f t="shared" si="0"/>
        <v>Google 검색</v>
      </c>
      <c r="J61" s="24" t="str">
        <f>IF(F61="","",INDEX('기사 리스트'!B:B,MATCH("https://skinnonews.com"&amp;A61,'기사 리스트'!C:C,0)))</f>
        <v>[정전기가 생기는 이유] 정전기 원리를 활용한 재미있는 놀이!</v>
      </c>
    </row>
    <row r="62" spans="1:10">
      <c r="A62" s="30" t="s">
        <v>1979</v>
      </c>
      <c r="B62" s="30" t="s">
        <v>2910</v>
      </c>
      <c r="C62" s="30">
        <v>97</v>
      </c>
      <c r="D62" s="30">
        <v>86</v>
      </c>
      <c r="F62" s="24">
        <f>IFERROR(MATCH(A62,기사별유입!$J$3:$J$3072,0),"")</f>
        <v>47</v>
      </c>
      <c r="G62" s="24" t="str">
        <f>IF(F62="","",F62&amp;"@"&amp;COUNTIF($F$1:F62,F62))</f>
        <v>47@1</v>
      </c>
      <c r="H62" s="24" t="str">
        <f t="shared" si="0"/>
        <v>Google 검색</v>
      </c>
      <c r="J62" s="24" t="e">
        <f>IF(F62="","",INDEX('기사 리스트'!B:B,MATCH("https://skinnonews.com"&amp;A62,'기사 리스트'!C:C,0)))</f>
        <v>#N/A</v>
      </c>
    </row>
    <row r="63" spans="1:10">
      <c r="A63" s="30" t="s">
        <v>1260</v>
      </c>
      <c r="B63" s="30" t="s">
        <v>2910</v>
      </c>
      <c r="C63" s="30">
        <v>93</v>
      </c>
      <c r="D63" s="30">
        <v>84</v>
      </c>
      <c r="F63" s="24">
        <f>IFERROR(MATCH(A63,기사별유입!$J$3:$J$3072,0),"")</f>
        <v>51</v>
      </c>
      <c r="G63" s="24" t="str">
        <f>IF(F63="","",F63&amp;"@"&amp;COUNTIF($F$1:F63,F63))</f>
        <v>51@1</v>
      </c>
      <c r="H63" s="24" t="str">
        <f t="shared" si="0"/>
        <v>Google 검색</v>
      </c>
      <c r="J63" s="24" t="str">
        <f>IF(F63="","",INDEX('기사 리스트'!B:B,MATCH("https://skinnonews.com"&amp;A63,'기사 리스트'!C:C,0)))</f>
        <v>새 학기 계획 세우기 – 효율적인 스케줄 관리법 ‘불렛저널(bullet journal)’이란?</v>
      </c>
    </row>
    <row r="64" spans="1:10">
      <c r="A64" s="30" t="s">
        <v>1234</v>
      </c>
      <c r="B64" s="30" t="s">
        <v>2910</v>
      </c>
      <c r="C64" s="30">
        <v>92</v>
      </c>
      <c r="D64" s="30">
        <v>76</v>
      </c>
      <c r="F64" s="24">
        <f>IFERROR(MATCH(A64,기사별유입!$J$3:$J$3072,0),"")</f>
        <v>34</v>
      </c>
      <c r="G64" s="24" t="str">
        <f>IF(F64="","",F64&amp;"@"&amp;COUNTIF($F$1:F64,F64))</f>
        <v>34@1</v>
      </c>
      <c r="H64" s="24" t="str">
        <f t="shared" si="0"/>
        <v>Google 검색</v>
      </c>
      <c r="J64" s="24" t="str">
        <f>IF(F64="","",INDEX('기사 리스트'!B:B,MATCH("https://skinnonews.com"&amp;A64,'기사 리스트'!C:C,0)))</f>
        <v>[에너지食] ‘빛과 소금’ 대신 ‘빛과 석유’! – 시추 기술의 발전으로 알아보는 땅 속 보물찾기</v>
      </c>
    </row>
    <row r="65" spans="1:10">
      <c r="A65" s="30" t="s">
        <v>3483</v>
      </c>
      <c r="B65" s="30" t="s">
        <v>2910</v>
      </c>
      <c r="C65" s="30">
        <v>91</v>
      </c>
      <c r="D65" s="30">
        <v>68</v>
      </c>
      <c r="F65" s="24">
        <f>IFERROR(MATCH(A65,기사별유입!$J$3:$J$3072,0),"")</f>
        <v>21</v>
      </c>
      <c r="G65" s="24" t="str">
        <f>IF(F65="","",F65&amp;"@"&amp;COUNTIF($F$1:F65,F65))</f>
        <v>21@1</v>
      </c>
      <c r="H65" s="24" t="str">
        <f t="shared" si="0"/>
        <v>Google 검색</v>
      </c>
      <c r="J65" s="24" t="str">
        <f>IF(F65="","",INDEX('기사 리스트'!B:B,MATCH("https://skinnonews.com"&amp;A65,'기사 리스트'!C:C,0)))</f>
        <v>SK에너지, 국내 최초 지속가능항공유 전용 생산라인 갖췄다</v>
      </c>
    </row>
    <row r="66" spans="1:10">
      <c r="A66" s="30" t="s">
        <v>1285</v>
      </c>
      <c r="B66" s="30" t="s">
        <v>2910</v>
      </c>
      <c r="C66" s="30">
        <v>91</v>
      </c>
      <c r="D66" s="30">
        <v>66</v>
      </c>
      <c r="F66" s="24">
        <f>IFERROR(MATCH(A66,기사별유입!$J$3:$J$3072,0),"")</f>
        <v>49</v>
      </c>
      <c r="G66" s="24" t="str">
        <f>IF(F66="","",F66&amp;"@"&amp;COUNTIF($F$1:F66,F66))</f>
        <v>49@1</v>
      </c>
      <c r="H66" s="24" t="str">
        <f t="shared" si="0"/>
        <v>Google 검색</v>
      </c>
      <c r="J66" s="24" t="e">
        <f>IF(F66="","",INDEX('기사 리스트'!B:B,MATCH("https://skinnonews.com"&amp;A66,'기사 리스트'!C:C,0)))</f>
        <v>#N/A</v>
      </c>
    </row>
    <row r="67" spans="1:10">
      <c r="A67" s="30" t="s">
        <v>1337</v>
      </c>
      <c r="B67" s="30" t="s">
        <v>2910</v>
      </c>
      <c r="C67" s="30">
        <v>86</v>
      </c>
      <c r="D67" s="30">
        <v>81</v>
      </c>
      <c r="F67" s="24">
        <f>IFERROR(MATCH(A67,기사별유입!$J$3:$J$3072,0),"")</f>
        <v>60</v>
      </c>
      <c r="G67" s="24" t="str">
        <f>IF(F67="","",F67&amp;"@"&amp;COUNTIF($F$1:F67,F67))</f>
        <v>60@1</v>
      </c>
      <c r="H67" s="24" t="str">
        <f t="shared" ref="H67:H130" si="1">IF(B67="naver","Naver 검색",IF(B67="google","Google 검색",IF(B67="(direct)","직접유입",UPPER(LEFT(B67,1))&amp;MID(B67,2,99))))</f>
        <v>Google 검색</v>
      </c>
      <c r="J67" s="24" t="str">
        <f>IF(F67="","",INDEX('기사 리스트'!B:B,MATCH("https://skinnonews.com"&amp;A67,'기사 리스트'!C:C,0)))</f>
        <v>[영상] “맹그로브가 뭐예요?”</v>
      </c>
    </row>
    <row r="68" spans="1:10">
      <c r="A68" s="30" t="s">
        <v>1274</v>
      </c>
      <c r="B68" s="30" t="s">
        <v>2910</v>
      </c>
      <c r="C68" s="30">
        <v>86</v>
      </c>
      <c r="D68" s="30">
        <v>73</v>
      </c>
      <c r="F68" s="24">
        <f>IFERROR(MATCH(A68,기사별유입!$J$3:$J$3072,0),"")</f>
        <v>55</v>
      </c>
      <c r="G68" s="24" t="str">
        <f>IF(F68="","",F68&amp;"@"&amp;COUNTIF($F$1:F68,F68))</f>
        <v>55@1</v>
      </c>
      <c r="H68" s="24" t="str">
        <f t="shared" si="1"/>
        <v>Google 검색</v>
      </c>
      <c r="J68" s="24" t="str">
        <f>IF(F68="","",INDEX('기사 리스트'!B:B,MATCH("https://skinnonews.com"&amp;A68,'기사 리스트'!C:C,0)))</f>
        <v>SK온, 세계 최고 리튬이온전도도 新고체전해질 개발 성공</v>
      </c>
    </row>
    <row r="69" spans="1:10">
      <c r="A69" s="30" t="s">
        <v>1255</v>
      </c>
      <c r="B69" s="30" t="s">
        <v>2920</v>
      </c>
      <c r="C69" s="30">
        <v>85</v>
      </c>
      <c r="D69" s="30">
        <v>55</v>
      </c>
      <c r="F69" s="24" t="str">
        <f>IFERROR(MATCH(A69,기사별유입!$J$3:$J$3072,0),"")</f>
        <v/>
      </c>
      <c r="G69" s="24" t="str">
        <f>IF(F69="","",F69&amp;"@"&amp;COUNTIF($F$1:F69,F69))</f>
        <v/>
      </c>
      <c r="H69" s="24" t="str">
        <f t="shared" si="1"/>
        <v>Skenmove.com</v>
      </c>
      <c r="J69" s="24" t="str">
        <f>IF(F69="","",INDEX('기사 리스트'!B:B,MATCH("https://skinnonews.com"&amp;A69,'기사 리스트'!C:C,0)))</f>
        <v/>
      </c>
    </row>
    <row r="70" spans="1:10">
      <c r="A70" s="30" t="s">
        <v>1288</v>
      </c>
      <c r="B70" s="30" t="s">
        <v>2910</v>
      </c>
      <c r="C70" s="30">
        <v>84</v>
      </c>
      <c r="D70" s="30">
        <v>76</v>
      </c>
      <c r="F70" s="24">
        <f>IFERROR(MATCH(A70,기사별유입!$J$3:$J$3072,0),"")</f>
        <v>59</v>
      </c>
      <c r="G70" s="24" t="str">
        <f>IF(F70="","",F70&amp;"@"&amp;COUNTIF($F$1:F70,F70))</f>
        <v>59@1</v>
      </c>
      <c r="H70" s="24" t="str">
        <f t="shared" si="1"/>
        <v>Google 검색</v>
      </c>
      <c r="J70" s="24" t="str">
        <f>IF(F70="","",INDEX('기사 리스트'!B:B,MATCH("https://skinnonews.com"&amp;A70,'기사 리스트'!C:C,0)))</f>
        <v>SK온, 美 솔리드파워와 협력 강화… 전고체 배터리 개발 가속</v>
      </c>
    </row>
    <row r="71" spans="1:10">
      <c r="A71" s="30" t="s">
        <v>3480</v>
      </c>
      <c r="B71" s="30" t="s">
        <v>2910</v>
      </c>
      <c r="C71" s="30">
        <v>82</v>
      </c>
      <c r="D71" s="30">
        <v>66</v>
      </c>
      <c r="F71" s="24">
        <f>IFERROR(MATCH(A71,기사별유입!$J$3:$J$3072,0),"")</f>
        <v>2</v>
      </c>
      <c r="G71" s="24" t="str">
        <f>IF(F71="","",F71&amp;"@"&amp;COUNTIF($F$1:F71,F71))</f>
        <v>2@2</v>
      </c>
      <c r="H71" s="24" t="str">
        <f t="shared" si="1"/>
        <v>Google 검색</v>
      </c>
      <c r="J71" s="24" t="str">
        <f>IF(F71="","",INDEX('기사 리스트'!B:B,MATCH("https://skinnonews.com"&amp;A71,'기사 리스트'!C:C,0)))</f>
        <v>손때 묻어 누렇게 변한 케이스? 누군가 밟아서 하얗게 변한 의자? 정말 우리가 잘못 관리한 걸까?</v>
      </c>
    </row>
    <row r="72" spans="1:10">
      <c r="A72" s="30" t="s">
        <v>3485</v>
      </c>
      <c r="B72" s="30" t="s">
        <v>2910</v>
      </c>
      <c r="C72" s="30">
        <v>81</v>
      </c>
      <c r="D72" s="30">
        <v>67</v>
      </c>
      <c r="F72" s="24">
        <f>IFERROR(MATCH(A72,기사별유입!$J$3:$J$3072,0),"")</f>
        <v>26</v>
      </c>
      <c r="G72" s="24" t="str">
        <f>IF(F72="","",F72&amp;"@"&amp;COUNTIF($F$1:F72,F72))</f>
        <v>26@1</v>
      </c>
      <c r="H72" s="24" t="str">
        <f t="shared" si="1"/>
        <v>Google 검색</v>
      </c>
      <c r="J72" s="24" t="str">
        <f>IF(F72="","",INDEX('기사 리스트'!B:B,MATCH("https://skinnonews.com"&amp;A72,'기사 리스트'!C:C,0)))</f>
        <v>한화-SK, ‘불타지 않는 ESS’ 세계최초 개발… “글로벌 친환경 선박시장 공략”</v>
      </c>
    </row>
    <row r="73" spans="1:10">
      <c r="A73" s="30" t="s">
        <v>1304</v>
      </c>
      <c r="B73" s="30" t="s">
        <v>2910</v>
      </c>
      <c r="C73" s="30">
        <v>81</v>
      </c>
      <c r="D73" s="30">
        <v>70</v>
      </c>
      <c r="F73" s="24">
        <f>IFERROR(MATCH(A73,기사별유입!$J$3:$J$3072,0),"")</f>
        <v>52</v>
      </c>
      <c r="G73" s="24" t="str">
        <f>IF(F73="","",F73&amp;"@"&amp;COUNTIF($F$1:F73,F73))</f>
        <v>52@1</v>
      </c>
      <c r="H73" s="24" t="str">
        <f t="shared" si="1"/>
        <v>Google 검색</v>
      </c>
      <c r="J73" s="24" t="e">
        <f>IF(F73="","",INDEX('기사 리스트'!B:B,MATCH("https://skinnonews.com"&amp;A73,'기사 리스트'!C:C,0)))</f>
        <v>#N/A</v>
      </c>
    </row>
    <row r="74" spans="1:10">
      <c r="A74" s="30" t="s">
        <v>1295</v>
      </c>
      <c r="B74" s="30" t="s">
        <v>2910</v>
      </c>
      <c r="C74" s="30">
        <v>78</v>
      </c>
      <c r="D74" s="30">
        <v>70</v>
      </c>
      <c r="F74" s="24">
        <f>IFERROR(MATCH(A74,기사별유입!$J$3:$J$3072,0),"")</f>
        <v>35</v>
      </c>
      <c r="G74" s="24" t="str">
        <f>IF(F74="","",F74&amp;"@"&amp;COUNTIF($F$1:F74,F74))</f>
        <v>35@1</v>
      </c>
      <c r="H74" s="24" t="str">
        <f t="shared" si="1"/>
        <v>Google 검색</v>
      </c>
      <c r="J74" s="24" t="str">
        <f>IF(F74="","",INDEX('기사 리스트'!B:B,MATCH("https://skinnonews.com"&amp;A74,'기사 리스트'!C:C,0)))</f>
        <v>원유 용량의 단위 배럴(barrel, bbl), 언제부터 쓰였을까?</v>
      </c>
    </row>
    <row r="75" spans="1:10">
      <c r="A75" s="30" t="s">
        <v>1282</v>
      </c>
      <c r="B75" s="30" t="s">
        <v>2910</v>
      </c>
      <c r="C75" s="30">
        <v>78</v>
      </c>
      <c r="D75" s="30">
        <v>64</v>
      </c>
      <c r="F75" s="24">
        <f>IFERROR(MATCH(A75,기사별유입!$J$3:$J$3072,0),"")</f>
        <v>64</v>
      </c>
      <c r="G75" s="24" t="str">
        <f>IF(F75="","",F75&amp;"@"&amp;COUNTIF($F$1:F75,F75))</f>
        <v>64@1</v>
      </c>
      <c r="H75" s="24" t="str">
        <f t="shared" si="1"/>
        <v>Google 검색</v>
      </c>
      <c r="J75" s="24" t="e">
        <f>IF(F75="","",INDEX('기사 리스트'!B:B,MATCH("https://skinnonews.com"&amp;A75,'기사 리스트'!C:C,0)))</f>
        <v>#N/A</v>
      </c>
    </row>
    <row r="76" spans="1:10">
      <c r="A76" s="30" t="s">
        <v>1226</v>
      </c>
      <c r="B76" s="30" t="s">
        <v>2909</v>
      </c>
      <c r="C76" s="30">
        <v>78</v>
      </c>
      <c r="D76" s="30">
        <v>43</v>
      </c>
      <c r="F76" s="24" t="str">
        <f>IFERROR(MATCH(A76,기사별유입!$J$3:$J$3072,0),"")</f>
        <v/>
      </c>
      <c r="G76" s="24" t="str">
        <f>IF(F76="","",F76&amp;"@"&amp;COUNTIF($F$1:F76,F76))</f>
        <v/>
      </c>
      <c r="H76" s="24" t="str">
        <f t="shared" si="1"/>
        <v>직접유입</v>
      </c>
      <c r="J76" s="24" t="str">
        <f>IF(F76="","",INDEX('기사 리스트'!B:B,MATCH("https://skinnonews.com"&amp;A76,'기사 리스트'!C:C,0)))</f>
        <v/>
      </c>
    </row>
    <row r="77" spans="1:10">
      <c r="A77" s="30" t="s">
        <v>1300</v>
      </c>
      <c r="B77" s="30" t="s">
        <v>2910</v>
      </c>
      <c r="C77" s="30">
        <v>77</v>
      </c>
      <c r="D77" s="30">
        <v>72</v>
      </c>
      <c r="F77" s="24">
        <f>IFERROR(MATCH(A77,기사별유입!$J$3:$J$3072,0),"")</f>
        <v>65</v>
      </c>
      <c r="G77" s="24" t="str">
        <f>IF(F77="","",F77&amp;"@"&amp;COUNTIF($F$1:F77,F77))</f>
        <v>65@1</v>
      </c>
      <c r="H77" s="24" t="str">
        <f t="shared" si="1"/>
        <v>Google 검색</v>
      </c>
      <c r="J77" s="24" t="e">
        <f>IF(F77="","",INDEX('기사 리스트'!B:B,MATCH("https://skinnonews.com"&amp;A77,'기사 리스트'!C:C,0)))</f>
        <v>#N/A</v>
      </c>
    </row>
    <row r="78" spans="1:10">
      <c r="A78" s="30" t="s">
        <v>1231</v>
      </c>
      <c r="B78" s="30" t="s">
        <v>2909</v>
      </c>
      <c r="C78" s="30">
        <v>76</v>
      </c>
      <c r="D78" s="30">
        <v>38</v>
      </c>
      <c r="F78" s="24" t="str">
        <f>IFERROR(MATCH(A78,기사별유입!$J$3:$J$3072,0),"")</f>
        <v/>
      </c>
      <c r="G78" s="24" t="str">
        <f>IF(F78="","",F78&amp;"@"&amp;COUNTIF($F$1:F78,F78))</f>
        <v/>
      </c>
      <c r="H78" s="24" t="str">
        <f t="shared" si="1"/>
        <v>직접유입</v>
      </c>
      <c r="J78" s="24" t="str">
        <f>IF(F78="","",INDEX('기사 리스트'!B:B,MATCH("https://skinnonews.com"&amp;A78,'기사 리스트'!C:C,0)))</f>
        <v/>
      </c>
    </row>
    <row r="79" spans="1:10">
      <c r="A79" s="30" t="s">
        <v>1237</v>
      </c>
      <c r="B79" s="30" t="s">
        <v>2910</v>
      </c>
      <c r="C79" s="30">
        <v>75</v>
      </c>
      <c r="D79" s="30">
        <v>49</v>
      </c>
      <c r="F79" s="24" t="str">
        <f>IFERROR(MATCH(A79,기사별유입!$J$3:$J$3072,0),"")</f>
        <v/>
      </c>
      <c r="G79" s="24" t="str">
        <f>IF(F79="","",F79&amp;"@"&amp;COUNTIF($F$1:F79,F79))</f>
        <v/>
      </c>
      <c r="H79" s="24" t="str">
        <f t="shared" si="1"/>
        <v>Google 검색</v>
      </c>
      <c r="J79" s="24" t="str">
        <f>IF(F79="","",INDEX('기사 리스트'!B:B,MATCH("https://skinnonews.com"&amp;A79,'기사 리스트'!C:C,0)))</f>
        <v/>
      </c>
    </row>
    <row r="80" spans="1:10">
      <c r="A80" s="30" t="s">
        <v>1255</v>
      </c>
      <c r="B80" s="30" t="s">
        <v>2911</v>
      </c>
      <c r="C80" s="30">
        <v>75</v>
      </c>
      <c r="D80" s="30">
        <v>54</v>
      </c>
      <c r="F80" s="24" t="str">
        <f>IFERROR(MATCH(A80,기사별유입!$J$3:$J$3072,0),"")</f>
        <v/>
      </c>
      <c r="G80" s="24" t="str">
        <f>IF(F80="","",F80&amp;"@"&amp;COUNTIF($F$1:F80,F80))</f>
        <v/>
      </c>
      <c r="H80" s="24" t="str">
        <f t="shared" si="1"/>
        <v>Naver 검색</v>
      </c>
      <c r="J80" s="24" t="str">
        <f>IF(F80="","",INDEX('기사 리스트'!B:B,MATCH("https://skinnonews.com"&amp;A80,'기사 리스트'!C:C,0)))</f>
        <v/>
      </c>
    </row>
    <row r="81" spans="1:10">
      <c r="A81" s="30" t="s">
        <v>1324</v>
      </c>
      <c r="B81" s="30" t="s">
        <v>2910</v>
      </c>
      <c r="C81" s="30">
        <v>74</v>
      </c>
      <c r="D81" s="30">
        <v>67</v>
      </c>
      <c r="F81" s="24">
        <f>IFERROR(MATCH(A81,기사별유입!$J$3:$J$3072,0),"")</f>
        <v>67</v>
      </c>
      <c r="G81" s="24" t="str">
        <f>IF(F81="","",F81&amp;"@"&amp;COUNTIF($F$1:F81,F81))</f>
        <v>67@1</v>
      </c>
      <c r="H81" s="24" t="str">
        <f t="shared" si="1"/>
        <v>Google 검색</v>
      </c>
      <c r="J81" s="24" t="e">
        <f>IF(F81="","",INDEX('기사 리스트'!B:B,MATCH("https://skinnonews.com"&amp;A81,'기사 리스트'!C:C,0)))</f>
        <v>#N/A</v>
      </c>
    </row>
    <row r="82" spans="1:10">
      <c r="A82" s="30" t="s">
        <v>1330</v>
      </c>
      <c r="B82" s="30" t="s">
        <v>2910</v>
      </c>
      <c r="C82" s="30">
        <v>74</v>
      </c>
      <c r="D82" s="30">
        <v>61</v>
      </c>
      <c r="F82" s="24">
        <f>IFERROR(MATCH(A82,기사별유입!$J$3:$J$3072,0),"")</f>
        <v>53</v>
      </c>
      <c r="G82" s="24" t="str">
        <f>IF(F82="","",F82&amp;"@"&amp;COUNTIF($F$1:F82,F82))</f>
        <v>53@1</v>
      </c>
      <c r="H82" s="24" t="str">
        <f t="shared" si="1"/>
        <v>Google 검색</v>
      </c>
      <c r="J82" s="24" t="str">
        <f>IF(F82="","",INDEX('기사 리스트'!B:B,MATCH("https://skinnonews.com"&amp;A82,'기사 리스트'!C:C,0)))</f>
        <v>안전 비행 뒤에 숨겨진 주인공! 비행기를 움직이는 ‘항공유’ – 겨울 여행 시즌, 알고 가면 더 재밌다(1)</v>
      </c>
    </row>
    <row r="83" spans="1:10">
      <c r="A83" s="30" t="s">
        <v>1217</v>
      </c>
      <c r="B83" s="30" t="s">
        <v>2909</v>
      </c>
      <c r="C83" s="30">
        <v>73</v>
      </c>
      <c r="D83" s="30">
        <v>50</v>
      </c>
      <c r="F83" s="24">
        <f>IFERROR(MATCH(A83,기사별유입!$J$3:$J$3072,0),"")</f>
        <v>4</v>
      </c>
      <c r="G83" s="24" t="str">
        <f>IF(F83="","",F83&amp;"@"&amp;COUNTIF($F$1:F83,F83))</f>
        <v>4@2</v>
      </c>
      <c r="H83" s="24" t="str">
        <f t="shared" si="1"/>
        <v>직접유입</v>
      </c>
      <c r="J83" s="24" t="str">
        <f>IF(F83="","",INDEX('기사 리스트'!B:B,MATCH("https://skinnonews.com"&amp;A83,'기사 리스트'!C:C,0)))</f>
        <v>[전지적 배터리 시점] ② 2차전지 성능을 좌우하는 ‘네 가지 속사정’ 파헤치기</v>
      </c>
    </row>
    <row r="84" spans="1:10">
      <c r="A84" s="30" t="s">
        <v>1246</v>
      </c>
      <c r="B84" s="30" t="s">
        <v>2910</v>
      </c>
      <c r="C84" s="30">
        <v>72</v>
      </c>
      <c r="D84" s="30">
        <v>66</v>
      </c>
      <c r="F84" s="24">
        <f>IFERROR(MATCH(A84,기사별유입!$J$3:$J$3072,0),"")</f>
        <v>72</v>
      </c>
      <c r="G84" s="24" t="str">
        <f>IF(F84="","",F84&amp;"@"&amp;COUNTIF($F$1:F84,F84))</f>
        <v>72@1</v>
      </c>
      <c r="H84" s="24" t="str">
        <f t="shared" si="1"/>
        <v>Google 검색</v>
      </c>
      <c r="J84" s="24" t="str">
        <f>IF(F84="","",INDEX('기사 리스트'!B:B,MATCH("https://skinnonews.com"&amp;A84,'기사 리스트'!C:C,0)))</f>
        <v>[기고] 언제나 전력과 함께 : V2L은 왜 신형 전기차가 반드시 구비해야 하는 기능인가? – 제임스 카터 (James Carter)</v>
      </c>
    </row>
    <row r="85" spans="1:10">
      <c r="A85" s="30" t="s">
        <v>3483</v>
      </c>
      <c r="B85" s="30" t="s">
        <v>2909</v>
      </c>
      <c r="C85" s="30">
        <v>72</v>
      </c>
      <c r="D85" s="30">
        <v>53</v>
      </c>
      <c r="F85" s="24">
        <f>IFERROR(MATCH(A85,기사별유입!$J$3:$J$3072,0),"")</f>
        <v>21</v>
      </c>
      <c r="G85" s="24" t="str">
        <f>IF(F85="","",F85&amp;"@"&amp;COUNTIF($F$1:F85,F85))</f>
        <v>21@2</v>
      </c>
      <c r="H85" s="24" t="str">
        <f t="shared" si="1"/>
        <v>직접유입</v>
      </c>
      <c r="J85" s="24" t="str">
        <f>IF(F85="","",INDEX('기사 리스트'!B:B,MATCH("https://skinnonews.com"&amp;A85,'기사 리스트'!C:C,0)))</f>
        <v>SK에너지, 국내 최초 지속가능항공유 전용 생산라인 갖췄다</v>
      </c>
    </row>
    <row r="86" spans="1:10">
      <c r="A86" s="30" t="s">
        <v>1270</v>
      </c>
      <c r="B86" s="30" t="s">
        <v>2910</v>
      </c>
      <c r="C86" s="30">
        <v>72</v>
      </c>
      <c r="D86" s="30">
        <v>62</v>
      </c>
      <c r="F86" s="24">
        <f>IFERROR(MATCH(A86,기사별유입!$J$3:$J$3072,0),"")</f>
        <v>54</v>
      </c>
      <c r="G86" s="24" t="str">
        <f>IF(F86="","",F86&amp;"@"&amp;COUNTIF($F$1:F86,F86))</f>
        <v>54@1</v>
      </c>
      <c r="H86" s="24" t="str">
        <f t="shared" si="1"/>
        <v>Google 검색</v>
      </c>
      <c r="J86" s="24" t="e">
        <f>IF(F86="","",INDEX('기사 리스트'!B:B,MATCH("https://skinnonews.com"&amp;A86,'기사 리스트'!C:C,0)))</f>
        <v>#N/A</v>
      </c>
    </row>
    <row r="87" spans="1:10">
      <c r="A87" s="30" t="s">
        <v>1271</v>
      </c>
      <c r="B87" s="30" t="s">
        <v>2910</v>
      </c>
      <c r="C87" s="30">
        <v>71</v>
      </c>
      <c r="D87" s="30">
        <v>66</v>
      </c>
      <c r="F87" s="24">
        <f>IFERROR(MATCH(A87,기사별유입!$J$3:$J$3072,0),"")</f>
        <v>69</v>
      </c>
      <c r="G87" s="24" t="str">
        <f>IF(F87="","",F87&amp;"@"&amp;COUNTIF($F$1:F87,F87))</f>
        <v>69@1</v>
      </c>
      <c r="H87" s="24" t="str">
        <f t="shared" si="1"/>
        <v>Google 검색</v>
      </c>
      <c r="J87" s="24" t="e">
        <f>IF(F87="","",INDEX('기사 리스트'!B:B,MATCH("https://skinnonews.com"&amp;A87,'기사 리스트'!C:C,0)))</f>
        <v>#N/A</v>
      </c>
    </row>
    <row r="88" spans="1:10">
      <c r="A88" s="30" t="s">
        <v>1231</v>
      </c>
      <c r="B88" s="30" t="s">
        <v>2910</v>
      </c>
      <c r="C88" s="30">
        <v>71</v>
      </c>
      <c r="D88" s="30">
        <v>49</v>
      </c>
      <c r="F88" s="24" t="str">
        <f>IFERROR(MATCH(A88,기사별유입!$J$3:$J$3072,0),"")</f>
        <v/>
      </c>
      <c r="G88" s="24" t="str">
        <f>IF(F88="","",F88&amp;"@"&amp;COUNTIF($F$1:F88,F88))</f>
        <v/>
      </c>
      <c r="H88" s="24" t="str">
        <f t="shared" si="1"/>
        <v>Google 검색</v>
      </c>
      <c r="J88" s="24" t="str">
        <f>IF(F88="","",INDEX('기사 리스트'!B:B,MATCH("https://skinnonews.com"&amp;A88,'기사 리스트'!C:C,0)))</f>
        <v/>
      </c>
    </row>
    <row r="89" spans="1:10">
      <c r="A89" s="30" t="s">
        <v>1362</v>
      </c>
      <c r="B89" s="30" t="s">
        <v>2910</v>
      </c>
      <c r="C89" s="30">
        <v>68</v>
      </c>
      <c r="D89" s="30">
        <v>57</v>
      </c>
      <c r="F89" s="24">
        <f>IFERROR(MATCH(A89,기사별유입!$J$3:$J$3072,0),"")</f>
        <v>57</v>
      </c>
      <c r="G89" s="24" t="str">
        <f>IF(F89="","",F89&amp;"@"&amp;COUNTIF($F$1:F89,F89))</f>
        <v>57@1</v>
      </c>
      <c r="H89" s="24" t="str">
        <f t="shared" si="1"/>
        <v>Google 검색</v>
      </c>
      <c r="J89" s="24" t="str">
        <f>IF(F89="","",INDEX('기사 리스트'!B:B,MATCH("https://skinnonews.com"&amp;A89,'기사 리스트'!C:C,0)))</f>
        <v>난(暖)방에 냉(冷)매가 필요하다고?</v>
      </c>
    </row>
    <row r="90" spans="1:10">
      <c r="A90" s="30" t="s">
        <v>1313</v>
      </c>
      <c r="B90" s="30" t="s">
        <v>2910</v>
      </c>
      <c r="C90" s="30">
        <v>68</v>
      </c>
      <c r="D90" s="30">
        <v>61</v>
      </c>
      <c r="F90" s="24">
        <f>IFERROR(MATCH(A90,기사별유입!$J$3:$J$3072,0),"")</f>
        <v>70</v>
      </c>
      <c r="G90" s="24" t="str">
        <f>IF(F90="","",F90&amp;"@"&amp;COUNTIF($F$1:F90,F90))</f>
        <v>70@1</v>
      </c>
      <c r="H90" s="24" t="str">
        <f t="shared" si="1"/>
        <v>Google 검색</v>
      </c>
      <c r="J90" s="24" t="e">
        <f>IF(F90="","",INDEX('기사 리스트'!B:B,MATCH("https://skinnonews.com"&amp;A90,'기사 리스트'!C:C,0)))</f>
        <v>#N/A</v>
      </c>
    </row>
    <row r="91" spans="1:10">
      <c r="A91" s="30" t="s">
        <v>1272</v>
      </c>
      <c r="B91" s="30" t="s">
        <v>2910</v>
      </c>
      <c r="C91" s="30">
        <v>67</v>
      </c>
      <c r="D91" s="30">
        <v>58</v>
      </c>
      <c r="F91" s="24">
        <f>IFERROR(MATCH(A91,기사별유입!$J$3:$J$3072,0),"")</f>
        <v>77</v>
      </c>
      <c r="G91" s="24" t="str">
        <f>IF(F91="","",F91&amp;"@"&amp;COUNTIF($F$1:F91,F91))</f>
        <v>77@1</v>
      </c>
      <c r="H91" s="24" t="str">
        <f t="shared" si="1"/>
        <v>Google 검색</v>
      </c>
      <c r="J91" s="24" t="str">
        <f>IF(F91="","",INDEX('기사 리스트'!B:B,MATCH("https://skinnonews.com"&amp;A91,'기사 리스트'!C:C,0)))</f>
        <v>SK이노베이션, AI/DT 입힌 스마트플랜트 2.0 도입… 현장 효율성 대폭 높인다</v>
      </c>
    </row>
    <row r="92" spans="1:10">
      <c r="A92" s="30" t="s">
        <v>1318</v>
      </c>
      <c r="B92" s="30" t="s">
        <v>2910</v>
      </c>
      <c r="C92" s="30">
        <v>66</v>
      </c>
      <c r="D92" s="30">
        <v>61</v>
      </c>
      <c r="F92" s="24" t="str">
        <f>IFERROR(MATCH(A92,기사별유입!$J$3:$J$3072,0),"")</f>
        <v/>
      </c>
      <c r="G92" s="24" t="str">
        <f>IF(F92="","",F92&amp;"@"&amp;COUNTIF($F$1:F92,F92))</f>
        <v/>
      </c>
      <c r="H92" s="24" t="str">
        <f t="shared" si="1"/>
        <v>Google 검색</v>
      </c>
      <c r="J92" s="24" t="str">
        <f>IF(F92="","",INDEX('기사 리스트'!B:B,MATCH("https://skinnonews.com"&amp;A92,'기사 리스트'!C:C,0)))</f>
        <v/>
      </c>
    </row>
    <row r="93" spans="1:10">
      <c r="A93" s="30" t="s">
        <v>1297</v>
      </c>
      <c r="B93" s="30" t="s">
        <v>2910</v>
      </c>
      <c r="C93" s="30">
        <v>66</v>
      </c>
      <c r="D93" s="30">
        <v>47</v>
      </c>
      <c r="F93" s="24">
        <f>IFERROR(MATCH(A93,기사별유입!$J$3:$J$3072,0),"")</f>
        <v>10</v>
      </c>
      <c r="G93" s="24" t="str">
        <f>IF(F93="","",F93&amp;"@"&amp;COUNTIF($F$1:F93,F93))</f>
        <v>10@2</v>
      </c>
      <c r="H93" s="24" t="str">
        <f t="shared" si="1"/>
        <v>Google 검색</v>
      </c>
      <c r="J93" s="24" t="str">
        <f>IF(F93="","",INDEX('기사 리스트'!B:B,MATCH("https://skinnonews.com"&amp;A93,'기사 리스트'!C:C,0)))</f>
        <v>축구공부터 트랙까지! 스포츠 기록을 경신하는 석유화학 소재</v>
      </c>
    </row>
    <row r="94" spans="1:10">
      <c r="A94" s="30" t="s">
        <v>1240</v>
      </c>
      <c r="B94" s="30" t="s">
        <v>2910</v>
      </c>
      <c r="C94" s="30">
        <v>66</v>
      </c>
      <c r="D94" s="30">
        <v>39</v>
      </c>
      <c r="F94" s="24" t="str">
        <f>IFERROR(MATCH(A94,기사별유입!$J$3:$J$3072,0),"")</f>
        <v/>
      </c>
      <c r="G94" s="24" t="str">
        <f>IF(F94="","",F94&amp;"@"&amp;COUNTIF($F$1:F94,F94))</f>
        <v/>
      </c>
      <c r="H94" s="24" t="str">
        <f t="shared" si="1"/>
        <v>Google 검색</v>
      </c>
      <c r="J94" s="24" t="str">
        <f>IF(F94="","",INDEX('기사 리스트'!B:B,MATCH("https://skinnonews.com"&amp;A94,'기사 리스트'!C:C,0)))</f>
        <v/>
      </c>
    </row>
    <row r="95" spans="1:10">
      <c r="A95" s="30" t="s">
        <v>1299</v>
      </c>
      <c r="B95" s="30" t="s">
        <v>2910</v>
      </c>
      <c r="C95" s="30">
        <v>65</v>
      </c>
      <c r="D95" s="30">
        <v>59</v>
      </c>
      <c r="F95" s="24">
        <f>IFERROR(MATCH(A95,기사별유입!$J$3:$J$3072,0),"")</f>
        <v>76</v>
      </c>
      <c r="G95" s="24" t="str">
        <f>IF(F95="","",F95&amp;"@"&amp;COUNTIF($F$1:F95,F95))</f>
        <v>76@1</v>
      </c>
      <c r="H95" s="24" t="str">
        <f t="shared" si="1"/>
        <v>Google 검색</v>
      </c>
      <c r="J95" s="24" t="str">
        <f>IF(F95="","",INDEX('기사 리스트'!B:B,MATCH("https://skinnonews.com"&amp;A95,'기사 리스트'!C:C,0)))</f>
        <v>“폐플라스틱을 다시 석유로! 울산에 세계 최대 도시유전 기업 만든다” – SK지오센트릭, ‘플라스틱 리사이클 클러스터’ 조성</v>
      </c>
    </row>
    <row r="96" spans="1:10">
      <c r="A96" s="30" t="s">
        <v>1290</v>
      </c>
      <c r="B96" s="30" t="s">
        <v>2910</v>
      </c>
      <c r="C96" s="30">
        <v>63</v>
      </c>
      <c r="D96" s="30">
        <v>46</v>
      </c>
      <c r="F96" s="24">
        <f>IFERROR(MATCH(A96,기사별유입!$J$3:$J$3072,0),"")</f>
        <v>71</v>
      </c>
      <c r="G96" s="24" t="str">
        <f>IF(F96="","",F96&amp;"@"&amp;COUNTIF($F$1:F96,F96))</f>
        <v>71@1</v>
      </c>
      <c r="H96" s="24" t="str">
        <f t="shared" si="1"/>
        <v>Google 검색</v>
      </c>
      <c r="J96" s="24" t="e">
        <f>IF(F96="","",INDEX('기사 리스트'!B:B,MATCH("https://skinnonews.com"&amp;A96,'기사 리스트'!C:C,0)))</f>
        <v>#N/A</v>
      </c>
    </row>
    <row r="97" spans="1:10">
      <c r="A97" s="30" t="s">
        <v>1248</v>
      </c>
      <c r="B97" s="30" t="s">
        <v>2909</v>
      </c>
      <c r="C97" s="30">
        <v>63</v>
      </c>
      <c r="D97" s="30">
        <v>37</v>
      </c>
      <c r="F97" s="24" t="str">
        <f>IFERROR(MATCH(A97,기사별유입!$J$3:$J$3072,0),"")</f>
        <v/>
      </c>
      <c r="G97" s="24" t="str">
        <f>IF(F97="","",F97&amp;"@"&amp;COUNTIF($F$1:F97,F97))</f>
        <v/>
      </c>
      <c r="H97" s="24" t="str">
        <f t="shared" si="1"/>
        <v>직접유입</v>
      </c>
      <c r="J97" s="24" t="str">
        <f>IF(F97="","",INDEX('기사 리스트'!B:B,MATCH("https://skinnonews.com"&amp;A97,'기사 리스트'!C:C,0)))</f>
        <v/>
      </c>
    </row>
    <row r="98" spans="1:10">
      <c r="A98" s="30" t="s">
        <v>1215</v>
      </c>
      <c r="B98" s="30" t="s">
        <v>2923</v>
      </c>
      <c r="C98" s="30">
        <v>62</v>
      </c>
      <c r="D98" s="30">
        <v>11</v>
      </c>
      <c r="F98" s="24" t="str">
        <f>IFERROR(MATCH(A98,기사별유입!$J$3:$J$3072,0),"")</f>
        <v/>
      </c>
      <c r="G98" s="24" t="str">
        <f>IF(F98="","",F98&amp;"@"&amp;COUNTIF($F$1:F98,F98))</f>
        <v/>
      </c>
      <c r="H98" s="24" t="str">
        <f t="shared" si="1"/>
        <v>Ozmailer.com</v>
      </c>
      <c r="J98" s="24" t="str">
        <f>IF(F98="","",INDEX('기사 리스트'!B:B,MATCH("https://skinnonews.com"&amp;A98,'기사 리스트'!C:C,0)))</f>
        <v/>
      </c>
    </row>
    <row r="99" spans="1:10">
      <c r="A99" s="30" t="s">
        <v>1292</v>
      </c>
      <c r="B99" s="30" t="s">
        <v>2910</v>
      </c>
      <c r="C99" s="30">
        <v>62</v>
      </c>
      <c r="D99" s="30">
        <v>43</v>
      </c>
      <c r="F99" s="24" t="str">
        <f>IFERROR(MATCH(A99,기사별유입!$J$3:$J$3072,0),"")</f>
        <v/>
      </c>
      <c r="G99" s="24" t="str">
        <f>IF(F99="","",F99&amp;"@"&amp;COUNTIF($F$1:F99,F99))</f>
        <v/>
      </c>
      <c r="H99" s="24" t="str">
        <f t="shared" si="1"/>
        <v>Google 검색</v>
      </c>
      <c r="J99" s="24" t="str">
        <f>IF(F99="","",INDEX('기사 리스트'!B:B,MATCH("https://skinnonews.com"&amp;A99,'기사 리스트'!C:C,0)))</f>
        <v/>
      </c>
    </row>
    <row r="100" spans="1:10">
      <c r="A100" s="30" t="s">
        <v>1322</v>
      </c>
      <c r="B100" s="30" t="s">
        <v>2910</v>
      </c>
      <c r="C100" s="30">
        <v>61</v>
      </c>
      <c r="D100" s="30">
        <v>55</v>
      </c>
      <c r="F100" s="24" t="str">
        <f>IFERROR(MATCH(A100,기사별유입!$J$3:$J$3072,0),"")</f>
        <v/>
      </c>
      <c r="G100" s="24" t="str">
        <f>IF(F100="","",F100&amp;"@"&amp;COUNTIF($F$1:F100,F100))</f>
        <v/>
      </c>
      <c r="H100" s="24" t="str">
        <f t="shared" si="1"/>
        <v>Google 검색</v>
      </c>
      <c r="J100" s="24" t="str">
        <f>IF(F100="","",INDEX('기사 리스트'!B:B,MATCH("https://skinnonews.com"&amp;A100,'기사 리스트'!C:C,0)))</f>
        <v/>
      </c>
    </row>
    <row r="101" spans="1:10">
      <c r="A101" s="30" t="s">
        <v>1353</v>
      </c>
      <c r="B101" s="30" t="s">
        <v>2910</v>
      </c>
      <c r="C101" s="30">
        <v>60</v>
      </c>
      <c r="D101" s="30">
        <v>50</v>
      </c>
      <c r="F101" s="24">
        <f>IFERROR(MATCH(A101,기사별유입!$J$3:$J$3072,0),"")</f>
        <v>63</v>
      </c>
      <c r="G101" s="24" t="str">
        <f>IF(F101="","",F101&amp;"@"&amp;COUNTIF($F$1:F101,F101))</f>
        <v>63@1</v>
      </c>
      <c r="H101" s="24" t="str">
        <f t="shared" si="1"/>
        <v>Google 검색</v>
      </c>
      <c r="J101" s="24" t="str">
        <f>IF(F101="","",INDEX('기사 리스트'!B:B,MATCH("https://skinnonews.com"&amp;A101,'기사 리스트'!C:C,0)))</f>
        <v>SK엔무브-한화에어로스페이스, 업계 최초 선박용 ESS 액침냉각 개발 위해 맞손</v>
      </c>
    </row>
    <row r="102" spans="1:10">
      <c r="A102" s="30" t="s">
        <v>1256</v>
      </c>
      <c r="B102" s="30" t="s">
        <v>2915</v>
      </c>
      <c r="C102" s="30">
        <v>60</v>
      </c>
      <c r="D102" s="30">
        <v>14</v>
      </c>
      <c r="F102" s="24" t="str">
        <f>IFERROR(MATCH(A102,기사별유입!$J$3:$J$3072,0),"")</f>
        <v/>
      </c>
      <c r="G102" s="24" t="str">
        <f>IF(F102="","",F102&amp;"@"&amp;COUNTIF($F$1:F102,F102))</f>
        <v/>
      </c>
      <c r="H102" s="24" t="str">
        <f t="shared" si="1"/>
        <v>Skgeocentric.com</v>
      </c>
      <c r="J102" s="24" t="str">
        <f>IF(F102="","",INDEX('기사 리스트'!B:B,MATCH("https://skinnonews.com"&amp;A102,'기사 리스트'!C:C,0)))</f>
        <v/>
      </c>
    </row>
    <row r="103" spans="1:10">
      <c r="A103" s="30" t="s">
        <v>1309</v>
      </c>
      <c r="B103" s="30" t="s">
        <v>2910</v>
      </c>
      <c r="C103" s="30">
        <v>58</v>
      </c>
      <c r="D103" s="30">
        <v>53</v>
      </c>
      <c r="F103" s="24">
        <f>IFERROR(MATCH(A103,기사별유입!$J$3:$J$3072,0),"")</f>
        <v>78</v>
      </c>
      <c r="G103" s="24" t="str">
        <f>IF(F103="","",F103&amp;"@"&amp;COUNTIF($F$1:F103,F103))</f>
        <v>78@1</v>
      </c>
      <c r="H103" s="24" t="str">
        <f t="shared" si="1"/>
        <v>Google 검색</v>
      </c>
      <c r="J103" s="24" t="e">
        <f>IF(F103="","",INDEX('기사 리스트'!B:B,MATCH("https://skinnonews.com"&amp;A103,'기사 리스트'!C:C,0)))</f>
        <v>#N/A</v>
      </c>
    </row>
    <row r="104" spans="1:10">
      <c r="A104" s="30" t="s">
        <v>1482</v>
      </c>
      <c r="B104" s="30" t="s">
        <v>2910</v>
      </c>
      <c r="C104" s="30">
        <v>58</v>
      </c>
      <c r="D104" s="30">
        <v>50</v>
      </c>
      <c r="F104" s="24" t="str">
        <f>IFERROR(MATCH(A104,기사별유입!$J$3:$J$3072,0),"")</f>
        <v/>
      </c>
      <c r="G104" s="24" t="str">
        <f>IF(F104="","",F104&amp;"@"&amp;COUNTIF($F$1:F104,F104))</f>
        <v/>
      </c>
      <c r="H104" s="24" t="str">
        <f t="shared" si="1"/>
        <v>Google 검색</v>
      </c>
      <c r="J104" s="24" t="str">
        <f>IF(F104="","",INDEX('기사 리스트'!B:B,MATCH("https://skinnonews.com"&amp;A104,'기사 리스트'!C:C,0)))</f>
        <v/>
      </c>
    </row>
    <row r="105" spans="1:10">
      <c r="A105" s="30" t="s">
        <v>1255</v>
      </c>
      <c r="B105" s="30" t="s">
        <v>2910</v>
      </c>
      <c r="C105" s="30">
        <v>58</v>
      </c>
      <c r="D105" s="30">
        <v>44</v>
      </c>
      <c r="F105" s="24" t="str">
        <f>IFERROR(MATCH(A105,기사별유입!$J$3:$J$3072,0),"")</f>
        <v/>
      </c>
      <c r="G105" s="24" t="str">
        <f>IF(F105="","",F105&amp;"@"&amp;COUNTIF($F$1:F105,F105))</f>
        <v/>
      </c>
      <c r="H105" s="24" t="str">
        <f t="shared" si="1"/>
        <v>Google 검색</v>
      </c>
      <c r="J105" s="24" t="str">
        <f>IF(F105="","",INDEX('기사 리스트'!B:B,MATCH("https://skinnonews.com"&amp;A105,'기사 리스트'!C:C,0)))</f>
        <v/>
      </c>
    </row>
    <row r="106" spans="1:10">
      <c r="A106" s="30" t="s">
        <v>1261</v>
      </c>
      <c r="B106" s="30" t="s">
        <v>2910</v>
      </c>
      <c r="C106" s="30">
        <v>57</v>
      </c>
      <c r="D106" s="30">
        <v>52</v>
      </c>
      <c r="F106" s="24" t="str">
        <f>IFERROR(MATCH(A106,기사별유입!$J$3:$J$3072,0),"")</f>
        <v/>
      </c>
      <c r="G106" s="24" t="str">
        <f>IF(F106="","",F106&amp;"@"&amp;COUNTIF($F$1:F106,F106))</f>
        <v/>
      </c>
      <c r="H106" s="24" t="str">
        <f t="shared" si="1"/>
        <v>Google 검색</v>
      </c>
      <c r="J106" s="24" t="str">
        <f>IF(F106="","",INDEX('기사 리스트'!B:B,MATCH("https://skinnonews.com"&amp;A106,'기사 리스트'!C:C,0)))</f>
        <v/>
      </c>
    </row>
    <row r="107" spans="1:10">
      <c r="A107" s="30" t="s">
        <v>3107</v>
      </c>
      <c r="B107" s="30" t="s">
        <v>2909</v>
      </c>
      <c r="C107" s="30">
        <v>56</v>
      </c>
      <c r="D107" s="30">
        <v>45</v>
      </c>
      <c r="F107" s="24">
        <f>IFERROR(MATCH(A107,기사별유입!$J$3:$J$3072,0),"")</f>
        <v>14</v>
      </c>
      <c r="G107" s="24" t="str">
        <f>IF(F107="","",F107&amp;"@"&amp;COUNTIF($F$1:F107,F107))</f>
        <v>14@2</v>
      </c>
      <c r="H107" s="24" t="str">
        <f t="shared" si="1"/>
        <v>직접유입</v>
      </c>
      <c r="J107" s="24" t="str">
        <f>IF(F107="","",INDEX('기사 리스트'!B:B,MATCH("https://skinnonews.com"&amp;A107,'기사 리스트'!C:C,0)))</f>
        <v>SK이노베이션-SK E&amp;S 합병안 압도적 찬성으로 통과… ”자산 100조원 규모 아태 최대 민간 에너지기업 첫발”</v>
      </c>
    </row>
    <row r="108" spans="1:10">
      <c r="A108" s="30" t="s">
        <v>3486</v>
      </c>
      <c r="B108" s="30" t="s">
        <v>2910</v>
      </c>
      <c r="C108" s="30">
        <v>55</v>
      </c>
      <c r="D108" s="30">
        <v>47</v>
      </c>
      <c r="F108" s="24">
        <f>IFERROR(MATCH(A108,기사별유입!$J$3:$J$3072,0),"")</f>
        <v>58</v>
      </c>
      <c r="G108" s="24" t="str">
        <f>IF(F108="","",F108&amp;"@"&amp;COUNTIF($F$1:F108,F108))</f>
        <v>58@1</v>
      </c>
      <c r="H108" s="24" t="str">
        <f t="shared" si="1"/>
        <v>Google 검색</v>
      </c>
      <c r="J108" s="24" t="str">
        <f>IF(F108="","",INDEX('기사 리스트'!B:B,MATCH("https://skinnonews.com"&amp;A108,'기사 리스트'!C:C,0)))</f>
        <v>최태원式 사회문제 해결 플랫폼 ‘울산포럼’ 25일 열린다</v>
      </c>
    </row>
    <row r="109" spans="1:10">
      <c r="A109" s="30" t="s">
        <v>1256</v>
      </c>
      <c r="B109" s="30" t="s">
        <v>2910</v>
      </c>
      <c r="C109" s="30">
        <v>55</v>
      </c>
      <c r="D109" s="30">
        <v>31</v>
      </c>
      <c r="F109" s="24" t="str">
        <f>IFERROR(MATCH(A109,기사별유입!$J$3:$J$3072,0),"")</f>
        <v/>
      </c>
      <c r="G109" s="24" t="str">
        <f>IF(F109="","",F109&amp;"@"&amp;COUNTIF($F$1:F109,F109))</f>
        <v/>
      </c>
      <c r="H109" s="24" t="str">
        <f t="shared" si="1"/>
        <v>Google 검색</v>
      </c>
      <c r="J109" s="24" t="str">
        <f>IF(F109="","",INDEX('기사 리스트'!B:B,MATCH("https://skinnonews.com"&amp;A109,'기사 리스트'!C:C,0)))</f>
        <v/>
      </c>
    </row>
    <row r="110" spans="1:10">
      <c r="A110" s="30" t="s">
        <v>1306</v>
      </c>
      <c r="B110" s="30" t="s">
        <v>2910</v>
      </c>
      <c r="C110" s="30">
        <v>54</v>
      </c>
      <c r="D110" s="30">
        <v>39</v>
      </c>
      <c r="F110" s="24" t="str">
        <f>IFERROR(MATCH(A110,기사별유입!$J$3:$J$3072,0),"")</f>
        <v/>
      </c>
      <c r="G110" s="24" t="str">
        <f>IF(F110="","",F110&amp;"@"&amp;COUNTIF($F$1:F110,F110))</f>
        <v/>
      </c>
      <c r="H110" s="24" t="str">
        <f t="shared" si="1"/>
        <v>Google 검색</v>
      </c>
      <c r="J110" s="24" t="str">
        <f>IF(F110="","",INDEX('기사 리스트'!B:B,MATCH("https://skinnonews.com"&amp;A110,'기사 리스트'!C:C,0)))</f>
        <v/>
      </c>
    </row>
    <row r="111" spans="1:10">
      <c r="A111" s="30" t="s">
        <v>1298</v>
      </c>
      <c r="B111" s="30" t="s">
        <v>2910</v>
      </c>
      <c r="C111" s="30">
        <v>54</v>
      </c>
      <c r="D111" s="30">
        <v>34</v>
      </c>
      <c r="F111" s="24" t="str">
        <f>IFERROR(MATCH(A111,기사별유입!$J$3:$J$3072,0),"")</f>
        <v/>
      </c>
      <c r="G111" s="24" t="str">
        <f>IF(F111="","",F111&amp;"@"&amp;COUNTIF($F$1:F111,F111))</f>
        <v/>
      </c>
      <c r="H111" s="24" t="str">
        <f t="shared" si="1"/>
        <v>Google 검색</v>
      </c>
      <c r="J111" s="24" t="str">
        <f>IF(F111="","",INDEX('기사 리스트'!B:B,MATCH("https://skinnonews.com"&amp;A111,'기사 리스트'!C:C,0)))</f>
        <v/>
      </c>
    </row>
    <row r="112" spans="1:10">
      <c r="A112" s="30" t="s">
        <v>1439</v>
      </c>
      <c r="B112" s="30" t="s">
        <v>2910</v>
      </c>
      <c r="C112" s="30">
        <v>54</v>
      </c>
      <c r="D112" s="30">
        <v>36</v>
      </c>
      <c r="F112" s="24" t="str">
        <f>IFERROR(MATCH(A112,기사별유입!$J$3:$J$3072,0),"")</f>
        <v/>
      </c>
      <c r="G112" s="24" t="str">
        <f>IF(F112="","",F112&amp;"@"&amp;COUNTIF($F$1:F112,F112))</f>
        <v/>
      </c>
      <c r="H112" s="24" t="str">
        <f t="shared" si="1"/>
        <v>Google 검색</v>
      </c>
      <c r="J112" s="24" t="str">
        <f>IF(F112="","",INDEX('기사 리스트'!B:B,MATCH("https://skinnonews.com"&amp;A112,'기사 리스트'!C:C,0)))</f>
        <v/>
      </c>
    </row>
    <row r="113" spans="1:10">
      <c r="A113" s="30" t="s">
        <v>1215</v>
      </c>
      <c r="B113" s="30" t="s">
        <v>2921</v>
      </c>
      <c r="C113" s="30">
        <v>53</v>
      </c>
      <c r="D113" s="30">
        <v>30</v>
      </c>
      <c r="F113" s="24" t="str">
        <f>IFERROR(MATCH(A113,기사별유입!$J$3:$J$3072,0),"")</f>
        <v/>
      </c>
      <c r="G113" s="24" t="str">
        <f>IF(F113="","",F113&amp;"@"&amp;COUNTIF($F$1:F113,F113))</f>
        <v/>
      </c>
      <c r="H113" s="24" t="str">
        <f t="shared" si="1"/>
        <v>Skietechnology.com</v>
      </c>
      <c r="J113" s="24" t="str">
        <f>IF(F113="","",INDEX('기사 리스트'!B:B,MATCH("https://skinnonews.com"&amp;A113,'기사 리스트'!C:C,0)))</f>
        <v/>
      </c>
    </row>
    <row r="114" spans="1:10">
      <c r="A114" s="30" t="s">
        <v>1307</v>
      </c>
      <c r="B114" s="30" t="s">
        <v>2910</v>
      </c>
      <c r="C114" s="30">
        <v>53</v>
      </c>
      <c r="D114" s="30">
        <v>42</v>
      </c>
      <c r="F114" s="24">
        <f>IFERROR(MATCH(A114,기사별유입!$J$3:$J$3072,0),"")</f>
        <v>66</v>
      </c>
      <c r="G114" s="24" t="str">
        <f>IF(F114="","",F114&amp;"@"&amp;COUNTIF($F$1:F114,F114))</f>
        <v>66@1</v>
      </c>
      <c r="H114" s="24" t="str">
        <f t="shared" si="1"/>
        <v>Google 검색</v>
      </c>
      <c r="J114" s="24" t="str">
        <f>IF(F114="","",INDEX('기사 리스트'!B:B,MATCH("https://skinnonews.com"&amp;A114,'기사 리스트'!C:C,0)))</f>
        <v>SK이노베이션, 2024년 조직개편 및 임원인사 “불확실한 경영환경 대비, 내실 강화로 위기 대응력 높인다”</v>
      </c>
    </row>
    <row r="115" spans="1:10">
      <c r="A115" s="30" t="s">
        <v>1333</v>
      </c>
      <c r="B115" s="30" t="s">
        <v>2910</v>
      </c>
      <c r="C115" s="30">
        <v>53</v>
      </c>
      <c r="D115" s="30">
        <v>48</v>
      </c>
      <c r="F115" s="24" t="str">
        <f>IFERROR(MATCH(A115,기사별유입!$J$3:$J$3072,0),"")</f>
        <v/>
      </c>
      <c r="G115" s="24" t="str">
        <f>IF(F115="","",F115&amp;"@"&amp;COUNTIF($F$1:F115,F115))</f>
        <v/>
      </c>
      <c r="H115" s="24" t="str">
        <f t="shared" si="1"/>
        <v>Google 검색</v>
      </c>
      <c r="J115" s="24" t="str">
        <f>IF(F115="","",INDEX('기사 리스트'!B:B,MATCH("https://skinnonews.com"&amp;A115,'기사 리스트'!C:C,0)))</f>
        <v/>
      </c>
    </row>
    <row r="116" spans="1:10">
      <c r="A116" s="30" t="s">
        <v>1287</v>
      </c>
      <c r="B116" s="30" t="s">
        <v>2910</v>
      </c>
      <c r="C116" s="30">
        <v>53</v>
      </c>
      <c r="D116" s="30">
        <v>45</v>
      </c>
      <c r="F116" s="24" t="str">
        <f>IFERROR(MATCH(A116,기사별유입!$J$3:$J$3072,0),"")</f>
        <v/>
      </c>
      <c r="G116" s="24" t="str">
        <f>IF(F116="","",F116&amp;"@"&amp;COUNTIF($F$1:F116,F116))</f>
        <v/>
      </c>
      <c r="H116" s="24" t="str">
        <f t="shared" si="1"/>
        <v>Google 검색</v>
      </c>
      <c r="J116" s="24" t="str">
        <f>IF(F116="","",INDEX('기사 리스트'!B:B,MATCH("https://skinnonews.com"&amp;A116,'기사 리스트'!C:C,0)))</f>
        <v/>
      </c>
    </row>
    <row r="117" spans="1:10">
      <c r="A117" s="30" t="s">
        <v>1293</v>
      </c>
      <c r="B117" s="30" t="s">
        <v>2910</v>
      </c>
      <c r="C117" s="30">
        <v>52</v>
      </c>
      <c r="D117" s="30">
        <v>40</v>
      </c>
      <c r="F117" s="24" t="str">
        <f>IFERROR(MATCH(A117,기사별유입!$J$3:$J$3072,0),"")</f>
        <v/>
      </c>
      <c r="G117" s="24" t="str">
        <f>IF(F117="","",F117&amp;"@"&amp;COUNTIF($F$1:F117,F117))</f>
        <v/>
      </c>
      <c r="H117" s="24" t="str">
        <f t="shared" si="1"/>
        <v>Google 검색</v>
      </c>
      <c r="J117" s="24" t="str">
        <f>IF(F117="","",INDEX('기사 리스트'!B:B,MATCH("https://skinnonews.com"&amp;A117,'기사 리스트'!C:C,0)))</f>
        <v/>
      </c>
    </row>
    <row r="118" spans="1:10">
      <c r="A118" s="30" t="s">
        <v>1214</v>
      </c>
      <c r="B118" s="30" t="s">
        <v>2909</v>
      </c>
      <c r="C118" s="30">
        <v>52</v>
      </c>
      <c r="D118" s="30">
        <v>28</v>
      </c>
      <c r="F118" s="24">
        <f>IFERROR(MATCH(A118,기사별유입!$J$3:$J$3072,0),"")</f>
        <v>7</v>
      </c>
      <c r="G118" s="24" t="str">
        <f>IF(F118="","",F118&amp;"@"&amp;COUNTIF($F$1:F118,F118))</f>
        <v>7@2</v>
      </c>
      <c r="H118" s="24" t="str">
        <f t="shared" si="1"/>
        <v>직접유입</v>
      </c>
      <c r="J118" s="24" t="str">
        <f>IF(F118="","",INDEX('기사 리스트'!B:B,MATCH("https://skinnonews.com"&amp;A118,'기사 리스트'!C:C,0)))</f>
        <v>[기고] 미국에서 전기차(BEV)의 미래가 여전히 유망한 이유 – 캐나다 ‘비전 모빌리티’ 수석 컨설턴트, 제임스 카터(James Carter)</v>
      </c>
    </row>
    <row r="119" spans="1:10">
      <c r="A119" s="30" t="s">
        <v>1375</v>
      </c>
      <c r="B119" s="30" t="s">
        <v>2910</v>
      </c>
      <c r="C119" s="30">
        <v>52</v>
      </c>
      <c r="D119" s="30">
        <v>46</v>
      </c>
      <c r="F119" s="24" t="str">
        <f>IFERROR(MATCH(A119,기사별유입!$J$3:$J$3072,0),"")</f>
        <v/>
      </c>
      <c r="G119" s="24" t="str">
        <f>IF(F119="","",F119&amp;"@"&amp;COUNTIF($F$1:F119,F119))</f>
        <v/>
      </c>
      <c r="H119" s="24" t="str">
        <f t="shared" si="1"/>
        <v>Google 검색</v>
      </c>
      <c r="J119" s="24" t="str">
        <f>IF(F119="","",INDEX('기사 리스트'!B:B,MATCH("https://skinnonews.com"&amp;A119,'기사 리스트'!C:C,0)))</f>
        <v/>
      </c>
    </row>
    <row r="120" spans="1:10">
      <c r="A120" s="30" t="s">
        <v>1215</v>
      </c>
      <c r="B120" s="30" t="s">
        <v>2925</v>
      </c>
      <c r="C120" s="30">
        <v>51</v>
      </c>
      <c r="D120" s="30">
        <v>21</v>
      </c>
      <c r="F120" s="24" t="str">
        <f>IFERROR(MATCH(A120,기사별유입!$J$3:$J$3072,0),"")</f>
        <v/>
      </c>
      <c r="G120" s="24" t="str">
        <f>IF(F120="","",F120&amp;"@"&amp;COUNTIF($F$1:F120,F120))</f>
        <v/>
      </c>
      <c r="H120" s="24" t="str">
        <f t="shared" si="1"/>
        <v>Naver.com</v>
      </c>
      <c r="J120" s="24" t="str">
        <f>IF(F120="","",INDEX('기사 리스트'!B:B,MATCH("https://skinnonews.com"&amp;A120,'기사 리스트'!C:C,0)))</f>
        <v/>
      </c>
    </row>
    <row r="121" spans="1:10">
      <c r="A121" s="30" t="s">
        <v>1348</v>
      </c>
      <c r="B121" s="30" t="s">
        <v>2910</v>
      </c>
      <c r="C121" s="30">
        <v>51</v>
      </c>
      <c r="D121" s="30">
        <v>46</v>
      </c>
      <c r="F121" s="24" t="str">
        <f>IFERROR(MATCH(A121,기사별유입!$J$3:$J$3072,0),"")</f>
        <v/>
      </c>
      <c r="G121" s="24" t="str">
        <f>IF(F121="","",F121&amp;"@"&amp;COUNTIF($F$1:F121,F121))</f>
        <v/>
      </c>
      <c r="H121" s="24" t="str">
        <f t="shared" si="1"/>
        <v>Google 검색</v>
      </c>
      <c r="J121" s="24" t="str">
        <f>IF(F121="","",INDEX('기사 리스트'!B:B,MATCH("https://skinnonews.com"&amp;A121,'기사 리스트'!C:C,0)))</f>
        <v/>
      </c>
    </row>
    <row r="122" spans="1:10">
      <c r="A122" s="30" t="s">
        <v>1228</v>
      </c>
      <c r="B122" s="30" t="s">
        <v>2910</v>
      </c>
      <c r="C122" s="30">
        <v>51</v>
      </c>
      <c r="D122" s="30">
        <v>49</v>
      </c>
      <c r="F122" s="24">
        <f>IFERROR(MATCH(A122,기사별유입!$J$3:$J$3072,0),"")</f>
        <v>56</v>
      </c>
      <c r="G122" s="24" t="str">
        <f>IF(F122="","",F122&amp;"@"&amp;COUNTIF($F$1:F122,F122))</f>
        <v>56@1</v>
      </c>
      <c r="H122" s="24" t="str">
        <f t="shared" si="1"/>
        <v>Google 검색</v>
      </c>
      <c r="J122" s="24" t="str">
        <f>IF(F122="","",INDEX('기사 리스트'!B:B,MATCH("https://skinnonews.com"&amp;A122,'기사 리스트'!C:C,0)))</f>
        <v>SK온, 비상경영 선언… 이석희 대표 “자강불식으로 위기극복”</v>
      </c>
    </row>
    <row r="123" spans="1:10">
      <c r="A123" s="30" t="s">
        <v>1320</v>
      </c>
      <c r="B123" s="30" t="s">
        <v>2910</v>
      </c>
      <c r="C123" s="30">
        <v>51</v>
      </c>
      <c r="D123" s="30">
        <v>43</v>
      </c>
      <c r="F123" s="24" t="str">
        <f>IFERROR(MATCH(A123,기사별유입!$J$3:$J$3072,0),"")</f>
        <v/>
      </c>
      <c r="G123" s="24" t="str">
        <f>IF(F123="","",F123&amp;"@"&amp;COUNTIF($F$1:F123,F123))</f>
        <v/>
      </c>
      <c r="H123" s="24" t="str">
        <f t="shared" si="1"/>
        <v>Google 검색</v>
      </c>
      <c r="J123" s="24" t="str">
        <f>IF(F123="","",INDEX('기사 리스트'!B:B,MATCH("https://skinnonews.com"&amp;A123,'기사 리스트'!C:C,0)))</f>
        <v/>
      </c>
    </row>
    <row r="124" spans="1:10">
      <c r="A124" s="30" t="s">
        <v>1343</v>
      </c>
      <c r="B124" s="30" t="s">
        <v>2910</v>
      </c>
      <c r="C124" s="30">
        <v>50</v>
      </c>
      <c r="D124" s="30">
        <v>45</v>
      </c>
      <c r="F124" s="24" t="str">
        <f>IFERROR(MATCH(A124,기사별유입!$J$3:$J$3072,0),"")</f>
        <v/>
      </c>
      <c r="G124" s="24" t="str">
        <f>IF(F124="","",F124&amp;"@"&amp;COUNTIF($F$1:F124,F124))</f>
        <v/>
      </c>
      <c r="H124" s="24" t="str">
        <f t="shared" si="1"/>
        <v>Google 검색</v>
      </c>
      <c r="J124" s="24" t="str">
        <f>IF(F124="","",INDEX('기사 리스트'!B:B,MATCH("https://skinnonews.com"&amp;A124,'기사 리스트'!C:C,0)))</f>
        <v/>
      </c>
    </row>
    <row r="125" spans="1:10">
      <c r="A125" s="30" t="s">
        <v>1224</v>
      </c>
      <c r="B125" s="30" t="s">
        <v>2911</v>
      </c>
      <c r="C125" s="30">
        <v>50</v>
      </c>
      <c r="D125" s="30">
        <v>50</v>
      </c>
      <c r="F125" s="24">
        <f>IFERROR(MATCH(A125,기사별유입!$J$3:$J$3072,0),"")</f>
        <v>5</v>
      </c>
      <c r="G125" s="24" t="str">
        <f>IF(F125="","",F125&amp;"@"&amp;COUNTIF($F$1:F125,F125))</f>
        <v>5@2</v>
      </c>
      <c r="H125" s="24" t="str">
        <f t="shared" si="1"/>
        <v>Naver 검색</v>
      </c>
      <c r="J125" s="24" t="str">
        <f>IF(F125="","",INDEX('기사 리스트'!B:B,MATCH("https://skinnonews.com"&amp;A125,'기사 리스트'!C:C,0)))</f>
        <v>“일반 휘발유와 고급 휘발유, 어떤 차이가 있을까?”</v>
      </c>
    </row>
    <row r="126" spans="1:10">
      <c r="A126" s="30" t="s">
        <v>1355</v>
      </c>
      <c r="B126" s="30" t="s">
        <v>2910</v>
      </c>
      <c r="C126" s="30">
        <v>49</v>
      </c>
      <c r="D126" s="30">
        <v>38</v>
      </c>
      <c r="F126" s="24" t="str">
        <f>IFERROR(MATCH(A126,기사별유입!$J$3:$J$3072,0),"")</f>
        <v/>
      </c>
      <c r="G126" s="24" t="str">
        <f>IF(F126="","",F126&amp;"@"&amp;COUNTIF($F$1:F126,F126))</f>
        <v/>
      </c>
      <c r="H126" s="24" t="str">
        <f t="shared" si="1"/>
        <v>Google 검색</v>
      </c>
      <c r="J126" s="24" t="str">
        <f>IF(F126="","",INDEX('기사 리스트'!B:B,MATCH("https://skinnonews.com"&amp;A126,'기사 리스트'!C:C,0)))</f>
        <v/>
      </c>
    </row>
    <row r="127" spans="1:10">
      <c r="A127" s="30" t="s">
        <v>1341</v>
      </c>
      <c r="B127" s="30" t="s">
        <v>2910</v>
      </c>
      <c r="C127" s="30">
        <v>49</v>
      </c>
      <c r="D127" s="30">
        <v>35</v>
      </c>
      <c r="F127" s="24" t="str">
        <f>IFERROR(MATCH(A127,기사별유입!$J$3:$J$3072,0),"")</f>
        <v/>
      </c>
      <c r="G127" s="24" t="str">
        <f>IF(F127="","",F127&amp;"@"&amp;COUNTIF($F$1:F127,F127))</f>
        <v/>
      </c>
      <c r="H127" s="24" t="str">
        <f t="shared" si="1"/>
        <v>Google 검색</v>
      </c>
      <c r="J127" s="24" t="str">
        <f>IF(F127="","",INDEX('기사 리스트'!B:B,MATCH("https://skinnonews.com"&amp;A127,'기사 리스트'!C:C,0)))</f>
        <v/>
      </c>
    </row>
    <row r="128" spans="1:10">
      <c r="A128" s="30" t="s">
        <v>1339</v>
      </c>
      <c r="B128" s="30" t="s">
        <v>2910</v>
      </c>
      <c r="C128" s="30">
        <v>49</v>
      </c>
      <c r="D128" s="30">
        <v>46</v>
      </c>
      <c r="F128" s="24" t="str">
        <f>IFERROR(MATCH(A128,기사별유입!$J$3:$J$3072,0),"")</f>
        <v/>
      </c>
      <c r="G128" s="24" t="str">
        <f>IF(F128="","",F128&amp;"@"&amp;COUNTIF($F$1:F128,F128))</f>
        <v/>
      </c>
      <c r="H128" s="24" t="str">
        <f t="shared" si="1"/>
        <v>Google 검색</v>
      </c>
      <c r="J128" s="24" t="str">
        <f>IF(F128="","",INDEX('기사 리스트'!B:B,MATCH("https://skinnonews.com"&amp;A128,'기사 리스트'!C:C,0)))</f>
        <v/>
      </c>
    </row>
    <row r="129" spans="1:10">
      <c r="A129" s="30" t="s">
        <v>1311</v>
      </c>
      <c r="B129" s="30" t="s">
        <v>2910</v>
      </c>
      <c r="C129" s="30">
        <v>49</v>
      </c>
      <c r="D129" s="30">
        <v>45</v>
      </c>
      <c r="F129" s="24" t="str">
        <f>IFERROR(MATCH(A129,기사별유입!$J$3:$J$3072,0),"")</f>
        <v/>
      </c>
      <c r="G129" s="24" t="str">
        <f>IF(F129="","",F129&amp;"@"&amp;COUNTIF($F$1:F129,F129))</f>
        <v/>
      </c>
      <c r="H129" s="24" t="str">
        <f t="shared" si="1"/>
        <v>Google 검색</v>
      </c>
      <c r="J129" s="24" t="str">
        <f>IF(F129="","",INDEX('기사 리스트'!B:B,MATCH("https://skinnonews.com"&amp;A129,'기사 리스트'!C:C,0)))</f>
        <v/>
      </c>
    </row>
    <row r="130" spans="1:10">
      <c r="A130" s="30" t="s">
        <v>1351</v>
      </c>
      <c r="B130" s="30" t="s">
        <v>2910</v>
      </c>
      <c r="C130" s="30">
        <v>48</v>
      </c>
      <c r="D130" s="30">
        <v>40</v>
      </c>
      <c r="F130" s="24" t="str">
        <f>IFERROR(MATCH(A130,기사별유입!$J$3:$J$3072,0),"")</f>
        <v/>
      </c>
      <c r="G130" s="24" t="str">
        <f>IF(F130="","",F130&amp;"@"&amp;COUNTIF($F$1:F130,F130))</f>
        <v/>
      </c>
      <c r="H130" s="24" t="str">
        <f t="shared" si="1"/>
        <v>Google 검색</v>
      </c>
      <c r="J130" s="24" t="str">
        <f>IF(F130="","",INDEX('기사 리스트'!B:B,MATCH("https://skinnonews.com"&amp;A130,'기사 리스트'!C:C,0)))</f>
        <v/>
      </c>
    </row>
    <row r="131" spans="1:10">
      <c r="A131" s="30" t="s">
        <v>1237</v>
      </c>
      <c r="B131" s="30" t="s">
        <v>2909</v>
      </c>
      <c r="C131" s="30">
        <v>48</v>
      </c>
      <c r="D131" s="30">
        <v>24</v>
      </c>
      <c r="F131" s="24" t="str">
        <f>IFERROR(MATCH(A131,기사별유입!$J$3:$J$3072,0),"")</f>
        <v/>
      </c>
      <c r="G131" s="24" t="str">
        <f>IF(F131="","",F131&amp;"@"&amp;COUNTIF($F$1:F131,F131))</f>
        <v/>
      </c>
      <c r="H131" s="24" t="str">
        <f t="shared" ref="H131:H194" si="2">IF(B131="naver","Naver 검색",IF(B131="google","Google 검색",IF(B131="(direct)","직접유입",UPPER(LEFT(B131,1))&amp;MID(B131,2,99))))</f>
        <v>직접유입</v>
      </c>
      <c r="J131" s="24" t="str">
        <f>IF(F131="","",INDEX('기사 리스트'!B:B,MATCH("https://skinnonews.com"&amp;A131,'기사 리스트'!C:C,0)))</f>
        <v/>
      </c>
    </row>
    <row r="132" spans="1:10">
      <c r="A132" s="30" t="s">
        <v>1235</v>
      </c>
      <c r="B132" s="30" t="s">
        <v>2910</v>
      </c>
      <c r="C132" s="30">
        <v>48</v>
      </c>
      <c r="D132" s="30">
        <v>32</v>
      </c>
      <c r="F132" s="24" t="str">
        <f>IFERROR(MATCH(A132,기사별유입!$J$3:$J$3072,0),"")</f>
        <v/>
      </c>
      <c r="G132" s="24" t="str">
        <f>IF(F132="","",F132&amp;"@"&amp;COUNTIF($F$1:F132,F132))</f>
        <v/>
      </c>
      <c r="H132" s="24" t="str">
        <f t="shared" si="2"/>
        <v>Google 검색</v>
      </c>
      <c r="J132" s="24" t="str">
        <f>IF(F132="","",INDEX('기사 리스트'!B:B,MATCH("https://skinnonews.com"&amp;A132,'기사 리스트'!C:C,0)))</f>
        <v/>
      </c>
    </row>
    <row r="133" spans="1:10">
      <c r="A133" s="30" t="s">
        <v>1218</v>
      </c>
      <c r="B133" s="30" t="s">
        <v>2909</v>
      </c>
      <c r="C133" s="30">
        <v>48</v>
      </c>
      <c r="D133" s="30">
        <v>29</v>
      </c>
      <c r="F133" s="24" t="str">
        <f>IFERROR(MATCH(A133,기사별유입!$J$3:$J$3072,0),"")</f>
        <v/>
      </c>
      <c r="G133" s="24" t="str">
        <f>IF(F133="","",F133&amp;"@"&amp;COUNTIF($F$1:F133,F133))</f>
        <v/>
      </c>
      <c r="H133" s="24" t="str">
        <f t="shared" si="2"/>
        <v>직접유입</v>
      </c>
      <c r="J133" s="24" t="str">
        <f>IF(F133="","",INDEX('기사 리스트'!B:B,MATCH("https://skinnonews.com"&amp;A133,'기사 리스트'!C:C,0)))</f>
        <v/>
      </c>
    </row>
    <row r="134" spans="1:10">
      <c r="A134" s="30" t="s">
        <v>1326</v>
      </c>
      <c r="B134" s="30" t="s">
        <v>2910</v>
      </c>
      <c r="C134" s="30">
        <v>47</v>
      </c>
      <c r="D134" s="30">
        <v>37</v>
      </c>
      <c r="F134" s="24" t="str">
        <f>IFERROR(MATCH(A134,기사별유입!$J$3:$J$3072,0),"")</f>
        <v/>
      </c>
      <c r="G134" s="24" t="str">
        <f>IF(F134="","",F134&amp;"@"&amp;COUNTIF($F$1:F134,F134))</f>
        <v/>
      </c>
      <c r="H134" s="24" t="str">
        <f t="shared" si="2"/>
        <v>Google 검색</v>
      </c>
      <c r="J134" s="24" t="str">
        <f>IF(F134="","",INDEX('기사 리스트'!B:B,MATCH("https://skinnonews.com"&amp;A134,'기사 리스트'!C:C,0)))</f>
        <v/>
      </c>
    </row>
    <row r="135" spans="1:10">
      <c r="A135" s="30" t="s">
        <v>1331</v>
      </c>
      <c r="B135" s="30" t="s">
        <v>2910</v>
      </c>
      <c r="C135" s="30">
        <v>46</v>
      </c>
      <c r="D135" s="30">
        <v>46</v>
      </c>
      <c r="F135" s="24" t="str">
        <f>IFERROR(MATCH(A135,기사별유입!$J$3:$J$3072,0),"")</f>
        <v/>
      </c>
      <c r="G135" s="24" t="str">
        <f>IF(F135="","",F135&amp;"@"&amp;COUNTIF($F$1:F135,F135))</f>
        <v/>
      </c>
      <c r="H135" s="24" t="str">
        <f t="shared" si="2"/>
        <v>Google 검색</v>
      </c>
      <c r="J135" s="24" t="str">
        <f>IF(F135="","",INDEX('기사 리스트'!B:B,MATCH("https://skinnonews.com"&amp;A135,'기사 리스트'!C:C,0)))</f>
        <v/>
      </c>
    </row>
    <row r="136" spans="1:10">
      <c r="A136" s="30" t="s">
        <v>1262</v>
      </c>
      <c r="B136" s="30" t="s">
        <v>2910</v>
      </c>
      <c r="C136" s="30">
        <v>46</v>
      </c>
      <c r="D136" s="30">
        <v>31</v>
      </c>
      <c r="F136" s="24" t="str">
        <f>IFERROR(MATCH(A136,기사별유입!$J$3:$J$3072,0),"")</f>
        <v/>
      </c>
      <c r="G136" s="24" t="str">
        <f>IF(F136="","",F136&amp;"@"&amp;COUNTIF($F$1:F136,F136))</f>
        <v/>
      </c>
      <c r="H136" s="24" t="str">
        <f t="shared" si="2"/>
        <v>Google 검색</v>
      </c>
      <c r="J136" s="24" t="str">
        <f>IF(F136="","",INDEX('기사 리스트'!B:B,MATCH("https://skinnonews.com"&amp;A136,'기사 리스트'!C:C,0)))</f>
        <v/>
      </c>
    </row>
    <row r="137" spans="1:10">
      <c r="A137" s="30" t="s">
        <v>1268</v>
      </c>
      <c r="B137" s="30" t="s">
        <v>2910</v>
      </c>
      <c r="C137" s="30">
        <v>45</v>
      </c>
      <c r="D137" s="30">
        <v>37</v>
      </c>
      <c r="F137" s="24" t="str">
        <f>IFERROR(MATCH(A137,기사별유입!$J$3:$J$3072,0),"")</f>
        <v/>
      </c>
      <c r="G137" s="24" t="str">
        <f>IF(F137="","",F137&amp;"@"&amp;COUNTIF($F$1:F137,F137))</f>
        <v/>
      </c>
      <c r="H137" s="24" t="str">
        <f t="shared" si="2"/>
        <v>Google 검색</v>
      </c>
      <c r="J137" s="24" t="str">
        <f>IF(F137="","",INDEX('기사 리스트'!B:B,MATCH("https://skinnonews.com"&amp;A137,'기사 리스트'!C:C,0)))</f>
        <v/>
      </c>
    </row>
    <row r="138" spans="1:10">
      <c r="A138" s="30" t="s">
        <v>1223</v>
      </c>
      <c r="B138" s="30" t="s">
        <v>2909</v>
      </c>
      <c r="C138" s="30">
        <v>45</v>
      </c>
      <c r="D138" s="30">
        <v>36</v>
      </c>
      <c r="F138" s="24">
        <f>IFERROR(MATCH(A138,기사별유입!$J$3:$J$3072,0),"")</f>
        <v>9</v>
      </c>
      <c r="G138" s="24" t="str">
        <f>IF(F138="","",F138&amp;"@"&amp;COUNTIF($F$1:F138,F138))</f>
        <v>9@2</v>
      </c>
      <c r="H138" s="24" t="str">
        <f t="shared" si="2"/>
        <v>직접유입</v>
      </c>
      <c r="J138" s="24" t="str">
        <f>IF(F138="","",INDEX('기사 리스트'!B:B,MATCH("https://skinnonews.com"&amp;A138,'기사 리스트'!C:C,0)))</f>
        <v>[전지적 배터리 시점] ① 일상을 차지(Charge)해 온 ‘전지’의 역사 – 과거의 꿈을 실현시키다!</v>
      </c>
    </row>
    <row r="139" spans="1:10">
      <c r="A139" s="30" t="s">
        <v>1220</v>
      </c>
      <c r="B139" s="30" t="s">
        <v>2935</v>
      </c>
      <c r="C139" s="30">
        <v>45</v>
      </c>
      <c r="D139" s="30">
        <v>43</v>
      </c>
      <c r="F139" s="24">
        <f>IFERROR(MATCH(A139,기사별유입!$J$3:$J$3072,0),"")</f>
        <v>1</v>
      </c>
      <c r="G139" s="24" t="str">
        <f>IF(F139="","",F139&amp;"@"&amp;COUNTIF($F$1:F139,F139))</f>
        <v>1@4</v>
      </c>
      <c r="H139" s="24" t="str">
        <f t="shared" si="2"/>
        <v>M.search.naver.com</v>
      </c>
      <c r="J139" s="24" t="str">
        <f>IF(F139="","",INDEX('기사 리스트'!B:B,MATCH("https://skinnonews.com"&amp;A139,'기사 리스트'!C:C,0)))</f>
        <v>패션의 완성은 운동화! 운동화 끈 예쁘게 묶는 법 TOP 5</v>
      </c>
    </row>
    <row r="140" spans="1:10">
      <c r="A140" s="30" t="s">
        <v>1218</v>
      </c>
      <c r="B140" s="30" t="s">
        <v>2913</v>
      </c>
      <c r="C140" s="30">
        <v>45</v>
      </c>
      <c r="D140" s="30">
        <v>22</v>
      </c>
      <c r="F140" s="24" t="str">
        <f>IFERROR(MATCH(A140,기사별유입!$J$3:$J$3072,0),"")</f>
        <v/>
      </c>
      <c r="G140" s="24" t="str">
        <f>IF(F140="","",F140&amp;"@"&amp;COUNTIF($F$1:F140,F140))</f>
        <v/>
      </c>
      <c r="H140" s="24" t="str">
        <f t="shared" si="2"/>
        <v>Sk-on.com</v>
      </c>
      <c r="J140" s="24" t="str">
        <f>IF(F140="","",INDEX('기사 리스트'!B:B,MATCH("https://skinnonews.com"&amp;A140,'기사 리스트'!C:C,0)))</f>
        <v/>
      </c>
    </row>
    <row r="141" spans="1:10">
      <c r="A141" s="30" t="s">
        <v>1291</v>
      </c>
      <c r="B141" s="30" t="s">
        <v>2910</v>
      </c>
      <c r="C141" s="30">
        <v>44</v>
      </c>
      <c r="D141" s="30">
        <v>36</v>
      </c>
      <c r="F141" s="24" t="str">
        <f>IFERROR(MATCH(A141,기사별유입!$J$3:$J$3072,0),"")</f>
        <v/>
      </c>
      <c r="G141" s="24" t="str">
        <f>IF(F141="","",F141&amp;"@"&amp;COUNTIF($F$1:F141,F141))</f>
        <v/>
      </c>
      <c r="H141" s="24" t="str">
        <f t="shared" si="2"/>
        <v>Google 검색</v>
      </c>
      <c r="J141" s="24" t="str">
        <f>IF(F141="","",INDEX('기사 리스트'!B:B,MATCH("https://skinnonews.com"&amp;A141,'기사 리스트'!C:C,0)))</f>
        <v/>
      </c>
    </row>
    <row r="142" spans="1:10">
      <c r="A142" s="30" t="s">
        <v>1400</v>
      </c>
      <c r="B142" s="30" t="s">
        <v>2910</v>
      </c>
      <c r="C142" s="30">
        <v>44</v>
      </c>
      <c r="D142" s="30">
        <v>39</v>
      </c>
      <c r="F142" s="24" t="str">
        <f>IFERROR(MATCH(A142,기사별유입!$J$3:$J$3072,0),"")</f>
        <v/>
      </c>
      <c r="G142" s="24" t="str">
        <f>IF(F142="","",F142&amp;"@"&amp;COUNTIF($F$1:F142,F142))</f>
        <v/>
      </c>
      <c r="H142" s="24" t="str">
        <f t="shared" si="2"/>
        <v>Google 검색</v>
      </c>
      <c r="J142" s="24" t="str">
        <f>IF(F142="","",INDEX('기사 리스트'!B:B,MATCH("https://skinnonews.com"&amp;A142,'기사 리스트'!C:C,0)))</f>
        <v/>
      </c>
    </row>
    <row r="143" spans="1:10">
      <c r="A143" s="30" t="s">
        <v>1242</v>
      </c>
      <c r="B143" s="30" t="s">
        <v>2909</v>
      </c>
      <c r="C143" s="30">
        <v>44</v>
      </c>
      <c r="D143" s="30">
        <v>43</v>
      </c>
      <c r="F143" s="24" t="str">
        <f>IFERROR(MATCH(A143,기사별유입!$J$3:$J$3072,0),"")</f>
        <v/>
      </c>
      <c r="G143" s="24" t="str">
        <f>IF(F143="","",F143&amp;"@"&amp;COUNTIF($F$1:F143,F143))</f>
        <v/>
      </c>
      <c r="H143" s="24" t="str">
        <f t="shared" si="2"/>
        <v>직접유입</v>
      </c>
      <c r="J143" s="24" t="str">
        <f>IF(F143="","",INDEX('기사 리스트'!B:B,MATCH("https://skinnonews.com"&amp;A143,'기사 리스트'!C:C,0)))</f>
        <v/>
      </c>
    </row>
    <row r="144" spans="1:10">
      <c r="A144" s="30" t="s">
        <v>1250</v>
      </c>
      <c r="B144" s="30" t="s">
        <v>2910</v>
      </c>
      <c r="C144" s="30">
        <v>42</v>
      </c>
      <c r="D144" s="30">
        <v>38</v>
      </c>
      <c r="F144" s="24" t="str">
        <f>IFERROR(MATCH(A144,기사별유입!$J$3:$J$3072,0),"")</f>
        <v/>
      </c>
      <c r="G144" s="24" t="str">
        <f>IF(F144="","",F144&amp;"@"&amp;COUNTIF($F$1:F144,F144))</f>
        <v/>
      </c>
      <c r="H144" s="24" t="str">
        <f t="shared" si="2"/>
        <v>Google 검색</v>
      </c>
      <c r="J144" s="24" t="str">
        <f>IF(F144="","",INDEX('기사 리스트'!B:B,MATCH("https://skinnonews.com"&amp;A144,'기사 리스트'!C:C,0)))</f>
        <v/>
      </c>
    </row>
    <row r="145" spans="1:10">
      <c r="A145" s="30" t="s">
        <v>3485</v>
      </c>
      <c r="B145" s="30" t="s">
        <v>2909</v>
      </c>
      <c r="C145" s="30">
        <v>42</v>
      </c>
      <c r="D145" s="30">
        <v>34</v>
      </c>
      <c r="F145" s="24">
        <f>IFERROR(MATCH(A145,기사별유입!$J$3:$J$3072,0),"")</f>
        <v>26</v>
      </c>
      <c r="G145" s="24" t="str">
        <f>IF(F145="","",F145&amp;"@"&amp;COUNTIF($F$1:F145,F145))</f>
        <v>26@2</v>
      </c>
      <c r="H145" s="24" t="str">
        <f t="shared" si="2"/>
        <v>직접유입</v>
      </c>
      <c r="J145" s="24" t="str">
        <f>IF(F145="","",INDEX('기사 리스트'!B:B,MATCH("https://skinnonews.com"&amp;A145,'기사 리스트'!C:C,0)))</f>
        <v>한화-SK, ‘불타지 않는 ESS’ 세계최초 개발… “글로벌 친환경 선박시장 공략”</v>
      </c>
    </row>
    <row r="146" spans="1:10">
      <c r="A146" s="30" t="s">
        <v>1412</v>
      </c>
      <c r="B146" s="30" t="s">
        <v>2910</v>
      </c>
      <c r="C146" s="30">
        <v>42</v>
      </c>
      <c r="D146" s="30">
        <v>36</v>
      </c>
      <c r="F146" s="24" t="str">
        <f>IFERROR(MATCH(A146,기사별유입!$J$3:$J$3072,0),"")</f>
        <v/>
      </c>
      <c r="G146" s="24" t="str">
        <f>IF(F146="","",F146&amp;"@"&amp;COUNTIF($F$1:F146,F146))</f>
        <v/>
      </c>
      <c r="H146" s="24" t="str">
        <f t="shared" si="2"/>
        <v>Google 검색</v>
      </c>
      <c r="J146" s="24" t="str">
        <f>IF(F146="","",INDEX('기사 리스트'!B:B,MATCH("https://skinnonews.com"&amp;A146,'기사 리스트'!C:C,0)))</f>
        <v/>
      </c>
    </row>
    <row r="147" spans="1:10">
      <c r="A147" s="30" t="s">
        <v>1279</v>
      </c>
      <c r="B147" s="30" t="s">
        <v>2910</v>
      </c>
      <c r="C147" s="30">
        <v>42</v>
      </c>
      <c r="D147" s="30">
        <v>39</v>
      </c>
      <c r="F147" s="24" t="str">
        <f>IFERROR(MATCH(A147,기사별유입!$J$3:$J$3072,0),"")</f>
        <v/>
      </c>
      <c r="G147" s="24" t="str">
        <f>IF(F147="","",F147&amp;"@"&amp;COUNTIF($F$1:F147,F147))</f>
        <v/>
      </c>
      <c r="H147" s="24" t="str">
        <f t="shared" si="2"/>
        <v>Google 검색</v>
      </c>
      <c r="J147" s="24" t="str">
        <f>IF(F147="","",INDEX('기사 리스트'!B:B,MATCH("https://skinnonews.com"&amp;A147,'기사 리스트'!C:C,0)))</f>
        <v/>
      </c>
    </row>
    <row r="148" spans="1:10">
      <c r="A148" s="30" t="s">
        <v>1354</v>
      </c>
      <c r="B148" s="30" t="s">
        <v>2910</v>
      </c>
      <c r="C148" s="30">
        <v>42</v>
      </c>
      <c r="D148" s="30">
        <v>42</v>
      </c>
      <c r="F148" s="24" t="str">
        <f>IFERROR(MATCH(A148,기사별유입!$J$3:$J$3072,0),"")</f>
        <v/>
      </c>
      <c r="G148" s="24" t="str">
        <f>IF(F148="","",F148&amp;"@"&amp;COUNTIF($F$1:F148,F148))</f>
        <v/>
      </c>
      <c r="H148" s="24" t="str">
        <f t="shared" si="2"/>
        <v>Google 검색</v>
      </c>
      <c r="J148" s="24" t="str">
        <f>IF(F148="","",INDEX('기사 리스트'!B:B,MATCH("https://skinnonews.com"&amp;A148,'기사 리스트'!C:C,0)))</f>
        <v/>
      </c>
    </row>
    <row r="149" spans="1:10">
      <c r="A149" s="30" t="s">
        <v>1367</v>
      </c>
      <c r="B149" s="30" t="s">
        <v>2910</v>
      </c>
      <c r="C149" s="30">
        <v>41</v>
      </c>
      <c r="D149" s="30">
        <v>38</v>
      </c>
      <c r="F149" s="24" t="str">
        <f>IFERROR(MATCH(A149,기사별유입!$J$3:$J$3072,0),"")</f>
        <v/>
      </c>
      <c r="G149" s="24" t="str">
        <f>IF(F149="","",F149&amp;"@"&amp;COUNTIF($F$1:F149,F149))</f>
        <v/>
      </c>
      <c r="H149" s="24" t="str">
        <f t="shared" si="2"/>
        <v>Google 검색</v>
      </c>
      <c r="J149" s="24" t="str">
        <f>IF(F149="","",INDEX('기사 리스트'!B:B,MATCH("https://skinnonews.com"&amp;A149,'기사 리스트'!C:C,0)))</f>
        <v/>
      </c>
    </row>
    <row r="150" spans="1:10">
      <c r="A150" s="30" t="s">
        <v>1226</v>
      </c>
      <c r="B150" s="30" t="s">
        <v>2911</v>
      </c>
      <c r="C150" s="30">
        <v>41</v>
      </c>
      <c r="D150" s="30">
        <v>28</v>
      </c>
      <c r="F150" s="24" t="str">
        <f>IFERROR(MATCH(A150,기사별유입!$J$3:$J$3072,0),"")</f>
        <v/>
      </c>
      <c r="G150" s="24" t="str">
        <f>IF(F150="","",F150&amp;"@"&amp;COUNTIF($F$1:F150,F150))</f>
        <v/>
      </c>
      <c r="H150" s="24" t="str">
        <f t="shared" si="2"/>
        <v>Naver 검색</v>
      </c>
      <c r="J150" s="24" t="str">
        <f>IF(F150="","",INDEX('기사 리스트'!B:B,MATCH("https://skinnonews.com"&amp;A150,'기사 리스트'!C:C,0)))</f>
        <v/>
      </c>
    </row>
    <row r="151" spans="1:10">
      <c r="A151" s="30" t="s">
        <v>1275</v>
      </c>
      <c r="B151" s="30" t="s">
        <v>2910</v>
      </c>
      <c r="C151" s="30">
        <v>41</v>
      </c>
      <c r="D151" s="30">
        <v>31</v>
      </c>
      <c r="F151" s="24" t="str">
        <f>IFERROR(MATCH(A151,기사별유입!$J$3:$J$3072,0),"")</f>
        <v/>
      </c>
      <c r="G151" s="24" t="str">
        <f>IF(F151="","",F151&amp;"@"&amp;COUNTIF($F$1:F151,F151))</f>
        <v/>
      </c>
      <c r="H151" s="24" t="str">
        <f t="shared" si="2"/>
        <v>Google 검색</v>
      </c>
      <c r="J151" s="24" t="str">
        <f>IF(F151="","",INDEX('기사 리스트'!B:B,MATCH("https://skinnonews.com"&amp;A151,'기사 리스트'!C:C,0)))</f>
        <v/>
      </c>
    </row>
    <row r="152" spans="1:10">
      <c r="A152" s="30" t="s">
        <v>1280</v>
      </c>
      <c r="B152" s="30" t="s">
        <v>2914</v>
      </c>
      <c r="C152" s="30">
        <v>40</v>
      </c>
      <c r="D152" s="30">
        <v>35</v>
      </c>
      <c r="F152" s="24">
        <f>IFERROR(MATCH(A152,기사별유입!$J$3:$J$3072,0),"")</f>
        <v>25</v>
      </c>
      <c r="G152" s="24" t="str">
        <f>IF(F152="","",F152&amp;"@"&amp;COUNTIF($F$1:F152,F152))</f>
        <v>25@2</v>
      </c>
      <c r="H152" s="24" t="str">
        <f t="shared" si="2"/>
        <v>Enclean.com</v>
      </c>
      <c r="J152" s="24" t="str">
        <f>IF(F152="","",INDEX('기사 리스트'!B:B,MATCH("https://skinnonews.com"&amp;A152,'기사 리스트'!C:C,0)))</f>
        <v>“SK주유소의 현재와 미래를 담은 공간에서 충전하는 행복 에너지!” – SK에너지 팝업스토어 SK주(酒)유소 서울 종로점</v>
      </c>
    </row>
    <row r="153" spans="1:10">
      <c r="A153" s="30" t="s">
        <v>1251</v>
      </c>
      <c r="B153" s="30" t="s">
        <v>2911</v>
      </c>
      <c r="C153" s="30">
        <v>40</v>
      </c>
      <c r="D153" s="30">
        <v>36</v>
      </c>
      <c r="F153" s="24">
        <f>IFERROR(MATCH(A153,기사별유입!$J$3:$J$3072,0),"")</f>
        <v>20</v>
      </c>
      <c r="G153" s="24" t="str">
        <f>IF(F153="","",F153&amp;"@"&amp;COUNTIF($F$1:F153,F153))</f>
        <v>20@2</v>
      </c>
      <c r="H153" s="24" t="str">
        <f t="shared" si="2"/>
        <v>Naver 검색</v>
      </c>
      <c r="J153" s="24" t="str">
        <f>IF(F153="","",INDEX('기사 리스트'!B:B,MATCH("https://skinnonews.com"&amp;A153,'기사 리스트'!C:C,0)))</f>
        <v>SK엔무브, 데이터센터 수조형 액침냉각 이어 정밀액체냉각 시장 본격 진출</v>
      </c>
    </row>
    <row r="154" spans="1:10">
      <c r="A154" s="30" t="s">
        <v>1420</v>
      </c>
      <c r="B154" s="30" t="s">
        <v>2910</v>
      </c>
      <c r="C154" s="30">
        <v>40</v>
      </c>
      <c r="D154" s="30">
        <v>35</v>
      </c>
      <c r="F154" s="24" t="str">
        <f>IFERROR(MATCH(A154,기사별유입!$J$3:$J$3072,0),"")</f>
        <v/>
      </c>
      <c r="G154" s="24" t="str">
        <f>IF(F154="","",F154&amp;"@"&amp;COUNTIF($F$1:F154,F154))</f>
        <v/>
      </c>
      <c r="H154" s="24" t="str">
        <f t="shared" si="2"/>
        <v>Google 검색</v>
      </c>
      <c r="J154" s="24" t="str">
        <f>IF(F154="","",INDEX('기사 리스트'!B:B,MATCH("https://skinnonews.com"&amp;A154,'기사 리스트'!C:C,0)))</f>
        <v/>
      </c>
    </row>
    <row r="155" spans="1:10">
      <c r="A155" s="30" t="s">
        <v>1399</v>
      </c>
      <c r="B155" s="30" t="s">
        <v>2910</v>
      </c>
      <c r="C155" s="30">
        <v>40</v>
      </c>
      <c r="D155" s="30">
        <v>36</v>
      </c>
      <c r="F155" s="24" t="str">
        <f>IFERROR(MATCH(A155,기사별유입!$J$3:$J$3072,0),"")</f>
        <v/>
      </c>
      <c r="G155" s="24" t="str">
        <f>IF(F155="","",F155&amp;"@"&amp;COUNTIF($F$1:F155,F155))</f>
        <v/>
      </c>
      <c r="H155" s="24" t="str">
        <f t="shared" si="2"/>
        <v>Google 검색</v>
      </c>
      <c r="J155" s="24" t="str">
        <f>IF(F155="","",INDEX('기사 리스트'!B:B,MATCH("https://skinnonews.com"&amp;A155,'기사 리스트'!C:C,0)))</f>
        <v/>
      </c>
    </row>
    <row r="156" spans="1:10">
      <c r="A156" s="30" t="s">
        <v>1254</v>
      </c>
      <c r="B156" s="30" t="s">
        <v>2910</v>
      </c>
      <c r="C156" s="30">
        <v>40</v>
      </c>
      <c r="D156" s="30">
        <v>30</v>
      </c>
      <c r="F156" s="24" t="str">
        <f>IFERROR(MATCH(A156,기사별유입!$J$3:$J$3072,0),"")</f>
        <v/>
      </c>
      <c r="G156" s="24" t="str">
        <f>IF(F156="","",F156&amp;"@"&amp;COUNTIF($F$1:F156,F156))</f>
        <v/>
      </c>
      <c r="H156" s="24" t="str">
        <f t="shared" si="2"/>
        <v>Google 검색</v>
      </c>
      <c r="J156" s="24" t="str">
        <f>IF(F156="","",INDEX('기사 리스트'!B:B,MATCH("https://skinnonews.com"&amp;A156,'기사 리스트'!C:C,0)))</f>
        <v/>
      </c>
    </row>
    <row r="157" spans="1:10">
      <c r="A157" s="30" t="s">
        <v>1215</v>
      </c>
      <c r="B157" s="30" t="s">
        <v>2914</v>
      </c>
      <c r="C157" s="30">
        <v>39</v>
      </c>
      <c r="D157" s="30">
        <v>21</v>
      </c>
      <c r="F157" s="24" t="str">
        <f>IFERROR(MATCH(A157,기사별유입!$J$3:$J$3072,0),"")</f>
        <v/>
      </c>
      <c r="G157" s="24" t="str">
        <f>IF(F157="","",F157&amp;"@"&amp;COUNTIF($F$1:F157,F157))</f>
        <v/>
      </c>
      <c r="H157" s="24" t="str">
        <f t="shared" si="2"/>
        <v>Enclean.com</v>
      </c>
      <c r="J157" s="24" t="str">
        <f>IF(F157="","",INDEX('기사 리스트'!B:B,MATCH("https://skinnonews.com"&amp;A157,'기사 리스트'!C:C,0)))</f>
        <v/>
      </c>
    </row>
    <row r="158" spans="1:10">
      <c r="A158" s="30" t="s">
        <v>1443</v>
      </c>
      <c r="B158" s="30" t="s">
        <v>2910</v>
      </c>
      <c r="C158" s="30">
        <v>39</v>
      </c>
      <c r="D158" s="30">
        <v>34</v>
      </c>
      <c r="F158" s="24" t="str">
        <f>IFERROR(MATCH(A158,기사별유입!$J$3:$J$3072,0),"")</f>
        <v/>
      </c>
      <c r="G158" s="24" t="str">
        <f>IF(F158="","",F158&amp;"@"&amp;COUNTIF($F$1:F158,F158))</f>
        <v/>
      </c>
      <c r="H158" s="24" t="str">
        <f t="shared" si="2"/>
        <v>Google 검색</v>
      </c>
      <c r="J158" s="24" t="str">
        <f>IF(F158="","",INDEX('기사 리스트'!B:B,MATCH("https://skinnonews.com"&amp;A158,'기사 리스트'!C:C,0)))</f>
        <v/>
      </c>
    </row>
    <row r="159" spans="1:10">
      <c r="A159" s="30" t="s">
        <v>1473</v>
      </c>
      <c r="B159" s="30" t="s">
        <v>2910</v>
      </c>
      <c r="C159" s="30">
        <v>39</v>
      </c>
      <c r="D159" s="30">
        <v>36</v>
      </c>
      <c r="F159" s="24" t="str">
        <f>IFERROR(MATCH(A159,기사별유입!$J$3:$J$3072,0),"")</f>
        <v/>
      </c>
      <c r="G159" s="24" t="str">
        <f>IF(F159="","",F159&amp;"@"&amp;COUNTIF($F$1:F159,F159))</f>
        <v/>
      </c>
      <c r="H159" s="24" t="str">
        <f t="shared" si="2"/>
        <v>Google 검색</v>
      </c>
      <c r="J159" s="24" t="str">
        <f>IF(F159="","",INDEX('기사 리스트'!B:B,MATCH("https://skinnonews.com"&amp;A159,'기사 리스트'!C:C,0)))</f>
        <v/>
      </c>
    </row>
    <row r="160" spans="1:10">
      <c r="A160" s="30" t="s">
        <v>1431</v>
      </c>
      <c r="B160" s="30" t="s">
        <v>2910</v>
      </c>
      <c r="C160" s="30">
        <v>39</v>
      </c>
      <c r="D160" s="30">
        <v>34</v>
      </c>
      <c r="F160" s="24">
        <f>IFERROR(MATCH(A160,기사별유입!$J$3:$J$3072,0),"")</f>
        <v>75</v>
      </c>
      <c r="G160" s="24" t="str">
        <f>IF(F160="","",F160&amp;"@"&amp;COUNTIF($F$1:F160,F160))</f>
        <v>75@1</v>
      </c>
      <c r="H160" s="24" t="str">
        <f t="shared" si="2"/>
        <v>Google 검색</v>
      </c>
      <c r="J160" s="24" t="e">
        <f>IF(F160="","",INDEX('기사 리스트'!B:B,MATCH("https://skinnonews.com"&amp;A160,'기사 리스트'!C:C,0)))</f>
        <v>#N/A</v>
      </c>
    </row>
    <row r="161" spans="1:10">
      <c r="A161" s="30" t="s">
        <v>1365</v>
      </c>
      <c r="B161" s="30" t="s">
        <v>2910</v>
      </c>
      <c r="C161" s="30">
        <v>39</v>
      </c>
      <c r="D161" s="30">
        <v>29</v>
      </c>
      <c r="F161" s="24" t="str">
        <f>IFERROR(MATCH(A161,기사별유입!$J$3:$J$3072,0),"")</f>
        <v/>
      </c>
      <c r="G161" s="24" t="str">
        <f>IF(F161="","",F161&amp;"@"&amp;COUNTIF($F$1:F161,F161))</f>
        <v/>
      </c>
      <c r="H161" s="24" t="str">
        <f t="shared" si="2"/>
        <v>Google 검색</v>
      </c>
      <c r="J161" s="24" t="str">
        <f>IF(F161="","",INDEX('기사 리스트'!B:B,MATCH("https://skinnonews.com"&amp;A161,'기사 리스트'!C:C,0)))</f>
        <v/>
      </c>
    </row>
    <row r="162" spans="1:10">
      <c r="A162" s="30" t="s">
        <v>1242</v>
      </c>
      <c r="B162" s="30" t="s">
        <v>2910</v>
      </c>
      <c r="C162" s="30">
        <v>39</v>
      </c>
      <c r="D162" s="30">
        <v>32</v>
      </c>
      <c r="F162" s="24" t="str">
        <f>IFERROR(MATCH(A162,기사별유입!$J$3:$J$3072,0),"")</f>
        <v/>
      </c>
      <c r="G162" s="24" t="str">
        <f>IF(F162="","",F162&amp;"@"&amp;COUNTIF($F$1:F162,F162))</f>
        <v/>
      </c>
      <c r="H162" s="24" t="str">
        <f t="shared" si="2"/>
        <v>Google 검색</v>
      </c>
      <c r="J162" s="24" t="str">
        <f>IF(F162="","",INDEX('기사 리스트'!B:B,MATCH("https://skinnonews.com"&amp;A162,'기사 리스트'!C:C,0)))</f>
        <v/>
      </c>
    </row>
    <row r="163" spans="1:10">
      <c r="A163" s="30" t="s">
        <v>1334</v>
      </c>
      <c r="B163" s="30" t="s">
        <v>2910</v>
      </c>
      <c r="C163" s="30">
        <v>38</v>
      </c>
      <c r="D163" s="30">
        <v>32</v>
      </c>
      <c r="F163" s="24">
        <f>IFERROR(MATCH(A163,기사별유입!$J$3:$J$3072,0),"")</f>
        <v>74</v>
      </c>
      <c r="G163" s="24" t="str">
        <f>IF(F163="","",F163&amp;"@"&amp;COUNTIF($F$1:F163,F163))</f>
        <v>74@1</v>
      </c>
      <c r="H163" s="24" t="str">
        <f t="shared" si="2"/>
        <v>Google 검색</v>
      </c>
      <c r="J163" s="24" t="str">
        <f>IF(F163="","",INDEX('기사 리스트'!B:B,MATCH("https://skinnonews.com"&amp;A163,'기사 리스트'!C:C,0)))</f>
        <v>현대차그룹-SK엔무브, ‘차세대 차량용 냉매’ 개발 추진 “열관리 시장 확대”</v>
      </c>
    </row>
    <row r="164" spans="1:10">
      <c r="A164" s="30" t="s">
        <v>1251</v>
      </c>
      <c r="B164" s="30" t="s">
        <v>2920</v>
      </c>
      <c r="C164" s="30">
        <v>37</v>
      </c>
      <c r="D164" s="30">
        <v>28</v>
      </c>
      <c r="F164" s="24">
        <f>IFERROR(MATCH(A164,기사별유입!$J$3:$J$3072,0),"")</f>
        <v>20</v>
      </c>
      <c r="G164" s="24" t="str">
        <f>IF(F164="","",F164&amp;"@"&amp;COUNTIF($F$1:F164,F164))</f>
        <v>20@3</v>
      </c>
      <c r="H164" s="24" t="str">
        <f t="shared" si="2"/>
        <v>Skenmove.com</v>
      </c>
      <c r="J164" s="24" t="str">
        <f>IF(F164="","",INDEX('기사 리스트'!B:B,MATCH("https://skinnonews.com"&amp;A164,'기사 리스트'!C:C,0)))</f>
        <v>SK엔무브, 데이터센터 수조형 액침냉각 이어 정밀액체냉각 시장 본격 진출</v>
      </c>
    </row>
    <row r="165" spans="1:10">
      <c r="A165" s="30" t="s">
        <v>1524</v>
      </c>
      <c r="B165" s="30" t="s">
        <v>2910</v>
      </c>
      <c r="C165" s="30">
        <v>37</v>
      </c>
      <c r="D165" s="30">
        <v>30</v>
      </c>
      <c r="F165" s="24" t="str">
        <f>IFERROR(MATCH(A165,기사별유입!$J$3:$J$3072,0),"")</f>
        <v/>
      </c>
      <c r="G165" s="24" t="str">
        <f>IF(F165="","",F165&amp;"@"&amp;COUNTIF($F$1:F165,F165))</f>
        <v/>
      </c>
      <c r="H165" s="24" t="str">
        <f t="shared" si="2"/>
        <v>Google 검색</v>
      </c>
      <c r="J165" s="24" t="str">
        <f>IF(F165="","",INDEX('기사 리스트'!B:B,MATCH("https://skinnonews.com"&amp;A165,'기사 리스트'!C:C,0)))</f>
        <v/>
      </c>
    </row>
    <row r="166" spans="1:10">
      <c r="A166" s="30" t="s">
        <v>1843</v>
      </c>
      <c r="B166" s="30" t="s">
        <v>2910</v>
      </c>
      <c r="C166" s="30">
        <v>37</v>
      </c>
      <c r="D166" s="30">
        <v>28</v>
      </c>
      <c r="F166" s="24" t="str">
        <f>IFERROR(MATCH(A166,기사별유입!$J$3:$J$3072,0),"")</f>
        <v/>
      </c>
      <c r="G166" s="24" t="str">
        <f>IF(F166="","",F166&amp;"@"&amp;COUNTIF($F$1:F166,F166))</f>
        <v/>
      </c>
      <c r="H166" s="24" t="str">
        <f t="shared" si="2"/>
        <v>Google 검색</v>
      </c>
      <c r="J166" s="24" t="str">
        <f>IF(F166="","",INDEX('기사 리스트'!B:B,MATCH("https://skinnonews.com"&amp;A166,'기사 리스트'!C:C,0)))</f>
        <v/>
      </c>
    </row>
    <row r="167" spans="1:10">
      <c r="A167" s="30" t="s">
        <v>1248</v>
      </c>
      <c r="B167" s="30" t="s">
        <v>2910</v>
      </c>
      <c r="C167" s="30">
        <v>37</v>
      </c>
      <c r="D167" s="30">
        <v>29</v>
      </c>
      <c r="F167" s="24" t="str">
        <f>IFERROR(MATCH(A167,기사별유입!$J$3:$J$3072,0),"")</f>
        <v/>
      </c>
      <c r="G167" s="24" t="str">
        <f>IF(F167="","",F167&amp;"@"&amp;COUNTIF($F$1:F167,F167))</f>
        <v/>
      </c>
      <c r="H167" s="24" t="str">
        <f t="shared" si="2"/>
        <v>Google 검색</v>
      </c>
      <c r="J167" s="24" t="str">
        <f>IF(F167="","",INDEX('기사 리스트'!B:B,MATCH("https://skinnonews.com"&amp;A167,'기사 리스트'!C:C,0)))</f>
        <v/>
      </c>
    </row>
    <row r="168" spans="1:10">
      <c r="A168" s="30" t="s">
        <v>3488</v>
      </c>
      <c r="B168" s="30" t="s">
        <v>2909</v>
      </c>
      <c r="C168" s="30">
        <v>36</v>
      </c>
      <c r="D168" s="30">
        <v>23</v>
      </c>
      <c r="F168" s="24">
        <f>IFERROR(MATCH(A168,기사별유입!$J$3:$J$3072,0),"")</f>
        <v>62</v>
      </c>
      <c r="G168" s="24" t="str">
        <f>IF(F168="","",F168&amp;"@"&amp;COUNTIF($F$1:F168,F168))</f>
        <v>62@1</v>
      </c>
      <c r="H168" s="24" t="str">
        <f t="shared" si="2"/>
        <v>직접유입</v>
      </c>
      <c r="J168" s="24" t="str">
        <f>IF(F168="","",INDEX('기사 리스트'!B:B,MATCH("https://skinnonews.com"&amp;A168,'기사 리스트'!C:C,0)))</f>
        <v>최태원 회장, “AI는 개별 기업 아닌 산업 인프라로 구축해야 효율적“</v>
      </c>
    </row>
    <row r="169" spans="1:10">
      <c r="A169" s="30" t="s">
        <v>1386</v>
      </c>
      <c r="B169" s="30" t="s">
        <v>2910</v>
      </c>
      <c r="C169" s="30">
        <v>36</v>
      </c>
      <c r="D169" s="30">
        <v>32</v>
      </c>
      <c r="F169" s="24" t="str">
        <f>IFERROR(MATCH(A169,기사별유입!$J$3:$J$3072,0),"")</f>
        <v/>
      </c>
      <c r="G169" s="24" t="str">
        <f>IF(F169="","",F169&amp;"@"&amp;COUNTIF($F$1:F169,F169))</f>
        <v/>
      </c>
      <c r="H169" s="24" t="str">
        <f t="shared" si="2"/>
        <v>Google 검색</v>
      </c>
      <c r="J169" s="24" t="str">
        <f>IF(F169="","",INDEX('기사 리스트'!B:B,MATCH("https://skinnonews.com"&amp;A169,'기사 리스트'!C:C,0)))</f>
        <v/>
      </c>
    </row>
    <row r="170" spans="1:10">
      <c r="A170" s="30" t="s">
        <v>1436</v>
      </c>
      <c r="B170" s="30" t="s">
        <v>2910</v>
      </c>
      <c r="C170" s="30">
        <v>36</v>
      </c>
      <c r="D170" s="30">
        <v>34</v>
      </c>
      <c r="F170" s="24" t="str">
        <f>IFERROR(MATCH(A170,기사별유입!$J$3:$J$3072,0),"")</f>
        <v/>
      </c>
      <c r="G170" s="24" t="str">
        <f>IF(F170="","",F170&amp;"@"&amp;COUNTIF($F$1:F170,F170))</f>
        <v/>
      </c>
      <c r="H170" s="24" t="str">
        <f t="shared" si="2"/>
        <v>Google 검색</v>
      </c>
      <c r="J170" s="24" t="str">
        <f>IF(F170="","",INDEX('기사 리스트'!B:B,MATCH("https://skinnonews.com"&amp;A170,'기사 리스트'!C:C,0)))</f>
        <v/>
      </c>
    </row>
    <row r="171" spans="1:10">
      <c r="A171" s="30" t="s">
        <v>1332</v>
      </c>
      <c r="B171" s="30" t="s">
        <v>2910</v>
      </c>
      <c r="C171" s="30">
        <v>36</v>
      </c>
      <c r="D171" s="30">
        <v>25</v>
      </c>
      <c r="F171" s="24" t="str">
        <f>IFERROR(MATCH(A171,기사별유입!$J$3:$J$3072,0),"")</f>
        <v/>
      </c>
      <c r="G171" s="24" t="str">
        <f>IF(F171="","",F171&amp;"@"&amp;COUNTIF($F$1:F171,F171))</f>
        <v/>
      </c>
      <c r="H171" s="24" t="str">
        <f t="shared" si="2"/>
        <v>Google 검색</v>
      </c>
      <c r="J171" s="24" t="str">
        <f>IF(F171="","",INDEX('기사 리스트'!B:B,MATCH("https://skinnonews.com"&amp;A171,'기사 리스트'!C:C,0)))</f>
        <v/>
      </c>
    </row>
    <row r="172" spans="1:10">
      <c r="A172" s="30" t="s">
        <v>1444</v>
      </c>
      <c r="B172" s="30" t="s">
        <v>2910</v>
      </c>
      <c r="C172" s="30">
        <v>35</v>
      </c>
      <c r="D172" s="30">
        <v>33</v>
      </c>
      <c r="F172" s="24" t="str">
        <f>IFERROR(MATCH(A172,기사별유입!$J$3:$J$3072,0),"")</f>
        <v/>
      </c>
      <c r="G172" s="24" t="str">
        <f>IF(F172="","",F172&amp;"@"&amp;COUNTIF($F$1:F172,F172))</f>
        <v/>
      </c>
      <c r="H172" s="24" t="str">
        <f t="shared" si="2"/>
        <v>Google 검색</v>
      </c>
      <c r="J172" s="24" t="str">
        <f>IF(F172="","",INDEX('기사 리스트'!B:B,MATCH("https://skinnonews.com"&amp;A172,'기사 리스트'!C:C,0)))</f>
        <v/>
      </c>
    </row>
    <row r="173" spans="1:10">
      <c r="A173" s="30" t="s">
        <v>1389</v>
      </c>
      <c r="B173" s="30" t="s">
        <v>2910</v>
      </c>
      <c r="C173" s="30">
        <v>35</v>
      </c>
      <c r="D173" s="30">
        <v>29</v>
      </c>
      <c r="F173" s="24" t="str">
        <f>IFERROR(MATCH(A173,기사별유입!$J$3:$J$3072,0),"")</f>
        <v/>
      </c>
      <c r="G173" s="24" t="str">
        <f>IF(F173="","",F173&amp;"@"&amp;COUNTIF($F$1:F173,F173))</f>
        <v/>
      </c>
      <c r="H173" s="24" t="str">
        <f t="shared" si="2"/>
        <v>Google 검색</v>
      </c>
      <c r="J173" s="24" t="str">
        <f>IF(F173="","",INDEX('기사 리스트'!B:B,MATCH("https://skinnonews.com"&amp;A173,'기사 리스트'!C:C,0)))</f>
        <v/>
      </c>
    </row>
    <row r="174" spans="1:10">
      <c r="A174" s="30" t="s">
        <v>3106</v>
      </c>
      <c r="B174" s="30" t="s">
        <v>2910</v>
      </c>
      <c r="C174" s="30">
        <v>35</v>
      </c>
      <c r="D174" s="30">
        <v>27</v>
      </c>
      <c r="F174" s="24">
        <f>IFERROR(MATCH(A174,기사별유입!$J$3:$J$3072,0),"")</f>
        <v>50</v>
      </c>
      <c r="G174" s="24" t="str">
        <f>IF(F174="","",F174&amp;"@"&amp;COUNTIF($F$1:F174,F174))</f>
        <v>50@1</v>
      </c>
      <c r="H174" s="24" t="str">
        <f t="shared" si="2"/>
        <v>Google 검색</v>
      </c>
      <c r="J174" s="24" t="str">
        <f>IF(F174="","",INDEX('기사 리스트'!B:B,MATCH("https://skinnonews.com"&amp;A174,'기사 리스트'!C:C,0)))</f>
        <v>[에너지食] 어둠을 밝히던 등유가 거대한 비행기를 띄운다고?!</v>
      </c>
    </row>
    <row r="175" spans="1:10">
      <c r="A175" s="30" t="s">
        <v>1408</v>
      </c>
      <c r="B175" s="30" t="s">
        <v>2910</v>
      </c>
      <c r="C175" s="30">
        <v>35</v>
      </c>
      <c r="D175" s="30">
        <v>27</v>
      </c>
      <c r="F175" s="24" t="str">
        <f>IFERROR(MATCH(A175,기사별유입!$J$3:$J$3072,0),"")</f>
        <v/>
      </c>
      <c r="G175" s="24" t="str">
        <f>IF(F175="","",F175&amp;"@"&amp;COUNTIF($F$1:F175,F175))</f>
        <v/>
      </c>
      <c r="H175" s="24" t="str">
        <f t="shared" si="2"/>
        <v>Google 검색</v>
      </c>
      <c r="J175" s="24" t="str">
        <f>IF(F175="","",INDEX('기사 리스트'!B:B,MATCH("https://skinnonews.com"&amp;A175,'기사 리스트'!C:C,0)))</f>
        <v/>
      </c>
    </row>
    <row r="176" spans="1:10">
      <c r="A176" s="30" t="s">
        <v>1414</v>
      </c>
      <c r="B176" s="30" t="s">
        <v>2910</v>
      </c>
      <c r="C176" s="30">
        <v>35</v>
      </c>
      <c r="D176" s="30">
        <v>33</v>
      </c>
      <c r="F176" s="24" t="str">
        <f>IFERROR(MATCH(A176,기사별유입!$J$3:$J$3072,0),"")</f>
        <v/>
      </c>
      <c r="G176" s="24" t="str">
        <f>IF(F176="","",F176&amp;"@"&amp;COUNTIF($F$1:F176,F176))</f>
        <v/>
      </c>
      <c r="H176" s="24" t="str">
        <f t="shared" si="2"/>
        <v>Google 검색</v>
      </c>
      <c r="J176" s="24" t="str">
        <f>IF(F176="","",INDEX('기사 리스트'!B:B,MATCH("https://skinnonews.com"&amp;A176,'기사 리스트'!C:C,0)))</f>
        <v/>
      </c>
    </row>
    <row r="177" spans="1:10">
      <c r="A177" s="30" t="s">
        <v>1335</v>
      </c>
      <c r="B177" s="30" t="s">
        <v>2910</v>
      </c>
      <c r="C177" s="30">
        <v>35</v>
      </c>
      <c r="D177" s="30">
        <v>33</v>
      </c>
      <c r="F177" s="24" t="str">
        <f>IFERROR(MATCH(A177,기사별유입!$J$3:$J$3072,0),"")</f>
        <v/>
      </c>
      <c r="G177" s="24" t="str">
        <f>IF(F177="","",F177&amp;"@"&amp;COUNTIF($F$1:F177,F177))</f>
        <v/>
      </c>
      <c r="H177" s="24" t="str">
        <f t="shared" si="2"/>
        <v>Google 검색</v>
      </c>
      <c r="J177" s="24" t="str">
        <f>IF(F177="","",INDEX('기사 리스트'!B:B,MATCH("https://skinnonews.com"&amp;A177,'기사 리스트'!C:C,0)))</f>
        <v/>
      </c>
    </row>
    <row r="178" spans="1:10">
      <c r="A178" s="30" t="s">
        <v>1215</v>
      </c>
      <c r="B178" s="30" t="s">
        <v>2918</v>
      </c>
      <c r="C178" s="30">
        <v>34</v>
      </c>
      <c r="D178" s="30">
        <v>12</v>
      </c>
      <c r="F178" s="24" t="str">
        <f>IFERROR(MATCH(A178,기사별유입!$J$3:$J$3072,0),"")</f>
        <v/>
      </c>
      <c r="G178" s="24" t="str">
        <f>IF(F178="","",F178&amp;"@"&amp;COUNTIF($F$1:F178,F178))</f>
        <v/>
      </c>
      <c r="H178" s="24" t="str">
        <f t="shared" si="2"/>
        <v>Skenergy.com</v>
      </c>
      <c r="J178" s="24" t="str">
        <f>IF(F178="","",INDEX('기사 리스트'!B:B,MATCH("https://skinnonews.com"&amp;A178,'기사 리스트'!C:C,0)))</f>
        <v/>
      </c>
    </row>
    <row r="179" spans="1:10">
      <c r="A179" s="30" t="s">
        <v>1505</v>
      </c>
      <c r="B179" s="30" t="s">
        <v>2910</v>
      </c>
      <c r="C179" s="30">
        <v>34</v>
      </c>
      <c r="D179" s="30">
        <v>28</v>
      </c>
      <c r="F179" s="24" t="str">
        <f>IFERROR(MATCH(A179,기사별유입!$J$3:$J$3072,0),"")</f>
        <v/>
      </c>
      <c r="G179" s="24" t="str">
        <f>IF(F179="","",F179&amp;"@"&amp;COUNTIF($F$1:F179,F179))</f>
        <v/>
      </c>
      <c r="H179" s="24" t="str">
        <f t="shared" si="2"/>
        <v>Google 검색</v>
      </c>
      <c r="J179" s="24" t="str">
        <f>IF(F179="","",INDEX('기사 리스트'!B:B,MATCH("https://skinnonews.com"&amp;A179,'기사 리스트'!C:C,0)))</f>
        <v/>
      </c>
    </row>
    <row r="180" spans="1:10">
      <c r="A180" s="30" t="s">
        <v>1344</v>
      </c>
      <c r="B180" s="30" t="s">
        <v>2910</v>
      </c>
      <c r="C180" s="30">
        <v>34</v>
      </c>
      <c r="D180" s="30">
        <v>32</v>
      </c>
      <c r="F180" s="24" t="str">
        <f>IFERROR(MATCH(A180,기사별유입!$J$3:$J$3072,0),"")</f>
        <v/>
      </c>
      <c r="G180" s="24" t="str">
        <f>IF(F180="","",F180&amp;"@"&amp;COUNTIF($F$1:F180,F180))</f>
        <v/>
      </c>
      <c r="H180" s="24" t="str">
        <f t="shared" si="2"/>
        <v>Google 검색</v>
      </c>
      <c r="J180" s="24" t="str">
        <f>IF(F180="","",INDEX('기사 리스트'!B:B,MATCH("https://skinnonews.com"&amp;A180,'기사 리스트'!C:C,0)))</f>
        <v/>
      </c>
    </row>
    <row r="181" spans="1:10">
      <c r="A181" s="30" t="s">
        <v>1338</v>
      </c>
      <c r="B181" s="30" t="s">
        <v>2910</v>
      </c>
      <c r="C181" s="30">
        <v>34</v>
      </c>
      <c r="D181" s="30">
        <v>29</v>
      </c>
      <c r="F181" s="24" t="str">
        <f>IFERROR(MATCH(A181,기사별유입!$J$3:$J$3072,0),"")</f>
        <v/>
      </c>
      <c r="G181" s="24" t="str">
        <f>IF(F181="","",F181&amp;"@"&amp;COUNTIF($F$1:F181,F181))</f>
        <v/>
      </c>
      <c r="H181" s="24" t="str">
        <f t="shared" si="2"/>
        <v>Google 검색</v>
      </c>
      <c r="J181" s="24" t="str">
        <f>IF(F181="","",INDEX('기사 리스트'!B:B,MATCH("https://skinnonews.com"&amp;A181,'기사 리스트'!C:C,0)))</f>
        <v/>
      </c>
    </row>
    <row r="182" spans="1:10">
      <c r="A182" s="30" t="s">
        <v>1438</v>
      </c>
      <c r="B182" s="30" t="s">
        <v>2910</v>
      </c>
      <c r="C182" s="30">
        <v>34</v>
      </c>
      <c r="D182" s="30">
        <v>28</v>
      </c>
      <c r="F182" s="24" t="str">
        <f>IFERROR(MATCH(A182,기사별유입!$J$3:$J$3072,0),"")</f>
        <v/>
      </c>
      <c r="G182" s="24" t="str">
        <f>IF(F182="","",F182&amp;"@"&amp;COUNTIF($F$1:F182,F182))</f>
        <v/>
      </c>
      <c r="H182" s="24" t="str">
        <f t="shared" si="2"/>
        <v>Google 검색</v>
      </c>
      <c r="J182" s="24" t="str">
        <f>IF(F182="","",INDEX('기사 리스트'!B:B,MATCH("https://skinnonews.com"&amp;A182,'기사 리스트'!C:C,0)))</f>
        <v/>
      </c>
    </row>
    <row r="183" spans="1:10">
      <c r="A183" s="30" t="s">
        <v>1329</v>
      </c>
      <c r="B183" s="30" t="s">
        <v>2932</v>
      </c>
      <c r="C183" s="30">
        <v>34</v>
      </c>
      <c r="D183" s="30">
        <v>32</v>
      </c>
      <c r="F183" s="24" t="str">
        <f>IFERROR(MATCH(A183,기사별유입!$J$3:$J$3072,0),"")</f>
        <v/>
      </c>
      <c r="G183" s="24" t="str">
        <f>IF(F183="","",F183&amp;"@"&amp;COUNTIF($F$1:F183,F183))</f>
        <v/>
      </c>
      <c r="H183" s="24" t="str">
        <f t="shared" si="2"/>
        <v>Namu.wiki</v>
      </c>
      <c r="J183" s="24" t="str">
        <f>IF(F183="","",INDEX('기사 리스트'!B:B,MATCH("https://skinnonews.com"&amp;A183,'기사 리스트'!C:C,0)))</f>
        <v/>
      </c>
    </row>
    <row r="184" spans="1:10">
      <c r="A184" s="30" t="s">
        <v>1361</v>
      </c>
      <c r="B184" s="30" t="s">
        <v>2910</v>
      </c>
      <c r="C184" s="30">
        <v>34</v>
      </c>
      <c r="D184" s="30">
        <v>30</v>
      </c>
      <c r="F184" s="24" t="str">
        <f>IFERROR(MATCH(A184,기사별유입!$J$3:$J$3072,0),"")</f>
        <v/>
      </c>
      <c r="G184" s="24" t="str">
        <f>IF(F184="","",F184&amp;"@"&amp;COUNTIF($F$1:F184,F184))</f>
        <v/>
      </c>
      <c r="H184" s="24" t="str">
        <f t="shared" si="2"/>
        <v>Google 검색</v>
      </c>
      <c r="J184" s="24" t="str">
        <f>IF(F184="","",INDEX('기사 리스트'!B:B,MATCH("https://skinnonews.com"&amp;A184,'기사 리스트'!C:C,0)))</f>
        <v/>
      </c>
    </row>
    <row r="185" spans="1:10">
      <c r="A185" s="30" t="s">
        <v>1252</v>
      </c>
      <c r="B185" s="30" t="s">
        <v>2910</v>
      </c>
      <c r="C185" s="30">
        <v>34</v>
      </c>
      <c r="D185" s="30">
        <v>15</v>
      </c>
      <c r="F185" s="24" t="str">
        <f>IFERROR(MATCH(A185,기사별유입!$J$3:$J$3072,0),"")</f>
        <v/>
      </c>
      <c r="G185" s="24" t="str">
        <f>IF(F185="","",F185&amp;"@"&amp;COUNTIF($F$1:F185,F185))</f>
        <v/>
      </c>
      <c r="H185" s="24" t="str">
        <f t="shared" si="2"/>
        <v>Google 검색</v>
      </c>
      <c r="J185" s="24" t="str">
        <f>IF(F185="","",INDEX('기사 리스트'!B:B,MATCH("https://skinnonews.com"&amp;A185,'기사 리스트'!C:C,0)))</f>
        <v/>
      </c>
    </row>
    <row r="186" spans="1:10">
      <c r="A186" s="30" t="s">
        <v>3105</v>
      </c>
      <c r="B186" s="30" t="s">
        <v>2911</v>
      </c>
      <c r="C186" s="30">
        <v>33</v>
      </c>
      <c r="D186" s="30">
        <v>30</v>
      </c>
      <c r="F186" s="24">
        <f>IFERROR(MATCH(A186,기사별유입!$J$3:$J$3072,0),"")</f>
        <v>27</v>
      </c>
      <c r="G186" s="24" t="str">
        <f>IF(F186="","",F186&amp;"@"&amp;COUNTIF($F$1:F186,F186))</f>
        <v>27@2</v>
      </c>
      <c r="H186" s="24" t="str">
        <f t="shared" si="2"/>
        <v>Naver 검색</v>
      </c>
      <c r="J186" s="24" t="str">
        <f>IF(F186="","",INDEX('기사 리스트'!B:B,MATCH("https://skinnonews.com"&amp;A186,'기사 리스트'!C:C,0)))</f>
        <v>[SK이노베이션 2024년 2분기 실적 발표] 2024년 상반기 매출액 37조 6,542억원, 영업이익 5,789억원 달성… 하반기도 지속 성장 전망</v>
      </c>
    </row>
    <row r="187" spans="1:10">
      <c r="A187" s="30" t="s">
        <v>1328</v>
      </c>
      <c r="B187" s="30" t="s">
        <v>2910</v>
      </c>
      <c r="C187" s="30">
        <v>33</v>
      </c>
      <c r="D187" s="30">
        <v>29</v>
      </c>
      <c r="F187" s="24" t="str">
        <f>IFERROR(MATCH(A187,기사별유입!$J$3:$J$3072,0),"")</f>
        <v/>
      </c>
      <c r="G187" s="24" t="str">
        <f>IF(F187="","",F187&amp;"@"&amp;COUNTIF($F$1:F187,F187))</f>
        <v/>
      </c>
      <c r="H187" s="24" t="str">
        <f t="shared" si="2"/>
        <v>Google 검색</v>
      </c>
      <c r="J187" s="24" t="str">
        <f>IF(F187="","",INDEX('기사 리스트'!B:B,MATCH("https://skinnonews.com"&amp;A187,'기사 리스트'!C:C,0)))</f>
        <v/>
      </c>
    </row>
    <row r="188" spans="1:10">
      <c r="A188" s="30" t="s">
        <v>1376</v>
      </c>
      <c r="B188" s="30" t="s">
        <v>2910</v>
      </c>
      <c r="C188" s="30">
        <v>33</v>
      </c>
      <c r="D188" s="30">
        <v>22</v>
      </c>
      <c r="F188" s="24" t="str">
        <f>IFERROR(MATCH(A188,기사별유입!$J$3:$J$3072,0),"")</f>
        <v/>
      </c>
      <c r="G188" s="24" t="str">
        <f>IF(F188="","",F188&amp;"@"&amp;COUNTIF($F$1:F188,F188))</f>
        <v/>
      </c>
      <c r="H188" s="24" t="str">
        <f t="shared" si="2"/>
        <v>Google 검색</v>
      </c>
      <c r="J188" s="24" t="str">
        <f>IF(F188="","",INDEX('기사 리스트'!B:B,MATCH("https://skinnonews.com"&amp;A188,'기사 리스트'!C:C,0)))</f>
        <v/>
      </c>
    </row>
    <row r="189" spans="1:10">
      <c r="A189" s="30" t="s">
        <v>1377</v>
      </c>
      <c r="B189" s="30" t="s">
        <v>2910</v>
      </c>
      <c r="C189" s="30">
        <v>33</v>
      </c>
      <c r="D189" s="30">
        <v>30</v>
      </c>
      <c r="F189" s="24" t="str">
        <f>IFERROR(MATCH(A189,기사별유입!$J$3:$J$3072,0),"")</f>
        <v/>
      </c>
      <c r="G189" s="24" t="str">
        <f>IF(F189="","",F189&amp;"@"&amp;COUNTIF($F$1:F189,F189))</f>
        <v/>
      </c>
      <c r="H189" s="24" t="str">
        <f t="shared" si="2"/>
        <v>Google 검색</v>
      </c>
      <c r="J189" s="24" t="str">
        <f>IF(F189="","",INDEX('기사 리스트'!B:B,MATCH("https://skinnonews.com"&amp;A189,'기사 리스트'!C:C,0)))</f>
        <v/>
      </c>
    </row>
    <row r="190" spans="1:10">
      <c r="A190" s="30" t="s">
        <v>1240</v>
      </c>
      <c r="B190" s="30" t="s">
        <v>2909</v>
      </c>
      <c r="C190" s="30">
        <v>33</v>
      </c>
      <c r="D190" s="30">
        <v>28</v>
      </c>
      <c r="F190" s="24" t="str">
        <f>IFERROR(MATCH(A190,기사별유입!$J$3:$J$3072,0),"")</f>
        <v/>
      </c>
      <c r="G190" s="24" t="str">
        <f>IF(F190="","",F190&amp;"@"&amp;COUNTIF($F$1:F190,F190))</f>
        <v/>
      </c>
      <c r="H190" s="24" t="str">
        <f t="shared" si="2"/>
        <v>직접유입</v>
      </c>
      <c r="J190" s="24" t="str">
        <f>IF(F190="","",INDEX('기사 리스트'!B:B,MATCH("https://skinnonews.com"&amp;A190,'기사 리스트'!C:C,0)))</f>
        <v/>
      </c>
    </row>
    <row r="191" spans="1:10">
      <c r="A191" s="30" t="s">
        <v>3110</v>
      </c>
      <c r="B191" s="30" t="s">
        <v>2910</v>
      </c>
      <c r="C191" s="30">
        <v>32</v>
      </c>
      <c r="D191" s="30">
        <v>31</v>
      </c>
      <c r="F191" s="24" t="str">
        <f>IFERROR(MATCH(A191,기사별유입!$J$3:$J$3072,0),"")</f>
        <v/>
      </c>
      <c r="G191" s="24" t="str">
        <f>IF(F191="","",F191&amp;"@"&amp;COUNTIF($F$1:F191,F191))</f>
        <v/>
      </c>
      <c r="H191" s="24" t="str">
        <f t="shared" si="2"/>
        <v>Google 검색</v>
      </c>
      <c r="J191" s="24" t="str">
        <f>IF(F191="","",INDEX('기사 리스트'!B:B,MATCH("https://skinnonews.com"&amp;A191,'기사 리스트'!C:C,0)))</f>
        <v/>
      </c>
    </row>
    <row r="192" spans="1:10">
      <c r="A192" s="30" t="s">
        <v>1577</v>
      </c>
      <c r="B192" s="30" t="s">
        <v>2910</v>
      </c>
      <c r="C192" s="30">
        <v>32</v>
      </c>
      <c r="D192" s="30">
        <v>28</v>
      </c>
      <c r="F192" s="24" t="str">
        <f>IFERROR(MATCH(A192,기사별유입!$J$3:$J$3072,0),"")</f>
        <v/>
      </c>
      <c r="G192" s="24" t="str">
        <f>IF(F192="","",F192&amp;"@"&amp;COUNTIF($F$1:F192,F192))</f>
        <v/>
      </c>
      <c r="H192" s="24" t="str">
        <f t="shared" si="2"/>
        <v>Google 검색</v>
      </c>
      <c r="J192" s="24" t="str">
        <f>IF(F192="","",INDEX('기사 리스트'!B:B,MATCH("https://skinnonews.com"&amp;A192,'기사 리스트'!C:C,0)))</f>
        <v/>
      </c>
    </row>
    <row r="193" spans="1:10">
      <c r="A193" s="30" t="s">
        <v>1555</v>
      </c>
      <c r="B193" s="30" t="s">
        <v>2910</v>
      </c>
      <c r="C193" s="30">
        <v>32</v>
      </c>
      <c r="D193" s="30">
        <v>31</v>
      </c>
      <c r="F193" s="24" t="str">
        <f>IFERROR(MATCH(A193,기사별유입!$J$3:$J$3072,0),"")</f>
        <v/>
      </c>
      <c r="G193" s="24" t="str">
        <f>IF(F193="","",F193&amp;"@"&amp;COUNTIF($F$1:F193,F193))</f>
        <v/>
      </c>
      <c r="H193" s="24" t="str">
        <f t="shared" si="2"/>
        <v>Google 검색</v>
      </c>
      <c r="J193" s="24" t="str">
        <f>IF(F193="","",INDEX('기사 리스트'!B:B,MATCH("https://skinnonews.com"&amp;A193,'기사 리스트'!C:C,0)))</f>
        <v/>
      </c>
    </row>
    <row r="194" spans="1:10">
      <c r="A194" s="30" t="s">
        <v>1342</v>
      </c>
      <c r="B194" s="30" t="s">
        <v>2910</v>
      </c>
      <c r="C194" s="30">
        <v>32</v>
      </c>
      <c r="D194" s="30">
        <v>27</v>
      </c>
      <c r="F194" s="24" t="str">
        <f>IFERROR(MATCH(A194,기사별유입!$J$3:$J$3072,0),"")</f>
        <v/>
      </c>
      <c r="G194" s="24" t="str">
        <f>IF(F194="","",F194&amp;"@"&amp;COUNTIF($F$1:F194,F194))</f>
        <v/>
      </c>
      <c r="H194" s="24" t="str">
        <f t="shared" si="2"/>
        <v>Google 검색</v>
      </c>
      <c r="J194" s="24" t="str">
        <f>IF(F194="","",INDEX('기사 리스트'!B:B,MATCH("https://skinnonews.com"&amp;A194,'기사 리스트'!C:C,0)))</f>
        <v/>
      </c>
    </row>
    <row r="195" spans="1:10">
      <c r="A195" s="30" t="s">
        <v>1428</v>
      </c>
      <c r="B195" s="30" t="s">
        <v>2910</v>
      </c>
      <c r="C195" s="30">
        <v>31</v>
      </c>
      <c r="D195" s="30">
        <v>27</v>
      </c>
      <c r="F195" s="24" t="str">
        <f>IFERROR(MATCH(A195,기사별유입!$J$3:$J$3072,0),"")</f>
        <v/>
      </c>
      <c r="G195" s="24" t="str">
        <f>IF(F195="","",F195&amp;"@"&amp;COUNTIF($F$1:F195,F195))</f>
        <v/>
      </c>
      <c r="H195" s="24" t="str">
        <f t="shared" ref="H195:H258" si="3">IF(B195="naver","Naver 검색",IF(B195="google","Google 검색",IF(B195="(direct)","직접유입",UPPER(LEFT(B195,1))&amp;MID(B195,2,99))))</f>
        <v>Google 검색</v>
      </c>
      <c r="J195" s="24" t="str">
        <f>IF(F195="","",INDEX('기사 리스트'!B:B,MATCH("https://skinnonews.com"&amp;A195,'기사 리스트'!C:C,0)))</f>
        <v/>
      </c>
    </row>
    <row r="196" spans="1:10">
      <c r="A196" s="30" t="s">
        <v>1305</v>
      </c>
      <c r="B196" s="30" t="s">
        <v>2910</v>
      </c>
      <c r="C196" s="30">
        <v>31</v>
      </c>
      <c r="D196" s="30">
        <v>28</v>
      </c>
      <c r="F196" s="24" t="str">
        <f>IFERROR(MATCH(A196,기사별유입!$J$3:$J$3072,0),"")</f>
        <v/>
      </c>
      <c r="G196" s="24" t="str">
        <f>IF(F196="","",F196&amp;"@"&amp;COUNTIF($F$1:F196,F196))</f>
        <v/>
      </c>
      <c r="H196" s="24" t="str">
        <f t="shared" si="3"/>
        <v>Google 검색</v>
      </c>
      <c r="J196" s="24" t="str">
        <f>IF(F196="","",INDEX('기사 리스트'!B:B,MATCH("https://skinnonews.com"&amp;A196,'기사 리스트'!C:C,0)))</f>
        <v/>
      </c>
    </row>
    <row r="197" spans="1:10">
      <c r="A197" s="30" t="s">
        <v>1470</v>
      </c>
      <c r="B197" s="30" t="s">
        <v>2910</v>
      </c>
      <c r="C197" s="30">
        <v>31</v>
      </c>
      <c r="D197" s="30">
        <v>25</v>
      </c>
      <c r="F197" s="24" t="str">
        <f>IFERROR(MATCH(A197,기사별유입!$J$3:$J$3072,0),"")</f>
        <v/>
      </c>
      <c r="G197" s="24" t="str">
        <f>IF(F197="","",F197&amp;"@"&amp;COUNTIF($F$1:F197,F197))</f>
        <v/>
      </c>
      <c r="H197" s="24" t="str">
        <f t="shared" si="3"/>
        <v>Google 검색</v>
      </c>
      <c r="J197" s="24" t="str">
        <f>IF(F197="","",INDEX('기사 리스트'!B:B,MATCH("https://skinnonews.com"&amp;A197,'기사 리스트'!C:C,0)))</f>
        <v/>
      </c>
    </row>
    <row r="198" spans="1:10">
      <c r="A198" s="30" t="s">
        <v>1363</v>
      </c>
      <c r="B198" s="30" t="s">
        <v>2910</v>
      </c>
      <c r="C198" s="30">
        <v>31</v>
      </c>
      <c r="D198" s="30">
        <v>24</v>
      </c>
      <c r="F198" s="24" t="str">
        <f>IFERROR(MATCH(A198,기사별유입!$J$3:$J$3072,0),"")</f>
        <v/>
      </c>
      <c r="G198" s="24" t="str">
        <f>IF(F198="","",F198&amp;"@"&amp;COUNTIF($F$1:F198,F198))</f>
        <v/>
      </c>
      <c r="H198" s="24" t="str">
        <f t="shared" si="3"/>
        <v>Google 검색</v>
      </c>
      <c r="J198" s="24" t="str">
        <f>IF(F198="","",INDEX('기사 리스트'!B:B,MATCH("https://skinnonews.com"&amp;A198,'기사 리스트'!C:C,0)))</f>
        <v/>
      </c>
    </row>
    <row r="199" spans="1:10">
      <c r="A199" s="30" t="s">
        <v>3481</v>
      </c>
      <c r="B199" s="30" t="s">
        <v>2909</v>
      </c>
      <c r="C199" s="30">
        <v>31</v>
      </c>
      <c r="D199" s="30">
        <v>20</v>
      </c>
      <c r="F199" s="24">
        <f>IFERROR(MATCH(A199,기사별유입!$J$3:$J$3072,0),"")</f>
        <v>11</v>
      </c>
      <c r="G199" s="24" t="str">
        <f>IF(F199="","",F199&amp;"@"&amp;COUNTIF($F$1:F199,F199))</f>
        <v>11@2</v>
      </c>
      <c r="H199" s="24" t="str">
        <f t="shared" si="3"/>
        <v>직접유입</v>
      </c>
      <c r="J199" s="24" t="str">
        <f>IF(F199="","",INDEX('기사 리스트'!B:B,MATCH("https://skinnonews.com"&amp;A199,'기사 리스트'!C:C,0)))</f>
        <v>“소원을 말해봐♬” 아이의 소중한 꿈을 현실로 만드는 위시 메이커(Wish Maker)</v>
      </c>
    </row>
    <row r="200" spans="1:10">
      <c r="A200" s="30" t="s">
        <v>1220</v>
      </c>
      <c r="B200" s="30" t="s">
        <v>2909</v>
      </c>
      <c r="C200" s="30">
        <v>31</v>
      </c>
      <c r="D200" s="30">
        <v>23</v>
      </c>
      <c r="F200" s="24">
        <f>IFERROR(MATCH(A200,기사별유입!$J$3:$J$3072,0),"")</f>
        <v>1</v>
      </c>
      <c r="G200" s="24" t="str">
        <f>IF(F200="","",F200&amp;"@"&amp;COUNTIF($F$1:F200,F200))</f>
        <v>1@5</v>
      </c>
      <c r="H200" s="24" t="str">
        <f t="shared" si="3"/>
        <v>직접유입</v>
      </c>
      <c r="J200" s="24" t="str">
        <f>IF(F200="","",INDEX('기사 리스트'!B:B,MATCH("https://skinnonews.com"&amp;A200,'기사 리스트'!C:C,0)))</f>
        <v>패션의 완성은 운동화! 운동화 끈 예쁘게 묶는 법 TOP 5</v>
      </c>
    </row>
    <row r="201" spans="1:10">
      <c r="A201" s="30" t="s">
        <v>1384</v>
      </c>
      <c r="B201" s="30" t="s">
        <v>2910</v>
      </c>
      <c r="C201" s="30">
        <v>31</v>
      </c>
      <c r="D201" s="30">
        <v>27</v>
      </c>
      <c r="F201" s="24" t="str">
        <f>IFERROR(MATCH(A201,기사별유입!$J$3:$J$3072,0),"")</f>
        <v/>
      </c>
      <c r="G201" s="24" t="str">
        <f>IF(F201="","",F201&amp;"@"&amp;COUNTIF($F$1:F201,F201))</f>
        <v/>
      </c>
      <c r="H201" s="24" t="str">
        <f t="shared" si="3"/>
        <v>Google 검색</v>
      </c>
      <c r="J201" s="24" t="str">
        <f>IF(F201="","",INDEX('기사 리스트'!B:B,MATCH("https://skinnonews.com"&amp;A201,'기사 리스트'!C:C,0)))</f>
        <v/>
      </c>
    </row>
    <row r="202" spans="1:10">
      <c r="A202" s="30" t="s">
        <v>1385</v>
      </c>
      <c r="B202" s="30" t="s">
        <v>2910</v>
      </c>
      <c r="C202" s="30">
        <v>31</v>
      </c>
      <c r="D202" s="30">
        <v>30</v>
      </c>
      <c r="F202" s="24" t="str">
        <f>IFERROR(MATCH(A202,기사별유입!$J$3:$J$3072,0),"")</f>
        <v/>
      </c>
      <c r="G202" s="24" t="str">
        <f>IF(F202="","",F202&amp;"@"&amp;COUNTIF($F$1:F202,F202))</f>
        <v/>
      </c>
      <c r="H202" s="24" t="str">
        <f t="shared" si="3"/>
        <v>Google 검색</v>
      </c>
      <c r="J202" s="24" t="str">
        <f>IF(F202="","",INDEX('기사 리스트'!B:B,MATCH("https://skinnonews.com"&amp;A202,'기사 리스트'!C:C,0)))</f>
        <v/>
      </c>
    </row>
    <row r="203" spans="1:10">
      <c r="A203" s="30" t="s">
        <v>1295</v>
      </c>
      <c r="B203" s="30" t="s">
        <v>2909</v>
      </c>
      <c r="C203" s="30">
        <v>31</v>
      </c>
      <c r="D203" s="30">
        <v>26</v>
      </c>
      <c r="F203" s="24">
        <f>IFERROR(MATCH(A203,기사별유입!$J$3:$J$3072,0),"")</f>
        <v>35</v>
      </c>
      <c r="G203" s="24" t="str">
        <f>IF(F203="","",F203&amp;"@"&amp;COUNTIF($F$1:F203,F203))</f>
        <v>35@2</v>
      </c>
      <c r="H203" s="24" t="str">
        <f t="shared" si="3"/>
        <v>직접유입</v>
      </c>
      <c r="J203" s="24" t="str">
        <f>IF(F203="","",INDEX('기사 리스트'!B:B,MATCH("https://skinnonews.com"&amp;A203,'기사 리스트'!C:C,0)))</f>
        <v>원유 용량의 단위 배럴(barrel, bbl), 언제부터 쓰였을까?</v>
      </c>
    </row>
    <row r="204" spans="1:10">
      <c r="A204" s="30" t="s">
        <v>1316</v>
      </c>
      <c r="B204" s="30" t="s">
        <v>2910</v>
      </c>
      <c r="C204" s="30">
        <v>31</v>
      </c>
      <c r="D204" s="30">
        <v>23</v>
      </c>
      <c r="F204" s="24" t="str">
        <f>IFERROR(MATCH(A204,기사별유입!$J$3:$J$3072,0),"")</f>
        <v/>
      </c>
      <c r="G204" s="24" t="str">
        <f>IF(F204="","",F204&amp;"@"&amp;COUNTIF($F$1:F204,F204))</f>
        <v/>
      </c>
      <c r="H204" s="24" t="str">
        <f t="shared" si="3"/>
        <v>Google 검색</v>
      </c>
      <c r="J204" s="24" t="str">
        <f>IF(F204="","",INDEX('기사 리스트'!B:B,MATCH("https://skinnonews.com"&amp;A204,'기사 리스트'!C:C,0)))</f>
        <v/>
      </c>
    </row>
    <row r="205" spans="1:10">
      <c r="A205" s="30" t="s">
        <v>2922</v>
      </c>
      <c r="B205" s="30">
        <v>31</v>
      </c>
      <c r="C205" s="30">
        <v>26</v>
      </c>
      <c r="D205" s="30">
        <v>1.1923076923076901</v>
      </c>
      <c r="F205" s="24" t="str">
        <f>IFERROR(MATCH(A205,기사별유입!$J$3:$J$3072,0),"")</f>
        <v/>
      </c>
      <c r="G205" s="24" t="str">
        <f>IF(F205="","",F205&amp;"@"&amp;COUNTIF($F$1:F205,F205))</f>
        <v/>
      </c>
      <c r="H205" s="24" t="str">
        <f t="shared" si="3"/>
        <v>31</v>
      </c>
      <c r="J205" s="24" t="str">
        <f>IF(F205="","",INDEX('기사 리스트'!B:B,MATCH("https://skinnonews.com"&amp;A205,'기사 리스트'!C:C,0)))</f>
        <v/>
      </c>
    </row>
    <row r="206" spans="1:10">
      <c r="A206" s="30" t="s">
        <v>1215</v>
      </c>
      <c r="B206" s="30" t="s">
        <v>2916</v>
      </c>
      <c r="C206" s="30">
        <v>30</v>
      </c>
      <c r="D206" s="30">
        <v>13</v>
      </c>
      <c r="F206" s="24" t="str">
        <f>IFERROR(MATCH(A206,기사별유입!$J$3:$J$3072,0),"")</f>
        <v/>
      </c>
      <c r="G206" s="24" t="str">
        <f>IF(F206="","",F206&amp;"@"&amp;COUNTIF($F$1:F206,F206))</f>
        <v/>
      </c>
      <c r="H206" s="24" t="str">
        <f t="shared" si="3"/>
        <v>Bing</v>
      </c>
      <c r="J206" s="24" t="str">
        <f>IF(F206="","",INDEX('기사 리스트'!B:B,MATCH("https://skinnonews.com"&amp;A206,'기사 리스트'!C:C,0)))</f>
        <v/>
      </c>
    </row>
    <row r="207" spans="1:10">
      <c r="A207" s="30" t="s">
        <v>1215</v>
      </c>
      <c r="B207" s="30" t="s">
        <v>2912</v>
      </c>
      <c r="C207" s="30">
        <v>30</v>
      </c>
      <c r="D207" s="30">
        <v>4</v>
      </c>
      <c r="F207" s="24" t="str">
        <f>IFERROR(MATCH(A207,기사별유입!$J$3:$J$3072,0),"")</f>
        <v/>
      </c>
      <c r="G207" s="24" t="str">
        <f>IF(F207="","",F207&amp;"@"&amp;COUNTIF($F$1:F207,F207))</f>
        <v/>
      </c>
      <c r="H207" s="24" t="str">
        <f t="shared" si="3"/>
        <v>Facebook</v>
      </c>
      <c r="J207" s="24" t="str">
        <f>IF(F207="","",INDEX('기사 리스트'!B:B,MATCH("https://skinnonews.com"&amp;A207,'기사 리스트'!C:C,0)))</f>
        <v/>
      </c>
    </row>
    <row r="208" spans="1:10">
      <c r="A208" s="30" t="s">
        <v>1423</v>
      </c>
      <c r="B208" s="30" t="s">
        <v>2910</v>
      </c>
      <c r="C208" s="30">
        <v>30</v>
      </c>
      <c r="D208" s="30">
        <v>26</v>
      </c>
      <c r="F208" s="24" t="str">
        <f>IFERROR(MATCH(A208,기사별유입!$J$3:$J$3072,0),"")</f>
        <v/>
      </c>
      <c r="G208" s="24" t="str">
        <f>IF(F208="","",F208&amp;"@"&amp;COUNTIF($F$1:F208,F208))</f>
        <v/>
      </c>
      <c r="H208" s="24" t="str">
        <f t="shared" si="3"/>
        <v>Google 검색</v>
      </c>
      <c r="J208" s="24" t="str">
        <f>IF(F208="","",INDEX('기사 리스트'!B:B,MATCH("https://skinnonews.com"&amp;A208,'기사 리스트'!C:C,0)))</f>
        <v/>
      </c>
    </row>
    <row r="209" spans="1:10">
      <c r="A209" s="30" t="s">
        <v>2695</v>
      </c>
      <c r="B209" s="30" t="s">
        <v>2910</v>
      </c>
      <c r="C209" s="30">
        <v>30</v>
      </c>
      <c r="D209" s="30">
        <v>23</v>
      </c>
      <c r="F209" s="24">
        <f>IFERROR(MATCH(A209,기사별유입!$J$3:$J$3072,0),"")</f>
        <v>73</v>
      </c>
      <c r="G209" s="24" t="str">
        <f>IF(F209="","",F209&amp;"@"&amp;COUNTIF($F$1:F209,F209))</f>
        <v>73@1</v>
      </c>
      <c r="H209" s="24" t="str">
        <f t="shared" si="3"/>
        <v>Google 검색</v>
      </c>
      <c r="J209" s="24" t="str">
        <f>IF(F209="","",INDEX('기사 리스트'!B:B,MATCH("https://skinnonews.com"&amp;A209,'기사 리스트'!C:C,0)))</f>
        <v>SK이노베이션 울산CLX, 가을 밤 감성 담은 ‘Fall in 울산대공원 콘서트’ 개최</v>
      </c>
    </row>
    <row r="210" spans="1:10">
      <c r="A210" s="30" t="s">
        <v>1301</v>
      </c>
      <c r="B210" s="30" t="s">
        <v>2911</v>
      </c>
      <c r="C210" s="30">
        <v>30</v>
      </c>
      <c r="D210" s="30">
        <v>28</v>
      </c>
      <c r="F210" s="24" t="str">
        <f>IFERROR(MATCH(A210,기사별유입!$J$3:$J$3072,0),"")</f>
        <v/>
      </c>
      <c r="G210" s="24" t="str">
        <f>IF(F210="","",F210&amp;"@"&amp;COUNTIF($F$1:F210,F210))</f>
        <v/>
      </c>
      <c r="H210" s="24" t="str">
        <f t="shared" si="3"/>
        <v>Naver 검색</v>
      </c>
      <c r="J210" s="24" t="str">
        <f>IF(F210="","",INDEX('기사 리스트'!B:B,MATCH("https://skinnonews.com"&amp;A210,'기사 리스트'!C:C,0)))</f>
        <v/>
      </c>
    </row>
    <row r="211" spans="1:10">
      <c r="A211" s="30" t="s">
        <v>3487</v>
      </c>
      <c r="B211" s="30" t="s">
        <v>2909</v>
      </c>
      <c r="C211" s="30">
        <v>30</v>
      </c>
      <c r="D211" s="30">
        <v>20</v>
      </c>
      <c r="F211" s="24">
        <f>IFERROR(MATCH(A211,기사별유입!$J$3:$J$3072,0),"")</f>
        <v>61</v>
      </c>
      <c r="G211" s="24" t="str">
        <f>IF(F211="","",F211&amp;"@"&amp;COUNTIF($F$1:F211,F211))</f>
        <v>61@1</v>
      </c>
      <c r="H211" s="24" t="str">
        <f t="shared" si="3"/>
        <v>직접유입</v>
      </c>
      <c r="J211" s="24" t="str">
        <f>IF(F211="","",INDEX('기사 리스트'!B:B,MATCH("https://skinnonews.com"&amp;A211,'기사 리스트'!C:C,0)))</f>
        <v>SK엔무브, 에코바디스 ESG 평가 ‘골드 등급’ 획득</v>
      </c>
    </row>
    <row r="212" spans="1:10">
      <c r="A212" s="30" t="s">
        <v>3490</v>
      </c>
      <c r="B212" s="30" t="s">
        <v>2909</v>
      </c>
      <c r="C212" s="30">
        <v>30</v>
      </c>
      <c r="D212" s="30">
        <v>30</v>
      </c>
      <c r="F212" s="24">
        <f>IFERROR(MATCH(A212,기사별유입!$J$3:$J$3072,0),"")</f>
        <v>93</v>
      </c>
      <c r="G212" s="24" t="str">
        <f>IF(F212="","",F212&amp;"@"&amp;COUNTIF($F$1:F212,F212))</f>
        <v>93@1</v>
      </c>
      <c r="H212" s="24" t="str">
        <f t="shared" si="3"/>
        <v>직접유입</v>
      </c>
      <c r="J212" s="24" t="str">
        <f>IF(F212="","",INDEX('기사 리스트'!B:B,MATCH("https://skinnonews.com"&amp;A212,'기사 리스트'!C:C,0)))</f>
        <v>[SKinno Tech] 더 안전하고 편리한 주행을 책임지는 주인공! 아스팔트(Asphalt)</v>
      </c>
    </row>
    <row r="213" spans="1:10">
      <c r="A213" s="30" t="s">
        <v>1392</v>
      </c>
      <c r="B213" s="30" t="s">
        <v>2909</v>
      </c>
      <c r="C213" s="30">
        <v>30</v>
      </c>
      <c r="D213" s="30">
        <v>6</v>
      </c>
      <c r="F213" s="24" t="str">
        <f>IFERROR(MATCH(A213,기사별유입!$J$3:$J$3072,0),"")</f>
        <v/>
      </c>
      <c r="G213" s="24" t="str">
        <f>IF(F213="","",F213&amp;"@"&amp;COUNTIF($F$1:F213,F213))</f>
        <v/>
      </c>
      <c r="H213" s="24" t="str">
        <f t="shared" si="3"/>
        <v>직접유입</v>
      </c>
      <c r="J213" s="24" t="str">
        <f>IF(F213="","",INDEX('기사 리스트'!B:B,MATCH("https://skinnonews.com"&amp;A213,'기사 리스트'!C:C,0)))</f>
        <v/>
      </c>
    </row>
    <row r="214" spans="1:10">
      <c r="A214" s="30" t="s">
        <v>1372</v>
      </c>
      <c r="B214" s="30" t="s">
        <v>2910</v>
      </c>
      <c r="C214" s="30">
        <v>29</v>
      </c>
      <c r="D214" s="30">
        <v>28</v>
      </c>
      <c r="F214" s="24" t="str">
        <f>IFERROR(MATCH(A214,기사별유입!$J$3:$J$3072,0),"")</f>
        <v/>
      </c>
      <c r="G214" s="24" t="str">
        <f>IF(F214="","",F214&amp;"@"&amp;COUNTIF($F$1:F214,F214))</f>
        <v/>
      </c>
      <c r="H214" s="24" t="str">
        <f t="shared" si="3"/>
        <v>Google 검색</v>
      </c>
      <c r="J214" s="24" t="str">
        <f>IF(F214="","",INDEX('기사 리스트'!B:B,MATCH("https://skinnonews.com"&amp;A214,'기사 리스트'!C:C,0)))</f>
        <v/>
      </c>
    </row>
    <row r="215" spans="1:10">
      <c r="A215" s="30" t="s">
        <v>1314</v>
      </c>
      <c r="B215" s="30" t="s">
        <v>2910</v>
      </c>
      <c r="C215" s="30">
        <v>29</v>
      </c>
      <c r="D215" s="30">
        <v>18</v>
      </c>
      <c r="F215" s="24" t="str">
        <f>IFERROR(MATCH(A215,기사별유입!$J$3:$J$3072,0),"")</f>
        <v/>
      </c>
      <c r="G215" s="24" t="str">
        <f>IF(F215="","",F215&amp;"@"&amp;COUNTIF($F$1:F215,F215))</f>
        <v/>
      </c>
      <c r="H215" s="24" t="str">
        <f t="shared" si="3"/>
        <v>Google 검색</v>
      </c>
      <c r="J215" s="24" t="str">
        <f>IF(F215="","",INDEX('기사 리스트'!B:B,MATCH("https://skinnonews.com"&amp;A215,'기사 리스트'!C:C,0)))</f>
        <v/>
      </c>
    </row>
    <row r="216" spans="1:10">
      <c r="A216" s="30" t="s">
        <v>3489</v>
      </c>
      <c r="B216" s="30" t="s">
        <v>2909</v>
      </c>
      <c r="C216" s="30">
        <v>29</v>
      </c>
      <c r="D216" s="30">
        <v>15</v>
      </c>
      <c r="F216" s="24">
        <f>IFERROR(MATCH(A216,기사별유입!$J$3:$J$3072,0),"")</f>
        <v>68</v>
      </c>
      <c r="G216" s="24" t="str">
        <f>IF(F216="","",F216&amp;"@"&amp;COUNTIF($F$1:F216,F216))</f>
        <v>68@1</v>
      </c>
      <c r="H216" s="24" t="str">
        <f t="shared" si="3"/>
        <v>직접유입</v>
      </c>
      <c r="J216" s="24" t="str">
        <f>IF(F216="","",INDEX('기사 리스트'!B:B,MATCH("https://skinnonews.com"&amp;A216,'기사 리스트'!C:C,0)))</f>
        <v>SK어스온, 말레이시아 광구 개발 타당성 검증 나선다</v>
      </c>
    </row>
    <row r="217" spans="1:10">
      <c r="A217" s="30" t="s">
        <v>1381</v>
      </c>
      <c r="B217" s="30" t="s">
        <v>2910</v>
      </c>
      <c r="C217" s="30">
        <v>29</v>
      </c>
      <c r="D217" s="30">
        <v>26</v>
      </c>
      <c r="F217" s="24" t="str">
        <f>IFERROR(MATCH(A217,기사별유입!$J$3:$J$3072,0),"")</f>
        <v/>
      </c>
      <c r="G217" s="24" t="str">
        <f>IF(F217="","",F217&amp;"@"&amp;COUNTIF($F$1:F217,F217))</f>
        <v/>
      </c>
      <c r="H217" s="24" t="str">
        <f t="shared" si="3"/>
        <v>Google 검색</v>
      </c>
      <c r="J217" s="24" t="str">
        <f>IF(F217="","",INDEX('기사 리스트'!B:B,MATCH("https://skinnonews.com"&amp;A217,'기사 리스트'!C:C,0)))</f>
        <v/>
      </c>
    </row>
    <row r="218" spans="1:10">
      <c r="A218" s="30" t="s">
        <v>1308</v>
      </c>
      <c r="B218" s="30" t="s">
        <v>2910</v>
      </c>
      <c r="C218" s="30">
        <v>29</v>
      </c>
      <c r="D218" s="30">
        <v>26</v>
      </c>
      <c r="F218" s="24" t="str">
        <f>IFERROR(MATCH(A218,기사별유입!$J$3:$J$3072,0),"")</f>
        <v/>
      </c>
      <c r="G218" s="24" t="str">
        <f>IF(F218="","",F218&amp;"@"&amp;COUNTIF($F$1:F218,F218))</f>
        <v/>
      </c>
      <c r="H218" s="24" t="str">
        <f t="shared" si="3"/>
        <v>Google 검색</v>
      </c>
      <c r="J218" s="24" t="str">
        <f>IF(F218="","",INDEX('기사 리스트'!B:B,MATCH("https://skinnonews.com"&amp;A218,'기사 리스트'!C:C,0)))</f>
        <v/>
      </c>
    </row>
    <row r="219" spans="1:10">
      <c r="A219" s="30" t="s">
        <v>1448</v>
      </c>
      <c r="B219" s="30" t="s">
        <v>2910</v>
      </c>
      <c r="C219" s="30">
        <v>29</v>
      </c>
      <c r="D219" s="30">
        <v>25</v>
      </c>
      <c r="F219" s="24" t="str">
        <f>IFERROR(MATCH(A219,기사별유입!$J$3:$J$3072,0),"")</f>
        <v/>
      </c>
      <c r="G219" s="24" t="str">
        <f>IF(F219="","",F219&amp;"@"&amp;COUNTIF($F$1:F219,F219))</f>
        <v/>
      </c>
      <c r="H219" s="24" t="str">
        <f t="shared" si="3"/>
        <v>Google 검색</v>
      </c>
      <c r="J219" s="24" t="str">
        <f>IF(F219="","",INDEX('기사 리스트'!B:B,MATCH("https://skinnonews.com"&amp;A219,'기사 리스트'!C:C,0)))</f>
        <v/>
      </c>
    </row>
    <row r="220" spans="1:10">
      <c r="A220" s="30" t="s">
        <v>1259</v>
      </c>
      <c r="B220" s="30" t="s">
        <v>2910</v>
      </c>
      <c r="C220" s="30">
        <v>29</v>
      </c>
      <c r="D220" s="30">
        <v>26</v>
      </c>
      <c r="F220" s="24" t="str">
        <f>IFERROR(MATCH(A220,기사별유입!$J$3:$J$3072,0),"")</f>
        <v/>
      </c>
      <c r="G220" s="24" t="str">
        <f>IF(F220="","",F220&amp;"@"&amp;COUNTIF($F$1:F220,F220))</f>
        <v/>
      </c>
      <c r="H220" s="24" t="str">
        <f t="shared" si="3"/>
        <v>Google 검색</v>
      </c>
      <c r="J220" s="24" t="str">
        <f>IF(F220="","",INDEX('기사 리스트'!B:B,MATCH("https://skinnonews.com"&amp;A220,'기사 리스트'!C:C,0)))</f>
        <v/>
      </c>
    </row>
    <row r="221" spans="1:10">
      <c r="A221" s="30" t="s">
        <v>1356</v>
      </c>
      <c r="B221" s="30" t="s">
        <v>2910</v>
      </c>
      <c r="C221" s="30">
        <v>29</v>
      </c>
      <c r="D221" s="30">
        <v>26</v>
      </c>
      <c r="F221" s="24" t="str">
        <f>IFERROR(MATCH(A221,기사별유입!$J$3:$J$3072,0),"")</f>
        <v/>
      </c>
      <c r="G221" s="24" t="str">
        <f>IF(F221="","",F221&amp;"@"&amp;COUNTIF($F$1:F221,F221))</f>
        <v/>
      </c>
      <c r="H221" s="24" t="str">
        <f t="shared" si="3"/>
        <v>Google 검색</v>
      </c>
      <c r="J221" s="24" t="str">
        <f>IF(F221="","",INDEX('기사 리스트'!B:B,MATCH("https://skinnonews.com"&amp;A221,'기사 리스트'!C:C,0)))</f>
        <v/>
      </c>
    </row>
    <row r="222" spans="1:10">
      <c r="A222" s="30" t="s">
        <v>1387</v>
      </c>
      <c r="B222" s="30" t="s">
        <v>2910</v>
      </c>
      <c r="C222" s="30">
        <v>29</v>
      </c>
      <c r="D222" s="30">
        <v>27</v>
      </c>
      <c r="F222" s="24" t="str">
        <f>IFERROR(MATCH(A222,기사별유입!$J$3:$J$3072,0),"")</f>
        <v/>
      </c>
      <c r="G222" s="24" t="str">
        <f>IF(F222="","",F222&amp;"@"&amp;COUNTIF($F$1:F222,F222))</f>
        <v/>
      </c>
      <c r="H222" s="24" t="str">
        <f t="shared" si="3"/>
        <v>Google 검색</v>
      </c>
      <c r="J222" s="24" t="str">
        <f>IF(F222="","",INDEX('기사 리스트'!B:B,MATCH("https://skinnonews.com"&amp;A222,'기사 리스트'!C:C,0)))</f>
        <v/>
      </c>
    </row>
    <row r="223" spans="1:10">
      <c r="A223" s="30" t="s">
        <v>1224</v>
      </c>
      <c r="B223" s="30" t="s">
        <v>2925</v>
      </c>
      <c r="C223" s="30">
        <v>29</v>
      </c>
      <c r="D223" s="30">
        <v>27</v>
      </c>
      <c r="F223" s="24">
        <f>IFERROR(MATCH(A223,기사별유입!$J$3:$J$3072,0),"")</f>
        <v>5</v>
      </c>
      <c r="G223" s="24" t="str">
        <f>IF(F223="","",F223&amp;"@"&amp;COUNTIF($F$1:F223,F223))</f>
        <v>5@3</v>
      </c>
      <c r="H223" s="24" t="str">
        <f t="shared" si="3"/>
        <v>Naver.com</v>
      </c>
      <c r="J223" s="24" t="str">
        <f>IF(F223="","",INDEX('기사 리스트'!B:B,MATCH("https://skinnonews.com"&amp;A223,'기사 리스트'!C:C,0)))</f>
        <v>“일반 휘발유와 고급 휘발유, 어떤 차이가 있을까?”</v>
      </c>
    </row>
    <row r="224" spans="1:10">
      <c r="A224" s="30" t="s">
        <v>1215</v>
      </c>
      <c r="B224" s="30" t="s">
        <v>2939</v>
      </c>
      <c r="C224" s="30">
        <v>28</v>
      </c>
      <c r="D224" s="30">
        <v>15</v>
      </c>
      <c r="F224" s="24" t="str">
        <f>IFERROR(MATCH(A224,기사별유입!$J$3:$J$3072,0),"")</f>
        <v/>
      </c>
      <c r="G224" s="24" t="str">
        <f>IF(F224="","",F224&amp;"@"&amp;COUNTIF($F$1:F224,F224))</f>
        <v/>
      </c>
      <c r="H224" s="24" t="str">
        <f t="shared" si="3"/>
        <v>Youtube.com</v>
      </c>
      <c r="J224" s="24" t="str">
        <f>IF(F224="","",INDEX('기사 리스트'!B:B,MATCH("https://skinnonews.com"&amp;A224,'기사 리스트'!C:C,0)))</f>
        <v/>
      </c>
    </row>
    <row r="225" spans="1:10">
      <c r="A225" s="30" t="s">
        <v>1378</v>
      </c>
      <c r="B225" s="30" t="s">
        <v>2910</v>
      </c>
      <c r="C225" s="30">
        <v>28</v>
      </c>
      <c r="D225" s="30">
        <v>24</v>
      </c>
      <c r="F225" s="24" t="str">
        <f>IFERROR(MATCH(A225,기사별유입!$J$3:$J$3072,0),"")</f>
        <v/>
      </c>
      <c r="G225" s="24" t="str">
        <f>IF(F225="","",F225&amp;"@"&amp;COUNTIF($F$1:F225,F225))</f>
        <v/>
      </c>
      <c r="H225" s="24" t="str">
        <f t="shared" si="3"/>
        <v>Google 검색</v>
      </c>
      <c r="J225" s="24" t="str">
        <f>IF(F225="","",INDEX('기사 리스트'!B:B,MATCH("https://skinnonews.com"&amp;A225,'기사 리스트'!C:C,0)))</f>
        <v/>
      </c>
    </row>
    <row r="226" spans="1:10">
      <c r="A226" s="30" t="s">
        <v>1265</v>
      </c>
      <c r="B226" s="30" t="s">
        <v>2910</v>
      </c>
      <c r="C226" s="30">
        <v>28</v>
      </c>
      <c r="D226" s="30">
        <v>27</v>
      </c>
      <c r="F226" s="24">
        <f>IFERROR(MATCH(A226,기사별유입!$J$3:$J$3072,0),"")</f>
        <v>24</v>
      </c>
      <c r="G226" s="24" t="str">
        <f>IF(F226="","",F226&amp;"@"&amp;COUNTIF($F$1:F226,F226))</f>
        <v>24@2</v>
      </c>
      <c r="H226" s="24" t="str">
        <f t="shared" si="3"/>
        <v>Google 검색</v>
      </c>
      <c r="J226" s="24" t="str">
        <f>IF(F226="","",INDEX('기사 리스트'!B:B,MATCH("https://skinnonews.com"&amp;A226,'기사 리스트'!C:C,0)))</f>
        <v>당신의 모든 일상을 머핀과 함께! ‘머핀 포인트’ 3000점으로 차량용 소화기, 옥스포드 블록 등 증정</v>
      </c>
    </row>
    <row r="227" spans="1:10">
      <c r="A227" s="30" t="s">
        <v>1451</v>
      </c>
      <c r="B227" s="30" t="s">
        <v>2910</v>
      </c>
      <c r="C227" s="30">
        <v>28</v>
      </c>
      <c r="D227" s="30">
        <v>23</v>
      </c>
      <c r="F227" s="24" t="str">
        <f>IFERROR(MATCH(A227,기사별유입!$J$3:$J$3072,0),"")</f>
        <v/>
      </c>
      <c r="G227" s="24" t="str">
        <f>IF(F227="","",F227&amp;"@"&amp;COUNTIF($F$1:F227,F227))</f>
        <v/>
      </c>
      <c r="H227" s="24" t="str">
        <f t="shared" si="3"/>
        <v>Google 검색</v>
      </c>
      <c r="J227" s="24" t="str">
        <f>IF(F227="","",INDEX('기사 리스트'!B:B,MATCH("https://skinnonews.com"&amp;A227,'기사 리스트'!C:C,0)))</f>
        <v/>
      </c>
    </row>
    <row r="228" spans="1:10">
      <c r="A228" s="30" t="s">
        <v>1228</v>
      </c>
      <c r="B228" s="30" t="s">
        <v>2911</v>
      </c>
      <c r="C228" s="30">
        <v>28</v>
      </c>
      <c r="D228" s="30">
        <v>27</v>
      </c>
      <c r="F228" s="24">
        <f>IFERROR(MATCH(A228,기사별유입!$J$3:$J$3072,0),"")</f>
        <v>56</v>
      </c>
      <c r="G228" s="24" t="str">
        <f>IF(F228="","",F228&amp;"@"&amp;COUNTIF($F$1:F228,F228))</f>
        <v>56@2</v>
      </c>
      <c r="H228" s="24" t="str">
        <f t="shared" si="3"/>
        <v>Naver 검색</v>
      </c>
      <c r="J228" s="24" t="str">
        <f>IF(F228="","",INDEX('기사 리스트'!B:B,MATCH("https://skinnonews.com"&amp;A228,'기사 리스트'!C:C,0)))</f>
        <v>SK온, 비상경영 선언… 이석희 대표 “자강불식으로 위기극복”</v>
      </c>
    </row>
    <row r="229" spans="1:10">
      <c r="A229" s="30" t="s">
        <v>3480</v>
      </c>
      <c r="B229" s="30" t="s">
        <v>2909</v>
      </c>
      <c r="C229" s="30">
        <v>28</v>
      </c>
      <c r="D229" s="30">
        <v>29</v>
      </c>
      <c r="F229" s="24">
        <f>IFERROR(MATCH(A229,기사별유입!$J$3:$J$3072,0),"")</f>
        <v>2</v>
      </c>
      <c r="G229" s="24" t="str">
        <f>IF(F229="","",F229&amp;"@"&amp;COUNTIF($F$1:F229,F229))</f>
        <v>2@3</v>
      </c>
      <c r="H229" s="24" t="str">
        <f t="shared" si="3"/>
        <v>직접유입</v>
      </c>
      <c r="J229" s="24" t="str">
        <f>IF(F229="","",INDEX('기사 리스트'!B:B,MATCH("https://skinnonews.com"&amp;A229,'기사 리스트'!C:C,0)))</f>
        <v>손때 묻어 누렇게 변한 케이스? 누군가 밟아서 하얗게 변한 의자? 정말 우리가 잘못 관리한 걸까?</v>
      </c>
    </row>
    <row r="230" spans="1:10">
      <c r="A230" s="30" t="s">
        <v>1531</v>
      </c>
      <c r="B230" s="30" t="s">
        <v>2910</v>
      </c>
      <c r="C230" s="30">
        <v>28</v>
      </c>
      <c r="D230" s="30">
        <v>25</v>
      </c>
      <c r="F230" s="24" t="str">
        <f>IFERROR(MATCH(A230,기사별유입!$J$3:$J$3072,0),"")</f>
        <v/>
      </c>
      <c r="G230" s="24" t="str">
        <f>IF(F230="","",F230&amp;"@"&amp;COUNTIF($F$1:F230,F230))</f>
        <v/>
      </c>
      <c r="H230" s="24" t="str">
        <f t="shared" si="3"/>
        <v>Google 검색</v>
      </c>
      <c r="J230" s="24" t="str">
        <f>IF(F230="","",INDEX('기사 리스트'!B:B,MATCH("https://skinnonews.com"&amp;A230,'기사 리스트'!C:C,0)))</f>
        <v/>
      </c>
    </row>
    <row r="231" spans="1:10">
      <c r="A231" s="30" t="s">
        <v>1418</v>
      </c>
      <c r="B231" s="30" t="s">
        <v>2910</v>
      </c>
      <c r="C231" s="30">
        <v>28</v>
      </c>
      <c r="D231" s="30">
        <v>26</v>
      </c>
      <c r="F231" s="24" t="str">
        <f>IFERROR(MATCH(A231,기사별유입!$J$3:$J$3072,0),"")</f>
        <v/>
      </c>
      <c r="G231" s="24" t="str">
        <f>IF(F231="","",F231&amp;"@"&amp;COUNTIF($F$1:F231,F231))</f>
        <v/>
      </c>
      <c r="H231" s="24" t="str">
        <f t="shared" si="3"/>
        <v>Google 검색</v>
      </c>
      <c r="J231" s="24" t="str">
        <f>IF(F231="","",INDEX('기사 리스트'!B:B,MATCH("https://skinnonews.com"&amp;A231,'기사 리스트'!C:C,0)))</f>
        <v/>
      </c>
    </row>
    <row r="232" spans="1:10">
      <c r="A232" s="30" t="s">
        <v>1635</v>
      </c>
      <c r="B232" s="30" t="s">
        <v>2911</v>
      </c>
      <c r="C232" s="30">
        <v>28</v>
      </c>
      <c r="D232" s="30">
        <v>27</v>
      </c>
      <c r="F232" s="24" t="str">
        <f>IFERROR(MATCH(A232,기사별유입!$J$3:$J$3072,0),"")</f>
        <v/>
      </c>
      <c r="G232" s="24" t="str">
        <f>IF(F232="","",F232&amp;"@"&amp;COUNTIF($F$1:F232,F232))</f>
        <v/>
      </c>
      <c r="H232" s="24" t="str">
        <f t="shared" si="3"/>
        <v>Naver 검색</v>
      </c>
      <c r="J232" s="24" t="str">
        <f>IF(F232="","",INDEX('기사 리스트'!B:B,MATCH("https://skinnonews.com"&amp;A232,'기사 리스트'!C:C,0)))</f>
        <v/>
      </c>
    </row>
    <row r="233" spans="1:10">
      <c r="A233" s="30" t="s">
        <v>1534</v>
      </c>
      <c r="B233" s="30" t="s">
        <v>2910</v>
      </c>
      <c r="C233" s="30">
        <v>28</v>
      </c>
      <c r="D233" s="30">
        <v>24</v>
      </c>
      <c r="F233" s="24" t="str">
        <f>IFERROR(MATCH(A233,기사별유입!$J$3:$J$3072,0),"")</f>
        <v/>
      </c>
      <c r="G233" s="24" t="str">
        <f>IF(F233="","",F233&amp;"@"&amp;COUNTIF($F$1:F233,F233))</f>
        <v/>
      </c>
      <c r="H233" s="24" t="str">
        <f t="shared" si="3"/>
        <v>Google 검색</v>
      </c>
      <c r="J233" s="24" t="str">
        <f>IF(F233="","",INDEX('기사 리스트'!B:B,MATCH("https://skinnonews.com"&amp;A233,'기사 리스트'!C:C,0)))</f>
        <v/>
      </c>
    </row>
    <row r="234" spans="1:10">
      <c r="A234" s="30" t="s">
        <v>1303</v>
      </c>
      <c r="B234" s="30" t="s">
        <v>2910</v>
      </c>
      <c r="C234" s="30">
        <v>28</v>
      </c>
      <c r="D234" s="30">
        <v>19</v>
      </c>
      <c r="F234" s="24" t="str">
        <f>IFERROR(MATCH(A234,기사별유입!$J$3:$J$3072,0),"")</f>
        <v/>
      </c>
      <c r="G234" s="24" t="str">
        <f>IF(F234="","",F234&amp;"@"&amp;COUNTIF($F$1:F234,F234))</f>
        <v/>
      </c>
      <c r="H234" s="24" t="str">
        <f t="shared" si="3"/>
        <v>Google 검색</v>
      </c>
      <c r="J234" s="24" t="str">
        <f>IF(F234="","",INDEX('기사 리스트'!B:B,MATCH("https://skinnonews.com"&amp;A234,'기사 리스트'!C:C,0)))</f>
        <v/>
      </c>
    </row>
    <row r="235" spans="1:10">
      <c r="A235" s="30" t="s">
        <v>1216</v>
      </c>
      <c r="B235" s="30" t="s">
        <v>2913</v>
      </c>
      <c r="C235" s="30">
        <v>28</v>
      </c>
      <c r="D235" s="30">
        <v>12</v>
      </c>
      <c r="F235" s="24" t="str">
        <f>IFERROR(MATCH(A235,기사별유입!$J$3:$J$3072,0),"")</f>
        <v/>
      </c>
      <c r="G235" s="24" t="str">
        <f>IF(F235="","",F235&amp;"@"&amp;COUNTIF($F$1:F235,F235))</f>
        <v/>
      </c>
      <c r="H235" s="24" t="str">
        <f t="shared" si="3"/>
        <v>Sk-on.com</v>
      </c>
      <c r="J235" s="24" t="str">
        <f>IF(F235="","",INDEX('기사 리스트'!B:B,MATCH("https://skinnonews.com"&amp;A235,'기사 리스트'!C:C,0)))</f>
        <v/>
      </c>
    </row>
    <row r="236" spans="1:10">
      <c r="A236" s="30" t="s">
        <v>1319</v>
      </c>
      <c r="B236" s="30" t="s">
        <v>2910</v>
      </c>
      <c r="C236" s="30">
        <v>27</v>
      </c>
      <c r="D236" s="30">
        <v>24</v>
      </c>
      <c r="F236" s="24" t="str">
        <f>IFERROR(MATCH(A236,기사별유입!$J$3:$J$3072,0),"")</f>
        <v/>
      </c>
      <c r="G236" s="24" t="str">
        <f>IF(F236="","",F236&amp;"@"&amp;COUNTIF($F$1:F236,F236))</f>
        <v/>
      </c>
      <c r="H236" s="24" t="str">
        <f t="shared" si="3"/>
        <v>Google 검색</v>
      </c>
      <c r="J236" s="24" t="str">
        <f>IF(F236="","",INDEX('기사 리스트'!B:B,MATCH("https://skinnonews.com"&amp;A236,'기사 리스트'!C:C,0)))</f>
        <v/>
      </c>
    </row>
    <row r="237" spans="1:10">
      <c r="A237" s="30" t="s">
        <v>1219</v>
      </c>
      <c r="B237" s="30" t="s">
        <v>2909</v>
      </c>
      <c r="C237" s="30">
        <v>27</v>
      </c>
      <c r="D237" s="30">
        <v>22</v>
      </c>
      <c r="F237" s="24">
        <f>IFERROR(MATCH(A237,기사별유입!$J$3:$J$3072,0),"")</f>
        <v>3</v>
      </c>
      <c r="G237" s="24" t="str">
        <f>IF(F237="","",F237&amp;"@"&amp;COUNTIF($F$1:F237,F237))</f>
        <v>3@2</v>
      </c>
      <c r="H237" s="24" t="str">
        <f t="shared" si="3"/>
        <v>직접유입</v>
      </c>
      <c r="J237" s="24" t="str">
        <f>IF(F237="","",INDEX('기사 리스트'!B:B,MATCH("https://skinnonews.com"&amp;A237,'기사 리스트'!C:C,0)))</f>
        <v>[카드뉴스] "액체에 전자기기를 담근다?” - AI시대, 꼭 필요한 차세대 열관리 기술 ‘액침냉각’</v>
      </c>
    </row>
    <row r="238" spans="1:10">
      <c r="A238" s="30" t="s">
        <v>1396</v>
      </c>
      <c r="B238" s="30" t="s">
        <v>2910</v>
      </c>
      <c r="C238" s="30">
        <v>27</v>
      </c>
      <c r="D238" s="30">
        <v>23</v>
      </c>
      <c r="F238" s="24" t="str">
        <f>IFERROR(MATCH(A238,기사별유입!$J$3:$J$3072,0),"")</f>
        <v/>
      </c>
      <c r="G238" s="24" t="str">
        <f>IF(F238="","",F238&amp;"@"&amp;COUNTIF($F$1:F238,F238))</f>
        <v/>
      </c>
      <c r="H238" s="24" t="str">
        <f t="shared" si="3"/>
        <v>Google 검색</v>
      </c>
      <c r="J238" s="24" t="str">
        <f>IF(F238="","",INDEX('기사 리스트'!B:B,MATCH("https://skinnonews.com"&amp;A238,'기사 리스트'!C:C,0)))</f>
        <v/>
      </c>
    </row>
    <row r="239" spans="1:10">
      <c r="A239" s="30" t="s">
        <v>1340</v>
      </c>
      <c r="B239" s="30" t="s">
        <v>2910</v>
      </c>
      <c r="C239" s="30">
        <v>27</v>
      </c>
      <c r="D239" s="30">
        <v>22</v>
      </c>
      <c r="F239" s="24" t="str">
        <f>IFERROR(MATCH(A239,기사별유입!$J$3:$J$3072,0),"")</f>
        <v/>
      </c>
      <c r="G239" s="24" t="str">
        <f>IF(F239="","",F239&amp;"@"&amp;COUNTIF($F$1:F239,F239))</f>
        <v/>
      </c>
      <c r="H239" s="24" t="str">
        <f t="shared" si="3"/>
        <v>Google 검색</v>
      </c>
      <c r="J239" s="24" t="str">
        <f>IF(F239="","",INDEX('기사 리스트'!B:B,MATCH("https://skinnonews.com"&amp;A239,'기사 리스트'!C:C,0)))</f>
        <v/>
      </c>
    </row>
    <row r="240" spans="1:10">
      <c r="A240" s="30" t="s">
        <v>1397</v>
      </c>
      <c r="B240" s="30" t="s">
        <v>2909</v>
      </c>
      <c r="C240" s="30">
        <v>27</v>
      </c>
      <c r="D240" s="30">
        <v>25</v>
      </c>
      <c r="F240" s="24" t="str">
        <f>IFERROR(MATCH(A240,기사별유입!$J$3:$J$3072,0),"")</f>
        <v/>
      </c>
      <c r="G240" s="24" t="str">
        <f>IF(F240="","",F240&amp;"@"&amp;COUNTIF($F$1:F240,F240))</f>
        <v/>
      </c>
      <c r="H240" s="24" t="str">
        <f t="shared" si="3"/>
        <v>직접유입</v>
      </c>
      <c r="J240" s="24" t="str">
        <f>IF(F240="","",INDEX('기사 리스트'!B:B,MATCH("https://skinnonews.com"&amp;A240,'기사 리스트'!C:C,0)))</f>
        <v/>
      </c>
    </row>
    <row r="241" spans="1:10">
      <c r="A241" s="30" t="s">
        <v>1383</v>
      </c>
      <c r="B241" s="30" t="s">
        <v>2910</v>
      </c>
      <c r="C241" s="30">
        <v>26</v>
      </c>
      <c r="D241" s="30">
        <v>24</v>
      </c>
      <c r="F241" s="24" t="str">
        <f>IFERROR(MATCH(A241,기사별유입!$J$3:$J$3072,0),"")</f>
        <v/>
      </c>
      <c r="G241" s="24" t="str">
        <f>IF(F241="","",F241&amp;"@"&amp;COUNTIF($F$1:F241,F241))</f>
        <v/>
      </c>
      <c r="H241" s="24" t="str">
        <f t="shared" si="3"/>
        <v>Google 검색</v>
      </c>
      <c r="J241" s="24" t="str">
        <f>IF(F241="","",INDEX('기사 리스트'!B:B,MATCH("https://skinnonews.com"&amp;A241,'기사 리스트'!C:C,0)))</f>
        <v/>
      </c>
    </row>
    <row r="242" spans="1:10">
      <c r="A242" s="30" t="s">
        <v>1317</v>
      </c>
      <c r="B242" s="30" t="s">
        <v>2910</v>
      </c>
      <c r="C242" s="30">
        <v>26</v>
      </c>
      <c r="D242" s="30">
        <v>26</v>
      </c>
      <c r="F242" s="24" t="str">
        <f>IFERROR(MATCH(A242,기사별유입!$J$3:$J$3072,0),"")</f>
        <v/>
      </c>
      <c r="G242" s="24" t="str">
        <f>IF(F242="","",F242&amp;"@"&amp;COUNTIF($F$1:F242,F242))</f>
        <v/>
      </c>
      <c r="H242" s="24" t="str">
        <f t="shared" si="3"/>
        <v>Google 검색</v>
      </c>
      <c r="J242" s="24" t="str">
        <f>IF(F242="","",INDEX('기사 리스트'!B:B,MATCH("https://skinnonews.com"&amp;A242,'기사 리스트'!C:C,0)))</f>
        <v/>
      </c>
    </row>
    <row r="243" spans="1:10">
      <c r="A243" s="30" t="s">
        <v>1456</v>
      </c>
      <c r="B243" s="30" t="s">
        <v>2910</v>
      </c>
      <c r="C243" s="30">
        <v>26</v>
      </c>
      <c r="D243" s="30">
        <v>20</v>
      </c>
      <c r="F243" s="24" t="str">
        <f>IFERROR(MATCH(A243,기사별유입!$J$3:$J$3072,0),"")</f>
        <v/>
      </c>
      <c r="G243" s="24" t="str">
        <f>IF(F243="","",F243&amp;"@"&amp;COUNTIF($F$1:F243,F243))</f>
        <v/>
      </c>
      <c r="H243" s="24" t="str">
        <f t="shared" si="3"/>
        <v>Google 검색</v>
      </c>
      <c r="J243" s="24" t="str">
        <f>IF(F243="","",INDEX('기사 리스트'!B:B,MATCH("https://skinnonews.com"&amp;A243,'기사 리스트'!C:C,0)))</f>
        <v/>
      </c>
    </row>
    <row r="244" spans="1:10">
      <c r="A244" s="30" t="s">
        <v>1352</v>
      </c>
      <c r="B244" s="30" t="s">
        <v>2910</v>
      </c>
      <c r="C244" s="30">
        <v>26</v>
      </c>
      <c r="D244" s="30">
        <v>23</v>
      </c>
      <c r="F244" s="24" t="str">
        <f>IFERROR(MATCH(A244,기사별유입!$J$3:$J$3072,0),"")</f>
        <v/>
      </c>
      <c r="G244" s="24" t="str">
        <f>IF(F244="","",F244&amp;"@"&amp;COUNTIF($F$1:F244,F244))</f>
        <v/>
      </c>
      <c r="H244" s="24" t="str">
        <f t="shared" si="3"/>
        <v>Google 검색</v>
      </c>
      <c r="J244" s="24" t="str">
        <f>IF(F244="","",INDEX('기사 리스트'!B:B,MATCH("https://skinnonews.com"&amp;A244,'기사 리스트'!C:C,0)))</f>
        <v/>
      </c>
    </row>
    <row r="245" spans="1:10">
      <c r="A245" s="30" t="s">
        <v>1395</v>
      </c>
      <c r="B245" s="30" t="s">
        <v>2910</v>
      </c>
      <c r="C245" s="30">
        <v>26</v>
      </c>
      <c r="D245" s="30">
        <v>22</v>
      </c>
      <c r="F245" s="24" t="str">
        <f>IFERROR(MATCH(A245,기사별유입!$J$3:$J$3072,0),"")</f>
        <v/>
      </c>
      <c r="G245" s="24" t="str">
        <f>IF(F245="","",F245&amp;"@"&amp;COUNTIF($F$1:F245,F245))</f>
        <v/>
      </c>
      <c r="H245" s="24" t="str">
        <f t="shared" si="3"/>
        <v>Google 검색</v>
      </c>
      <c r="J245" s="24" t="str">
        <f>IF(F245="","",INDEX('기사 리스트'!B:B,MATCH("https://skinnonews.com"&amp;A245,'기사 리스트'!C:C,0)))</f>
        <v/>
      </c>
    </row>
    <row r="246" spans="1:10">
      <c r="A246" s="30" t="s">
        <v>1229</v>
      </c>
      <c r="B246" s="30" t="s">
        <v>2909</v>
      </c>
      <c r="C246" s="30">
        <v>26</v>
      </c>
      <c r="D246" s="30">
        <v>19</v>
      </c>
      <c r="F246" s="24">
        <f>IFERROR(MATCH(A246,기사별유입!$J$3:$J$3072,0),"")</f>
        <v>8</v>
      </c>
      <c r="G246" s="24" t="str">
        <f>IF(F246="","",F246&amp;"@"&amp;COUNTIF($F$1:F246,F246))</f>
        <v>8@2</v>
      </c>
      <c r="H246" s="24" t="str">
        <f t="shared" si="3"/>
        <v>직접유입</v>
      </c>
      <c r="J246" s="24" t="str">
        <f>IF(F246="","",INDEX('기사 리스트'!B:B,MATCH("https://skinnonews.com"&amp;A246,'기사 리스트'!C:C,0)))</f>
        <v>[팩트체크해油] 석유 고갈… 50년 전에도 앞으로 50년, 지금도 50년?</v>
      </c>
    </row>
    <row r="247" spans="1:10">
      <c r="A247" s="30" t="s">
        <v>1496</v>
      </c>
      <c r="B247" s="30" t="s">
        <v>2910</v>
      </c>
      <c r="C247" s="30">
        <v>26</v>
      </c>
      <c r="D247" s="30">
        <v>23</v>
      </c>
      <c r="F247" s="24" t="str">
        <f>IFERROR(MATCH(A247,기사별유입!$J$3:$J$3072,0),"")</f>
        <v/>
      </c>
      <c r="G247" s="24" t="str">
        <f>IF(F247="","",F247&amp;"@"&amp;COUNTIF($F$1:F247,F247))</f>
        <v/>
      </c>
      <c r="H247" s="24" t="str">
        <f t="shared" si="3"/>
        <v>Google 검색</v>
      </c>
      <c r="J247" s="24" t="str">
        <f>IF(F247="","",INDEX('기사 리스트'!B:B,MATCH("https://skinnonews.com"&amp;A247,'기사 리스트'!C:C,0)))</f>
        <v/>
      </c>
    </row>
    <row r="248" spans="1:10">
      <c r="A248" s="30" t="s">
        <v>3484</v>
      </c>
      <c r="B248" s="30" t="s">
        <v>2909</v>
      </c>
      <c r="C248" s="30">
        <v>26</v>
      </c>
      <c r="D248" s="30">
        <v>17</v>
      </c>
      <c r="F248" s="24">
        <f>IFERROR(MATCH(A248,기사별유입!$J$3:$J$3072,0),"")</f>
        <v>22</v>
      </c>
      <c r="G248" s="24" t="str">
        <f>IF(F248="","",F248&amp;"@"&amp;COUNTIF($F$1:F248,F248))</f>
        <v>22@2</v>
      </c>
      <c r="H248" s="24" t="str">
        <f t="shared" si="3"/>
        <v>직접유입</v>
      </c>
      <c r="J248" s="24" t="str">
        <f>IF(F248="","",INDEX('기사 리스트'!B:B,MATCH("https://skinnonews.com"&amp;A248,'기사 리스트'!C:C,0)))</f>
        <v>배터리 소재 전문가이자 반려견 사진작가? SK아이이테크놀로지 폴란드 법인 구성원, ‘우카시 그루젠(Łukasz Grudzień)’의 행복한 이중생활!</v>
      </c>
    </row>
    <row r="249" spans="1:10">
      <c r="A249" s="30" t="s">
        <v>3489</v>
      </c>
      <c r="B249" s="30" t="s">
        <v>2910</v>
      </c>
      <c r="C249" s="30">
        <v>26</v>
      </c>
      <c r="D249" s="30">
        <v>22</v>
      </c>
      <c r="F249" s="24">
        <f>IFERROR(MATCH(A249,기사별유입!$J$3:$J$3072,0),"")</f>
        <v>68</v>
      </c>
      <c r="G249" s="24" t="str">
        <f>IF(F249="","",F249&amp;"@"&amp;COUNTIF($F$1:F249,F249))</f>
        <v>68@2</v>
      </c>
      <c r="H249" s="24" t="str">
        <f t="shared" si="3"/>
        <v>Google 검색</v>
      </c>
      <c r="J249" s="24" t="str">
        <f>IF(F249="","",INDEX('기사 리스트'!B:B,MATCH("https://skinnonews.com"&amp;A249,'기사 리스트'!C:C,0)))</f>
        <v>SK어스온, 말레이시아 광구 개발 타당성 검증 나선다</v>
      </c>
    </row>
    <row r="250" spans="1:10">
      <c r="A250" s="30" t="s">
        <v>1345</v>
      </c>
      <c r="B250" s="30" t="s">
        <v>2910</v>
      </c>
      <c r="C250" s="30">
        <v>26</v>
      </c>
      <c r="D250" s="30">
        <v>21</v>
      </c>
      <c r="F250" s="24" t="str">
        <f>IFERROR(MATCH(A250,기사별유입!$J$3:$J$3072,0),"")</f>
        <v/>
      </c>
      <c r="G250" s="24" t="str">
        <f>IF(F250="","",F250&amp;"@"&amp;COUNTIF($F$1:F250,F250))</f>
        <v/>
      </c>
      <c r="H250" s="24" t="str">
        <f t="shared" si="3"/>
        <v>Google 검색</v>
      </c>
      <c r="J250" s="24" t="str">
        <f>IF(F250="","",INDEX('기사 리스트'!B:B,MATCH("https://skinnonews.com"&amp;A250,'기사 리스트'!C:C,0)))</f>
        <v/>
      </c>
    </row>
    <row r="251" spans="1:10">
      <c r="A251" s="30" t="s">
        <v>1426</v>
      </c>
      <c r="B251" s="30" t="s">
        <v>2910</v>
      </c>
      <c r="C251" s="30">
        <v>26</v>
      </c>
      <c r="D251" s="30">
        <v>24</v>
      </c>
      <c r="F251" s="24" t="str">
        <f>IFERROR(MATCH(A251,기사별유입!$J$3:$J$3072,0),"")</f>
        <v/>
      </c>
      <c r="G251" s="24" t="str">
        <f>IF(F251="","",F251&amp;"@"&amp;COUNTIF($F$1:F251,F251))</f>
        <v/>
      </c>
      <c r="H251" s="24" t="str">
        <f t="shared" si="3"/>
        <v>Google 검색</v>
      </c>
      <c r="J251" s="24" t="str">
        <f>IF(F251="","",INDEX('기사 리스트'!B:B,MATCH("https://skinnonews.com"&amp;A251,'기사 리스트'!C:C,0)))</f>
        <v/>
      </c>
    </row>
    <row r="252" spans="1:10">
      <c r="A252" s="30" t="s">
        <v>1359</v>
      </c>
      <c r="B252" s="30" t="s">
        <v>2910</v>
      </c>
      <c r="C252" s="30">
        <v>26</v>
      </c>
      <c r="D252" s="30">
        <v>19</v>
      </c>
      <c r="F252" s="24" t="str">
        <f>IFERROR(MATCH(A252,기사별유입!$J$3:$J$3072,0),"")</f>
        <v/>
      </c>
      <c r="G252" s="24" t="str">
        <f>IF(F252="","",F252&amp;"@"&amp;COUNTIF($F$1:F252,F252))</f>
        <v/>
      </c>
      <c r="H252" s="24" t="str">
        <f t="shared" si="3"/>
        <v>Google 검색</v>
      </c>
      <c r="J252" s="24" t="str">
        <f>IF(F252="","",INDEX('기사 리스트'!B:B,MATCH("https://skinnonews.com"&amp;A252,'기사 리스트'!C:C,0)))</f>
        <v/>
      </c>
    </row>
    <row r="253" spans="1:10">
      <c r="A253" s="30" t="s">
        <v>1227</v>
      </c>
      <c r="B253" s="30" t="s">
        <v>2911</v>
      </c>
      <c r="C253" s="30">
        <v>26</v>
      </c>
      <c r="D253" s="30">
        <v>12</v>
      </c>
      <c r="F253" s="24" t="str">
        <f>IFERROR(MATCH(A253,기사별유입!$J$3:$J$3072,0),"")</f>
        <v/>
      </c>
      <c r="G253" s="24" t="str">
        <f>IF(F253="","",F253&amp;"@"&amp;COUNTIF($F$1:F253,F253))</f>
        <v/>
      </c>
      <c r="H253" s="24" t="str">
        <f t="shared" si="3"/>
        <v>Naver 검색</v>
      </c>
      <c r="J253" s="24" t="str">
        <f>IF(F253="","",INDEX('기사 리스트'!B:B,MATCH("https://skinnonews.com"&amp;A253,'기사 리스트'!C:C,0)))</f>
        <v/>
      </c>
    </row>
    <row r="254" spans="1:10">
      <c r="A254" s="30" t="s">
        <v>1457</v>
      </c>
      <c r="B254" s="30" t="s">
        <v>2910</v>
      </c>
      <c r="C254" s="30">
        <v>25</v>
      </c>
      <c r="D254" s="30">
        <v>15</v>
      </c>
      <c r="F254" s="24" t="str">
        <f>IFERROR(MATCH(A254,기사별유입!$J$3:$J$3072,0),"")</f>
        <v/>
      </c>
      <c r="G254" s="24" t="str">
        <f>IF(F254="","",F254&amp;"@"&amp;COUNTIF($F$1:F254,F254))</f>
        <v/>
      </c>
      <c r="H254" s="24" t="str">
        <f t="shared" si="3"/>
        <v>Google 검색</v>
      </c>
      <c r="J254" s="24" t="str">
        <f>IF(F254="","",INDEX('기사 리스트'!B:B,MATCH("https://skinnonews.com"&amp;A254,'기사 리스트'!C:C,0)))</f>
        <v/>
      </c>
    </row>
    <row r="255" spans="1:10">
      <c r="A255" s="30" t="s">
        <v>1649</v>
      </c>
      <c r="B255" s="30" t="s">
        <v>2910</v>
      </c>
      <c r="C255" s="30">
        <v>25</v>
      </c>
      <c r="D255" s="30">
        <v>24</v>
      </c>
      <c r="F255" s="24" t="str">
        <f>IFERROR(MATCH(A255,기사별유입!$J$3:$J$3072,0),"")</f>
        <v/>
      </c>
      <c r="G255" s="24" t="str">
        <f>IF(F255="","",F255&amp;"@"&amp;COUNTIF($F$1:F255,F255))</f>
        <v/>
      </c>
      <c r="H255" s="24" t="str">
        <f t="shared" si="3"/>
        <v>Google 검색</v>
      </c>
      <c r="J255" s="24" t="str">
        <f>IF(F255="","",INDEX('기사 리스트'!B:B,MATCH("https://skinnonews.com"&amp;A255,'기사 리스트'!C:C,0)))</f>
        <v/>
      </c>
    </row>
    <row r="256" spans="1:10">
      <c r="A256" s="30" t="s">
        <v>3116</v>
      </c>
      <c r="B256" s="30" t="s">
        <v>2910</v>
      </c>
      <c r="C256" s="30">
        <v>25</v>
      </c>
      <c r="D256" s="30">
        <v>21</v>
      </c>
      <c r="F256" s="24" t="str">
        <f>IFERROR(MATCH(A256,기사별유입!$J$3:$J$3072,0),"")</f>
        <v/>
      </c>
      <c r="G256" s="24" t="str">
        <f>IF(F256="","",F256&amp;"@"&amp;COUNTIF($F$1:F256,F256))</f>
        <v/>
      </c>
      <c r="H256" s="24" t="str">
        <f t="shared" si="3"/>
        <v>Google 검색</v>
      </c>
      <c r="J256" s="24" t="str">
        <f>IF(F256="","",INDEX('기사 리스트'!B:B,MATCH("https://skinnonews.com"&amp;A256,'기사 리스트'!C:C,0)))</f>
        <v/>
      </c>
    </row>
    <row r="257" spans="1:10">
      <c r="A257" s="30" t="s">
        <v>1413</v>
      </c>
      <c r="B257" s="30" t="s">
        <v>2910</v>
      </c>
      <c r="C257" s="30">
        <v>25</v>
      </c>
      <c r="D257" s="30">
        <v>23</v>
      </c>
      <c r="F257" s="24" t="str">
        <f>IFERROR(MATCH(A257,기사별유입!$J$3:$J$3072,0),"")</f>
        <v/>
      </c>
      <c r="G257" s="24" t="str">
        <f>IF(F257="","",F257&amp;"@"&amp;COUNTIF($F$1:F257,F257))</f>
        <v/>
      </c>
      <c r="H257" s="24" t="str">
        <f t="shared" si="3"/>
        <v>Google 검색</v>
      </c>
      <c r="J257" s="24" t="str">
        <f>IF(F257="","",INDEX('기사 리스트'!B:B,MATCH("https://skinnonews.com"&amp;A257,'기사 리스트'!C:C,0)))</f>
        <v/>
      </c>
    </row>
    <row r="258" spans="1:10">
      <c r="A258" s="30" t="s">
        <v>1431</v>
      </c>
      <c r="B258" s="30" t="s">
        <v>2909</v>
      </c>
      <c r="C258" s="30">
        <v>25</v>
      </c>
      <c r="D258" s="30">
        <v>14</v>
      </c>
      <c r="F258" s="24">
        <f>IFERROR(MATCH(A258,기사별유입!$J$3:$J$3072,0),"")</f>
        <v>75</v>
      </c>
      <c r="G258" s="24" t="str">
        <f>IF(F258="","",F258&amp;"@"&amp;COUNTIF($F$1:F258,F258))</f>
        <v>75@2</v>
      </c>
      <c r="H258" s="24" t="str">
        <f t="shared" si="3"/>
        <v>직접유입</v>
      </c>
      <c r="J258" s="24" t="e">
        <f>IF(F258="","",INDEX('기사 리스트'!B:B,MATCH("https://skinnonews.com"&amp;A258,'기사 리스트'!C:C,0)))</f>
        <v>#N/A</v>
      </c>
    </row>
    <row r="259" spans="1:10">
      <c r="A259" s="30" t="s">
        <v>1466</v>
      </c>
      <c r="B259" s="30" t="s">
        <v>2910</v>
      </c>
      <c r="C259" s="30">
        <v>25</v>
      </c>
      <c r="D259" s="30">
        <v>24</v>
      </c>
      <c r="F259" s="24" t="str">
        <f>IFERROR(MATCH(A259,기사별유입!$J$3:$J$3072,0),"")</f>
        <v/>
      </c>
      <c r="G259" s="24" t="str">
        <f>IF(F259="","",F259&amp;"@"&amp;COUNTIF($F$1:F259,F259))</f>
        <v/>
      </c>
      <c r="H259" s="24" t="str">
        <f t="shared" ref="H259:H322" si="4">IF(B259="naver","Naver 검색",IF(B259="google","Google 검색",IF(B259="(direct)","직접유입",UPPER(LEFT(B259,1))&amp;MID(B259,2,99))))</f>
        <v>Google 검색</v>
      </c>
      <c r="J259" s="24" t="str">
        <f>IF(F259="","",INDEX('기사 리스트'!B:B,MATCH("https://skinnonews.com"&amp;A259,'기사 리스트'!C:C,0)))</f>
        <v/>
      </c>
    </row>
    <row r="260" spans="1:10">
      <c r="A260" s="30" t="s">
        <v>1614</v>
      </c>
      <c r="B260" s="30" t="s">
        <v>2910</v>
      </c>
      <c r="C260" s="30">
        <v>25</v>
      </c>
      <c r="D260" s="30">
        <v>23</v>
      </c>
      <c r="F260" s="24" t="str">
        <f>IFERROR(MATCH(A260,기사별유입!$J$3:$J$3072,0),"")</f>
        <v/>
      </c>
      <c r="G260" s="24" t="str">
        <f>IF(F260="","",F260&amp;"@"&amp;COUNTIF($F$1:F260,F260))</f>
        <v/>
      </c>
      <c r="H260" s="24" t="str">
        <f t="shared" si="4"/>
        <v>Google 검색</v>
      </c>
      <c r="J260" s="24" t="str">
        <f>IF(F260="","",INDEX('기사 리스트'!B:B,MATCH("https://skinnonews.com"&amp;A260,'기사 리스트'!C:C,0)))</f>
        <v/>
      </c>
    </row>
    <row r="261" spans="1:10">
      <c r="A261" s="30" t="s">
        <v>1390</v>
      </c>
      <c r="B261" s="30" t="s">
        <v>2910</v>
      </c>
      <c r="C261" s="30">
        <v>25</v>
      </c>
      <c r="D261" s="30">
        <v>20</v>
      </c>
      <c r="F261" s="24" t="str">
        <f>IFERROR(MATCH(A261,기사별유입!$J$3:$J$3072,0),"")</f>
        <v/>
      </c>
      <c r="G261" s="24" t="str">
        <f>IF(F261="","",F261&amp;"@"&amp;COUNTIF($F$1:F261,F261))</f>
        <v/>
      </c>
      <c r="H261" s="24" t="str">
        <f t="shared" si="4"/>
        <v>Google 검색</v>
      </c>
      <c r="J261" s="24" t="str">
        <f>IF(F261="","",INDEX('기사 리스트'!B:B,MATCH("https://skinnonews.com"&amp;A261,'기사 리스트'!C:C,0)))</f>
        <v/>
      </c>
    </row>
    <row r="262" spans="1:10">
      <c r="A262" s="30" t="s">
        <v>1215</v>
      </c>
      <c r="B262" s="30" t="s">
        <v>2917</v>
      </c>
      <c r="C262" s="30">
        <v>24</v>
      </c>
      <c r="D262" s="30">
        <v>10</v>
      </c>
      <c r="F262" s="24" t="str">
        <f>IFERROR(MATCH(A262,기사별유입!$J$3:$J$3072,0),"")</f>
        <v/>
      </c>
      <c r="G262" s="24" t="str">
        <f>IF(F262="","",F262&amp;"@"&amp;COUNTIF($F$1:F262,F262))</f>
        <v/>
      </c>
      <c r="H262" s="24" t="str">
        <f t="shared" si="4"/>
        <v>Skincheonpetrochem.com</v>
      </c>
      <c r="J262" s="24" t="str">
        <f>IF(F262="","",INDEX('기사 리스트'!B:B,MATCH("https://skinnonews.com"&amp;A262,'기사 리스트'!C:C,0)))</f>
        <v/>
      </c>
    </row>
    <row r="263" spans="1:10">
      <c r="A263" s="30" t="s">
        <v>1366</v>
      </c>
      <c r="B263" s="30" t="s">
        <v>2910</v>
      </c>
      <c r="C263" s="30">
        <v>24</v>
      </c>
      <c r="D263" s="30">
        <v>18</v>
      </c>
      <c r="F263" s="24" t="str">
        <f>IFERROR(MATCH(A263,기사별유입!$J$3:$J$3072,0),"")</f>
        <v/>
      </c>
      <c r="G263" s="24" t="str">
        <f>IF(F263="","",F263&amp;"@"&amp;COUNTIF($F$1:F263,F263))</f>
        <v/>
      </c>
      <c r="H263" s="24" t="str">
        <f t="shared" si="4"/>
        <v>Google 검색</v>
      </c>
      <c r="J263" s="24" t="str">
        <f>IF(F263="","",INDEX('기사 리스트'!B:B,MATCH("https://skinnonews.com"&amp;A263,'기사 리스트'!C:C,0)))</f>
        <v/>
      </c>
    </row>
    <row r="264" spans="1:10">
      <c r="A264" s="30" t="s">
        <v>1406</v>
      </c>
      <c r="B264" s="30" t="s">
        <v>2918</v>
      </c>
      <c r="C264" s="30">
        <v>24</v>
      </c>
      <c r="D264" s="30">
        <v>23</v>
      </c>
      <c r="F264" s="24" t="str">
        <f>IFERROR(MATCH(A264,기사별유입!$J$3:$J$3072,0),"")</f>
        <v/>
      </c>
      <c r="G264" s="24" t="str">
        <f>IF(F264="","",F264&amp;"@"&amp;COUNTIF($F$1:F264,F264))</f>
        <v/>
      </c>
      <c r="H264" s="24" t="str">
        <f t="shared" si="4"/>
        <v>Skenergy.com</v>
      </c>
      <c r="J264" s="24" t="str">
        <f>IF(F264="","",INDEX('기사 리스트'!B:B,MATCH("https://skinnonews.com"&amp;A264,'기사 리스트'!C:C,0)))</f>
        <v/>
      </c>
    </row>
    <row r="265" spans="1:10">
      <c r="A265" s="30" t="s">
        <v>1600</v>
      </c>
      <c r="B265" s="30" t="s">
        <v>2910</v>
      </c>
      <c r="C265" s="30">
        <v>24</v>
      </c>
      <c r="D265" s="30">
        <v>21</v>
      </c>
      <c r="F265" s="24" t="str">
        <f>IFERROR(MATCH(A265,기사별유입!$J$3:$J$3072,0),"")</f>
        <v/>
      </c>
      <c r="G265" s="24" t="str">
        <f>IF(F265="","",F265&amp;"@"&amp;COUNTIF($F$1:F265,F265))</f>
        <v/>
      </c>
      <c r="H265" s="24" t="str">
        <f t="shared" si="4"/>
        <v>Google 검색</v>
      </c>
      <c r="J265" s="24" t="str">
        <f>IF(F265="","",INDEX('기사 리스트'!B:B,MATCH("https://skinnonews.com"&amp;A265,'기사 리스트'!C:C,0)))</f>
        <v/>
      </c>
    </row>
    <row r="266" spans="1:10">
      <c r="A266" s="30" t="s">
        <v>2695</v>
      </c>
      <c r="B266" s="30" t="s">
        <v>2925</v>
      </c>
      <c r="C266" s="30">
        <v>24</v>
      </c>
      <c r="D266" s="30">
        <v>17</v>
      </c>
      <c r="F266" s="24">
        <f>IFERROR(MATCH(A266,기사별유입!$J$3:$J$3072,0),"")</f>
        <v>73</v>
      </c>
      <c r="G266" s="24" t="str">
        <f>IF(F266="","",F266&amp;"@"&amp;COUNTIF($F$1:F266,F266))</f>
        <v>73@2</v>
      </c>
      <c r="H266" s="24" t="str">
        <f t="shared" si="4"/>
        <v>Naver.com</v>
      </c>
      <c r="J266" s="24" t="str">
        <f>IF(F266="","",INDEX('기사 리스트'!B:B,MATCH("https://skinnonews.com"&amp;A266,'기사 리스트'!C:C,0)))</f>
        <v>SK이노베이션 울산CLX, 가을 밤 감성 담은 ‘Fall in 울산대공원 콘서트’ 개최</v>
      </c>
    </row>
    <row r="267" spans="1:10">
      <c r="A267" s="30" t="s">
        <v>1517</v>
      </c>
      <c r="B267" s="30" t="s">
        <v>2910</v>
      </c>
      <c r="C267" s="30">
        <v>24</v>
      </c>
      <c r="D267" s="30">
        <v>21</v>
      </c>
      <c r="F267" s="24" t="str">
        <f>IFERROR(MATCH(A267,기사별유입!$J$3:$J$3072,0),"")</f>
        <v/>
      </c>
      <c r="G267" s="24" t="str">
        <f>IF(F267="","",F267&amp;"@"&amp;COUNTIF($F$1:F267,F267))</f>
        <v/>
      </c>
      <c r="H267" s="24" t="str">
        <f t="shared" si="4"/>
        <v>Google 검색</v>
      </c>
      <c r="J267" s="24" t="str">
        <f>IF(F267="","",INDEX('기사 리스트'!B:B,MATCH("https://skinnonews.com"&amp;A267,'기사 리스트'!C:C,0)))</f>
        <v/>
      </c>
    </row>
    <row r="268" spans="1:10">
      <c r="A268" s="30" t="s">
        <v>1219</v>
      </c>
      <c r="B268" s="30" t="s">
        <v>2911</v>
      </c>
      <c r="C268" s="30">
        <v>24</v>
      </c>
      <c r="D268" s="30">
        <v>22</v>
      </c>
      <c r="F268" s="24">
        <f>IFERROR(MATCH(A268,기사별유입!$J$3:$J$3072,0),"")</f>
        <v>3</v>
      </c>
      <c r="G268" s="24" t="str">
        <f>IF(F268="","",F268&amp;"@"&amp;COUNTIF($F$1:F268,F268))</f>
        <v>3@3</v>
      </c>
      <c r="H268" s="24" t="str">
        <f t="shared" si="4"/>
        <v>Naver 검색</v>
      </c>
      <c r="J268" s="24" t="str">
        <f>IF(F268="","",INDEX('기사 리스트'!B:B,MATCH("https://skinnonews.com"&amp;A268,'기사 리스트'!C:C,0)))</f>
        <v>[카드뉴스] "액체에 전자기기를 담근다?” - AI시대, 꼭 필요한 차세대 열관리 기술 ‘액침냉각’</v>
      </c>
    </row>
    <row r="269" spans="1:10">
      <c r="A269" s="30" t="s">
        <v>3485</v>
      </c>
      <c r="B269" s="30" t="s">
        <v>2911</v>
      </c>
      <c r="C269" s="30">
        <v>24</v>
      </c>
      <c r="D269" s="30">
        <v>18</v>
      </c>
      <c r="F269" s="24">
        <f>IFERROR(MATCH(A269,기사별유입!$J$3:$J$3072,0),"")</f>
        <v>26</v>
      </c>
      <c r="G269" s="24" t="str">
        <f>IF(F269="","",F269&amp;"@"&amp;COUNTIF($F$1:F269,F269))</f>
        <v>26@3</v>
      </c>
      <c r="H269" s="24" t="str">
        <f t="shared" si="4"/>
        <v>Naver 검색</v>
      </c>
      <c r="J269" s="24" t="str">
        <f>IF(F269="","",INDEX('기사 리스트'!B:B,MATCH("https://skinnonews.com"&amp;A269,'기사 리스트'!C:C,0)))</f>
        <v>한화-SK, ‘불타지 않는 ESS’ 세계최초 개발… “글로벌 친환경 선박시장 공략”</v>
      </c>
    </row>
    <row r="270" spans="1:10">
      <c r="A270" s="30" t="s">
        <v>1528</v>
      </c>
      <c r="B270" s="30" t="s">
        <v>2911</v>
      </c>
      <c r="C270" s="30">
        <v>24</v>
      </c>
      <c r="D270" s="30">
        <v>23</v>
      </c>
      <c r="F270" s="24" t="str">
        <f>IFERROR(MATCH(A270,기사별유입!$J$3:$J$3072,0),"")</f>
        <v/>
      </c>
      <c r="G270" s="24" t="str">
        <f>IF(F270="","",F270&amp;"@"&amp;COUNTIF($F$1:F270,F270))</f>
        <v/>
      </c>
      <c r="H270" s="24" t="str">
        <f t="shared" si="4"/>
        <v>Naver 검색</v>
      </c>
      <c r="J270" s="24" t="str">
        <f>IF(F270="","",INDEX('기사 리스트'!B:B,MATCH("https://skinnonews.com"&amp;A270,'기사 리스트'!C:C,0)))</f>
        <v/>
      </c>
    </row>
    <row r="271" spans="1:10">
      <c r="A271" s="30" t="s">
        <v>1346</v>
      </c>
      <c r="B271" s="30" t="s">
        <v>2910</v>
      </c>
      <c r="C271" s="30">
        <v>24</v>
      </c>
      <c r="D271" s="30">
        <v>17</v>
      </c>
      <c r="F271" s="24" t="str">
        <f>IFERROR(MATCH(A271,기사별유입!$J$3:$J$3072,0),"")</f>
        <v/>
      </c>
      <c r="G271" s="24" t="str">
        <f>IF(F271="","",F271&amp;"@"&amp;COUNTIF($F$1:F271,F271))</f>
        <v/>
      </c>
      <c r="H271" s="24" t="str">
        <f t="shared" si="4"/>
        <v>Google 검색</v>
      </c>
      <c r="J271" s="24" t="str">
        <f>IF(F271="","",INDEX('기사 리스트'!B:B,MATCH("https://skinnonews.com"&amp;A271,'기사 리스트'!C:C,0)))</f>
        <v/>
      </c>
    </row>
    <row r="272" spans="1:10">
      <c r="A272" s="30" t="s">
        <v>1361</v>
      </c>
      <c r="B272" s="30" t="s">
        <v>2911</v>
      </c>
      <c r="C272" s="30">
        <v>24</v>
      </c>
      <c r="D272" s="30">
        <v>23</v>
      </c>
      <c r="F272" s="24" t="str">
        <f>IFERROR(MATCH(A272,기사별유입!$J$3:$J$3072,0),"")</f>
        <v/>
      </c>
      <c r="G272" s="24" t="str">
        <f>IF(F272="","",F272&amp;"@"&amp;COUNTIF($F$1:F272,F272))</f>
        <v/>
      </c>
      <c r="H272" s="24" t="str">
        <f t="shared" si="4"/>
        <v>Naver 검색</v>
      </c>
      <c r="J272" s="24" t="str">
        <f>IF(F272="","",INDEX('기사 리스트'!B:B,MATCH("https://skinnonews.com"&amp;A272,'기사 리스트'!C:C,0)))</f>
        <v/>
      </c>
    </row>
    <row r="273" spans="1:10">
      <c r="A273" s="30" t="s">
        <v>1231</v>
      </c>
      <c r="B273" s="30" t="s">
        <v>2911</v>
      </c>
      <c r="C273" s="30">
        <v>24</v>
      </c>
      <c r="D273" s="30">
        <v>17</v>
      </c>
      <c r="F273" s="24" t="str">
        <f>IFERROR(MATCH(A273,기사별유입!$J$3:$J$3072,0),"")</f>
        <v/>
      </c>
      <c r="G273" s="24" t="str">
        <f>IF(F273="","",F273&amp;"@"&amp;COUNTIF($F$1:F273,F273))</f>
        <v/>
      </c>
      <c r="H273" s="24" t="str">
        <f t="shared" si="4"/>
        <v>Naver 검색</v>
      </c>
      <c r="J273" s="24" t="str">
        <f>IF(F273="","",INDEX('기사 리스트'!B:B,MATCH("https://skinnonews.com"&amp;A273,'기사 리스트'!C:C,0)))</f>
        <v/>
      </c>
    </row>
    <row r="274" spans="1:10">
      <c r="A274" s="30" t="s">
        <v>1255</v>
      </c>
      <c r="B274" s="30" t="s">
        <v>2909</v>
      </c>
      <c r="C274" s="30">
        <v>24</v>
      </c>
      <c r="D274" s="30">
        <v>11</v>
      </c>
      <c r="F274" s="24" t="str">
        <f>IFERROR(MATCH(A274,기사별유입!$J$3:$J$3072,0),"")</f>
        <v/>
      </c>
      <c r="G274" s="24" t="str">
        <f>IF(F274="","",F274&amp;"@"&amp;COUNTIF($F$1:F274,F274))</f>
        <v/>
      </c>
      <c r="H274" s="24" t="str">
        <f t="shared" si="4"/>
        <v>직접유입</v>
      </c>
      <c r="J274" s="24" t="str">
        <f>IF(F274="","",INDEX('기사 리스트'!B:B,MATCH("https://skinnonews.com"&amp;A274,'기사 리스트'!C:C,0)))</f>
        <v/>
      </c>
    </row>
    <row r="275" spans="1:10">
      <c r="A275" s="30" t="s">
        <v>1393</v>
      </c>
      <c r="B275" s="30" t="s">
        <v>2909</v>
      </c>
      <c r="C275" s="30">
        <v>24</v>
      </c>
      <c r="D275" s="30">
        <v>24</v>
      </c>
      <c r="F275" s="24" t="str">
        <f>IFERROR(MATCH(A275,기사별유입!$J$3:$J$3072,0),"")</f>
        <v/>
      </c>
      <c r="G275" s="24" t="str">
        <f>IF(F275="","",F275&amp;"@"&amp;COUNTIF($F$1:F275,F275))</f>
        <v/>
      </c>
      <c r="H275" s="24" t="str">
        <f t="shared" si="4"/>
        <v>직접유입</v>
      </c>
      <c r="J275" s="24" t="str">
        <f>IF(F275="","",INDEX('기사 리스트'!B:B,MATCH("https://skinnonews.com"&amp;A275,'기사 리스트'!C:C,0)))</f>
        <v/>
      </c>
    </row>
    <row r="276" spans="1:10">
      <c r="A276" s="30" t="s">
        <v>2927</v>
      </c>
      <c r="B276" s="30">
        <v>24</v>
      </c>
      <c r="C276" s="30">
        <v>18</v>
      </c>
      <c r="D276" s="30">
        <v>1.3333333333333299</v>
      </c>
      <c r="F276" s="24" t="str">
        <f>IFERROR(MATCH(A276,기사별유입!$J$3:$J$3072,0),"")</f>
        <v/>
      </c>
      <c r="G276" s="24" t="str">
        <f>IF(F276="","",F276&amp;"@"&amp;COUNTIF($F$1:F276,F276))</f>
        <v/>
      </c>
      <c r="H276" s="24" t="str">
        <f t="shared" si="4"/>
        <v>24</v>
      </c>
      <c r="J276" s="24" t="str">
        <f>IF(F276="","",INDEX('기사 리스트'!B:B,MATCH("https://skinnonews.com"&amp;A276,'기사 리스트'!C:C,0)))</f>
        <v/>
      </c>
    </row>
    <row r="277" spans="1:10">
      <c r="A277" s="30" t="s">
        <v>1215</v>
      </c>
      <c r="B277" s="30" t="s">
        <v>3413</v>
      </c>
      <c r="C277" s="30">
        <v>23</v>
      </c>
      <c r="D277" s="30">
        <v>9</v>
      </c>
      <c r="F277" s="24" t="str">
        <f>IFERROR(MATCH(A277,기사별유입!$J$3:$J$3072,0),"")</f>
        <v/>
      </c>
      <c r="G277" s="24" t="str">
        <f>IF(F277="","",F277&amp;"@"&amp;COUNTIF($F$1:F277,F277))</f>
        <v/>
      </c>
      <c r="H277" s="24" t="str">
        <f t="shared" si="4"/>
        <v>Chatgpt.com</v>
      </c>
      <c r="J277" s="24" t="str">
        <f>IF(F277="","",INDEX('기사 리스트'!B:B,MATCH("https://skinnonews.com"&amp;A277,'기사 리스트'!C:C,0)))</f>
        <v/>
      </c>
    </row>
    <row r="278" spans="1:10">
      <c r="A278" s="30" t="s">
        <v>1452</v>
      </c>
      <c r="B278" s="30" t="s">
        <v>2910</v>
      </c>
      <c r="C278" s="30">
        <v>23</v>
      </c>
      <c r="D278" s="30">
        <v>18</v>
      </c>
      <c r="F278" s="24" t="str">
        <f>IFERROR(MATCH(A278,기사별유입!$J$3:$J$3072,0),"")</f>
        <v/>
      </c>
      <c r="G278" s="24" t="str">
        <f>IF(F278="","",F278&amp;"@"&amp;COUNTIF($F$1:F278,F278))</f>
        <v/>
      </c>
      <c r="H278" s="24" t="str">
        <f t="shared" si="4"/>
        <v>Google 검색</v>
      </c>
      <c r="J278" s="24" t="str">
        <f>IF(F278="","",INDEX('기사 리스트'!B:B,MATCH("https://skinnonews.com"&amp;A278,'기사 리스트'!C:C,0)))</f>
        <v/>
      </c>
    </row>
    <row r="279" spans="1:10">
      <c r="A279" s="30" t="s">
        <v>1480</v>
      </c>
      <c r="B279" s="30" t="s">
        <v>2909</v>
      </c>
      <c r="C279" s="30">
        <v>23</v>
      </c>
      <c r="D279" s="30">
        <v>4</v>
      </c>
      <c r="F279" s="24" t="str">
        <f>IFERROR(MATCH(A279,기사별유입!$J$3:$J$3072,0),"")</f>
        <v/>
      </c>
      <c r="G279" s="24" t="str">
        <f>IF(F279="","",F279&amp;"@"&amp;COUNTIF($F$1:F279,F279))</f>
        <v/>
      </c>
      <c r="H279" s="24" t="str">
        <f t="shared" si="4"/>
        <v>직접유입</v>
      </c>
      <c r="J279" s="24" t="str">
        <f>IF(F279="","",INDEX('기사 리스트'!B:B,MATCH("https://skinnonews.com"&amp;A279,'기사 리스트'!C:C,0)))</f>
        <v/>
      </c>
    </row>
    <row r="280" spans="1:10">
      <c r="A280" s="30" t="s">
        <v>1495</v>
      </c>
      <c r="B280" s="30" t="s">
        <v>2910</v>
      </c>
      <c r="C280" s="30">
        <v>23</v>
      </c>
      <c r="D280" s="30">
        <v>21</v>
      </c>
      <c r="F280" s="24" t="str">
        <f>IFERROR(MATCH(A280,기사별유입!$J$3:$J$3072,0),"")</f>
        <v/>
      </c>
      <c r="G280" s="24" t="str">
        <f>IF(F280="","",F280&amp;"@"&amp;COUNTIF($F$1:F280,F280))</f>
        <v/>
      </c>
      <c r="H280" s="24" t="str">
        <f t="shared" si="4"/>
        <v>Google 검색</v>
      </c>
      <c r="J280" s="24" t="str">
        <f>IF(F280="","",INDEX('기사 리스트'!B:B,MATCH("https://skinnonews.com"&amp;A280,'기사 리스트'!C:C,0)))</f>
        <v/>
      </c>
    </row>
    <row r="281" spans="1:10">
      <c r="A281" s="30" t="s">
        <v>1627</v>
      </c>
      <c r="B281" s="30" t="s">
        <v>2910</v>
      </c>
      <c r="C281" s="30">
        <v>23</v>
      </c>
      <c r="D281" s="30">
        <v>22</v>
      </c>
      <c r="F281" s="24" t="str">
        <f>IFERROR(MATCH(A281,기사별유입!$J$3:$J$3072,0),"")</f>
        <v/>
      </c>
      <c r="G281" s="24" t="str">
        <f>IF(F281="","",F281&amp;"@"&amp;COUNTIF($F$1:F281,F281))</f>
        <v/>
      </c>
      <c r="H281" s="24" t="str">
        <f t="shared" si="4"/>
        <v>Google 검색</v>
      </c>
      <c r="J281" s="24" t="str">
        <f>IF(F281="","",INDEX('기사 리스트'!B:B,MATCH("https://skinnonews.com"&amp;A281,'기사 리스트'!C:C,0)))</f>
        <v/>
      </c>
    </row>
    <row r="282" spans="1:10">
      <c r="A282" s="30" t="s">
        <v>1234</v>
      </c>
      <c r="B282" s="30" t="s">
        <v>2912</v>
      </c>
      <c r="C282" s="30">
        <v>23</v>
      </c>
      <c r="D282" s="30">
        <v>10</v>
      </c>
      <c r="F282" s="24">
        <f>IFERROR(MATCH(A282,기사별유입!$J$3:$J$3072,0),"")</f>
        <v>34</v>
      </c>
      <c r="G282" s="24" t="str">
        <f>IF(F282="","",F282&amp;"@"&amp;COUNTIF($F$1:F282,F282))</f>
        <v>34@2</v>
      </c>
      <c r="H282" s="24" t="str">
        <f t="shared" si="4"/>
        <v>Facebook</v>
      </c>
      <c r="J282" s="24" t="str">
        <f>IF(F282="","",INDEX('기사 리스트'!B:B,MATCH("https://skinnonews.com"&amp;A282,'기사 리스트'!C:C,0)))</f>
        <v>[에너지食] ‘빛과 소금’ 대신 ‘빛과 석유’! – 시추 기술의 발전으로 알아보는 땅 속 보물찾기</v>
      </c>
    </row>
    <row r="283" spans="1:10">
      <c r="A283" s="30" t="s">
        <v>3105</v>
      </c>
      <c r="B283" s="30" t="s">
        <v>2925</v>
      </c>
      <c r="C283" s="30">
        <v>23</v>
      </c>
      <c r="D283" s="30">
        <v>20</v>
      </c>
      <c r="F283" s="24">
        <f>IFERROR(MATCH(A283,기사별유입!$J$3:$J$3072,0),"")</f>
        <v>27</v>
      </c>
      <c r="G283" s="24" t="str">
        <f>IF(F283="","",F283&amp;"@"&amp;COUNTIF($F$1:F283,F283))</f>
        <v>27@3</v>
      </c>
      <c r="H283" s="24" t="str">
        <f t="shared" si="4"/>
        <v>Naver.com</v>
      </c>
      <c r="J283" s="24" t="str">
        <f>IF(F283="","",INDEX('기사 리스트'!B:B,MATCH("https://skinnonews.com"&amp;A283,'기사 리스트'!C:C,0)))</f>
        <v>[SK이노베이션 2024년 2분기 실적 발표] 2024년 상반기 매출액 37조 6,542억원, 영업이익 5,789억원 달성… 하반기도 지속 성장 전망</v>
      </c>
    </row>
    <row r="284" spans="1:10">
      <c r="A284" s="30" t="s">
        <v>1417</v>
      </c>
      <c r="B284" s="30" t="s">
        <v>2910</v>
      </c>
      <c r="C284" s="30">
        <v>23</v>
      </c>
      <c r="D284" s="30">
        <v>21</v>
      </c>
      <c r="F284" s="24" t="str">
        <f>IFERROR(MATCH(A284,기사별유입!$J$3:$J$3072,0),"")</f>
        <v/>
      </c>
      <c r="G284" s="24" t="str">
        <f>IF(F284="","",F284&amp;"@"&amp;COUNTIF($F$1:F284,F284))</f>
        <v/>
      </c>
      <c r="H284" s="24" t="str">
        <f t="shared" si="4"/>
        <v>Google 검색</v>
      </c>
      <c r="J284" s="24" t="str">
        <f>IF(F284="","",INDEX('기사 리스트'!B:B,MATCH("https://skinnonews.com"&amp;A284,'기사 리스트'!C:C,0)))</f>
        <v/>
      </c>
    </row>
    <row r="285" spans="1:10">
      <c r="A285" s="30" t="s">
        <v>1419</v>
      </c>
      <c r="B285" s="30" t="s">
        <v>2910</v>
      </c>
      <c r="C285" s="30">
        <v>23</v>
      </c>
      <c r="D285" s="30">
        <v>17</v>
      </c>
      <c r="F285" s="24" t="str">
        <f>IFERROR(MATCH(A285,기사별유입!$J$3:$J$3072,0),"")</f>
        <v/>
      </c>
      <c r="G285" s="24" t="str">
        <f>IF(F285="","",F285&amp;"@"&amp;COUNTIF($F$1:F285,F285))</f>
        <v/>
      </c>
      <c r="H285" s="24" t="str">
        <f t="shared" si="4"/>
        <v>Google 검색</v>
      </c>
      <c r="J285" s="24" t="str">
        <f>IF(F285="","",INDEX('기사 리스트'!B:B,MATCH("https://skinnonews.com"&amp;A285,'기사 리스트'!C:C,0)))</f>
        <v/>
      </c>
    </row>
    <row r="286" spans="1:10">
      <c r="A286" s="30" t="s">
        <v>1533</v>
      </c>
      <c r="B286" s="30" t="s">
        <v>2910</v>
      </c>
      <c r="C286" s="30">
        <v>23</v>
      </c>
      <c r="D286" s="30">
        <v>19</v>
      </c>
      <c r="F286" s="24" t="str">
        <f>IFERROR(MATCH(A286,기사별유입!$J$3:$J$3072,0),"")</f>
        <v/>
      </c>
      <c r="G286" s="24" t="str">
        <f>IF(F286="","",F286&amp;"@"&amp;COUNTIF($F$1:F286,F286))</f>
        <v/>
      </c>
      <c r="H286" s="24" t="str">
        <f t="shared" si="4"/>
        <v>Google 검색</v>
      </c>
      <c r="J286" s="24" t="str">
        <f>IF(F286="","",INDEX('기사 리스트'!B:B,MATCH("https://skinnonews.com"&amp;A286,'기사 리스트'!C:C,0)))</f>
        <v/>
      </c>
    </row>
    <row r="287" spans="1:10">
      <c r="A287" s="30" t="s">
        <v>1490</v>
      </c>
      <c r="B287" s="30" t="s">
        <v>2932</v>
      </c>
      <c r="C287" s="30">
        <v>23</v>
      </c>
      <c r="D287" s="30">
        <v>22</v>
      </c>
      <c r="F287" s="24" t="str">
        <f>IFERROR(MATCH(A287,기사별유입!$J$3:$J$3072,0),"")</f>
        <v/>
      </c>
      <c r="G287" s="24" t="str">
        <f>IF(F287="","",F287&amp;"@"&amp;COUNTIF($F$1:F287,F287))</f>
        <v/>
      </c>
      <c r="H287" s="24" t="str">
        <f t="shared" si="4"/>
        <v>Namu.wiki</v>
      </c>
      <c r="J287" s="24" t="str">
        <f>IF(F287="","",INDEX('기사 리스트'!B:B,MATCH("https://skinnonews.com"&amp;A287,'기사 리스트'!C:C,0)))</f>
        <v/>
      </c>
    </row>
    <row r="288" spans="1:10">
      <c r="A288" s="30" t="s">
        <v>1639</v>
      </c>
      <c r="B288" s="30" t="s">
        <v>2910</v>
      </c>
      <c r="C288" s="30">
        <v>23</v>
      </c>
      <c r="D288" s="30">
        <v>19</v>
      </c>
      <c r="F288" s="24" t="str">
        <f>IFERROR(MATCH(A288,기사별유입!$J$3:$J$3072,0),"")</f>
        <v/>
      </c>
      <c r="G288" s="24" t="str">
        <f>IF(F288="","",F288&amp;"@"&amp;COUNTIF($F$1:F288,F288))</f>
        <v/>
      </c>
      <c r="H288" s="24" t="str">
        <f t="shared" si="4"/>
        <v>Google 검색</v>
      </c>
      <c r="J288" s="24" t="str">
        <f>IF(F288="","",INDEX('기사 리스트'!B:B,MATCH("https://skinnonews.com"&amp;A288,'기사 리스트'!C:C,0)))</f>
        <v/>
      </c>
    </row>
    <row r="289" spans="1:10">
      <c r="A289" s="30" t="s">
        <v>1422</v>
      </c>
      <c r="B289" s="30" t="s">
        <v>2910</v>
      </c>
      <c r="C289" s="30">
        <v>23</v>
      </c>
      <c r="D289" s="30">
        <v>22</v>
      </c>
      <c r="F289" s="24" t="str">
        <f>IFERROR(MATCH(A289,기사별유입!$J$3:$J$3072,0),"")</f>
        <v/>
      </c>
      <c r="G289" s="24" t="str">
        <f>IF(F289="","",F289&amp;"@"&amp;COUNTIF($F$1:F289,F289))</f>
        <v/>
      </c>
      <c r="H289" s="24" t="str">
        <f t="shared" si="4"/>
        <v>Google 검색</v>
      </c>
      <c r="J289" s="24" t="str">
        <f>IF(F289="","",INDEX('기사 리스트'!B:B,MATCH("https://skinnonews.com"&amp;A289,'기사 리스트'!C:C,0)))</f>
        <v/>
      </c>
    </row>
    <row r="290" spans="1:10">
      <c r="A290" s="30" t="s">
        <v>1262</v>
      </c>
      <c r="B290" s="30" t="s">
        <v>2911</v>
      </c>
      <c r="C290" s="30">
        <v>23</v>
      </c>
      <c r="D290" s="30">
        <v>15</v>
      </c>
      <c r="F290" s="24" t="str">
        <f>IFERROR(MATCH(A290,기사별유입!$J$3:$J$3072,0),"")</f>
        <v/>
      </c>
      <c r="G290" s="24" t="str">
        <f>IF(F290="","",F290&amp;"@"&amp;COUNTIF($F$1:F290,F290))</f>
        <v/>
      </c>
      <c r="H290" s="24" t="str">
        <f t="shared" si="4"/>
        <v>Naver 검색</v>
      </c>
      <c r="J290" s="24" t="str">
        <f>IF(F290="","",INDEX('기사 리스트'!B:B,MATCH("https://skinnonews.com"&amp;A290,'기사 리스트'!C:C,0)))</f>
        <v/>
      </c>
    </row>
    <row r="291" spans="1:10">
      <c r="A291" s="30" t="s">
        <v>1215</v>
      </c>
      <c r="B291" s="30" t="s">
        <v>2936</v>
      </c>
      <c r="C291" s="30">
        <v>22</v>
      </c>
      <c r="D291" s="30">
        <v>6</v>
      </c>
      <c r="F291" s="24" t="str">
        <f>IFERROR(MATCH(A291,기사별유입!$J$3:$J$3072,0),"")</f>
        <v/>
      </c>
      <c r="G291" s="24" t="str">
        <f>IF(F291="","",F291&amp;"@"&amp;COUNTIF($F$1:F291,F291))</f>
        <v/>
      </c>
      <c r="H291" s="24" t="str">
        <f t="shared" si="4"/>
        <v>Skearthon.com</v>
      </c>
      <c r="J291" s="24" t="str">
        <f>IF(F291="","",INDEX('기사 리스트'!B:B,MATCH("https://skinnonews.com"&amp;A291,'기사 리스트'!C:C,0)))</f>
        <v/>
      </c>
    </row>
    <row r="292" spans="1:10">
      <c r="A292" s="30" t="s">
        <v>1449</v>
      </c>
      <c r="B292" s="30" t="s">
        <v>2910</v>
      </c>
      <c r="C292" s="30">
        <v>22</v>
      </c>
      <c r="D292" s="30">
        <v>18</v>
      </c>
      <c r="F292" s="24" t="str">
        <f>IFERROR(MATCH(A292,기사별유입!$J$3:$J$3072,0),"")</f>
        <v/>
      </c>
      <c r="G292" s="24" t="str">
        <f>IF(F292="","",F292&amp;"@"&amp;COUNTIF($F$1:F292,F292))</f>
        <v/>
      </c>
      <c r="H292" s="24" t="str">
        <f t="shared" si="4"/>
        <v>Google 검색</v>
      </c>
      <c r="J292" s="24" t="str">
        <f>IF(F292="","",INDEX('기사 리스트'!B:B,MATCH("https://skinnonews.com"&amp;A292,'기사 리스트'!C:C,0)))</f>
        <v/>
      </c>
    </row>
    <row r="293" spans="1:10">
      <c r="A293" s="30" t="s">
        <v>1440</v>
      </c>
      <c r="B293" s="30" t="s">
        <v>2910</v>
      </c>
      <c r="C293" s="30">
        <v>22</v>
      </c>
      <c r="D293" s="30">
        <v>20</v>
      </c>
      <c r="F293" s="24" t="str">
        <f>IFERROR(MATCH(A293,기사별유입!$J$3:$J$3072,0),"")</f>
        <v/>
      </c>
      <c r="G293" s="24" t="str">
        <f>IF(F293="","",F293&amp;"@"&amp;COUNTIF($F$1:F293,F293))</f>
        <v/>
      </c>
      <c r="H293" s="24" t="str">
        <f t="shared" si="4"/>
        <v>Google 검색</v>
      </c>
      <c r="J293" s="24" t="str">
        <f>IF(F293="","",INDEX('기사 리스트'!B:B,MATCH("https://skinnonews.com"&amp;A293,'기사 리스트'!C:C,0)))</f>
        <v/>
      </c>
    </row>
    <row r="294" spans="1:10">
      <c r="A294" s="30" t="s">
        <v>1403</v>
      </c>
      <c r="B294" s="30" t="s">
        <v>2910</v>
      </c>
      <c r="C294" s="30">
        <v>22</v>
      </c>
      <c r="D294" s="30">
        <v>18</v>
      </c>
      <c r="F294" s="24" t="str">
        <f>IFERROR(MATCH(A294,기사별유입!$J$3:$J$3072,0),"")</f>
        <v/>
      </c>
      <c r="G294" s="24" t="str">
        <f>IF(F294="","",F294&amp;"@"&amp;COUNTIF($F$1:F294,F294))</f>
        <v/>
      </c>
      <c r="H294" s="24" t="str">
        <f t="shared" si="4"/>
        <v>Google 검색</v>
      </c>
      <c r="J294" s="24" t="str">
        <f>IF(F294="","",INDEX('기사 리스트'!B:B,MATCH("https://skinnonews.com"&amp;A294,'기사 리스트'!C:C,0)))</f>
        <v/>
      </c>
    </row>
    <row r="295" spans="1:10">
      <c r="A295" s="30" t="s">
        <v>1360</v>
      </c>
      <c r="B295" s="30" t="s">
        <v>2910</v>
      </c>
      <c r="C295" s="30">
        <v>22</v>
      </c>
      <c r="D295" s="30">
        <v>19</v>
      </c>
      <c r="F295" s="24" t="str">
        <f>IFERROR(MATCH(A295,기사별유입!$J$3:$J$3072,0),"")</f>
        <v/>
      </c>
      <c r="G295" s="24" t="str">
        <f>IF(F295="","",F295&amp;"@"&amp;COUNTIF($F$1:F295,F295))</f>
        <v/>
      </c>
      <c r="H295" s="24" t="str">
        <f t="shared" si="4"/>
        <v>Google 검색</v>
      </c>
      <c r="J295" s="24" t="str">
        <f>IF(F295="","",INDEX('기사 리스트'!B:B,MATCH("https://skinnonews.com"&amp;A295,'기사 리스트'!C:C,0)))</f>
        <v/>
      </c>
    </row>
    <row r="296" spans="1:10">
      <c r="A296" s="30" t="s">
        <v>1217</v>
      </c>
      <c r="B296" s="30" t="s">
        <v>2911</v>
      </c>
      <c r="C296" s="30">
        <v>22</v>
      </c>
      <c r="D296" s="30">
        <v>20</v>
      </c>
      <c r="F296" s="24">
        <f>IFERROR(MATCH(A296,기사별유입!$J$3:$J$3072,0),"")</f>
        <v>4</v>
      </c>
      <c r="G296" s="24" t="str">
        <f>IF(F296="","",F296&amp;"@"&amp;COUNTIF($F$1:F296,F296))</f>
        <v>4@3</v>
      </c>
      <c r="H296" s="24" t="str">
        <f t="shared" si="4"/>
        <v>Naver 검색</v>
      </c>
      <c r="J296" s="24" t="str">
        <f>IF(F296="","",INDEX('기사 리스트'!B:B,MATCH("https://skinnonews.com"&amp;A296,'기사 리스트'!C:C,0)))</f>
        <v>[전지적 배터리 시점] ② 2차전지 성능을 좌우하는 ‘네 가지 속사정’ 파헤치기</v>
      </c>
    </row>
    <row r="297" spans="1:10">
      <c r="A297" s="30" t="s">
        <v>1225</v>
      </c>
      <c r="B297" s="30" t="s">
        <v>2909</v>
      </c>
      <c r="C297" s="30">
        <v>22</v>
      </c>
      <c r="D297" s="30">
        <v>19</v>
      </c>
      <c r="F297" s="24">
        <f>IFERROR(MATCH(A297,기사별유입!$J$3:$J$3072,0),"")</f>
        <v>33</v>
      </c>
      <c r="G297" s="24" t="str">
        <f>IF(F297="","",F297&amp;"@"&amp;COUNTIF($F$1:F297,F297))</f>
        <v>33@2</v>
      </c>
      <c r="H297" s="24" t="str">
        <f t="shared" si="4"/>
        <v>직접유입</v>
      </c>
      <c r="J297" s="24" t="str">
        <f>IF(F297="","",INDEX('기사 리스트'!B:B,MATCH("https://skinnonews.com"&amp;A297,'기사 리스트'!C:C,0)))</f>
        <v>SK이노베이션-SK E&amp;S 합병 결의, 자산 100조원 규모 아태 최대 민간 에너지 회사 출범</v>
      </c>
    </row>
    <row r="298" spans="1:10">
      <c r="A298" s="30" t="s">
        <v>1606</v>
      </c>
      <c r="B298" s="30" t="s">
        <v>2910</v>
      </c>
      <c r="C298" s="30">
        <v>22</v>
      </c>
      <c r="D298" s="30">
        <v>19</v>
      </c>
      <c r="F298" s="24" t="str">
        <f>IFERROR(MATCH(A298,기사별유입!$J$3:$J$3072,0),"")</f>
        <v/>
      </c>
      <c r="G298" s="24" t="str">
        <f>IF(F298="","",F298&amp;"@"&amp;COUNTIF($F$1:F298,F298))</f>
        <v/>
      </c>
      <c r="H298" s="24" t="str">
        <f t="shared" si="4"/>
        <v>Google 검색</v>
      </c>
      <c r="J298" s="24" t="str">
        <f>IF(F298="","",INDEX('기사 리스트'!B:B,MATCH("https://skinnonews.com"&amp;A298,'기사 리스트'!C:C,0)))</f>
        <v/>
      </c>
    </row>
    <row r="299" spans="1:10">
      <c r="A299" s="30" t="s">
        <v>1442</v>
      </c>
      <c r="B299" s="30" t="s">
        <v>2910</v>
      </c>
      <c r="C299" s="30">
        <v>22</v>
      </c>
      <c r="D299" s="30">
        <v>19</v>
      </c>
      <c r="F299" s="24" t="str">
        <f>IFERROR(MATCH(A299,기사별유입!$J$3:$J$3072,0),"")</f>
        <v/>
      </c>
      <c r="G299" s="24" t="str">
        <f>IF(F299="","",F299&amp;"@"&amp;COUNTIF($F$1:F299,F299))</f>
        <v/>
      </c>
      <c r="H299" s="24" t="str">
        <f t="shared" si="4"/>
        <v>Google 검색</v>
      </c>
      <c r="J299" s="24" t="str">
        <f>IF(F299="","",INDEX('기사 리스트'!B:B,MATCH("https://skinnonews.com"&amp;A299,'기사 리스트'!C:C,0)))</f>
        <v/>
      </c>
    </row>
    <row r="300" spans="1:10">
      <c r="A300" s="30" t="s">
        <v>1397</v>
      </c>
      <c r="B300" s="30" t="s">
        <v>2910</v>
      </c>
      <c r="C300" s="30">
        <v>22</v>
      </c>
      <c r="D300" s="30">
        <v>21</v>
      </c>
      <c r="F300" s="24" t="str">
        <f>IFERROR(MATCH(A300,기사별유입!$J$3:$J$3072,0),"")</f>
        <v/>
      </c>
      <c r="G300" s="24" t="str">
        <f>IF(F300="","",F300&amp;"@"&amp;COUNTIF($F$1:F300,F300))</f>
        <v/>
      </c>
      <c r="H300" s="24" t="str">
        <f t="shared" si="4"/>
        <v>Google 검색</v>
      </c>
      <c r="J300" s="24" t="str">
        <f>IF(F300="","",INDEX('기사 리스트'!B:B,MATCH("https://skinnonews.com"&amp;A300,'기사 리스트'!C:C,0)))</f>
        <v/>
      </c>
    </row>
    <row r="301" spans="1:10">
      <c r="A301" s="30" t="s">
        <v>1277</v>
      </c>
      <c r="B301" s="30" t="s">
        <v>2910</v>
      </c>
      <c r="C301" s="30">
        <v>22</v>
      </c>
      <c r="D301" s="30">
        <v>17</v>
      </c>
      <c r="F301" s="24" t="str">
        <f>IFERROR(MATCH(A301,기사별유입!$J$3:$J$3072,0),"")</f>
        <v/>
      </c>
      <c r="G301" s="24" t="str">
        <f>IF(F301="","",F301&amp;"@"&amp;COUNTIF($F$1:F301,F301))</f>
        <v/>
      </c>
      <c r="H301" s="24" t="str">
        <f t="shared" si="4"/>
        <v>Google 검색</v>
      </c>
      <c r="J301" s="24" t="str">
        <f>IF(F301="","",INDEX('기사 리스트'!B:B,MATCH("https://skinnonews.com"&amp;A301,'기사 리스트'!C:C,0)))</f>
        <v/>
      </c>
    </row>
    <row r="302" spans="1:10">
      <c r="A302" s="30" t="s">
        <v>1753</v>
      </c>
      <c r="B302" s="30" t="s">
        <v>2910</v>
      </c>
      <c r="C302" s="30">
        <v>22</v>
      </c>
      <c r="D302" s="30">
        <v>13</v>
      </c>
      <c r="F302" s="24" t="str">
        <f>IFERROR(MATCH(A302,기사별유입!$J$3:$J$3072,0),"")</f>
        <v/>
      </c>
      <c r="G302" s="24" t="str">
        <f>IF(F302="","",F302&amp;"@"&amp;COUNTIF($F$1:F302,F302))</f>
        <v/>
      </c>
      <c r="H302" s="24" t="str">
        <f t="shared" si="4"/>
        <v>Google 검색</v>
      </c>
      <c r="J302" s="24" t="str">
        <f>IF(F302="","",INDEX('기사 리스트'!B:B,MATCH("https://skinnonews.com"&amp;A302,'기사 리스트'!C:C,0)))</f>
        <v/>
      </c>
    </row>
    <row r="303" spans="1:10">
      <c r="A303" s="30" t="s">
        <v>1462</v>
      </c>
      <c r="B303" s="30" t="s">
        <v>2910</v>
      </c>
      <c r="C303" s="30">
        <v>21</v>
      </c>
      <c r="D303" s="30">
        <v>18</v>
      </c>
      <c r="F303" s="24" t="str">
        <f>IFERROR(MATCH(A303,기사별유입!$J$3:$J$3072,0),"")</f>
        <v/>
      </c>
      <c r="G303" s="24" t="str">
        <f>IF(F303="","",F303&amp;"@"&amp;COUNTIF($F$1:F303,F303))</f>
        <v/>
      </c>
      <c r="H303" s="24" t="str">
        <f t="shared" si="4"/>
        <v>Google 검색</v>
      </c>
      <c r="J303" s="24" t="str">
        <f>IF(F303="","",INDEX('기사 리스트'!B:B,MATCH("https://skinnonews.com"&amp;A303,'기사 리스트'!C:C,0)))</f>
        <v/>
      </c>
    </row>
    <row r="304" spans="1:10">
      <c r="A304" s="30" t="s">
        <v>1325</v>
      </c>
      <c r="B304" s="30" t="s">
        <v>2910</v>
      </c>
      <c r="C304" s="30">
        <v>21</v>
      </c>
      <c r="D304" s="30">
        <v>17</v>
      </c>
      <c r="F304" s="24" t="str">
        <f>IFERROR(MATCH(A304,기사별유입!$J$3:$J$3072,0),"")</f>
        <v/>
      </c>
      <c r="G304" s="24" t="str">
        <f>IF(F304="","",F304&amp;"@"&amp;COUNTIF($F$1:F304,F304))</f>
        <v/>
      </c>
      <c r="H304" s="24" t="str">
        <f t="shared" si="4"/>
        <v>Google 검색</v>
      </c>
      <c r="J304" s="24" t="str">
        <f>IF(F304="","",INDEX('기사 리스트'!B:B,MATCH("https://skinnonews.com"&amp;A304,'기사 리스트'!C:C,0)))</f>
        <v/>
      </c>
    </row>
    <row r="305" spans="1:10">
      <c r="A305" s="30" t="s">
        <v>3482</v>
      </c>
      <c r="B305" s="30" t="s">
        <v>2910</v>
      </c>
      <c r="C305" s="30">
        <v>21</v>
      </c>
      <c r="D305" s="30">
        <v>13</v>
      </c>
      <c r="F305" s="24">
        <f>IFERROR(MATCH(A305,기사별유입!$J$3:$J$3072,0),"")</f>
        <v>15</v>
      </c>
      <c r="G305" s="24" t="str">
        <f>IF(F305="","",F305&amp;"@"&amp;COUNTIF($F$1:F305,F305))</f>
        <v>15@2</v>
      </c>
      <c r="H305" s="24" t="str">
        <f t="shared" si="4"/>
        <v>Google 검색</v>
      </c>
      <c r="J305" s="24" t="str">
        <f>IF(F305="","",INDEX('기사 리스트'!B:B,MATCH("https://skinnonews.com"&amp;A305,'기사 리스트'!C:C,0)))</f>
        <v>SK이노베이션, 발달장애 아동들과 ‘행복 여정’ 나서</v>
      </c>
    </row>
    <row r="306" spans="1:10">
      <c r="A306" s="30" t="s">
        <v>3482</v>
      </c>
      <c r="B306" s="30" t="s">
        <v>2926</v>
      </c>
      <c r="C306" s="30">
        <v>21</v>
      </c>
      <c r="D306" s="30">
        <v>16</v>
      </c>
      <c r="F306" s="24">
        <f>IFERROR(MATCH(A306,기사별유입!$J$3:$J$3072,0),"")</f>
        <v>15</v>
      </c>
      <c r="G306" s="24" t="str">
        <f>IF(F306="","",F306&amp;"@"&amp;COUNTIF($F$1:F306,F306))</f>
        <v>15@3</v>
      </c>
      <c r="H306" s="24" t="str">
        <f t="shared" si="4"/>
        <v>Instagramstory</v>
      </c>
      <c r="J306" s="24" t="str">
        <f>IF(F306="","",INDEX('기사 리스트'!B:B,MATCH("https://skinnonews.com"&amp;A306,'기사 리스트'!C:C,0)))</f>
        <v>SK이노베이션, 발달장애 아동들과 ‘행복 여정’ 나서</v>
      </c>
    </row>
    <row r="307" spans="1:10">
      <c r="A307" s="30" t="s">
        <v>3483</v>
      </c>
      <c r="B307" s="30" t="s">
        <v>2923</v>
      </c>
      <c r="C307" s="30">
        <v>21</v>
      </c>
      <c r="D307" s="30">
        <v>9</v>
      </c>
      <c r="F307" s="24">
        <f>IFERROR(MATCH(A307,기사별유입!$J$3:$J$3072,0),"")</f>
        <v>21</v>
      </c>
      <c r="G307" s="24" t="str">
        <f>IF(F307="","",F307&amp;"@"&amp;COUNTIF($F$1:F307,F307))</f>
        <v>21@3</v>
      </c>
      <c r="H307" s="24" t="str">
        <f t="shared" si="4"/>
        <v>Ozmailer.com</v>
      </c>
      <c r="J307" s="24" t="str">
        <f>IF(F307="","",INDEX('기사 리스트'!B:B,MATCH("https://skinnonews.com"&amp;A307,'기사 리스트'!C:C,0)))</f>
        <v>SK에너지, 국내 최초 지속가능항공유 전용 생산라인 갖췄다</v>
      </c>
    </row>
    <row r="308" spans="1:10">
      <c r="A308" s="30" t="s">
        <v>1527</v>
      </c>
      <c r="B308" s="30" t="s">
        <v>2910</v>
      </c>
      <c r="C308" s="30">
        <v>21</v>
      </c>
      <c r="D308" s="30">
        <v>19</v>
      </c>
      <c r="F308" s="24" t="str">
        <f>IFERROR(MATCH(A308,기사별유입!$J$3:$J$3072,0),"")</f>
        <v/>
      </c>
      <c r="G308" s="24" t="str">
        <f>IF(F308="","",F308&amp;"@"&amp;COUNTIF($F$1:F308,F308))</f>
        <v/>
      </c>
      <c r="H308" s="24" t="str">
        <f t="shared" si="4"/>
        <v>Google 검색</v>
      </c>
      <c r="J308" s="24" t="str">
        <f>IF(F308="","",INDEX('기사 리스트'!B:B,MATCH("https://skinnonews.com"&amp;A308,'기사 리스트'!C:C,0)))</f>
        <v/>
      </c>
    </row>
    <row r="309" spans="1:10">
      <c r="A309" s="30" t="s">
        <v>1790</v>
      </c>
      <c r="B309" s="30" t="s">
        <v>2910</v>
      </c>
      <c r="C309" s="30">
        <v>21</v>
      </c>
      <c r="D309" s="30">
        <v>13</v>
      </c>
      <c r="F309" s="24" t="str">
        <f>IFERROR(MATCH(A309,기사별유입!$J$3:$J$3072,0),"")</f>
        <v/>
      </c>
      <c r="G309" s="24" t="str">
        <f>IF(F309="","",F309&amp;"@"&amp;COUNTIF($F$1:F309,F309))</f>
        <v/>
      </c>
      <c r="H309" s="24" t="str">
        <f t="shared" si="4"/>
        <v>Google 검색</v>
      </c>
      <c r="J309" s="24" t="str">
        <f>IF(F309="","",INDEX('기사 리스트'!B:B,MATCH("https://skinnonews.com"&amp;A309,'기사 리스트'!C:C,0)))</f>
        <v/>
      </c>
    </row>
    <row r="310" spans="1:10">
      <c r="A310" s="30" t="s">
        <v>1347</v>
      </c>
      <c r="B310" s="30" t="s">
        <v>2910</v>
      </c>
      <c r="C310" s="30">
        <v>21</v>
      </c>
      <c r="D310" s="30">
        <v>18</v>
      </c>
      <c r="F310" s="24" t="str">
        <f>IFERROR(MATCH(A310,기사별유입!$J$3:$J$3072,0),"")</f>
        <v/>
      </c>
      <c r="G310" s="24" t="str">
        <f>IF(F310="","",F310&amp;"@"&amp;COUNTIF($F$1:F310,F310))</f>
        <v/>
      </c>
      <c r="H310" s="24" t="str">
        <f t="shared" si="4"/>
        <v>Google 검색</v>
      </c>
      <c r="J310" s="24" t="str">
        <f>IF(F310="","",INDEX('기사 리스트'!B:B,MATCH("https://skinnonews.com"&amp;A310,'기사 리스트'!C:C,0)))</f>
        <v/>
      </c>
    </row>
    <row r="311" spans="1:10">
      <c r="A311" s="30" t="s">
        <v>1336</v>
      </c>
      <c r="B311" s="30" t="s">
        <v>2909</v>
      </c>
      <c r="C311" s="30">
        <v>21</v>
      </c>
      <c r="D311" s="30">
        <v>10</v>
      </c>
      <c r="F311" s="24" t="str">
        <f>IFERROR(MATCH(A311,기사별유입!$J$3:$J$3072,0),"")</f>
        <v/>
      </c>
      <c r="G311" s="24" t="str">
        <f>IF(F311="","",F311&amp;"@"&amp;COUNTIF($F$1:F311,F311))</f>
        <v/>
      </c>
      <c r="H311" s="24" t="str">
        <f t="shared" si="4"/>
        <v>직접유입</v>
      </c>
      <c r="J311" s="24" t="str">
        <f>IF(F311="","",INDEX('기사 리스트'!B:B,MATCH("https://skinnonews.com"&amp;A311,'기사 리스트'!C:C,0)))</f>
        <v/>
      </c>
    </row>
    <row r="312" spans="1:10">
      <c r="A312" s="30" t="s">
        <v>1415</v>
      </c>
      <c r="B312" s="30" t="s">
        <v>2910</v>
      </c>
      <c r="C312" s="30">
        <v>20</v>
      </c>
      <c r="D312" s="30">
        <v>14</v>
      </c>
      <c r="F312" s="24" t="str">
        <f>IFERROR(MATCH(A312,기사별유입!$J$3:$J$3072,0),"")</f>
        <v/>
      </c>
      <c r="G312" s="24" t="str">
        <f>IF(F312="","",F312&amp;"@"&amp;COUNTIF($F$1:F312,F312))</f>
        <v/>
      </c>
      <c r="H312" s="24" t="str">
        <f t="shared" si="4"/>
        <v>Google 검색</v>
      </c>
      <c r="J312" s="24" t="str">
        <f>IF(F312="","",INDEX('기사 리스트'!B:B,MATCH("https://skinnonews.com"&amp;A312,'기사 리스트'!C:C,0)))</f>
        <v/>
      </c>
    </row>
    <row r="313" spans="1:10">
      <c r="A313" s="30" t="s">
        <v>1379</v>
      </c>
      <c r="B313" s="30" t="s">
        <v>2910</v>
      </c>
      <c r="C313" s="30">
        <v>20</v>
      </c>
      <c r="D313" s="30">
        <v>18</v>
      </c>
      <c r="F313" s="24" t="str">
        <f>IFERROR(MATCH(A313,기사별유입!$J$3:$J$3072,0),"")</f>
        <v/>
      </c>
      <c r="G313" s="24" t="str">
        <f>IF(F313="","",F313&amp;"@"&amp;COUNTIF($F$1:F313,F313))</f>
        <v/>
      </c>
      <c r="H313" s="24" t="str">
        <f t="shared" si="4"/>
        <v>Google 검색</v>
      </c>
      <c r="J313" s="24" t="str">
        <f>IF(F313="","",INDEX('기사 리스트'!B:B,MATCH("https://skinnonews.com"&amp;A313,'기사 리스트'!C:C,0)))</f>
        <v/>
      </c>
    </row>
    <row r="314" spans="1:10">
      <c r="A314" s="30" t="s">
        <v>1243</v>
      </c>
      <c r="B314" s="30" t="s">
        <v>2909</v>
      </c>
      <c r="C314" s="30">
        <v>20</v>
      </c>
      <c r="D314" s="30">
        <v>14</v>
      </c>
      <c r="F314" s="24">
        <f>IFERROR(MATCH(A314,기사별유입!$J$3:$J$3072,0),"")</f>
        <v>19</v>
      </c>
      <c r="G314" s="24" t="str">
        <f>IF(F314="","",F314&amp;"@"&amp;COUNTIF($F$1:F314,F314))</f>
        <v>19@2</v>
      </c>
      <c r="H314" s="24" t="str">
        <f t="shared" si="4"/>
        <v>직접유입</v>
      </c>
      <c r="J314" s="24" t="str">
        <f>IF(F314="","",INDEX('기사 리스트'!B:B,MATCH("https://skinnonews.com"&amp;A314,'기사 리스트'!C:C,0)))</f>
        <v>폐식용유로 하늘을 나는 비행기가 있다?! 새로운 대안으로 떠오른 지속가능항공유(SAF) – 겨울 여행 시즌, 알고 가면 더 재밌다(2)</v>
      </c>
    </row>
    <row r="315" spans="1:10">
      <c r="A315" s="30" t="s">
        <v>1219</v>
      </c>
      <c r="B315" s="30" t="s">
        <v>2920</v>
      </c>
      <c r="C315" s="30">
        <v>20</v>
      </c>
      <c r="D315" s="30">
        <v>20</v>
      </c>
      <c r="F315" s="24">
        <f>IFERROR(MATCH(A315,기사별유입!$J$3:$J$3072,0),"")</f>
        <v>3</v>
      </c>
      <c r="G315" s="24" t="str">
        <f>IF(F315="","",F315&amp;"@"&amp;COUNTIF($F$1:F315,F315))</f>
        <v>3@4</v>
      </c>
      <c r="H315" s="24" t="str">
        <f t="shared" si="4"/>
        <v>Skenmove.com</v>
      </c>
      <c r="J315" s="24" t="str">
        <f>IF(F315="","",INDEX('기사 리스트'!B:B,MATCH("https://skinnonews.com"&amp;A315,'기사 리스트'!C:C,0)))</f>
        <v>[카드뉴스] "액체에 전자기기를 담근다?” - AI시대, 꼭 필요한 차세대 열관리 기술 ‘액침냉각’</v>
      </c>
    </row>
    <row r="316" spans="1:10">
      <c r="A316" s="30" t="s">
        <v>1380</v>
      </c>
      <c r="B316" s="30" t="s">
        <v>2910</v>
      </c>
      <c r="C316" s="30">
        <v>20</v>
      </c>
      <c r="D316" s="30">
        <v>17</v>
      </c>
      <c r="F316" s="24" t="str">
        <f>IFERROR(MATCH(A316,기사별유입!$J$3:$J$3072,0),"")</f>
        <v/>
      </c>
      <c r="G316" s="24" t="str">
        <f>IF(F316="","",F316&amp;"@"&amp;COUNTIF($F$1:F316,F316))</f>
        <v/>
      </c>
      <c r="H316" s="24" t="str">
        <f t="shared" si="4"/>
        <v>Google 검색</v>
      </c>
      <c r="J316" s="24" t="str">
        <f>IF(F316="","",INDEX('기사 리스트'!B:B,MATCH("https://skinnonews.com"&amp;A316,'기사 리스트'!C:C,0)))</f>
        <v/>
      </c>
    </row>
    <row r="317" spans="1:10">
      <c r="A317" s="30" t="s">
        <v>3106</v>
      </c>
      <c r="B317" s="30" t="s">
        <v>2912</v>
      </c>
      <c r="C317" s="30">
        <v>20</v>
      </c>
      <c r="D317" s="30">
        <v>13</v>
      </c>
      <c r="F317" s="24">
        <f>IFERROR(MATCH(A317,기사별유입!$J$3:$J$3072,0),"")</f>
        <v>50</v>
      </c>
      <c r="G317" s="24" t="str">
        <f>IF(F317="","",F317&amp;"@"&amp;COUNTIF($F$1:F317,F317))</f>
        <v>50@2</v>
      </c>
      <c r="H317" s="24" t="str">
        <f t="shared" si="4"/>
        <v>Facebook</v>
      </c>
      <c r="J317" s="24" t="str">
        <f>IF(F317="","",INDEX('기사 리스트'!B:B,MATCH("https://skinnonews.com"&amp;A317,'기사 리스트'!C:C,0)))</f>
        <v>[에너지食] 어둠을 밝히던 등유가 거대한 비행기를 띄운다고?!</v>
      </c>
    </row>
    <row r="318" spans="1:10">
      <c r="A318" s="30" t="s">
        <v>1629</v>
      </c>
      <c r="B318" s="30" t="s">
        <v>2910</v>
      </c>
      <c r="C318" s="30">
        <v>20</v>
      </c>
      <c r="D318" s="30">
        <v>18</v>
      </c>
      <c r="F318" s="24" t="str">
        <f>IFERROR(MATCH(A318,기사별유입!$J$3:$J$3072,0),"")</f>
        <v/>
      </c>
      <c r="G318" s="24" t="str">
        <f>IF(F318="","",F318&amp;"@"&amp;COUNTIF($F$1:F318,F318))</f>
        <v/>
      </c>
      <c r="H318" s="24" t="str">
        <f t="shared" si="4"/>
        <v>Google 검색</v>
      </c>
      <c r="J318" s="24" t="str">
        <f>IF(F318="","",INDEX('기사 리스트'!B:B,MATCH("https://skinnonews.com"&amp;A318,'기사 리스트'!C:C,0)))</f>
        <v/>
      </c>
    </row>
    <row r="319" spans="1:10">
      <c r="A319" s="30" t="s">
        <v>1486</v>
      </c>
      <c r="B319" s="30" t="s">
        <v>2910</v>
      </c>
      <c r="C319" s="30">
        <v>20</v>
      </c>
      <c r="D319" s="30">
        <v>20</v>
      </c>
      <c r="F319" s="24" t="str">
        <f>IFERROR(MATCH(A319,기사별유입!$J$3:$J$3072,0),"")</f>
        <v/>
      </c>
      <c r="G319" s="24" t="str">
        <f>IF(F319="","",F319&amp;"@"&amp;COUNTIF($F$1:F319,F319))</f>
        <v/>
      </c>
      <c r="H319" s="24" t="str">
        <f t="shared" si="4"/>
        <v>Google 검색</v>
      </c>
      <c r="J319" s="24" t="str">
        <f>IF(F319="","",INDEX('기사 리스트'!B:B,MATCH("https://skinnonews.com"&amp;A319,'기사 리스트'!C:C,0)))</f>
        <v/>
      </c>
    </row>
    <row r="320" spans="1:10">
      <c r="A320" s="30" t="s">
        <v>1475</v>
      </c>
      <c r="B320" s="30" t="s">
        <v>2910</v>
      </c>
      <c r="C320" s="30">
        <v>20</v>
      </c>
      <c r="D320" s="30">
        <v>18</v>
      </c>
      <c r="F320" s="24" t="str">
        <f>IFERROR(MATCH(A320,기사별유입!$J$3:$J$3072,0),"")</f>
        <v/>
      </c>
      <c r="G320" s="24" t="str">
        <f>IF(F320="","",F320&amp;"@"&amp;COUNTIF($F$1:F320,F320))</f>
        <v/>
      </c>
      <c r="H320" s="24" t="str">
        <f t="shared" si="4"/>
        <v>Google 검색</v>
      </c>
      <c r="J320" s="24" t="str">
        <f>IF(F320="","",INDEX('기사 리스트'!B:B,MATCH("https://skinnonews.com"&amp;A320,'기사 리스트'!C:C,0)))</f>
        <v/>
      </c>
    </row>
    <row r="321" spans="1:10">
      <c r="A321" s="30" t="s">
        <v>1216</v>
      </c>
      <c r="B321" s="30" t="s">
        <v>2911</v>
      </c>
      <c r="C321" s="30">
        <v>20</v>
      </c>
      <c r="D321" s="30">
        <v>16</v>
      </c>
      <c r="F321" s="24" t="str">
        <f>IFERROR(MATCH(A321,기사별유입!$J$3:$J$3072,0),"")</f>
        <v/>
      </c>
      <c r="G321" s="24" t="str">
        <f>IF(F321="","",F321&amp;"@"&amp;COUNTIF($F$1:F321,F321))</f>
        <v/>
      </c>
      <c r="H321" s="24" t="str">
        <f t="shared" si="4"/>
        <v>Naver 검색</v>
      </c>
      <c r="J321" s="24" t="str">
        <f>IF(F321="","",INDEX('기사 리스트'!B:B,MATCH("https://skinnonews.com"&amp;A321,'기사 리스트'!C:C,0)))</f>
        <v/>
      </c>
    </row>
    <row r="322" spans="1:10">
      <c r="A322" s="30" t="s">
        <v>1704</v>
      </c>
      <c r="B322" s="30" t="s">
        <v>2910</v>
      </c>
      <c r="C322" s="30">
        <v>19</v>
      </c>
      <c r="D322" s="30">
        <v>13</v>
      </c>
      <c r="F322" s="24" t="str">
        <f>IFERROR(MATCH(A322,기사별유입!$J$3:$J$3072,0),"")</f>
        <v/>
      </c>
      <c r="G322" s="24" t="str">
        <f>IF(F322="","",F322&amp;"@"&amp;COUNTIF($F$1:F322,F322))</f>
        <v/>
      </c>
      <c r="H322" s="24" t="str">
        <f t="shared" si="4"/>
        <v>Google 검색</v>
      </c>
      <c r="J322" s="24" t="str">
        <f>IF(F322="","",INDEX('기사 리스트'!B:B,MATCH("https://skinnonews.com"&amp;A322,'기사 리스트'!C:C,0)))</f>
        <v/>
      </c>
    </row>
    <row r="323" spans="1:10">
      <c r="A323" s="30" t="s">
        <v>1673</v>
      </c>
      <c r="B323" s="30" t="s">
        <v>2910</v>
      </c>
      <c r="C323" s="30">
        <v>19</v>
      </c>
      <c r="D323" s="30">
        <v>19</v>
      </c>
      <c r="F323" s="24" t="str">
        <f>IFERROR(MATCH(A323,기사별유입!$J$3:$J$3072,0),"")</f>
        <v/>
      </c>
      <c r="G323" s="24" t="str">
        <f>IF(F323="","",F323&amp;"@"&amp;COUNTIF($F$1:F323,F323))</f>
        <v/>
      </c>
      <c r="H323" s="24" t="str">
        <f t="shared" ref="H323:H386" si="5">IF(B323="naver","Naver 검색",IF(B323="google","Google 검색",IF(B323="(direct)","직접유입",UPPER(LEFT(B323,1))&amp;MID(B323,2,99))))</f>
        <v>Google 검색</v>
      </c>
      <c r="J323" s="24" t="str">
        <f>IF(F323="","",INDEX('기사 리스트'!B:B,MATCH("https://skinnonews.com"&amp;A323,'기사 리스트'!C:C,0)))</f>
        <v/>
      </c>
    </row>
    <row r="324" spans="1:10">
      <c r="A324" s="30" t="s">
        <v>1374</v>
      </c>
      <c r="B324" s="30" t="s">
        <v>2910</v>
      </c>
      <c r="C324" s="30">
        <v>19</v>
      </c>
      <c r="D324" s="30">
        <v>17</v>
      </c>
      <c r="F324" s="24" t="str">
        <f>IFERROR(MATCH(A324,기사별유입!$J$3:$J$3072,0),"")</f>
        <v/>
      </c>
      <c r="G324" s="24" t="str">
        <f>IF(F324="","",F324&amp;"@"&amp;COUNTIF($F$1:F324,F324))</f>
        <v/>
      </c>
      <c r="H324" s="24" t="str">
        <f t="shared" si="5"/>
        <v>Google 검색</v>
      </c>
      <c r="J324" s="24" t="str">
        <f>IF(F324="","",INDEX('기사 리스트'!B:B,MATCH("https://skinnonews.com"&amp;A324,'기사 리스트'!C:C,0)))</f>
        <v/>
      </c>
    </row>
    <row r="325" spans="1:10">
      <c r="A325" s="30" t="s">
        <v>3484</v>
      </c>
      <c r="B325" s="30" t="s">
        <v>2910</v>
      </c>
      <c r="C325" s="30">
        <v>19</v>
      </c>
      <c r="D325" s="30">
        <v>13</v>
      </c>
      <c r="F325" s="24">
        <f>IFERROR(MATCH(A325,기사별유입!$J$3:$J$3072,0),"")</f>
        <v>22</v>
      </c>
      <c r="G325" s="24" t="str">
        <f>IF(F325="","",F325&amp;"@"&amp;COUNTIF($F$1:F325,F325))</f>
        <v>22@3</v>
      </c>
      <c r="H325" s="24" t="str">
        <f t="shared" si="5"/>
        <v>Google 검색</v>
      </c>
      <c r="J325" s="24" t="str">
        <f>IF(F325="","",INDEX('기사 리스트'!B:B,MATCH("https://skinnonews.com"&amp;A325,'기사 리스트'!C:C,0)))</f>
        <v>배터리 소재 전문가이자 반려견 사진작가? SK아이이테크놀로지 폴란드 법인 구성원, ‘우카시 그루젠(Łukasz Grudzień)’의 행복한 이중생활!</v>
      </c>
    </row>
    <row r="326" spans="1:10">
      <c r="A326" s="30" t="s">
        <v>3487</v>
      </c>
      <c r="B326" s="30" t="s">
        <v>2910</v>
      </c>
      <c r="C326" s="30">
        <v>19</v>
      </c>
      <c r="D326" s="30">
        <v>17</v>
      </c>
      <c r="F326" s="24">
        <f>IFERROR(MATCH(A326,기사별유입!$J$3:$J$3072,0),"")</f>
        <v>61</v>
      </c>
      <c r="G326" s="24" t="str">
        <f>IF(F326="","",F326&amp;"@"&amp;COUNTIF($F$1:F326,F326))</f>
        <v>61@2</v>
      </c>
      <c r="H326" s="24" t="str">
        <f t="shared" si="5"/>
        <v>Google 검색</v>
      </c>
      <c r="J326" s="24" t="str">
        <f>IF(F326="","",INDEX('기사 리스트'!B:B,MATCH("https://skinnonews.com"&amp;A326,'기사 리스트'!C:C,0)))</f>
        <v>SK엔무브, 에코바디스 ESG 평가 ‘골드 등급’ 획득</v>
      </c>
    </row>
    <row r="327" spans="1:10">
      <c r="A327" s="30" t="s">
        <v>3488</v>
      </c>
      <c r="B327" s="30" t="s">
        <v>2910</v>
      </c>
      <c r="C327" s="30">
        <v>19</v>
      </c>
      <c r="D327" s="30">
        <v>15</v>
      </c>
      <c r="F327" s="24">
        <f>IFERROR(MATCH(A327,기사별유입!$J$3:$J$3072,0),"")</f>
        <v>62</v>
      </c>
      <c r="G327" s="24" t="str">
        <f>IF(F327="","",F327&amp;"@"&amp;COUNTIF($F$1:F327,F327))</f>
        <v>62@2</v>
      </c>
      <c r="H327" s="24" t="str">
        <f t="shared" si="5"/>
        <v>Google 검색</v>
      </c>
      <c r="J327" s="24" t="str">
        <f>IF(F327="","",INDEX('기사 리스트'!B:B,MATCH("https://skinnonews.com"&amp;A327,'기사 리스트'!C:C,0)))</f>
        <v>최태원 회장, “AI는 개별 기업 아닌 산업 인프라로 구축해야 효율적“</v>
      </c>
    </row>
    <row r="328" spans="1:10">
      <c r="A328" s="30" t="s">
        <v>1358</v>
      </c>
      <c r="B328" s="30" t="s">
        <v>2910</v>
      </c>
      <c r="C328" s="30">
        <v>19</v>
      </c>
      <c r="D328" s="30">
        <v>15</v>
      </c>
      <c r="F328" s="24" t="str">
        <f>IFERROR(MATCH(A328,기사별유입!$J$3:$J$3072,0),"")</f>
        <v/>
      </c>
      <c r="G328" s="24" t="str">
        <f>IF(F328="","",F328&amp;"@"&amp;COUNTIF($F$1:F328,F328))</f>
        <v/>
      </c>
      <c r="H328" s="24" t="str">
        <f t="shared" si="5"/>
        <v>Google 검색</v>
      </c>
      <c r="J328" s="24" t="str">
        <f>IF(F328="","",INDEX('기사 리스트'!B:B,MATCH("https://skinnonews.com"&amp;A328,'기사 리스트'!C:C,0)))</f>
        <v/>
      </c>
    </row>
    <row r="329" spans="1:10">
      <c r="A329" s="30" t="s">
        <v>1329</v>
      </c>
      <c r="B329" s="30" t="s">
        <v>2910</v>
      </c>
      <c r="C329" s="30">
        <v>19</v>
      </c>
      <c r="D329" s="30">
        <v>16</v>
      </c>
      <c r="F329" s="24" t="str">
        <f>IFERROR(MATCH(A329,기사별유입!$J$3:$J$3072,0),"")</f>
        <v/>
      </c>
      <c r="G329" s="24" t="str">
        <f>IF(F329="","",F329&amp;"@"&amp;COUNTIF($F$1:F329,F329))</f>
        <v/>
      </c>
      <c r="H329" s="24" t="str">
        <f t="shared" si="5"/>
        <v>Google 검색</v>
      </c>
      <c r="J329" s="24" t="str">
        <f>IF(F329="","",INDEX('기사 리스트'!B:B,MATCH("https://skinnonews.com"&amp;A329,'기사 리스트'!C:C,0)))</f>
        <v/>
      </c>
    </row>
    <row r="330" spans="1:10">
      <c r="A330" s="30" t="s">
        <v>1511</v>
      </c>
      <c r="B330" s="30" t="s">
        <v>2910</v>
      </c>
      <c r="C330" s="30">
        <v>19</v>
      </c>
      <c r="D330" s="30">
        <v>15</v>
      </c>
      <c r="F330" s="24" t="str">
        <f>IFERROR(MATCH(A330,기사별유입!$J$3:$J$3072,0),"")</f>
        <v/>
      </c>
      <c r="G330" s="24" t="str">
        <f>IF(F330="","",F330&amp;"@"&amp;COUNTIF($F$1:F330,F330))</f>
        <v/>
      </c>
      <c r="H330" s="24" t="str">
        <f t="shared" si="5"/>
        <v>Google 검색</v>
      </c>
      <c r="J330" s="24" t="str">
        <f>IF(F330="","",INDEX('기사 리스트'!B:B,MATCH("https://skinnonews.com"&amp;A330,'기사 리스트'!C:C,0)))</f>
        <v/>
      </c>
    </row>
    <row r="331" spans="1:10">
      <c r="A331" s="30" t="s">
        <v>1388</v>
      </c>
      <c r="B331" s="30" t="s">
        <v>2910</v>
      </c>
      <c r="C331" s="30">
        <v>19</v>
      </c>
      <c r="D331" s="30">
        <v>14</v>
      </c>
      <c r="F331" s="24" t="str">
        <f>IFERROR(MATCH(A331,기사별유입!$J$3:$J$3072,0),"")</f>
        <v/>
      </c>
      <c r="G331" s="24" t="str">
        <f>IF(F331="","",F331&amp;"@"&amp;COUNTIF($F$1:F331,F331))</f>
        <v/>
      </c>
      <c r="H331" s="24" t="str">
        <f t="shared" si="5"/>
        <v>Google 검색</v>
      </c>
      <c r="J331" s="24" t="str">
        <f>IF(F331="","",INDEX('기사 리스트'!B:B,MATCH("https://skinnonews.com"&amp;A331,'기사 리스트'!C:C,0)))</f>
        <v/>
      </c>
    </row>
    <row r="332" spans="1:10">
      <c r="A332" s="30" t="s">
        <v>1797</v>
      </c>
      <c r="B332" s="30" t="s">
        <v>2910</v>
      </c>
      <c r="C332" s="30">
        <v>19</v>
      </c>
      <c r="D332" s="30">
        <v>18</v>
      </c>
      <c r="F332" s="24" t="str">
        <f>IFERROR(MATCH(A332,기사별유입!$J$3:$J$3072,0),"")</f>
        <v/>
      </c>
      <c r="G332" s="24" t="str">
        <f>IF(F332="","",F332&amp;"@"&amp;COUNTIF($F$1:F332,F332))</f>
        <v/>
      </c>
      <c r="H332" s="24" t="str">
        <f t="shared" si="5"/>
        <v>Google 검색</v>
      </c>
      <c r="J332" s="24" t="str">
        <f>IF(F332="","",INDEX('기사 리스트'!B:B,MATCH("https://skinnonews.com"&amp;A332,'기사 리스트'!C:C,0)))</f>
        <v/>
      </c>
    </row>
    <row r="333" spans="1:10">
      <c r="A333" s="30" t="s">
        <v>1564</v>
      </c>
      <c r="B333" s="30" t="s">
        <v>2910</v>
      </c>
      <c r="C333" s="30">
        <v>19</v>
      </c>
      <c r="D333" s="30">
        <v>16</v>
      </c>
      <c r="F333" s="24" t="str">
        <f>IFERROR(MATCH(A333,기사별유입!$J$3:$J$3072,0),"")</f>
        <v/>
      </c>
      <c r="G333" s="24" t="str">
        <f>IF(F333="","",F333&amp;"@"&amp;COUNTIF($F$1:F333,F333))</f>
        <v/>
      </c>
      <c r="H333" s="24" t="str">
        <f t="shared" si="5"/>
        <v>Google 검색</v>
      </c>
      <c r="J333" s="24" t="str">
        <f>IF(F333="","",INDEX('기사 리스트'!B:B,MATCH("https://skinnonews.com"&amp;A333,'기사 리스트'!C:C,0)))</f>
        <v/>
      </c>
    </row>
    <row r="334" spans="1:10">
      <c r="A334" s="30" t="s">
        <v>1401</v>
      </c>
      <c r="B334" s="30" t="s">
        <v>2910</v>
      </c>
      <c r="C334" s="30">
        <v>19</v>
      </c>
      <c r="D334" s="30">
        <v>13</v>
      </c>
      <c r="F334" s="24" t="str">
        <f>IFERROR(MATCH(A334,기사별유입!$J$3:$J$3072,0),"")</f>
        <v/>
      </c>
      <c r="G334" s="24" t="str">
        <f>IF(F334="","",F334&amp;"@"&amp;COUNTIF($F$1:F334,F334))</f>
        <v/>
      </c>
      <c r="H334" s="24" t="str">
        <f t="shared" si="5"/>
        <v>Google 검색</v>
      </c>
      <c r="J334" s="24" t="str">
        <f>IF(F334="","",INDEX('기사 리스트'!B:B,MATCH("https://skinnonews.com"&amp;A334,'기사 리스트'!C:C,0)))</f>
        <v/>
      </c>
    </row>
    <row r="335" spans="1:10">
      <c r="A335" s="30" t="s">
        <v>1242</v>
      </c>
      <c r="B335" s="30" t="s">
        <v>2911</v>
      </c>
      <c r="C335" s="30">
        <v>19</v>
      </c>
      <c r="D335" s="30">
        <v>14</v>
      </c>
      <c r="F335" s="24" t="str">
        <f>IFERROR(MATCH(A335,기사별유입!$J$3:$J$3072,0),"")</f>
        <v/>
      </c>
      <c r="G335" s="24" t="str">
        <f>IF(F335="","",F335&amp;"@"&amp;COUNTIF($F$1:F335,F335))</f>
        <v/>
      </c>
      <c r="H335" s="24" t="str">
        <f t="shared" si="5"/>
        <v>Naver 검색</v>
      </c>
      <c r="J335" s="24" t="str">
        <f>IF(F335="","",INDEX('기사 리스트'!B:B,MATCH("https://skinnonews.com"&amp;A335,'기사 리스트'!C:C,0)))</f>
        <v/>
      </c>
    </row>
    <row r="336" spans="1:10">
      <c r="A336" s="30" t="s">
        <v>1240</v>
      </c>
      <c r="B336" s="30" t="s">
        <v>2911</v>
      </c>
      <c r="C336" s="30">
        <v>19</v>
      </c>
      <c r="D336" s="30">
        <v>14</v>
      </c>
      <c r="F336" s="24" t="str">
        <f>IFERROR(MATCH(A336,기사별유입!$J$3:$J$3072,0),"")</f>
        <v/>
      </c>
      <c r="G336" s="24" t="str">
        <f>IF(F336="","",F336&amp;"@"&amp;COUNTIF($F$1:F336,F336))</f>
        <v/>
      </c>
      <c r="H336" s="24" t="str">
        <f t="shared" si="5"/>
        <v>Naver 검색</v>
      </c>
      <c r="J336" s="24" t="str">
        <f>IF(F336="","",INDEX('기사 리스트'!B:B,MATCH("https://skinnonews.com"&amp;A336,'기사 리스트'!C:C,0)))</f>
        <v/>
      </c>
    </row>
    <row r="337" spans="1:10">
      <c r="A337" s="30" t="s">
        <v>1238</v>
      </c>
      <c r="B337" s="30" t="s">
        <v>2909</v>
      </c>
      <c r="C337" s="30">
        <v>19</v>
      </c>
      <c r="D337" s="30">
        <v>15</v>
      </c>
      <c r="F337" s="24" t="str">
        <f>IFERROR(MATCH(A337,기사별유입!$J$3:$J$3072,0),"")</f>
        <v/>
      </c>
      <c r="G337" s="24" t="str">
        <f>IF(F337="","",F337&amp;"@"&amp;COUNTIF($F$1:F337,F337))</f>
        <v/>
      </c>
      <c r="H337" s="24" t="str">
        <f t="shared" si="5"/>
        <v>직접유입</v>
      </c>
      <c r="J337" s="24" t="str">
        <f>IF(F337="","",INDEX('기사 리스트'!B:B,MATCH("https://skinnonews.com"&amp;A337,'기사 리스트'!C:C,0)))</f>
        <v/>
      </c>
    </row>
    <row r="338" spans="1:10">
      <c r="A338" s="30" t="s">
        <v>1323</v>
      </c>
      <c r="B338" s="30" t="s">
        <v>2909</v>
      </c>
      <c r="C338" s="30">
        <v>19</v>
      </c>
      <c r="D338" s="30">
        <v>11</v>
      </c>
      <c r="F338" s="24" t="str">
        <f>IFERROR(MATCH(A338,기사별유입!$J$3:$J$3072,0),"")</f>
        <v/>
      </c>
      <c r="G338" s="24" t="str">
        <f>IF(F338="","",F338&amp;"@"&amp;COUNTIF($F$1:F338,F338))</f>
        <v/>
      </c>
      <c r="H338" s="24" t="str">
        <f t="shared" si="5"/>
        <v>직접유입</v>
      </c>
      <c r="J338" s="24" t="str">
        <f>IF(F338="","",INDEX('기사 리스트'!B:B,MATCH("https://skinnonews.com"&amp;A338,'기사 리스트'!C:C,0)))</f>
        <v/>
      </c>
    </row>
    <row r="339" spans="1:10">
      <c r="A339" s="30" t="s">
        <v>1816</v>
      </c>
      <c r="B339" s="30" t="s">
        <v>2910</v>
      </c>
      <c r="C339" s="30">
        <v>18</v>
      </c>
      <c r="D339" s="30">
        <v>12</v>
      </c>
      <c r="F339" s="24" t="str">
        <f>IFERROR(MATCH(A339,기사별유입!$J$3:$J$3072,0),"")</f>
        <v/>
      </c>
      <c r="G339" s="24" t="str">
        <f>IF(F339="","",F339&amp;"@"&amp;COUNTIF($F$1:F339,F339))</f>
        <v/>
      </c>
      <c r="H339" s="24" t="str">
        <f t="shared" si="5"/>
        <v>Google 검색</v>
      </c>
      <c r="J339" s="24" t="str">
        <f>IF(F339="","",INDEX('기사 리스트'!B:B,MATCH("https://skinnonews.com"&amp;A339,'기사 리스트'!C:C,0)))</f>
        <v/>
      </c>
    </row>
    <row r="340" spans="1:10">
      <c r="A340" s="30" t="s">
        <v>2695</v>
      </c>
      <c r="B340" s="30" t="s">
        <v>2911</v>
      </c>
      <c r="C340" s="30">
        <v>18</v>
      </c>
      <c r="D340" s="30">
        <v>15</v>
      </c>
      <c r="F340" s="24">
        <f>IFERROR(MATCH(A340,기사별유입!$J$3:$J$3072,0),"")</f>
        <v>73</v>
      </c>
      <c r="G340" s="24" t="str">
        <f>IF(F340="","",F340&amp;"@"&amp;COUNTIF($F$1:F340,F340))</f>
        <v>73@3</v>
      </c>
      <c r="H340" s="24" t="str">
        <f t="shared" si="5"/>
        <v>Naver 검색</v>
      </c>
      <c r="J340" s="24" t="str">
        <f>IF(F340="","",INDEX('기사 리스트'!B:B,MATCH("https://skinnonews.com"&amp;A340,'기사 리스트'!C:C,0)))</f>
        <v>SK이노베이션 울산CLX, 가을 밤 감성 담은 ‘Fall in 울산대공원 콘서트’ 개최</v>
      </c>
    </row>
    <row r="341" spans="1:10">
      <c r="A341" s="30" t="s">
        <v>1471</v>
      </c>
      <c r="B341" s="30" t="s">
        <v>2910</v>
      </c>
      <c r="C341" s="30">
        <v>18</v>
      </c>
      <c r="D341" s="30">
        <v>16</v>
      </c>
      <c r="F341" s="24" t="str">
        <f>IFERROR(MATCH(A341,기사별유입!$J$3:$J$3072,0),"")</f>
        <v/>
      </c>
      <c r="G341" s="24" t="str">
        <f>IF(F341="","",F341&amp;"@"&amp;COUNTIF($F$1:F341,F341))</f>
        <v/>
      </c>
      <c r="H341" s="24" t="str">
        <f t="shared" si="5"/>
        <v>Google 검색</v>
      </c>
      <c r="J341" s="24" t="str">
        <f>IF(F341="","",INDEX('기사 리스트'!B:B,MATCH("https://skinnonews.com"&amp;A341,'기사 리스트'!C:C,0)))</f>
        <v/>
      </c>
    </row>
    <row r="342" spans="1:10">
      <c r="A342" s="30" t="s">
        <v>1407</v>
      </c>
      <c r="B342" s="30" t="s">
        <v>2910</v>
      </c>
      <c r="C342" s="30">
        <v>18</v>
      </c>
      <c r="D342" s="30">
        <v>14</v>
      </c>
      <c r="F342" s="24" t="str">
        <f>IFERROR(MATCH(A342,기사별유입!$J$3:$J$3072,0),"")</f>
        <v/>
      </c>
      <c r="G342" s="24" t="str">
        <f>IF(F342="","",F342&amp;"@"&amp;COUNTIF($F$1:F342,F342))</f>
        <v/>
      </c>
      <c r="H342" s="24" t="str">
        <f t="shared" si="5"/>
        <v>Google 검색</v>
      </c>
      <c r="J342" s="24" t="str">
        <f>IF(F342="","",INDEX('기사 리스트'!B:B,MATCH("https://skinnonews.com"&amp;A342,'기사 리스트'!C:C,0)))</f>
        <v/>
      </c>
    </row>
    <row r="343" spans="1:10">
      <c r="A343" s="30" t="s">
        <v>3109</v>
      </c>
      <c r="B343" s="30" t="s">
        <v>2909</v>
      </c>
      <c r="C343" s="30">
        <v>18</v>
      </c>
      <c r="D343" s="30">
        <v>14</v>
      </c>
      <c r="F343" s="24" t="str">
        <f>IFERROR(MATCH(A343,기사별유입!$J$3:$J$3072,0),"")</f>
        <v/>
      </c>
      <c r="G343" s="24" t="str">
        <f>IF(F343="","",F343&amp;"@"&amp;COUNTIF($F$1:F343,F343))</f>
        <v/>
      </c>
      <c r="H343" s="24" t="str">
        <f t="shared" si="5"/>
        <v>직접유입</v>
      </c>
      <c r="J343" s="24" t="str">
        <f>IF(F343="","",INDEX('기사 리스트'!B:B,MATCH("https://skinnonews.com"&amp;A343,'기사 리스트'!C:C,0)))</f>
        <v/>
      </c>
    </row>
    <row r="344" spans="1:10">
      <c r="A344" s="30" t="s">
        <v>3482</v>
      </c>
      <c r="B344" s="30" t="s">
        <v>2923</v>
      </c>
      <c r="C344" s="30">
        <v>18</v>
      </c>
      <c r="D344" s="30">
        <v>7</v>
      </c>
      <c r="F344" s="24">
        <f>IFERROR(MATCH(A344,기사별유입!$J$3:$J$3072,0),"")</f>
        <v>15</v>
      </c>
      <c r="G344" s="24" t="str">
        <f>IF(F344="","",F344&amp;"@"&amp;COUNTIF($F$1:F344,F344))</f>
        <v>15@4</v>
      </c>
      <c r="H344" s="24" t="str">
        <f t="shared" si="5"/>
        <v>Ozmailer.com</v>
      </c>
      <c r="J344" s="24" t="str">
        <f>IF(F344="","",INDEX('기사 리스트'!B:B,MATCH("https://skinnonews.com"&amp;A344,'기사 리스트'!C:C,0)))</f>
        <v>SK이노베이션, 발달장애 아동들과 ‘행복 여정’ 나서</v>
      </c>
    </row>
    <row r="345" spans="1:10">
      <c r="A345" s="30" t="s">
        <v>3488</v>
      </c>
      <c r="B345" s="30" t="s">
        <v>2923</v>
      </c>
      <c r="C345" s="30">
        <v>18</v>
      </c>
      <c r="D345" s="30">
        <v>7</v>
      </c>
      <c r="F345" s="24">
        <f>IFERROR(MATCH(A345,기사별유입!$J$3:$J$3072,0),"")</f>
        <v>62</v>
      </c>
      <c r="G345" s="24" t="str">
        <f>IF(F345="","",F345&amp;"@"&amp;COUNTIF($F$1:F345,F345))</f>
        <v>62@3</v>
      </c>
      <c r="H345" s="24" t="str">
        <f t="shared" si="5"/>
        <v>Ozmailer.com</v>
      </c>
      <c r="J345" s="24" t="str">
        <f>IF(F345="","",INDEX('기사 리스트'!B:B,MATCH("https://skinnonews.com"&amp;A345,'기사 리스트'!C:C,0)))</f>
        <v>최태원 회장, “AI는 개별 기업 아닌 산업 인프라로 구축해야 효율적“</v>
      </c>
    </row>
    <row r="346" spans="1:10">
      <c r="A346" s="30" t="s">
        <v>1484</v>
      </c>
      <c r="B346" s="30" t="s">
        <v>2910</v>
      </c>
      <c r="C346" s="30">
        <v>18</v>
      </c>
      <c r="D346" s="30">
        <v>17</v>
      </c>
      <c r="F346" s="24" t="str">
        <f>IFERROR(MATCH(A346,기사별유입!$J$3:$J$3072,0),"")</f>
        <v/>
      </c>
      <c r="G346" s="24" t="str">
        <f>IF(F346="","",F346&amp;"@"&amp;COUNTIF($F$1:F346,F346))</f>
        <v/>
      </c>
      <c r="H346" s="24" t="str">
        <f t="shared" si="5"/>
        <v>Google 검색</v>
      </c>
      <c r="J346" s="24" t="str">
        <f>IF(F346="","",INDEX('기사 리스트'!B:B,MATCH("https://skinnonews.com"&amp;A346,'기사 리스트'!C:C,0)))</f>
        <v/>
      </c>
    </row>
    <row r="347" spans="1:10">
      <c r="A347" s="30" t="s">
        <v>1464</v>
      </c>
      <c r="B347" s="30" t="s">
        <v>2910</v>
      </c>
      <c r="C347" s="30">
        <v>18</v>
      </c>
      <c r="D347" s="30">
        <v>17</v>
      </c>
      <c r="F347" s="24" t="str">
        <f>IFERROR(MATCH(A347,기사별유입!$J$3:$J$3072,0),"")</f>
        <v/>
      </c>
      <c r="G347" s="24" t="str">
        <f>IF(F347="","",F347&amp;"@"&amp;COUNTIF($F$1:F347,F347))</f>
        <v/>
      </c>
      <c r="H347" s="24" t="str">
        <f t="shared" si="5"/>
        <v>Google 검색</v>
      </c>
      <c r="J347" s="24" t="str">
        <f>IF(F347="","",INDEX('기사 리스트'!B:B,MATCH("https://skinnonews.com"&amp;A347,'기사 리스트'!C:C,0)))</f>
        <v/>
      </c>
    </row>
    <row r="348" spans="1:10">
      <c r="A348" s="30" t="s">
        <v>1612</v>
      </c>
      <c r="B348" s="30" t="s">
        <v>2910</v>
      </c>
      <c r="C348" s="30">
        <v>18</v>
      </c>
      <c r="D348" s="30">
        <v>18</v>
      </c>
      <c r="F348" s="24" t="str">
        <f>IFERROR(MATCH(A348,기사별유입!$J$3:$J$3072,0),"")</f>
        <v/>
      </c>
      <c r="G348" s="24" t="str">
        <f>IF(F348="","",F348&amp;"@"&amp;COUNTIF($F$1:F348,F348))</f>
        <v/>
      </c>
      <c r="H348" s="24" t="str">
        <f t="shared" si="5"/>
        <v>Google 검색</v>
      </c>
      <c r="J348" s="24" t="str">
        <f>IF(F348="","",INDEX('기사 리스트'!B:B,MATCH("https://skinnonews.com"&amp;A348,'기사 리스트'!C:C,0)))</f>
        <v/>
      </c>
    </row>
    <row r="349" spans="1:10">
      <c r="A349" s="30" t="s">
        <v>1521</v>
      </c>
      <c r="B349" s="30" t="s">
        <v>2910</v>
      </c>
      <c r="C349" s="30">
        <v>18</v>
      </c>
      <c r="D349" s="30">
        <v>12</v>
      </c>
      <c r="F349" s="24" t="str">
        <f>IFERROR(MATCH(A349,기사별유입!$J$3:$J$3072,0),"")</f>
        <v/>
      </c>
      <c r="G349" s="24" t="str">
        <f>IF(F349="","",F349&amp;"@"&amp;COUNTIF($F$1:F349,F349))</f>
        <v/>
      </c>
      <c r="H349" s="24" t="str">
        <f t="shared" si="5"/>
        <v>Google 검색</v>
      </c>
      <c r="J349" s="24" t="str">
        <f>IF(F349="","",INDEX('기사 리스트'!B:B,MATCH("https://skinnonews.com"&amp;A349,'기사 리스트'!C:C,0)))</f>
        <v/>
      </c>
    </row>
    <row r="350" spans="1:10">
      <c r="A350" s="30" t="s">
        <v>1221</v>
      </c>
      <c r="B350" s="30" t="s">
        <v>2911</v>
      </c>
      <c r="C350" s="30">
        <v>18</v>
      </c>
      <c r="D350" s="30">
        <v>17</v>
      </c>
      <c r="F350" s="24">
        <f>IFERROR(MATCH(A350,기사별유입!$J$3:$J$3072,0),"")</f>
        <v>6</v>
      </c>
      <c r="G350" s="24" t="str">
        <f>IF(F350="","",F350&amp;"@"&amp;COUNTIF($F$1:F350,F350))</f>
        <v>6@2</v>
      </c>
      <c r="H350" s="24" t="str">
        <f t="shared" si="5"/>
        <v>Naver 검색</v>
      </c>
      <c r="J350" s="24" t="str">
        <f>IF(F350="","",INDEX('기사 리스트'!B:B,MATCH("https://skinnonews.com"&amp;A350,'기사 리스트'!C:C,0)))</f>
        <v>각형, 원통형, 파우치형… 형태에 따른 전기차 배터리 특성</v>
      </c>
    </row>
    <row r="351" spans="1:10">
      <c r="A351" s="30" t="s">
        <v>1433</v>
      </c>
      <c r="B351" s="30" t="s">
        <v>2910</v>
      </c>
      <c r="C351" s="30">
        <v>18</v>
      </c>
      <c r="D351" s="30">
        <v>16</v>
      </c>
      <c r="F351" s="24" t="str">
        <f>IFERROR(MATCH(A351,기사별유입!$J$3:$J$3072,0),"")</f>
        <v/>
      </c>
      <c r="G351" s="24" t="str">
        <f>IF(F351="","",F351&amp;"@"&amp;COUNTIF($F$1:F351,F351))</f>
        <v/>
      </c>
      <c r="H351" s="24" t="str">
        <f t="shared" si="5"/>
        <v>Google 검색</v>
      </c>
      <c r="J351" s="24" t="str">
        <f>IF(F351="","",INDEX('기사 리스트'!B:B,MATCH("https://skinnonews.com"&amp;A351,'기사 리스트'!C:C,0)))</f>
        <v/>
      </c>
    </row>
    <row r="352" spans="1:10">
      <c r="A352" s="30" t="s">
        <v>1237</v>
      </c>
      <c r="B352" s="30" t="s">
        <v>2911</v>
      </c>
      <c r="C352" s="30">
        <v>18</v>
      </c>
      <c r="D352" s="30">
        <v>12</v>
      </c>
      <c r="F352" s="24" t="str">
        <f>IFERROR(MATCH(A352,기사별유입!$J$3:$J$3072,0),"")</f>
        <v/>
      </c>
      <c r="G352" s="24" t="str">
        <f>IF(F352="","",F352&amp;"@"&amp;COUNTIF($F$1:F352,F352))</f>
        <v/>
      </c>
      <c r="H352" s="24" t="str">
        <f t="shared" si="5"/>
        <v>Naver 검색</v>
      </c>
      <c r="J352" s="24" t="str">
        <f>IF(F352="","",INDEX('기사 리스트'!B:B,MATCH("https://skinnonews.com"&amp;A352,'기사 리스트'!C:C,0)))</f>
        <v/>
      </c>
    </row>
    <row r="353" spans="1:10">
      <c r="A353" s="30" t="s">
        <v>2885</v>
      </c>
      <c r="B353" s="30" t="s">
        <v>2910</v>
      </c>
      <c r="C353" s="30">
        <v>18</v>
      </c>
      <c r="D353" s="30">
        <v>3</v>
      </c>
      <c r="F353" s="24" t="str">
        <f>IFERROR(MATCH(A353,기사별유입!$J$3:$J$3072,0),"")</f>
        <v/>
      </c>
      <c r="G353" s="24" t="str">
        <f>IF(F353="","",F353&amp;"@"&amp;COUNTIF($F$1:F353,F353))</f>
        <v/>
      </c>
      <c r="H353" s="24" t="str">
        <f t="shared" si="5"/>
        <v>Google 검색</v>
      </c>
      <c r="J353" s="24" t="str">
        <f>IF(F353="","",INDEX('기사 리스트'!B:B,MATCH("https://skinnonews.com"&amp;A353,'기사 리스트'!C:C,0)))</f>
        <v/>
      </c>
    </row>
    <row r="354" spans="1:10">
      <c r="A354" s="30" t="s">
        <v>1513</v>
      </c>
      <c r="B354" s="30" t="s">
        <v>2910</v>
      </c>
      <c r="C354" s="30">
        <v>18</v>
      </c>
      <c r="D354" s="30">
        <v>18</v>
      </c>
      <c r="F354" s="24" t="str">
        <f>IFERROR(MATCH(A354,기사별유입!$J$3:$J$3072,0),"")</f>
        <v/>
      </c>
      <c r="G354" s="24" t="str">
        <f>IF(F354="","",F354&amp;"@"&amp;COUNTIF($F$1:F354,F354))</f>
        <v/>
      </c>
      <c r="H354" s="24" t="str">
        <f t="shared" si="5"/>
        <v>Google 검색</v>
      </c>
      <c r="J354" s="24" t="str">
        <f>IF(F354="","",INDEX('기사 리스트'!B:B,MATCH("https://skinnonews.com"&amp;A354,'기사 리스트'!C:C,0)))</f>
        <v/>
      </c>
    </row>
    <row r="355" spans="1:10">
      <c r="A355" s="30" t="s">
        <v>1434</v>
      </c>
      <c r="B355" s="30" t="s">
        <v>2909</v>
      </c>
      <c r="C355" s="30">
        <v>18</v>
      </c>
      <c r="D355" s="30">
        <v>15</v>
      </c>
      <c r="F355" s="24" t="str">
        <f>IFERROR(MATCH(A355,기사별유입!$J$3:$J$3072,0),"")</f>
        <v/>
      </c>
      <c r="G355" s="24" t="str">
        <f>IF(F355="","",F355&amp;"@"&amp;COUNTIF($F$1:F355,F355))</f>
        <v/>
      </c>
      <c r="H355" s="24" t="str">
        <f t="shared" si="5"/>
        <v>직접유입</v>
      </c>
      <c r="J355" s="24" t="str">
        <f>IF(F355="","",INDEX('기사 리스트'!B:B,MATCH("https://skinnonews.com"&amp;A355,'기사 리스트'!C:C,0)))</f>
        <v/>
      </c>
    </row>
    <row r="356" spans="1:10">
      <c r="A356" s="30" t="s">
        <v>1215</v>
      </c>
      <c r="B356" s="30" t="s">
        <v>2920</v>
      </c>
      <c r="C356" s="30">
        <v>17</v>
      </c>
      <c r="D356" s="30">
        <v>9</v>
      </c>
      <c r="F356" s="24" t="str">
        <f>IFERROR(MATCH(A356,기사별유입!$J$3:$J$3072,0),"")</f>
        <v/>
      </c>
      <c r="G356" s="24" t="str">
        <f>IF(F356="","",F356&amp;"@"&amp;COUNTIF($F$1:F356,F356))</f>
        <v/>
      </c>
      <c r="H356" s="24" t="str">
        <f t="shared" si="5"/>
        <v>Skenmove.com</v>
      </c>
      <c r="J356" s="24" t="str">
        <f>IF(F356="","",INDEX('기사 리스트'!B:B,MATCH("https://skinnonews.com"&amp;A356,'기사 리스트'!C:C,0)))</f>
        <v/>
      </c>
    </row>
    <row r="357" spans="1:10">
      <c r="A357" s="30" t="s">
        <v>1458</v>
      </c>
      <c r="B357" s="30" t="s">
        <v>2910</v>
      </c>
      <c r="C357" s="30">
        <v>17</v>
      </c>
      <c r="D357" s="30">
        <v>13</v>
      </c>
      <c r="F357" s="24" t="str">
        <f>IFERROR(MATCH(A357,기사별유입!$J$3:$J$3072,0),"")</f>
        <v/>
      </c>
      <c r="G357" s="24" t="str">
        <f>IF(F357="","",F357&amp;"@"&amp;COUNTIF($F$1:F357,F357))</f>
        <v/>
      </c>
      <c r="H357" s="24" t="str">
        <f t="shared" si="5"/>
        <v>Google 검색</v>
      </c>
      <c r="J357" s="24" t="str">
        <f>IF(F357="","",INDEX('기사 리스트'!B:B,MATCH("https://skinnonews.com"&amp;A357,'기사 리스트'!C:C,0)))</f>
        <v/>
      </c>
    </row>
    <row r="358" spans="1:10">
      <c r="A358" s="30" t="s">
        <v>1280</v>
      </c>
      <c r="B358" s="30" t="s">
        <v>2909</v>
      </c>
      <c r="C358" s="30">
        <v>17</v>
      </c>
      <c r="D358" s="30">
        <v>14</v>
      </c>
      <c r="F358" s="24">
        <f>IFERROR(MATCH(A358,기사별유입!$J$3:$J$3072,0),"")</f>
        <v>25</v>
      </c>
      <c r="G358" s="24" t="str">
        <f>IF(F358="","",F358&amp;"@"&amp;COUNTIF($F$1:F358,F358))</f>
        <v>25@3</v>
      </c>
      <c r="H358" s="24" t="str">
        <f t="shared" si="5"/>
        <v>직접유입</v>
      </c>
      <c r="J358" s="24" t="str">
        <f>IF(F358="","",INDEX('기사 리스트'!B:B,MATCH("https://skinnonews.com"&amp;A358,'기사 리스트'!C:C,0)))</f>
        <v>“SK주유소의 현재와 미래를 담은 공간에서 충전하는 행복 에너지!” – SK에너지 팝업스토어 SK주(酒)유소 서울 종로점</v>
      </c>
    </row>
    <row r="359" spans="1:10">
      <c r="A359" s="30" t="s">
        <v>1253</v>
      </c>
      <c r="B359" s="30" t="s">
        <v>2910</v>
      </c>
      <c r="C359" s="30">
        <v>17</v>
      </c>
      <c r="D359" s="30">
        <v>18</v>
      </c>
      <c r="F359" s="24" t="str">
        <f>IFERROR(MATCH(A359,기사별유입!$J$3:$J$3072,0),"")</f>
        <v/>
      </c>
      <c r="G359" s="24" t="str">
        <f>IF(F359="","",F359&amp;"@"&amp;COUNTIF($F$1:F359,F359))</f>
        <v/>
      </c>
      <c r="H359" s="24" t="str">
        <f t="shared" si="5"/>
        <v>Google 검색</v>
      </c>
      <c r="J359" s="24" t="str">
        <f>IF(F359="","",INDEX('기사 리스트'!B:B,MATCH("https://skinnonews.com"&amp;A359,'기사 리스트'!C:C,0)))</f>
        <v/>
      </c>
    </row>
    <row r="360" spans="1:10">
      <c r="A360" s="30" t="s">
        <v>3110</v>
      </c>
      <c r="B360" s="30" t="s">
        <v>2909</v>
      </c>
      <c r="C360" s="30">
        <v>17</v>
      </c>
      <c r="D360" s="30">
        <v>17</v>
      </c>
      <c r="F360" s="24" t="str">
        <f>IFERROR(MATCH(A360,기사별유입!$J$3:$J$3072,0),"")</f>
        <v/>
      </c>
      <c r="G360" s="24" t="str">
        <f>IF(F360="","",F360&amp;"@"&amp;COUNTIF($F$1:F360,F360))</f>
        <v/>
      </c>
      <c r="H360" s="24" t="str">
        <f t="shared" si="5"/>
        <v>직접유입</v>
      </c>
      <c r="J360" s="24" t="str">
        <f>IF(F360="","",INDEX('기사 리스트'!B:B,MATCH("https://skinnonews.com"&amp;A360,'기사 리스트'!C:C,0)))</f>
        <v/>
      </c>
    </row>
    <row r="361" spans="1:10">
      <c r="A361" s="30" t="s">
        <v>3116</v>
      </c>
      <c r="B361" s="30" t="s">
        <v>2909</v>
      </c>
      <c r="C361" s="30">
        <v>17</v>
      </c>
      <c r="D361" s="30">
        <v>10</v>
      </c>
      <c r="F361" s="24" t="str">
        <f>IFERROR(MATCH(A361,기사별유입!$J$3:$J$3072,0),"")</f>
        <v/>
      </c>
      <c r="G361" s="24" t="str">
        <f>IF(F361="","",F361&amp;"@"&amp;COUNTIF($F$1:F361,F361))</f>
        <v/>
      </c>
      <c r="H361" s="24" t="str">
        <f t="shared" si="5"/>
        <v>직접유입</v>
      </c>
      <c r="J361" s="24" t="str">
        <f>IF(F361="","",INDEX('기사 리스트'!B:B,MATCH("https://skinnonews.com"&amp;A361,'기사 리스트'!C:C,0)))</f>
        <v/>
      </c>
    </row>
    <row r="362" spans="1:10">
      <c r="A362" s="30" t="s">
        <v>3482</v>
      </c>
      <c r="B362" s="30" t="s">
        <v>2909</v>
      </c>
      <c r="C362" s="30">
        <v>17</v>
      </c>
      <c r="D362" s="30">
        <v>13</v>
      </c>
      <c r="F362" s="24">
        <f>IFERROR(MATCH(A362,기사별유입!$J$3:$J$3072,0),"")</f>
        <v>15</v>
      </c>
      <c r="G362" s="24" t="str">
        <f>IF(F362="","",F362&amp;"@"&amp;COUNTIF($F$1:F362,F362))</f>
        <v>15@5</v>
      </c>
      <c r="H362" s="24" t="str">
        <f t="shared" si="5"/>
        <v>직접유입</v>
      </c>
      <c r="J362" s="24" t="str">
        <f>IF(F362="","",INDEX('기사 리스트'!B:B,MATCH("https://skinnonews.com"&amp;A362,'기사 리스트'!C:C,0)))</f>
        <v>SK이노베이션, 발달장애 아동들과 ‘행복 여정’ 나서</v>
      </c>
    </row>
    <row r="363" spans="1:10">
      <c r="A363" s="30" t="s">
        <v>3485</v>
      </c>
      <c r="B363" s="30" t="s">
        <v>2920</v>
      </c>
      <c r="C363" s="30">
        <v>17</v>
      </c>
      <c r="D363" s="30">
        <v>13</v>
      </c>
      <c r="F363" s="24">
        <f>IFERROR(MATCH(A363,기사별유입!$J$3:$J$3072,0),"")</f>
        <v>26</v>
      </c>
      <c r="G363" s="24" t="str">
        <f>IF(F363="","",F363&amp;"@"&amp;COUNTIF($F$1:F363,F363))</f>
        <v>26@4</v>
      </c>
      <c r="H363" s="24" t="str">
        <f t="shared" si="5"/>
        <v>Skenmove.com</v>
      </c>
      <c r="J363" s="24" t="str">
        <f>IF(F363="","",INDEX('기사 리스트'!B:B,MATCH("https://skinnonews.com"&amp;A363,'기사 리스트'!C:C,0)))</f>
        <v>한화-SK, ‘불타지 않는 ESS’ 세계최초 개발… “글로벌 친환경 선박시장 공략”</v>
      </c>
    </row>
    <row r="364" spans="1:10">
      <c r="A364" s="30" t="s">
        <v>3481</v>
      </c>
      <c r="B364" s="30" t="s">
        <v>2923</v>
      </c>
      <c r="C364" s="30">
        <v>17</v>
      </c>
      <c r="D364" s="30">
        <v>6</v>
      </c>
      <c r="F364" s="24">
        <f>IFERROR(MATCH(A364,기사별유입!$J$3:$J$3072,0),"")</f>
        <v>11</v>
      </c>
      <c r="G364" s="24" t="str">
        <f>IF(F364="","",F364&amp;"@"&amp;COUNTIF($F$1:F364,F364))</f>
        <v>11@3</v>
      </c>
      <c r="H364" s="24" t="str">
        <f t="shared" si="5"/>
        <v>Ozmailer.com</v>
      </c>
      <c r="J364" s="24" t="str">
        <f>IF(F364="","",INDEX('기사 리스트'!B:B,MATCH("https://skinnonews.com"&amp;A364,'기사 리스트'!C:C,0)))</f>
        <v>“소원을 말해봐♬” 아이의 소중한 꿈을 현실로 만드는 위시 메이커(Wish Maker)</v>
      </c>
    </row>
    <row r="365" spans="1:10">
      <c r="A365" s="30" t="s">
        <v>1679</v>
      </c>
      <c r="B365" s="30" t="s">
        <v>2910</v>
      </c>
      <c r="C365" s="30">
        <v>17</v>
      </c>
      <c r="D365" s="30">
        <v>16</v>
      </c>
      <c r="F365" s="24" t="str">
        <f>IFERROR(MATCH(A365,기사별유입!$J$3:$J$3072,0),"")</f>
        <v/>
      </c>
      <c r="G365" s="24" t="str">
        <f>IF(F365="","",F365&amp;"@"&amp;COUNTIF($F$1:F365,F365))</f>
        <v/>
      </c>
      <c r="H365" s="24" t="str">
        <f t="shared" si="5"/>
        <v>Google 검색</v>
      </c>
      <c r="J365" s="24" t="str">
        <f>IF(F365="","",INDEX('기사 리스트'!B:B,MATCH("https://skinnonews.com"&amp;A365,'기사 리스트'!C:C,0)))</f>
        <v/>
      </c>
    </row>
    <row r="366" spans="1:10">
      <c r="A366" s="30" t="s">
        <v>1483</v>
      </c>
      <c r="B366" s="30" t="s">
        <v>2910</v>
      </c>
      <c r="C366" s="30">
        <v>17</v>
      </c>
      <c r="D366" s="30">
        <v>16</v>
      </c>
      <c r="F366" s="24" t="str">
        <f>IFERROR(MATCH(A366,기사별유입!$J$3:$J$3072,0),"")</f>
        <v/>
      </c>
      <c r="G366" s="24" t="str">
        <f>IF(F366="","",F366&amp;"@"&amp;COUNTIF($F$1:F366,F366))</f>
        <v/>
      </c>
      <c r="H366" s="24" t="str">
        <f t="shared" si="5"/>
        <v>Google 검색</v>
      </c>
      <c r="J366" s="24" t="str">
        <f>IF(F366="","",INDEX('기사 리스트'!B:B,MATCH("https://skinnonews.com"&amp;A366,'기사 리스트'!C:C,0)))</f>
        <v/>
      </c>
    </row>
    <row r="367" spans="1:10">
      <c r="A367" s="30" t="s">
        <v>1244</v>
      </c>
      <c r="B367" s="30" t="s">
        <v>2909</v>
      </c>
      <c r="C367" s="30">
        <v>17</v>
      </c>
      <c r="D367" s="30">
        <v>16</v>
      </c>
      <c r="F367" s="24">
        <f>IFERROR(MATCH(A367,기사별유입!$J$3:$J$3072,0),"")</f>
        <v>17</v>
      </c>
      <c r="G367" s="24" t="str">
        <f>IF(F367="","",F367&amp;"@"&amp;COUNTIF($F$1:F367,F367))</f>
        <v>17@2</v>
      </c>
      <c r="H367" s="24" t="str">
        <f t="shared" si="5"/>
        <v>직접유입</v>
      </c>
      <c r="J367" s="24" t="str">
        <f>IF(F367="","",INDEX('기사 리스트'!B:B,MATCH("https://skinnonews.com"&amp;A367,'기사 리스트'!C:C,0)))</f>
        <v>원유의 분별 증류에 의해 생산되는 석유 제품의 성상(性狀)과 용도</v>
      </c>
    </row>
    <row r="368" spans="1:10">
      <c r="A368" s="30" t="s">
        <v>1634</v>
      </c>
      <c r="B368" s="30" t="s">
        <v>2910</v>
      </c>
      <c r="C368" s="30">
        <v>17</v>
      </c>
      <c r="D368" s="30">
        <v>16</v>
      </c>
      <c r="F368" s="24" t="str">
        <f>IFERROR(MATCH(A368,기사별유입!$J$3:$J$3072,0),"")</f>
        <v/>
      </c>
      <c r="G368" s="24" t="str">
        <f>IF(F368="","",F368&amp;"@"&amp;COUNTIF($F$1:F368,F368))</f>
        <v/>
      </c>
      <c r="H368" s="24" t="str">
        <f t="shared" si="5"/>
        <v>Google 검색</v>
      </c>
      <c r="J368" s="24" t="str">
        <f>IF(F368="","",INDEX('기사 리스트'!B:B,MATCH("https://skinnonews.com"&amp;A368,'기사 리스트'!C:C,0)))</f>
        <v/>
      </c>
    </row>
    <row r="369" spans="1:10">
      <c r="A369" s="30" t="s">
        <v>1596</v>
      </c>
      <c r="B369" s="30" t="s">
        <v>2910</v>
      </c>
      <c r="C369" s="30">
        <v>17</v>
      </c>
      <c r="D369" s="30">
        <v>14</v>
      </c>
      <c r="F369" s="24" t="str">
        <f>IFERROR(MATCH(A369,기사별유입!$J$3:$J$3072,0),"")</f>
        <v/>
      </c>
      <c r="G369" s="24" t="str">
        <f>IF(F369="","",F369&amp;"@"&amp;COUNTIF($F$1:F369,F369))</f>
        <v/>
      </c>
      <c r="H369" s="24" t="str">
        <f t="shared" si="5"/>
        <v>Google 검색</v>
      </c>
      <c r="J369" s="24" t="str">
        <f>IF(F369="","",INDEX('기사 리스트'!B:B,MATCH("https://skinnonews.com"&amp;A369,'기사 리스트'!C:C,0)))</f>
        <v/>
      </c>
    </row>
    <row r="370" spans="1:10">
      <c r="A370" s="30" t="s">
        <v>1388</v>
      </c>
      <c r="B370" s="30" t="s">
        <v>2911</v>
      </c>
      <c r="C370" s="30">
        <v>17</v>
      </c>
      <c r="D370" s="30">
        <v>14</v>
      </c>
      <c r="F370" s="24" t="str">
        <f>IFERROR(MATCH(A370,기사별유입!$J$3:$J$3072,0),"")</f>
        <v/>
      </c>
      <c r="G370" s="24" t="str">
        <f>IF(F370="","",F370&amp;"@"&amp;COUNTIF($F$1:F370,F370))</f>
        <v/>
      </c>
      <c r="H370" s="24" t="str">
        <f t="shared" si="5"/>
        <v>Naver 검색</v>
      </c>
      <c r="J370" s="24" t="str">
        <f>IF(F370="","",INDEX('기사 리스트'!B:B,MATCH("https://skinnonews.com"&amp;A370,'기사 리스트'!C:C,0)))</f>
        <v/>
      </c>
    </row>
    <row r="371" spans="1:10">
      <c r="A371" s="30" t="s">
        <v>1224</v>
      </c>
      <c r="B371" s="30" t="s">
        <v>2909</v>
      </c>
      <c r="C371" s="30">
        <v>17</v>
      </c>
      <c r="D371" s="30">
        <v>14</v>
      </c>
      <c r="F371" s="24">
        <f>IFERROR(MATCH(A371,기사별유입!$J$3:$J$3072,0),"")</f>
        <v>5</v>
      </c>
      <c r="G371" s="24" t="str">
        <f>IF(F371="","",F371&amp;"@"&amp;COUNTIF($F$1:F371,F371))</f>
        <v>5@4</v>
      </c>
      <c r="H371" s="24" t="str">
        <f t="shared" si="5"/>
        <v>직접유입</v>
      </c>
      <c r="J371" s="24" t="str">
        <f>IF(F371="","",INDEX('기사 리스트'!B:B,MATCH("https://skinnonews.com"&amp;A371,'기사 리스트'!C:C,0)))</f>
        <v>“일반 휘발유와 고급 휘발유, 어떤 차이가 있을까?”</v>
      </c>
    </row>
    <row r="372" spans="1:10">
      <c r="A372" s="30" t="s">
        <v>1275</v>
      </c>
      <c r="B372" s="30" t="s">
        <v>2909</v>
      </c>
      <c r="C372" s="30">
        <v>17</v>
      </c>
      <c r="D372" s="30">
        <v>15</v>
      </c>
      <c r="F372" s="24" t="str">
        <f>IFERROR(MATCH(A372,기사별유입!$J$3:$J$3072,0),"")</f>
        <v/>
      </c>
      <c r="G372" s="24" t="str">
        <f>IF(F372="","",F372&amp;"@"&amp;COUNTIF($F$1:F372,F372))</f>
        <v/>
      </c>
      <c r="H372" s="24" t="str">
        <f t="shared" si="5"/>
        <v>직접유입</v>
      </c>
      <c r="J372" s="24" t="str">
        <f>IF(F372="","",INDEX('기사 리스트'!B:B,MATCH("https://skinnonews.com"&amp;A372,'기사 리스트'!C:C,0)))</f>
        <v/>
      </c>
    </row>
    <row r="373" spans="1:10">
      <c r="A373" s="30" t="s">
        <v>2667</v>
      </c>
      <c r="B373" s="30" t="s">
        <v>2910</v>
      </c>
      <c r="C373" s="30">
        <v>16</v>
      </c>
      <c r="D373" s="30">
        <v>15</v>
      </c>
      <c r="F373" s="24" t="str">
        <f>IFERROR(MATCH(A373,기사별유입!$J$3:$J$3072,0),"")</f>
        <v/>
      </c>
      <c r="G373" s="24" t="str">
        <f>IF(F373="","",F373&amp;"@"&amp;COUNTIF($F$1:F373,F373))</f>
        <v/>
      </c>
      <c r="H373" s="24" t="str">
        <f t="shared" si="5"/>
        <v>Google 검색</v>
      </c>
      <c r="J373" s="24" t="str">
        <f>IF(F373="","",INDEX('기사 리스트'!B:B,MATCH("https://skinnonews.com"&amp;A373,'기사 리스트'!C:C,0)))</f>
        <v/>
      </c>
    </row>
    <row r="374" spans="1:10">
      <c r="A374" s="30" t="s">
        <v>1811</v>
      </c>
      <c r="B374" s="30" t="s">
        <v>2910</v>
      </c>
      <c r="C374" s="30">
        <v>16</v>
      </c>
      <c r="D374" s="30">
        <v>14</v>
      </c>
      <c r="F374" s="24" t="str">
        <f>IFERROR(MATCH(A374,기사별유입!$J$3:$J$3072,0),"")</f>
        <v/>
      </c>
      <c r="G374" s="24" t="str">
        <f>IF(F374="","",F374&amp;"@"&amp;COUNTIF($F$1:F374,F374))</f>
        <v/>
      </c>
      <c r="H374" s="24" t="str">
        <f t="shared" si="5"/>
        <v>Google 검색</v>
      </c>
      <c r="J374" s="24" t="str">
        <f>IF(F374="","",INDEX('기사 리스트'!B:B,MATCH("https://skinnonews.com"&amp;A374,'기사 리스트'!C:C,0)))</f>
        <v/>
      </c>
    </row>
    <row r="375" spans="1:10">
      <c r="A375" s="30" t="s">
        <v>1478</v>
      </c>
      <c r="B375" s="30" t="s">
        <v>2910</v>
      </c>
      <c r="C375" s="30">
        <v>16</v>
      </c>
      <c r="D375" s="30">
        <v>15</v>
      </c>
      <c r="F375" s="24" t="str">
        <f>IFERROR(MATCH(A375,기사별유입!$J$3:$J$3072,0),"")</f>
        <v/>
      </c>
      <c r="G375" s="24" t="str">
        <f>IF(F375="","",F375&amp;"@"&amp;COUNTIF($F$1:F375,F375))</f>
        <v/>
      </c>
      <c r="H375" s="24" t="str">
        <f t="shared" si="5"/>
        <v>Google 검색</v>
      </c>
      <c r="J375" s="24" t="str">
        <f>IF(F375="","",INDEX('기사 리스트'!B:B,MATCH("https://skinnonews.com"&amp;A375,'기사 리스트'!C:C,0)))</f>
        <v/>
      </c>
    </row>
    <row r="376" spans="1:10">
      <c r="A376" s="30" t="s">
        <v>1429</v>
      </c>
      <c r="B376" s="30" t="s">
        <v>2910</v>
      </c>
      <c r="C376" s="30">
        <v>16</v>
      </c>
      <c r="D376" s="30">
        <v>16</v>
      </c>
      <c r="F376" s="24" t="str">
        <f>IFERROR(MATCH(A376,기사별유입!$J$3:$J$3072,0),"")</f>
        <v/>
      </c>
      <c r="G376" s="24" t="str">
        <f>IF(F376="","",F376&amp;"@"&amp;COUNTIF($F$1:F376,F376))</f>
        <v/>
      </c>
      <c r="H376" s="24" t="str">
        <f t="shared" si="5"/>
        <v>Google 검색</v>
      </c>
      <c r="J376" s="24" t="str">
        <f>IF(F376="","",INDEX('기사 리스트'!B:B,MATCH("https://skinnonews.com"&amp;A376,'기사 리스트'!C:C,0)))</f>
        <v/>
      </c>
    </row>
    <row r="377" spans="1:10">
      <c r="A377" s="30" t="s">
        <v>1424</v>
      </c>
      <c r="B377" s="30" t="s">
        <v>2915</v>
      </c>
      <c r="C377" s="30">
        <v>16</v>
      </c>
      <c r="D377" s="30">
        <v>11</v>
      </c>
      <c r="F377" s="24" t="str">
        <f>IFERROR(MATCH(A377,기사별유입!$J$3:$J$3072,0),"")</f>
        <v/>
      </c>
      <c r="G377" s="24" t="str">
        <f>IF(F377="","",F377&amp;"@"&amp;COUNTIF($F$1:F377,F377))</f>
        <v/>
      </c>
      <c r="H377" s="24" t="str">
        <f t="shared" si="5"/>
        <v>Skgeocentric.com</v>
      </c>
      <c r="J377" s="24" t="str">
        <f>IF(F377="","",INDEX('기사 리스트'!B:B,MATCH("https://skinnonews.com"&amp;A377,'기사 리스트'!C:C,0)))</f>
        <v/>
      </c>
    </row>
    <row r="378" spans="1:10">
      <c r="A378" s="30" t="s">
        <v>1283</v>
      </c>
      <c r="B378" s="30" t="s">
        <v>2910</v>
      </c>
      <c r="C378" s="30">
        <v>16</v>
      </c>
      <c r="D378" s="30">
        <v>15</v>
      </c>
      <c r="F378" s="24" t="str">
        <f>IFERROR(MATCH(A378,기사별유입!$J$3:$J$3072,0),"")</f>
        <v/>
      </c>
      <c r="G378" s="24" t="str">
        <f>IF(F378="","",F378&amp;"@"&amp;COUNTIF($F$1:F378,F378))</f>
        <v/>
      </c>
      <c r="H378" s="24" t="str">
        <f t="shared" si="5"/>
        <v>Google 검색</v>
      </c>
      <c r="J378" s="24" t="str">
        <f>IF(F378="","",INDEX('기사 리스트'!B:B,MATCH("https://skinnonews.com"&amp;A378,'기사 리스트'!C:C,0)))</f>
        <v/>
      </c>
    </row>
    <row r="379" spans="1:10">
      <c r="A379" s="30" t="s">
        <v>1572</v>
      </c>
      <c r="B379" s="30" t="s">
        <v>2910</v>
      </c>
      <c r="C379" s="30">
        <v>16</v>
      </c>
      <c r="D379" s="30">
        <v>12</v>
      </c>
      <c r="F379" s="24" t="str">
        <f>IFERROR(MATCH(A379,기사별유입!$J$3:$J$3072,0),"")</f>
        <v/>
      </c>
      <c r="G379" s="24" t="str">
        <f>IF(F379="","",F379&amp;"@"&amp;COUNTIF($F$1:F379,F379))</f>
        <v/>
      </c>
      <c r="H379" s="24" t="str">
        <f t="shared" si="5"/>
        <v>Google 검색</v>
      </c>
      <c r="J379" s="24" t="str">
        <f>IF(F379="","",INDEX('기사 리스트'!B:B,MATCH("https://skinnonews.com"&amp;A379,'기사 리스트'!C:C,0)))</f>
        <v/>
      </c>
    </row>
    <row r="380" spans="1:10">
      <c r="A380" s="30" t="s">
        <v>1526</v>
      </c>
      <c r="B380" s="30" t="s">
        <v>2910</v>
      </c>
      <c r="C380" s="30">
        <v>16</v>
      </c>
      <c r="D380" s="30">
        <v>9</v>
      </c>
      <c r="F380" s="24" t="str">
        <f>IFERROR(MATCH(A380,기사별유입!$J$3:$J$3072,0),"")</f>
        <v/>
      </c>
      <c r="G380" s="24" t="str">
        <f>IF(F380="","",F380&amp;"@"&amp;COUNTIF($F$1:F380,F380))</f>
        <v/>
      </c>
      <c r="H380" s="24" t="str">
        <f t="shared" si="5"/>
        <v>Google 검색</v>
      </c>
      <c r="J380" s="24" t="str">
        <f>IF(F380="","",INDEX('기사 리스트'!B:B,MATCH("https://skinnonews.com"&amp;A380,'기사 리스트'!C:C,0)))</f>
        <v/>
      </c>
    </row>
    <row r="381" spans="1:10">
      <c r="A381" s="30" t="s">
        <v>1273</v>
      </c>
      <c r="B381" s="30" t="s">
        <v>2910</v>
      </c>
      <c r="C381" s="30">
        <v>16</v>
      </c>
      <c r="D381" s="30">
        <v>13</v>
      </c>
      <c r="F381" s="24" t="str">
        <f>IFERROR(MATCH(A381,기사별유입!$J$3:$J$3072,0),"")</f>
        <v/>
      </c>
      <c r="G381" s="24" t="str">
        <f>IF(F381="","",F381&amp;"@"&amp;COUNTIF($F$1:F381,F381))</f>
        <v/>
      </c>
      <c r="H381" s="24" t="str">
        <f t="shared" si="5"/>
        <v>Google 검색</v>
      </c>
      <c r="J381" s="24" t="str">
        <f>IF(F381="","",INDEX('기사 리스트'!B:B,MATCH("https://skinnonews.com"&amp;A381,'기사 리스트'!C:C,0)))</f>
        <v/>
      </c>
    </row>
    <row r="382" spans="1:10">
      <c r="A382" s="30" t="s">
        <v>1314</v>
      </c>
      <c r="B382" s="30" t="s">
        <v>2911</v>
      </c>
      <c r="C382" s="30">
        <v>16</v>
      </c>
      <c r="D382" s="30">
        <v>13</v>
      </c>
      <c r="F382" s="24" t="str">
        <f>IFERROR(MATCH(A382,기사별유입!$J$3:$J$3072,0),"")</f>
        <v/>
      </c>
      <c r="G382" s="24" t="str">
        <f>IF(F382="","",F382&amp;"@"&amp;COUNTIF($F$1:F382,F382))</f>
        <v/>
      </c>
      <c r="H382" s="24" t="str">
        <f t="shared" si="5"/>
        <v>Naver 검색</v>
      </c>
      <c r="J382" s="24" t="str">
        <f>IF(F382="","",INDEX('기사 리스트'!B:B,MATCH("https://skinnonews.com"&amp;A382,'기사 리스트'!C:C,0)))</f>
        <v/>
      </c>
    </row>
    <row r="383" spans="1:10">
      <c r="A383" s="30" t="s">
        <v>3115</v>
      </c>
      <c r="B383" s="30" t="s">
        <v>2911</v>
      </c>
      <c r="C383" s="30">
        <v>16</v>
      </c>
      <c r="D383" s="30">
        <v>16</v>
      </c>
      <c r="F383" s="24" t="str">
        <f>IFERROR(MATCH(A383,기사별유입!$J$3:$J$3072,0),"")</f>
        <v/>
      </c>
      <c r="G383" s="24" t="str">
        <f>IF(F383="","",F383&amp;"@"&amp;COUNTIF($F$1:F383,F383))</f>
        <v/>
      </c>
      <c r="H383" s="24" t="str">
        <f t="shared" si="5"/>
        <v>Naver 검색</v>
      </c>
      <c r="J383" s="24" t="str">
        <f>IF(F383="","",INDEX('기사 리스트'!B:B,MATCH("https://skinnonews.com"&amp;A383,'기사 리스트'!C:C,0)))</f>
        <v/>
      </c>
    </row>
    <row r="384" spans="1:10">
      <c r="A384" s="30" t="s">
        <v>3490</v>
      </c>
      <c r="B384" s="30" t="s">
        <v>2910</v>
      </c>
      <c r="C384" s="30">
        <v>16</v>
      </c>
      <c r="D384" s="30">
        <v>9</v>
      </c>
      <c r="F384" s="24">
        <f>IFERROR(MATCH(A384,기사별유입!$J$3:$J$3072,0),"")</f>
        <v>93</v>
      </c>
      <c r="G384" s="24" t="str">
        <f>IF(F384="","",F384&amp;"@"&amp;COUNTIF($F$1:F384,F384))</f>
        <v>93@2</v>
      </c>
      <c r="H384" s="24" t="str">
        <f t="shared" si="5"/>
        <v>Google 검색</v>
      </c>
      <c r="J384" s="24" t="str">
        <f>IF(F384="","",INDEX('기사 리스트'!B:B,MATCH("https://skinnonews.com"&amp;A384,'기사 리스트'!C:C,0)))</f>
        <v>[SKinno Tech] 더 안전하고 편리한 주행을 책임지는 주인공! 아스팔트(Asphalt)</v>
      </c>
    </row>
    <row r="385" spans="1:10">
      <c r="A385" s="30" t="s">
        <v>1912</v>
      </c>
      <c r="B385" s="30" t="s">
        <v>2910</v>
      </c>
      <c r="C385" s="30">
        <v>16</v>
      </c>
      <c r="D385" s="30">
        <v>15</v>
      </c>
      <c r="F385" s="24" t="str">
        <f>IFERROR(MATCH(A385,기사별유입!$J$3:$J$3072,0),"")</f>
        <v/>
      </c>
      <c r="G385" s="24" t="str">
        <f>IF(F385="","",F385&amp;"@"&amp;COUNTIF($F$1:F385,F385))</f>
        <v/>
      </c>
      <c r="H385" s="24" t="str">
        <f t="shared" si="5"/>
        <v>Google 검색</v>
      </c>
      <c r="J385" s="24" t="str">
        <f>IF(F385="","",INDEX('기사 리스트'!B:B,MATCH("https://skinnonews.com"&amp;A385,'기사 리스트'!C:C,0)))</f>
        <v/>
      </c>
    </row>
    <row r="386" spans="1:10">
      <c r="A386" s="30" t="s">
        <v>1575</v>
      </c>
      <c r="B386" s="30" t="s">
        <v>2910</v>
      </c>
      <c r="C386" s="30">
        <v>16</v>
      </c>
      <c r="D386" s="30">
        <v>16</v>
      </c>
      <c r="F386" s="24" t="str">
        <f>IFERROR(MATCH(A386,기사별유입!$J$3:$J$3072,0),"")</f>
        <v/>
      </c>
      <c r="G386" s="24" t="str">
        <f>IF(F386="","",F386&amp;"@"&amp;COUNTIF($F$1:F386,F386))</f>
        <v/>
      </c>
      <c r="H386" s="24" t="str">
        <f t="shared" si="5"/>
        <v>Google 검색</v>
      </c>
      <c r="J386" s="24" t="str">
        <f>IF(F386="","",INDEX('기사 리스트'!B:B,MATCH("https://skinnonews.com"&amp;A386,'기사 리스트'!C:C,0)))</f>
        <v/>
      </c>
    </row>
    <row r="387" spans="1:10">
      <c r="A387" s="30" t="s">
        <v>1437</v>
      </c>
      <c r="B387" s="30" t="s">
        <v>2910</v>
      </c>
      <c r="C387" s="30">
        <v>16</v>
      </c>
      <c r="D387" s="30">
        <v>15</v>
      </c>
      <c r="F387" s="24" t="str">
        <f>IFERROR(MATCH(A387,기사별유입!$J$3:$J$3072,0),"")</f>
        <v/>
      </c>
      <c r="G387" s="24" t="str">
        <f>IF(F387="","",F387&amp;"@"&amp;COUNTIF($F$1:F387,F387))</f>
        <v/>
      </c>
      <c r="H387" s="24" t="str">
        <f t="shared" ref="H387:H450" si="6">IF(B387="naver","Naver 검색",IF(B387="google","Google 검색",IF(B387="(direct)","직접유입",UPPER(LEFT(B387,1))&amp;MID(B387,2,99))))</f>
        <v>Google 검색</v>
      </c>
      <c r="J387" s="24" t="str">
        <f>IF(F387="","",INDEX('기사 리스트'!B:B,MATCH("https://skinnonews.com"&amp;A387,'기사 리스트'!C:C,0)))</f>
        <v/>
      </c>
    </row>
    <row r="388" spans="1:10">
      <c r="A388" s="30" t="s">
        <v>1487</v>
      </c>
      <c r="B388" s="30" t="s">
        <v>2910</v>
      </c>
      <c r="C388" s="30">
        <v>16</v>
      </c>
      <c r="D388" s="30">
        <v>14</v>
      </c>
      <c r="F388" s="24" t="str">
        <f>IFERROR(MATCH(A388,기사별유입!$J$3:$J$3072,0),"")</f>
        <v/>
      </c>
      <c r="G388" s="24" t="str">
        <f>IF(F388="","",F388&amp;"@"&amp;COUNTIF($F$1:F388,F388))</f>
        <v/>
      </c>
      <c r="H388" s="24" t="str">
        <f t="shared" si="6"/>
        <v>Google 검색</v>
      </c>
      <c r="J388" s="24" t="str">
        <f>IF(F388="","",INDEX('기사 리스트'!B:B,MATCH("https://skinnonews.com"&amp;A388,'기사 리스트'!C:C,0)))</f>
        <v/>
      </c>
    </row>
    <row r="389" spans="1:10">
      <c r="A389" s="30" t="s">
        <v>1580</v>
      </c>
      <c r="B389" s="30" t="s">
        <v>2910</v>
      </c>
      <c r="C389" s="30">
        <v>16</v>
      </c>
      <c r="D389" s="30">
        <v>16</v>
      </c>
      <c r="F389" s="24" t="str">
        <f>IFERROR(MATCH(A389,기사별유입!$J$3:$J$3072,0),"")</f>
        <v/>
      </c>
      <c r="G389" s="24" t="str">
        <f>IF(F389="","",F389&amp;"@"&amp;COUNTIF($F$1:F389,F389))</f>
        <v/>
      </c>
      <c r="H389" s="24" t="str">
        <f t="shared" si="6"/>
        <v>Google 검색</v>
      </c>
      <c r="J389" s="24" t="str">
        <f>IF(F389="","",INDEX('기사 리스트'!B:B,MATCH("https://skinnonews.com"&amp;A389,'기사 리스트'!C:C,0)))</f>
        <v/>
      </c>
    </row>
    <row r="390" spans="1:10">
      <c r="A390" s="30" t="s">
        <v>1581</v>
      </c>
      <c r="B390" s="30" t="s">
        <v>2910</v>
      </c>
      <c r="C390" s="30">
        <v>16</v>
      </c>
      <c r="D390" s="30">
        <v>12</v>
      </c>
      <c r="F390" s="24" t="str">
        <f>IFERROR(MATCH(A390,기사별유입!$J$3:$J$3072,0),"")</f>
        <v/>
      </c>
      <c r="G390" s="24" t="str">
        <f>IF(F390="","",F390&amp;"@"&amp;COUNTIF($F$1:F390,F390))</f>
        <v/>
      </c>
      <c r="H390" s="24" t="str">
        <f t="shared" si="6"/>
        <v>Google 검색</v>
      </c>
      <c r="J390" s="24" t="str">
        <f>IF(F390="","",INDEX('기사 리스트'!B:B,MATCH("https://skinnonews.com"&amp;A390,'기사 리스트'!C:C,0)))</f>
        <v/>
      </c>
    </row>
    <row r="391" spans="1:10">
      <c r="A391" s="30" t="s">
        <v>1231</v>
      </c>
      <c r="B391" s="30" t="s">
        <v>2917</v>
      </c>
      <c r="C391" s="30">
        <v>16</v>
      </c>
      <c r="D391" s="30">
        <v>11</v>
      </c>
      <c r="F391" s="24" t="str">
        <f>IFERROR(MATCH(A391,기사별유입!$J$3:$J$3072,0),"")</f>
        <v/>
      </c>
      <c r="G391" s="24" t="str">
        <f>IF(F391="","",F391&amp;"@"&amp;COUNTIF($F$1:F391,F391))</f>
        <v/>
      </c>
      <c r="H391" s="24" t="str">
        <f t="shared" si="6"/>
        <v>Skincheonpetrochem.com</v>
      </c>
      <c r="J391" s="24" t="str">
        <f>IF(F391="","",INDEX('기사 리스트'!B:B,MATCH("https://skinnonews.com"&amp;A391,'기사 리스트'!C:C,0)))</f>
        <v/>
      </c>
    </row>
    <row r="392" spans="1:10">
      <c r="A392" s="30" t="s">
        <v>1427</v>
      </c>
      <c r="B392" s="30" t="s">
        <v>2910</v>
      </c>
      <c r="C392" s="30">
        <v>16</v>
      </c>
      <c r="D392" s="30">
        <v>12</v>
      </c>
      <c r="F392" s="24" t="str">
        <f>IFERROR(MATCH(A392,기사별유입!$J$3:$J$3072,0),"")</f>
        <v/>
      </c>
      <c r="G392" s="24" t="str">
        <f>IF(F392="","",F392&amp;"@"&amp;COUNTIF($F$1:F392,F392))</f>
        <v/>
      </c>
      <c r="H392" s="24" t="str">
        <f t="shared" si="6"/>
        <v>Google 검색</v>
      </c>
      <c r="J392" s="24" t="str">
        <f>IF(F392="","",INDEX('기사 리스트'!B:B,MATCH("https://skinnonews.com"&amp;A392,'기사 리스트'!C:C,0)))</f>
        <v/>
      </c>
    </row>
    <row r="393" spans="1:10">
      <c r="A393" s="30" t="s">
        <v>1227</v>
      </c>
      <c r="B393" s="30" t="s">
        <v>2925</v>
      </c>
      <c r="C393" s="30">
        <v>16</v>
      </c>
      <c r="D393" s="30">
        <v>3</v>
      </c>
      <c r="F393" s="24" t="str">
        <f>IFERROR(MATCH(A393,기사별유입!$J$3:$J$3072,0),"")</f>
        <v/>
      </c>
      <c r="G393" s="24" t="str">
        <f>IF(F393="","",F393&amp;"@"&amp;COUNTIF($F$1:F393,F393))</f>
        <v/>
      </c>
      <c r="H393" s="24" t="str">
        <f t="shared" si="6"/>
        <v>Naver.com</v>
      </c>
      <c r="J393" s="24" t="str">
        <f>IF(F393="","",INDEX('기사 리스트'!B:B,MATCH("https://skinnonews.com"&amp;A393,'기사 리스트'!C:C,0)))</f>
        <v/>
      </c>
    </row>
    <row r="394" spans="1:10">
      <c r="A394" s="30" t="s">
        <v>1434</v>
      </c>
      <c r="B394" s="30" t="s">
        <v>2910</v>
      </c>
      <c r="C394" s="30">
        <v>16</v>
      </c>
      <c r="D394" s="30">
        <v>8</v>
      </c>
      <c r="F394" s="24" t="str">
        <f>IFERROR(MATCH(A394,기사별유입!$J$3:$J$3072,0),"")</f>
        <v/>
      </c>
      <c r="G394" s="24" t="str">
        <f>IF(F394="","",F394&amp;"@"&amp;COUNTIF($F$1:F394,F394))</f>
        <v/>
      </c>
      <c r="H394" s="24" t="str">
        <f t="shared" si="6"/>
        <v>Google 검색</v>
      </c>
      <c r="J394" s="24" t="str">
        <f>IF(F394="","",INDEX('기사 리스트'!B:B,MATCH("https://skinnonews.com"&amp;A394,'기사 리스트'!C:C,0)))</f>
        <v/>
      </c>
    </row>
    <row r="395" spans="1:10">
      <c r="A395" s="30" t="s">
        <v>1492</v>
      </c>
      <c r="B395" s="30" t="s">
        <v>2910</v>
      </c>
      <c r="C395" s="30">
        <v>15</v>
      </c>
      <c r="D395" s="30">
        <v>14</v>
      </c>
      <c r="F395" s="24" t="str">
        <f>IFERROR(MATCH(A395,기사별유입!$J$3:$J$3072,0),"")</f>
        <v/>
      </c>
      <c r="G395" s="24" t="str">
        <f>IF(F395="","",F395&amp;"@"&amp;COUNTIF($F$1:F395,F395))</f>
        <v/>
      </c>
      <c r="H395" s="24" t="str">
        <f t="shared" si="6"/>
        <v>Google 검색</v>
      </c>
      <c r="J395" s="24" t="str">
        <f>IF(F395="","",INDEX('기사 리스트'!B:B,MATCH("https://skinnonews.com"&amp;A395,'기사 리스트'!C:C,0)))</f>
        <v/>
      </c>
    </row>
    <row r="396" spans="1:10">
      <c r="A396" s="30" t="s">
        <v>1450</v>
      </c>
      <c r="B396" s="30" t="s">
        <v>2910</v>
      </c>
      <c r="C396" s="30">
        <v>15</v>
      </c>
      <c r="D396" s="30">
        <v>14</v>
      </c>
      <c r="F396" s="24" t="str">
        <f>IFERROR(MATCH(A396,기사별유입!$J$3:$J$3072,0),"")</f>
        <v/>
      </c>
      <c r="G396" s="24" t="str">
        <f>IF(F396="","",F396&amp;"@"&amp;COUNTIF($F$1:F396,F396))</f>
        <v/>
      </c>
      <c r="H396" s="24" t="str">
        <f t="shared" si="6"/>
        <v>Google 검색</v>
      </c>
      <c r="J396" s="24" t="str">
        <f>IF(F396="","",INDEX('기사 리스트'!B:B,MATCH("https://skinnonews.com"&amp;A396,'기사 리스트'!C:C,0)))</f>
        <v/>
      </c>
    </row>
    <row r="397" spans="1:10">
      <c r="A397" s="30" t="s">
        <v>1897</v>
      </c>
      <c r="B397" s="30" t="s">
        <v>2910</v>
      </c>
      <c r="C397" s="30">
        <v>15</v>
      </c>
      <c r="D397" s="30">
        <v>13</v>
      </c>
      <c r="F397" s="24" t="str">
        <f>IFERROR(MATCH(A397,기사별유입!$J$3:$J$3072,0),"")</f>
        <v/>
      </c>
      <c r="G397" s="24" t="str">
        <f>IF(F397="","",F397&amp;"@"&amp;COUNTIF($F$1:F397,F397))</f>
        <v/>
      </c>
      <c r="H397" s="24" t="str">
        <f t="shared" si="6"/>
        <v>Google 검색</v>
      </c>
      <c r="J397" s="24" t="str">
        <f>IF(F397="","",INDEX('기사 리스트'!B:B,MATCH("https://skinnonews.com"&amp;A397,'기사 리스트'!C:C,0)))</f>
        <v/>
      </c>
    </row>
    <row r="398" spans="1:10">
      <c r="A398" s="30" t="s">
        <v>2260</v>
      </c>
      <c r="B398" s="30" t="s">
        <v>2909</v>
      </c>
      <c r="C398" s="30">
        <v>15</v>
      </c>
      <c r="D398" s="30">
        <v>8</v>
      </c>
      <c r="F398" s="24" t="str">
        <f>IFERROR(MATCH(A398,기사별유입!$J$3:$J$3072,0),"")</f>
        <v/>
      </c>
      <c r="G398" s="24" t="str">
        <f>IF(F398="","",F398&amp;"@"&amp;COUNTIF($F$1:F398,F398))</f>
        <v/>
      </c>
      <c r="H398" s="24" t="str">
        <f t="shared" si="6"/>
        <v>직접유입</v>
      </c>
      <c r="J398" s="24" t="str">
        <f>IF(F398="","",INDEX('기사 리스트'!B:B,MATCH("https://skinnonews.com"&amp;A398,'기사 리스트'!C:C,0)))</f>
        <v/>
      </c>
    </row>
    <row r="399" spans="1:10">
      <c r="A399" s="30" t="s">
        <v>1766</v>
      </c>
      <c r="B399" s="30" t="s">
        <v>2910</v>
      </c>
      <c r="C399" s="30">
        <v>15</v>
      </c>
      <c r="D399" s="30">
        <v>13</v>
      </c>
      <c r="F399" s="24" t="str">
        <f>IFERROR(MATCH(A399,기사별유입!$J$3:$J$3072,0),"")</f>
        <v/>
      </c>
      <c r="G399" s="24" t="str">
        <f>IF(F399="","",F399&amp;"@"&amp;COUNTIF($F$1:F399,F399))</f>
        <v/>
      </c>
      <c r="H399" s="24" t="str">
        <f t="shared" si="6"/>
        <v>Google 검색</v>
      </c>
      <c r="J399" s="24" t="str">
        <f>IF(F399="","",INDEX('기사 리스트'!B:B,MATCH("https://skinnonews.com"&amp;A399,'기사 리스트'!C:C,0)))</f>
        <v/>
      </c>
    </row>
    <row r="400" spans="1:10">
      <c r="A400" s="30" t="s">
        <v>1648</v>
      </c>
      <c r="B400" s="30" t="s">
        <v>2910</v>
      </c>
      <c r="C400" s="30">
        <v>15</v>
      </c>
      <c r="D400" s="30">
        <v>13</v>
      </c>
      <c r="F400" s="24" t="str">
        <f>IFERROR(MATCH(A400,기사별유입!$J$3:$J$3072,0),"")</f>
        <v/>
      </c>
      <c r="G400" s="24" t="str">
        <f>IF(F400="","",F400&amp;"@"&amp;COUNTIF($F$1:F400,F400))</f>
        <v/>
      </c>
      <c r="H400" s="24" t="str">
        <f t="shared" si="6"/>
        <v>Google 검색</v>
      </c>
      <c r="J400" s="24" t="str">
        <f>IF(F400="","",INDEX('기사 리스트'!B:B,MATCH("https://skinnonews.com"&amp;A400,'기사 리스트'!C:C,0)))</f>
        <v/>
      </c>
    </row>
    <row r="401" spans="1:10">
      <c r="A401" s="30" t="s">
        <v>4559</v>
      </c>
      <c r="B401" s="30">
        <v>15</v>
      </c>
      <c r="C401" s="30">
        <v>12</v>
      </c>
      <c r="D401" s="30">
        <v>1.25</v>
      </c>
      <c r="F401" s="24" t="str">
        <f>IFERROR(MATCH(A401,기사별유입!$J$3:$J$3072,0),"")</f>
        <v/>
      </c>
      <c r="G401" s="24" t="str">
        <f>IF(F401="","",F401&amp;"@"&amp;COUNTIF($F$1:F401,F401))</f>
        <v/>
      </c>
      <c r="H401" s="24" t="str">
        <f t="shared" si="6"/>
        <v>15</v>
      </c>
      <c r="J401" s="24" t="str">
        <f>IF(F401="","",INDEX('기사 리스트'!B:B,MATCH("https://skinnonews.com"&amp;A401,'기사 리스트'!C:C,0)))</f>
        <v/>
      </c>
    </row>
    <row r="402" spans="1:10">
      <c r="A402" s="30" t="s">
        <v>1334</v>
      </c>
      <c r="B402" s="30" t="s">
        <v>2920</v>
      </c>
      <c r="C402" s="30">
        <v>15</v>
      </c>
      <c r="D402" s="30">
        <v>12</v>
      </c>
      <c r="F402" s="24">
        <f>IFERROR(MATCH(A402,기사별유입!$J$3:$J$3072,0),"")</f>
        <v>74</v>
      </c>
      <c r="G402" s="24" t="str">
        <f>IF(F402="","",F402&amp;"@"&amp;COUNTIF($F$1:F402,F402))</f>
        <v>74@2</v>
      </c>
      <c r="H402" s="24" t="str">
        <f t="shared" si="6"/>
        <v>Skenmove.com</v>
      </c>
      <c r="J402" s="24" t="str">
        <f>IF(F402="","",INDEX('기사 리스트'!B:B,MATCH("https://skinnonews.com"&amp;A402,'기사 리스트'!C:C,0)))</f>
        <v>현대차그룹-SK엔무브, ‘차세대 차량용 냉매’ 개발 추진 “열관리 시장 확대”</v>
      </c>
    </row>
    <row r="403" spans="1:10">
      <c r="A403" s="30" t="s">
        <v>1349</v>
      </c>
      <c r="B403" s="30" t="s">
        <v>2910</v>
      </c>
      <c r="C403" s="30">
        <v>15</v>
      </c>
      <c r="D403" s="30">
        <v>12</v>
      </c>
      <c r="F403" s="24" t="str">
        <f>IFERROR(MATCH(A403,기사별유입!$J$3:$J$3072,0),"")</f>
        <v/>
      </c>
      <c r="G403" s="24" t="str">
        <f>IF(F403="","",F403&amp;"@"&amp;COUNTIF($F$1:F403,F403))</f>
        <v/>
      </c>
      <c r="H403" s="24" t="str">
        <f t="shared" si="6"/>
        <v>Google 검색</v>
      </c>
      <c r="J403" s="24" t="str">
        <f>IF(F403="","",INDEX('기사 리스트'!B:B,MATCH("https://skinnonews.com"&amp;A403,'기사 리스트'!C:C,0)))</f>
        <v/>
      </c>
    </row>
    <row r="404" spans="1:10">
      <c r="A404" s="30" t="s">
        <v>1286</v>
      </c>
      <c r="B404" s="30" t="s">
        <v>2912</v>
      </c>
      <c r="C404" s="30">
        <v>15</v>
      </c>
      <c r="D404" s="30">
        <v>15</v>
      </c>
      <c r="F404" s="24" t="str">
        <f>IFERROR(MATCH(A404,기사별유입!$J$3:$J$3072,0),"")</f>
        <v/>
      </c>
      <c r="G404" s="24" t="str">
        <f>IF(F404="","",F404&amp;"@"&amp;COUNTIF($F$1:F404,F404))</f>
        <v/>
      </c>
      <c r="H404" s="24" t="str">
        <f t="shared" si="6"/>
        <v>Facebook</v>
      </c>
      <c r="J404" s="24" t="str">
        <f>IF(F404="","",INDEX('기사 리스트'!B:B,MATCH("https://skinnonews.com"&amp;A404,'기사 리스트'!C:C,0)))</f>
        <v/>
      </c>
    </row>
    <row r="405" spans="1:10">
      <c r="A405" s="30" t="s">
        <v>1286</v>
      </c>
      <c r="B405" s="30" t="s">
        <v>2910</v>
      </c>
      <c r="C405" s="30">
        <v>15</v>
      </c>
      <c r="D405" s="30">
        <v>13</v>
      </c>
      <c r="F405" s="24" t="str">
        <f>IFERROR(MATCH(A405,기사별유입!$J$3:$J$3072,0),"")</f>
        <v/>
      </c>
      <c r="G405" s="24" t="str">
        <f>IF(F405="","",F405&amp;"@"&amp;COUNTIF($F$1:F405,F405))</f>
        <v/>
      </c>
      <c r="H405" s="24" t="str">
        <f t="shared" si="6"/>
        <v>Google 검색</v>
      </c>
      <c r="J405" s="24" t="str">
        <f>IF(F405="","",INDEX('기사 리스트'!B:B,MATCH("https://skinnonews.com"&amp;A405,'기사 리스트'!C:C,0)))</f>
        <v/>
      </c>
    </row>
    <row r="406" spans="1:10">
      <c r="A406" s="30" t="s">
        <v>3104</v>
      </c>
      <c r="B406" s="30" t="s">
        <v>2910</v>
      </c>
      <c r="C406" s="30">
        <v>15</v>
      </c>
      <c r="D406" s="30">
        <v>13</v>
      </c>
      <c r="F406" s="24" t="str">
        <f>IFERROR(MATCH(A406,기사별유입!$J$3:$J$3072,0),"")</f>
        <v/>
      </c>
      <c r="G406" s="24" t="str">
        <f>IF(F406="","",F406&amp;"@"&amp;COUNTIF($F$1:F406,F406))</f>
        <v/>
      </c>
      <c r="H406" s="24" t="str">
        <f t="shared" si="6"/>
        <v>Google 검색</v>
      </c>
      <c r="J406" s="24" t="str">
        <f>IF(F406="","",INDEX('기사 리스트'!B:B,MATCH("https://skinnonews.com"&amp;A406,'기사 리스트'!C:C,0)))</f>
        <v/>
      </c>
    </row>
    <row r="407" spans="1:10">
      <c r="A407" s="30" t="s">
        <v>3106</v>
      </c>
      <c r="B407" s="30" t="s">
        <v>2909</v>
      </c>
      <c r="C407" s="30">
        <v>15</v>
      </c>
      <c r="D407" s="30">
        <v>13</v>
      </c>
      <c r="F407" s="24">
        <f>IFERROR(MATCH(A407,기사별유입!$J$3:$J$3072,0),"")</f>
        <v>50</v>
      </c>
      <c r="G407" s="24" t="str">
        <f>IF(F407="","",F407&amp;"@"&amp;COUNTIF($F$1:F407,F407))</f>
        <v>50@3</v>
      </c>
      <c r="H407" s="24" t="str">
        <f t="shared" si="6"/>
        <v>직접유입</v>
      </c>
      <c r="J407" s="24" t="str">
        <f>IF(F407="","",INDEX('기사 리스트'!B:B,MATCH("https://skinnonews.com"&amp;A407,'기사 리스트'!C:C,0)))</f>
        <v>[에너지食] 어둠을 밝히던 등유가 거대한 비행기를 띄운다고?!</v>
      </c>
    </row>
    <row r="408" spans="1:10">
      <c r="A408" s="30" t="s">
        <v>3109</v>
      </c>
      <c r="B408" s="30" t="s">
        <v>2910</v>
      </c>
      <c r="C408" s="30">
        <v>15</v>
      </c>
      <c r="D408" s="30">
        <v>13</v>
      </c>
      <c r="F408" s="24" t="str">
        <f>IFERROR(MATCH(A408,기사별유입!$J$3:$J$3072,0),"")</f>
        <v/>
      </c>
      <c r="G408" s="24" t="str">
        <f>IF(F408="","",F408&amp;"@"&amp;COUNTIF($F$1:F408,F408))</f>
        <v/>
      </c>
      <c r="H408" s="24" t="str">
        <f t="shared" si="6"/>
        <v>Google 검색</v>
      </c>
      <c r="J408" s="24" t="str">
        <f>IF(F408="","",INDEX('기사 리스트'!B:B,MATCH("https://skinnonews.com"&amp;A408,'기사 리스트'!C:C,0)))</f>
        <v/>
      </c>
    </row>
    <row r="409" spans="1:10">
      <c r="A409" s="30" t="s">
        <v>3483</v>
      </c>
      <c r="B409" s="30" t="s">
        <v>2918</v>
      </c>
      <c r="C409" s="30">
        <v>15</v>
      </c>
      <c r="D409" s="30">
        <v>13</v>
      </c>
      <c r="F409" s="24">
        <f>IFERROR(MATCH(A409,기사별유입!$J$3:$J$3072,0),"")</f>
        <v>21</v>
      </c>
      <c r="G409" s="24" t="str">
        <f>IF(F409="","",F409&amp;"@"&amp;COUNTIF($F$1:F409,F409))</f>
        <v>21@4</v>
      </c>
      <c r="H409" s="24" t="str">
        <f t="shared" si="6"/>
        <v>Skenergy.com</v>
      </c>
      <c r="J409" s="24" t="str">
        <f>IF(F409="","",INDEX('기사 리스트'!B:B,MATCH("https://skinnonews.com"&amp;A409,'기사 리스트'!C:C,0)))</f>
        <v>SK에너지, 국내 최초 지속가능항공유 전용 생산라인 갖췄다</v>
      </c>
    </row>
    <row r="410" spans="1:10">
      <c r="A410" s="30" t="s">
        <v>3486</v>
      </c>
      <c r="B410" s="30" t="s">
        <v>2909</v>
      </c>
      <c r="C410" s="30">
        <v>15</v>
      </c>
      <c r="D410" s="30">
        <v>12</v>
      </c>
      <c r="F410" s="24">
        <f>IFERROR(MATCH(A410,기사별유입!$J$3:$J$3072,0),"")</f>
        <v>58</v>
      </c>
      <c r="G410" s="24" t="str">
        <f>IF(F410="","",F410&amp;"@"&amp;COUNTIF($F$1:F410,F410))</f>
        <v>58@2</v>
      </c>
      <c r="H410" s="24" t="str">
        <f t="shared" si="6"/>
        <v>직접유입</v>
      </c>
      <c r="J410" s="24" t="str">
        <f>IF(F410="","",INDEX('기사 리스트'!B:B,MATCH("https://skinnonews.com"&amp;A410,'기사 리스트'!C:C,0)))</f>
        <v>최태원式 사회문제 해결 플랫폼 ‘울산포럼’ 25일 열린다</v>
      </c>
    </row>
    <row r="411" spans="1:10">
      <c r="A411" s="30" t="s">
        <v>3494</v>
      </c>
      <c r="B411" s="30" t="s">
        <v>2909</v>
      </c>
      <c r="C411" s="30">
        <v>15</v>
      </c>
      <c r="D411" s="30">
        <v>11</v>
      </c>
      <c r="F411" s="24">
        <f>IFERROR(MATCH(A411,기사별유입!$J$3:$J$3072,0),"")</f>
        <v>96</v>
      </c>
      <c r="G411" s="24" t="str">
        <f>IF(F411="","",F411&amp;"@"&amp;COUNTIF($F$1:F411,F411))</f>
        <v>96@1</v>
      </c>
      <c r="H411" s="24" t="str">
        <f t="shared" si="6"/>
        <v>직접유입</v>
      </c>
      <c r="J411" s="24" t="str">
        <f>IF(F411="","",INDEX('기사 리스트'!B:B,MATCH("https://skinnonews.com"&amp;A411,'기사 리스트'!C:C,0)))</f>
        <v>SK이노베이션, AI∙DT 적용 설루션으로 미래 먹거리 확장한다</v>
      </c>
    </row>
    <row r="412" spans="1:10">
      <c r="A412" s="30" t="s">
        <v>2079</v>
      </c>
      <c r="B412" s="30" t="s">
        <v>2910</v>
      </c>
      <c r="C412" s="30">
        <v>15</v>
      </c>
      <c r="D412" s="30">
        <v>12</v>
      </c>
      <c r="F412" s="24" t="str">
        <f>IFERROR(MATCH(A412,기사별유입!$J$3:$J$3072,0),"")</f>
        <v/>
      </c>
      <c r="G412" s="24" t="str">
        <f>IF(F412="","",F412&amp;"@"&amp;COUNTIF($F$1:F412,F412))</f>
        <v/>
      </c>
      <c r="H412" s="24" t="str">
        <f t="shared" si="6"/>
        <v>Google 검색</v>
      </c>
      <c r="J412" s="24" t="str">
        <f>IF(F412="","",INDEX('기사 리스트'!B:B,MATCH("https://skinnonews.com"&amp;A412,'기사 리스트'!C:C,0)))</f>
        <v/>
      </c>
    </row>
    <row r="413" spans="1:10">
      <c r="A413" s="30" t="s">
        <v>1548</v>
      </c>
      <c r="B413" s="30" t="s">
        <v>2910</v>
      </c>
      <c r="C413" s="30">
        <v>15</v>
      </c>
      <c r="D413" s="30">
        <v>14</v>
      </c>
      <c r="F413" s="24" t="str">
        <f>IFERROR(MATCH(A413,기사별유입!$J$3:$J$3072,0),"")</f>
        <v/>
      </c>
      <c r="G413" s="24" t="str">
        <f>IF(F413="","",F413&amp;"@"&amp;COUNTIF($F$1:F413,F413))</f>
        <v/>
      </c>
      <c r="H413" s="24" t="str">
        <f t="shared" si="6"/>
        <v>Google 검색</v>
      </c>
      <c r="J413" s="24" t="str">
        <f>IF(F413="","",INDEX('기사 리스트'!B:B,MATCH("https://skinnonews.com"&amp;A413,'기사 리스트'!C:C,0)))</f>
        <v/>
      </c>
    </row>
    <row r="414" spans="1:10">
      <c r="A414" s="30" t="s">
        <v>1682</v>
      </c>
      <c r="B414" s="30" t="s">
        <v>2910</v>
      </c>
      <c r="C414" s="30">
        <v>15</v>
      </c>
      <c r="D414" s="30">
        <v>13</v>
      </c>
      <c r="F414" s="24" t="str">
        <f>IFERROR(MATCH(A414,기사별유입!$J$3:$J$3072,0),"")</f>
        <v/>
      </c>
      <c r="G414" s="24" t="str">
        <f>IF(F414="","",F414&amp;"@"&amp;COUNTIF($F$1:F414,F414))</f>
        <v/>
      </c>
      <c r="H414" s="24" t="str">
        <f t="shared" si="6"/>
        <v>Google 검색</v>
      </c>
      <c r="J414" s="24" t="str">
        <f>IF(F414="","",INDEX('기사 리스트'!B:B,MATCH("https://skinnonews.com"&amp;A414,'기사 리스트'!C:C,0)))</f>
        <v/>
      </c>
    </row>
    <row r="415" spans="1:10">
      <c r="A415" s="30" t="s">
        <v>2288</v>
      </c>
      <c r="B415" s="30" t="s">
        <v>2910</v>
      </c>
      <c r="C415" s="30">
        <v>15</v>
      </c>
      <c r="D415" s="30">
        <v>12</v>
      </c>
      <c r="F415" s="24" t="str">
        <f>IFERROR(MATCH(A415,기사별유입!$J$3:$J$3072,0),"")</f>
        <v/>
      </c>
      <c r="G415" s="24" t="str">
        <f>IF(F415="","",F415&amp;"@"&amp;COUNTIF($F$1:F415,F415))</f>
        <v/>
      </c>
      <c r="H415" s="24" t="str">
        <f t="shared" si="6"/>
        <v>Google 검색</v>
      </c>
      <c r="J415" s="24" t="str">
        <f>IF(F415="","",INDEX('기사 리스트'!B:B,MATCH("https://skinnonews.com"&amp;A415,'기사 리스트'!C:C,0)))</f>
        <v/>
      </c>
    </row>
    <row r="416" spans="1:10">
      <c r="A416" s="30" t="s">
        <v>1510</v>
      </c>
      <c r="B416" s="30" t="s">
        <v>2910</v>
      </c>
      <c r="C416" s="30">
        <v>15</v>
      </c>
      <c r="D416" s="30">
        <v>11</v>
      </c>
      <c r="F416" s="24" t="str">
        <f>IFERROR(MATCH(A416,기사별유입!$J$3:$J$3072,0),"")</f>
        <v/>
      </c>
      <c r="G416" s="24" t="str">
        <f>IF(F416="","",F416&amp;"@"&amp;COUNTIF($F$1:F416,F416))</f>
        <v/>
      </c>
      <c r="H416" s="24" t="str">
        <f t="shared" si="6"/>
        <v>Google 검색</v>
      </c>
      <c r="J416" s="24" t="str">
        <f>IF(F416="","",INDEX('기사 리스트'!B:B,MATCH("https://skinnonews.com"&amp;A416,'기사 리스트'!C:C,0)))</f>
        <v/>
      </c>
    </row>
    <row r="417" spans="1:10">
      <c r="A417" s="30" t="s">
        <v>1453</v>
      </c>
      <c r="B417" s="30" t="s">
        <v>2910</v>
      </c>
      <c r="C417" s="30">
        <v>15</v>
      </c>
      <c r="D417" s="30">
        <v>10</v>
      </c>
      <c r="F417" s="24" t="str">
        <f>IFERROR(MATCH(A417,기사별유입!$J$3:$J$3072,0),"")</f>
        <v/>
      </c>
      <c r="G417" s="24" t="str">
        <f>IF(F417="","",F417&amp;"@"&amp;COUNTIF($F$1:F417,F417))</f>
        <v/>
      </c>
      <c r="H417" s="24" t="str">
        <f t="shared" si="6"/>
        <v>Google 검색</v>
      </c>
      <c r="J417" s="24" t="str">
        <f>IF(F417="","",INDEX('기사 리스트'!B:B,MATCH("https://skinnonews.com"&amp;A417,'기사 리스트'!C:C,0)))</f>
        <v/>
      </c>
    </row>
    <row r="418" spans="1:10">
      <c r="A418" s="30" t="s">
        <v>1562</v>
      </c>
      <c r="B418" s="30" t="s">
        <v>2910</v>
      </c>
      <c r="C418" s="30">
        <v>15</v>
      </c>
      <c r="D418" s="30">
        <v>13</v>
      </c>
      <c r="F418" s="24" t="str">
        <f>IFERROR(MATCH(A418,기사별유입!$J$3:$J$3072,0),"")</f>
        <v/>
      </c>
      <c r="G418" s="24" t="str">
        <f>IF(F418="","",F418&amp;"@"&amp;COUNTIF($F$1:F418,F418))</f>
        <v/>
      </c>
      <c r="H418" s="24" t="str">
        <f t="shared" si="6"/>
        <v>Google 검색</v>
      </c>
      <c r="J418" s="24" t="str">
        <f>IF(F418="","",INDEX('기사 리스트'!B:B,MATCH("https://skinnonews.com"&amp;A418,'기사 리스트'!C:C,0)))</f>
        <v/>
      </c>
    </row>
    <row r="419" spans="1:10">
      <c r="A419" s="30" t="s">
        <v>1520</v>
      </c>
      <c r="B419" s="30" t="s">
        <v>2910</v>
      </c>
      <c r="C419" s="30">
        <v>15</v>
      </c>
      <c r="D419" s="30">
        <v>14</v>
      </c>
      <c r="F419" s="24" t="str">
        <f>IFERROR(MATCH(A419,기사별유입!$J$3:$J$3072,0),"")</f>
        <v/>
      </c>
      <c r="G419" s="24" t="str">
        <f>IF(F419="","",F419&amp;"@"&amp;COUNTIF($F$1:F419,F419))</f>
        <v/>
      </c>
      <c r="H419" s="24" t="str">
        <f t="shared" si="6"/>
        <v>Google 검색</v>
      </c>
      <c r="J419" s="24" t="str">
        <f>IF(F419="","",INDEX('기사 리스트'!B:B,MATCH("https://skinnonews.com"&amp;A419,'기사 리스트'!C:C,0)))</f>
        <v/>
      </c>
    </row>
    <row r="420" spans="1:10">
      <c r="A420" s="30" t="s">
        <v>1724</v>
      </c>
      <c r="B420" s="30" t="s">
        <v>2910</v>
      </c>
      <c r="C420" s="30">
        <v>15</v>
      </c>
      <c r="D420" s="30">
        <v>15</v>
      </c>
      <c r="F420" s="24" t="str">
        <f>IFERROR(MATCH(A420,기사별유입!$J$3:$J$3072,0),"")</f>
        <v/>
      </c>
      <c r="G420" s="24" t="str">
        <f>IF(F420="","",F420&amp;"@"&amp;COUNTIF($F$1:F420,F420))</f>
        <v/>
      </c>
      <c r="H420" s="24" t="str">
        <f t="shared" si="6"/>
        <v>Google 검색</v>
      </c>
      <c r="J420" s="24" t="str">
        <f>IF(F420="","",INDEX('기사 리스트'!B:B,MATCH("https://skinnonews.com"&amp;A420,'기사 리스트'!C:C,0)))</f>
        <v/>
      </c>
    </row>
    <row r="421" spans="1:10">
      <c r="A421" s="30" t="s">
        <v>1536</v>
      </c>
      <c r="B421" s="30" t="s">
        <v>2910</v>
      </c>
      <c r="C421" s="30">
        <v>15</v>
      </c>
      <c r="D421" s="30">
        <v>13</v>
      </c>
      <c r="F421" s="24" t="str">
        <f>IFERROR(MATCH(A421,기사별유입!$J$3:$J$3072,0),"")</f>
        <v/>
      </c>
      <c r="G421" s="24" t="str">
        <f>IF(F421="","",F421&amp;"@"&amp;COUNTIF($F$1:F421,F421))</f>
        <v/>
      </c>
      <c r="H421" s="24" t="str">
        <f t="shared" si="6"/>
        <v>Google 검색</v>
      </c>
      <c r="J421" s="24" t="str">
        <f>IF(F421="","",INDEX('기사 리스트'!B:B,MATCH("https://skinnonews.com"&amp;A421,'기사 리스트'!C:C,0)))</f>
        <v/>
      </c>
    </row>
    <row r="422" spans="1:10">
      <c r="A422" s="30" t="s">
        <v>1264</v>
      </c>
      <c r="B422" s="30" t="s">
        <v>2909</v>
      </c>
      <c r="C422" s="30">
        <v>15</v>
      </c>
      <c r="D422" s="30">
        <v>13</v>
      </c>
      <c r="F422" s="24">
        <f>IFERROR(MATCH(A422,기사별유입!$J$3:$J$3072,0),"")</f>
        <v>36</v>
      </c>
      <c r="G422" s="24" t="str">
        <f>IF(F422="","",F422&amp;"@"&amp;COUNTIF($F$1:F422,F422))</f>
        <v>36@2</v>
      </c>
      <c r="H422" s="24" t="str">
        <f t="shared" si="6"/>
        <v>직접유입</v>
      </c>
      <c r="J422" s="24" t="str">
        <f>IF(F422="","",INDEX('기사 리스트'!B:B,MATCH("https://skinnonews.com"&amp;A422,'기사 리스트'!C:C,0)))</f>
        <v>미래 청정 에너지 암모니아, 수소경제의 열쇠로 주목받는 이유</v>
      </c>
    </row>
    <row r="423" spans="1:10">
      <c r="A423" s="30" t="s">
        <v>1336</v>
      </c>
      <c r="B423" s="30" t="s">
        <v>2931</v>
      </c>
      <c r="C423" s="30">
        <v>15</v>
      </c>
      <c r="D423" s="30">
        <v>8</v>
      </c>
      <c r="F423" s="24" t="str">
        <f>IFERROR(MATCH(A423,기사별유입!$J$3:$J$3072,0),"")</f>
        <v/>
      </c>
      <c r="G423" s="24" t="str">
        <f>IF(F423="","",F423&amp;"@"&amp;COUNTIF($F$1:F423,F423))</f>
        <v/>
      </c>
      <c r="H423" s="24" t="str">
        <f t="shared" si="6"/>
        <v>Sktradinginternational.com</v>
      </c>
      <c r="J423" s="24" t="str">
        <f>IF(F423="","",INDEX('기사 리스트'!B:B,MATCH("https://skinnonews.com"&amp;A423,'기사 리스트'!C:C,0)))</f>
        <v/>
      </c>
    </row>
    <row r="424" spans="1:10">
      <c r="A424" s="30" t="s">
        <v>2929</v>
      </c>
      <c r="B424" s="30">
        <v>15</v>
      </c>
      <c r="C424" s="30">
        <v>14</v>
      </c>
      <c r="D424" s="30">
        <v>1.0714285714285701</v>
      </c>
      <c r="F424" s="24" t="str">
        <f>IFERROR(MATCH(A424,기사별유입!$J$3:$J$3072,0),"")</f>
        <v/>
      </c>
      <c r="G424" s="24" t="str">
        <f>IF(F424="","",F424&amp;"@"&amp;COUNTIF($F$1:F424,F424))</f>
        <v/>
      </c>
      <c r="H424" s="24" t="str">
        <f t="shared" si="6"/>
        <v>15</v>
      </c>
      <c r="J424" s="24" t="str">
        <f>IF(F424="","",INDEX('기사 리스트'!B:B,MATCH("https://skinnonews.com"&amp;A424,'기사 리스트'!C:C,0)))</f>
        <v/>
      </c>
    </row>
    <row r="425" spans="1:10">
      <c r="A425" s="30" t="s">
        <v>2944</v>
      </c>
      <c r="B425" s="30">
        <v>15</v>
      </c>
      <c r="C425" s="30">
        <v>13</v>
      </c>
      <c r="D425" s="30">
        <v>1.15384615384615</v>
      </c>
      <c r="F425" s="24" t="str">
        <f>IFERROR(MATCH(A425,기사별유입!$J$3:$J$3072,0),"")</f>
        <v/>
      </c>
      <c r="G425" s="24" t="str">
        <f>IF(F425="","",F425&amp;"@"&amp;COUNTIF($F$1:F425,F425))</f>
        <v/>
      </c>
      <c r="H425" s="24" t="str">
        <f t="shared" si="6"/>
        <v>15</v>
      </c>
      <c r="J425" s="24" t="str">
        <f>IF(F425="","",INDEX('기사 리스트'!B:B,MATCH("https://skinnonews.com"&amp;A425,'기사 리스트'!C:C,0)))</f>
        <v/>
      </c>
    </row>
    <row r="426" spans="1:10">
      <c r="A426" s="30" t="s">
        <v>1215</v>
      </c>
      <c r="B426" s="30" t="s">
        <v>2934</v>
      </c>
      <c r="C426" s="30">
        <v>14</v>
      </c>
      <c r="D426" s="30">
        <v>5</v>
      </c>
      <c r="F426" s="24" t="str">
        <f>IFERROR(MATCH(A426,기사별유입!$J$3:$J$3072,0),"")</f>
        <v/>
      </c>
      <c r="G426" s="24" t="str">
        <f>IF(F426="","",F426&amp;"@"&amp;COUNTIF($F$1:F426,F426))</f>
        <v/>
      </c>
      <c r="H426" s="24" t="str">
        <f t="shared" si="6"/>
        <v>Skinnovation.co.kr</v>
      </c>
      <c r="J426" s="24" t="str">
        <f>IF(F426="","",INDEX('기사 리스트'!B:B,MATCH("https://skinnonews.com"&amp;A426,'기사 리스트'!C:C,0)))</f>
        <v/>
      </c>
    </row>
    <row r="427" spans="1:10">
      <c r="A427" s="30" t="s">
        <v>1461</v>
      </c>
      <c r="B427" s="30" t="s">
        <v>2910</v>
      </c>
      <c r="C427" s="30">
        <v>14</v>
      </c>
      <c r="D427" s="30">
        <v>13</v>
      </c>
      <c r="F427" s="24" t="str">
        <f>IFERROR(MATCH(A427,기사별유입!$J$3:$J$3072,0),"")</f>
        <v/>
      </c>
      <c r="G427" s="24" t="str">
        <f>IF(F427="","",F427&amp;"@"&amp;COUNTIF($F$1:F427,F427))</f>
        <v/>
      </c>
      <c r="H427" s="24" t="str">
        <f t="shared" si="6"/>
        <v>Google 검색</v>
      </c>
      <c r="J427" s="24" t="str">
        <f>IF(F427="","",INDEX('기사 리스트'!B:B,MATCH("https://skinnonews.com"&amp;A427,'기사 리스트'!C:C,0)))</f>
        <v/>
      </c>
    </row>
    <row r="428" spans="1:10">
      <c r="A428" s="30" t="s">
        <v>1556</v>
      </c>
      <c r="B428" s="30" t="s">
        <v>2910</v>
      </c>
      <c r="C428" s="30">
        <v>14</v>
      </c>
      <c r="D428" s="30">
        <v>13</v>
      </c>
      <c r="F428" s="24" t="str">
        <f>IFERROR(MATCH(A428,기사별유입!$J$3:$J$3072,0),"")</f>
        <v/>
      </c>
      <c r="G428" s="24" t="str">
        <f>IF(F428="","",F428&amp;"@"&amp;COUNTIF($F$1:F428,F428))</f>
        <v/>
      </c>
      <c r="H428" s="24" t="str">
        <f t="shared" si="6"/>
        <v>Google 검색</v>
      </c>
      <c r="J428" s="24" t="str">
        <f>IF(F428="","",INDEX('기사 리스트'!B:B,MATCH("https://skinnonews.com"&amp;A428,'기사 리스트'!C:C,0)))</f>
        <v/>
      </c>
    </row>
    <row r="429" spans="1:10">
      <c r="A429" s="30" t="s">
        <v>1645</v>
      </c>
      <c r="B429" s="30" t="s">
        <v>2910</v>
      </c>
      <c r="C429" s="30">
        <v>14</v>
      </c>
      <c r="D429" s="30">
        <v>11</v>
      </c>
      <c r="F429" s="24" t="str">
        <f>IFERROR(MATCH(A429,기사별유입!$J$3:$J$3072,0),"")</f>
        <v/>
      </c>
      <c r="G429" s="24" t="str">
        <f>IF(F429="","",F429&amp;"@"&amp;COUNTIF($F$1:F429,F429))</f>
        <v/>
      </c>
      <c r="H429" s="24" t="str">
        <f t="shared" si="6"/>
        <v>Google 검색</v>
      </c>
      <c r="J429" s="24" t="str">
        <f>IF(F429="","",INDEX('기사 리스트'!B:B,MATCH("https://skinnonews.com"&amp;A429,'기사 리스트'!C:C,0)))</f>
        <v/>
      </c>
    </row>
    <row r="430" spans="1:10">
      <c r="A430" s="30" t="s">
        <v>1327</v>
      </c>
      <c r="B430" s="30" t="s">
        <v>2931</v>
      </c>
      <c r="C430" s="30">
        <v>14</v>
      </c>
      <c r="D430" s="30">
        <v>14</v>
      </c>
      <c r="F430" s="24" t="str">
        <f>IFERROR(MATCH(A430,기사별유입!$J$3:$J$3072,0),"")</f>
        <v/>
      </c>
      <c r="G430" s="24" t="str">
        <f>IF(F430="","",F430&amp;"@"&amp;COUNTIF($F$1:F430,F430))</f>
        <v/>
      </c>
      <c r="H430" s="24" t="str">
        <f t="shared" si="6"/>
        <v>Sktradinginternational.com</v>
      </c>
      <c r="J430" s="24" t="str">
        <f>IF(F430="","",INDEX('기사 리스트'!B:B,MATCH("https://skinnonews.com"&amp;A430,'기사 리스트'!C:C,0)))</f>
        <v/>
      </c>
    </row>
    <row r="431" spans="1:10">
      <c r="A431" s="30" t="s">
        <v>1371</v>
      </c>
      <c r="B431" s="30" t="s">
        <v>2910</v>
      </c>
      <c r="C431" s="30">
        <v>14</v>
      </c>
      <c r="D431" s="30">
        <v>13</v>
      </c>
      <c r="F431" s="24" t="str">
        <f>IFERROR(MATCH(A431,기사별유입!$J$3:$J$3072,0),"")</f>
        <v/>
      </c>
      <c r="G431" s="24" t="str">
        <f>IF(F431="","",F431&amp;"@"&amp;COUNTIF($F$1:F431,F431))</f>
        <v/>
      </c>
      <c r="H431" s="24" t="str">
        <f t="shared" si="6"/>
        <v>Google 검색</v>
      </c>
      <c r="J431" s="24" t="str">
        <f>IF(F431="","",INDEX('기사 리스트'!B:B,MATCH("https://skinnonews.com"&amp;A431,'기사 리스트'!C:C,0)))</f>
        <v/>
      </c>
    </row>
    <row r="432" spans="1:10">
      <c r="A432" s="30" t="s">
        <v>1515</v>
      </c>
      <c r="B432" s="30" t="s">
        <v>2910</v>
      </c>
      <c r="C432" s="30">
        <v>14</v>
      </c>
      <c r="D432" s="30">
        <v>11</v>
      </c>
      <c r="F432" s="24" t="str">
        <f>IFERROR(MATCH(A432,기사별유입!$J$3:$J$3072,0),"")</f>
        <v/>
      </c>
      <c r="G432" s="24" t="str">
        <f>IF(F432="","",F432&amp;"@"&amp;COUNTIF($F$1:F432,F432))</f>
        <v/>
      </c>
      <c r="H432" s="24" t="str">
        <f t="shared" si="6"/>
        <v>Google 검색</v>
      </c>
      <c r="J432" s="24" t="str">
        <f>IF(F432="","",INDEX('기사 리스트'!B:B,MATCH("https://skinnonews.com"&amp;A432,'기사 리스트'!C:C,0)))</f>
        <v/>
      </c>
    </row>
    <row r="433" spans="1:10">
      <c r="A433" s="30" t="s">
        <v>1542</v>
      </c>
      <c r="B433" s="30" t="s">
        <v>2910</v>
      </c>
      <c r="C433" s="30">
        <v>14</v>
      </c>
      <c r="D433" s="30">
        <v>11</v>
      </c>
      <c r="F433" s="24" t="str">
        <f>IFERROR(MATCH(A433,기사별유입!$J$3:$J$3072,0),"")</f>
        <v/>
      </c>
      <c r="G433" s="24" t="str">
        <f>IF(F433="","",F433&amp;"@"&amp;COUNTIF($F$1:F433,F433))</f>
        <v/>
      </c>
      <c r="H433" s="24" t="str">
        <f t="shared" si="6"/>
        <v>Google 검색</v>
      </c>
      <c r="J433" s="24" t="str">
        <f>IF(F433="","",INDEX('기사 리스트'!B:B,MATCH("https://skinnonews.com"&amp;A433,'기사 리스트'!C:C,0)))</f>
        <v/>
      </c>
    </row>
    <row r="434" spans="1:10">
      <c r="A434" s="30" t="s">
        <v>3480</v>
      </c>
      <c r="B434" s="30" t="s">
        <v>2926</v>
      </c>
      <c r="C434" s="30">
        <v>14</v>
      </c>
      <c r="D434" s="30">
        <v>13</v>
      </c>
      <c r="F434" s="24">
        <f>IFERROR(MATCH(A434,기사별유입!$J$3:$J$3072,0),"")</f>
        <v>2</v>
      </c>
      <c r="G434" s="24" t="str">
        <f>IF(F434="","",F434&amp;"@"&amp;COUNTIF($F$1:F434,F434))</f>
        <v>2@4</v>
      </c>
      <c r="H434" s="24" t="str">
        <f t="shared" si="6"/>
        <v>Instagramstory</v>
      </c>
      <c r="J434" s="24" t="str">
        <f>IF(F434="","",INDEX('기사 리스트'!B:B,MATCH("https://skinnonews.com"&amp;A434,'기사 리스트'!C:C,0)))</f>
        <v>손때 묻어 누렇게 변한 케이스? 누군가 밟아서 하얗게 변한 의자? 정말 우리가 잘못 관리한 걸까?</v>
      </c>
    </row>
    <row r="435" spans="1:10">
      <c r="A435" s="30" t="s">
        <v>3492</v>
      </c>
      <c r="B435" s="30" t="s">
        <v>2909</v>
      </c>
      <c r="C435" s="30">
        <v>14</v>
      </c>
      <c r="D435" s="30">
        <v>11</v>
      </c>
      <c r="F435" s="24">
        <f>IFERROR(MATCH(A435,기사별유입!$J$3:$J$3072,0),"")</f>
        <v>95</v>
      </c>
      <c r="G435" s="24" t="str">
        <f>IF(F435="","",F435&amp;"@"&amp;COUNTIF($F$1:F435,F435))</f>
        <v>95@1</v>
      </c>
      <c r="H435" s="24" t="str">
        <f t="shared" si="6"/>
        <v>직접유입</v>
      </c>
      <c r="J435" s="24" t="str">
        <f>IF(F435="","",INDEX('기사 리스트'!B:B,MATCH("https://skinnonews.com"&amp;A435,'기사 리스트'!C:C,0)))</f>
        <v>SK인천석유화학, 추석 맞이 ‘이웃사랑 나눔 행사’ 진행</v>
      </c>
    </row>
    <row r="436" spans="1:10">
      <c r="A436" s="30" t="s">
        <v>1447</v>
      </c>
      <c r="B436" s="30" t="s">
        <v>2910</v>
      </c>
      <c r="C436" s="30">
        <v>14</v>
      </c>
      <c r="D436" s="30">
        <v>14</v>
      </c>
      <c r="F436" s="24" t="str">
        <f>IFERROR(MATCH(A436,기사별유입!$J$3:$J$3072,0),"")</f>
        <v/>
      </c>
      <c r="G436" s="24" t="str">
        <f>IF(F436="","",F436&amp;"@"&amp;COUNTIF($F$1:F436,F436))</f>
        <v/>
      </c>
      <c r="H436" s="24" t="str">
        <f t="shared" si="6"/>
        <v>Google 검색</v>
      </c>
      <c r="J436" s="24" t="str">
        <f>IF(F436="","",INDEX('기사 리스트'!B:B,MATCH("https://skinnonews.com"&amp;A436,'기사 리스트'!C:C,0)))</f>
        <v/>
      </c>
    </row>
    <row r="437" spans="1:10">
      <c r="A437" s="30" t="s">
        <v>1822</v>
      </c>
      <c r="B437" s="30" t="s">
        <v>2910</v>
      </c>
      <c r="C437" s="30">
        <v>14</v>
      </c>
      <c r="D437" s="30">
        <v>13</v>
      </c>
      <c r="F437" s="24" t="str">
        <f>IFERROR(MATCH(A437,기사별유입!$J$3:$J$3072,0),"")</f>
        <v/>
      </c>
      <c r="G437" s="24" t="str">
        <f>IF(F437="","",F437&amp;"@"&amp;COUNTIF($F$1:F437,F437))</f>
        <v/>
      </c>
      <c r="H437" s="24" t="str">
        <f t="shared" si="6"/>
        <v>Google 검색</v>
      </c>
      <c r="J437" s="24" t="str">
        <f>IF(F437="","",INDEX('기사 리스트'!B:B,MATCH("https://skinnonews.com"&amp;A437,'기사 리스트'!C:C,0)))</f>
        <v/>
      </c>
    </row>
    <row r="438" spans="1:10">
      <c r="A438" s="30" t="s">
        <v>1685</v>
      </c>
      <c r="B438" s="30" t="s">
        <v>2910</v>
      </c>
      <c r="C438" s="30">
        <v>14</v>
      </c>
      <c r="D438" s="30">
        <v>11</v>
      </c>
      <c r="F438" s="24" t="str">
        <f>IFERROR(MATCH(A438,기사별유입!$J$3:$J$3072,0),"")</f>
        <v/>
      </c>
      <c r="G438" s="24" t="str">
        <f>IF(F438="","",F438&amp;"@"&amp;COUNTIF($F$1:F438,F438))</f>
        <v/>
      </c>
      <c r="H438" s="24" t="str">
        <f t="shared" si="6"/>
        <v>Google 검색</v>
      </c>
      <c r="J438" s="24" t="str">
        <f>IF(F438="","",INDEX('기사 리스트'!B:B,MATCH("https://skinnonews.com"&amp;A438,'기사 리스트'!C:C,0)))</f>
        <v/>
      </c>
    </row>
    <row r="439" spans="1:10">
      <c r="A439" s="30" t="s">
        <v>1230</v>
      </c>
      <c r="B439" s="30" t="s">
        <v>2909</v>
      </c>
      <c r="C439" s="30">
        <v>14</v>
      </c>
      <c r="D439" s="30">
        <v>9</v>
      </c>
      <c r="F439" s="24">
        <f>IFERROR(MATCH(A439,기사별유입!$J$3:$J$3072,0),"")</f>
        <v>13</v>
      </c>
      <c r="G439" s="24" t="str">
        <f>IF(F439="","",F439&amp;"@"&amp;COUNTIF($F$1:F439,F439))</f>
        <v>13@2</v>
      </c>
      <c r="H439" s="24" t="str">
        <f t="shared" si="6"/>
        <v>직접유입</v>
      </c>
      <c r="J439" s="24" t="str">
        <f>IF(F439="","",INDEX('기사 리스트'!B:B,MATCH("https://skinnonews.com"&amp;A439,'기사 리스트'!C:C,0)))</f>
        <v>비행기를 띄우는 힘, ‘항공유’의 모든 것</v>
      </c>
    </row>
    <row r="440" spans="1:10">
      <c r="A440" s="30" t="s">
        <v>1230</v>
      </c>
      <c r="B440" s="30" t="s">
        <v>2916</v>
      </c>
      <c r="C440" s="30">
        <v>14</v>
      </c>
      <c r="D440" s="30">
        <v>9</v>
      </c>
      <c r="F440" s="24">
        <f>IFERROR(MATCH(A440,기사별유입!$J$3:$J$3072,0),"")</f>
        <v>13</v>
      </c>
      <c r="G440" s="24" t="str">
        <f>IF(F440="","",F440&amp;"@"&amp;COUNTIF($F$1:F440,F440))</f>
        <v>13@3</v>
      </c>
      <c r="H440" s="24" t="str">
        <f t="shared" si="6"/>
        <v>Bing</v>
      </c>
      <c r="J440" s="24" t="str">
        <f>IF(F440="","",INDEX('기사 리스트'!B:B,MATCH("https://skinnonews.com"&amp;A440,'기사 리스트'!C:C,0)))</f>
        <v>비행기를 띄우는 힘, ‘항공유’의 모든 것</v>
      </c>
    </row>
    <row r="441" spans="1:10">
      <c r="A441" s="30" t="s">
        <v>1740</v>
      </c>
      <c r="B441" s="30" t="s">
        <v>2910</v>
      </c>
      <c r="C441" s="30">
        <v>14</v>
      </c>
      <c r="D441" s="30">
        <v>13</v>
      </c>
      <c r="F441" s="24" t="str">
        <f>IFERROR(MATCH(A441,기사별유입!$J$3:$J$3072,0),"")</f>
        <v/>
      </c>
      <c r="G441" s="24" t="str">
        <f>IF(F441="","",F441&amp;"@"&amp;COUNTIF($F$1:F441,F441))</f>
        <v/>
      </c>
      <c r="H441" s="24" t="str">
        <f t="shared" si="6"/>
        <v>Google 검색</v>
      </c>
      <c r="J441" s="24" t="str">
        <f>IF(F441="","",INDEX('기사 리스트'!B:B,MATCH("https://skinnonews.com"&amp;A441,'기사 리스트'!C:C,0)))</f>
        <v/>
      </c>
    </row>
    <row r="442" spans="1:10">
      <c r="A442" s="30" t="s">
        <v>1615</v>
      </c>
      <c r="B442" s="30" t="s">
        <v>2910</v>
      </c>
      <c r="C442" s="30">
        <v>14</v>
      </c>
      <c r="D442" s="30">
        <v>13</v>
      </c>
      <c r="F442" s="24" t="str">
        <f>IFERROR(MATCH(A442,기사별유입!$J$3:$J$3072,0),"")</f>
        <v/>
      </c>
      <c r="G442" s="24" t="str">
        <f>IF(F442="","",F442&amp;"@"&amp;COUNTIF($F$1:F442,F442))</f>
        <v/>
      </c>
      <c r="H442" s="24" t="str">
        <f t="shared" si="6"/>
        <v>Google 검색</v>
      </c>
      <c r="J442" s="24" t="str">
        <f>IF(F442="","",INDEX('기사 리스트'!B:B,MATCH("https://skinnonews.com"&amp;A442,'기사 리스트'!C:C,0)))</f>
        <v/>
      </c>
    </row>
    <row r="443" spans="1:10">
      <c r="A443" s="30" t="s">
        <v>1468</v>
      </c>
      <c r="B443" s="30" t="s">
        <v>2910</v>
      </c>
      <c r="C443" s="30">
        <v>14</v>
      </c>
      <c r="D443" s="30">
        <v>12</v>
      </c>
      <c r="F443" s="24" t="str">
        <f>IFERROR(MATCH(A443,기사별유입!$J$3:$J$3072,0),"")</f>
        <v/>
      </c>
      <c r="G443" s="24" t="str">
        <f>IF(F443="","",F443&amp;"@"&amp;COUNTIF($F$1:F443,F443))</f>
        <v/>
      </c>
      <c r="H443" s="24" t="str">
        <f t="shared" si="6"/>
        <v>Google 검색</v>
      </c>
      <c r="J443" s="24" t="str">
        <f>IF(F443="","",INDEX('기사 리스트'!B:B,MATCH("https://skinnonews.com"&amp;A443,'기사 리스트'!C:C,0)))</f>
        <v/>
      </c>
    </row>
    <row r="444" spans="1:10">
      <c r="A444" s="30" t="s">
        <v>1512</v>
      </c>
      <c r="B444" s="30" t="s">
        <v>2910</v>
      </c>
      <c r="C444" s="30">
        <v>14</v>
      </c>
      <c r="D444" s="30">
        <v>13</v>
      </c>
      <c r="F444" s="24" t="str">
        <f>IFERROR(MATCH(A444,기사별유입!$J$3:$J$3072,0),"")</f>
        <v/>
      </c>
      <c r="G444" s="24" t="str">
        <f>IF(F444="","",F444&amp;"@"&amp;COUNTIF($F$1:F444,F444))</f>
        <v/>
      </c>
      <c r="H444" s="24" t="str">
        <f t="shared" si="6"/>
        <v>Google 검색</v>
      </c>
      <c r="J444" s="24" t="str">
        <f>IF(F444="","",INDEX('기사 리스트'!B:B,MATCH("https://skinnonews.com"&amp;A444,'기사 리스트'!C:C,0)))</f>
        <v/>
      </c>
    </row>
    <row r="445" spans="1:10">
      <c r="A445" s="30" t="s">
        <v>1749</v>
      </c>
      <c r="B445" s="30" t="s">
        <v>2910</v>
      </c>
      <c r="C445" s="30">
        <v>14</v>
      </c>
      <c r="D445" s="30">
        <v>12</v>
      </c>
      <c r="F445" s="24" t="str">
        <f>IFERROR(MATCH(A445,기사별유입!$J$3:$J$3072,0),"")</f>
        <v/>
      </c>
      <c r="G445" s="24" t="str">
        <f>IF(F445="","",F445&amp;"@"&amp;COUNTIF($F$1:F445,F445))</f>
        <v/>
      </c>
      <c r="H445" s="24" t="str">
        <f t="shared" si="6"/>
        <v>Google 검색</v>
      </c>
      <c r="J445" s="24" t="str">
        <f>IF(F445="","",INDEX('기사 리스트'!B:B,MATCH("https://skinnonews.com"&amp;A445,'기사 리스트'!C:C,0)))</f>
        <v/>
      </c>
    </row>
    <row r="446" spans="1:10">
      <c r="A446" s="30" t="s">
        <v>1537</v>
      </c>
      <c r="B446" s="30" t="s">
        <v>2910</v>
      </c>
      <c r="C446" s="30">
        <v>14</v>
      </c>
      <c r="D446" s="30">
        <v>8</v>
      </c>
      <c r="F446" s="24" t="str">
        <f>IFERROR(MATCH(A446,기사별유입!$J$3:$J$3072,0),"")</f>
        <v/>
      </c>
      <c r="G446" s="24" t="str">
        <f>IF(F446="","",F446&amp;"@"&amp;COUNTIF($F$1:F446,F446))</f>
        <v/>
      </c>
      <c r="H446" s="24" t="str">
        <f t="shared" si="6"/>
        <v>Google 검색</v>
      </c>
      <c r="J446" s="24" t="str">
        <f>IF(F446="","",INDEX('기사 리스트'!B:B,MATCH("https://skinnonews.com"&amp;A446,'기사 리스트'!C:C,0)))</f>
        <v/>
      </c>
    </row>
    <row r="447" spans="1:10">
      <c r="A447" s="30" t="s">
        <v>2034</v>
      </c>
      <c r="B447" s="30" t="s">
        <v>2910</v>
      </c>
      <c r="C447" s="30">
        <v>14</v>
      </c>
      <c r="D447" s="30">
        <v>12</v>
      </c>
      <c r="F447" s="24" t="str">
        <f>IFERROR(MATCH(A447,기사별유입!$J$3:$J$3072,0),"")</f>
        <v/>
      </c>
      <c r="G447" s="24" t="str">
        <f>IF(F447="","",F447&amp;"@"&amp;COUNTIF($F$1:F447,F447))</f>
        <v/>
      </c>
      <c r="H447" s="24" t="str">
        <f t="shared" si="6"/>
        <v>Google 검색</v>
      </c>
      <c r="J447" s="24" t="str">
        <f>IF(F447="","",INDEX('기사 리스트'!B:B,MATCH("https://skinnonews.com"&amp;A447,'기사 리스트'!C:C,0)))</f>
        <v/>
      </c>
    </row>
    <row r="448" spans="1:10">
      <c r="A448" s="30" t="s">
        <v>1237</v>
      </c>
      <c r="B448" s="30" t="s">
        <v>2925</v>
      </c>
      <c r="C448" s="30">
        <v>14</v>
      </c>
      <c r="D448" s="30">
        <v>8</v>
      </c>
      <c r="F448" s="24" t="str">
        <f>IFERROR(MATCH(A448,기사별유입!$J$3:$J$3072,0),"")</f>
        <v/>
      </c>
      <c r="G448" s="24" t="str">
        <f>IF(F448="","",F448&amp;"@"&amp;COUNTIF($F$1:F448,F448))</f>
        <v/>
      </c>
      <c r="H448" s="24" t="str">
        <f t="shared" si="6"/>
        <v>Naver.com</v>
      </c>
      <c r="J448" s="24" t="str">
        <f>IF(F448="","",INDEX('기사 리스트'!B:B,MATCH("https://skinnonews.com"&amp;A448,'기사 리스트'!C:C,0)))</f>
        <v/>
      </c>
    </row>
    <row r="449" spans="1:10">
      <c r="A449" s="30" t="s">
        <v>1252</v>
      </c>
      <c r="B449" s="30" t="s">
        <v>2909</v>
      </c>
      <c r="C449" s="30">
        <v>14</v>
      </c>
      <c r="D449" s="30">
        <v>4</v>
      </c>
      <c r="F449" s="24" t="str">
        <f>IFERROR(MATCH(A449,기사별유입!$J$3:$J$3072,0),"")</f>
        <v/>
      </c>
      <c r="G449" s="24" t="str">
        <f>IF(F449="","",F449&amp;"@"&amp;COUNTIF($F$1:F449,F449))</f>
        <v/>
      </c>
      <c r="H449" s="24" t="str">
        <f t="shared" si="6"/>
        <v>직접유입</v>
      </c>
      <c r="J449" s="24" t="str">
        <f>IF(F449="","",INDEX('기사 리스트'!B:B,MATCH("https://skinnonews.com"&amp;A449,'기사 리스트'!C:C,0)))</f>
        <v/>
      </c>
    </row>
    <row r="450" spans="1:10">
      <c r="A450" s="30" t="s">
        <v>1218</v>
      </c>
      <c r="B450" s="30" t="s">
        <v>2925</v>
      </c>
      <c r="C450" s="30">
        <v>14</v>
      </c>
      <c r="D450" s="30">
        <v>14</v>
      </c>
      <c r="F450" s="24" t="str">
        <f>IFERROR(MATCH(A450,기사별유입!$J$3:$J$3072,0),"")</f>
        <v/>
      </c>
      <c r="G450" s="24" t="str">
        <f>IF(F450="","",F450&amp;"@"&amp;COUNTIF($F$1:F450,F450))</f>
        <v/>
      </c>
      <c r="H450" s="24" t="str">
        <f t="shared" si="6"/>
        <v>Naver.com</v>
      </c>
      <c r="J450" s="24" t="str">
        <f>IF(F450="","",INDEX('기사 리스트'!B:B,MATCH("https://skinnonews.com"&amp;A450,'기사 리스트'!C:C,0)))</f>
        <v/>
      </c>
    </row>
    <row r="451" spans="1:10">
      <c r="A451" s="30" t="s">
        <v>1336</v>
      </c>
      <c r="B451" s="30" t="s">
        <v>2910</v>
      </c>
      <c r="C451" s="30">
        <v>14</v>
      </c>
      <c r="D451" s="30">
        <v>12</v>
      </c>
      <c r="F451" s="24" t="str">
        <f>IFERROR(MATCH(A451,기사별유입!$J$3:$J$3072,0),"")</f>
        <v/>
      </c>
      <c r="G451" s="24" t="str">
        <f>IF(F451="","",F451&amp;"@"&amp;COUNTIF($F$1:F451,F451))</f>
        <v/>
      </c>
      <c r="H451" s="24" t="str">
        <f t="shared" ref="H451:H514" si="7">IF(B451="naver","Naver 검색",IF(B451="google","Google 검색",IF(B451="(direct)","직접유입",UPPER(LEFT(B451,1))&amp;MID(B451,2,99))))</f>
        <v>Google 검색</v>
      </c>
      <c r="J451" s="24" t="str">
        <f>IF(F451="","",INDEX('기사 리스트'!B:B,MATCH("https://skinnonews.com"&amp;A451,'기사 리스트'!C:C,0)))</f>
        <v/>
      </c>
    </row>
    <row r="452" spans="1:10">
      <c r="A452" s="30" t="s">
        <v>1242</v>
      </c>
      <c r="B452" s="30" t="s">
        <v>2917</v>
      </c>
      <c r="C452" s="30">
        <v>14</v>
      </c>
      <c r="D452" s="30">
        <v>8</v>
      </c>
      <c r="F452" s="24" t="str">
        <f>IFERROR(MATCH(A452,기사별유입!$J$3:$J$3072,0),"")</f>
        <v/>
      </c>
      <c r="G452" s="24" t="str">
        <f>IF(F452="","",F452&amp;"@"&amp;COUNTIF($F$1:F452,F452))</f>
        <v/>
      </c>
      <c r="H452" s="24" t="str">
        <f t="shared" si="7"/>
        <v>Skincheonpetrochem.com</v>
      </c>
      <c r="J452" s="24" t="str">
        <f>IF(F452="","",INDEX('기사 리스트'!B:B,MATCH("https://skinnonews.com"&amp;A452,'기사 리스트'!C:C,0)))</f>
        <v/>
      </c>
    </row>
    <row r="453" spans="1:10">
      <c r="A453" s="30" t="s">
        <v>1275</v>
      </c>
      <c r="B453" s="30" t="s">
        <v>2911</v>
      </c>
      <c r="C453" s="30">
        <v>14</v>
      </c>
      <c r="D453" s="30">
        <v>10</v>
      </c>
      <c r="F453" s="24" t="str">
        <f>IFERROR(MATCH(A453,기사별유입!$J$3:$J$3072,0),"")</f>
        <v/>
      </c>
      <c r="G453" s="24" t="str">
        <f>IF(F453="","",F453&amp;"@"&amp;COUNTIF($F$1:F453,F453))</f>
        <v/>
      </c>
      <c r="H453" s="24" t="str">
        <f t="shared" si="7"/>
        <v>Naver 검색</v>
      </c>
      <c r="J453" s="24" t="str">
        <f>IF(F453="","",INDEX('기사 리스트'!B:B,MATCH("https://skinnonews.com"&amp;A453,'기사 리스트'!C:C,0)))</f>
        <v/>
      </c>
    </row>
    <row r="454" spans="1:10">
      <c r="A454" s="30" t="s">
        <v>1227</v>
      </c>
      <c r="B454" s="30" t="s">
        <v>2917</v>
      </c>
      <c r="C454" s="30">
        <v>14</v>
      </c>
      <c r="D454" s="30">
        <v>9</v>
      </c>
      <c r="F454" s="24" t="str">
        <f>IFERROR(MATCH(A454,기사별유입!$J$3:$J$3072,0),"")</f>
        <v/>
      </c>
      <c r="G454" s="24" t="str">
        <f>IF(F454="","",F454&amp;"@"&amp;COUNTIF($F$1:F454,F454))</f>
        <v/>
      </c>
      <c r="H454" s="24" t="str">
        <f t="shared" si="7"/>
        <v>Skincheonpetrochem.com</v>
      </c>
      <c r="J454" s="24" t="str">
        <f>IF(F454="","",INDEX('기사 리스트'!B:B,MATCH("https://skinnonews.com"&amp;A454,'기사 리스트'!C:C,0)))</f>
        <v/>
      </c>
    </row>
    <row r="455" spans="1:10">
      <c r="A455" s="30" t="s">
        <v>1215</v>
      </c>
      <c r="B455" s="30" t="s">
        <v>2935</v>
      </c>
      <c r="C455" s="30">
        <v>13</v>
      </c>
      <c r="D455" s="30">
        <v>9</v>
      </c>
      <c r="F455" s="24" t="str">
        <f>IFERROR(MATCH(A455,기사별유입!$J$3:$J$3072,0),"")</f>
        <v/>
      </c>
      <c r="G455" s="24" t="str">
        <f>IF(F455="","",F455&amp;"@"&amp;COUNTIF($F$1:F455,F455))</f>
        <v/>
      </c>
      <c r="H455" s="24" t="str">
        <f t="shared" si="7"/>
        <v>M.search.naver.com</v>
      </c>
      <c r="J455" s="24" t="str">
        <f>IF(F455="","",INDEX('기사 리스트'!B:B,MATCH("https://skinnonews.com"&amp;A455,'기사 리스트'!C:C,0)))</f>
        <v/>
      </c>
    </row>
    <row r="456" spans="1:10">
      <c r="A456" s="30" t="s">
        <v>1557</v>
      </c>
      <c r="B456" s="30" t="s">
        <v>2910</v>
      </c>
      <c r="C456" s="30">
        <v>13</v>
      </c>
      <c r="D456" s="30">
        <v>12</v>
      </c>
      <c r="F456" s="24" t="str">
        <f>IFERROR(MATCH(A456,기사별유입!$J$3:$J$3072,0),"")</f>
        <v/>
      </c>
      <c r="G456" s="24" t="str">
        <f>IF(F456="","",F456&amp;"@"&amp;COUNTIF($F$1:F456,F456))</f>
        <v/>
      </c>
      <c r="H456" s="24" t="str">
        <f t="shared" si="7"/>
        <v>Google 검색</v>
      </c>
      <c r="J456" s="24" t="str">
        <f>IF(F456="","",INDEX('기사 리스트'!B:B,MATCH("https://skinnonews.com"&amp;A456,'기사 리스트'!C:C,0)))</f>
        <v/>
      </c>
    </row>
    <row r="457" spans="1:10">
      <c r="A457" s="30" t="s">
        <v>1241</v>
      </c>
      <c r="B457" s="30" t="s">
        <v>2909</v>
      </c>
      <c r="C457" s="30">
        <v>13</v>
      </c>
      <c r="D457" s="30">
        <v>10</v>
      </c>
      <c r="F457" s="24">
        <f>IFERROR(MATCH(A457,기사별유입!$J$3:$J$3072,0),"")</f>
        <v>32</v>
      </c>
      <c r="G457" s="24" t="str">
        <f>IF(F457="","",F457&amp;"@"&amp;COUNTIF($F$1:F457,F457))</f>
        <v>32@2</v>
      </c>
      <c r="H457" s="24" t="str">
        <f t="shared" si="7"/>
        <v>직접유입</v>
      </c>
      <c r="J457" s="24" t="str">
        <f>IF(F457="","",INDEX('기사 리스트'!B:B,MATCH("https://skinnonews.com"&amp;A457,'기사 리스트'!C:C,0)))</f>
        <v>“액체 속에 담긴 데이터 서버?!” ? 탄소중립 시대 차세대 열관리 기술, 데이터센터 액침냉각</v>
      </c>
    </row>
    <row r="458" spans="1:10">
      <c r="A458" s="30" t="s">
        <v>1232</v>
      </c>
      <c r="B458" s="30" t="s">
        <v>2909</v>
      </c>
      <c r="C458" s="30">
        <v>13</v>
      </c>
      <c r="D458" s="30">
        <v>12</v>
      </c>
      <c r="F458" s="24">
        <f>IFERROR(MATCH(A458,기사별유입!$J$3:$J$3072,0),"")</f>
        <v>23</v>
      </c>
      <c r="G458" s="24" t="str">
        <f>IF(F458="","",F458&amp;"@"&amp;COUNTIF($F$1:F458,F458))</f>
        <v>23@2</v>
      </c>
      <c r="H458" s="24" t="str">
        <f t="shared" si="7"/>
        <v>직접유입</v>
      </c>
      <c r="J458" s="24" t="str">
        <f>IF(F458="","",INDEX('기사 리스트'!B:B,MATCH("https://skinnonews.com"&amp;A458,'기사 리스트'!C:C,0)))</f>
        <v>[SKinno Tech] 지금 음극재가 주목받는 이유?</v>
      </c>
    </row>
    <row r="459" spans="1:10">
      <c r="A459" s="30" t="s">
        <v>1588</v>
      </c>
      <c r="B459" s="30" t="s">
        <v>2910</v>
      </c>
      <c r="C459" s="30">
        <v>13</v>
      </c>
      <c r="D459" s="30">
        <v>12</v>
      </c>
      <c r="F459" s="24" t="str">
        <f>IFERROR(MATCH(A459,기사별유입!$J$3:$J$3072,0),"")</f>
        <v/>
      </c>
      <c r="G459" s="24" t="str">
        <f>IF(F459="","",F459&amp;"@"&amp;COUNTIF($F$1:F459,F459))</f>
        <v/>
      </c>
      <c r="H459" s="24" t="str">
        <f t="shared" si="7"/>
        <v>Google 검색</v>
      </c>
      <c r="J459" s="24" t="str">
        <f>IF(F459="","",INDEX('기사 리스트'!B:B,MATCH("https://skinnonews.com"&amp;A459,'기사 리스트'!C:C,0)))</f>
        <v/>
      </c>
    </row>
    <row r="460" spans="1:10">
      <c r="A460" s="30" t="s">
        <v>1493</v>
      </c>
      <c r="B460" s="30" t="s">
        <v>2910</v>
      </c>
      <c r="C460" s="30">
        <v>13</v>
      </c>
      <c r="D460" s="30">
        <v>12</v>
      </c>
      <c r="F460" s="24" t="str">
        <f>IFERROR(MATCH(A460,기사별유입!$J$3:$J$3072,0),"")</f>
        <v/>
      </c>
      <c r="G460" s="24" t="str">
        <f>IF(F460="","",F460&amp;"@"&amp;COUNTIF($F$1:F460,F460))</f>
        <v/>
      </c>
      <c r="H460" s="24" t="str">
        <f t="shared" si="7"/>
        <v>Google 검색</v>
      </c>
      <c r="J460" s="24" t="str">
        <f>IF(F460="","",INDEX('기사 리스트'!B:B,MATCH("https://skinnonews.com"&amp;A460,'기사 리스트'!C:C,0)))</f>
        <v/>
      </c>
    </row>
    <row r="461" spans="1:10">
      <c r="A461" s="30" t="s">
        <v>1479</v>
      </c>
      <c r="B461" s="30" t="s">
        <v>2910</v>
      </c>
      <c r="C461" s="30">
        <v>13</v>
      </c>
      <c r="D461" s="30">
        <v>8</v>
      </c>
      <c r="F461" s="24" t="str">
        <f>IFERROR(MATCH(A461,기사별유입!$J$3:$J$3072,0),"")</f>
        <v/>
      </c>
      <c r="G461" s="24" t="str">
        <f>IF(F461="","",F461&amp;"@"&amp;COUNTIF($F$1:F461,F461))</f>
        <v/>
      </c>
      <c r="H461" s="24" t="str">
        <f t="shared" si="7"/>
        <v>Google 검색</v>
      </c>
      <c r="J461" s="24" t="str">
        <f>IF(F461="","",INDEX('기사 리스트'!B:B,MATCH("https://skinnonews.com"&amp;A461,'기사 리스트'!C:C,0)))</f>
        <v/>
      </c>
    </row>
    <row r="462" spans="1:10">
      <c r="A462" s="30" t="s">
        <v>1480</v>
      </c>
      <c r="B462" s="30" t="s">
        <v>2910</v>
      </c>
      <c r="C462" s="30">
        <v>13</v>
      </c>
      <c r="D462" s="30">
        <v>10</v>
      </c>
      <c r="F462" s="24" t="str">
        <f>IFERROR(MATCH(A462,기사별유입!$J$3:$J$3072,0),"")</f>
        <v/>
      </c>
      <c r="G462" s="24" t="str">
        <f>IF(F462="","",F462&amp;"@"&amp;COUNTIF($F$1:F462,F462))</f>
        <v/>
      </c>
      <c r="H462" s="24" t="str">
        <f t="shared" si="7"/>
        <v>Google 검색</v>
      </c>
      <c r="J462" s="24" t="str">
        <f>IF(F462="","",INDEX('기사 리스트'!B:B,MATCH("https://skinnonews.com"&amp;A462,'기사 리스트'!C:C,0)))</f>
        <v/>
      </c>
    </row>
    <row r="463" spans="1:10">
      <c r="A463" s="30" t="s">
        <v>1573</v>
      </c>
      <c r="B463" s="30" t="s">
        <v>2910</v>
      </c>
      <c r="C463" s="30">
        <v>13</v>
      </c>
      <c r="D463" s="30">
        <v>10</v>
      </c>
      <c r="F463" s="24" t="str">
        <f>IFERROR(MATCH(A463,기사별유입!$J$3:$J$3072,0),"")</f>
        <v/>
      </c>
      <c r="G463" s="24" t="str">
        <f>IF(F463="","",F463&amp;"@"&amp;COUNTIF($F$1:F463,F463))</f>
        <v/>
      </c>
      <c r="H463" s="24" t="str">
        <f t="shared" si="7"/>
        <v>Google 검색</v>
      </c>
      <c r="J463" s="24" t="str">
        <f>IF(F463="","",INDEX('기사 리스트'!B:B,MATCH("https://skinnonews.com"&amp;A463,'기사 리스트'!C:C,0)))</f>
        <v/>
      </c>
    </row>
    <row r="464" spans="1:10">
      <c r="A464" s="30" t="s">
        <v>1494</v>
      </c>
      <c r="B464" s="30" t="s">
        <v>2910</v>
      </c>
      <c r="C464" s="30">
        <v>13</v>
      </c>
      <c r="D464" s="30">
        <v>12</v>
      </c>
      <c r="F464" s="24" t="str">
        <f>IFERROR(MATCH(A464,기사별유입!$J$3:$J$3072,0),"")</f>
        <v/>
      </c>
      <c r="G464" s="24" t="str">
        <f>IF(F464="","",F464&amp;"@"&amp;COUNTIF($F$1:F464,F464))</f>
        <v/>
      </c>
      <c r="H464" s="24" t="str">
        <f t="shared" si="7"/>
        <v>Google 검색</v>
      </c>
      <c r="J464" s="24" t="str">
        <f>IF(F464="","",INDEX('기사 리스트'!B:B,MATCH("https://skinnonews.com"&amp;A464,'기사 리스트'!C:C,0)))</f>
        <v/>
      </c>
    </row>
    <row r="465" spans="1:10">
      <c r="A465" s="30" t="s">
        <v>1411</v>
      </c>
      <c r="B465" s="30" t="s">
        <v>2910</v>
      </c>
      <c r="C465" s="30">
        <v>13</v>
      </c>
      <c r="D465" s="30">
        <v>12</v>
      </c>
      <c r="F465" s="24" t="str">
        <f>IFERROR(MATCH(A465,기사별유입!$J$3:$J$3072,0),"")</f>
        <v/>
      </c>
      <c r="G465" s="24" t="str">
        <f>IF(F465="","",F465&amp;"@"&amp;COUNTIF($F$1:F465,F465))</f>
        <v/>
      </c>
      <c r="H465" s="24" t="str">
        <f t="shared" si="7"/>
        <v>Google 검색</v>
      </c>
      <c r="J465" s="24" t="str">
        <f>IF(F465="","",INDEX('기사 리스트'!B:B,MATCH("https://skinnonews.com"&amp;A465,'기사 리스트'!C:C,0)))</f>
        <v/>
      </c>
    </row>
    <row r="466" spans="1:10">
      <c r="A466" s="30" t="s">
        <v>1258</v>
      </c>
      <c r="B466" s="30" t="s">
        <v>2910</v>
      </c>
      <c r="C466" s="30">
        <v>13</v>
      </c>
      <c r="D466" s="30">
        <v>12</v>
      </c>
      <c r="F466" s="24" t="str">
        <f>IFERROR(MATCH(A466,기사별유입!$J$3:$J$3072,0),"")</f>
        <v/>
      </c>
      <c r="G466" s="24" t="str">
        <f>IF(F466="","",F466&amp;"@"&amp;COUNTIF($F$1:F466,F466))</f>
        <v/>
      </c>
      <c r="H466" s="24" t="str">
        <f t="shared" si="7"/>
        <v>Google 검색</v>
      </c>
      <c r="J466" s="24" t="str">
        <f>IF(F466="","",INDEX('기사 리스트'!B:B,MATCH("https://skinnonews.com"&amp;A466,'기사 리스트'!C:C,0)))</f>
        <v/>
      </c>
    </row>
    <row r="467" spans="1:10">
      <c r="A467" s="30" t="s">
        <v>1222</v>
      </c>
      <c r="B467" s="30" t="s">
        <v>2909</v>
      </c>
      <c r="C467" s="30">
        <v>13</v>
      </c>
      <c r="D467" s="30">
        <v>12</v>
      </c>
      <c r="F467" s="24" t="str">
        <f>IFERROR(MATCH(A467,기사별유입!$J$3:$J$3072,0),"")</f>
        <v/>
      </c>
      <c r="G467" s="24" t="str">
        <f>IF(F467="","",F467&amp;"@"&amp;COUNTIF($F$1:F467,F467))</f>
        <v/>
      </c>
      <c r="H467" s="24" t="str">
        <f t="shared" si="7"/>
        <v>직접유입</v>
      </c>
      <c r="J467" s="24" t="str">
        <f>IF(F467="","",INDEX('기사 리스트'!B:B,MATCH("https://skinnonews.com"&amp;A467,'기사 리스트'!C:C,0)))</f>
        <v/>
      </c>
    </row>
    <row r="468" spans="1:10">
      <c r="A468" s="30" t="s">
        <v>1222</v>
      </c>
      <c r="B468" s="30" t="s">
        <v>2910</v>
      </c>
      <c r="C468" s="30">
        <v>13</v>
      </c>
      <c r="D468" s="30">
        <v>13</v>
      </c>
      <c r="F468" s="24" t="str">
        <f>IFERROR(MATCH(A468,기사별유입!$J$3:$J$3072,0),"")</f>
        <v/>
      </c>
      <c r="G468" s="24" t="str">
        <f>IF(F468="","",F468&amp;"@"&amp;COUNTIF($F$1:F468,F468))</f>
        <v/>
      </c>
      <c r="H468" s="24" t="str">
        <f t="shared" si="7"/>
        <v>Google 검색</v>
      </c>
      <c r="J468" s="24" t="str">
        <f>IF(F468="","",INDEX('기사 리스트'!B:B,MATCH("https://skinnonews.com"&amp;A468,'기사 리스트'!C:C,0)))</f>
        <v/>
      </c>
    </row>
    <row r="469" spans="1:10">
      <c r="A469" s="30" t="s">
        <v>3113</v>
      </c>
      <c r="B469" s="30" t="s">
        <v>2910</v>
      </c>
      <c r="C469" s="30">
        <v>13</v>
      </c>
      <c r="D469" s="30">
        <v>12</v>
      </c>
      <c r="F469" s="24" t="str">
        <f>IFERROR(MATCH(A469,기사별유입!$J$3:$J$3072,0),"")</f>
        <v/>
      </c>
      <c r="G469" s="24" t="str">
        <f>IF(F469="","",F469&amp;"@"&amp;COUNTIF($F$1:F469,F469))</f>
        <v/>
      </c>
      <c r="H469" s="24" t="str">
        <f t="shared" si="7"/>
        <v>Google 검색</v>
      </c>
      <c r="J469" s="24" t="str">
        <f>IF(F469="","",INDEX('기사 리스트'!B:B,MATCH("https://skinnonews.com"&amp;A469,'기사 리스트'!C:C,0)))</f>
        <v/>
      </c>
    </row>
    <row r="470" spans="1:10">
      <c r="A470" s="30" t="s">
        <v>3124</v>
      </c>
      <c r="B470" s="30" t="s">
        <v>2909</v>
      </c>
      <c r="C470" s="30">
        <v>13</v>
      </c>
      <c r="D470" s="30">
        <v>10</v>
      </c>
      <c r="F470" s="24" t="str">
        <f>IFERROR(MATCH(A470,기사별유입!$J$3:$J$3072,0),"")</f>
        <v/>
      </c>
      <c r="G470" s="24" t="str">
        <f>IF(F470="","",F470&amp;"@"&amp;COUNTIF($F$1:F470,F470))</f>
        <v/>
      </c>
      <c r="H470" s="24" t="str">
        <f t="shared" si="7"/>
        <v>직접유입</v>
      </c>
      <c r="J470" s="24" t="str">
        <f>IF(F470="","",INDEX('기사 리스트'!B:B,MATCH("https://skinnonews.com"&amp;A470,'기사 리스트'!C:C,0)))</f>
        <v/>
      </c>
    </row>
    <row r="471" spans="1:10">
      <c r="A471" s="30" t="s">
        <v>3483</v>
      </c>
      <c r="B471" s="30" t="s">
        <v>2911</v>
      </c>
      <c r="C471" s="30">
        <v>13</v>
      </c>
      <c r="D471" s="30">
        <v>8</v>
      </c>
      <c r="F471" s="24">
        <f>IFERROR(MATCH(A471,기사별유입!$J$3:$J$3072,0),"")</f>
        <v>21</v>
      </c>
      <c r="G471" s="24" t="str">
        <f>IF(F471="","",F471&amp;"@"&amp;COUNTIF($F$1:F471,F471))</f>
        <v>21@5</v>
      </c>
      <c r="H471" s="24" t="str">
        <f t="shared" si="7"/>
        <v>Naver 검색</v>
      </c>
      <c r="J471" s="24" t="str">
        <f>IF(F471="","",INDEX('기사 리스트'!B:B,MATCH("https://skinnonews.com"&amp;A471,'기사 리스트'!C:C,0)))</f>
        <v>SK에너지, 국내 최초 지속가능항공유 전용 생산라인 갖췄다</v>
      </c>
    </row>
    <row r="472" spans="1:10">
      <c r="A472" s="30" t="s">
        <v>1772</v>
      </c>
      <c r="B472" s="30" t="s">
        <v>2910</v>
      </c>
      <c r="C472" s="30">
        <v>13</v>
      </c>
      <c r="D472" s="30">
        <v>13</v>
      </c>
      <c r="F472" s="24" t="str">
        <f>IFERROR(MATCH(A472,기사별유입!$J$3:$J$3072,0),"")</f>
        <v/>
      </c>
      <c r="G472" s="24" t="str">
        <f>IF(F472="","",F472&amp;"@"&amp;COUNTIF($F$1:F472,F472))</f>
        <v/>
      </c>
      <c r="H472" s="24" t="str">
        <f t="shared" si="7"/>
        <v>Google 검색</v>
      </c>
      <c r="J472" s="24" t="str">
        <f>IF(F472="","",INDEX('기사 리스트'!B:B,MATCH("https://skinnonews.com"&amp;A472,'기사 리스트'!C:C,0)))</f>
        <v/>
      </c>
    </row>
    <row r="473" spans="1:10">
      <c r="A473" s="30" t="s">
        <v>1608</v>
      </c>
      <c r="B473" s="30" t="s">
        <v>2910</v>
      </c>
      <c r="C473" s="30">
        <v>13</v>
      </c>
      <c r="D473" s="30">
        <v>12</v>
      </c>
      <c r="F473" s="24" t="str">
        <f>IFERROR(MATCH(A473,기사별유입!$J$3:$J$3072,0),"")</f>
        <v/>
      </c>
      <c r="G473" s="24" t="str">
        <f>IF(F473="","",F473&amp;"@"&amp;COUNTIF($F$1:F473,F473))</f>
        <v/>
      </c>
      <c r="H473" s="24" t="str">
        <f t="shared" si="7"/>
        <v>Google 검색</v>
      </c>
      <c r="J473" s="24" t="str">
        <f>IF(F473="","",INDEX('기사 리스트'!B:B,MATCH("https://skinnonews.com"&amp;A473,'기사 리스트'!C:C,0)))</f>
        <v/>
      </c>
    </row>
    <row r="474" spans="1:10">
      <c r="A474" s="30" t="s">
        <v>1825</v>
      </c>
      <c r="B474" s="30" t="s">
        <v>2910</v>
      </c>
      <c r="C474" s="30">
        <v>13</v>
      </c>
      <c r="D474" s="30">
        <v>13</v>
      </c>
      <c r="F474" s="24" t="str">
        <f>IFERROR(MATCH(A474,기사별유입!$J$3:$J$3072,0),"")</f>
        <v/>
      </c>
      <c r="G474" s="24" t="str">
        <f>IF(F474="","",F474&amp;"@"&amp;COUNTIF($F$1:F474,F474))</f>
        <v/>
      </c>
      <c r="H474" s="24" t="str">
        <f t="shared" si="7"/>
        <v>Google 검색</v>
      </c>
      <c r="J474" s="24" t="str">
        <f>IF(F474="","",INDEX('기사 리스트'!B:B,MATCH("https://skinnonews.com"&amp;A474,'기사 리스트'!C:C,0)))</f>
        <v/>
      </c>
    </row>
    <row r="475" spans="1:10">
      <c r="A475" s="30" t="s">
        <v>1465</v>
      </c>
      <c r="B475" s="30" t="s">
        <v>2910</v>
      </c>
      <c r="C475" s="30">
        <v>13</v>
      </c>
      <c r="D475" s="30">
        <v>11</v>
      </c>
      <c r="F475" s="24" t="str">
        <f>IFERROR(MATCH(A475,기사별유입!$J$3:$J$3072,0),"")</f>
        <v/>
      </c>
      <c r="G475" s="24" t="str">
        <f>IF(F475="","",F475&amp;"@"&amp;COUNTIF($F$1:F475,F475))</f>
        <v/>
      </c>
      <c r="H475" s="24" t="str">
        <f t="shared" si="7"/>
        <v>Google 검색</v>
      </c>
      <c r="J475" s="24" t="str">
        <f>IF(F475="","",INDEX('기사 리스트'!B:B,MATCH("https://skinnonews.com"&amp;A475,'기사 리스트'!C:C,0)))</f>
        <v/>
      </c>
    </row>
    <row r="476" spans="1:10">
      <c r="A476" s="30" t="s">
        <v>1576</v>
      </c>
      <c r="B476" s="30" t="s">
        <v>2910</v>
      </c>
      <c r="C476" s="30">
        <v>13</v>
      </c>
      <c r="D476" s="30">
        <v>12</v>
      </c>
      <c r="F476" s="24" t="str">
        <f>IFERROR(MATCH(A476,기사별유입!$J$3:$J$3072,0),"")</f>
        <v/>
      </c>
      <c r="G476" s="24" t="str">
        <f>IF(F476="","",F476&amp;"@"&amp;COUNTIF($F$1:F476,F476))</f>
        <v/>
      </c>
      <c r="H476" s="24" t="str">
        <f t="shared" si="7"/>
        <v>Google 검색</v>
      </c>
      <c r="J476" s="24" t="str">
        <f>IF(F476="","",INDEX('기사 리스트'!B:B,MATCH("https://skinnonews.com"&amp;A476,'기사 리스트'!C:C,0)))</f>
        <v/>
      </c>
    </row>
    <row r="477" spans="1:10">
      <c r="A477" s="30" t="s">
        <v>1739</v>
      </c>
      <c r="B477" s="30" t="s">
        <v>2910</v>
      </c>
      <c r="C477" s="30">
        <v>13</v>
      </c>
      <c r="D477" s="30">
        <v>11</v>
      </c>
      <c r="F477" s="24" t="str">
        <f>IFERROR(MATCH(A477,기사별유입!$J$3:$J$3072,0),"")</f>
        <v/>
      </c>
      <c r="G477" s="24" t="str">
        <f>IF(F477="","",F477&amp;"@"&amp;COUNTIF($F$1:F477,F477))</f>
        <v/>
      </c>
      <c r="H477" s="24" t="str">
        <f t="shared" si="7"/>
        <v>Google 검색</v>
      </c>
      <c r="J477" s="24" t="str">
        <f>IF(F477="","",INDEX('기사 리스트'!B:B,MATCH("https://skinnonews.com"&amp;A477,'기사 리스트'!C:C,0)))</f>
        <v/>
      </c>
    </row>
    <row r="478" spans="1:10">
      <c r="A478" s="30" t="s">
        <v>1561</v>
      </c>
      <c r="B478" s="30" t="s">
        <v>2910</v>
      </c>
      <c r="C478" s="30">
        <v>13</v>
      </c>
      <c r="D478" s="30">
        <v>9</v>
      </c>
      <c r="F478" s="24" t="str">
        <f>IFERROR(MATCH(A478,기사별유입!$J$3:$J$3072,0),"")</f>
        <v/>
      </c>
      <c r="G478" s="24" t="str">
        <f>IF(F478="","",F478&amp;"@"&amp;COUNTIF($F$1:F478,F478))</f>
        <v/>
      </c>
      <c r="H478" s="24" t="str">
        <f t="shared" si="7"/>
        <v>Google 검색</v>
      </c>
      <c r="J478" s="24" t="str">
        <f>IF(F478="","",INDEX('기사 리스트'!B:B,MATCH("https://skinnonews.com"&amp;A478,'기사 리스트'!C:C,0)))</f>
        <v/>
      </c>
    </row>
    <row r="479" spans="1:10">
      <c r="A479" s="30" t="s">
        <v>2004</v>
      </c>
      <c r="B479" s="30" t="s">
        <v>2910</v>
      </c>
      <c r="C479" s="30">
        <v>13</v>
      </c>
      <c r="D479" s="30">
        <v>7</v>
      </c>
      <c r="F479" s="24" t="str">
        <f>IFERROR(MATCH(A479,기사별유입!$J$3:$J$3072,0),"")</f>
        <v/>
      </c>
      <c r="G479" s="24" t="str">
        <f>IF(F479="","",F479&amp;"@"&amp;COUNTIF($F$1:F479,F479))</f>
        <v/>
      </c>
      <c r="H479" s="24" t="str">
        <f t="shared" si="7"/>
        <v>Google 검색</v>
      </c>
      <c r="J479" s="24" t="str">
        <f>IF(F479="","",INDEX('기사 리스트'!B:B,MATCH("https://skinnonews.com"&amp;A479,'기사 리스트'!C:C,0)))</f>
        <v/>
      </c>
    </row>
    <row r="480" spans="1:10">
      <c r="A480" s="30" t="s">
        <v>1499</v>
      </c>
      <c r="B480" s="30" t="s">
        <v>2910</v>
      </c>
      <c r="C480" s="30">
        <v>13</v>
      </c>
      <c r="D480" s="30">
        <v>7</v>
      </c>
      <c r="F480" s="24" t="str">
        <f>IFERROR(MATCH(A480,기사별유입!$J$3:$J$3072,0),"")</f>
        <v/>
      </c>
      <c r="G480" s="24" t="str">
        <f>IF(F480="","",F480&amp;"@"&amp;COUNTIF($F$1:F480,F480))</f>
        <v/>
      </c>
      <c r="H480" s="24" t="str">
        <f t="shared" si="7"/>
        <v>Google 검색</v>
      </c>
      <c r="J480" s="24" t="str">
        <f>IF(F480="","",INDEX('기사 리스트'!B:B,MATCH("https://skinnonews.com"&amp;A480,'기사 리스트'!C:C,0)))</f>
        <v/>
      </c>
    </row>
    <row r="481" spans="1:10">
      <c r="A481" s="30" t="s">
        <v>1788</v>
      </c>
      <c r="B481" s="30" t="s">
        <v>2910</v>
      </c>
      <c r="C481" s="30">
        <v>13</v>
      </c>
      <c r="D481" s="30">
        <v>12</v>
      </c>
      <c r="F481" s="24" t="str">
        <f>IFERROR(MATCH(A481,기사별유입!$J$3:$J$3072,0),"")</f>
        <v/>
      </c>
      <c r="G481" s="24" t="str">
        <f>IF(F481="","",F481&amp;"@"&amp;COUNTIF($F$1:F481,F481))</f>
        <v/>
      </c>
      <c r="H481" s="24" t="str">
        <f t="shared" si="7"/>
        <v>Google 검색</v>
      </c>
      <c r="J481" s="24" t="str">
        <f>IF(F481="","",INDEX('기사 리스트'!B:B,MATCH("https://skinnonews.com"&amp;A481,'기사 리스트'!C:C,0)))</f>
        <v/>
      </c>
    </row>
    <row r="482" spans="1:10">
      <c r="A482" s="30" t="s">
        <v>1488</v>
      </c>
      <c r="B482" s="30" t="s">
        <v>2910</v>
      </c>
      <c r="C482" s="30">
        <v>13</v>
      </c>
      <c r="D482" s="30">
        <v>9</v>
      </c>
      <c r="F482" s="24" t="str">
        <f>IFERROR(MATCH(A482,기사별유입!$J$3:$J$3072,0),"")</f>
        <v/>
      </c>
      <c r="G482" s="24" t="str">
        <f>IF(F482="","",F482&amp;"@"&amp;COUNTIF($F$1:F482,F482))</f>
        <v/>
      </c>
      <c r="H482" s="24" t="str">
        <f t="shared" si="7"/>
        <v>Google 검색</v>
      </c>
      <c r="J482" s="24" t="str">
        <f>IF(F482="","",INDEX('기사 리스트'!B:B,MATCH("https://skinnonews.com"&amp;A482,'기사 리스트'!C:C,0)))</f>
        <v/>
      </c>
    </row>
    <row r="483" spans="1:10">
      <c r="A483" s="30" t="s">
        <v>1221</v>
      </c>
      <c r="B483" s="30" t="s">
        <v>2909</v>
      </c>
      <c r="C483" s="30">
        <v>13</v>
      </c>
      <c r="D483" s="30">
        <v>12</v>
      </c>
      <c r="F483" s="24">
        <f>IFERROR(MATCH(A483,기사별유입!$J$3:$J$3072,0),"")</f>
        <v>6</v>
      </c>
      <c r="G483" s="24" t="str">
        <f>IF(F483="","",F483&amp;"@"&amp;COUNTIF($F$1:F483,F483))</f>
        <v>6@3</v>
      </c>
      <c r="H483" s="24" t="str">
        <f t="shared" si="7"/>
        <v>직접유입</v>
      </c>
      <c r="J483" s="24" t="str">
        <f>IF(F483="","",INDEX('기사 리스트'!B:B,MATCH("https://skinnonews.com"&amp;A483,'기사 리스트'!C:C,0)))</f>
        <v>각형, 원통형, 파우치형… 형태에 따른 전기차 배터리 특성</v>
      </c>
    </row>
    <row r="484" spans="1:10">
      <c r="A484" s="30" t="s">
        <v>1746</v>
      </c>
      <c r="B484" s="30" t="s">
        <v>2910</v>
      </c>
      <c r="C484" s="30">
        <v>13</v>
      </c>
      <c r="D484" s="30">
        <v>11</v>
      </c>
      <c r="F484" s="24" t="str">
        <f>IFERROR(MATCH(A484,기사별유입!$J$3:$J$3072,0),"")</f>
        <v/>
      </c>
      <c r="G484" s="24" t="str">
        <f>IF(F484="","",F484&amp;"@"&amp;COUNTIF($F$1:F484,F484))</f>
        <v/>
      </c>
      <c r="H484" s="24" t="str">
        <f t="shared" si="7"/>
        <v>Google 검색</v>
      </c>
      <c r="J484" s="24" t="str">
        <f>IF(F484="","",INDEX('기사 리스트'!B:B,MATCH("https://skinnonews.com"&amp;A484,'기사 리스트'!C:C,0)))</f>
        <v/>
      </c>
    </row>
    <row r="485" spans="1:10">
      <c r="A485" s="30" t="s">
        <v>1491</v>
      </c>
      <c r="B485" s="30" t="s">
        <v>2910</v>
      </c>
      <c r="C485" s="30">
        <v>13</v>
      </c>
      <c r="D485" s="30">
        <v>11</v>
      </c>
      <c r="F485" s="24" t="str">
        <f>IFERROR(MATCH(A485,기사별유입!$J$3:$J$3072,0),"")</f>
        <v/>
      </c>
      <c r="G485" s="24" t="str">
        <f>IF(F485="","",F485&amp;"@"&amp;COUNTIF($F$1:F485,F485))</f>
        <v/>
      </c>
      <c r="H485" s="24" t="str">
        <f t="shared" si="7"/>
        <v>Google 검색</v>
      </c>
      <c r="J485" s="24" t="str">
        <f>IF(F485="","",INDEX('기사 리스트'!B:B,MATCH("https://skinnonews.com"&amp;A485,'기사 리스트'!C:C,0)))</f>
        <v/>
      </c>
    </row>
    <row r="486" spans="1:10">
      <c r="A486" s="30" t="s">
        <v>1256</v>
      </c>
      <c r="B486" s="30" t="s">
        <v>2911</v>
      </c>
      <c r="C486" s="30">
        <v>13</v>
      </c>
      <c r="D486" s="30">
        <v>5</v>
      </c>
      <c r="F486" s="24" t="str">
        <f>IFERROR(MATCH(A486,기사별유입!$J$3:$J$3072,0),"")</f>
        <v/>
      </c>
      <c r="G486" s="24" t="str">
        <f>IF(F486="","",F486&amp;"@"&amp;COUNTIF($F$1:F486,F486))</f>
        <v/>
      </c>
      <c r="H486" s="24" t="str">
        <f t="shared" si="7"/>
        <v>Naver 검색</v>
      </c>
      <c r="J486" s="24" t="str">
        <f>IF(F486="","",INDEX('기사 리스트'!B:B,MATCH("https://skinnonews.com"&amp;A486,'기사 리스트'!C:C,0)))</f>
        <v/>
      </c>
    </row>
    <row r="487" spans="1:10">
      <c r="A487" s="30" t="s">
        <v>1240</v>
      </c>
      <c r="B487" s="30" t="s">
        <v>2917</v>
      </c>
      <c r="C487" s="30">
        <v>13</v>
      </c>
      <c r="D487" s="30">
        <v>9</v>
      </c>
      <c r="F487" s="24" t="str">
        <f>IFERROR(MATCH(A487,기사별유입!$J$3:$J$3072,0),"")</f>
        <v/>
      </c>
      <c r="G487" s="24" t="str">
        <f>IF(F487="","",F487&amp;"@"&amp;COUNTIF($F$1:F487,F487))</f>
        <v/>
      </c>
      <c r="H487" s="24" t="str">
        <f t="shared" si="7"/>
        <v>Skincheonpetrochem.com</v>
      </c>
      <c r="J487" s="24" t="str">
        <f>IF(F487="","",INDEX('기사 리스트'!B:B,MATCH("https://skinnonews.com"&amp;A487,'기사 리스트'!C:C,0)))</f>
        <v/>
      </c>
    </row>
    <row r="488" spans="1:10">
      <c r="A488" s="30" t="s">
        <v>1620</v>
      </c>
      <c r="B488" s="30" t="s">
        <v>2910</v>
      </c>
      <c r="C488" s="30">
        <v>12</v>
      </c>
      <c r="D488" s="30">
        <v>11</v>
      </c>
      <c r="F488" s="24" t="str">
        <f>IFERROR(MATCH(A488,기사별유입!$J$3:$J$3072,0),"")</f>
        <v/>
      </c>
      <c r="G488" s="24" t="str">
        <f>IF(F488="","",F488&amp;"@"&amp;COUNTIF($F$1:F488,F488))</f>
        <v/>
      </c>
      <c r="H488" s="24" t="str">
        <f t="shared" si="7"/>
        <v>Google 검색</v>
      </c>
      <c r="J488" s="24" t="str">
        <f>IF(F488="","",INDEX('기사 리스트'!B:B,MATCH("https://skinnonews.com"&amp;A488,'기사 리스트'!C:C,0)))</f>
        <v/>
      </c>
    </row>
    <row r="489" spans="1:10">
      <c r="A489" s="30" t="s">
        <v>1892</v>
      </c>
      <c r="B489" s="30" t="s">
        <v>2910</v>
      </c>
      <c r="C489" s="30">
        <v>12</v>
      </c>
      <c r="D489" s="30">
        <v>10</v>
      </c>
      <c r="F489" s="24" t="str">
        <f>IFERROR(MATCH(A489,기사별유입!$J$3:$J$3072,0),"")</f>
        <v/>
      </c>
      <c r="G489" s="24" t="str">
        <f>IF(F489="","",F489&amp;"@"&amp;COUNTIF($F$1:F489,F489))</f>
        <v/>
      </c>
      <c r="H489" s="24" t="str">
        <f t="shared" si="7"/>
        <v>Google 검색</v>
      </c>
      <c r="J489" s="24" t="str">
        <f>IF(F489="","",INDEX('기사 리스트'!B:B,MATCH("https://skinnonews.com"&amp;A489,'기사 리스트'!C:C,0)))</f>
        <v/>
      </c>
    </row>
    <row r="490" spans="1:10">
      <c r="A490" s="30" t="s">
        <v>2048</v>
      </c>
      <c r="B490" s="30" t="s">
        <v>2910</v>
      </c>
      <c r="C490" s="30">
        <v>12</v>
      </c>
      <c r="D490" s="30">
        <v>9</v>
      </c>
      <c r="F490" s="24" t="str">
        <f>IFERROR(MATCH(A490,기사별유입!$J$3:$J$3072,0),"")</f>
        <v/>
      </c>
      <c r="G490" s="24" t="str">
        <f>IF(F490="","",F490&amp;"@"&amp;COUNTIF($F$1:F490,F490))</f>
        <v/>
      </c>
      <c r="H490" s="24" t="str">
        <f t="shared" si="7"/>
        <v>Google 검색</v>
      </c>
      <c r="J490" s="24" t="str">
        <f>IF(F490="","",INDEX('기사 리스트'!B:B,MATCH("https://skinnonews.com"&amp;A490,'기사 리스트'!C:C,0)))</f>
        <v/>
      </c>
    </row>
    <row r="491" spans="1:10">
      <c r="A491" s="30" t="s">
        <v>2143</v>
      </c>
      <c r="B491" s="30" t="s">
        <v>2910</v>
      </c>
      <c r="C491" s="30">
        <v>12</v>
      </c>
      <c r="D491" s="30">
        <v>6</v>
      </c>
      <c r="F491" s="24" t="str">
        <f>IFERROR(MATCH(A491,기사별유입!$J$3:$J$3072,0),"")</f>
        <v/>
      </c>
      <c r="G491" s="24" t="str">
        <f>IF(F491="","",F491&amp;"@"&amp;COUNTIF($F$1:F491,F491))</f>
        <v/>
      </c>
      <c r="H491" s="24" t="str">
        <f t="shared" si="7"/>
        <v>Google 검색</v>
      </c>
      <c r="J491" s="24" t="str">
        <f>IF(F491="","",INDEX('기사 리스트'!B:B,MATCH("https://skinnonews.com"&amp;A491,'기사 리스트'!C:C,0)))</f>
        <v/>
      </c>
    </row>
    <row r="492" spans="1:10">
      <c r="A492" s="30" t="s">
        <v>1701</v>
      </c>
      <c r="B492" s="30" t="s">
        <v>2910</v>
      </c>
      <c r="C492" s="30">
        <v>12</v>
      </c>
      <c r="D492" s="30">
        <v>10</v>
      </c>
      <c r="F492" s="24" t="str">
        <f>IFERROR(MATCH(A492,기사별유입!$J$3:$J$3072,0),"")</f>
        <v/>
      </c>
      <c r="G492" s="24" t="str">
        <f>IF(F492="","",F492&amp;"@"&amp;COUNTIF($F$1:F492,F492))</f>
        <v/>
      </c>
      <c r="H492" s="24" t="str">
        <f t="shared" si="7"/>
        <v>Google 검색</v>
      </c>
      <c r="J492" s="24" t="str">
        <f>IF(F492="","",INDEX('기사 리스트'!B:B,MATCH("https://skinnonews.com"&amp;A492,'기사 리스트'!C:C,0)))</f>
        <v/>
      </c>
    </row>
    <row r="493" spans="1:10">
      <c r="A493" s="30" t="s">
        <v>2366</v>
      </c>
      <c r="B493" s="30" t="s">
        <v>2910</v>
      </c>
      <c r="C493" s="30">
        <v>12</v>
      </c>
      <c r="D493" s="30">
        <v>8</v>
      </c>
      <c r="F493" s="24" t="str">
        <f>IFERROR(MATCH(A493,기사별유입!$J$3:$J$3072,0),"")</f>
        <v/>
      </c>
      <c r="G493" s="24" t="str">
        <f>IF(F493="","",F493&amp;"@"&amp;COUNTIF($F$1:F493,F493))</f>
        <v/>
      </c>
      <c r="H493" s="24" t="str">
        <f t="shared" si="7"/>
        <v>Google 검색</v>
      </c>
      <c r="J493" s="24" t="str">
        <f>IF(F493="","",INDEX('기사 리스트'!B:B,MATCH("https://skinnonews.com"&amp;A493,'기사 리스트'!C:C,0)))</f>
        <v/>
      </c>
    </row>
    <row r="494" spans="1:10">
      <c r="A494" s="30" t="s">
        <v>1369</v>
      </c>
      <c r="B494" s="30" t="s">
        <v>2910</v>
      </c>
      <c r="C494" s="30">
        <v>12</v>
      </c>
      <c r="D494" s="30">
        <v>11</v>
      </c>
      <c r="F494" s="24" t="str">
        <f>IFERROR(MATCH(A494,기사별유입!$J$3:$J$3072,0),"")</f>
        <v/>
      </c>
      <c r="G494" s="24" t="str">
        <f>IF(F494="","",F494&amp;"@"&amp;COUNTIF($F$1:F494,F494))</f>
        <v/>
      </c>
      <c r="H494" s="24" t="str">
        <f t="shared" si="7"/>
        <v>Google 검색</v>
      </c>
      <c r="J494" s="24" t="str">
        <f>IF(F494="","",INDEX('기사 리스트'!B:B,MATCH("https://skinnonews.com"&amp;A494,'기사 리스트'!C:C,0)))</f>
        <v/>
      </c>
    </row>
    <row r="495" spans="1:10">
      <c r="A495" s="30" t="s">
        <v>1759</v>
      </c>
      <c r="B495" s="30" t="s">
        <v>2910</v>
      </c>
      <c r="C495" s="30">
        <v>12</v>
      </c>
      <c r="D495" s="30">
        <v>11</v>
      </c>
      <c r="F495" s="24" t="str">
        <f>IFERROR(MATCH(A495,기사별유입!$J$3:$J$3072,0),"")</f>
        <v/>
      </c>
      <c r="G495" s="24" t="str">
        <f>IF(F495="","",F495&amp;"@"&amp;COUNTIF($F$1:F495,F495))</f>
        <v/>
      </c>
      <c r="H495" s="24" t="str">
        <f t="shared" si="7"/>
        <v>Google 검색</v>
      </c>
      <c r="J495" s="24" t="str">
        <f>IF(F495="","",INDEX('기사 리스트'!B:B,MATCH("https://skinnonews.com"&amp;A495,'기사 리스트'!C:C,0)))</f>
        <v/>
      </c>
    </row>
    <row r="496" spans="1:10">
      <c r="A496" s="30" t="s">
        <v>1406</v>
      </c>
      <c r="B496" s="30" t="s">
        <v>2910</v>
      </c>
      <c r="C496" s="30">
        <v>12</v>
      </c>
      <c r="D496" s="30">
        <v>8</v>
      </c>
      <c r="F496" s="24" t="str">
        <f>IFERROR(MATCH(A496,기사별유입!$J$3:$J$3072,0),"")</f>
        <v/>
      </c>
      <c r="G496" s="24" t="str">
        <f>IF(F496="","",F496&amp;"@"&amp;COUNTIF($F$1:F496,F496))</f>
        <v/>
      </c>
      <c r="H496" s="24" t="str">
        <f t="shared" si="7"/>
        <v>Google 검색</v>
      </c>
      <c r="J496" s="24" t="str">
        <f>IF(F496="","",INDEX('기사 리스트'!B:B,MATCH("https://skinnonews.com"&amp;A496,'기사 리스트'!C:C,0)))</f>
        <v/>
      </c>
    </row>
    <row r="497" spans="1:10">
      <c r="A497" s="30" t="s">
        <v>1671</v>
      </c>
      <c r="B497" s="30" t="s">
        <v>2910</v>
      </c>
      <c r="C497" s="30">
        <v>12</v>
      </c>
      <c r="D497" s="30">
        <v>10</v>
      </c>
      <c r="F497" s="24" t="str">
        <f>IFERROR(MATCH(A497,기사별유입!$J$3:$J$3072,0),"")</f>
        <v/>
      </c>
      <c r="G497" s="24" t="str">
        <f>IF(F497="","",F497&amp;"@"&amp;COUNTIF($F$1:F497,F497))</f>
        <v/>
      </c>
      <c r="H497" s="24" t="str">
        <f t="shared" si="7"/>
        <v>Google 검색</v>
      </c>
      <c r="J497" s="24" t="str">
        <f>IF(F497="","",INDEX('기사 리스트'!B:B,MATCH("https://skinnonews.com"&amp;A497,'기사 리스트'!C:C,0)))</f>
        <v/>
      </c>
    </row>
    <row r="498" spans="1:10">
      <c r="A498" s="30" t="s">
        <v>1761</v>
      </c>
      <c r="B498" s="30" t="s">
        <v>2910</v>
      </c>
      <c r="C498" s="30">
        <v>12</v>
      </c>
      <c r="D498" s="30">
        <v>9</v>
      </c>
      <c r="F498" s="24" t="str">
        <f>IFERROR(MATCH(A498,기사별유입!$J$3:$J$3072,0),"")</f>
        <v/>
      </c>
      <c r="G498" s="24" t="str">
        <f>IF(F498="","",F498&amp;"@"&amp;COUNTIF($F$1:F498,F498))</f>
        <v/>
      </c>
      <c r="H498" s="24" t="str">
        <f t="shared" si="7"/>
        <v>Google 검색</v>
      </c>
      <c r="J498" s="24" t="str">
        <f>IF(F498="","",INDEX('기사 리스트'!B:B,MATCH("https://skinnonews.com"&amp;A498,'기사 리스트'!C:C,0)))</f>
        <v/>
      </c>
    </row>
    <row r="499" spans="1:10">
      <c r="A499" s="30" t="s">
        <v>1625</v>
      </c>
      <c r="B499" s="30" t="s">
        <v>2910</v>
      </c>
      <c r="C499" s="30">
        <v>12</v>
      </c>
      <c r="D499" s="30">
        <v>9</v>
      </c>
      <c r="F499" s="24" t="str">
        <f>IFERROR(MATCH(A499,기사별유입!$J$3:$J$3072,0),"")</f>
        <v/>
      </c>
      <c r="G499" s="24" t="str">
        <f>IF(F499="","",F499&amp;"@"&amp;COUNTIF($F$1:F499,F499))</f>
        <v/>
      </c>
      <c r="H499" s="24" t="str">
        <f t="shared" si="7"/>
        <v>Google 검색</v>
      </c>
      <c r="J499" s="24" t="str">
        <f>IF(F499="","",INDEX('기사 리스트'!B:B,MATCH("https://skinnonews.com"&amp;A499,'기사 리스트'!C:C,0)))</f>
        <v/>
      </c>
    </row>
    <row r="500" spans="1:10">
      <c r="A500" s="30" t="s">
        <v>1334</v>
      </c>
      <c r="B500" s="30" t="s">
        <v>2911</v>
      </c>
      <c r="C500" s="30">
        <v>12</v>
      </c>
      <c r="D500" s="30">
        <v>10</v>
      </c>
      <c r="F500" s="24">
        <f>IFERROR(MATCH(A500,기사별유입!$J$3:$J$3072,0),"")</f>
        <v>74</v>
      </c>
      <c r="G500" s="24" t="str">
        <f>IF(F500="","",F500&amp;"@"&amp;COUNTIF($F$1:F500,F500))</f>
        <v>74@3</v>
      </c>
      <c r="H500" s="24" t="str">
        <f t="shared" si="7"/>
        <v>Naver 검색</v>
      </c>
      <c r="J500" s="24" t="str">
        <f>IF(F500="","",INDEX('기사 리스트'!B:B,MATCH("https://skinnonews.com"&amp;A500,'기사 리스트'!C:C,0)))</f>
        <v>현대차그룹-SK엔무브, ‘차세대 차량용 냉매’ 개발 추진 “열관리 시장 확대”</v>
      </c>
    </row>
    <row r="501" spans="1:10">
      <c r="A501" s="30" t="s">
        <v>1236</v>
      </c>
      <c r="B501" s="30" t="s">
        <v>2909</v>
      </c>
      <c r="C501" s="30">
        <v>12</v>
      </c>
      <c r="D501" s="30">
        <v>8</v>
      </c>
      <c r="F501" s="24">
        <f>IFERROR(MATCH(A501,기사별유입!$J$3:$J$3072,0),"")</f>
        <v>12</v>
      </c>
      <c r="G501" s="24" t="str">
        <f>IF(F501="","",F501&amp;"@"&amp;COUNTIF($F$1:F501,F501))</f>
        <v>12@2</v>
      </c>
      <c r="H501" s="24" t="str">
        <f t="shared" si="7"/>
        <v>직접유입</v>
      </c>
      <c r="J501" s="24" t="str">
        <f>IF(F501="","",INDEX('기사 리스트'!B:B,MATCH("https://skinnonews.com"&amp;A501,'기사 리스트'!C:C,0)))</f>
        <v>플라스틱 분리배출, 이제 마크부터 확인하세요!</v>
      </c>
    </row>
    <row r="502" spans="1:10">
      <c r="A502" s="30" t="s">
        <v>1251</v>
      </c>
      <c r="B502" s="30" t="s">
        <v>2909</v>
      </c>
      <c r="C502" s="30">
        <v>12</v>
      </c>
      <c r="D502" s="30">
        <v>8</v>
      </c>
      <c r="F502" s="24">
        <f>IFERROR(MATCH(A502,기사별유입!$J$3:$J$3072,0),"")</f>
        <v>20</v>
      </c>
      <c r="G502" s="24" t="str">
        <f>IF(F502="","",F502&amp;"@"&amp;COUNTIF($F$1:F502,F502))</f>
        <v>20@4</v>
      </c>
      <c r="H502" s="24" t="str">
        <f t="shared" si="7"/>
        <v>직접유입</v>
      </c>
      <c r="J502" s="24" t="str">
        <f>IF(F502="","",INDEX('기사 리스트'!B:B,MATCH("https://skinnonews.com"&amp;A502,'기사 리스트'!C:C,0)))</f>
        <v>SK엔무브, 데이터센터 수조형 액침냉각 이어 정밀액체냉각 시장 본격 진출</v>
      </c>
    </row>
    <row r="503" spans="1:10">
      <c r="A503" s="30" t="s">
        <v>1407</v>
      </c>
      <c r="B503" s="30" t="s">
        <v>2920</v>
      </c>
      <c r="C503" s="30">
        <v>12</v>
      </c>
      <c r="D503" s="30">
        <v>10</v>
      </c>
      <c r="F503" s="24" t="str">
        <f>IFERROR(MATCH(A503,기사별유입!$J$3:$J$3072,0),"")</f>
        <v/>
      </c>
      <c r="G503" s="24" t="str">
        <f>IF(F503="","",F503&amp;"@"&amp;COUNTIF($F$1:F503,F503))</f>
        <v/>
      </c>
      <c r="H503" s="24" t="str">
        <f t="shared" si="7"/>
        <v>Skenmove.com</v>
      </c>
      <c r="J503" s="24" t="str">
        <f>IF(F503="","",INDEX('기사 리스트'!B:B,MATCH("https://skinnonews.com"&amp;A503,'기사 리스트'!C:C,0)))</f>
        <v/>
      </c>
    </row>
    <row r="504" spans="1:10">
      <c r="A504" s="30" t="s">
        <v>1284</v>
      </c>
      <c r="B504" s="30" t="s">
        <v>2909</v>
      </c>
      <c r="C504" s="30">
        <v>12</v>
      </c>
      <c r="D504" s="30">
        <v>12</v>
      </c>
      <c r="F504" s="24" t="str">
        <f>IFERROR(MATCH(A504,기사별유입!$J$3:$J$3072,0),"")</f>
        <v/>
      </c>
      <c r="G504" s="24" t="str">
        <f>IF(F504="","",F504&amp;"@"&amp;COUNTIF($F$1:F504,F504))</f>
        <v/>
      </c>
      <c r="H504" s="24" t="str">
        <f t="shared" si="7"/>
        <v>직접유입</v>
      </c>
      <c r="J504" s="24" t="str">
        <f>IF(F504="","",INDEX('기사 리스트'!B:B,MATCH("https://skinnonews.com"&amp;A504,'기사 리스트'!C:C,0)))</f>
        <v/>
      </c>
    </row>
    <row r="505" spans="1:10">
      <c r="A505" s="30" t="s">
        <v>1239</v>
      </c>
      <c r="B505" s="30" t="s">
        <v>2910</v>
      </c>
      <c r="C505" s="30">
        <v>12</v>
      </c>
      <c r="D505" s="30">
        <v>11</v>
      </c>
      <c r="F505" s="24" t="str">
        <f>IFERROR(MATCH(A505,기사별유입!$J$3:$J$3072,0),"")</f>
        <v/>
      </c>
      <c r="G505" s="24" t="str">
        <f>IF(F505="","",F505&amp;"@"&amp;COUNTIF($F$1:F505,F505))</f>
        <v/>
      </c>
      <c r="H505" s="24" t="str">
        <f t="shared" si="7"/>
        <v>Google 검색</v>
      </c>
      <c r="J505" s="24" t="str">
        <f>IF(F505="","",INDEX('기사 리스트'!B:B,MATCH("https://skinnonews.com"&amp;A505,'기사 리스트'!C:C,0)))</f>
        <v/>
      </c>
    </row>
    <row r="506" spans="1:10">
      <c r="A506" s="30" t="s">
        <v>3108</v>
      </c>
      <c r="B506" s="30" t="s">
        <v>2910</v>
      </c>
      <c r="C506" s="30">
        <v>12</v>
      </c>
      <c r="D506" s="30">
        <v>11</v>
      </c>
      <c r="F506" s="24" t="str">
        <f>IFERROR(MATCH(A506,기사별유입!$J$3:$J$3072,0),"")</f>
        <v/>
      </c>
      <c r="G506" s="24" t="str">
        <f>IF(F506="","",F506&amp;"@"&amp;COUNTIF($F$1:F506,F506))</f>
        <v/>
      </c>
      <c r="H506" s="24" t="str">
        <f t="shared" si="7"/>
        <v>Google 검색</v>
      </c>
      <c r="J506" s="24" t="str">
        <f>IF(F506="","",INDEX('기사 리스트'!B:B,MATCH("https://skinnonews.com"&amp;A506,'기사 리스트'!C:C,0)))</f>
        <v/>
      </c>
    </row>
    <row r="507" spans="1:10">
      <c r="A507" s="30" t="s">
        <v>3111</v>
      </c>
      <c r="B507" s="30" t="s">
        <v>2910</v>
      </c>
      <c r="C507" s="30">
        <v>12</v>
      </c>
      <c r="D507" s="30">
        <v>11</v>
      </c>
      <c r="F507" s="24" t="str">
        <f>IFERROR(MATCH(A507,기사별유입!$J$3:$J$3072,0),"")</f>
        <v/>
      </c>
      <c r="G507" s="24" t="str">
        <f>IF(F507="","",F507&amp;"@"&amp;COUNTIF($F$1:F507,F507))</f>
        <v/>
      </c>
      <c r="H507" s="24" t="str">
        <f t="shared" si="7"/>
        <v>Google 검색</v>
      </c>
      <c r="J507" s="24" t="str">
        <f>IF(F507="","",INDEX('기사 리스트'!B:B,MATCH("https://skinnonews.com"&amp;A507,'기사 리스트'!C:C,0)))</f>
        <v/>
      </c>
    </row>
    <row r="508" spans="1:10">
      <c r="A508" s="30" t="s">
        <v>3480</v>
      </c>
      <c r="B508" s="30" t="s">
        <v>2923</v>
      </c>
      <c r="C508" s="30">
        <v>12</v>
      </c>
      <c r="D508" s="30">
        <v>8</v>
      </c>
      <c r="F508" s="24">
        <f>IFERROR(MATCH(A508,기사별유입!$J$3:$J$3072,0),"")</f>
        <v>2</v>
      </c>
      <c r="G508" s="24" t="str">
        <f>IF(F508="","",F508&amp;"@"&amp;COUNTIF($F$1:F508,F508))</f>
        <v>2@5</v>
      </c>
      <c r="H508" s="24" t="str">
        <f t="shared" si="7"/>
        <v>Ozmailer.com</v>
      </c>
      <c r="J508" s="24" t="str">
        <f>IF(F508="","",INDEX('기사 리스트'!B:B,MATCH("https://skinnonews.com"&amp;A508,'기사 리스트'!C:C,0)))</f>
        <v>손때 묻어 누렇게 변한 케이스? 누군가 밟아서 하얗게 변한 의자? 정말 우리가 잘못 관리한 걸까?</v>
      </c>
    </row>
    <row r="509" spans="1:10">
      <c r="A509" s="30" t="s">
        <v>3491</v>
      </c>
      <c r="B509" s="30" t="s">
        <v>2909</v>
      </c>
      <c r="C509" s="30">
        <v>12</v>
      </c>
      <c r="D509" s="30">
        <v>12</v>
      </c>
      <c r="F509" s="24">
        <f>IFERROR(MATCH(A509,기사별유입!$J$3:$J$3072,0),"")</f>
        <v>94</v>
      </c>
      <c r="G509" s="24" t="str">
        <f>IF(F509="","",F509&amp;"@"&amp;COUNTIF($F$1:F509,F509))</f>
        <v>94@1</v>
      </c>
      <c r="H509" s="24" t="str">
        <f t="shared" si="7"/>
        <v>직접유입</v>
      </c>
      <c r="J509" s="24" t="str">
        <f>IF(F509="","",INDEX('기사 리스트'!B:B,MATCH("https://skinnonews.com"&amp;A509,'기사 리스트'!C:C,0)))</f>
        <v>SK인천석유화학과 함께하는 우리동네 Culture Plus+ ‘한 여름밤의 콘서트’ 진행</v>
      </c>
    </row>
    <row r="510" spans="1:10">
      <c r="A510" s="30" t="s">
        <v>3491</v>
      </c>
      <c r="B510" s="30" t="s">
        <v>2917</v>
      </c>
      <c r="C510" s="30">
        <v>12</v>
      </c>
      <c r="D510" s="30">
        <v>11</v>
      </c>
      <c r="F510" s="24">
        <f>IFERROR(MATCH(A510,기사별유입!$J$3:$J$3072,0),"")</f>
        <v>94</v>
      </c>
      <c r="G510" s="24" t="str">
        <f>IF(F510="","",F510&amp;"@"&amp;COUNTIF($F$1:F510,F510))</f>
        <v>94@2</v>
      </c>
      <c r="H510" s="24" t="str">
        <f t="shared" si="7"/>
        <v>Skincheonpetrochem.com</v>
      </c>
      <c r="J510" s="24" t="str">
        <f>IF(F510="","",INDEX('기사 리스트'!B:B,MATCH("https://skinnonews.com"&amp;A510,'기사 리스트'!C:C,0)))</f>
        <v>SK인천석유화학과 함께하는 우리동네 Culture Plus+ ‘한 여름밤의 콘서트’ 진행</v>
      </c>
    </row>
    <row r="511" spans="1:10">
      <c r="A511" s="30" t="s">
        <v>3487</v>
      </c>
      <c r="B511" s="30" t="s">
        <v>2923</v>
      </c>
      <c r="C511" s="30">
        <v>12</v>
      </c>
      <c r="D511" s="30">
        <v>3</v>
      </c>
      <c r="F511" s="24">
        <f>IFERROR(MATCH(A511,기사별유입!$J$3:$J$3072,0),"")</f>
        <v>61</v>
      </c>
      <c r="G511" s="24" t="str">
        <f>IF(F511="","",F511&amp;"@"&amp;COUNTIF($F$1:F511,F511))</f>
        <v>61@3</v>
      </c>
      <c r="H511" s="24" t="str">
        <f t="shared" si="7"/>
        <v>Ozmailer.com</v>
      </c>
      <c r="J511" s="24" t="str">
        <f>IF(F511="","",INDEX('기사 리스트'!B:B,MATCH("https://skinnonews.com"&amp;A511,'기사 리스트'!C:C,0)))</f>
        <v>SK엔무브, 에코바디스 ESG 평가 ‘골드 등급’ 획득</v>
      </c>
    </row>
    <row r="512" spans="1:10">
      <c r="A512" s="30" t="s">
        <v>3481</v>
      </c>
      <c r="B512" s="30" t="s">
        <v>2926</v>
      </c>
      <c r="C512" s="30">
        <v>12</v>
      </c>
      <c r="D512" s="30">
        <v>7</v>
      </c>
      <c r="F512" s="24">
        <f>IFERROR(MATCH(A512,기사별유입!$J$3:$J$3072,0),"")</f>
        <v>11</v>
      </c>
      <c r="G512" s="24" t="str">
        <f>IF(F512="","",F512&amp;"@"&amp;COUNTIF($F$1:F512,F512))</f>
        <v>11@4</v>
      </c>
      <c r="H512" s="24" t="str">
        <f t="shared" si="7"/>
        <v>Instagramstory</v>
      </c>
      <c r="J512" s="24" t="str">
        <f>IF(F512="","",INDEX('기사 리스트'!B:B,MATCH("https://skinnonews.com"&amp;A512,'기사 리스트'!C:C,0)))</f>
        <v>“소원을 말해봐♬” 아이의 소중한 꿈을 현실로 만드는 위시 메이커(Wish Maker)</v>
      </c>
    </row>
    <row r="513" spans="1:10">
      <c r="A513" s="30" t="s">
        <v>2713</v>
      </c>
      <c r="B513" s="30" t="s">
        <v>2910</v>
      </c>
      <c r="C513" s="30">
        <v>12</v>
      </c>
      <c r="D513" s="30">
        <v>9</v>
      </c>
      <c r="F513" s="24" t="str">
        <f>IFERROR(MATCH(A513,기사별유입!$J$3:$J$3072,0),"")</f>
        <v/>
      </c>
      <c r="G513" s="24" t="str">
        <f>IF(F513="","",F513&amp;"@"&amp;COUNTIF($F$1:F513,F513))</f>
        <v/>
      </c>
      <c r="H513" s="24" t="str">
        <f t="shared" si="7"/>
        <v>Google 검색</v>
      </c>
      <c r="J513" s="24" t="str">
        <f>IF(F513="","",INDEX('기사 리스트'!B:B,MATCH("https://skinnonews.com"&amp;A513,'기사 리스트'!C:C,0)))</f>
        <v/>
      </c>
    </row>
    <row r="514" spans="1:10">
      <c r="A514" s="30" t="s">
        <v>1713</v>
      </c>
      <c r="B514" s="30" t="s">
        <v>2910</v>
      </c>
      <c r="C514" s="30">
        <v>12</v>
      </c>
      <c r="D514" s="30">
        <v>10</v>
      </c>
      <c r="F514" s="24" t="str">
        <f>IFERROR(MATCH(A514,기사별유입!$J$3:$J$3072,0),"")</f>
        <v/>
      </c>
      <c r="G514" s="24" t="str">
        <f>IF(F514="","",F514&amp;"@"&amp;COUNTIF($F$1:F514,F514))</f>
        <v/>
      </c>
      <c r="H514" s="24" t="str">
        <f t="shared" si="7"/>
        <v>Google 검색</v>
      </c>
      <c r="J514" s="24" t="str">
        <f>IF(F514="","",INDEX('기사 리스트'!B:B,MATCH("https://skinnonews.com"&amp;A514,'기사 리스트'!C:C,0)))</f>
        <v/>
      </c>
    </row>
    <row r="515" spans="1:10">
      <c r="A515" s="30" t="s">
        <v>1716</v>
      </c>
      <c r="B515" s="30" t="s">
        <v>2910</v>
      </c>
      <c r="C515" s="30">
        <v>12</v>
      </c>
      <c r="D515" s="30">
        <v>10</v>
      </c>
      <c r="F515" s="24" t="str">
        <f>IFERROR(MATCH(A515,기사별유입!$J$3:$J$3072,0),"")</f>
        <v/>
      </c>
      <c r="G515" s="24" t="str">
        <f>IF(F515="","",F515&amp;"@"&amp;COUNTIF($F$1:F515,F515))</f>
        <v/>
      </c>
      <c r="H515" s="24" t="str">
        <f t="shared" ref="H515:H578" si="8">IF(B515="naver","Naver 검색",IF(B515="google","Google 검색",IF(B515="(direct)","직접유입",UPPER(LEFT(B515,1))&amp;MID(B515,2,99))))</f>
        <v>Google 검색</v>
      </c>
      <c r="J515" s="24" t="str">
        <f>IF(F515="","",INDEX('기사 리스트'!B:B,MATCH("https://skinnonews.com"&amp;A515,'기사 리스트'!C:C,0)))</f>
        <v/>
      </c>
    </row>
    <row r="516" spans="1:10">
      <c r="A516" s="30" t="s">
        <v>1777</v>
      </c>
      <c r="B516" s="30" t="s">
        <v>2910</v>
      </c>
      <c r="C516" s="30">
        <v>12</v>
      </c>
      <c r="D516" s="30">
        <v>10</v>
      </c>
      <c r="F516" s="24" t="str">
        <f>IFERROR(MATCH(A516,기사별유입!$J$3:$J$3072,0),"")</f>
        <v/>
      </c>
      <c r="G516" s="24" t="str">
        <f>IF(F516="","",F516&amp;"@"&amp;COUNTIF($F$1:F516,F516))</f>
        <v/>
      </c>
      <c r="H516" s="24" t="str">
        <f t="shared" si="8"/>
        <v>Google 검색</v>
      </c>
      <c r="J516" s="24" t="str">
        <f>IF(F516="","",INDEX('기사 리스트'!B:B,MATCH("https://skinnonews.com"&amp;A516,'기사 리스트'!C:C,0)))</f>
        <v/>
      </c>
    </row>
    <row r="517" spans="1:10">
      <c r="A517" s="30" t="s">
        <v>1635</v>
      </c>
      <c r="B517" s="30" t="s">
        <v>2910</v>
      </c>
      <c r="C517" s="30">
        <v>12</v>
      </c>
      <c r="D517" s="30">
        <v>11</v>
      </c>
      <c r="F517" s="24" t="str">
        <f>IFERROR(MATCH(A517,기사별유입!$J$3:$J$3072,0),"")</f>
        <v/>
      </c>
      <c r="G517" s="24" t="str">
        <f>IF(F517="","",F517&amp;"@"&amp;COUNTIF($F$1:F517,F517))</f>
        <v/>
      </c>
      <c r="H517" s="24" t="str">
        <f t="shared" si="8"/>
        <v>Google 검색</v>
      </c>
      <c r="J517" s="24" t="str">
        <f>IF(F517="","",INDEX('기사 리스트'!B:B,MATCH("https://skinnonews.com"&amp;A517,'기사 리스트'!C:C,0)))</f>
        <v/>
      </c>
    </row>
    <row r="518" spans="1:10">
      <c r="A518" s="30" t="s">
        <v>1421</v>
      </c>
      <c r="B518" s="30" t="s">
        <v>2910</v>
      </c>
      <c r="C518" s="30">
        <v>12</v>
      </c>
      <c r="D518" s="30">
        <v>11</v>
      </c>
      <c r="F518" s="24" t="str">
        <f>IFERROR(MATCH(A518,기사별유입!$J$3:$J$3072,0),"")</f>
        <v/>
      </c>
      <c r="G518" s="24" t="str">
        <f>IF(F518="","",F518&amp;"@"&amp;COUNTIF($F$1:F518,F518))</f>
        <v/>
      </c>
      <c r="H518" s="24" t="str">
        <f t="shared" si="8"/>
        <v>Google 검색</v>
      </c>
      <c r="J518" s="24" t="str">
        <f>IF(F518="","",INDEX('기사 리스트'!B:B,MATCH("https://skinnonews.com"&amp;A518,'기사 리스트'!C:C,0)))</f>
        <v/>
      </c>
    </row>
    <row r="519" spans="1:10">
      <c r="A519" s="30" t="s">
        <v>1501</v>
      </c>
      <c r="B519" s="30" t="s">
        <v>2910</v>
      </c>
      <c r="C519" s="30">
        <v>12</v>
      </c>
      <c r="D519" s="30">
        <v>9</v>
      </c>
      <c r="F519" s="24" t="str">
        <f>IFERROR(MATCH(A519,기사별유입!$J$3:$J$3072,0),"")</f>
        <v/>
      </c>
      <c r="G519" s="24" t="str">
        <f>IF(F519="","",F519&amp;"@"&amp;COUNTIF($F$1:F519,F519))</f>
        <v/>
      </c>
      <c r="H519" s="24" t="str">
        <f t="shared" si="8"/>
        <v>Google 검색</v>
      </c>
      <c r="J519" s="24" t="str">
        <f>IF(F519="","",INDEX('기사 리스트'!B:B,MATCH("https://skinnonews.com"&amp;A519,'기사 리스트'!C:C,0)))</f>
        <v/>
      </c>
    </row>
    <row r="520" spans="1:10">
      <c r="A520" s="30" t="s">
        <v>2025</v>
      </c>
      <c r="B520" s="30" t="s">
        <v>2910</v>
      </c>
      <c r="C520" s="30">
        <v>12</v>
      </c>
      <c r="D520" s="30">
        <v>9</v>
      </c>
      <c r="F520" s="24" t="str">
        <f>IFERROR(MATCH(A520,기사별유입!$J$3:$J$3072,0),"")</f>
        <v/>
      </c>
      <c r="G520" s="24" t="str">
        <f>IF(F520="","",F520&amp;"@"&amp;COUNTIF($F$1:F520,F520))</f>
        <v/>
      </c>
      <c r="H520" s="24" t="str">
        <f t="shared" si="8"/>
        <v>Google 검색</v>
      </c>
      <c r="J520" s="24" t="str">
        <f>IF(F520="","",INDEX('기사 리스트'!B:B,MATCH("https://skinnonews.com"&amp;A520,'기사 리스트'!C:C,0)))</f>
        <v/>
      </c>
    </row>
    <row r="521" spans="1:10">
      <c r="A521" s="30" t="s">
        <v>2337</v>
      </c>
      <c r="B521" s="30" t="s">
        <v>2910</v>
      </c>
      <c r="C521" s="30">
        <v>12</v>
      </c>
      <c r="D521" s="30">
        <v>10</v>
      </c>
      <c r="F521" s="24" t="str">
        <f>IFERROR(MATCH(A521,기사별유입!$J$3:$J$3072,0),"")</f>
        <v/>
      </c>
      <c r="G521" s="24" t="str">
        <f>IF(F521="","",F521&amp;"@"&amp;COUNTIF($F$1:F521,F521))</f>
        <v/>
      </c>
      <c r="H521" s="24" t="str">
        <f t="shared" si="8"/>
        <v>Google 검색</v>
      </c>
      <c r="J521" s="24" t="str">
        <f>IF(F521="","",INDEX('기사 리스트'!B:B,MATCH("https://skinnonews.com"&amp;A521,'기사 리스트'!C:C,0)))</f>
        <v/>
      </c>
    </row>
    <row r="522" spans="1:10">
      <c r="A522" s="30" t="s">
        <v>1747</v>
      </c>
      <c r="B522" s="30" t="s">
        <v>2910</v>
      </c>
      <c r="C522" s="30">
        <v>12</v>
      </c>
      <c r="D522" s="30">
        <v>10</v>
      </c>
      <c r="F522" s="24" t="str">
        <f>IFERROR(MATCH(A522,기사별유입!$J$3:$J$3072,0),"")</f>
        <v/>
      </c>
      <c r="G522" s="24" t="str">
        <f>IF(F522="","",F522&amp;"@"&amp;COUNTIF($F$1:F522,F522))</f>
        <v/>
      </c>
      <c r="H522" s="24" t="str">
        <f t="shared" si="8"/>
        <v>Google 검색</v>
      </c>
      <c r="J522" s="24" t="str">
        <f>IF(F522="","",INDEX('기사 리스트'!B:B,MATCH("https://skinnonews.com"&amp;A522,'기사 리스트'!C:C,0)))</f>
        <v/>
      </c>
    </row>
    <row r="523" spans="1:10">
      <c r="A523" s="30" t="s">
        <v>1538</v>
      </c>
      <c r="B523" s="30" t="s">
        <v>2910</v>
      </c>
      <c r="C523" s="30">
        <v>12</v>
      </c>
      <c r="D523" s="30">
        <v>10</v>
      </c>
      <c r="F523" s="24" t="str">
        <f>IFERROR(MATCH(A523,기사별유입!$J$3:$J$3072,0),"")</f>
        <v/>
      </c>
      <c r="G523" s="24" t="str">
        <f>IF(F523="","",F523&amp;"@"&amp;COUNTIF($F$1:F523,F523))</f>
        <v/>
      </c>
      <c r="H523" s="24" t="str">
        <f t="shared" si="8"/>
        <v>Google 검색</v>
      </c>
      <c r="J523" s="24" t="str">
        <f>IF(F523="","",INDEX('기사 리스트'!B:B,MATCH("https://skinnonews.com"&amp;A523,'기사 리스트'!C:C,0)))</f>
        <v/>
      </c>
    </row>
    <row r="524" spans="1:10">
      <c r="A524" s="30" t="s">
        <v>1392</v>
      </c>
      <c r="B524" s="30" t="s">
        <v>2936</v>
      </c>
      <c r="C524" s="30">
        <v>12</v>
      </c>
      <c r="D524" s="30">
        <v>3</v>
      </c>
      <c r="F524" s="24" t="str">
        <f>IFERROR(MATCH(A524,기사별유입!$J$3:$J$3072,0),"")</f>
        <v/>
      </c>
      <c r="G524" s="24" t="str">
        <f>IF(F524="","",F524&amp;"@"&amp;COUNTIF($F$1:F524,F524))</f>
        <v/>
      </c>
      <c r="H524" s="24" t="str">
        <f t="shared" si="8"/>
        <v>Skearthon.com</v>
      </c>
      <c r="J524" s="24" t="str">
        <f>IF(F524="","",INDEX('기사 리스트'!B:B,MATCH("https://skinnonews.com"&amp;A524,'기사 리스트'!C:C,0)))</f>
        <v/>
      </c>
    </row>
    <row r="525" spans="1:10">
      <c r="A525" s="30" t="s">
        <v>1255</v>
      </c>
      <c r="B525" s="30" t="s">
        <v>2935</v>
      </c>
      <c r="C525" s="30">
        <v>12</v>
      </c>
      <c r="D525" s="30">
        <v>7</v>
      </c>
      <c r="F525" s="24" t="str">
        <f>IFERROR(MATCH(A525,기사별유입!$J$3:$J$3072,0),"")</f>
        <v/>
      </c>
      <c r="G525" s="24" t="str">
        <f>IF(F525="","",F525&amp;"@"&amp;COUNTIF($F$1:F525,F525))</f>
        <v/>
      </c>
      <c r="H525" s="24" t="str">
        <f t="shared" si="8"/>
        <v>M.search.naver.com</v>
      </c>
      <c r="J525" s="24" t="str">
        <f>IF(F525="","",INDEX('기사 리스트'!B:B,MATCH("https://skinnonews.com"&amp;A525,'기사 리스트'!C:C,0)))</f>
        <v/>
      </c>
    </row>
    <row r="526" spans="1:10">
      <c r="A526" s="30" t="s">
        <v>1303</v>
      </c>
      <c r="B526" s="30" t="s">
        <v>2909</v>
      </c>
      <c r="C526" s="30">
        <v>12</v>
      </c>
      <c r="D526" s="30">
        <v>11</v>
      </c>
      <c r="F526" s="24" t="str">
        <f>IFERROR(MATCH(A526,기사별유입!$J$3:$J$3072,0),"")</f>
        <v/>
      </c>
      <c r="G526" s="24" t="str">
        <f>IF(F526="","",F526&amp;"@"&amp;COUNTIF($F$1:F526,F526))</f>
        <v/>
      </c>
      <c r="H526" s="24" t="str">
        <f t="shared" si="8"/>
        <v>직접유입</v>
      </c>
      <c r="J526" s="24" t="str">
        <f>IF(F526="","",INDEX('기사 리스트'!B:B,MATCH("https://skinnonews.com"&amp;A526,'기사 리스트'!C:C,0)))</f>
        <v/>
      </c>
    </row>
    <row r="527" spans="1:10">
      <c r="A527" s="30" t="s">
        <v>3138</v>
      </c>
      <c r="B527" s="30" t="s">
        <v>2910</v>
      </c>
      <c r="C527" s="30">
        <v>12</v>
      </c>
      <c r="D527" s="30">
        <v>1</v>
      </c>
      <c r="F527" s="24" t="str">
        <f>IFERROR(MATCH(A527,기사별유입!$J$3:$J$3072,0),"")</f>
        <v/>
      </c>
      <c r="G527" s="24" t="str">
        <f>IF(F527="","",F527&amp;"@"&amp;COUNTIF($F$1:F527,F527))</f>
        <v/>
      </c>
      <c r="H527" s="24" t="str">
        <f t="shared" si="8"/>
        <v>Google 검색</v>
      </c>
      <c r="J527" s="24" t="str">
        <f>IF(F527="","",INDEX('기사 리스트'!B:B,MATCH("https://skinnonews.com"&amp;A527,'기사 리스트'!C:C,0)))</f>
        <v/>
      </c>
    </row>
    <row r="528" spans="1:10">
      <c r="A528" s="30" t="s">
        <v>1619</v>
      </c>
      <c r="B528" s="30" t="s">
        <v>2910</v>
      </c>
      <c r="C528" s="30">
        <v>12</v>
      </c>
      <c r="D528" s="30">
        <v>9</v>
      </c>
      <c r="F528" s="24" t="str">
        <f>IFERROR(MATCH(A528,기사별유입!$J$3:$J$3072,0),"")</f>
        <v/>
      </c>
      <c r="G528" s="24" t="str">
        <f>IF(F528="","",F528&amp;"@"&amp;COUNTIF($F$1:F528,F528))</f>
        <v/>
      </c>
      <c r="H528" s="24" t="str">
        <f t="shared" si="8"/>
        <v>Google 검색</v>
      </c>
      <c r="J528" s="24" t="str">
        <f>IF(F528="","",INDEX('기사 리스트'!B:B,MATCH("https://skinnonews.com"&amp;A528,'기사 리스트'!C:C,0)))</f>
        <v/>
      </c>
    </row>
    <row r="529" spans="1:10">
      <c r="A529" s="30" t="s">
        <v>2654</v>
      </c>
      <c r="B529" s="30" t="s">
        <v>2910</v>
      </c>
      <c r="C529" s="30">
        <v>12</v>
      </c>
      <c r="D529" s="30">
        <v>9</v>
      </c>
      <c r="F529" s="24" t="str">
        <f>IFERROR(MATCH(A529,기사별유입!$J$3:$J$3072,0),"")</f>
        <v/>
      </c>
      <c r="G529" s="24" t="str">
        <f>IF(F529="","",F529&amp;"@"&amp;COUNTIF($F$1:F529,F529))</f>
        <v/>
      </c>
      <c r="H529" s="24" t="str">
        <f t="shared" si="8"/>
        <v>Google 검색</v>
      </c>
      <c r="J529" s="24" t="str">
        <f>IF(F529="","",INDEX('기사 리스트'!B:B,MATCH("https://skinnonews.com"&amp;A529,'기사 리스트'!C:C,0)))</f>
        <v/>
      </c>
    </row>
    <row r="530" spans="1:10">
      <c r="A530" s="30" t="s">
        <v>2938</v>
      </c>
      <c r="B530" s="30">
        <v>12</v>
      </c>
      <c r="C530" s="30">
        <v>10</v>
      </c>
      <c r="D530" s="30">
        <v>1.2</v>
      </c>
      <c r="F530" s="24" t="str">
        <f>IFERROR(MATCH(A530,기사별유입!$J$3:$J$3072,0),"")</f>
        <v/>
      </c>
      <c r="G530" s="24" t="str">
        <f>IF(F530="","",F530&amp;"@"&amp;COUNTIF($F$1:F530,F530))</f>
        <v/>
      </c>
      <c r="H530" s="24" t="str">
        <f t="shared" si="8"/>
        <v>12</v>
      </c>
      <c r="J530" s="24" t="str">
        <f>IF(F530="","",INDEX('기사 리스트'!B:B,MATCH("https://skinnonews.com"&amp;A530,'기사 리스트'!C:C,0)))</f>
        <v/>
      </c>
    </row>
    <row r="531" spans="1:10">
      <c r="A531" s="30" t="s">
        <v>1323</v>
      </c>
      <c r="B531" s="30" t="s">
        <v>2910</v>
      </c>
      <c r="C531" s="30">
        <v>12</v>
      </c>
      <c r="D531" s="30">
        <v>7</v>
      </c>
      <c r="F531" s="24" t="str">
        <f>IFERROR(MATCH(A531,기사별유입!$J$3:$J$3072,0),"")</f>
        <v/>
      </c>
      <c r="G531" s="24" t="str">
        <f>IF(F531="","",F531&amp;"@"&amp;COUNTIF($F$1:F531,F531))</f>
        <v/>
      </c>
      <c r="H531" s="24" t="str">
        <f t="shared" si="8"/>
        <v>Google 검색</v>
      </c>
      <c r="J531" s="24" t="str">
        <f>IF(F531="","",INDEX('기사 리스트'!B:B,MATCH("https://skinnonews.com"&amp;A531,'기사 리스트'!C:C,0)))</f>
        <v/>
      </c>
    </row>
    <row r="532" spans="1:10">
      <c r="A532" s="30" t="s">
        <v>1215</v>
      </c>
      <c r="B532" s="30" t="s">
        <v>2926</v>
      </c>
      <c r="C532" s="30">
        <v>11</v>
      </c>
      <c r="D532" s="30">
        <v>6</v>
      </c>
      <c r="F532" s="24" t="str">
        <f>IFERROR(MATCH(A532,기사별유입!$J$3:$J$3072,0),"")</f>
        <v/>
      </c>
      <c r="G532" s="24" t="str">
        <f>IF(F532="","",F532&amp;"@"&amp;COUNTIF($F$1:F532,F532))</f>
        <v/>
      </c>
      <c r="H532" s="24" t="str">
        <f t="shared" si="8"/>
        <v>Instagramstory</v>
      </c>
      <c r="J532" s="24" t="str">
        <f>IF(F532="","",INDEX('기사 리스트'!B:B,MATCH("https://skinnonews.com"&amp;A532,'기사 리스트'!C:C,0)))</f>
        <v/>
      </c>
    </row>
    <row r="533" spans="1:10">
      <c r="A533" s="30" t="s">
        <v>2044</v>
      </c>
      <c r="B533" s="30" t="s">
        <v>2910</v>
      </c>
      <c r="C533" s="30">
        <v>11</v>
      </c>
      <c r="D533" s="30">
        <v>10</v>
      </c>
      <c r="F533" s="24" t="str">
        <f>IFERROR(MATCH(A533,기사별유입!$J$3:$J$3072,0),"")</f>
        <v/>
      </c>
      <c r="G533" s="24" t="str">
        <f>IF(F533="","",F533&amp;"@"&amp;COUNTIF($F$1:F533,F533))</f>
        <v/>
      </c>
      <c r="H533" s="24" t="str">
        <f t="shared" si="8"/>
        <v>Google 검색</v>
      </c>
      <c r="J533" s="24" t="str">
        <f>IF(F533="","",INDEX('기사 리스트'!B:B,MATCH("https://skinnonews.com"&amp;A533,'기사 리스트'!C:C,0)))</f>
        <v/>
      </c>
    </row>
    <row r="534" spans="1:10">
      <c r="A534" s="30" t="s">
        <v>1568</v>
      </c>
      <c r="B534" s="30" t="s">
        <v>2918</v>
      </c>
      <c r="C534" s="30">
        <v>11</v>
      </c>
      <c r="D534" s="30">
        <v>10</v>
      </c>
      <c r="F534" s="24" t="str">
        <f>IFERROR(MATCH(A534,기사별유입!$J$3:$J$3072,0),"")</f>
        <v/>
      </c>
      <c r="G534" s="24" t="str">
        <f>IF(F534="","",F534&amp;"@"&amp;COUNTIF($F$1:F534,F534))</f>
        <v/>
      </c>
      <c r="H534" s="24" t="str">
        <f t="shared" si="8"/>
        <v>Skenergy.com</v>
      </c>
      <c r="J534" s="24" t="str">
        <f>IF(F534="","",INDEX('기사 리스트'!B:B,MATCH("https://skinnonews.com"&amp;A534,'기사 리스트'!C:C,0)))</f>
        <v/>
      </c>
    </row>
    <row r="535" spans="1:10">
      <c r="A535" s="30" t="s">
        <v>1569</v>
      </c>
      <c r="B535" s="30" t="s">
        <v>2931</v>
      </c>
      <c r="C535" s="30">
        <v>11</v>
      </c>
      <c r="D535" s="30">
        <v>9</v>
      </c>
      <c r="F535" s="24" t="str">
        <f>IFERROR(MATCH(A535,기사별유입!$J$3:$J$3072,0),"")</f>
        <v/>
      </c>
      <c r="G535" s="24" t="str">
        <f>IF(F535="","",F535&amp;"@"&amp;COUNTIF($F$1:F535,F535))</f>
        <v/>
      </c>
      <c r="H535" s="24" t="str">
        <f t="shared" si="8"/>
        <v>Sktradinginternational.com</v>
      </c>
      <c r="J535" s="24" t="str">
        <f>IF(F535="","",INDEX('기사 리스트'!B:B,MATCH("https://skinnonews.com"&amp;A535,'기사 리스트'!C:C,0)))</f>
        <v/>
      </c>
    </row>
    <row r="536" spans="1:10">
      <c r="A536" s="30" t="s">
        <v>1644</v>
      </c>
      <c r="B536" s="30" t="s">
        <v>2910</v>
      </c>
      <c r="C536" s="30">
        <v>11</v>
      </c>
      <c r="D536" s="30">
        <v>10</v>
      </c>
      <c r="F536" s="24" t="str">
        <f>IFERROR(MATCH(A536,기사별유입!$J$3:$J$3072,0),"")</f>
        <v/>
      </c>
      <c r="G536" s="24" t="str">
        <f>IF(F536="","",F536&amp;"@"&amp;COUNTIF($F$1:F536,F536))</f>
        <v/>
      </c>
      <c r="H536" s="24" t="str">
        <f t="shared" si="8"/>
        <v>Google 검색</v>
      </c>
      <c r="J536" s="24" t="str">
        <f>IF(F536="","",INDEX('기사 리스트'!B:B,MATCH("https://skinnonews.com"&amp;A536,'기사 리스트'!C:C,0)))</f>
        <v/>
      </c>
    </row>
    <row r="537" spans="1:10">
      <c r="A537" s="30" t="s">
        <v>1702</v>
      </c>
      <c r="B537" s="30" t="s">
        <v>2910</v>
      </c>
      <c r="C537" s="30">
        <v>11</v>
      </c>
      <c r="D537" s="30">
        <v>10</v>
      </c>
      <c r="F537" s="24" t="str">
        <f>IFERROR(MATCH(A537,기사별유입!$J$3:$J$3072,0),"")</f>
        <v/>
      </c>
      <c r="G537" s="24" t="str">
        <f>IF(F537="","",F537&amp;"@"&amp;COUNTIF($F$1:F537,F537))</f>
        <v/>
      </c>
      <c r="H537" s="24" t="str">
        <f t="shared" si="8"/>
        <v>Google 검색</v>
      </c>
      <c r="J537" s="24" t="str">
        <f>IF(F537="","",INDEX('기사 리스트'!B:B,MATCH("https://skinnonews.com"&amp;A537,'기사 리스트'!C:C,0)))</f>
        <v/>
      </c>
    </row>
    <row r="538" spans="1:10">
      <c r="A538" s="30" t="s">
        <v>2056</v>
      </c>
      <c r="B538" s="30" t="s">
        <v>2910</v>
      </c>
      <c r="C538" s="30">
        <v>11</v>
      </c>
      <c r="D538" s="30">
        <v>11</v>
      </c>
      <c r="F538" s="24" t="str">
        <f>IFERROR(MATCH(A538,기사별유입!$J$3:$J$3072,0),"")</f>
        <v/>
      </c>
      <c r="G538" s="24" t="str">
        <f>IF(F538="","",F538&amp;"@"&amp;COUNTIF($F$1:F538,F538))</f>
        <v/>
      </c>
      <c r="H538" s="24" t="str">
        <f t="shared" si="8"/>
        <v>Google 검색</v>
      </c>
      <c r="J538" s="24" t="str">
        <f>IF(F538="","",INDEX('기사 리스트'!B:B,MATCH("https://skinnonews.com"&amp;A538,'기사 리스트'!C:C,0)))</f>
        <v/>
      </c>
    </row>
    <row r="539" spans="1:10">
      <c r="A539" s="30" t="s">
        <v>1503</v>
      </c>
      <c r="B539" s="30" t="s">
        <v>2910</v>
      </c>
      <c r="C539" s="30">
        <v>11</v>
      </c>
      <c r="D539" s="30">
        <v>10</v>
      </c>
      <c r="F539" s="24" t="str">
        <f>IFERROR(MATCH(A539,기사별유입!$J$3:$J$3072,0),"")</f>
        <v/>
      </c>
      <c r="G539" s="24" t="str">
        <f>IF(F539="","",F539&amp;"@"&amp;COUNTIF($F$1:F539,F539))</f>
        <v/>
      </c>
      <c r="H539" s="24" t="str">
        <f t="shared" si="8"/>
        <v>Google 검색</v>
      </c>
      <c r="J539" s="24" t="str">
        <f>IF(F539="","",INDEX('기사 리스트'!B:B,MATCH("https://skinnonews.com"&amp;A539,'기사 리스트'!C:C,0)))</f>
        <v/>
      </c>
    </row>
    <row r="540" spans="1:10">
      <c r="A540" s="30" t="s">
        <v>1370</v>
      </c>
      <c r="B540" s="30" t="s">
        <v>2909</v>
      </c>
      <c r="C540" s="30">
        <v>11</v>
      </c>
      <c r="D540" s="30">
        <v>7</v>
      </c>
      <c r="F540" s="24">
        <f>IFERROR(MATCH(A540,기사별유입!$J$3:$J$3072,0),"")</f>
        <v>31</v>
      </c>
      <c r="G540" s="24" t="str">
        <f>IF(F540="","",F540&amp;"@"&amp;COUNTIF($F$1:F540,F540))</f>
        <v>31@2</v>
      </c>
      <c r="H540" s="24" t="str">
        <f t="shared" si="8"/>
        <v>직접유입</v>
      </c>
      <c r="J540" s="24" t="str">
        <f>IF(F540="","",INDEX('기사 리스트'!B:B,MATCH("https://skinnonews.com"&amp;A540,'기사 리스트'!C:C,0)))</f>
        <v>일상을 가득 채우는 행복한 에너지로 핫플 예약! – 울산 SK주(酒)유소 팝업스토어 오픈</v>
      </c>
    </row>
    <row r="541" spans="1:10">
      <c r="A541" s="30" t="s">
        <v>1570</v>
      </c>
      <c r="B541" s="30" t="s">
        <v>2910</v>
      </c>
      <c r="C541" s="30">
        <v>11</v>
      </c>
      <c r="D541" s="30">
        <v>11</v>
      </c>
      <c r="F541" s="24" t="str">
        <f>IFERROR(MATCH(A541,기사별유입!$J$3:$J$3072,0),"")</f>
        <v/>
      </c>
      <c r="G541" s="24" t="str">
        <f>IF(F541="","",F541&amp;"@"&amp;COUNTIF($F$1:F541,F541))</f>
        <v/>
      </c>
      <c r="H541" s="24" t="str">
        <f t="shared" si="8"/>
        <v>Google 검색</v>
      </c>
      <c r="J541" s="24" t="str">
        <f>IF(F541="","",INDEX('기사 리스트'!B:B,MATCH("https://skinnonews.com"&amp;A541,'기사 리스트'!C:C,0)))</f>
        <v/>
      </c>
    </row>
    <row r="542" spans="1:10">
      <c r="A542" s="30" t="s">
        <v>1353</v>
      </c>
      <c r="B542" s="30" t="s">
        <v>2920</v>
      </c>
      <c r="C542" s="30">
        <v>11</v>
      </c>
      <c r="D542" s="30">
        <v>10</v>
      </c>
      <c r="F542" s="24">
        <f>IFERROR(MATCH(A542,기사별유입!$J$3:$J$3072,0),"")</f>
        <v>63</v>
      </c>
      <c r="G542" s="24" t="str">
        <f>IF(F542="","",F542&amp;"@"&amp;COUNTIF($F$1:F542,F542))</f>
        <v>63@2</v>
      </c>
      <c r="H542" s="24" t="str">
        <f t="shared" si="8"/>
        <v>Skenmove.com</v>
      </c>
      <c r="J542" s="24" t="str">
        <f>IF(F542="","",INDEX('기사 리스트'!B:B,MATCH("https://skinnonews.com"&amp;A542,'기사 리스트'!C:C,0)))</f>
        <v>SK엔무브-한화에어로스페이스, 업계 최초 선박용 ESS 액침냉각 개발 위해 맞손</v>
      </c>
    </row>
    <row r="543" spans="1:10">
      <c r="A543" s="30" t="s">
        <v>1858</v>
      </c>
      <c r="B543" s="30" t="s">
        <v>2910</v>
      </c>
      <c r="C543" s="30">
        <v>11</v>
      </c>
      <c r="D543" s="30">
        <v>11</v>
      </c>
      <c r="F543" s="24" t="str">
        <f>IFERROR(MATCH(A543,기사별유입!$J$3:$J$3072,0),"")</f>
        <v/>
      </c>
      <c r="G543" s="24" t="str">
        <f>IF(F543="","",F543&amp;"@"&amp;COUNTIF($F$1:F543,F543))</f>
        <v/>
      </c>
      <c r="H543" s="24" t="str">
        <f t="shared" si="8"/>
        <v>Google 검색</v>
      </c>
      <c r="J543" s="24" t="str">
        <f>IF(F543="","",INDEX('기사 리스트'!B:B,MATCH("https://skinnonews.com"&amp;A543,'기사 리스트'!C:C,0)))</f>
        <v/>
      </c>
    </row>
    <row r="544" spans="1:10">
      <c r="A544" s="30" t="s">
        <v>1526</v>
      </c>
      <c r="B544" s="30" t="s">
        <v>2936</v>
      </c>
      <c r="C544" s="30">
        <v>11</v>
      </c>
      <c r="D544" s="30">
        <v>1</v>
      </c>
      <c r="F544" s="24" t="str">
        <f>IFERROR(MATCH(A544,기사별유입!$J$3:$J$3072,0),"")</f>
        <v/>
      </c>
      <c r="G544" s="24" t="str">
        <f>IF(F544="","",F544&amp;"@"&amp;COUNTIF($F$1:F544,F544))</f>
        <v/>
      </c>
      <c r="H544" s="24" t="str">
        <f t="shared" si="8"/>
        <v>Skearthon.com</v>
      </c>
      <c r="J544" s="24" t="str">
        <f>IF(F544="","",INDEX('기사 리스트'!B:B,MATCH("https://skinnonews.com"&amp;A544,'기사 리스트'!C:C,0)))</f>
        <v/>
      </c>
    </row>
    <row r="545" spans="1:10">
      <c r="A545" s="30" t="s">
        <v>1243</v>
      </c>
      <c r="B545" s="30" t="s">
        <v>2911</v>
      </c>
      <c r="C545" s="30">
        <v>11</v>
      </c>
      <c r="D545" s="30">
        <v>10</v>
      </c>
      <c r="F545" s="24">
        <f>IFERROR(MATCH(A545,기사별유입!$J$3:$J$3072,0),"")</f>
        <v>19</v>
      </c>
      <c r="G545" s="24" t="str">
        <f>IF(F545="","",F545&amp;"@"&amp;COUNTIF($F$1:F545,F545))</f>
        <v>19@3</v>
      </c>
      <c r="H545" s="24" t="str">
        <f t="shared" si="8"/>
        <v>Naver 검색</v>
      </c>
      <c r="J545" s="24" t="str">
        <f>IF(F545="","",INDEX('기사 리스트'!B:B,MATCH("https://skinnonews.com"&amp;A545,'기사 리스트'!C:C,0)))</f>
        <v>폐식용유로 하늘을 나는 비행기가 있다?! 새로운 대안으로 떠오른 지속가능항공유(SAF) – 겨울 여행 시즌, 알고 가면 더 재밌다(2)</v>
      </c>
    </row>
    <row r="546" spans="1:10">
      <c r="A546" s="30" t="s">
        <v>1291</v>
      </c>
      <c r="B546" s="30" t="s">
        <v>2911</v>
      </c>
      <c r="C546" s="30">
        <v>11</v>
      </c>
      <c r="D546" s="30">
        <v>11</v>
      </c>
      <c r="F546" s="24" t="str">
        <f>IFERROR(MATCH(A546,기사별유입!$J$3:$J$3072,0),"")</f>
        <v/>
      </c>
      <c r="G546" s="24" t="str">
        <f>IF(F546="","",F546&amp;"@"&amp;COUNTIF($F$1:F546,F546))</f>
        <v/>
      </c>
      <c r="H546" s="24" t="str">
        <f t="shared" si="8"/>
        <v>Naver 검색</v>
      </c>
      <c r="J546" s="24" t="str">
        <f>IF(F546="","",INDEX('기사 리스트'!B:B,MATCH("https://skinnonews.com"&amp;A546,'기사 리스트'!C:C,0)))</f>
        <v/>
      </c>
    </row>
    <row r="547" spans="1:10">
      <c r="A547" s="30" t="s">
        <v>1236</v>
      </c>
      <c r="B547" s="30" t="s">
        <v>2911</v>
      </c>
      <c r="C547" s="30">
        <v>11</v>
      </c>
      <c r="D547" s="30">
        <v>11</v>
      </c>
      <c r="F547" s="24">
        <f>IFERROR(MATCH(A547,기사별유입!$J$3:$J$3072,0),"")</f>
        <v>12</v>
      </c>
      <c r="G547" s="24" t="str">
        <f>IF(F547="","",F547&amp;"@"&amp;COUNTIF($F$1:F547,F547))</f>
        <v>12@3</v>
      </c>
      <c r="H547" s="24" t="str">
        <f t="shared" si="8"/>
        <v>Naver 검색</v>
      </c>
      <c r="J547" s="24" t="str">
        <f>IF(F547="","",INDEX('기사 리스트'!B:B,MATCH("https://skinnonews.com"&amp;A547,'기사 리스트'!C:C,0)))</f>
        <v>플라스틱 분리배출, 이제 마크부터 확인하세요!</v>
      </c>
    </row>
    <row r="548" spans="1:10">
      <c r="A548" s="30" t="s">
        <v>1463</v>
      </c>
      <c r="B548" s="30" t="s">
        <v>2910</v>
      </c>
      <c r="C548" s="30">
        <v>11</v>
      </c>
      <c r="D548" s="30">
        <v>8</v>
      </c>
      <c r="F548" s="24" t="str">
        <f>IFERROR(MATCH(A548,기사별유입!$J$3:$J$3072,0),"")</f>
        <v/>
      </c>
      <c r="G548" s="24" t="str">
        <f>IF(F548="","",F548&amp;"@"&amp;COUNTIF($F$1:F548,F548))</f>
        <v/>
      </c>
      <c r="H548" s="24" t="str">
        <f t="shared" si="8"/>
        <v>Google 검색</v>
      </c>
      <c r="J548" s="24" t="str">
        <f>IF(F548="","",INDEX('기사 리스트'!B:B,MATCH("https://skinnonews.com"&amp;A548,'기사 리스트'!C:C,0)))</f>
        <v/>
      </c>
    </row>
    <row r="549" spans="1:10">
      <c r="A549" s="30" t="s">
        <v>1276</v>
      </c>
      <c r="B549" s="30" t="s">
        <v>2909</v>
      </c>
      <c r="C549" s="30">
        <v>11</v>
      </c>
      <c r="D549" s="30">
        <v>6</v>
      </c>
      <c r="F549" s="24">
        <f>IFERROR(MATCH(A549,기사별유입!$J$3:$J$3072,0),"")</f>
        <v>38</v>
      </c>
      <c r="G549" s="24" t="str">
        <f>IF(F549="","",F549&amp;"@"&amp;COUNTIF($F$1:F549,F549))</f>
        <v>38@2</v>
      </c>
      <c r="H549" s="24" t="str">
        <f t="shared" si="8"/>
        <v>직접유입</v>
      </c>
      <c r="J549" s="24" t="str">
        <f>IF(F549="","",INDEX('기사 리스트'!B:B,MATCH("https://skinnonews.com"&amp;A549,'기사 리스트'!C:C,0)))</f>
        <v>“생분해성 플라스틱 원료 생산, 국내 미생물 기술로 연다”</v>
      </c>
    </row>
    <row r="550" spans="1:10">
      <c r="A550" s="30" t="s">
        <v>1302</v>
      </c>
      <c r="B550" s="30" t="s">
        <v>2917</v>
      </c>
      <c r="C550" s="30">
        <v>11</v>
      </c>
      <c r="D550" s="30">
        <v>10</v>
      </c>
      <c r="F550" s="24" t="str">
        <f>IFERROR(MATCH(A550,기사별유입!$J$3:$J$3072,0),"")</f>
        <v/>
      </c>
      <c r="G550" s="24" t="str">
        <f>IF(F550="","",F550&amp;"@"&amp;COUNTIF($F$1:F550,F550))</f>
        <v/>
      </c>
      <c r="H550" s="24" t="str">
        <f t="shared" si="8"/>
        <v>Skincheonpetrochem.com</v>
      </c>
      <c r="J550" s="24" t="str">
        <f>IF(F550="","",INDEX('기사 리스트'!B:B,MATCH("https://skinnonews.com"&amp;A550,'기사 리스트'!C:C,0)))</f>
        <v/>
      </c>
    </row>
    <row r="551" spans="1:10">
      <c r="A551" s="30" t="s">
        <v>1284</v>
      </c>
      <c r="B551" s="30" t="s">
        <v>2910</v>
      </c>
      <c r="C551" s="30">
        <v>11</v>
      </c>
      <c r="D551" s="30">
        <v>10</v>
      </c>
      <c r="F551" s="24" t="str">
        <f>IFERROR(MATCH(A551,기사별유입!$J$3:$J$3072,0),"")</f>
        <v/>
      </c>
      <c r="G551" s="24" t="str">
        <f>IF(F551="","",F551&amp;"@"&amp;COUNTIF($F$1:F551,F551))</f>
        <v/>
      </c>
      <c r="H551" s="24" t="str">
        <f t="shared" si="8"/>
        <v>Google 검색</v>
      </c>
      <c r="J551" s="24" t="str">
        <f>IF(F551="","",INDEX('기사 리스트'!B:B,MATCH("https://skinnonews.com"&amp;A551,'기사 리스트'!C:C,0)))</f>
        <v/>
      </c>
    </row>
    <row r="552" spans="1:10">
      <c r="A552" s="30" t="s">
        <v>3116</v>
      </c>
      <c r="B552" s="30" t="s">
        <v>2911</v>
      </c>
      <c r="C552" s="30">
        <v>11</v>
      </c>
      <c r="D552" s="30">
        <v>10</v>
      </c>
      <c r="F552" s="24" t="str">
        <f>IFERROR(MATCH(A552,기사별유입!$J$3:$J$3072,0),"")</f>
        <v/>
      </c>
      <c r="G552" s="24" t="str">
        <f>IF(F552="","",F552&amp;"@"&amp;COUNTIF($F$1:F552,F552))</f>
        <v/>
      </c>
      <c r="H552" s="24" t="str">
        <f t="shared" si="8"/>
        <v>Naver 검색</v>
      </c>
      <c r="J552" s="24" t="str">
        <f>IF(F552="","",INDEX('기사 리스트'!B:B,MATCH("https://skinnonews.com"&amp;A552,'기사 리스트'!C:C,0)))</f>
        <v/>
      </c>
    </row>
    <row r="553" spans="1:10">
      <c r="A553" s="30" t="s">
        <v>1425</v>
      </c>
      <c r="B553" s="30" t="s">
        <v>2910</v>
      </c>
      <c r="C553" s="30">
        <v>11</v>
      </c>
      <c r="D553" s="30">
        <v>9</v>
      </c>
      <c r="F553" s="24" t="str">
        <f>IFERROR(MATCH(A553,기사별유입!$J$3:$J$3072,0),"")</f>
        <v/>
      </c>
      <c r="G553" s="24" t="str">
        <f>IF(F553="","",F553&amp;"@"&amp;COUNTIF($F$1:F553,F553))</f>
        <v/>
      </c>
      <c r="H553" s="24" t="str">
        <f t="shared" si="8"/>
        <v>Google 검색</v>
      </c>
      <c r="J553" s="24" t="str">
        <f>IF(F553="","",INDEX('기사 리스트'!B:B,MATCH("https://skinnonews.com"&amp;A553,'기사 리스트'!C:C,0)))</f>
        <v/>
      </c>
    </row>
    <row r="554" spans="1:10">
      <c r="A554" s="30" t="s">
        <v>1518</v>
      </c>
      <c r="B554" s="30" t="s">
        <v>2910</v>
      </c>
      <c r="C554" s="30">
        <v>11</v>
      </c>
      <c r="D554" s="30">
        <v>6</v>
      </c>
      <c r="F554" s="24" t="str">
        <f>IFERROR(MATCH(A554,기사별유입!$J$3:$J$3072,0),"")</f>
        <v/>
      </c>
      <c r="G554" s="24" t="str">
        <f>IF(F554="","",F554&amp;"@"&amp;COUNTIF($F$1:F554,F554))</f>
        <v/>
      </c>
      <c r="H554" s="24" t="str">
        <f t="shared" si="8"/>
        <v>Google 검색</v>
      </c>
      <c r="J554" s="24" t="str">
        <f>IF(F554="","",INDEX('기사 리스트'!B:B,MATCH("https://skinnonews.com"&amp;A554,'기사 리스트'!C:C,0)))</f>
        <v/>
      </c>
    </row>
    <row r="555" spans="1:10">
      <c r="A555" s="30" t="s">
        <v>2080</v>
      </c>
      <c r="B555" s="30" t="s">
        <v>2910</v>
      </c>
      <c r="C555" s="30">
        <v>11</v>
      </c>
      <c r="D555" s="30">
        <v>10</v>
      </c>
      <c r="F555" s="24" t="str">
        <f>IFERROR(MATCH(A555,기사별유입!$J$3:$J$3072,0),"")</f>
        <v/>
      </c>
      <c r="G555" s="24" t="str">
        <f>IF(F555="","",F555&amp;"@"&amp;COUNTIF($F$1:F555,F555))</f>
        <v/>
      </c>
      <c r="H555" s="24" t="str">
        <f t="shared" si="8"/>
        <v>Google 검색</v>
      </c>
      <c r="J555" s="24" t="str">
        <f>IF(F555="","",INDEX('기사 리스트'!B:B,MATCH("https://skinnonews.com"&amp;A555,'기사 리스트'!C:C,0)))</f>
        <v/>
      </c>
    </row>
    <row r="556" spans="1:10">
      <c r="A556" s="30" t="s">
        <v>1528</v>
      </c>
      <c r="B556" s="30" t="s">
        <v>2925</v>
      </c>
      <c r="C556" s="30">
        <v>11</v>
      </c>
      <c r="D556" s="30">
        <v>9</v>
      </c>
      <c r="F556" s="24" t="str">
        <f>IFERROR(MATCH(A556,기사별유입!$J$3:$J$3072,0),"")</f>
        <v/>
      </c>
      <c r="G556" s="24" t="str">
        <f>IF(F556="","",F556&amp;"@"&amp;COUNTIF($F$1:F556,F556))</f>
        <v/>
      </c>
      <c r="H556" s="24" t="str">
        <f t="shared" si="8"/>
        <v>Naver.com</v>
      </c>
      <c r="J556" s="24" t="str">
        <f>IF(F556="","",INDEX('기사 리스트'!B:B,MATCH("https://skinnonews.com"&amp;A556,'기사 리스트'!C:C,0)))</f>
        <v/>
      </c>
    </row>
    <row r="557" spans="1:10">
      <c r="A557" s="30" t="s">
        <v>1519</v>
      </c>
      <c r="B557" s="30" t="s">
        <v>2910</v>
      </c>
      <c r="C557" s="30">
        <v>11</v>
      </c>
      <c r="D557" s="30">
        <v>9</v>
      </c>
      <c r="F557" s="24" t="str">
        <f>IFERROR(MATCH(A557,기사별유입!$J$3:$J$3072,0),"")</f>
        <v/>
      </c>
      <c r="G557" s="24" t="str">
        <f>IF(F557="","",F557&amp;"@"&amp;COUNTIF($F$1:F557,F557))</f>
        <v/>
      </c>
      <c r="H557" s="24" t="str">
        <f t="shared" si="8"/>
        <v>Google 검색</v>
      </c>
      <c r="J557" s="24" t="str">
        <f>IF(F557="","",INDEX('기사 리스트'!B:B,MATCH("https://skinnonews.com"&amp;A557,'기사 리스트'!C:C,0)))</f>
        <v/>
      </c>
    </row>
    <row r="558" spans="1:10">
      <c r="A558" s="30" t="s">
        <v>2285</v>
      </c>
      <c r="B558" s="30" t="s">
        <v>2910</v>
      </c>
      <c r="C558" s="30">
        <v>11</v>
      </c>
      <c r="D558" s="30">
        <v>11</v>
      </c>
      <c r="F558" s="24" t="str">
        <f>IFERROR(MATCH(A558,기사별유입!$J$3:$J$3072,0),"")</f>
        <v/>
      </c>
      <c r="G558" s="24" t="str">
        <f>IF(F558="","",F558&amp;"@"&amp;COUNTIF($F$1:F558,F558))</f>
        <v/>
      </c>
      <c r="H558" s="24" t="str">
        <f t="shared" si="8"/>
        <v>Google 검색</v>
      </c>
      <c r="J558" s="24" t="str">
        <f>IF(F558="","",INDEX('기사 리스트'!B:B,MATCH("https://skinnonews.com"&amp;A558,'기사 리스트'!C:C,0)))</f>
        <v/>
      </c>
    </row>
    <row r="559" spans="1:10">
      <c r="A559" s="30" t="s">
        <v>1611</v>
      </c>
      <c r="B559" s="30" t="s">
        <v>2910</v>
      </c>
      <c r="C559" s="30">
        <v>11</v>
      </c>
      <c r="D559" s="30">
        <v>11</v>
      </c>
      <c r="F559" s="24" t="str">
        <f>IFERROR(MATCH(A559,기사별유입!$J$3:$J$3072,0),"")</f>
        <v/>
      </c>
      <c r="G559" s="24" t="str">
        <f>IF(F559="","",F559&amp;"@"&amp;COUNTIF($F$1:F559,F559))</f>
        <v/>
      </c>
      <c r="H559" s="24" t="str">
        <f t="shared" si="8"/>
        <v>Google 검색</v>
      </c>
      <c r="J559" s="24" t="str">
        <f>IF(F559="","",INDEX('기사 리스트'!B:B,MATCH("https://skinnonews.com"&amp;A559,'기사 리스트'!C:C,0)))</f>
        <v/>
      </c>
    </row>
    <row r="560" spans="1:10">
      <c r="A560" s="30" t="s">
        <v>2744</v>
      </c>
      <c r="B560" s="30" t="s">
        <v>2910</v>
      </c>
      <c r="C560" s="30">
        <v>11</v>
      </c>
      <c r="D560" s="30">
        <v>9</v>
      </c>
      <c r="F560" s="24" t="str">
        <f>IFERROR(MATCH(A560,기사별유입!$J$3:$J$3072,0),"")</f>
        <v/>
      </c>
      <c r="G560" s="24" t="str">
        <f>IF(F560="","",F560&amp;"@"&amp;COUNTIF($F$1:F560,F560))</f>
        <v/>
      </c>
      <c r="H560" s="24" t="str">
        <f t="shared" si="8"/>
        <v>Google 검색</v>
      </c>
      <c r="J560" s="24" t="str">
        <f>IF(F560="","",INDEX('기사 리스트'!B:B,MATCH("https://skinnonews.com"&amp;A560,'기사 리스트'!C:C,0)))</f>
        <v/>
      </c>
    </row>
    <row r="561" spans="1:10">
      <c r="A561" s="30" t="s">
        <v>1485</v>
      </c>
      <c r="B561" s="30" t="s">
        <v>2910</v>
      </c>
      <c r="C561" s="30">
        <v>11</v>
      </c>
      <c r="D561" s="30">
        <v>10</v>
      </c>
      <c r="F561" s="24" t="str">
        <f>IFERROR(MATCH(A561,기사별유입!$J$3:$J$3072,0),"")</f>
        <v/>
      </c>
      <c r="G561" s="24" t="str">
        <f>IF(F561="","",F561&amp;"@"&amp;COUNTIF($F$1:F561,F561))</f>
        <v/>
      </c>
      <c r="H561" s="24" t="str">
        <f t="shared" si="8"/>
        <v>Google 검색</v>
      </c>
      <c r="J561" s="24" t="str">
        <f>IF(F561="","",INDEX('기사 리스트'!B:B,MATCH("https://skinnonews.com"&amp;A561,'기사 리스트'!C:C,0)))</f>
        <v/>
      </c>
    </row>
    <row r="562" spans="1:10">
      <c r="A562" s="30" t="s">
        <v>1718</v>
      </c>
      <c r="B562" s="30" t="s">
        <v>2910</v>
      </c>
      <c r="C562" s="30">
        <v>11</v>
      </c>
      <c r="D562" s="30">
        <v>9</v>
      </c>
      <c r="F562" s="24" t="str">
        <f>IFERROR(MATCH(A562,기사별유입!$J$3:$J$3072,0),"")</f>
        <v/>
      </c>
      <c r="G562" s="24" t="str">
        <f>IF(F562="","",F562&amp;"@"&amp;COUNTIF($F$1:F562,F562))</f>
        <v/>
      </c>
      <c r="H562" s="24" t="str">
        <f t="shared" si="8"/>
        <v>Google 검색</v>
      </c>
      <c r="J562" s="24" t="str">
        <f>IF(F562="","",INDEX('기사 리스트'!B:B,MATCH("https://skinnonews.com"&amp;A562,'기사 리스트'!C:C,0)))</f>
        <v/>
      </c>
    </row>
    <row r="563" spans="1:10">
      <c r="A563" s="30" t="s">
        <v>1689</v>
      </c>
      <c r="B563" s="30" t="s">
        <v>2910</v>
      </c>
      <c r="C563" s="30">
        <v>11</v>
      </c>
      <c r="D563" s="30">
        <v>10</v>
      </c>
      <c r="F563" s="24" t="str">
        <f>IFERROR(MATCH(A563,기사별유입!$J$3:$J$3072,0),"")</f>
        <v/>
      </c>
      <c r="G563" s="24" t="str">
        <f>IF(F563="","",F563&amp;"@"&amp;COUNTIF($F$1:F563,F563))</f>
        <v/>
      </c>
      <c r="H563" s="24" t="str">
        <f t="shared" si="8"/>
        <v>Google 검색</v>
      </c>
      <c r="J563" s="24" t="str">
        <f>IF(F563="","",INDEX('기사 리스트'!B:B,MATCH("https://skinnonews.com"&amp;A563,'기사 리스트'!C:C,0)))</f>
        <v/>
      </c>
    </row>
    <row r="564" spans="1:10">
      <c r="A564" s="30" t="s">
        <v>1630</v>
      </c>
      <c r="B564" s="30" t="s">
        <v>2910</v>
      </c>
      <c r="C564" s="30">
        <v>11</v>
      </c>
      <c r="D564" s="30">
        <v>10</v>
      </c>
      <c r="F564" s="24" t="str">
        <f>IFERROR(MATCH(A564,기사별유입!$J$3:$J$3072,0),"")</f>
        <v/>
      </c>
      <c r="G564" s="24" t="str">
        <f>IF(F564="","",F564&amp;"@"&amp;COUNTIF($F$1:F564,F564))</f>
        <v/>
      </c>
      <c r="H564" s="24" t="str">
        <f t="shared" si="8"/>
        <v>Google 검색</v>
      </c>
      <c r="J564" s="24" t="str">
        <f>IF(F564="","",INDEX('기사 리스트'!B:B,MATCH("https://skinnonews.com"&amp;A564,'기사 리스트'!C:C,0)))</f>
        <v/>
      </c>
    </row>
    <row r="565" spans="1:10">
      <c r="A565" s="30" t="s">
        <v>2102</v>
      </c>
      <c r="B565" s="30" t="s">
        <v>2910</v>
      </c>
      <c r="C565" s="30">
        <v>11</v>
      </c>
      <c r="D565" s="30">
        <v>11</v>
      </c>
      <c r="F565" s="24" t="str">
        <f>IFERROR(MATCH(A565,기사별유입!$J$3:$J$3072,0),"")</f>
        <v/>
      </c>
      <c r="G565" s="24" t="str">
        <f>IF(F565="","",F565&amp;"@"&amp;COUNTIF($F$1:F565,F565))</f>
        <v/>
      </c>
      <c r="H565" s="24" t="str">
        <f t="shared" si="8"/>
        <v>Google 검색</v>
      </c>
      <c r="J565" s="24" t="str">
        <f>IF(F565="","",INDEX('기사 리스트'!B:B,MATCH("https://skinnonews.com"&amp;A565,'기사 리스트'!C:C,0)))</f>
        <v/>
      </c>
    </row>
    <row r="566" spans="1:10">
      <c r="A566" s="30" t="s">
        <v>1563</v>
      </c>
      <c r="B566" s="30" t="s">
        <v>2910</v>
      </c>
      <c r="C566" s="30">
        <v>11</v>
      </c>
      <c r="D566" s="30">
        <v>7</v>
      </c>
      <c r="F566" s="24" t="str">
        <f>IFERROR(MATCH(A566,기사별유입!$J$3:$J$3072,0),"")</f>
        <v/>
      </c>
      <c r="G566" s="24" t="str">
        <f>IF(F566="","",F566&amp;"@"&amp;COUNTIF($F$1:F566,F566))</f>
        <v/>
      </c>
      <c r="H566" s="24" t="str">
        <f t="shared" si="8"/>
        <v>Google 검색</v>
      </c>
      <c r="J566" s="24" t="str">
        <f>IF(F566="","",INDEX('기사 리스트'!B:B,MATCH("https://skinnonews.com"&amp;A566,'기사 리스트'!C:C,0)))</f>
        <v/>
      </c>
    </row>
    <row r="567" spans="1:10">
      <c r="A567" s="30" t="s">
        <v>1398</v>
      </c>
      <c r="B567" s="30" t="s">
        <v>2910</v>
      </c>
      <c r="C567" s="30">
        <v>11</v>
      </c>
      <c r="D567" s="30">
        <v>10</v>
      </c>
      <c r="F567" s="24" t="str">
        <f>IFERROR(MATCH(A567,기사별유입!$J$3:$J$3072,0),"")</f>
        <v/>
      </c>
      <c r="G567" s="24" t="str">
        <f>IF(F567="","",F567&amp;"@"&amp;COUNTIF($F$1:F567,F567))</f>
        <v/>
      </c>
      <c r="H567" s="24" t="str">
        <f t="shared" si="8"/>
        <v>Google 검색</v>
      </c>
      <c r="J567" s="24" t="str">
        <f>IF(F567="","",INDEX('기사 리스트'!B:B,MATCH("https://skinnonews.com"&amp;A567,'기사 리스트'!C:C,0)))</f>
        <v/>
      </c>
    </row>
    <row r="568" spans="1:10">
      <c r="A568" s="30" t="s">
        <v>1304</v>
      </c>
      <c r="B568" s="30" t="s">
        <v>3431</v>
      </c>
      <c r="C568" s="30">
        <v>11</v>
      </c>
      <c r="D568" s="30">
        <v>10</v>
      </c>
      <c r="F568" s="24">
        <f>IFERROR(MATCH(A568,기사별유입!$J$3:$J$3072,0),"")</f>
        <v>52</v>
      </c>
      <c r="G568" s="24" t="str">
        <f>IF(F568="","",F568&amp;"@"&amp;COUNTIF($F$1:F568,F568))</f>
        <v>52@2</v>
      </c>
      <c r="H568" s="24" t="str">
        <f t="shared" si="8"/>
        <v>T.co</v>
      </c>
      <c r="J568" s="24" t="e">
        <f>IF(F568="","",INDEX('기사 리스트'!B:B,MATCH("https://skinnonews.com"&amp;A568,'기사 리스트'!C:C,0)))</f>
        <v>#N/A</v>
      </c>
    </row>
    <row r="569" spans="1:10">
      <c r="A569" s="30" t="s">
        <v>1368</v>
      </c>
      <c r="B569" s="30" t="s">
        <v>2910</v>
      </c>
      <c r="C569" s="30">
        <v>11</v>
      </c>
      <c r="D569" s="30">
        <v>8</v>
      </c>
      <c r="F569" s="24" t="str">
        <f>IFERROR(MATCH(A569,기사별유입!$J$3:$J$3072,0),"")</f>
        <v/>
      </c>
      <c r="G569" s="24" t="str">
        <f>IF(F569="","",F569&amp;"@"&amp;COUNTIF($F$1:F569,F569))</f>
        <v/>
      </c>
      <c r="H569" s="24" t="str">
        <f t="shared" si="8"/>
        <v>Google 검색</v>
      </c>
      <c r="J569" s="24" t="str">
        <f>IF(F569="","",INDEX('기사 리스트'!B:B,MATCH("https://skinnonews.com"&amp;A569,'기사 리스트'!C:C,0)))</f>
        <v/>
      </c>
    </row>
    <row r="570" spans="1:10">
      <c r="A570" s="30" t="s">
        <v>1582</v>
      </c>
      <c r="B570" s="30" t="s">
        <v>2909</v>
      </c>
      <c r="C570" s="30">
        <v>11</v>
      </c>
      <c r="D570" s="30">
        <v>6</v>
      </c>
      <c r="F570" s="24" t="str">
        <f>IFERROR(MATCH(A570,기사별유입!$J$3:$J$3072,0),"")</f>
        <v/>
      </c>
      <c r="G570" s="24" t="str">
        <f>IF(F570="","",F570&amp;"@"&amp;COUNTIF($F$1:F570,F570))</f>
        <v/>
      </c>
      <c r="H570" s="24" t="str">
        <f t="shared" si="8"/>
        <v>직접유입</v>
      </c>
      <c r="J570" s="24" t="str">
        <f>IF(F570="","",INDEX('기사 리스트'!B:B,MATCH("https://skinnonews.com"&amp;A570,'기사 리스트'!C:C,0)))</f>
        <v/>
      </c>
    </row>
    <row r="571" spans="1:10">
      <c r="A571" s="30" t="s">
        <v>1582</v>
      </c>
      <c r="B571" s="30" t="s">
        <v>2910</v>
      </c>
      <c r="C571" s="30">
        <v>11</v>
      </c>
      <c r="D571" s="30">
        <v>9</v>
      </c>
      <c r="F571" s="24" t="str">
        <f>IFERROR(MATCH(A571,기사별유입!$J$3:$J$3072,0),"")</f>
        <v/>
      </c>
      <c r="G571" s="24" t="str">
        <f>IF(F571="","",F571&amp;"@"&amp;COUNTIF($F$1:F571,F571))</f>
        <v/>
      </c>
      <c r="H571" s="24" t="str">
        <f t="shared" si="8"/>
        <v>Google 검색</v>
      </c>
      <c r="J571" s="24" t="str">
        <f>IF(F571="","",INDEX('기사 리스트'!B:B,MATCH("https://skinnonews.com"&amp;A571,'기사 리스트'!C:C,0)))</f>
        <v/>
      </c>
    </row>
    <row r="572" spans="1:10">
      <c r="A572" s="30" t="s">
        <v>1641</v>
      </c>
      <c r="B572" s="30" t="s">
        <v>2910</v>
      </c>
      <c r="C572" s="30">
        <v>11</v>
      </c>
      <c r="D572" s="30">
        <v>9</v>
      </c>
      <c r="F572" s="24" t="str">
        <f>IFERROR(MATCH(A572,기사별유입!$J$3:$J$3072,0),"")</f>
        <v/>
      </c>
      <c r="G572" s="24" t="str">
        <f>IF(F572="","",F572&amp;"@"&amp;COUNTIF($F$1:F572,F572))</f>
        <v/>
      </c>
      <c r="H572" s="24" t="str">
        <f t="shared" si="8"/>
        <v>Google 검색</v>
      </c>
      <c r="J572" s="24" t="str">
        <f>IF(F572="","",INDEX('기사 리스트'!B:B,MATCH("https://skinnonews.com"&amp;A572,'기사 리스트'!C:C,0)))</f>
        <v/>
      </c>
    </row>
    <row r="573" spans="1:10">
      <c r="A573" s="30" t="s">
        <v>1439</v>
      </c>
      <c r="B573" s="30" t="s">
        <v>2909</v>
      </c>
      <c r="C573" s="30">
        <v>11</v>
      </c>
      <c r="D573" s="30">
        <v>5</v>
      </c>
      <c r="F573" s="24" t="str">
        <f>IFERROR(MATCH(A573,기사별유입!$J$3:$J$3072,0),"")</f>
        <v/>
      </c>
      <c r="G573" s="24" t="str">
        <f>IF(F573="","",F573&amp;"@"&amp;COUNTIF($F$1:F573,F573))</f>
        <v/>
      </c>
      <c r="H573" s="24" t="str">
        <f t="shared" si="8"/>
        <v>직접유입</v>
      </c>
      <c r="J573" s="24" t="str">
        <f>IF(F573="","",INDEX('기사 리스트'!B:B,MATCH("https://skinnonews.com"&amp;A573,'기사 리스트'!C:C,0)))</f>
        <v/>
      </c>
    </row>
    <row r="574" spans="1:10">
      <c r="A574" s="30" t="s">
        <v>2032</v>
      </c>
      <c r="B574" s="30" t="s">
        <v>2910</v>
      </c>
      <c r="C574" s="30">
        <v>11</v>
      </c>
      <c r="D574" s="30">
        <v>10</v>
      </c>
      <c r="F574" s="24" t="str">
        <f>IFERROR(MATCH(A574,기사별유입!$J$3:$J$3072,0),"")</f>
        <v/>
      </c>
      <c r="G574" s="24" t="str">
        <f>IF(F574="","",F574&amp;"@"&amp;COUNTIF($F$1:F574,F574))</f>
        <v/>
      </c>
      <c r="H574" s="24" t="str">
        <f t="shared" si="8"/>
        <v>Google 검색</v>
      </c>
      <c r="J574" s="24" t="str">
        <f>IF(F574="","",INDEX('기사 리스트'!B:B,MATCH("https://skinnonews.com"&amp;A574,'기사 리스트'!C:C,0)))</f>
        <v/>
      </c>
    </row>
    <row r="575" spans="1:10">
      <c r="A575" s="30" t="s">
        <v>1392</v>
      </c>
      <c r="B575" s="30" t="s">
        <v>2910</v>
      </c>
      <c r="C575" s="30">
        <v>11</v>
      </c>
      <c r="D575" s="30">
        <v>8</v>
      </c>
      <c r="F575" s="24" t="str">
        <f>IFERROR(MATCH(A575,기사별유입!$J$3:$J$3072,0),"")</f>
        <v/>
      </c>
      <c r="G575" s="24" t="str">
        <f>IF(F575="","",F575&amp;"@"&amp;COUNTIF($F$1:F575,F575))</f>
        <v/>
      </c>
      <c r="H575" s="24" t="str">
        <f t="shared" si="8"/>
        <v>Google 검색</v>
      </c>
      <c r="J575" s="24" t="str">
        <f>IF(F575="","",INDEX('기사 리스트'!B:B,MATCH("https://skinnonews.com"&amp;A575,'기사 리스트'!C:C,0)))</f>
        <v/>
      </c>
    </row>
    <row r="576" spans="1:10">
      <c r="A576" s="30" t="s">
        <v>1237</v>
      </c>
      <c r="B576" s="30" t="s">
        <v>2962</v>
      </c>
      <c r="C576" s="30">
        <v>11</v>
      </c>
      <c r="D576" s="30">
        <v>1</v>
      </c>
      <c r="F576" s="24" t="str">
        <f>IFERROR(MATCH(A576,기사별유입!$J$3:$J$3072,0),"")</f>
        <v/>
      </c>
      <c r="G576" s="24" t="str">
        <f>IF(F576="","",F576&amp;"@"&amp;COUNTIF($F$1:F576,F576))</f>
        <v/>
      </c>
      <c r="H576" s="24" t="str">
        <f t="shared" si="8"/>
        <v>Link.naver.com</v>
      </c>
      <c r="J576" s="24" t="str">
        <f>IF(F576="","",INDEX('기사 리스트'!B:B,MATCH("https://skinnonews.com"&amp;A576,'기사 리스트'!C:C,0)))</f>
        <v/>
      </c>
    </row>
    <row r="577" spans="1:10">
      <c r="A577" s="30" t="s">
        <v>1218</v>
      </c>
      <c r="B577" s="30" t="s">
        <v>2935</v>
      </c>
      <c r="C577" s="30">
        <v>11</v>
      </c>
      <c r="D577" s="30">
        <v>8</v>
      </c>
      <c r="F577" s="24" t="str">
        <f>IFERROR(MATCH(A577,기사별유입!$J$3:$J$3072,0),"")</f>
        <v/>
      </c>
      <c r="G577" s="24" t="str">
        <f>IF(F577="","",F577&amp;"@"&amp;COUNTIF($F$1:F577,F577))</f>
        <v/>
      </c>
      <c r="H577" s="24" t="str">
        <f t="shared" si="8"/>
        <v>M.search.naver.com</v>
      </c>
      <c r="J577" s="24" t="str">
        <f>IF(F577="","",INDEX('기사 리스트'!B:B,MATCH("https://skinnonews.com"&amp;A577,'기사 리스트'!C:C,0)))</f>
        <v/>
      </c>
    </row>
    <row r="578" spans="1:10">
      <c r="A578" s="30" t="s">
        <v>1254</v>
      </c>
      <c r="B578" s="30" t="s">
        <v>2911</v>
      </c>
      <c r="C578" s="30">
        <v>11</v>
      </c>
      <c r="D578" s="30">
        <v>7</v>
      </c>
      <c r="F578" s="24" t="str">
        <f>IFERROR(MATCH(A578,기사별유입!$J$3:$J$3072,0),"")</f>
        <v/>
      </c>
      <c r="G578" s="24" t="str">
        <f>IF(F578="","",F578&amp;"@"&amp;COUNTIF($F$1:F578,F578))</f>
        <v/>
      </c>
      <c r="H578" s="24" t="str">
        <f t="shared" si="8"/>
        <v>Naver 검색</v>
      </c>
      <c r="J578" s="24" t="str">
        <f>IF(F578="","",INDEX('기사 리스트'!B:B,MATCH("https://skinnonews.com"&amp;A578,'기사 리스트'!C:C,0)))</f>
        <v/>
      </c>
    </row>
    <row r="579" spans="1:10">
      <c r="A579" s="30" t="s">
        <v>2953</v>
      </c>
      <c r="B579" s="30">
        <v>11</v>
      </c>
      <c r="C579" s="30">
        <v>4</v>
      </c>
      <c r="D579" s="30">
        <v>2.75</v>
      </c>
      <c r="F579" s="24" t="str">
        <f>IFERROR(MATCH(A579,기사별유입!$J$3:$J$3072,0),"")</f>
        <v/>
      </c>
      <c r="G579" s="24" t="str">
        <f>IF(F579="","",F579&amp;"@"&amp;COUNTIF($F$1:F579,F579))</f>
        <v/>
      </c>
      <c r="H579" s="24" t="str">
        <f t="shared" ref="H579:H642" si="9">IF(B579="naver","Naver 검색",IF(B579="google","Google 검색",IF(B579="(direct)","직접유입",UPPER(LEFT(B579,1))&amp;MID(B579,2,99))))</f>
        <v>11</v>
      </c>
      <c r="J579" s="24" t="str">
        <f>IF(F579="","",INDEX('기사 리스트'!B:B,MATCH("https://skinnonews.com"&amp;A579,'기사 리스트'!C:C,0)))</f>
        <v/>
      </c>
    </row>
    <row r="580" spans="1:10">
      <c r="A580" s="30" t="s">
        <v>3501</v>
      </c>
      <c r="B580" s="30" t="s">
        <v>2911</v>
      </c>
      <c r="C580" s="30">
        <v>11</v>
      </c>
      <c r="D580" s="30">
        <v>3</v>
      </c>
      <c r="F580" s="24" t="str">
        <f>IFERROR(MATCH(A580,기사별유입!$J$3:$J$3072,0),"")</f>
        <v/>
      </c>
      <c r="G580" s="24" t="str">
        <f>IF(F580="","",F580&amp;"@"&amp;COUNTIF($F$1:F580,F580))</f>
        <v/>
      </c>
      <c r="H580" s="24" t="str">
        <f t="shared" si="9"/>
        <v>Naver 검색</v>
      </c>
      <c r="J580" s="24" t="str">
        <f>IF(F580="","",INDEX('기사 리스트'!B:B,MATCH("https://skinnonews.com"&amp;A580,'기사 리스트'!C:C,0)))</f>
        <v/>
      </c>
    </row>
    <row r="581" spans="1:10">
      <c r="A581" s="30" t="s">
        <v>2037</v>
      </c>
      <c r="B581" s="30" t="s">
        <v>2909</v>
      </c>
      <c r="C581" s="30">
        <v>11</v>
      </c>
      <c r="D581" s="30">
        <v>7</v>
      </c>
      <c r="F581" s="24" t="str">
        <f>IFERROR(MATCH(A581,기사별유입!$J$3:$J$3072,0),"")</f>
        <v/>
      </c>
      <c r="G581" s="24" t="str">
        <f>IF(F581="","",F581&amp;"@"&amp;COUNTIF($F$1:F581,F581))</f>
        <v/>
      </c>
      <c r="H581" s="24" t="str">
        <f t="shared" si="9"/>
        <v>직접유입</v>
      </c>
      <c r="J581" s="24" t="str">
        <f>IF(F581="","",INDEX('기사 리스트'!B:B,MATCH("https://skinnonews.com"&amp;A581,'기사 리스트'!C:C,0)))</f>
        <v/>
      </c>
    </row>
    <row r="582" spans="1:10">
      <c r="A582" s="30" t="s">
        <v>1350</v>
      </c>
      <c r="B582" s="30" t="s">
        <v>2910</v>
      </c>
      <c r="C582" s="30">
        <v>11</v>
      </c>
      <c r="D582" s="30">
        <v>6</v>
      </c>
      <c r="F582" s="24" t="str">
        <f>IFERROR(MATCH(A582,기사별유입!$J$3:$J$3072,0),"")</f>
        <v/>
      </c>
      <c r="G582" s="24" t="str">
        <f>IF(F582="","",F582&amp;"@"&amp;COUNTIF($F$1:F582,F582))</f>
        <v/>
      </c>
      <c r="H582" s="24" t="str">
        <f t="shared" si="9"/>
        <v>Google 검색</v>
      </c>
      <c r="J582" s="24" t="str">
        <f>IF(F582="","",INDEX('기사 리스트'!B:B,MATCH("https://skinnonews.com"&amp;A582,'기사 리스트'!C:C,0)))</f>
        <v/>
      </c>
    </row>
    <row r="583" spans="1:10">
      <c r="A583" s="30" t="s">
        <v>2667</v>
      </c>
      <c r="B583" s="30" t="s">
        <v>2911</v>
      </c>
      <c r="C583" s="30">
        <v>10</v>
      </c>
      <c r="D583" s="30">
        <v>8</v>
      </c>
      <c r="F583" s="24" t="str">
        <f>IFERROR(MATCH(A583,기사별유입!$J$3:$J$3072,0),"")</f>
        <v/>
      </c>
      <c r="G583" s="24" t="str">
        <f>IF(F583="","",F583&amp;"@"&amp;COUNTIF($F$1:F583,F583))</f>
        <v/>
      </c>
      <c r="H583" s="24" t="str">
        <f t="shared" si="9"/>
        <v>Naver 검색</v>
      </c>
      <c r="J583" s="24" t="str">
        <f>IF(F583="","",INDEX('기사 리스트'!B:B,MATCH("https://skinnonews.com"&amp;A583,'기사 리스트'!C:C,0)))</f>
        <v/>
      </c>
    </row>
    <row r="584" spans="1:10">
      <c r="A584" s="30" t="s">
        <v>1455</v>
      </c>
      <c r="B584" s="30" t="s">
        <v>2910</v>
      </c>
      <c r="C584" s="30">
        <v>10</v>
      </c>
      <c r="D584" s="30">
        <v>8</v>
      </c>
      <c r="F584" s="24" t="str">
        <f>IFERROR(MATCH(A584,기사별유입!$J$3:$J$3072,0),"")</f>
        <v/>
      </c>
      <c r="G584" s="24" t="str">
        <f>IF(F584="","",F584&amp;"@"&amp;COUNTIF($F$1:F584,F584))</f>
        <v/>
      </c>
      <c r="H584" s="24" t="str">
        <f t="shared" si="9"/>
        <v>Google 검색</v>
      </c>
      <c r="J584" s="24" t="str">
        <f>IF(F584="","",INDEX('기사 리스트'!B:B,MATCH("https://skinnonews.com"&amp;A584,'기사 리스트'!C:C,0)))</f>
        <v/>
      </c>
    </row>
    <row r="585" spans="1:10">
      <c r="A585" s="30" t="s">
        <v>1643</v>
      </c>
      <c r="B585" s="30" t="s">
        <v>2910</v>
      </c>
      <c r="C585" s="30">
        <v>10</v>
      </c>
      <c r="D585" s="30">
        <v>8</v>
      </c>
      <c r="F585" s="24" t="str">
        <f>IFERROR(MATCH(A585,기사별유입!$J$3:$J$3072,0),"")</f>
        <v/>
      </c>
      <c r="G585" s="24" t="str">
        <f>IF(F585="","",F585&amp;"@"&amp;COUNTIF($F$1:F585,F585))</f>
        <v/>
      </c>
      <c r="H585" s="24" t="str">
        <f t="shared" si="9"/>
        <v>Google 검색</v>
      </c>
      <c r="J585" s="24" t="str">
        <f>IF(F585="","",INDEX('기사 리스트'!B:B,MATCH("https://skinnonews.com"&amp;A585,'기사 리스트'!C:C,0)))</f>
        <v/>
      </c>
    </row>
    <row r="586" spans="1:10">
      <c r="A586" s="30" t="s">
        <v>1232</v>
      </c>
      <c r="B586" s="30" t="s">
        <v>2911</v>
      </c>
      <c r="C586" s="30">
        <v>10</v>
      </c>
      <c r="D586" s="30">
        <v>10</v>
      </c>
      <c r="F586" s="24">
        <f>IFERROR(MATCH(A586,기사별유입!$J$3:$J$3072,0),"")</f>
        <v>23</v>
      </c>
      <c r="G586" s="24" t="str">
        <f>IF(F586="","",F586&amp;"@"&amp;COUNTIF($F$1:F586,F586))</f>
        <v>23@3</v>
      </c>
      <c r="H586" s="24" t="str">
        <f t="shared" si="9"/>
        <v>Naver 검색</v>
      </c>
      <c r="J586" s="24" t="str">
        <f>IF(F586="","",INDEX('기사 리스트'!B:B,MATCH("https://skinnonews.com"&amp;A586,'기사 리스트'!C:C,0)))</f>
        <v>[SKinno Tech] 지금 음극재가 주목받는 이유?</v>
      </c>
    </row>
    <row r="587" spans="1:10">
      <c r="A587" s="30" t="s">
        <v>1853</v>
      </c>
      <c r="B587" s="30" t="s">
        <v>2910</v>
      </c>
      <c r="C587" s="30">
        <v>10</v>
      </c>
      <c r="D587" s="30">
        <v>6</v>
      </c>
      <c r="F587" s="24" t="str">
        <f>IFERROR(MATCH(A587,기사별유입!$J$3:$J$3072,0),"")</f>
        <v/>
      </c>
      <c r="G587" s="24" t="str">
        <f>IF(F587="","",F587&amp;"@"&amp;COUNTIF($F$1:F587,F587))</f>
        <v/>
      </c>
      <c r="H587" s="24" t="str">
        <f t="shared" si="9"/>
        <v>Google 검색</v>
      </c>
      <c r="J587" s="24" t="str">
        <f>IF(F587="","",INDEX('기사 리스트'!B:B,MATCH("https://skinnonews.com"&amp;A587,'기사 리스트'!C:C,0)))</f>
        <v/>
      </c>
    </row>
    <row r="588" spans="1:10">
      <c r="A588" s="30" t="s">
        <v>1327</v>
      </c>
      <c r="B588" s="30" t="s">
        <v>2910</v>
      </c>
      <c r="C588" s="30">
        <v>10</v>
      </c>
      <c r="D588" s="30">
        <v>7</v>
      </c>
      <c r="F588" s="24" t="str">
        <f>IFERROR(MATCH(A588,기사별유입!$J$3:$J$3072,0),"")</f>
        <v/>
      </c>
      <c r="G588" s="24" t="str">
        <f>IF(F588="","",F588&amp;"@"&amp;COUNTIF($F$1:F588,F588))</f>
        <v/>
      </c>
      <c r="H588" s="24" t="str">
        <f t="shared" si="9"/>
        <v>Google 검색</v>
      </c>
      <c r="J588" s="24" t="str">
        <f>IF(F588="","",INDEX('기사 리스트'!B:B,MATCH("https://skinnonews.com"&amp;A588,'기사 리스트'!C:C,0)))</f>
        <v/>
      </c>
    </row>
    <row r="589" spans="1:10">
      <c r="A589" s="30" t="s">
        <v>1516</v>
      </c>
      <c r="B589" s="30" t="s">
        <v>2915</v>
      </c>
      <c r="C589" s="30">
        <v>10</v>
      </c>
      <c r="D589" s="30">
        <v>8</v>
      </c>
      <c r="F589" s="24" t="str">
        <f>IFERROR(MATCH(A589,기사별유입!$J$3:$J$3072,0),"")</f>
        <v/>
      </c>
      <c r="G589" s="24" t="str">
        <f>IF(F589="","",F589&amp;"@"&amp;COUNTIF($F$1:F589,F589))</f>
        <v/>
      </c>
      <c r="H589" s="24" t="str">
        <f t="shared" si="9"/>
        <v>Skgeocentric.com</v>
      </c>
      <c r="J589" s="24" t="str">
        <f>IF(F589="","",INDEX('기사 리스트'!B:B,MATCH("https://skinnonews.com"&amp;A589,'기사 리스트'!C:C,0)))</f>
        <v/>
      </c>
    </row>
    <row r="590" spans="1:10">
      <c r="A590" s="30" t="s">
        <v>1307</v>
      </c>
      <c r="B590" s="30" t="s">
        <v>2911</v>
      </c>
      <c r="C590" s="30">
        <v>10</v>
      </c>
      <c r="D590" s="30">
        <v>8</v>
      </c>
      <c r="F590" s="24">
        <f>IFERROR(MATCH(A590,기사별유입!$J$3:$J$3072,0),"")</f>
        <v>66</v>
      </c>
      <c r="G590" s="24" t="str">
        <f>IF(F590="","",F590&amp;"@"&amp;COUNTIF($F$1:F590,F590))</f>
        <v>66@2</v>
      </c>
      <c r="H590" s="24" t="str">
        <f t="shared" si="9"/>
        <v>Naver 검색</v>
      </c>
      <c r="J590" s="24" t="str">
        <f>IF(F590="","",INDEX('기사 리스트'!B:B,MATCH("https://skinnonews.com"&amp;A590,'기사 리스트'!C:C,0)))</f>
        <v>SK이노베이션, 2024년 조직개편 및 임원인사 “불확실한 경영환경 대비, 내실 강화로 위기 대응력 높인다”</v>
      </c>
    </row>
    <row r="591" spans="1:10">
      <c r="A591" s="30" t="s">
        <v>1604</v>
      </c>
      <c r="B591" s="30" t="s">
        <v>2910</v>
      </c>
      <c r="C591" s="30">
        <v>10</v>
      </c>
      <c r="D591" s="30">
        <v>9</v>
      </c>
      <c r="F591" s="24" t="str">
        <f>IFERROR(MATCH(A591,기사별유입!$J$3:$J$3072,0),"")</f>
        <v/>
      </c>
      <c r="G591" s="24" t="str">
        <f>IF(F591="","",F591&amp;"@"&amp;COUNTIF($F$1:F591,F591))</f>
        <v/>
      </c>
      <c r="H591" s="24" t="str">
        <f t="shared" si="9"/>
        <v>Google 검색</v>
      </c>
      <c r="J591" s="24" t="str">
        <f>IF(F591="","",INDEX('기사 리스트'!B:B,MATCH("https://skinnonews.com"&amp;A591,'기사 리스트'!C:C,0)))</f>
        <v/>
      </c>
    </row>
    <row r="592" spans="1:10">
      <c r="A592" s="30" t="s">
        <v>1481</v>
      </c>
      <c r="B592" s="30" t="s">
        <v>2910</v>
      </c>
      <c r="C592" s="30">
        <v>10</v>
      </c>
      <c r="D592" s="30">
        <v>8</v>
      </c>
      <c r="F592" s="24" t="str">
        <f>IFERROR(MATCH(A592,기사별유입!$J$3:$J$3072,0),"")</f>
        <v/>
      </c>
      <c r="G592" s="24" t="str">
        <f>IF(F592="","",F592&amp;"@"&amp;COUNTIF($F$1:F592,F592))</f>
        <v/>
      </c>
      <c r="H592" s="24" t="str">
        <f t="shared" si="9"/>
        <v>Google 검색</v>
      </c>
      <c r="J592" s="24" t="str">
        <f>IF(F592="","",INDEX('기사 리스트'!B:B,MATCH("https://skinnonews.com"&amp;A592,'기사 리스트'!C:C,0)))</f>
        <v/>
      </c>
    </row>
    <row r="593" spans="1:10">
      <c r="A593" s="30" t="s">
        <v>1472</v>
      </c>
      <c r="B593" s="30" t="s">
        <v>2910</v>
      </c>
      <c r="C593" s="30">
        <v>10</v>
      </c>
      <c r="D593" s="30">
        <v>10</v>
      </c>
      <c r="F593" s="24" t="str">
        <f>IFERROR(MATCH(A593,기사별유입!$J$3:$J$3072,0),"")</f>
        <v/>
      </c>
      <c r="G593" s="24" t="str">
        <f>IF(F593="","",F593&amp;"@"&amp;COUNTIF($F$1:F593,F593))</f>
        <v/>
      </c>
      <c r="H593" s="24" t="str">
        <f t="shared" si="9"/>
        <v>Google 검색</v>
      </c>
      <c r="J593" s="24" t="str">
        <f>IF(F593="","",INDEX('기사 리스트'!B:B,MATCH("https://skinnonews.com"&amp;A593,'기사 리스트'!C:C,0)))</f>
        <v/>
      </c>
    </row>
    <row r="594" spans="1:10">
      <c r="A594" s="30" t="s">
        <v>1407</v>
      </c>
      <c r="B594" s="30" t="s">
        <v>2909</v>
      </c>
      <c r="C594" s="30">
        <v>10</v>
      </c>
      <c r="D594" s="30">
        <v>6</v>
      </c>
      <c r="F594" s="24" t="str">
        <f>IFERROR(MATCH(A594,기사별유입!$J$3:$J$3072,0),"")</f>
        <v/>
      </c>
      <c r="G594" s="24" t="str">
        <f>IF(F594="","",F594&amp;"@"&amp;COUNTIF($F$1:F594,F594))</f>
        <v/>
      </c>
      <c r="H594" s="24" t="str">
        <f t="shared" si="9"/>
        <v>직접유입</v>
      </c>
      <c r="J594" s="24" t="str">
        <f>IF(F594="","",INDEX('기사 리스트'!B:B,MATCH("https://skinnonews.com"&amp;A594,'기사 리스트'!C:C,0)))</f>
        <v/>
      </c>
    </row>
    <row r="595" spans="1:10">
      <c r="A595" s="30" t="s">
        <v>1407</v>
      </c>
      <c r="B595" s="30" t="s">
        <v>2911</v>
      </c>
      <c r="C595" s="30">
        <v>10</v>
      </c>
      <c r="D595" s="30">
        <v>10</v>
      </c>
      <c r="F595" s="24" t="str">
        <f>IFERROR(MATCH(A595,기사별유입!$J$3:$J$3072,0),"")</f>
        <v/>
      </c>
      <c r="G595" s="24" t="str">
        <f>IF(F595="","",F595&amp;"@"&amp;COUNTIF($F$1:F595,F595))</f>
        <v/>
      </c>
      <c r="H595" s="24" t="str">
        <f t="shared" si="9"/>
        <v>Naver 검색</v>
      </c>
      <c r="J595" s="24" t="str">
        <f>IF(F595="","",INDEX('기사 리스트'!B:B,MATCH("https://skinnonews.com"&amp;A595,'기사 리스트'!C:C,0)))</f>
        <v/>
      </c>
    </row>
    <row r="596" spans="1:10">
      <c r="A596" s="30" t="s">
        <v>1389</v>
      </c>
      <c r="B596" s="30" t="s">
        <v>2909</v>
      </c>
      <c r="C596" s="30">
        <v>10</v>
      </c>
      <c r="D596" s="30">
        <v>8</v>
      </c>
      <c r="F596" s="24" t="str">
        <f>IFERROR(MATCH(A596,기사별유입!$J$3:$J$3072,0),"")</f>
        <v/>
      </c>
      <c r="G596" s="24" t="str">
        <f>IF(F596="","",F596&amp;"@"&amp;COUNTIF($F$1:F596,F596))</f>
        <v/>
      </c>
      <c r="H596" s="24" t="str">
        <f t="shared" si="9"/>
        <v>직접유입</v>
      </c>
      <c r="J596" s="24" t="str">
        <f>IF(F596="","",INDEX('기사 리스트'!B:B,MATCH("https://skinnonews.com"&amp;A596,'기사 리스트'!C:C,0)))</f>
        <v/>
      </c>
    </row>
    <row r="597" spans="1:10">
      <c r="A597" s="30" t="s">
        <v>2530</v>
      </c>
      <c r="B597" s="30" t="s">
        <v>2910</v>
      </c>
      <c r="C597" s="30">
        <v>10</v>
      </c>
      <c r="D597" s="30">
        <v>4</v>
      </c>
      <c r="F597" s="24" t="str">
        <f>IFERROR(MATCH(A597,기사별유입!$J$3:$J$3072,0),"")</f>
        <v/>
      </c>
      <c r="G597" s="24" t="str">
        <f>IF(F597="","",F597&amp;"@"&amp;COUNTIF($F$1:F597,F597))</f>
        <v/>
      </c>
      <c r="H597" s="24" t="str">
        <f t="shared" si="9"/>
        <v>Google 검색</v>
      </c>
      <c r="J597" s="24" t="str">
        <f>IF(F597="","",INDEX('기사 리스트'!B:B,MATCH("https://skinnonews.com"&amp;A597,'기사 리스트'!C:C,0)))</f>
        <v/>
      </c>
    </row>
    <row r="598" spans="1:10">
      <c r="A598" s="30" t="s">
        <v>2395</v>
      </c>
      <c r="B598" s="30" t="s">
        <v>2910</v>
      </c>
      <c r="C598" s="30">
        <v>10</v>
      </c>
      <c r="D598" s="30">
        <v>9</v>
      </c>
      <c r="F598" s="24" t="str">
        <f>IFERROR(MATCH(A598,기사별유입!$J$3:$J$3072,0),"")</f>
        <v/>
      </c>
      <c r="G598" s="24" t="str">
        <f>IF(F598="","",F598&amp;"@"&amp;COUNTIF($F$1:F598,F598))</f>
        <v/>
      </c>
      <c r="H598" s="24" t="str">
        <f t="shared" si="9"/>
        <v>Google 검색</v>
      </c>
      <c r="J598" s="24" t="str">
        <f>IF(F598="","",INDEX('기사 리스트'!B:B,MATCH("https://skinnonews.com"&amp;A598,'기사 리스트'!C:C,0)))</f>
        <v/>
      </c>
    </row>
    <row r="599" spans="1:10">
      <c r="A599" s="30" t="s">
        <v>1681</v>
      </c>
      <c r="B599" s="30" t="s">
        <v>2910</v>
      </c>
      <c r="C599" s="30">
        <v>10</v>
      </c>
      <c r="D599" s="30">
        <v>9</v>
      </c>
      <c r="F599" s="24" t="str">
        <f>IFERROR(MATCH(A599,기사별유입!$J$3:$J$3072,0),"")</f>
        <v/>
      </c>
      <c r="G599" s="24" t="str">
        <f>IF(F599="","",F599&amp;"@"&amp;COUNTIF($F$1:F599,F599))</f>
        <v/>
      </c>
      <c r="H599" s="24" t="str">
        <f t="shared" si="9"/>
        <v>Google 검색</v>
      </c>
      <c r="J599" s="24" t="str">
        <f>IF(F599="","",INDEX('기사 리스트'!B:B,MATCH("https://skinnonews.com"&amp;A599,'기사 리스트'!C:C,0)))</f>
        <v/>
      </c>
    </row>
    <row r="600" spans="1:10">
      <c r="A600" s="30" t="s">
        <v>1529</v>
      </c>
      <c r="B600" s="30" t="s">
        <v>2910</v>
      </c>
      <c r="C600" s="30">
        <v>10</v>
      </c>
      <c r="D600" s="30">
        <v>8</v>
      </c>
      <c r="F600" s="24" t="str">
        <f>IFERROR(MATCH(A600,기사별유입!$J$3:$J$3072,0),"")</f>
        <v/>
      </c>
      <c r="G600" s="24" t="str">
        <f>IF(F600="","",F600&amp;"@"&amp;COUNTIF($F$1:F600,F600))</f>
        <v/>
      </c>
      <c r="H600" s="24" t="str">
        <f t="shared" si="9"/>
        <v>Google 검색</v>
      </c>
      <c r="J600" s="24" t="str">
        <f>IF(F600="","",INDEX('기사 리스트'!B:B,MATCH("https://skinnonews.com"&amp;A600,'기사 리스트'!C:C,0)))</f>
        <v/>
      </c>
    </row>
    <row r="601" spans="1:10">
      <c r="A601" s="30" t="s">
        <v>1775</v>
      </c>
      <c r="B601" s="30" t="s">
        <v>2910</v>
      </c>
      <c r="C601" s="30">
        <v>10</v>
      </c>
      <c r="D601" s="30">
        <v>9</v>
      </c>
      <c r="F601" s="24" t="str">
        <f>IFERROR(MATCH(A601,기사별유입!$J$3:$J$3072,0),"")</f>
        <v/>
      </c>
      <c r="G601" s="24" t="str">
        <f>IF(F601="","",F601&amp;"@"&amp;COUNTIF($F$1:F601,F601))</f>
        <v/>
      </c>
      <c r="H601" s="24" t="str">
        <f t="shared" si="9"/>
        <v>Google 검색</v>
      </c>
      <c r="J601" s="24" t="str">
        <f>IF(F601="","",INDEX('기사 리스트'!B:B,MATCH("https://skinnonews.com"&amp;A601,'기사 리스트'!C:C,0)))</f>
        <v/>
      </c>
    </row>
    <row r="602" spans="1:10">
      <c r="A602" s="30" t="s">
        <v>1867</v>
      </c>
      <c r="B602" s="30" t="s">
        <v>2910</v>
      </c>
      <c r="C602" s="30">
        <v>10</v>
      </c>
      <c r="D602" s="30">
        <v>8</v>
      </c>
      <c r="F602" s="24" t="str">
        <f>IFERROR(MATCH(A602,기사별유입!$J$3:$J$3072,0),"")</f>
        <v/>
      </c>
      <c r="G602" s="24" t="str">
        <f>IF(F602="","",F602&amp;"@"&amp;COUNTIF($F$1:F602,F602))</f>
        <v/>
      </c>
      <c r="H602" s="24" t="str">
        <f t="shared" si="9"/>
        <v>Google 검색</v>
      </c>
      <c r="J602" s="24" t="str">
        <f>IF(F602="","",INDEX('기사 리스트'!B:B,MATCH("https://skinnonews.com"&amp;A602,'기사 리스트'!C:C,0)))</f>
        <v/>
      </c>
    </row>
    <row r="603" spans="1:10">
      <c r="A603" s="30" t="s">
        <v>2567</v>
      </c>
      <c r="B603" s="30" t="s">
        <v>2910</v>
      </c>
      <c r="C603" s="30">
        <v>10</v>
      </c>
      <c r="D603" s="30">
        <v>10</v>
      </c>
      <c r="F603" s="24" t="str">
        <f>IFERROR(MATCH(A603,기사별유입!$J$3:$J$3072,0),"")</f>
        <v/>
      </c>
      <c r="G603" s="24" t="str">
        <f>IF(F603="","",F603&amp;"@"&amp;COUNTIF($F$1:F603,F603))</f>
        <v/>
      </c>
      <c r="H603" s="24" t="str">
        <f t="shared" si="9"/>
        <v>Google 검색</v>
      </c>
      <c r="J603" s="24" t="str">
        <f>IF(F603="","",INDEX('기사 리스트'!B:B,MATCH("https://skinnonews.com"&amp;A603,'기사 리스트'!C:C,0)))</f>
        <v/>
      </c>
    </row>
    <row r="604" spans="1:10">
      <c r="A604" s="30" t="s">
        <v>1613</v>
      </c>
      <c r="B604" s="30" t="s">
        <v>2910</v>
      </c>
      <c r="C604" s="30">
        <v>10</v>
      </c>
      <c r="D604" s="30">
        <v>9</v>
      </c>
      <c r="F604" s="24" t="str">
        <f>IFERROR(MATCH(A604,기사별유입!$J$3:$J$3072,0),"")</f>
        <v/>
      </c>
      <c r="G604" s="24" t="str">
        <f>IF(F604="","",F604&amp;"@"&amp;COUNTIF($F$1:F604,F604))</f>
        <v/>
      </c>
      <c r="H604" s="24" t="str">
        <f t="shared" si="9"/>
        <v>Google 검색</v>
      </c>
      <c r="J604" s="24" t="str">
        <f>IF(F604="","",INDEX('기사 리스트'!B:B,MATCH("https://skinnonews.com"&amp;A604,'기사 리스트'!C:C,0)))</f>
        <v/>
      </c>
    </row>
    <row r="605" spans="1:10">
      <c r="A605" s="30" t="s">
        <v>1593</v>
      </c>
      <c r="B605" s="30" t="s">
        <v>2910</v>
      </c>
      <c r="C605" s="30">
        <v>10</v>
      </c>
      <c r="D605" s="30">
        <v>10</v>
      </c>
      <c r="F605" s="24" t="str">
        <f>IFERROR(MATCH(A605,기사별유입!$J$3:$J$3072,0),"")</f>
        <v/>
      </c>
      <c r="G605" s="24" t="str">
        <f>IF(F605="","",F605&amp;"@"&amp;COUNTIF($F$1:F605,F605))</f>
        <v/>
      </c>
      <c r="H605" s="24" t="str">
        <f t="shared" si="9"/>
        <v>Google 검색</v>
      </c>
      <c r="J605" s="24" t="str">
        <f>IF(F605="","",INDEX('기사 리스트'!B:B,MATCH("https://skinnonews.com"&amp;A605,'기사 리스트'!C:C,0)))</f>
        <v/>
      </c>
    </row>
    <row r="606" spans="1:10">
      <c r="A606" s="30" t="s">
        <v>1467</v>
      </c>
      <c r="B606" s="30" t="s">
        <v>2910</v>
      </c>
      <c r="C606" s="30">
        <v>10</v>
      </c>
      <c r="D606" s="30">
        <v>8</v>
      </c>
      <c r="F606" s="24" t="str">
        <f>IFERROR(MATCH(A606,기사별유입!$J$3:$J$3072,0),"")</f>
        <v/>
      </c>
      <c r="G606" s="24" t="str">
        <f>IF(F606="","",F606&amp;"@"&amp;COUNTIF($F$1:F606,F606))</f>
        <v/>
      </c>
      <c r="H606" s="24" t="str">
        <f t="shared" si="9"/>
        <v>Google 검색</v>
      </c>
      <c r="J606" s="24" t="str">
        <f>IF(F606="","",INDEX('기사 리스트'!B:B,MATCH("https://skinnonews.com"&amp;A606,'기사 리스트'!C:C,0)))</f>
        <v/>
      </c>
    </row>
    <row r="607" spans="1:10">
      <c r="A607" s="30" t="s">
        <v>1432</v>
      </c>
      <c r="B607" s="30" t="s">
        <v>2910</v>
      </c>
      <c r="C607" s="30">
        <v>10</v>
      </c>
      <c r="D607" s="30">
        <v>8</v>
      </c>
      <c r="F607" s="24" t="str">
        <f>IFERROR(MATCH(A607,기사별유입!$J$3:$J$3072,0),"")</f>
        <v/>
      </c>
      <c r="G607" s="24" t="str">
        <f>IF(F607="","",F607&amp;"@"&amp;COUNTIF($F$1:F607,F607))</f>
        <v/>
      </c>
      <c r="H607" s="24" t="str">
        <f t="shared" si="9"/>
        <v>Google 검색</v>
      </c>
      <c r="J607" s="24" t="str">
        <f>IF(F607="","",INDEX('기사 리스트'!B:B,MATCH("https://skinnonews.com"&amp;A607,'기사 리스트'!C:C,0)))</f>
        <v/>
      </c>
    </row>
    <row r="608" spans="1:10">
      <c r="A608" s="30" t="s">
        <v>1616</v>
      </c>
      <c r="B608" s="30" t="s">
        <v>2910</v>
      </c>
      <c r="C608" s="30">
        <v>10</v>
      </c>
      <c r="D608" s="30">
        <v>8</v>
      </c>
      <c r="F608" s="24" t="str">
        <f>IFERROR(MATCH(A608,기사별유입!$J$3:$J$3072,0),"")</f>
        <v/>
      </c>
      <c r="G608" s="24" t="str">
        <f>IF(F608="","",F608&amp;"@"&amp;COUNTIF($F$1:F608,F608))</f>
        <v/>
      </c>
      <c r="H608" s="24" t="str">
        <f t="shared" si="9"/>
        <v>Google 검색</v>
      </c>
      <c r="J608" s="24" t="str">
        <f>IF(F608="","",INDEX('기사 리스트'!B:B,MATCH("https://skinnonews.com"&amp;A608,'기사 리스트'!C:C,0)))</f>
        <v/>
      </c>
    </row>
    <row r="609" spans="1:10">
      <c r="A609" s="30" t="s">
        <v>1875</v>
      </c>
      <c r="B609" s="30" t="s">
        <v>2910</v>
      </c>
      <c r="C609" s="30">
        <v>10</v>
      </c>
      <c r="D609" s="30">
        <v>10</v>
      </c>
      <c r="F609" s="24" t="str">
        <f>IFERROR(MATCH(A609,기사별유입!$J$3:$J$3072,0),"")</f>
        <v/>
      </c>
      <c r="G609" s="24" t="str">
        <f>IF(F609="","",F609&amp;"@"&amp;COUNTIF($F$1:F609,F609))</f>
        <v/>
      </c>
      <c r="H609" s="24" t="str">
        <f t="shared" si="9"/>
        <v>Google 검색</v>
      </c>
      <c r="J609" s="24" t="str">
        <f>IF(F609="","",INDEX('기사 리스트'!B:B,MATCH("https://skinnonews.com"&amp;A609,'기사 리스트'!C:C,0)))</f>
        <v/>
      </c>
    </row>
    <row r="610" spans="1:10">
      <c r="A610" s="30" t="s">
        <v>1523</v>
      </c>
      <c r="B610" s="30" t="s">
        <v>2910</v>
      </c>
      <c r="C610" s="30">
        <v>10</v>
      </c>
      <c r="D610" s="30">
        <v>8</v>
      </c>
      <c r="F610" s="24" t="str">
        <f>IFERROR(MATCH(A610,기사별유입!$J$3:$J$3072,0),"")</f>
        <v/>
      </c>
      <c r="G610" s="24" t="str">
        <f>IF(F610="","",F610&amp;"@"&amp;COUNTIF($F$1:F610,F610))</f>
        <v/>
      </c>
      <c r="H610" s="24" t="str">
        <f t="shared" si="9"/>
        <v>Google 검색</v>
      </c>
      <c r="J610" s="24" t="str">
        <f>IF(F610="","",INDEX('기사 리스트'!B:B,MATCH("https://skinnonews.com"&amp;A610,'기사 리스트'!C:C,0)))</f>
        <v/>
      </c>
    </row>
    <row r="611" spans="1:10">
      <c r="A611" s="30" t="s">
        <v>2022</v>
      </c>
      <c r="B611" s="30" t="s">
        <v>2910</v>
      </c>
      <c r="C611" s="30">
        <v>10</v>
      </c>
      <c r="D611" s="30">
        <v>9</v>
      </c>
      <c r="F611" s="24" t="str">
        <f>IFERROR(MATCH(A611,기사별유입!$J$3:$J$3072,0),"")</f>
        <v/>
      </c>
      <c r="G611" s="24" t="str">
        <f>IF(F611="","",F611&amp;"@"&amp;COUNTIF($F$1:F611,F611))</f>
        <v/>
      </c>
      <c r="H611" s="24" t="str">
        <f t="shared" si="9"/>
        <v>Google 검색</v>
      </c>
      <c r="J611" s="24" t="str">
        <f>IF(F611="","",INDEX('기사 리스트'!B:B,MATCH("https://skinnonews.com"&amp;A611,'기사 리스트'!C:C,0)))</f>
        <v/>
      </c>
    </row>
    <row r="612" spans="1:10">
      <c r="A612" s="30" t="s">
        <v>1792</v>
      </c>
      <c r="B612" s="30" t="s">
        <v>2910</v>
      </c>
      <c r="C612" s="30">
        <v>10</v>
      </c>
      <c r="D612" s="30">
        <v>9</v>
      </c>
      <c r="F612" s="24" t="str">
        <f>IFERROR(MATCH(A612,기사별유입!$J$3:$J$3072,0),"")</f>
        <v/>
      </c>
      <c r="G612" s="24" t="str">
        <f>IF(F612="","",F612&amp;"@"&amp;COUNTIF($F$1:F612,F612))</f>
        <v/>
      </c>
      <c r="H612" s="24" t="str">
        <f t="shared" si="9"/>
        <v>Google 검색</v>
      </c>
      <c r="J612" s="24" t="str">
        <f>IF(F612="","",INDEX('기사 리스트'!B:B,MATCH("https://skinnonews.com"&amp;A612,'기사 리스트'!C:C,0)))</f>
        <v/>
      </c>
    </row>
    <row r="613" spans="1:10">
      <c r="A613" s="30" t="s">
        <v>1693</v>
      </c>
      <c r="B613" s="30" t="s">
        <v>2910</v>
      </c>
      <c r="C613" s="30">
        <v>10</v>
      </c>
      <c r="D613" s="30">
        <v>9</v>
      </c>
      <c r="F613" s="24" t="str">
        <f>IFERROR(MATCH(A613,기사별유입!$J$3:$J$3072,0),"")</f>
        <v/>
      </c>
      <c r="G613" s="24" t="str">
        <f>IF(F613="","",F613&amp;"@"&amp;COUNTIF($F$1:F613,F613))</f>
        <v/>
      </c>
      <c r="H613" s="24" t="str">
        <f t="shared" si="9"/>
        <v>Google 검색</v>
      </c>
      <c r="J613" s="24" t="str">
        <f>IF(F613="","",INDEX('기사 리스트'!B:B,MATCH("https://skinnonews.com"&amp;A613,'기사 리스트'!C:C,0)))</f>
        <v/>
      </c>
    </row>
    <row r="614" spans="1:10">
      <c r="A614" s="30" t="s">
        <v>1597</v>
      </c>
      <c r="B614" s="30" t="s">
        <v>2910</v>
      </c>
      <c r="C614" s="30">
        <v>10</v>
      </c>
      <c r="D614" s="30">
        <v>10</v>
      </c>
      <c r="F614" s="24" t="str">
        <f>IFERROR(MATCH(A614,기사별유입!$J$3:$J$3072,0),"")</f>
        <v/>
      </c>
      <c r="G614" s="24" t="str">
        <f>IF(F614="","",F614&amp;"@"&amp;COUNTIF($F$1:F614,F614))</f>
        <v/>
      </c>
      <c r="H614" s="24" t="str">
        <f t="shared" si="9"/>
        <v>Google 검색</v>
      </c>
      <c r="J614" s="24" t="str">
        <f>IF(F614="","",INDEX('기사 리스트'!B:B,MATCH("https://skinnonews.com"&amp;A614,'기사 리스트'!C:C,0)))</f>
        <v/>
      </c>
    </row>
    <row r="615" spans="1:10">
      <c r="A615" s="30" t="s">
        <v>1391</v>
      </c>
      <c r="B615" s="30" t="s">
        <v>2910</v>
      </c>
      <c r="C615" s="30">
        <v>10</v>
      </c>
      <c r="D615" s="30">
        <v>9</v>
      </c>
      <c r="F615" s="24" t="str">
        <f>IFERROR(MATCH(A615,기사별유입!$J$3:$J$3072,0),"")</f>
        <v/>
      </c>
      <c r="G615" s="24" t="str">
        <f>IF(F615="","",F615&amp;"@"&amp;COUNTIF($F$1:F615,F615))</f>
        <v/>
      </c>
      <c r="H615" s="24" t="str">
        <f t="shared" si="9"/>
        <v>Google 검색</v>
      </c>
      <c r="J615" s="24" t="str">
        <f>IF(F615="","",INDEX('기사 리스트'!B:B,MATCH("https://skinnonews.com"&amp;A615,'기사 리스트'!C:C,0)))</f>
        <v/>
      </c>
    </row>
    <row r="616" spans="1:10">
      <c r="A616" s="30" t="s">
        <v>1224</v>
      </c>
      <c r="B616" s="30" t="s">
        <v>2935</v>
      </c>
      <c r="C616" s="30">
        <v>10</v>
      </c>
      <c r="D616" s="30">
        <v>10</v>
      </c>
      <c r="F616" s="24">
        <f>IFERROR(MATCH(A616,기사별유입!$J$3:$J$3072,0),"")</f>
        <v>5</v>
      </c>
      <c r="G616" s="24" t="str">
        <f>IF(F616="","",F616&amp;"@"&amp;COUNTIF($F$1:F616,F616))</f>
        <v>5@5</v>
      </c>
      <c r="H616" s="24" t="str">
        <f t="shared" si="9"/>
        <v>M.search.naver.com</v>
      </c>
      <c r="J616" s="24" t="str">
        <f>IF(F616="","",INDEX('기사 리스트'!B:B,MATCH("https://skinnonews.com"&amp;A616,'기사 리스트'!C:C,0)))</f>
        <v>“일반 휘발유와 고급 휘발유, 어떤 차이가 있을까?”</v>
      </c>
    </row>
    <row r="617" spans="1:10">
      <c r="A617" s="30" t="s">
        <v>1696</v>
      </c>
      <c r="B617" s="30" t="s">
        <v>2910</v>
      </c>
      <c r="C617" s="30">
        <v>10</v>
      </c>
      <c r="D617" s="30">
        <v>9</v>
      </c>
      <c r="F617" s="24" t="str">
        <f>IFERROR(MATCH(A617,기사별유입!$J$3:$J$3072,0),"")</f>
        <v/>
      </c>
      <c r="G617" s="24" t="str">
        <f>IF(F617="","",F617&amp;"@"&amp;COUNTIF($F$1:F617,F617))</f>
        <v/>
      </c>
      <c r="H617" s="24" t="str">
        <f t="shared" si="9"/>
        <v>Google 검색</v>
      </c>
      <c r="J617" s="24" t="str">
        <f>IF(F617="","",INDEX('기사 리스트'!B:B,MATCH("https://skinnonews.com"&amp;A617,'기사 리스트'!C:C,0)))</f>
        <v/>
      </c>
    </row>
    <row r="618" spans="1:10">
      <c r="A618" s="30" t="s">
        <v>1801</v>
      </c>
      <c r="B618" s="30" t="s">
        <v>2910</v>
      </c>
      <c r="C618" s="30">
        <v>10</v>
      </c>
      <c r="D618" s="30">
        <v>9</v>
      </c>
      <c r="F618" s="24" t="str">
        <f>IFERROR(MATCH(A618,기사별유입!$J$3:$J$3072,0),"")</f>
        <v/>
      </c>
      <c r="G618" s="24" t="str">
        <f>IF(F618="","",F618&amp;"@"&amp;COUNTIF($F$1:F618,F618))</f>
        <v/>
      </c>
      <c r="H618" s="24" t="str">
        <f t="shared" si="9"/>
        <v>Google 검색</v>
      </c>
      <c r="J618" s="24" t="str">
        <f>IF(F618="","",INDEX('기사 리스트'!B:B,MATCH("https://skinnonews.com"&amp;A618,'기사 리스트'!C:C,0)))</f>
        <v/>
      </c>
    </row>
    <row r="619" spans="1:10">
      <c r="A619" s="30" t="s">
        <v>1803</v>
      </c>
      <c r="B619" s="30" t="s">
        <v>2910</v>
      </c>
      <c r="C619" s="30">
        <v>10</v>
      </c>
      <c r="D619" s="30">
        <v>9</v>
      </c>
      <c r="F619" s="24" t="str">
        <f>IFERROR(MATCH(A619,기사별유입!$J$3:$J$3072,0),"")</f>
        <v/>
      </c>
      <c r="G619" s="24" t="str">
        <f>IF(F619="","",F619&amp;"@"&amp;COUNTIF($F$1:F619,F619))</f>
        <v/>
      </c>
      <c r="H619" s="24" t="str">
        <f t="shared" si="9"/>
        <v>Google 검색</v>
      </c>
      <c r="J619" s="24" t="str">
        <f>IF(F619="","",INDEX('기사 리스트'!B:B,MATCH("https://skinnonews.com"&amp;A619,'기사 리스트'!C:C,0)))</f>
        <v/>
      </c>
    </row>
    <row r="620" spans="1:10">
      <c r="A620" s="30" t="s">
        <v>1565</v>
      </c>
      <c r="B620" s="30" t="s">
        <v>2910</v>
      </c>
      <c r="C620" s="30">
        <v>10</v>
      </c>
      <c r="D620" s="30">
        <v>8</v>
      </c>
      <c r="F620" s="24" t="str">
        <f>IFERROR(MATCH(A620,기사별유입!$J$3:$J$3072,0),"")</f>
        <v/>
      </c>
      <c r="G620" s="24" t="str">
        <f>IF(F620="","",F620&amp;"@"&amp;COUNTIF($F$1:F620,F620))</f>
        <v/>
      </c>
      <c r="H620" s="24" t="str">
        <f t="shared" si="9"/>
        <v>Google 검색</v>
      </c>
      <c r="J620" s="24" t="str">
        <f>IF(F620="","",INDEX('기사 리스트'!B:B,MATCH("https://skinnonews.com"&amp;A620,'기사 리스트'!C:C,0)))</f>
        <v/>
      </c>
    </row>
    <row r="621" spans="1:10">
      <c r="A621" s="30" t="s">
        <v>1248</v>
      </c>
      <c r="B621" s="30" t="s">
        <v>2917</v>
      </c>
      <c r="C621" s="30">
        <v>10</v>
      </c>
      <c r="D621" s="30">
        <v>7</v>
      </c>
      <c r="F621" s="24" t="str">
        <f>IFERROR(MATCH(A621,기사별유입!$J$3:$J$3072,0),"")</f>
        <v/>
      </c>
      <c r="G621" s="24" t="str">
        <f>IF(F621="","",F621&amp;"@"&amp;COUNTIF($F$1:F621,F621))</f>
        <v/>
      </c>
      <c r="H621" s="24" t="str">
        <f t="shared" si="9"/>
        <v>Skincheonpetrochem.com</v>
      </c>
      <c r="J621" s="24" t="str">
        <f>IF(F621="","",INDEX('기사 리스트'!B:B,MATCH("https://skinnonews.com"&amp;A621,'기사 리스트'!C:C,0)))</f>
        <v/>
      </c>
    </row>
    <row r="622" spans="1:10">
      <c r="A622" s="30" t="s">
        <v>1216</v>
      </c>
      <c r="B622" s="30" t="s">
        <v>2915</v>
      </c>
      <c r="C622" s="30">
        <v>10</v>
      </c>
      <c r="D622" s="30">
        <v>5</v>
      </c>
      <c r="F622" s="24" t="str">
        <f>IFERROR(MATCH(A622,기사별유입!$J$3:$J$3072,0),"")</f>
        <v/>
      </c>
      <c r="G622" s="24" t="str">
        <f>IF(F622="","",F622&amp;"@"&amp;COUNTIF($F$1:F622,F622))</f>
        <v/>
      </c>
      <c r="H622" s="24" t="str">
        <f t="shared" si="9"/>
        <v>Skgeocentric.com</v>
      </c>
      <c r="J622" s="24" t="str">
        <f>IF(F622="","",INDEX('기사 리스트'!B:B,MATCH("https://skinnonews.com"&amp;A622,'기사 리스트'!C:C,0)))</f>
        <v/>
      </c>
    </row>
    <row r="623" spans="1:10">
      <c r="A623" s="30" t="s">
        <v>2950</v>
      </c>
      <c r="B623" s="30">
        <v>10</v>
      </c>
      <c r="C623" s="30">
        <v>7</v>
      </c>
      <c r="D623" s="30">
        <v>1.4285714285714199</v>
      </c>
      <c r="F623" s="24" t="str">
        <f>IFERROR(MATCH(A623,기사별유입!$J$3:$J$3072,0),"")</f>
        <v/>
      </c>
      <c r="G623" s="24" t="str">
        <f>IF(F623="","",F623&amp;"@"&amp;COUNTIF($F$1:F623,F623))</f>
        <v/>
      </c>
      <c r="H623" s="24" t="str">
        <f t="shared" si="9"/>
        <v>10</v>
      </c>
      <c r="J623" s="24" t="str">
        <f>IF(F623="","",INDEX('기사 리스트'!B:B,MATCH("https://skinnonews.com"&amp;A623,'기사 리스트'!C:C,0)))</f>
        <v/>
      </c>
    </row>
    <row r="624" spans="1:10">
      <c r="A624" s="30" t="s">
        <v>2037</v>
      </c>
      <c r="B624" s="30" t="s">
        <v>2910</v>
      </c>
      <c r="C624" s="30">
        <v>10</v>
      </c>
      <c r="D624" s="30">
        <v>3</v>
      </c>
      <c r="F624" s="24" t="str">
        <f>IFERROR(MATCH(A624,기사별유입!$J$3:$J$3072,0),"")</f>
        <v/>
      </c>
      <c r="G624" s="24" t="str">
        <f>IF(F624="","",F624&amp;"@"&amp;COUNTIF($F$1:F624,F624))</f>
        <v/>
      </c>
      <c r="H624" s="24" t="str">
        <f t="shared" si="9"/>
        <v>Google 검색</v>
      </c>
      <c r="J624" s="24" t="str">
        <f>IF(F624="","",INDEX('기사 리스트'!B:B,MATCH("https://skinnonews.com"&amp;A624,'기사 리스트'!C:C,0)))</f>
        <v/>
      </c>
    </row>
    <row r="625" spans="1:10">
      <c r="A625" s="30" t="s">
        <v>3420</v>
      </c>
      <c r="B625" s="30">
        <v>10</v>
      </c>
      <c r="C625" s="30">
        <v>6</v>
      </c>
      <c r="D625" s="30">
        <v>1.6666666666666601</v>
      </c>
      <c r="F625" s="24" t="str">
        <f>IFERROR(MATCH(A625,기사별유입!$J$3:$J$3072,0),"")</f>
        <v/>
      </c>
      <c r="G625" s="24" t="str">
        <f>IF(F625="","",F625&amp;"@"&amp;COUNTIF($F$1:F625,F625))</f>
        <v/>
      </c>
      <c r="H625" s="24" t="str">
        <f t="shared" si="9"/>
        <v>10</v>
      </c>
      <c r="J625" s="24" t="str">
        <f>IF(F625="","",INDEX('기사 리스트'!B:B,MATCH("https://skinnonews.com"&amp;A625,'기사 리스트'!C:C,0)))</f>
        <v/>
      </c>
    </row>
    <row r="626" spans="1:10">
      <c r="A626" s="30" t="s">
        <v>1666</v>
      </c>
      <c r="B626" s="30" t="s">
        <v>2910</v>
      </c>
      <c r="C626" s="30">
        <v>10</v>
      </c>
      <c r="D626" s="30">
        <v>9</v>
      </c>
      <c r="F626" s="24" t="str">
        <f>IFERROR(MATCH(A626,기사별유입!$J$3:$J$3072,0),"")</f>
        <v/>
      </c>
      <c r="G626" s="24" t="str">
        <f>IF(F626="","",F626&amp;"@"&amp;COUNTIF($F$1:F626,F626))</f>
        <v/>
      </c>
      <c r="H626" s="24" t="str">
        <f t="shared" si="9"/>
        <v>Google 검색</v>
      </c>
      <c r="J626" s="24" t="str">
        <f>IF(F626="","",INDEX('기사 리스트'!B:B,MATCH("https://skinnonews.com"&amp;A626,'기사 리스트'!C:C,0)))</f>
        <v/>
      </c>
    </row>
    <row r="627" spans="1:10">
      <c r="A627" s="30" t="s">
        <v>1227</v>
      </c>
      <c r="B627" s="30" t="s">
        <v>2923</v>
      </c>
      <c r="C627" s="30">
        <v>10</v>
      </c>
      <c r="D627" s="30">
        <v>2</v>
      </c>
      <c r="F627" s="24" t="str">
        <f>IFERROR(MATCH(A627,기사별유입!$J$3:$J$3072,0),"")</f>
        <v/>
      </c>
      <c r="G627" s="24" t="str">
        <f>IF(F627="","",F627&amp;"@"&amp;COUNTIF($F$1:F627,F627))</f>
        <v/>
      </c>
      <c r="H627" s="24" t="str">
        <f t="shared" si="9"/>
        <v>Ozmailer.com</v>
      </c>
      <c r="J627" s="24" t="str">
        <f>IF(F627="","",INDEX('기사 리스트'!B:B,MATCH("https://skinnonews.com"&amp;A627,'기사 리스트'!C:C,0)))</f>
        <v/>
      </c>
    </row>
    <row r="628" spans="1:10">
      <c r="A628" s="30" t="s">
        <v>1584</v>
      </c>
      <c r="B628" s="30" t="s">
        <v>2910</v>
      </c>
      <c r="C628" s="30">
        <v>9</v>
      </c>
      <c r="D628" s="30">
        <v>7</v>
      </c>
      <c r="F628" s="24" t="str">
        <f>IFERROR(MATCH(A628,기사별유입!$J$3:$J$3072,0),"")</f>
        <v/>
      </c>
      <c r="G628" s="24" t="str">
        <f>IF(F628="","",F628&amp;"@"&amp;COUNTIF($F$1:F628,F628))</f>
        <v/>
      </c>
      <c r="H628" s="24" t="str">
        <f t="shared" si="9"/>
        <v>Google 검색</v>
      </c>
      <c r="J628" s="24" t="str">
        <f>IF(F628="","",INDEX('기사 리스트'!B:B,MATCH("https://skinnonews.com"&amp;A628,'기사 리스트'!C:C,0)))</f>
        <v/>
      </c>
    </row>
    <row r="629" spans="1:10">
      <c r="A629" s="30" t="s">
        <v>1461</v>
      </c>
      <c r="B629" s="30" t="s">
        <v>2925</v>
      </c>
      <c r="C629" s="30">
        <v>9</v>
      </c>
      <c r="D629" s="30">
        <v>8</v>
      </c>
      <c r="F629" s="24" t="str">
        <f>IFERROR(MATCH(A629,기사별유입!$J$3:$J$3072,0),"")</f>
        <v/>
      </c>
      <c r="G629" s="24" t="str">
        <f>IF(F629="","",F629&amp;"@"&amp;COUNTIF($F$1:F629,F629))</f>
        <v/>
      </c>
      <c r="H629" s="24" t="str">
        <f t="shared" si="9"/>
        <v>Naver.com</v>
      </c>
      <c r="J629" s="24" t="str">
        <f>IF(F629="","",INDEX('기사 리스트'!B:B,MATCH("https://skinnonews.com"&amp;A629,'기사 리스트'!C:C,0)))</f>
        <v/>
      </c>
    </row>
    <row r="630" spans="1:10">
      <c r="A630" s="30" t="s">
        <v>1850</v>
      </c>
      <c r="B630" s="30" t="s">
        <v>2910</v>
      </c>
      <c r="C630" s="30">
        <v>9</v>
      </c>
      <c r="D630" s="30">
        <v>8</v>
      </c>
      <c r="F630" s="24" t="str">
        <f>IFERROR(MATCH(A630,기사별유입!$J$3:$J$3072,0),"")</f>
        <v/>
      </c>
      <c r="G630" s="24" t="str">
        <f>IF(F630="","",F630&amp;"@"&amp;COUNTIF($F$1:F630,F630))</f>
        <v/>
      </c>
      <c r="H630" s="24" t="str">
        <f t="shared" si="9"/>
        <v>Google 검색</v>
      </c>
      <c r="J630" s="24" t="str">
        <f>IF(F630="","",INDEX('기사 리스트'!B:B,MATCH("https://skinnonews.com"&amp;A630,'기사 리스트'!C:C,0)))</f>
        <v/>
      </c>
    </row>
    <row r="631" spans="1:10">
      <c r="A631" s="30" t="s">
        <v>1891</v>
      </c>
      <c r="B631" s="30" t="s">
        <v>2910</v>
      </c>
      <c r="C631" s="30">
        <v>9</v>
      </c>
      <c r="D631" s="30">
        <v>7</v>
      </c>
      <c r="F631" s="24" t="str">
        <f>IFERROR(MATCH(A631,기사별유입!$J$3:$J$3072,0),"")</f>
        <v/>
      </c>
      <c r="G631" s="24" t="str">
        <f>IF(F631="","",F631&amp;"@"&amp;COUNTIF($F$1:F631,F631))</f>
        <v/>
      </c>
      <c r="H631" s="24" t="str">
        <f t="shared" si="9"/>
        <v>Google 검색</v>
      </c>
      <c r="J631" s="24" t="str">
        <f>IF(F631="","",INDEX('기사 리스트'!B:B,MATCH("https://skinnonews.com"&amp;A631,'기사 리스트'!C:C,0)))</f>
        <v/>
      </c>
    </row>
    <row r="632" spans="1:10">
      <c r="A632" s="30" t="s">
        <v>1462</v>
      </c>
      <c r="B632" s="30" t="s">
        <v>2911</v>
      </c>
      <c r="C632" s="30">
        <v>9</v>
      </c>
      <c r="D632" s="30">
        <v>7</v>
      </c>
      <c r="F632" s="24" t="str">
        <f>IFERROR(MATCH(A632,기사별유입!$J$3:$J$3072,0),"")</f>
        <v/>
      </c>
      <c r="G632" s="24" t="str">
        <f>IF(F632="","",F632&amp;"@"&amp;COUNTIF($F$1:F632,F632))</f>
        <v/>
      </c>
      <c r="H632" s="24" t="str">
        <f t="shared" si="9"/>
        <v>Naver 검색</v>
      </c>
      <c r="J632" s="24" t="str">
        <f>IF(F632="","",INDEX('기사 리스트'!B:B,MATCH("https://skinnonews.com"&amp;A632,'기사 리스트'!C:C,0)))</f>
        <v/>
      </c>
    </row>
    <row r="633" spans="1:10">
      <c r="A633" s="30" t="s">
        <v>1540</v>
      </c>
      <c r="B633" s="30" t="s">
        <v>2910</v>
      </c>
      <c r="C633" s="30">
        <v>9</v>
      </c>
      <c r="D633" s="30">
        <v>7</v>
      </c>
      <c r="F633" s="24" t="str">
        <f>IFERROR(MATCH(A633,기사별유입!$J$3:$J$3072,0),"")</f>
        <v/>
      </c>
      <c r="G633" s="24" t="str">
        <f>IF(F633="","",F633&amp;"@"&amp;COUNTIF($F$1:F633,F633))</f>
        <v/>
      </c>
      <c r="H633" s="24" t="str">
        <f t="shared" si="9"/>
        <v>Google 검색</v>
      </c>
      <c r="J633" s="24" t="str">
        <f>IF(F633="","",INDEX('기사 리스트'!B:B,MATCH("https://skinnonews.com"&amp;A633,'기사 리스트'!C:C,0)))</f>
        <v/>
      </c>
    </row>
    <row r="634" spans="1:10">
      <c r="A634" s="30" t="s">
        <v>1423</v>
      </c>
      <c r="B634" s="30" t="s">
        <v>2909</v>
      </c>
      <c r="C634" s="30">
        <v>9</v>
      </c>
      <c r="D634" s="30">
        <v>4</v>
      </c>
      <c r="F634" s="24" t="str">
        <f>IFERROR(MATCH(A634,기사별유입!$J$3:$J$3072,0),"")</f>
        <v/>
      </c>
      <c r="G634" s="24" t="str">
        <f>IF(F634="","",F634&amp;"@"&amp;COUNTIF($F$1:F634,F634))</f>
        <v/>
      </c>
      <c r="H634" s="24" t="str">
        <f t="shared" si="9"/>
        <v>직접유입</v>
      </c>
      <c r="J634" s="24" t="str">
        <f>IF(F634="","",INDEX('기사 리스트'!B:B,MATCH("https://skinnonews.com"&amp;A634,'기사 리스트'!C:C,0)))</f>
        <v/>
      </c>
    </row>
    <row r="635" spans="1:10">
      <c r="A635" s="30" t="s">
        <v>1369</v>
      </c>
      <c r="B635" s="30" t="s">
        <v>2911</v>
      </c>
      <c r="C635" s="30">
        <v>9</v>
      </c>
      <c r="D635" s="30">
        <v>8</v>
      </c>
      <c r="F635" s="24" t="str">
        <f>IFERROR(MATCH(A635,기사별유입!$J$3:$J$3072,0),"")</f>
        <v/>
      </c>
      <c r="G635" s="24" t="str">
        <f>IF(F635="","",F635&amp;"@"&amp;COUNTIF($F$1:F635,F635))</f>
        <v/>
      </c>
      <c r="H635" s="24" t="str">
        <f t="shared" si="9"/>
        <v>Naver 검색</v>
      </c>
      <c r="J635" s="24" t="str">
        <f>IF(F635="","",INDEX('기사 리스트'!B:B,MATCH("https://skinnonews.com"&amp;A635,'기사 리스트'!C:C,0)))</f>
        <v/>
      </c>
    </row>
    <row r="636" spans="1:10">
      <c r="A636" s="30" t="s">
        <v>1813</v>
      </c>
      <c r="B636" s="30" t="s">
        <v>2910</v>
      </c>
      <c r="C636" s="30">
        <v>9</v>
      </c>
      <c r="D636" s="30">
        <v>9</v>
      </c>
      <c r="F636" s="24" t="str">
        <f>IFERROR(MATCH(A636,기사별유입!$J$3:$J$3072,0),"")</f>
        <v/>
      </c>
      <c r="G636" s="24" t="str">
        <f>IF(F636="","",F636&amp;"@"&amp;COUNTIF($F$1:F636,F636))</f>
        <v/>
      </c>
      <c r="H636" s="24" t="str">
        <f t="shared" si="9"/>
        <v>Google 검색</v>
      </c>
      <c r="J636" s="24" t="str">
        <f>IF(F636="","",INDEX('기사 리스트'!B:B,MATCH("https://skinnonews.com"&amp;A636,'기사 리스트'!C:C,0)))</f>
        <v/>
      </c>
    </row>
    <row r="637" spans="1:10">
      <c r="A637" s="30" t="s">
        <v>1814</v>
      </c>
      <c r="B637" s="30" t="s">
        <v>2925</v>
      </c>
      <c r="C637" s="30">
        <v>9</v>
      </c>
      <c r="D637" s="30">
        <v>2</v>
      </c>
      <c r="F637" s="24" t="str">
        <f>IFERROR(MATCH(A637,기사별유입!$J$3:$J$3072,0),"")</f>
        <v/>
      </c>
      <c r="G637" s="24" t="str">
        <f>IF(F637="","",F637&amp;"@"&amp;COUNTIF($F$1:F637,F637))</f>
        <v/>
      </c>
      <c r="H637" s="24" t="str">
        <f t="shared" si="9"/>
        <v>Naver.com</v>
      </c>
      <c r="J637" s="24" t="str">
        <f>IF(F637="","",INDEX('기사 리스트'!B:B,MATCH("https://skinnonews.com"&amp;A637,'기사 리스트'!C:C,0)))</f>
        <v/>
      </c>
    </row>
    <row r="638" spans="1:10">
      <c r="A638" s="30" t="s">
        <v>1558</v>
      </c>
      <c r="B638" s="30" t="s">
        <v>2910</v>
      </c>
      <c r="C638" s="30">
        <v>9</v>
      </c>
      <c r="D638" s="30">
        <v>7</v>
      </c>
      <c r="F638" s="24" t="str">
        <f>IFERROR(MATCH(A638,기사별유입!$J$3:$J$3072,0),"")</f>
        <v/>
      </c>
      <c r="G638" s="24" t="str">
        <f>IF(F638="","",F638&amp;"@"&amp;COUNTIF($F$1:F638,F638))</f>
        <v/>
      </c>
      <c r="H638" s="24" t="str">
        <f t="shared" si="9"/>
        <v>Google 검색</v>
      </c>
      <c r="J638" s="24" t="str">
        <f>IF(F638="","",INDEX('기사 리스트'!B:B,MATCH("https://skinnonews.com"&amp;A638,'기사 리스트'!C:C,0)))</f>
        <v/>
      </c>
    </row>
    <row r="639" spans="1:10">
      <c r="A639" s="30" t="s">
        <v>1732</v>
      </c>
      <c r="B639" s="30" t="s">
        <v>2910</v>
      </c>
      <c r="C639" s="30">
        <v>9</v>
      </c>
      <c r="D639" s="30">
        <v>8</v>
      </c>
      <c r="F639" s="24" t="str">
        <f>IFERROR(MATCH(A639,기사별유입!$J$3:$J$3072,0),"")</f>
        <v/>
      </c>
      <c r="G639" s="24" t="str">
        <f>IF(F639="","",F639&amp;"@"&amp;COUNTIF($F$1:F639,F639))</f>
        <v/>
      </c>
      <c r="H639" s="24" t="str">
        <f t="shared" si="9"/>
        <v>Google 검색</v>
      </c>
      <c r="J639" s="24" t="str">
        <f>IF(F639="","",INDEX('기사 리스트'!B:B,MATCH("https://skinnonews.com"&amp;A639,'기사 리스트'!C:C,0)))</f>
        <v/>
      </c>
    </row>
    <row r="640" spans="1:10">
      <c r="A640" s="30" t="s">
        <v>2060</v>
      </c>
      <c r="B640" s="30" t="s">
        <v>2910</v>
      </c>
      <c r="C640" s="30">
        <v>9</v>
      </c>
      <c r="D640" s="30">
        <v>9</v>
      </c>
      <c r="F640" s="24" t="str">
        <f>IFERROR(MATCH(A640,기사별유입!$J$3:$J$3072,0),"")</f>
        <v/>
      </c>
      <c r="G640" s="24" t="str">
        <f>IF(F640="","",F640&amp;"@"&amp;COUNTIF($F$1:F640,F640))</f>
        <v/>
      </c>
      <c r="H640" s="24" t="str">
        <f t="shared" si="9"/>
        <v>Google 검색</v>
      </c>
      <c r="J640" s="24" t="str">
        <f>IF(F640="","",INDEX('기사 리스트'!B:B,MATCH("https://skinnonews.com"&amp;A640,'기사 리스트'!C:C,0)))</f>
        <v/>
      </c>
    </row>
    <row r="641" spans="1:10">
      <c r="A641" s="30" t="s">
        <v>1599</v>
      </c>
      <c r="B641" s="30" t="s">
        <v>2910</v>
      </c>
      <c r="C641" s="30">
        <v>9</v>
      </c>
      <c r="D641" s="30">
        <v>9</v>
      </c>
      <c r="F641" s="24" t="str">
        <f>IFERROR(MATCH(A641,기사별유입!$J$3:$J$3072,0),"")</f>
        <v/>
      </c>
      <c r="G641" s="24" t="str">
        <f>IF(F641="","",F641&amp;"@"&amp;COUNTIF($F$1:F641,F641))</f>
        <v/>
      </c>
      <c r="H641" s="24" t="str">
        <f t="shared" si="9"/>
        <v>Google 검색</v>
      </c>
      <c r="J641" s="24" t="str">
        <f>IF(F641="","",INDEX('기사 리스트'!B:B,MATCH("https://skinnonews.com"&amp;A641,'기사 리스트'!C:C,0)))</f>
        <v/>
      </c>
    </row>
    <row r="642" spans="1:10">
      <c r="A642" s="30" t="s">
        <v>1441</v>
      </c>
      <c r="B642" s="30" t="s">
        <v>2910</v>
      </c>
      <c r="C642" s="30">
        <v>9</v>
      </c>
      <c r="D642" s="30">
        <v>8</v>
      </c>
      <c r="F642" s="24" t="str">
        <f>IFERROR(MATCH(A642,기사별유입!$J$3:$J$3072,0),"")</f>
        <v/>
      </c>
      <c r="G642" s="24" t="str">
        <f>IF(F642="","",F642&amp;"@"&amp;COUNTIF($F$1:F642,F642))</f>
        <v/>
      </c>
      <c r="H642" s="24" t="str">
        <f t="shared" si="9"/>
        <v>Google 검색</v>
      </c>
      <c r="J642" s="24" t="str">
        <f>IF(F642="","",INDEX('기사 리스트'!B:B,MATCH("https://skinnonews.com"&amp;A642,'기사 리스트'!C:C,0)))</f>
        <v/>
      </c>
    </row>
    <row r="643" spans="1:10">
      <c r="A643" s="30" t="s">
        <v>1706</v>
      </c>
      <c r="B643" s="30" t="s">
        <v>2910</v>
      </c>
      <c r="C643" s="30">
        <v>9</v>
      </c>
      <c r="D643" s="30">
        <v>4</v>
      </c>
      <c r="F643" s="24" t="str">
        <f>IFERROR(MATCH(A643,기사별유입!$J$3:$J$3072,0),"")</f>
        <v/>
      </c>
      <c r="G643" s="24" t="str">
        <f>IF(F643="","",F643&amp;"@"&amp;COUNTIF($F$1:F643,F643))</f>
        <v/>
      </c>
      <c r="H643" s="24" t="str">
        <f t="shared" ref="H643:H706" si="10">IF(B643="naver","Naver 검색",IF(B643="google","Google 검색",IF(B643="(direct)","직접유입",UPPER(LEFT(B643,1))&amp;MID(B643,2,99))))</f>
        <v>Google 검색</v>
      </c>
      <c r="J643" s="24" t="str">
        <f>IF(F643="","",INDEX('기사 리스트'!B:B,MATCH("https://skinnonews.com"&amp;A643,'기사 리스트'!C:C,0)))</f>
        <v/>
      </c>
    </row>
    <row r="644" spans="1:10">
      <c r="A644" s="30" t="s">
        <v>1763</v>
      </c>
      <c r="B644" s="30" t="s">
        <v>2910</v>
      </c>
      <c r="C644" s="30">
        <v>9</v>
      </c>
      <c r="D644" s="30">
        <v>6</v>
      </c>
      <c r="F644" s="24" t="str">
        <f>IFERROR(MATCH(A644,기사별유입!$J$3:$J$3072,0),"")</f>
        <v/>
      </c>
      <c r="G644" s="24" t="str">
        <f>IF(F644="","",F644&amp;"@"&amp;COUNTIF($F$1:F644,F644))</f>
        <v/>
      </c>
      <c r="H644" s="24" t="str">
        <f t="shared" si="10"/>
        <v>Google 검색</v>
      </c>
      <c r="J644" s="24" t="str">
        <f>IF(F644="","",INDEX('기사 리스트'!B:B,MATCH("https://skinnonews.com"&amp;A644,'기사 리스트'!C:C,0)))</f>
        <v/>
      </c>
    </row>
    <row r="645" spans="1:10">
      <c r="A645" s="30" t="s">
        <v>1900</v>
      </c>
      <c r="B645" s="30" t="s">
        <v>2910</v>
      </c>
      <c r="C645" s="30">
        <v>9</v>
      </c>
      <c r="D645" s="30">
        <v>8</v>
      </c>
      <c r="F645" s="24" t="str">
        <f>IFERROR(MATCH(A645,기사별유입!$J$3:$J$3072,0),"")</f>
        <v/>
      </c>
      <c r="G645" s="24" t="str">
        <f>IF(F645="","",F645&amp;"@"&amp;COUNTIF($F$1:F645,F645))</f>
        <v/>
      </c>
      <c r="H645" s="24" t="str">
        <f t="shared" si="10"/>
        <v>Google 검색</v>
      </c>
      <c r="J645" s="24" t="str">
        <f>IF(F645="","",INDEX('기사 리스트'!B:B,MATCH("https://skinnonews.com"&amp;A645,'기사 리스트'!C:C,0)))</f>
        <v/>
      </c>
    </row>
    <row r="646" spans="1:10">
      <c r="A646" s="30" t="s">
        <v>1280</v>
      </c>
      <c r="B646" s="30" t="s">
        <v>2911</v>
      </c>
      <c r="C646" s="30">
        <v>9</v>
      </c>
      <c r="D646" s="30">
        <v>7</v>
      </c>
      <c r="F646" s="24">
        <f>IFERROR(MATCH(A646,기사별유입!$J$3:$J$3072,0),"")</f>
        <v>25</v>
      </c>
      <c r="G646" s="24" t="str">
        <f>IF(F646="","",F646&amp;"@"&amp;COUNTIF($F$1:F646,F646))</f>
        <v>25@4</v>
      </c>
      <c r="H646" s="24" t="str">
        <f t="shared" si="10"/>
        <v>Naver 검색</v>
      </c>
      <c r="J646" s="24" t="str">
        <f>IF(F646="","",INDEX('기사 리스트'!B:B,MATCH("https://skinnonews.com"&amp;A646,'기사 리스트'!C:C,0)))</f>
        <v>“SK주유소의 현재와 미래를 담은 공간에서 충전하는 행복 에너지!” – SK에너지 팝업스토어 SK주(酒)유소 서울 종로점</v>
      </c>
    </row>
    <row r="647" spans="1:10">
      <c r="A647" s="30" t="s">
        <v>1353</v>
      </c>
      <c r="B647" s="30" t="s">
        <v>2909</v>
      </c>
      <c r="C647" s="30">
        <v>9</v>
      </c>
      <c r="D647" s="30">
        <v>4</v>
      </c>
      <c r="F647" s="24">
        <f>IFERROR(MATCH(A647,기사별유입!$J$3:$J$3072,0),"")</f>
        <v>63</v>
      </c>
      <c r="G647" s="24" t="str">
        <f>IF(F647="","",F647&amp;"@"&amp;COUNTIF($F$1:F647,F647))</f>
        <v>63@3</v>
      </c>
      <c r="H647" s="24" t="str">
        <f t="shared" si="10"/>
        <v>직접유입</v>
      </c>
      <c r="J647" s="24" t="str">
        <f>IF(F647="","",INDEX('기사 리스트'!B:B,MATCH("https://skinnonews.com"&amp;A647,'기사 리스트'!C:C,0)))</f>
        <v>SK엔무브-한화에어로스페이스, 업계 최초 선박용 ESS 액침냉각 개발 위해 맞손</v>
      </c>
    </row>
    <row r="648" spans="1:10">
      <c r="A648" s="30" t="s">
        <v>1902</v>
      </c>
      <c r="B648" s="30" t="s">
        <v>2910</v>
      </c>
      <c r="C648" s="30">
        <v>9</v>
      </c>
      <c r="D648" s="30">
        <v>5</v>
      </c>
      <c r="F648" s="24" t="str">
        <f>IFERROR(MATCH(A648,기사별유입!$J$3:$J$3072,0),"")</f>
        <v/>
      </c>
      <c r="G648" s="24" t="str">
        <f>IF(F648="","",F648&amp;"@"&amp;COUNTIF($F$1:F648,F648))</f>
        <v/>
      </c>
      <c r="H648" s="24" t="str">
        <f t="shared" si="10"/>
        <v>Google 검색</v>
      </c>
      <c r="J648" s="24" t="str">
        <f>IF(F648="","",INDEX('기사 리스트'!B:B,MATCH("https://skinnonews.com"&amp;A648,'기사 리스트'!C:C,0)))</f>
        <v/>
      </c>
    </row>
    <row r="649" spans="1:10">
      <c r="A649" s="30" t="s">
        <v>1602</v>
      </c>
      <c r="B649" s="30" t="s">
        <v>2910</v>
      </c>
      <c r="C649" s="30">
        <v>9</v>
      </c>
      <c r="D649" s="30">
        <v>9</v>
      </c>
      <c r="F649" s="24" t="str">
        <f>IFERROR(MATCH(A649,기사별유입!$J$3:$J$3072,0),"")</f>
        <v/>
      </c>
      <c r="G649" s="24" t="str">
        <f>IF(F649="","",F649&amp;"@"&amp;COUNTIF($F$1:F649,F649))</f>
        <v/>
      </c>
      <c r="H649" s="24" t="str">
        <f t="shared" si="10"/>
        <v>Google 검색</v>
      </c>
      <c r="J649" s="24" t="str">
        <f>IF(F649="","",INDEX('기사 리스트'!B:B,MATCH("https://skinnonews.com"&amp;A649,'기사 리스트'!C:C,0)))</f>
        <v/>
      </c>
    </row>
    <row r="650" spans="1:10">
      <c r="A650" s="30" t="s">
        <v>1976</v>
      </c>
      <c r="B650" s="30" t="s">
        <v>2910</v>
      </c>
      <c r="C650" s="30">
        <v>9</v>
      </c>
      <c r="D650" s="30">
        <v>7</v>
      </c>
      <c r="F650" s="24" t="str">
        <f>IFERROR(MATCH(A650,기사별유입!$J$3:$J$3072,0),"")</f>
        <v/>
      </c>
      <c r="G650" s="24" t="str">
        <f>IF(F650="","",F650&amp;"@"&amp;COUNTIF($F$1:F650,F650))</f>
        <v/>
      </c>
      <c r="H650" s="24" t="str">
        <f t="shared" si="10"/>
        <v>Google 검색</v>
      </c>
      <c r="J650" s="24" t="str">
        <f>IF(F650="","",INDEX('기사 리스트'!B:B,MATCH("https://skinnonews.com"&amp;A650,'기사 리스트'!C:C,0)))</f>
        <v/>
      </c>
    </row>
    <row r="651" spans="1:10">
      <c r="A651" s="30" t="s">
        <v>1733</v>
      </c>
      <c r="B651" s="30" t="s">
        <v>2910</v>
      </c>
      <c r="C651" s="30">
        <v>9</v>
      </c>
      <c r="D651" s="30">
        <v>7</v>
      </c>
      <c r="F651" s="24" t="str">
        <f>IFERROR(MATCH(A651,기사별유입!$J$3:$J$3072,0),"")</f>
        <v/>
      </c>
      <c r="G651" s="24" t="str">
        <f>IF(F651="","",F651&amp;"@"&amp;COUNTIF($F$1:F651,F651))</f>
        <v/>
      </c>
      <c r="H651" s="24" t="str">
        <f t="shared" si="10"/>
        <v>Google 검색</v>
      </c>
      <c r="J651" s="24" t="str">
        <f>IF(F651="","",INDEX('기사 리스트'!B:B,MATCH("https://skinnonews.com"&amp;A651,'기사 리스트'!C:C,0)))</f>
        <v/>
      </c>
    </row>
    <row r="652" spans="1:10">
      <c r="A652" s="30" t="s">
        <v>1906</v>
      </c>
      <c r="B652" s="30" t="s">
        <v>2910</v>
      </c>
      <c r="C652" s="30">
        <v>9</v>
      </c>
      <c r="D652" s="30">
        <v>5</v>
      </c>
      <c r="F652" s="24" t="str">
        <f>IFERROR(MATCH(A652,기사별유입!$J$3:$J$3072,0),"")</f>
        <v/>
      </c>
      <c r="G652" s="24" t="str">
        <f>IF(F652="","",F652&amp;"@"&amp;COUNTIF($F$1:F652,F652))</f>
        <v/>
      </c>
      <c r="H652" s="24" t="str">
        <f t="shared" si="10"/>
        <v>Google 검색</v>
      </c>
      <c r="J652" s="24" t="str">
        <f>IF(F652="","",INDEX('기사 리스트'!B:B,MATCH("https://skinnonews.com"&amp;A652,'기사 리스트'!C:C,0)))</f>
        <v/>
      </c>
    </row>
    <row r="653" spans="1:10">
      <c r="A653" s="30" t="s">
        <v>1709</v>
      </c>
      <c r="B653" s="30" t="s">
        <v>2910</v>
      </c>
      <c r="C653" s="30">
        <v>9</v>
      </c>
      <c r="D653" s="30">
        <v>8</v>
      </c>
      <c r="F653" s="24" t="str">
        <f>IFERROR(MATCH(A653,기사별유입!$J$3:$J$3072,0),"")</f>
        <v/>
      </c>
      <c r="G653" s="24" t="str">
        <f>IF(F653="","",F653&amp;"@"&amp;COUNTIF($F$1:F653,F653))</f>
        <v/>
      </c>
      <c r="H653" s="24" t="str">
        <f t="shared" si="10"/>
        <v>Google 검색</v>
      </c>
      <c r="J653" s="24" t="str">
        <f>IF(F653="","",INDEX('기사 리스트'!B:B,MATCH("https://skinnonews.com"&amp;A653,'기사 리스트'!C:C,0)))</f>
        <v/>
      </c>
    </row>
    <row r="654" spans="1:10">
      <c r="A654" s="30" t="s">
        <v>1676</v>
      </c>
      <c r="B654" s="30" t="s">
        <v>2910</v>
      </c>
      <c r="C654" s="30">
        <v>9</v>
      </c>
      <c r="D654" s="30">
        <v>8</v>
      </c>
      <c r="F654" s="24" t="str">
        <f>IFERROR(MATCH(A654,기사별유입!$J$3:$J$3072,0),"")</f>
        <v/>
      </c>
      <c r="G654" s="24" t="str">
        <f>IF(F654="","",F654&amp;"@"&amp;COUNTIF($F$1:F654,F654))</f>
        <v/>
      </c>
      <c r="H654" s="24" t="str">
        <f t="shared" si="10"/>
        <v>Google 검색</v>
      </c>
      <c r="J654" s="24" t="str">
        <f>IF(F654="","",INDEX('기사 리스트'!B:B,MATCH("https://skinnonews.com"&amp;A654,'기사 리스트'!C:C,0)))</f>
        <v/>
      </c>
    </row>
    <row r="655" spans="1:10">
      <c r="A655" s="30" t="s">
        <v>1229</v>
      </c>
      <c r="B655" s="30" t="s">
        <v>2911</v>
      </c>
      <c r="C655" s="30">
        <v>9</v>
      </c>
      <c r="D655" s="30">
        <v>9</v>
      </c>
      <c r="F655" s="24">
        <f>IFERROR(MATCH(A655,기사별유입!$J$3:$J$3072,0),"")</f>
        <v>8</v>
      </c>
      <c r="G655" s="24" t="str">
        <f>IF(F655="","",F655&amp;"@"&amp;COUNTIF($F$1:F655,F655))</f>
        <v>8@3</v>
      </c>
      <c r="H655" s="24" t="str">
        <f t="shared" si="10"/>
        <v>Naver 검색</v>
      </c>
      <c r="J655" s="24" t="str">
        <f>IF(F655="","",INDEX('기사 리스트'!B:B,MATCH("https://skinnonews.com"&amp;A655,'기사 리스트'!C:C,0)))</f>
        <v>[팩트체크해油] 석유 고갈… 50년 전에도 앞으로 50년, 지금도 50년?</v>
      </c>
    </row>
    <row r="656" spans="1:10">
      <c r="A656" s="30" t="s">
        <v>1445</v>
      </c>
      <c r="B656" s="30" t="s">
        <v>2909</v>
      </c>
      <c r="C656" s="30">
        <v>9</v>
      </c>
      <c r="D656" s="30">
        <v>9</v>
      </c>
      <c r="F656" s="24" t="str">
        <f>IFERROR(MATCH(A656,기사별유입!$J$3:$J$3072,0),"")</f>
        <v/>
      </c>
      <c r="G656" s="24" t="str">
        <f>IF(F656="","",F656&amp;"@"&amp;COUNTIF($F$1:F656,F656))</f>
        <v/>
      </c>
      <c r="H656" s="24" t="str">
        <f t="shared" si="10"/>
        <v>직접유입</v>
      </c>
      <c r="J656" s="24" t="str">
        <f>IF(F656="","",INDEX('기사 리스트'!B:B,MATCH("https://skinnonews.com"&amp;A656,'기사 리스트'!C:C,0)))</f>
        <v/>
      </c>
    </row>
    <row r="657" spans="1:10">
      <c r="A657" s="30" t="s">
        <v>1373</v>
      </c>
      <c r="B657" s="30" t="s">
        <v>2910</v>
      </c>
      <c r="C657" s="30">
        <v>9</v>
      </c>
      <c r="D657" s="30">
        <v>8</v>
      </c>
      <c r="F657" s="24" t="str">
        <f>IFERROR(MATCH(A657,기사별유입!$J$3:$J$3072,0),"")</f>
        <v/>
      </c>
      <c r="G657" s="24" t="str">
        <f>IF(F657="","",F657&amp;"@"&amp;COUNTIF($F$1:F657,F657))</f>
        <v/>
      </c>
      <c r="H657" s="24" t="str">
        <f t="shared" si="10"/>
        <v>Google 검색</v>
      </c>
      <c r="J657" s="24" t="str">
        <f>IF(F657="","",INDEX('기사 리스트'!B:B,MATCH("https://skinnonews.com"&amp;A657,'기사 리스트'!C:C,0)))</f>
        <v/>
      </c>
    </row>
    <row r="658" spans="1:10">
      <c r="A658" s="30" t="s">
        <v>1310</v>
      </c>
      <c r="B658" s="30" t="s">
        <v>2910</v>
      </c>
      <c r="C658" s="30">
        <v>9</v>
      </c>
      <c r="D658" s="30">
        <v>5</v>
      </c>
      <c r="F658" s="24" t="str">
        <f>IFERROR(MATCH(A658,기사별유입!$J$3:$J$3072,0),"")</f>
        <v/>
      </c>
      <c r="G658" s="24" t="str">
        <f>IF(F658="","",F658&amp;"@"&amp;COUNTIF($F$1:F658,F658))</f>
        <v/>
      </c>
      <c r="H658" s="24" t="str">
        <f t="shared" si="10"/>
        <v>Google 검색</v>
      </c>
      <c r="J658" s="24" t="str">
        <f>IF(F658="","",INDEX('기사 리스트'!B:B,MATCH("https://skinnonews.com"&amp;A658,'기사 리스트'!C:C,0)))</f>
        <v/>
      </c>
    </row>
    <row r="659" spans="1:10">
      <c r="A659" s="30" t="s">
        <v>1234</v>
      </c>
      <c r="B659" s="30" t="s">
        <v>2909</v>
      </c>
      <c r="C659" s="30">
        <v>9</v>
      </c>
      <c r="D659" s="30">
        <v>6</v>
      </c>
      <c r="F659" s="24">
        <f>IFERROR(MATCH(A659,기사별유입!$J$3:$J$3072,0),"")</f>
        <v>34</v>
      </c>
      <c r="G659" s="24" t="str">
        <f>IF(F659="","",F659&amp;"@"&amp;COUNTIF($F$1:F659,F659))</f>
        <v>34@3</v>
      </c>
      <c r="H659" s="24" t="str">
        <f t="shared" si="10"/>
        <v>직접유입</v>
      </c>
      <c r="J659" s="24" t="str">
        <f>IF(F659="","",INDEX('기사 리스트'!B:B,MATCH("https://skinnonews.com"&amp;A659,'기사 리스트'!C:C,0)))</f>
        <v>[에너지食] ‘빛과 소금’ 대신 ‘빛과 석유’! – 시추 기술의 발전으로 알아보는 땅 속 보물찾기</v>
      </c>
    </row>
    <row r="660" spans="1:10">
      <c r="A660" s="30" t="s">
        <v>1411</v>
      </c>
      <c r="B660" s="30" t="s">
        <v>2909</v>
      </c>
      <c r="C660" s="30">
        <v>9</v>
      </c>
      <c r="D660" s="30">
        <v>9</v>
      </c>
      <c r="F660" s="24" t="str">
        <f>IFERROR(MATCH(A660,기사별유입!$J$3:$J$3072,0),"")</f>
        <v/>
      </c>
      <c r="G660" s="24" t="str">
        <f>IF(F660="","",F660&amp;"@"&amp;COUNTIF($F$1:F660,F660))</f>
        <v/>
      </c>
      <c r="H660" s="24" t="str">
        <f t="shared" si="10"/>
        <v>직접유입</v>
      </c>
      <c r="J660" s="24" t="str">
        <f>IF(F660="","",INDEX('기사 리스트'!B:B,MATCH("https://skinnonews.com"&amp;A660,'기사 리스트'!C:C,0)))</f>
        <v/>
      </c>
    </row>
    <row r="661" spans="1:10">
      <c r="A661" s="30" t="s">
        <v>1266</v>
      </c>
      <c r="B661" s="30" t="s">
        <v>2911</v>
      </c>
      <c r="C661" s="30">
        <v>9</v>
      </c>
      <c r="D661" s="30">
        <v>8</v>
      </c>
      <c r="F661" s="24" t="str">
        <f>IFERROR(MATCH(A661,기사별유입!$J$3:$J$3072,0),"")</f>
        <v/>
      </c>
      <c r="G661" s="24" t="str">
        <f>IF(F661="","",F661&amp;"@"&amp;COUNTIF($F$1:F661,F661))</f>
        <v/>
      </c>
      <c r="H661" s="24" t="str">
        <f t="shared" si="10"/>
        <v>Naver 검색</v>
      </c>
      <c r="J661" s="24" t="str">
        <f>IF(F661="","",INDEX('기사 리스트'!B:B,MATCH("https://skinnonews.com"&amp;A661,'기사 리스트'!C:C,0)))</f>
        <v/>
      </c>
    </row>
    <row r="662" spans="1:10">
      <c r="A662" s="30" t="s">
        <v>1253</v>
      </c>
      <c r="B662" s="30" t="s">
        <v>2909</v>
      </c>
      <c r="C662" s="30">
        <v>9</v>
      </c>
      <c r="D662" s="30">
        <v>7</v>
      </c>
      <c r="F662" s="24" t="str">
        <f>IFERROR(MATCH(A662,기사별유입!$J$3:$J$3072,0),"")</f>
        <v/>
      </c>
      <c r="G662" s="24" t="str">
        <f>IF(F662="","",F662&amp;"@"&amp;COUNTIF($F$1:F662,F662))</f>
        <v/>
      </c>
      <c r="H662" s="24" t="str">
        <f t="shared" si="10"/>
        <v>직접유입</v>
      </c>
      <c r="J662" s="24" t="str">
        <f>IF(F662="","",INDEX('기사 리스트'!B:B,MATCH("https://skinnonews.com"&amp;A662,'기사 리스트'!C:C,0)))</f>
        <v/>
      </c>
    </row>
    <row r="663" spans="1:10">
      <c r="A663" s="30" t="s">
        <v>1301</v>
      </c>
      <c r="B663" s="30" t="s">
        <v>2910</v>
      </c>
      <c r="C663" s="30">
        <v>9</v>
      </c>
      <c r="D663" s="30">
        <v>9</v>
      </c>
      <c r="F663" s="24" t="str">
        <f>IFERROR(MATCH(A663,기사별유입!$J$3:$J$3072,0),"")</f>
        <v/>
      </c>
      <c r="G663" s="24" t="str">
        <f>IF(F663="","",F663&amp;"@"&amp;COUNTIF($F$1:F663,F663))</f>
        <v/>
      </c>
      <c r="H663" s="24" t="str">
        <f t="shared" si="10"/>
        <v>Google 검색</v>
      </c>
      <c r="J663" s="24" t="str">
        <f>IF(F663="","",INDEX('기사 리스트'!B:B,MATCH("https://skinnonews.com"&amp;A663,'기사 리스트'!C:C,0)))</f>
        <v/>
      </c>
    </row>
    <row r="664" spans="1:10">
      <c r="A664" s="30" t="s">
        <v>3124</v>
      </c>
      <c r="B664" s="30" t="s">
        <v>2910</v>
      </c>
      <c r="C664" s="30">
        <v>9</v>
      </c>
      <c r="D664" s="30">
        <v>7</v>
      </c>
      <c r="F664" s="24" t="str">
        <f>IFERROR(MATCH(A664,기사별유입!$J$3:$J$3072,0),"")</f>
        <v/>
      </c>
      <c r="G664" s="24" t="str">
        <f>IF(F664="","",F664&amp;"@"&amp;COUNTIF($F$1:F664,F664))</f>
        <v/>
      </c>
      <c r="H664" s="24" t="str">
        <f t="shared" si="10"/>
        <v>Google 검색</v>
      </c>
      <c r="J664" s="24" t="str">
        <f>IF(F664="","",INDEX('기사 리스트'!B:B,MATCH("https://skinnonews.com"&amp;A664,'기사 리스트'!C:C,0)))</f>
        <v/>
      </c>
    </row>
    <row r="665" spans="1:10">
      <c r="A665" s="30" t="s">
        <v>3484</v>
      </c>
      <c r="B665" s="30" t="s">
        <v>2911</v>
      </c>
      <c r="C665" s="30">
        <v>9</v>
      </c>
      <c r="D665" s="30">
        <v>8</v>
      </c>
      <c r="F665" s="24">
        <f>IFERROR(MATCH(A665,기사별유입!$J$3:$J$3072,0),"")</f>
        <v>22</v>
      </c>
      <c r="G665" s="24" t="str">
        <f>IF(F665="","",F665&amp;"@"&amp;COUNTIF($F$1:F665,F665))</f>
        <v>22@4</v>
      </c>
      <c r="H665" s="24" t="str">
        <f t="shared" si="10"/>
        <v>Naver 검색</v>
      </c>
      <c r="J665" s="24" t="str">
        <f>IF(F665="","",INDEX('기사 리스트'!B:B,MATCH("https://skinnonews.com"&amp;A665,'기사 리스트'!C:C,0)))</f>
        <v>배터리 소재 전문가이자 반려견 사진작가? SK아이이테크놀로지 폴란드 법인 구성원, ‘우카시 그루젠(Łukasz Grudzień)’의 행복한 이중생활!</v>
      </c>
    </row>
    <row r="666" spans="1:10">
      <c r="A666" s="30" t="s">
        <v>3484</v>
      </c>
      <c r="B666" s="30" t="s">
        <v>2923</v>
      </c>
      <c r="C666" s="30">
        <v>9</v>
      </c>
      <c r="D666" s="30">
        <v>4</v>
      </c>
      <c r="F666" s="24">
        <f>IFERROR(MATCH(A666,기사별유입!$J$3:$J$3072,0),"")</f>
        <v>22</v>
      </c>
      <c r="G666" s="24" t="str">
        <f>IF(F666="","",F666&amp;"@"&amp;COUNTIF($F$1:F666,F666))</f>
        <v>22@5</v>
      </c>
      <c r="H666" s="24" t="str">
        <f t="shared" si="10"/>
        <v>Ozmailer.com</v>
      </c>
      <c r="J666" s="24" t="str">
        <f>IF(F666="","",INDEX('기사 리스트'!B:B,MATCH("https://skinnonews.com"&amp;A666,'기사 리스트'!C:C,0)))</f>
        <v>배터리 소재 전문가이자 반려견 사진작가? SK아이이테크놀로지 폴란드 법인 구성원, ‘우카시 그루젠(Łukasz Grudzień)’의 행복한 이중생활!</v>
      </c>
    </row>
    <row r="667" spans="1:10">
      <c r="A667" s="30" t="s">
        <v>3486</v>
      </c>
      <c r="B667" s="30" t="s">
        <v>2923</v>
      </c>
      <c r="C667" s="30">
        <v>9</v>
      </c>
      <c r="D667" s="30">
        <v>8</v>
      </c>
      <c r="F667" s="24">
        <f>IFERROR(MATCH(A667,기사별유입!$J$3:$J$3072,0),"")</f>
        <v>58</v>
      </c>
      <c r="G667" s="24" t="str">
        <f>IF(F667="","",F667&amp;"@"&amp;COUNTIF($F$1:F667,F667))</f>
        <v>58@3</v>
      </c>
      <c r="H667" s="24" t="str">
        <f t="shared" si="10"/>
        <v>Ozmailer.com</v>
      </c>
      <c r="J667" s="24" t="str">
        <f>IF(F667="","",INDEX('기사 리스트'!B:B,MATCH("https://skinnonews.com"&amp;A667,'기사 리스트'!C:C,0)))</f>
        <v>최태원式 사회문제 해결 플랫폼 ‘울산포럼’ 25일 열린다</v>
      </c>
    </row>
    <row r="668" spans="1:10">
      <c r="A668" s="30" t="s">
        <v>3487</v>
      </c>
      <c r="B668" s="30" t="s">
        <v>2914</v>
      </c>
      <c r="C668" s="30">
        <v>9</v>
      </c>
      <c r="D668" s="30">
        <v>3</v>
      </c>
      <c r="F668" s="24">
        <f>IFERROR(MATCH(A668,기사별유입!$J$3:$J$3072,0),"")</f>
        <v>61</v>
      </c>
      <c r="G668" s="24" t="str">
        <f>IF(F668="","",F668&amp;"@"&amp;COUNTIF($F$1:F668,F668))</f>
        <v>61@4</v>
      </c>
      <c r="H668" s="24" t="str">
        <f t="shared" si="10"/>
        <v>Enclean.com</v>
      </c>
      <c r="J668" s="24" t="str">
        <f>IF(F668="","",INDEX('기사 리스트'!B:B,MATCH("https://skinnonews.com"&amp;A668,'기사 리스트'!C:C,0)))</f>
        <v>SK엔무브, 에코바디스 ESG 평가 ‘골드 등급’ 획득</v>
      </c>
    </row>
    <row r="669" spans="1:10">
      <c r="A669" s="30" t="s">
        <v>3261</v>
      </c>
      <c r="B669" s="30" t="s">
        <v>2910</v>
      </c>
      <c r="C669" s="30">
        <v>9</v>
      </c>
      <c r="D669" s="30">
        <v>8</v>
      </c>
      <c r="F669" s="24" t="str">
        <f>IFERROR(MATCH(A669,기사별유입!$J$3:$J$3072,0),"")</f>
        <v/>
      </c>
      <c r="G669" s="24" t="str">
        <f>IF(F669="","",F669&amp;"@"&amp;COUNTIF($F$1:F669,F669))</f>
        <v/>
      </c>
      <c r="H669" s="24" t="str">
        <f t="shared" si="10"/>
        <v>Google 검색</v>
      </c>
      <c r="J669" s="24" t="str">
        <f>IF(F669="","",INDEX('기사 리스트'!B:B,MATCH("https://skinnonews.com"&amp;A669,'기사 리스트'!C:C,0)))</f>
        <v/>
      </c>
    </row>
    <row r="670" spans="1:10">
      <c r="A670" s="30" t="s">
        <v>1773</v>
      </c>
      <c r="B670" s="30" t="s">
        <v>2910</v>
      </c>
      <c r="C670" s="30">
        <v>9</v>
      </c>
      <c r="D670" s="30">
        <v>9</v>
      </c>
      <c r="F670" s="24" t="str">
        <f>IFERROR(MATCH(A670,기사별유입!$J$3:$J$3072,0),"")</f>
        <v/>
      </c>
      <c r="G670" s="24" t="str">
        <f>IF(F670="","",F670&amp;"@"&amp;COUNTIF($F$1:F670,F670))</f>
        <v/>
      </c>
      <c r="H670" s="24" t="str">
        <f t="shared" si="10"/>
        <v>Google 검색</v>
      </c>
      <c r="J670" s="24" t="str">
        <f>IF(F670="","",INDEX('기사 리스트'!B:B,MATCH("https://skinnonews.com"&amp;A670,'기사 리스트'!C:C,0)))</f>
        <v/>
      </c>
    </row>
    <row r="671" spans="1:10">
      <c r="A671" s="30" t="s">
        <v>3506</v>
      </c>
      <c r="B671" s="30" t="s">
        <v>2910</v>
      </c>
      <c r="C671" s="30">
        <v>9</v>
      </c>
      <c r="D671" s="30">
        <v>8</v>
      </c>
      <c r="F671" s="24" t="str">
        <f>IFERROR(MATCH(A671,기사별유입!$J$3:$J$3072,0),"")</f>
        <v/>
      </c>
      <c r="G671" s="24" t="str">
        <f>IF(F671="","",F671&amp;"@"&amp;COUNTIF($F$1:F671,F671))</f>
        <v/>
      </c>
      <c r="H671" s="24" t="str">
        <f t="shared" si="10"/>
        <v>Google 검색</v>
      </c>
      <c r="J671" s="24" t="str">
        <f>IF(F671="","",INDEX('기사 리스트'!B:B,MATCH("https://skinnonews.com"&amp;A671,'기사 리스트'!C:C,0)))</f>
        <v/>
      </c>
    </row>
    <row r="672" spans="1:10">
      <c r="A672" s="30" t="s">
        <v>1715</v>
      </c>
      <c r="B672" s="30" t="s">
        <v>2910</v>
      </c>
      <c r="C672" s="30">
        <v>9</v>
      </c>
      <c r="D672" s="30">
        <v>9</v>
      </c>
      <c r="F672" s="24" t="str">
        <f>IFERROR(MATCH(A672,기사별유입!$J$3:$J$3072,0),"")</f>
        <v/>
      </c>
      <c r="G672" s="24" t="str">
        <f>IF(F672="","",F672&amp;"@"&amp;COUNTIF($F$1:F672,F672))</f>
        <v/>
      </c>
      <c r="H672" s="24" t="str">
        <f t="shared" si="10"/>
        <v>Google 검색</v>
      </c>
      <c r="J672" s="24" t="str">
        <f>IF(F672="","",INDEX('기사 리스트'!B:B,MATCH("https://skinnonews.com"&amp;A672,'기사 리스트'!C:C,0)))</f>
        <v/>
      </c>
    </row>
    <row r="673" spans="1:10">
      <c r="A673" s="30" t="s">
        <v>1653</v>
      </c>
      <c r="B673" s="30" t="s">
        <v>2910</v>
      </c>
      <c r="C673" s="30">
        <v>9</v>
      </c>
      <c r="D673" s="30">
        <v>9</v>
      </c>
      <c r="F673" s="24" t="str">
        <f>IFERROR(MATCH(A673,기사별유입!$J$3:$J$3072,0),"")</f>
        <v/>
      </c>
      <c r="G673" s="24" t="str">
        <f>IF(F673="","",F673&amp;"@"&amp;COUNTIF($F$1:F673,F673))</f>
        <v/>
      </c>
      <c r="H673" s="24" t="str">
        <f t="shared" si="10"/>
        <v>Google 검색</v>
      </c>
      <c r="J673" s="24" t="str">
        <f>IF(F673="","",INDEX('기사 리스트'!B:B,MATCH("https://skinnonews.com"&amp;A673,'기사 리스트'!C:C,0)))</f>
        <v/>
      </c>
    </row>
    <row r="674" spans="1:10">
      <c r="A674" s="30" t="s">
        <v>2178</v>
      </c>
      <c r="B674" s="30" t="s">
        <v>2910</v>
      </c>
      <c r="C674" s="30">
        <v>9</v>
      </c>
      <c r="D674" s="30">
        <v>7</v>
      </c>
      <c r="F674" s="24" t="str">
        <f>IFERROR(MATCH(A674,기사별유입!$J$3:$J$3072,0),"")</f>
        <v/>
      </c>
      <c r="G674" s="24" t="str">
        <f>IF(F674="","",F674&amp;"@"&amp;COUNTIF($F$1:F674,F674))</f>
        <v/>
      </c>
      <c r="H674" s="24" t="str">
        <f t="shared" si="10"/>
        <v>Google 검색</v>
      </c>
      <c r="J674" s="24" t="str">
        <f>IF(F674="","",INDEX('기사 리스트'!B:B,MATCH("https://skinnonews.com"&amp;A674,'기사 리스트'!C:C,0)))</f>
        <v/>
      </c>
    </row>
    <row r="675" spans="1:10">
      <c r="A675" s="30" t="s">
        <v>1592</v>
      </c>
      <c r="B675" s="30" t="s">
        <v>2910</v>
      </c>
      <c r="C675" s="30">
        <v>9</v>
      </c>
      <c r="D675" s="30">
        <v>7</v>
      </c>
      <c r="F675" s="24" t="str">
        <f>IFERROR(MATCH(A675,기사별유입!$J$3:$J$3072,0),"")</f>
        <v/>
      </c>
      <c r="G675" s="24" t="str">
        <f>IF(F675="","",F675&amp;"@"&amp;COUNTIF($F$1:F675,F675))</f>
        <v/>
      </c>
      <c r="H675" s="24" t="str">
        <f t="shared" si="10"/>
        <v>Google 검색</v>
      </c>
      <c r="J675" s="24" t="str">
        <f>IF(F675="","",INDEX('기사 리스트'!B:B,MATCH("https://skinnonews.com"&amp;A675,'기사 리스트'!C:C,0)))</f>
        <v/>
      </c>
    </row>
    <row r="676" spans="1:10">
      <c r="A676" s="30" t="s">
        <v>1553</v>
      </c>
      <c r="B676" s="30" t="s">
        <v>2910</v>
      </c>
      <c r="C676" s="30">
        <v>9</v>
      </c>
      <c r="D676" s="30">
        <v>6</v>
      </c>
      <c r="F676" s="24" t="str">
        <f>IFERROR(MATCH(A676,기사별유입!$J$3:$J$3072,0),"")</f>
        <v/>
      </c>
      <c r="G676" s="24" t="str">
        <f>IF(F676="","",F676&amp;"@"&amp;COUNTIF($F$1:F676,F676))</f>
        <v/>
      </c>
      <c r="H676" s="24" t="str">
        <f t="shared" si="10"/>
        <v>Google 검색</v>
      </c>
      <c r="J676" s="24" t="str">
        <f>IF(F676="","",INDEX('기사 리스트'!B:B,MATCH("https://skinnonews.com"&amp;A676,'기사 리스트'!C:C,0)))</f>
        <v/>
      </c>
    </row>
    <row r="677" spans="1:10">
      <c r="A677" s="30" t="s">
        <v>1688</v>
      </c>
      <c r="B677" s="30" t="s">
        <v>2910</v>
      </c>
      <c r="C677" s="30">
        <v>9</v>
      </c>
      <c r="D677" s="30">
        <v>9</v>
      </c>
      <c r="F677" s="24" t="str">
        <f>IFERROR(MATCH(A677,기사별유입!$J$3:$J$3072,0),"")</f>
        <v/>
      </c>
      <c r="G677" s="24" t="str">
        <f>IF(F677="","",F677&amp;"@"&amp;COUNTIF($F$1:F677,F677))</f>
        <v/>
      </c>
      <c r="H677" s="24" t="str">
        <f t="shared" si="10"/>
        <v>Google 검색</v>
      </c>
      <c r="J677" s="24" t="str">
        <f>IF(F677="","",INDEX('기사 리스트'!B:B,MATCH("https://skinnonews.com"&amp;A677,'기사 리스트'!C:C,0)))</f>
        <v/>
      </c>
    </row>
    <row r="678" spans="1:10">
      <c r="A678" s="30" t="s">
        <v>1345</v>
      </c>
      <c r="B678" s="30" t="s">
        <v>2909</v>
      </c>
      <c r="C678" s="30">
        <v>9</v>
      </c>
      <c r="D678" s="30">
        <v>2</v>
      </c>
      <c r="F678" s="24" t="str">
        <f>IFERROR(MATCH(A678,기사별유입!$J$3:$J$3072,0),"")</f>
        <v/>
      </c>
      <c r="G678" s="24" t="str">
        <f>IF(F678="","",F678&amp;"@"&amp;COUNTIF($F$1:F678,F678))</f>
        <v/>
      </c>
      <c r="H678" s="24" t="str">
        <f t="shared" si="10"/>
        <v>직접유입</v>
      </c>
      <c r="J678" s="24" t="str">
        <f>IF(F678="","",INDEX('기사 리스트'!B:B,MATCH("https://skinnonews.com"&amp;A678,'기사 리스트'!C:C,0)))</f>
        <v/>
      </c>
    </row>
    <row r="679" spans="1:10">
      <c r="A679" s="30" t="s">
        <v>1779</v>
      </c>
      <c r="B679" s="30" t="s">
        <v>2910</v>
      </c>
      <c r="C679" s="30">
        <v>9</v>
      </c>
      <c r="D679" s="30">
        <v>9</v>
      </c>
      <c r="F679" s="24" t="str">
        <f>IFERROR(MATCH(A679,기사별유입!$J$3:$J$3072,0),"")</f>
        <v/>
      </c>
      <c r="G679" s="24" t="str">
        <f>IF(F679="","",F679&amp;"@"&amp;COUNTIF($F$1:F679,F679))</f>
        <v/>
      </c>
      <c r="H679" s="24" t="str">
        <f t="shared" si="10"/>
        <v>Google 검색</v>
      </c>
      <c r="J679" s="24" t="str">
        <f>IF(F679="","",INDEX('기사 리스트'!B:B,MATCH("https://skinnonews.com"&amp;A679,'기사 리스트'!C:C,0)))</f>
        <v/>
      </c>
    </row>
    <row r="680" spans="1:10">
      <c r="A680" s="30" t="s">
        <v>2769</v>
      </c>
      <c r="B680" s="30" t="s">
        <v>2910</v>
      </c>
      <c r="C680" s="30">
        <v>9</v>
      </c>
      <c r="D680" s="30">
        <v>9</v>
      </c>
      <c r="F680" s="24" t="str">
        <f>IFERROR(MATCH(A680,기사별유입!$J$3:$J$3072,0),"")</f>
        <v/>
      </c>
      <c r="G680" s="24" t="str">
        <f>IF(F680="","",F680&amp;"@"&amp;COUNTIF($F$1:F680,F680))</f>
        <v/>
      </c>
      <c r="H680" s="24" t="str">
        <f t="shared" si="10"/>
        <v>Google 검색</v>
      </c>
      <c r="J680" s="24" t="str">
        <f>IF(F680="","",INDEX('기사 리스트'!B:B,MATCH("https://skinnonews.com"&amp;A680,'기사 리스트'!C:C,0)))</f>
        <v/>
      </c>
    </row>
    <row r="681" spans="1:10">
      <c r="A681" s="30" t="s">
        <v>1295</v>
      </c>
      <c r="B681" s="30" t="s">
        <v>2911</v>
      </c>
      <c r="C681" s="30">
        <v>9</v>
      </c>
      <c r="D681" s="30">
        <v>8</v>
      </c>
      <c r="F681" s="24">
        <f>IFERROR(MATCH(A681,기사별유입!$J$3:$J$3072,0),"")</f>
        <v>35</v>
      </c>
      <c r="G681" s="24" t="str">
        <f>IF(F681="","",F681&amp;"@"&amp;COUNTIF($F$1:F681,F681))</f>
        <v>35@3</v>
      </c>
      <c r="H681" s="24" t="str">
        <f t="shared" si="10"/>
        <v>Naver 검색</v>
      </c>
      <c r="J681" s="24" t="str">
        <f>IF(F681="","",INDEX('기사 리스트'!B:B,MATCH("https://skinnonews.com"&amp;A681,'기사 리스트'!C:C,0)))</f>
        <v>원유 용량의 단위 배럴(barrel, bbl), 언제부터 쓰였을까?</v>
      </c>
    </row>
    <row r="682" spans="1:10">
      <c r="A682" s="30" t="s">
        <v>1578</v>
      </c>
      <c r="B682" s="30" t="s">
        <v>2910</v>
      </c>
      <c r="C682" s="30">
        <v>9</v>
      </c>
      <c r="D682" s="30">
        <v>9</v>
      </c>
      <c r="F682" s="24" t="str">
        <f>IFERROR(MATCH(A682,기사별유입!$J$3:$J$3072,0),"")</f>
        <v/>
      </c>
      <c r="G682" s="24" t="str">
        <f>IF(F682="","",F682&amp;"@"&amp;COUNTIF($F$1:F682,F682))</f>
        <v/>
      </c>
      <c r="H682" s="24" t="str">
        <f t="shared" si="10"/>
        <v>Google 검색</v>
      </c>
      <c r="J682" s="24" t="str">
        <f>IF(F682="","",INDEX('기사 리스트'!B:B,MATCH("https://skinnonews.com"&amp;A682,'기사 리스트'!C:C,0)))</f>
        <v/>
      </c>
    </row>
    <row r="683" spans="1:10">
      <c r="A683" s="30" t="s">
        <v>2209</v>
      </c>
      <c r="B683" s="30" t="s">
        <v>2910</v>
      </c>
      <c r="C683" s="30">
        <v>9</v>
      </c>
      <c r="D683" s="30">
        <v>5</v>
      </c>
      <c r="F683" s="24" t="str">
        <f>IFERROR(MATCH(A683,기사별유입!$J$3:$J$3072,0),"")</f>
        <v/>
      </c>
      <c r="G683" s="24" t="str">
        <f>IF(F683="","",F683&amp;"@"&amp;COUNTIF($F$1:F683,F683))</f>
        <v/>
      </c>
      <c r="H683" s="24" t="str">
        <f t="shared" si="10"/>
        <v>Google 검색</v>
      </c>
      <c r="J683" s="24" t="str">
        <f>IF(F683="","",INDEX('기사 리스트'!B:B,MATCH("https://skinnonews.com"&amp;A683,'기사 리스트'!C:C,0)))</f>
        <v/>
      </c>
    </row>
    <row r="684" spans="1:10">
      <c r="A684" s="30" t="s">
        <v>1654</v>
      </c>
      <c r="B684" s="30" t="s">
        <v>2910</v>
      </c>
      <c r="C684" s="30">
        <v>9</v>
      </c>
      <c r="D684" s="30">
        <v>9</v>
      </c>
      <c r="F684" s="24" t="str">
        <f>IFERROR(MATCH(A684,기사별유입!$J$3:$J$3072,0),"")</f>
        <v/>
      </c>
      <c r="G684" s="24" t="str">
        <f>IF(F684="","",F684&amp;"@"&amp;COUNTIF($F$1:F684,F684))</f>
        <v/>
      </c>
      <c r="H684" s="24" t="str">
        <f t="shared" si="10"/>
        <v>Google 검색</v>
      </c>
      <c r="J684" s="24" t="str">
        <f>IF(F684="","",INDEX('기사 리스트'!B:B,MATCH("https://skinnonews.com"&amp;A684,'기사 리스트'!C:C,0)))</f>
        <v/>
      </c>
    </row>
    <row r="685" spans="1:10">
      <c r="A685" s="30" t="s">
        <v>1722</v>
      </c>
      <c r="B685" s="30" t="s">
        <v>2910</v>
      </c>
      <c r="C685" s="30">
        <v>9</v>
      </c>
      <c r="D685" s="30">
        <v>7</v>
      </c>
      <c r="F685" s="24" t="str">
        <f>IFERROR(MATCH(A685,기사별유입!$J$3:$J$3072,0),"")</f>
        <v/>
      </c>
      <c r="G685" s="24" t="str">
        <f>IF(F685="","",F685&amp;"@"&amp;COUNTIF($F$1:F685,F685))</f>
        <v/>
      </c>
      <c r="H685" s="24" t="str">
        <f t="shared" si="10"/>
        <v>Google 검색</v>
      </c>
      <c r="J685" s="24" t="str">
        <f>IF(F685="","",INDEX('기사 리스트'!B:B,MATCH("https://skinnonews.com"&amp;A685,'기사 리스트'!C:C,0)))</f>
        <v/>
      </c>
    </row>
    <row r="686" spans="1:10">
      <c r="A686" s="30" t="s">
        <v>1635</v>
      </c>
      <c r="B686" s="30" t="s">
        <v>2925</v>
      </c>
      <c r="C686" s="30">
        <v>9</v>
      </c>
      <c r="D686" s="30">
        <v>8</v>
      </c>
      <c r="F686" s="24" t="str">
        <f>IFERROR(MATCH(A686,기사별유입!$J$3:$J$3072,0),"")</f>
        <v/>
      </c>
      <c r="G686" s="24" t="str">
        <f>IF(F686="","",F686&amp;"@"&amp;COUNTIF($F$1:F686,F686))</f>
        <v/>
      </c>
      <c r="H686" s="24" t="str">
        <f t="shared" si="10"/>
        <v>Naver.com</v>
      </c>
      <c r="J686" s="24" t="str">
        <f>IF(F686="","",INDEX('기사 리스트'!B:B,MATCH("https://skinnonews.com"&amp;A686,'기사 리스트'!C:C,0)))</f>
        <v/>
      </c>
    </row>
    <row r="687" spans="1:10">
      <c r="A687" s="30" t="s">
        <v>2112</v>
      </c>
      <c r="B687" s="30" t="s">
        <v>2910</v>
      </c>
      <c r="C687" s="30">
        <v>9</v>
      </c>
      <c r="D687" s="30">
        <v>7</v>
      </c>
      <c r="F687" s="24" t="str">
        <f>IFERROR(MATCH(A687,기사별유입!$J$3:$J$3072,0),"")</f>
        <v/>
      </c>
      <c r="G687" s="24" t="str">
        <f>IF(F687="","",F687&amp;"@"&amp;COUNTIF($F$1:F687,F687))</f>
        <v/>
      </c>
      <c r="H687" s="24" t="str">
        <f t="shared" si="10"/>
        <v>Google 검색</v>
      </c>
      <c r="J687" s="24" t="str">
        <f>IF(F687="","",INDEX('기사 리스트'!B:B,MATCH("https://skinnonews.com"&amp;A687,'기사 리스트'!C:C,0)))</f>
        <v/>
      </c>
    </row>
    <row r="688" spans="1:10">
      <c r="A688" s="30" t="s">
        <v>1744</v>
      </c>
      <c r="B688" s="30" t="s">
        <v>2910</v>
      </c>
      <c r="C688" s="30">
        <v>9</v>
      </c>
      <c r="D688" s="30">
        <v>9</v>
      </c>
      <c r="F688" s="24" t="str">
        <f>IFERROR(MATCH(A688,기사별유입!$J$3:$J$3072,0),"")</f>
        <v/>
      </c>
      <c r="G688" s="24" t="str">
        <f>IF(F688="","",F688&amp;"@"&amp;COUNTIF($F$1:F688,F688))</f>
        <v/>
      </c>
      <c r="H688" s="24" t="str">
        <f t="shared" si="10"/>
        <v>Google 검색</v>
      </c>
      <c r="J688" s="24" t="str">
        <f>IF(F688="","",INDEX('기사 리스트'!B:B,MATCH("https://skinnonews.com"&amp;A688,'기사 리스트'!C:C,0)))</f>
        <v/>
      </c>
    </row>
    <row r="689" spans="1:10">
      <c r="A689" s="30" t="s">
        <v>1784</v>
      </c>
      <c r="B689" s="30" t="s">
        <v>2910</v>
      </c>
      <c r="C689" s="30">
        <v>9</v>
      </c>
      <c r="D689" s="30">
        <v>9</v>
      </c>
      <c r="F689" s="24" t="str">
        <f>IFERROR(MATCH(A689,기사별유입!$J$3:$J$3072,0),"")</f>
        <v/>
      </c>
      <c r="G689" s="24" t="str">
        <f>IF(F689="","",F689&amp;"@"&amp;COUNTIF($F$1:F689,F689))</f>
        <v/>
      </c>
      <c r="H689" s="24" t="str">
        <f t="shared" si="10"/>
        <v>Google 검색</v>
      </c>
      <c r="J689" s="24" t="str">
        <f>IF(F689="","",INDEX('기사 리스트'!B:B,MATCH("https://skinnonews.com"&amp;A689,'기사 리스트'!C:C,0)))</f>
        <v/>
      </c>
    </row>
    <row r="690" spans="1:10">
      <c r="A690" s="30" t="s">
        <v>1655</v>
      </c>
      <c r="B690" s="30" t="s">
        <v>2910</v>
      </c>
      <c r="C690" s="30">
        <v>9</v>
      </c>
      <c r="D690" s="30">
        <v>7</v>
      </c>
      <c r="F690" s="24" t="str">
        <f>IFERROR(MATCH(A690,기사별유입!$J$3:$J$3072,0),"")</f>
        <v/>
      </c>
      <c r="G690" s="24" t="str">
        <f>IF(F690="","",F690&amp;"@"&amp;COUNTIF($F$1:F690,F690))</f>
        <v/>
      </c>
      <c r="H690" s="24" t="str">
        <f t="shared" si="10"/>
        <v>Google 검색</v>
      </c>
      <c r="J690" s="24" t="str">
        <f>IF(F690="","",INDEX('기사 리스트'!B:B,MATCH("https://skinnonews.com"&amp;A690,'기사 리스트'!C:C,0)))</f>
        <v/>
      </c>
    </row>
    <row r="691" spans="1:10">
      <c r="A691" s="30" t="s">
        <v>1934</v>
      </c>
      <c r="B691" s="30" t="s">
        <v>2910</v>
      </c>
      <c r="C691" s="30">
        <v>9</v>
      </c>
      <c r="D691" s="30">
        <v>9</v>
      </c>
      <c r="F691" s="24" t="str">
        <f>IFERROR(MATCH(A691,기사별유입!$J$3:$J$3072,0),"")</f>
        <v/>
      </c>
      <c r="G691" s="24" t="str">
        <f>IF(F691="","",F691&amp;"@"&amp;COUNTIF($F$1:F691,F691))</f>
        <v/>
      </c>
      <c r="H691" s="24" t="str">
        <f t="shared" si="10"/>
        <v>Google 검색</v>
      </c>
      <c r="J691" s="24" t="str">
        <f>IF(F691="","",INDEX('기사 리스트'!B:B,MATCH("https://skinnonews.com"&amp;A691,'기사 리스트'!C:C,0)))</f>
        <v/>
      </c>
    </row>
    <row r="692" spans="1:10">
      <c r="A692" s="30" t="s">
        <v>1834</v>
      </c>
      <c r="B692" s="30" t="s">
        <v>2910</v>
      </c>
      <c r="C692" s="30">
        <v>9</v>
      </c>
      <c r="D692" s="30">
        <v>9</v>
      </c>
      <c r="F692" s="24" t="str">
        <f>IFERROR(MATCH(A692,기사별유입!$J$3:$J$3072,0),"")</f>
        <v/>
      </c>
      <c r="G692" s="24" t="str">
        <f>IF(F692="","",F692&amp;"@"&amp;COUNTIF($F$1:F692,F692))</f>
        <v/>
      </c>
      <c r="H692" s="24" t="str">
        <f t="shared" si="10"/>
        <v>Google 검색</v>
      </c>
      <c r="J692" s="24" t="str">
        <f>IF(F692="","",INDEX('기사 리스트'!B:B,MATCH("https://skinnonews.com"&amp;A692,'기사 리스트'!C:C,0)))</f>
        <v/>
      </c>
    </row>
    <row r="693" spans="1:10">
      <c r="A693" s="30" t="s">
        <v>1745</v>
      </c>
      <c r="B693" s="30" t="s">
        <v>2910</v>
      </c>
      <c r="C693" s="30">
        <v>9</v>
      </c>
      <c r="D693" s="30">
        <v>9</v>
      </c>
      <c r="F693" s="24" t="str">
        <f>IFERROR(MATCH(A693,기사별유입!$J$3:$J$3072,0),"")</f>
        <v/>
      </c>
      <c r="G693" s="24" t="str">
        <f>IF(F693="","",F693&amp;"@"&amp;COUNTIF($F$1:F693,F693))</f>
        <v/>
      </c>
      <c r="H693" s="24" t="str">
        <f t="shared" si="10"/>
        <v>Google 검색</v>
      </c>
      <c r="J693" s="24" t="str">
        <f>IF(F693="","",INDEX('기사 리스트'!B:B,MATCH("https://skinnonews.com"&amp;A693,'기사 리스트'!C:C,0)))</f>
        <v/>
      </c>
    </row>
    <row r="694" spans="1:10">
      <c r="A694" s="30" t="s">
        <v>1935</v>
      </c>
      <c r="B694" s="30" t="s">
        <v>2910</v>
      </c>
      <c r="C694" s="30">
        <v>9</v>
      </c>
      <c r="D694" s="30">
        <v>6</v>
      </c>
      <c r="F694" s="24" t="str">
        <f>IFERROR(MATCH(A694,기사별유입!$J$3:$J$3072,0),"")</f>
        <v/>
      </c>
      <c r="G694" s="24" t="str">
        <f>IF(F694="","",F694&amp;"@"&amp;COUNTIF($F$1:F694,F694))</f>
        <v/>
      </c>
      <c r="H694" s="24" t="str">
        <f t="shared" si="10"/>
        <v>Google 검색</v>
      </c>
      <c r="J694" s="24" t="str">
        <f>IF(F694="","",INDEX('기사 리스트'!B:B,MATCH("https://skinnonews.com"&amp;A694,'기사 리스트'!C:C,0)))</f>
        <v/>
      </c>
    </row>
    <row r="695" spans="1:10">
      <c r="A695" s="30" t="s">
        <v>1279</v>
      </c>
      <c r="B695" s="30" t="s">
        <v>2911</v>
      </c>
      <c r="C695" s="30">
        <v>9</v>
      </c>
      <c r="D695" s="30">
        <v>8</v>
      </c>
      <c r="F695" s="24" t="str">
        <f>IFERROR(MATCH(A695,기사별유입!$J$3:$J$3072,0),"")</f>
        <v/>
      </c>
      <c r="G695" s="24" t="str">
        <f>IF(F695="","",F695&amp;"@"&amp;COUNTIF($F$1:F695,F695))</f>
        <v/>
      </c>
      <c r="H695" s="24" t="str">
        <f t="shared" si="10"/>
        <v>Naver 검색</v>
      </c>
      <c r="J695" s="24" t="str">
        <f>IF(F695="","",INDEX('기사 리스트'!B:B,MATCH("https://skinnonews.com"&amp;A695,'기사 리스트'!C:C,0)))</f>
        <v/>
      </c>
    </row>
    <row r="696" spans="1:10">
      <c r="A696" s="30" t="s">
        <v>2323</v>
      </c>
      <c r="B696" s="30" t="s">
        <v>2910</v>
      </c>
      <c r="C696" s="30">
        <v>9</v>
      </c>
      <c r="D696" s="30">
        <v>7</v>
      </c>
      <c r="F696" s="24" t="str">
        <f>IFERROR(MATCH(A696,기사별유입!$J$3:$J$3072,0),"")</f>
        <v/>
      </c>
      <c r="G696" s="24" t="str">
        <f>IF(F696="","",F696&amp;"@"&amp;COUNTIF($F$1:F696,F696))</f>
        <v/>
      </c>
      <c r="H696" s="24" t="str">
        <f t="shared" si="10"/>
        <v>Google 검색</v>
      </c>
      <c r="J696" s="24" t="str">
        <f>IF(F696="","",INDEX('기사 리스트'!B:B,MATCH("https://skinnonews.com"&amp;A696,'기사 리스트'!C:C,0)))</f>
        <v/>
      </c>
    </row>
    <row r="697" spans="1:10">
      <c r="A697" s="30" t="s">
        <v>2324</v>
      </c>
      <c r="B697" s="30" t="s">
        <v>2910</v>
      </c>
      <c r="C697" s="30">
        <v>9</v>
      </c>
      <c r="D697" s="30">
        <v>4</v>
      </c>
      <c r="F697" s="24" t="str">
        <f>IFERROR(MATCH(A697,기사별유입!$J$3:$J$3072,0),"")</f>
        <v/>
      </c>
      <c r="G697" s="24" t="str">
        <f>IF(F697="","",F697&amp;"@"&amp;COUNTIF($F$1:F697,F697))</f>
        <v/>
      </c>
      <c r="H697" s="24" t="str">
        <f t="shared" si="10"/>
        <v>Google 검색</v>
      </c>
      <c r="J697" s="24" t="str">
        <f>IF(F697="","",INDEX('기사 리스트'!B:B,MATCH("https://skinnonews.com"&amp;A697,'기사 리스트'!C:C,0)))</f>
        <v/>
      </c>
    </row>
    <row r="698" spans="1:10">
      <c r="A698" s="30" t="s">
        <v>1522</v>
      </c>
      <c r="B698" s="30" t="s">
        <v>2910</v>
      </c>
      <c r="C698" s="30">
        <v>9</v>
      </c>
      <c r="D698" s="30">
        <v>9</v>
      </c>
      <c r="F698" s="24" t="str">
        <f>IFERROR(MATCH(A698,기사별유입!$J$3:$J$3072,0),"")</f>
        <v/>
      </c>
      <c r="G698" s="24" t="str">
        <f>IF(F698="","",F698&amp;"@"&amp;COUNTIF($F$1:F698,F698))</f>
        <v/>
      </c>
      <c r="H698" s="24" t="str">
        <f t="shared" si="10"/>
        <v>Google 검색</v>
      </c>
      <c r="J698" s="24" t="str">
        <f>IF(F698="","",INDEX('기사 리스트'!B:B,MATCH("https://skinnonews.com"&amp;A698,'기사 리스트'!C:C,0)))</f>
        <v/>
      </c>
    </row>
    <row r="699" spans="1:10">
      <c r="A699" s="30" t="s">
        <v>1638</v>
      </c>
      <c r="B699" s="30" t="s">
        <v>2978</v>
      </c>
      <c r="C699" s="30">
        <v>9</v>
      </c>
      <c r="D699" s="30">
        <v>2</v>
      </c>
      <c r="F699" s="24" t="str">
        <f>IFERROR(MATCH(A699,기사별유입!$J$3:$J$3072,0),"")</f>
        <v/>
      </c>
      <c r="G699" s="24" t="str">
        <f>IF(F699="","",F699&amp;"@"&amp;COUNTIF($F$1:F699,F699))</f>
        <v/>
      </c>
      <c r="H699" s="24" t="str">
        <f t="shared" si="10"/>
        <v>L.facebook.com</v>
      </c>
      <c r="J699" s="24" t="str">
        <f>IF(F699="","",INDEX('기사 리스트'!B:B,MATCH("https://skinnonews.com"&amp;A699,'기사 리스트'!C:C,0)))</f>
        <v/>
      </c>
    </row>
    <row r="700" spans="1:10">
      <c r="A700" s="30" t="s">
        <v>1657</v>
      </c>
      <c r="B700" s="30" t="s">
        <v>2910</v>
      </c>
      <c r="C700" s="30">
        <v>9</v>
      </c>
      <c r="D700" s="30">
        <v>6</v>
      </c>
      <c r="F700" s="24" t="str">
        <f>IFERROR(MATCH(A700,기사별유입!$J$3:$J$3072,0),"")</f>
        <v/>
      </c>
      <c r="G700" s="24" t="str">
        <f>IF(F700="","",F700&amp;"@"&amp;COUNTIF($F$1:F700,F700))</f>
        <v/>
      </c>
      <c r="H700" s="24" t="str">
        <f t="shared" si="10"/>
        <v>Google 검색</v>
      </c>
      <c r="J700" s="24" t="str">
        <f>IF(F700="","",INDEX('기사 리스트'!B:B,MATCH("https://skinnonews.com"&amp;A700,'기사 리스트'!C:C,0)))</f>
        <v/>
      </c>
    </row>
    <row r="701" spans="1:10">
      <c r="A701" s="30" t="s">
        <v>2019</v>
      </c>
      <c r="B701" s="30" t="s">
        <v>2910</v>
      </c>
      <c r="C701" s="30">
        <v>9</v>
      </c>
      <c r="D701" s="30">
        <v>8</v>
      </c>
      <c r="F701" s="24" t="str">
        <f>IFERROR(MATCH(A701,기사별유입!$J$3:$J$3072,0),"")</f>
        <v/>
      </c>
      <c r="G701" s="24" t="str">
        <f>IF(F701="","",F701&amp;"@"&amp;COUNTIF($F$1:F701,F701))</f>
        <v/>
      </c>
      <c r="H701" s="24" t="str">
        <f t="shared" si="10"/>
        <v>Google 검색</v>
      </c>
      <c r="J701" s="24" t="str">
        <f>IF(F701="","",INDEX('기사 리스트'!B:B,MATCH("https://skinnonews.com"&amp;A701,'기사 리스트'!C:C,0)))</f>
        <v/>
      </c>
    </row>
    <row r="702" spans="1:10">
      <c r="A702" s="30" t="s">
        <v>2229</v>
      </c>
      <c r="B702" s="30" t="s">
        <v>2910</v>
      </c>
      <c r="C702" s="30">
        <v>9</v>
      </c>
      <c r="D702" s="30">
        <v>8</v>
      </c>
      <c r="F702" s="24" t="str">
        <f>IFERROR(MATCH(A702,기사별유입!$J$3:$J$3072,0),"")</f>
        <v/>
      </c>
      <c r="G702" s="24" t="str">
        <f>IF(F702="","",F702&amp;"@"&amp;COUNTIF($F$1:F702,F702))</f>
        <v/>
      </c>
      <c r="H702" s="24" t="str">
        <f t="shared" si="10"/>
        <v>Google 검색</v>
      </c>
      <c r="J702" s="24" t="str">
        <f>IF(F702="","",INDEX('기사 리스트'!B:B,MATCH("https://skinnonews.com"&amp;A702,'기사 리스트'!C:C,0)))</f>
        <v/>
      </c>
    </row>
    <row r="703" spans="1:10">
      <c r="A703" s="30" t="s">
        <v>2230</v>
      </c>
      <c r="B703" s="30" t="s">
        <v>2910</v>
      </c>
      <c r="C703" s="30">
        <v>9</v>
      </c>
      <c r="D703" s="30">
        <v>9</v>
      </c>
      <c r="F703" s="24" t="str">
        <f>IFERROR(MATCH(A703,기사별유입!$J$3:$J$3072,0),"")</f>
        <v/>
      </c>
      <c r="G703" s="24" t="str">
        <f>IF(F703="","",F703&amp;"@"&amp;COUNTIF($F$1:F703,F703))</f>
        <v/>
      </c>
      <c r="H703" s="24" t="str">
        <f t="shared" si="10"/>
        <v>Google 검색</v>
      </c>
      <c r="J703" s="24" t="str">
        <f>IF(F703="","",INDEX('기사 리스트'!B:B,MATCH("https://skinnonews.com"&amp;A703,'기사 리스트'!C:C,0)))</f>
        <v/>
      </c>
    </row>
    <row r="704" spans="1:10">
      <c r="A704" s="30" t="s">
        <v>1640</v>
      </c>
      <c r="B704" s="30" t="s">
        <v>2910</v>
      </c>
      <c r="C704" s="30">
        <v>9</v>
      </c>
      <c r="D704" s="30">
        <v>9</v>
      </c>
      <c r="F704" s="24" t="str">
        <f>IFERROR(MATCH(A704,기사별유입!$J$3:$J$3072,0),"")</f>
        <v/>
      </c>
      <c r="G704" s="24" t="str">
        <f>IF(F704="","",F704&amp;"@"&amp;COUNTIF($F$1:F704,F704))</f>
        <v/>
      </c>
      <c r="H704" s="24" t="str">
        <f t="shared" si="10"/>
        <v>Google 검색</v>
      </c>
      <c r="J704" s="24" t="str">
        <f>IF(F704="","",INDEX('기사 리스트'!B:B,MATCH("https://skinnonews.com"&amp;A704,'기사 리스트'!C:C,0)))</f>
        <v/>
      </c>
    </row>
    <row r="705" spans="1:10">
      <c r="A705" s="30" t="s">
        <v>1884</v>
      </c>
      <c r="B705" s="30" t="s">
        <v>2910</v>
      </c>
      <c r="C705" s="30">
        <v>9</v>
      </c>
      <c r="D705" s="30">
        <v>7</v>
      </c>
      <c r="F705" s="24" t="str">
        <f>IFERROR(MATCH(A705,기사별유입!$J$3:$J$3072,0),"")</f>
        <v/>
      </c>
      <c r="G705" s="24" t="str">
        <f>IF(F705="","",F705&amp;"@"&amp;COUNTIF($F$1:F705,F705))</f>
        <v/>
      </c>
      <c r="H705" s="24" t="str">
        <f t="shared" si="10"/>
        <v>Google 검색</v>
      </c>
      <c r="J705" s="24" t="str">
        <f>IF(F705="","",INDEX('기사 리스트'!B:B,MATCH("https://skinnonews.com"&amp;A705,'기사 리스트'!C:C,0)))</f>
        <v/>
      </c>
    </row>
    <row r="706" spans="1:10">
      <c r="A706" s="30" t="s">
        <v>2028</v>
      </c>
      <c r="B706" s="30" t="s">
        <v>2910</v>
      </c>
      <c r="C706" s="30">
        <v>9</v>
      </c>
      <c r="D706" s="30">
        <v>9</v>
      </c>
      <c r="F706" s="24" t="str">
        <f>IFERROR(MATCH(A706,기사별유입!$J$3:$J$3072,0),"")</f>
        <v/>
      </c>
      <c r="G706" s="24" t="str">
        <f>IF(F706="","",F706&amp;"@"&amp;COUNTIF($F$1:F706,F706))</f>
        <v/>
      </c>
      <c r="H706" s="24" t="str">
        <f t="shared" si="10"/>
        <v>Google 검색</v>
      </c>
      <c r="J706" s="24" t="str">
        <f>IF(F706="","",INDEX('기사 리스트'!B:B,MATCH("https://skinnonews.com"&amp;A706,'기사 리스트'!C:C,0)))</f>
        <v/>
      </c>
    </row>
    <row r="707" spans="1:10">
      <c r="A707" s="30" t="s">
        <v>1797</v>
      </c>
      <c r="B707" s="30" t="s">
        <v>2909</v>
      </c>
      <c r="C707" s="30">
        <v>9</v>
      </c>
      <c r="D707" s="30">
        <v>7</v>
      </c>
      <c r="F707" s="24" t="str">
        <f>IFERROR(MATCH(A707,기사별유입!$J$3:$J$3072,0),"")</f>
        <v/>
      </c>
      <c r="G707" s="24" t="str">
        <f>IF(F707="","",F707&amp;"@"&amp;COUNTIF($F$1:F707,F707))</f>
        <v/>
      </c>
      <c r="H707" s="24" t="str">
        <f t="shared" ref="H707:H770" si="11">IF(B707="naver","Naver 검색",IF(B707="google","Google 검색",IF(B707="(direct)","직접유입",UPPER(LEFT(B707,1))&amp;MID(B707,2,99))))</f>
        <v>직접유입</v>
      </c>
      <c r="J707" s="24" t="str">
        <f>IF(F707="","",INDEX('기사 리스트'!B:B,MATCH("https://skinnonews.com"&amp;A707,'기사 리스트'!C:C,0)))</f>
        <v/>
      </c>
    </row>
    <row r="708" spans="1:10">
      <c r="A708" s="30" t="s">
        <v>1502</v>
      </c>
      <c r="B708" s="30" t="s">
        <v>2910</v>
      </c>
      <c r="C708" s="30">
        <v>9</v>
      </c>
      <c r="D708" s="30">
        <v>9</v>
      </c>
      <c r="F708" s="24" t="str">
        <f>IFERROR(MATCH(A708,기사별유입!$J$3:$J$3072,0),"")</f>
        <v/>
      </c>
      <c r="G708" s="24" t="str">
        <f>IF(F708="","",F708&amp;"@"&amp;COUNTIF($F$1:F708,F708))</f>
        <v/>
      </c>
      <c r="H708" s="24" t="str">
        <f t="shared" si="11"/>
        <v>Google 검색</v>
      </c>
      <c r="J708" s="24" t="str">
        <f>IF(F708="","",INDEX('기사 리스트'!B:B,MATCH("https://skinnonews.com"&amp;A708,'기사 리스트'!C:C,0)))</f>
        <v/>
      </c>
    </row>
    <row r="709" spans="1:10">
      <c r="A709" s="30" t="s">
        <v>1950</v>
      </c>
      <c r="B709" s="30" t="s">
        <v>2910</v>
      </c>
      <c r="C709" s="30">
        <v>9</v>
      </c>
      <c r="D709" s="30">
        <v>8</v>
      </c>
      <c r="F709" s="24" t="str">
        <f>IFERROR(MATCH(A709,기사별유입!$J$3:$J$3072,0),"")</f>
        <v/>
      </c>
      <c r="G709" s="24" t="str">
        <f>IF(F709="","",F709&amp;"@"&amp;COUNTIF($F$1:F709,F709))</f>
        <v/>
      </c>
      <c r="H709" s="24" t="str">
        <f t="shared" si="11"/>
        <v>Google 검색</v>
      </c>
      <c r="J709" s="24" t="str">
        <f>IF(F709="","",INDEX('기사 리스트'!B:B,MATCH("https://skinnonews.com"&amp;A709,'기사 리스트'!C:C,0)))</f>
        <v/>
      </c>
    </row>
    <row r="710" spans="1:10">
      <c r="A710" s="30" t="s">
        <v>2341</v>
      </c>
      <c r="B710" s="30" t="s">
        <v>2910</v>
      </c>
      <c r="C710" s="30">
        <v>9</v>
      </c>
      <c r="D710" s="30">
        <v>8</v>
      </c>
      <c r="F710" s="24" t="str">
        <f>IFERROR(MATCH(A710,기사별유입!$J$3:$J$3072,0),"")</f>
        <v/>
      </c>
      <c r="G710" s="24" t="str">
        <f>IF(F710="","",F710&amp;"@"&amp;COUNTIF($F$1:F710,F710))</f>
        <v/>
      </c>
      <c r="H710" s="24" t="str">
        <f t="shared" si="11"/>
        <v>Google 검색</v>
      </c>
      <c r="J710" s="24" t="str">
        <f>IF(F710="","",INDEX('기사 리스트'!B:B,MATCH("https://skinnonews.com"&amp;A710,'기사 리스트'!C:C,0)))</f>
        <v/>
      </c>
    </row>
    <row r="711" spans="1:10">
      <c r="A711" s="30" t="s">
        <v>1401</v>
      </c>
      <c r="B711" s="30" t="s">
        <v>2925</v>
      </c>
      <c r="C711" s="30">
        <v>9</v>
      </c>
      <c r="D711" s="30">
        <v>9</v>
      </c>
      <c r="F711" s="24" t="str">
        <f>IFERROR(MATCH(A711,기사별유입!$J$3:$J$3072,0),"")</f>
        <v/>
      </c>
      <c r="G711" s="24" t="str">
        <f>IF(F711="","",F711&amp;"@"&amp;COUNTIF($F$1:F711,F711))</f>
        <v/>
      </c>
      <c r="H711" s="24" t="str">
        <f t="shared" si="11"/>
        <v>Naver.com</v>
      </c>
      <c r="J711" s="24" t="str">
        <f>IF(F711="","",INDEX('기사 리스트'!B:B,MATCH("https://skinnonews.com"&amp;A711,'기사 리스트'!C:C,0)))</f>
        <v/>
      </c>
    </row>
    <row r="712" spans="1:10">
      <c r="A712" s="30" t="s">
        <v>1476</v>
      </c>
      <c r="B712" s="30" t="s">
        <v>2911</v>
      </c>
      <c r="C712" s="30">
        <v>9</v>
      </c>
      <c r="D712" s="30">
        <v>5</v>
      </c>
      <c r="F712" s="24" t="str">
        <f>IFERROR(MATCH(A712,기사별유입!$J$3:$J$3072,0),"")</f>
        <v/>
      </c>
      <c r="G712" s="24" t="str">
        <f>IF(F712="","",F712&amp;"@"&amp;COUNTIF($F$1:F712,F712))</f>
        <v/>
      </c>
      <c r="H712" s="24" t="str">
        <f t="shared" si="11"/>
        <v>Naver 검색</v>
      </c>
      <c r="J712" s="24" t="str">
        <f>IF(F712="","",INDEX('기사 리스트'!B:B,MATCH("https://skinnonews.com"&amp;A712,'기사 리스트'!C:C,0)))</f>
        <v/>
      </c>
    </row>
    <row r="713" spans="1:10">
      <c r="A713" s="30" t="s">
        <v>1454</v>
      </c>
      <c r="B713" s="30" t="s">
        <v>2909</v>
      </c>
      <c r="C713" s="30">
        <v>9</v>
      </c>
      <c r="D713" s="30">
        <v>5</v>
      </c>
      <c r="F713" s="24">
        <f>IFERROR(MATCH(A713,기사별유입!$J$3:$J$3072,0),"")</f>
        <v>42</v>
      </c>
      <c r="G713" s="24" t="str">
        <f>IF(F713="","",F713&amp;"@"&amp;COUNTIF($F$1:F713,F713))</f>
        <v>42@2</v>
      </c>
      <c r="H713" s="24" t="str">
        <f t="shared" si="11"/>
        <v>직접유입</v>
      </c>
      <c r="J713" s="24" t="e">
        <f>IF(F713="","",INDEX('기사 리스트'!B:B,MATCH("https://skinnonews.com"&amp;A713,'기사 리스트'!C:C,0)))</f>
        <v>#N/A</v>
      </c>
    </row>
    <row r="714" spans="1:10">
      <c r="A714" s="30" t="s">
        <v>1663</v>
      </c>
      <c r="B714" s="30" t="s">
        <v>2910</v>
      </c>
      <c r="C714" s="30">
        <v>9</v>
      </c>
      <c r="D714" s="30">
        <v>7</v>
      </c>
      <c r="F714" s="24" t="str">
        <f>IFERROR(MATCH(A714,기사별유입!$J$3:$J$3072,0),"")</f>
        <v/>
      </c>
      <c r="G714" s="24" t="str">
        <f>IF(F714="","",F714&amp;"@"&amp;COUNTIF($F$1:F714,F714))</f>
        <v/>
      </c>
      <c r="H714" s="24" t="str">
        <f t="shared" si="11"/>
        <v>Google 검색</v>
      </c>
      <c r="J714" s="24" t="str">
        <f>IF(F714="","",INDEX('기사 리스트'!B:B,MATCH("https://skinnonews.com"&amp;A714,'기사 리스트'!C:C,0)))</f>
        <v/>
      </c>
    </row>
    <row r="715" spans="1:10">
      <c r="A715" s="30" t="s">
        <v>1846</v>
      </c>
      <c r="B715" s="30" t="s">
        <v>2910</v>
      </c>
      <c r="C715" s="30">
        <v>9</v>
      </c>
      <c r="D715" s="30">
        <v>9</v>
      </c>
      <c r="F715" s="24" t="str">
        <f>IFERROR(MATCH(A715,기사별유입!$J$3:$J$3072,0),"")</f>
        <v/>
      </c>
      <c r="G715" s="24" t="str">
        <f>IF(F715="","",F715&amp;"@"&amp;COUNTIF($F$1:F715,F715))</f>
        <v/>
      </c>
      <c r="H715" s="24" t="str">
        <f t="shared" si="11"/>
        <v>Google 검색</v>
      </c>
      <c r="J715" s="24" t="str">
        <f>IF(F715="","",INDEX('기사 리스트'!B:B,MATCH("https://skinnonews.com"&amp;A715,'기사 리스트'!C:C,0)))</f>
        <v/>
      </c>
    </row>
    <row r="716" spans="1:10">
      <c r="A716" s="30" t="s">
        <v>1255</v>
      </c>
      <c r="B716" s="30" t="s">
        <v>2925</v>
      </c>
      <c r="C716" s="30">
        <v>9</v>
      </c>
      <c r="D716" s="30">
        <v>8</v>
      </c>
      <c r="F716" s="24" t="str">
        <f>IFERROR(MATCH(A716,기사별유입!$J$3:$J$3072,0),"")</f>
        <v/>
      </c>
      <c r="G716" s="24" t="str">
        <f>IF(F716="","",F716&amp;"@"&amp;COUNTIF($F$1:F716,F716))</f>
        <v/>
      </c>
      <c r="H716" s="24" t="str">
        <f t="shared" si="11"/>
        <v>Naver.com</v>
      </c>
      <c r="J716" s="24" t="str">
        <f>IF(F716="","",INDEX('기사 리스트'!B:B,MATCH("https://skinnonews.com"&amp;A716,'기사 리스트'!C:C,0)))</f>
        <v/>
      </c>
    </row>
    <row r="717" spans="1:10">
      <c r="A717" s="30" t="s">
        <v>1321</v>
      </c>
      <c r="B717" s="30" t="s">
        <v>2910</v>
      </c>
      <c r="C717" s="30">
        <v>9</v>
      </c>
      <c r="D717" s="30">
        <v>7</v>
      </c>
      <c r="F717" s="24" t="str">
        <f>IFERROR(MATCH(A717,기사별유입!$J$3:$J$3072,0),"")</f>
        <v/>
      </c>
      <c r="G717" s="24" t="str">
        <f>IF(F717="","",F717&amp;"@"&amp;COUNTIF($F$1:F717,F717))</f>
        <v/>
      </c>
      <c r="H717" s="24" t="str">
        <f t="shared" si="11"/>
        <v>Google 검색</v>
      </c>
      <c r="J717" s="24" t="str">
        <f>IF(F717="","",INDEX('기사 리스트'!B:B,MATCH("https://skinnonews.com"&amp;A717,'기사 리스트'!C:C,0)))</f>
        <v/>
      </c>
    </row>
    <row r="718" spans="1:10">
      <c r="A718" s="30" t="s">
        <v>1262</v>
      </c>
      <c r="B718" s="30" t="s">
        <v>2909</v>
      </c>
      <c r="C718" s="30">
        <v>9</v>
      </c>
      <c r="D718" s="30">
        <v>5</v>
      </c>
      <c r="F718" s="24" t="str">
        <f>IFERROR(MATCH(A718,기사별유입!$J$3:$J$3072,0),"")</f>
        <v/>
      </c>
      <c r="G718" s="24" t="str">
        <f>IF(F718="","",F718&amp;"@"&amp;COUNTIF($F$1:F718,F718))</f>
        <v/>
      </c>
      <c r="H718" s="24" t="str">
        <f t="shared" si="11"/>
        <v>직접유입</v>
      </c>
      <c r="J718" s="24" t="str">
        <f>IF(F718="","",INDEX('기사 리스트'!B:B,MATCH("https://skinnonews.com"&amp;A718,'기사 리스트'!C:C,0)))</f>
        <v/>
      </c>
    </row>
    <row r="719" spans="1:10">
      <c r="A719" s="30" t="s">
        <v>1277</v>
      </c>
      <c r="B719" s="30" t="s">
        <v>2909</v>
      </c>
      <c r="C719" s="30">
        <v>9</v>
      </c>
      <c r="D719" s="30">
        <v>8</v>
      </c>
      <c r="F719" s="24" t="str">
        <f>IFERROR(MATCH(A719,기사별유입!$J$3:$J$3072,0),"")</f>
        <v/>
      </c>
      <c r="G719" s="24" t="str">
        <f>IF(F719="","",F719&amp;"@"&amp;COUNTIF($F$1:F719,F719))</f>
        <v/>
      </c>
      <c r="H719" s="24" t="str">
        <f t="shared" si="11"/>
        <v>직접유입</v>
      </c>
      <c r="J719" s="24" t="str">
        <f>IF(F719="","",INDEX('기사 리스트'!B:B,MATCH("https://skinnonews.com"&amp;A719,'기사 리스트'!C:C,0)))</f>
        <v/>
      </c>
    </row>
    <row r="720" spans="1:10">
      <c r="A720" s="30" t="s">
        <v>1316</v>
      </c>
      <c r="B720" s="30" t="s">
        <v>2909</v>
      </c>
      <c r="C720" s="30">
        <v>9</v>
      </c>
      <c r="D720" s="30">
        <v>8</v>
      </c>
      <c r="F720" s="24" t="str">
        <f>IFERROR(MATCH(A720,기사별유입!$J$3:$J$3072,0),"")</f>
        <v/>
      </c>
      <c r="G720" s="24" t="str">
        <f>IF(F720="","",F720&amp;"@"&amp;COUNTIF($F$1:F720,F720))</f>
        <v/>
      </c>
      <c r="H720" s="24" t="str">
        <f t="shared" si="11"/>
        <v>직접유입</v>
      </c>
      <c r="J720" s="24" t="str">
        <f>IF(F720="","",INDEX('기사 리스트'!B:B,MATCH("https://skinnonews.com"&amp;A720,'기사 리스트'!C:C,0)))</f>
        <v/>
      </c>
    </row>
    <row r="721" spans="1:10">
      <c r="A721" s="30" t="s">
        <v>1664</v>
      </c>
      <c r="B721" s="30" t="s">
        <v>2910</v>
      </c>
      <c r="C721" s="30">
        <v>9</v>
      </c>
      <c r="D721" s="30">
        <v>4</v>
      </c>
      <c r="F721" s="24" t="str">
        <f>IFERROR(MATCH(A721,기사별유입!$J$3:$J$3072,0),"")</f>
        <v/>
      </c>
      <c r="G721" s="24" t="str">
        <f>IF(F721="","",F721&amp;"@"&amp;COUNTIF($F$1:F721,F721))</f>
        <v/>
      </c>
      <c r="H721" s="24" t="str">
        <f t="shared" si="11"/>
        <v>Google 검색</v>
      </c>
      <c r="J721" s="24" t="str">
        <f>IF(F721="","",INDEX('기사 리스트'!B:B,MATCH("https://skinnonews.com"&amp;A721,'기사 리스트'!C:C,0)))</f>
        <v/>
      </c>
    </row>
    <row r="722" spans="1:10">
      <c r="A722" s="30" t="s">
        <v>2951</v>
      </c>
      <c r="B722" s="30">
        <v>9</v>
      </c>
      <c r="C722" s="30">
        <v>9</v>
      </c>
      <c r="D722" s="30">
        <v>1</v>
      </c>
      <c r="F722" s="24" t="str">
        <f>IFERROR(MATCH(A722,기사별유입!$J$3:$J$3072,0),"")</f>
        <v/>
      </c>
      <c r="G722" s="24" t="str">
        <f>IF(F722="","",F722&amp;"@"&amp;COUNTIF($F$1:F722,F722))</f>
        <v/>
      </c>
      <c r="H722" s="24" t="str">
        <f t="shared" si="11"/>
        <v>9</v>
      </c>
      <c r="J722" s="24" t="str">
        <f>IF(F722="","",INDEX('기사 리스트'!B:B,MATCH("https://skinnonews.com"&amp;A722,'기사 리스트'!C:C,0)))</f>
        <v/>
      </c>
    </row>
    <row r="723" spans="1:10">
      <c r="A723" s="30" t="s">
        <v>2653</v>
      </c>
      <c r="B723" s="30" t="s">
        <v>2910</v>
      </c>
      <c r="C723" s="30">
        <v>9</v>
      </c>
      <c r="D723" s="30">
        <v>6</v>
      </c>
      <c r="F723" s="24" t="str">
        <f>IFERROR(MATCH(A723,기사별유입!$J$3:$J$3072,0),"")</f>
        <v/>
      </c>
      <c r="G723" s="24" t="str">
        <f>IF(F723="","",F723&amp;"@"&amp;COUNTIF($F$1:F723,F723))</f>
        <v/>
      </c>
      <c r="H723" s="24" t="str">
        <f t="shared" si="11"/>
        <v>Google 검색</v>
      </c>
      <c r="J723" s="24" t="str">
        <f>IF(F723="","",INDEX('기사 리스트'!B:B,MATCH("https://skinnonews.com"&amp;A723,'기사 리스트'!C:C,0)))</f>
        <v/>
      </c>
    </row>
    <row r="724" spans="1:10">
      <c r="A724" s="30" t="s">
        <v>2961</v>
      </c>
      <c r="B724" s="30">
        <v>9</v>
      </c>
      <c r="C724" s="30">
        <v>5</v>
      </c>
      <c r="D724" s="30">
        <v>1.8</v>
      </c>
      <c r="F724" s="24" t="str">
        <f>IFERROR(MATCH(A724,기사별유입!$J$3:$J$3072,0),"")</f>
        <v/>
      </c>
      <c r="G724" s="24" t="str">
        <f>IF(F724="","",F724&amp;"@"&amp;COUNTIF($F$1:F724,F724))</f>
        <v/>
      </c>
      <c r="H724" s="24" t="str">
        <f t="shared" si="11"/>
        <v>9</v>
      </c>
      <c r="J724" s="24" t="str">
        <f>IF(F724="","",INDEX('기사 리스트'!B:B,MATCH("https://skinnonews.com"&amp;A724,'기사 리스트'!C:C,0)))</f>
        <v/>
      </c>
    </row>
    <row r="725" spans="1:10">
      <c r="A725" s="30" t="s">
        <v>2242</v>
      </c>
      <c r="B725" s="30" t="s">
        <v>2910</v>
      </c>
      <c r="C725" s="30">
        <v>9</v>
      </c>
      <c r="D725" s="30">
        <v>5</v>
      </c>
      <c r="F725" s="24" t="str">
        <f>IFERROR(MATCH(A725,기사별유입!$J$3:$J$3072,0),"")</f>
        <v/>
      </c>
      <c r="G725" s="24" t="str">
        <f>IF(F725="","",F725&amp;"@"&amp;COUNTIF($F$1:F725,F725))</f>
        <v/>
      </c>
      <c r="H725" s="24" t="str">
        <f t="shared" si="11"/>
        <v>Google 검색</v>
      </c>
      <c r="J725" s="24" t="str">
        <f>IF(F725="","",INDEX('기사 리스트'!B:B,MATCH("https://skinnonews.com"&amp;A725,'기사 리스트'!C:C,0)))</f>
        <v/>
      </c>
    </row>
    <row r="726" spans="1:10">
      <c r="A726" s="30" t="s">
        <v>3121</v>
      </c>
      <c r="B726" s="30" t="s">
        <v>2910</v>
      </c>
      <c r="C726" s="30">
        <v>9</v>
      </c>
      <c r="D726" s="30">
        <v>8</v>
      </c>
      <c r="F726" s="24" t="str">
        <f>IFERROR(MATCH(A726,기사별유입!$J$3:$J$3072,0),"")</f>
        <v/>
      </c>
      <c r="G726" s="24" t="str">
        <f>IF(F726="","",F726&amp;"@"&amp;COUNTIF($F$1:F726,F726))</f>
        <v/>
      </c>
      <c r="H726" s="24" t="str">
        <f t="shared" si="11"/>
        <v>Google 검색</v>
      </c>
      <c r="J726" s="24" t="str">
        <f>IF(F726="","",INDEX('기사 리스트'!B:B,MATCH("https://skinnonews.com"&amp;A726,'기사 리스트'!C:C,0)))</f>
        <v/>
      </c>
    </row>
    <row r="727" spans="1:10">
      <c r="A727" s="30" t="s">
        <v>2666</v>
      </c>
      <c r="B727" s="30" t="s">
        <v>2910</v>
      </c>
      <c r="C727" s="30">
        <v>8</v>
      </c>
      <c r="D727" s="30">
        <v>7</v>
      </c>
      <c r="F727" s="24" t="str">
        <f>IFERROR(MATCH(A727,기사별유입!$J$3:$J$3072,0),"")</f>
        <v/>
      </c>
      <c r="G727" s="24" t="str">
        <f>IF(F727="","",F727&amp;"@"&amp;COUNTIF($F$1:F727,F727))</f>
        <v/>
      </c>
      <c r="H727" s="24" t="str">
        <f t="shared" si="11"/>
        <v>Google 검색</v>
      </c>
      <c r="J727" s="24" t="str">
        <f>IF(F727="","",INDEX('기사 리스트'!B:B,MATCH("https://skinnonews.com"&amp;A727,'기사 리스트'!C:C,0)))</f>
        <v/>
      </c>
    </row>
    <row r="728" spans="1:10">
      <c r="A728" s="30" t="s">
        <v>1810</v>
      </c>
      <c r="B728" s="30" t="s">
        <v>2910</v>
      </c>
      <c r="C728" s="30">
        <v>8</v>
      </c>
      <c r="D728" s="30">
        <v>7</v>
      </c>
      <c r="F728" s="24" t="str">
        <f>IFERROR(MATCH(A728,기사별유입!$J$3:$J$3072,0),"")</f>
        <v/>
      </c>
      <c r="G728" s="24" t="str">
        <f>IF(F728="","",F728&amp;"@"&amp;COUNTIF($F$1:F728,F728))</f>
        <v/>
      </c>
      <c r="H728" s="24" t="str">
        <f t="shared" si="11"/>
        <v>Google 검색</v>
      </c>
      <c r="J728" s="24" t="str">
        <f>IF(F728="","",INDEX('기사 리스트'!B:B,MATCH("https://skinnonews.com"&amp;A728,'기사 리스트'!C:C,0)))</f>
        <v/>
      </c>
    </row>
    <row r="729" spans="1:10">
      <c r="A729" s="30" t="s">
        <v>1241</v>
      </c>
      <c r="B729" s="30" t="s">
        <v>2911</v>
      </c>
      <c r="C729" s="30">
        <v>8</v>
      </c>
      <c r="D729" s="30">
        <v>8</v>
      </c>
      <c r="F729" s="24">
        <f>IFERROR(MATCH(A729,기사별유입!$J$3:$J$3072,0),"")</f>
        <v>32</v>
      </c>
      <c r="G729" s="24" t="str">
        <f>IF(F729="","",F729&amp;"@"&amp;COUNTIF($F$1:F729,F729))</f>
        <v>32@3</v>
      </c>
      <c r="H729" s="24" t="str">
        <f t="shared" si="11"/>
        <v>Naver 검색</v>
      </c>
      <c r="J729" s="24" t="str">
        <f>IF(F729="","",INDEX('기사 리스트'!B:B,MATCH("https://skinnonews.com"&amp;A729,'기사 리스트'!C:C,0)))</f>
        <v>“액체 속에 담긴 데이터 서버?!” ? 탄소중립 시대 차세대 열관리 기술, 데이터센터 액침냉각</v>
      </c>
    </row>
    <row r="730" spans="1:10">
      <c r="A730" s="30" t="s">
        <v>1854</v>
      </c>
      <c r="B730" s="30" t="s">
        <v>2910</v>
      </c>
      <c r="C730" s="30">
        <v>8</v>
      </c>
      <c r="D730" s="30">
        <v>6</v>
      </c>
      <c r="F730" s="24" t="str">
        <f>IFERROR(MATCH(A730,기사별유입!$J$3:$J$3072,0),"")</f>
        <v/>
      </c>
      <c r="G730" s="24" t="str">
        <f>IF(F730="","",F730&amp;"@"&amp;COUNTIF($F$1:F730,F730))</f>
        <v/>
      </c>
      <c r="H730" s="24" t="str">
        <f t="shared" si="11"/>
        <v>Google 검색</v>
      </c>
      <c r="J730" s="24" t="str">
        <f>IF(F730="","",INDEX('기사 리스트'!B:B,MATCH("https://skinnonews.com"&amp;A730,'기사 리스트'!C:C,0)))</f>
        <v/>
      </c>
    </row>
    <row r="731" spans="1:10">
      <c r="A731" s="30" t="s">
        <v>1855</v>
      </c>
      <c r="B731" s="30" t="s">
        <v>2910</v>
      </c>
      <c r="C731" s="30">
        <v>8</v>
      </c>
      <c r="D731" s="30">
        <v>7</v>
      </c>
      <c r="F731" s="24" t="str">
        <f>IFERROR(MATCH(A731,기사별유입!$J$3:$J$3072,0),"")</f>
        <v/>
      </c>
      <c r="G731" s="24" t="str">
        <f>IF(F731="","",F731&amp;"@"&amp;COUNTIF($F$1:F731,F731))</f>
        <v/>
      </c>
      <c r="H731" s="24" t="str">
        <f t="shared" si="11"/>
        <v>Google 검색</v>
      </c>
      <c r="J731" s="24" t="str">
        <f>IF(F731="","",INDEX('기사 리스트'!B:B,MATCH("https://skinnonews.com"&amp;A731,'기사 리스트'!C:C,0)))</f>
        <v/>
      </c>
    </row>
    <row r="732" spans="1:10">
      <c r="A732" s="30" t="s">
        <v>1249</v>
      </c>
      <c r="B732" s="30" t="s">
        <v>2909</v>
      </c>
      <c r="C732" s="30">
        <v>8</v>
      </c>
      <c r="D732" s="30">
        <v>7</v>
      </c>
      <c r="F732" s="24">
        <f>IFERROR(MATCH(A732,기사별유입!$J$3:$J$3072,0),"")</f>
        <v>37</v>
      </c>
      <c r="G732" s="24" t="str">
        <f>IF(F732="","",F732&amp;"@"&amp;COUNTIF($F$1:F732,F732))</f>
        <v>37@2</v>
      </c>
      <c r="H732" s="24" t="str">
        <f t="shared" si="11"/>
        <v>직접유입</v>
      </c>
      <c r="J732" s="24" t="e">
        <f>IF(F732="","",INDEX('기사 리스트'!B:B,MATCH("https://skinnonews.com"&amp;A732,'기사 리스트'!C:C,0)))</f>
        <v>#N/A</v>
      </c>
    </row>
    <row r="733" spans="1:10">
      <c r="A733" s="30" t="s">
        <v>1305</v>
      </c>
      <c r="B733" s="30" t="s">
        <v>2911</v>
      </c>
      <c r="C733" s="30">
        <v>8</v>
      </c>
      <c r="D733" s="30">
        <v>7</v>
      </c>
      <c r="F733" s="24" t="str">
        <f>IFERROR(MATCH(A733,기사별유입!$J$3:$J$3072,0),"")</f>
        <v/>
      </c>
      <c r="G733" s="24" t="str">
        <f>IF(F733="","",F733&amp;"@"&amp;COUNTIF($F$1:F733,F733))</f>
        <v/>
      </c>
      <c r="H733" s="24" t="str">
        <f t="shared" si="11"/>
        <v>Naver 검색</v>
      </c>
      <c r="J733" s="24" t="str">
        <f>IF(F733="","",INDEX('기사 리스트'!B:B,MATCH("https://skinnonews.com"&amp;A733,'기사 리스트'!C:C,0)))</f>
        <v/>
      </c>
    </row>
    <row r="734" spans="1:10">
      <c r="A734" s="30" t="s">
        <v>1543</v>
      </c>
      <c r="B734" s="30" t="s">
        <v>2910</v>
      </c>
      <c r="C734" s="30">
        <v>8</v>
      </c>
      <c r="D734" s="30">
        <v>8</v>
      </c>
      <c r="F734" s="24" t="str">
        <f>IFERROR(MATCH(A734,기사별유입!$J$3:$J$3072,0),"")</f>
        <v/>
      </c>
      <c r="G734" s="24" t="str">
        <f>IF(F734="","",F734&amp;"@"&amp;COUNTIF($F$1:F734,F734))</f>
        <v/>
      </c>
      <c r="H734" s="24" t="str">
        <f t="shared" si="11"/>
        <v>Google 검색</v>
      </c>
      <c r="J734" s="24" t="str">
        <f>IF(F734="","",INDEX('기사 리스트'!B:B,MATCH("https://skinnonews.com"&amp;A734,'기사 리스트'!C:C,0)))</f>
        <v/>
      </c>
    </row>
    <row r="735" spans="1:10">
      <c r="A735" s="30" t="s">
        <v>1525</v>
      </c>
      <c r="B735" s="30" t="s">
        <v>2910</v>
      </c>
      <c r="C735" s="30">
        <v>8</v>
      </c>
      <c r="D735" s="30">
        <v>7</v>
      </c>
      <c r="F735" s="24" t="str">
        <f>IFERROR(MATCH(A735,기사별유입!$J$3:$J$3072,0),"")</f>
        <v/>
      </c>
      <c r="G735" s="24" t="str">
        <f>IF(F735="","",F735&amp;"@"&amp;COUNTIF($F$1:F735,F735))</f>
        <v/>
      </c>
      <c r="H735" s="24" t="str">
        <f t="shared" si="11"/>
        <v>Google 검색</v>
      </c>
      <c r="J735" s="24" t="str">
        <f>IF(F735="","",INDEX('기사 리스트'!B:B,MATCH("https://skinnonews.com"&amp;A735,'기사 리스트'!C:C,0)))</f>
        <v/>
      </c>
    </row>
    <row r="736" spans="1:10">
      <c r="A736" s="30" t="s">
        <v>2264</v>
      </c>
      <c r="B736" s="30" t="s">
        <v>2910</v>
      </c>
      <c r="C736" s="30">
        <v>8</v>
      </c>
      <c r="D736" s="30">
        <v>6</v>
      </c>
      <c r="F736" s="24" t="str">
        <f>IFERROR(MATCH(A736,기사별유입!$J$3:$J$3072,0),"")</f>
        <v/>
      </c>
      <c r="G736" s="24" t="str">
        <f>IF(F736="","",F736&amp;"@"&amp;COUNTIF($F$1:F736,F736))</f>
        <v/>
      </c>
      <c r="H736" s="24" t="str">
        <f t="shared" si="11"/>
        <v>Google 검색</v>
      </c>
      <c r="J736" s="24" t="str">
        <f>IF(F736="","",INDEX('기사 리스트'!B:B,MATCH("https://skinnonews.com"&amp;A736,'기사 리스트'!C:C,0)))</f>
        <v/>
      </c>
    </row>
    <row r="737" spans="1:10">
      <c r="A737" s="30" t="s">
        <v>1626</v>
      </c>
      <c r="B737" s="30" t="s">
        <v>2910</v>
      </c>
      <c r="C737" s="30">
        <v>8</v>
      </c>
      <c r="D737" s="30">
        <v>8</v>
      </c>
      <c r="F737" s="24" t="str">
        <f>IFERROR(MATCH(A737,기사별유입!$J$3:$J$3072,0),"")</f>
        <v/>
      </c>
      <c r="G737" s="24" t="str">
        <f>IF(F737="","",F737&amp;"@"&amp;COUNTIF($F$1:F737,F737))</f>
        <v/>
      </c>
      <c r="H737" s="24" t="str">
        <f t="shared" si="11"/>
        <v>Google 검색</v>
      </c>
      <c r="J737" s="24" t="str">
        <f>IF(F737="","",INDEX('기사 리스트'!B:B,MATCH("https://skinnonews.com"&amp;A737,'기사 리스트'!C:C,0)))</f>
        <v/>
      </c>
    </row>
    <row r="738" spans="1:10">
      <c r="A738" s="30" t="s">
        <v>1307</v>
      </c>
      <c r="B738" s="30" t="s">
        <v>2909</v>
      </c>
      <c r="C738" s="30">
        <v>8</v>
      </c>
      <c r="D738" s="30">
        <v>5</v>
      </c>
      <c r="F738" s="24">
        <f>IFERROR(MATCH(A738,기사별유입!$J$3:$J$3072,0),"")</f>
        <v>66</v>
      </c>
      <c r="G738" s="24" t="str">
        <f>IF(F738="","",F738&amp;"@"&amp;COUNTIF($F$1:F738,F738))</f>
        <v>66@3</v>
      </c>
      <c r="H738" s="24" t="str">
        <f t="shared" si="11"/>
        <v>직접유입</v>
      </c>
      <c r="J738" s="24" t="str">
        <f>IF(F738="","",INDEX('기사 리스트'!B:B,MATCH("https://skinnonews.com"&amp;A738,'기사 리스트'!C:C,0)))</f>
        <v>SK이노베이션, 2024년 조직개편 및 임원인사 “불확실한 경영환경 대비, 내실 강화로 위기 대응력 높인다”</v>
      </c>
    </row>
    <row r="739" spans="1:10">
      <c r="A739" s="30" t="s">
        <v>1330</v>
      </c>
      <c r="B739" s="30" t="s">
        <v>2918</v>
      </c>
      <c r="C739" s="30">
        <v>8</v>
      </c>
      <c r="D739" s="30">
        <v>7</v>
      </c>
      <c r="F739" s="24">
        <f>IFERROR(MATCH(A739,기사별유입!$J$3:$J$3072,0),"")</f>
        <v>53</v>
      </c>
      <c r="G739" s="24" t="str">
        <f>IF(F739="","",F739&amp;"@"&amp;COUNTIF($F$1:F739,F739))</f>
        <v>53@2</v>
      </c>
      <c r="H739" s="24" t="str">
        <f t="shared" si="11"/>
        <v>Skenergy.com</v>
      </c>
      <c r="J739" s="24" t="str">
        <f>IF(F739="","",INDEX('기사 리스트'!B:B,MATCH("https://skinnonews.com"&amp;A739,'기사 리스트'!C:C,0)))</f>
        <v>안전 비행 뒤에 숨겨진 주인공! 비행기를 움직이는 ‘항공유’ – 겨울 여행 시즌, 알고 가면 더 재밌다(1)</v>
      </c>
    </row>
    <row r="740" spans="1:10">
      <c r="A740" s="30" t="s">
        <v>1269</v>
      </c>
      <c r="B740" s="30" t="s">
        <v>2909</v>
      </c>
      <c r="C740" s="30">
        <v>8</v>
      </c>
      <c r="D740" s="30">
        <v>7</v>
      </c>
      <c r="F740" s="24">
        <f>IFERROR(MATCH(A740,기사별유입!$J$3:$J$3072,0),"")</f>
        <v>18</v>
      </c>
      <c r="G740" s="24" t="str">
        <f>IF(F740="","",F740&amp;"@"&amp;COUNTIF($F$1:F740,F740))</f>
        <v>18@2</v>
      </c>
      <c r="H740" s="24" t="str">
        <f t="shared" si="11"/>
        <v>직접유입</v>
      </c>
      <c r="J740" s="24" t="str">
        <f>IF(F740="","",INDEX('기사 리스트'!B:B,MATCH("https://skinnonews.com"&amp;A740,'기사 리스트'!C:C,0)))</f>
        <v>[팩트체크해油] “왜 나한테 그래?” – 공룡화석이 석유가 된 게 아니라고요?!</v>
      </c>
    </row>
    <row r="741" spans="1:10">
      <c r="A741" s="30" t="s">
        <v>1362</v>
      </c>
      <c r="B741" s="30" t="s">
        <v>2920</v>
      </c>
      <c r="C741" s="30">
        <v>8</v>
      </c>
      <c r="D741" s="30">
        <v>8</v>
      </c>
      <c r="F741" s="24">
        <f>IFERROR(MATCH(A741,기사별유입!$J$3:$J$3072,0),"")</f>
        <v>57</v>
      </c>
      <c r="G741" s="24" t="str">
        <f>IF(F741="","",F741&amp;"@"&amp;COUNTIF($F$1:F741,F741))</f>
        <v>57@2</v>
      </c>
      <c r="H741" s="24" t="str">
        <f t="shared" si="11"/>
        <v>Skenmove.com</v>
      </c>
      <c r="J741" s="24" t="str">
        <f>IF(F741="","",INDEX('기사 리스트'!B:B,MATCH("https://skinnonews.com"&amp;A741,'기사 리스트'!C:C,0)))</f>
        <v>난(暖)방에 냉(冷)매가 필요하다고?</v>
      </c>
    </row>
    <row r="742" spans="1:10">
      <c r="A742" s="30" t="s">
        <v>1251</v>
      </c>
      <c r="B742" s="30" t="s">
        <v>2935</v>
      </c>
      <c r="C742" s="30">
        <v>8</v>
      </c>
      <c r="D742" s="30">
        <v>7</v>
      </c>
      <c r="F742" s="24">
        <f>IFERROR(MATCH(A742,기사별유입!$J$3:$J$3072,0),"")</f>
        <v>20</v>
      </c>
      <c r="G742" s="24" t="str">
        <f>IF(F742="","",F742&amp;"@"&amp;COUNTIF($F$1:F742,F742))</f>
        <v>20@5</v>
      </c>
      <c r="H742" s="24" t="str">
        <f t="shared" si="11"/>
        <v>M.search.naver.com</v>
      </c>
      <c r="J742" s="24" t="str">
        <f>IF(F742="","",INDEX('기사 리스트'!B:B,MATCH("https://skinnonews.com"&amp;A742,'기사 리스트'!C:C,0)))</f>
        <v>SK엔무브, 데이터센터 수조형 액침냉각 이어 정밀액체냉각 시장 본격 진출</v>
      </c>
    </row>
    <row r="743" spans="1:10">
      <c r="A743" s="30" t="s">
        <v>1410</v>
      </c>
      <c r="B743" s="30" t="s">
        <v>2909</v>
      </c>
      <c r="C743" s="30">
        <v>8</v>
      </c>
      <c r="D743" s="30">
        <v>5</v>
      </c>
      <c r="F743" s="24" t="str">
        <f>IFERROR(MATCH(A743,기사별유입!$J$3:$J$3072,0),"")</f>
        <v/>
      </c>
      <c r="G743" s="24" t="str">
        <f>IF(F743="","",F743&amp;"@"&amp;COUNTIF($F$1:F743,F743))</f>
        <v/>
      </c>
      <c r="H743" s="24" t="str">
        <f t="shared" si="11"/>
        <v>직접유입</v>
      </c>
      <c r="J743" s="24" t="str">
        <f>IF(F743="","",INDEX('기사 리스트'!B:B,MATCH("https://skinnonews.com"&amp;A743,'기사 리스트'!C:C,0)))</f>
        <v/>
      </c>
    </row>
    <row r="744" spans="1:10">
      <c r="A744" s="30" t="s">
        <v>1410</v>
      </c>
      <c r="B744" s="30" t="s">
        <v>2910</v>
      </c>
      <c r="C744" s="30">
        <v>8</v>
      </c>
      <c r="D744" s="30">
        <v>7</v>
      </c>
      <c r="F744" s="24" t="str">
        <f>IFERROR(MATCH(A744,기사별유입!$J$3:$J$3072,0),"")</f>
        <v/>
      </c>
      <c r="G744" s="24" t="str">
        <f>IF(F744="","",F744&amp;"@"&amp;COUNTIF($F$1:F744,F744))</f>
        <v/>
      </c>
      <c r="H744" s="24" t="str">
        <f t="shared" si="11"/>
        <v>Google 검색</v>
      </c>
      <c r="J744" s="24" t="str">
        <f>IF(F744="","",INDEX('기사 리스트'!B:B,MATCH("https://skinnonews.com"&amp;A744,'기사 리스트'!C:C,0)))</f>
        <v/>
      </c>
    </row>
    <row r="745" spans="1:10">
      <c r="A745" s="30" t="s">
        <v>1444</v>
      </c>
      <c r="B745" s="30" t="s">
        <v>2909</v>
      </c>
      <c r="C745" s="30">
        <v>8</v>
      </c>
      <c r="D745" s="30">
        <v>5</v>
      </c>
      <c r="F745" s="24" t="str">
        <f>IFERROR(MATCH(A745,기사별유입!$J$3:$J$3072,0),"")</f>
        <v/>
      </c>
      <c r="G745" s="24" t="str">
        <f>IF(F745="","",F745&amp;"@"&amp;COUNTIF($F$1:F745,F745))</f>
        <v/>
      </c>
      <c r="H745" s="24" t="str">
        <f t="shared" si="11"/>
        <v>직접유입</v>
      </c>
      <c r="J745" s="24" t="str">
        <f>IF(F745="","",INDEX('기사 리스트'!B:B,MATCH("https://skinnonews.com"&amp;A745,'기사 리스트'!C:C,0)))</f>
        <v/>
      </c>
    </row>
    <row r="746" spans="1:10">
      <c r="A746" s="30" t="s">
        <v>1281</v>
      </c>
      <c r="B746" s="30" t="s">
        <v>2910</v>
      </c>
      <c r="C746" s="30">
        <v>8</v>
      </c>
      <c r="D746" s="30">
        <v>6</v>
      </c>
      <c r="F746" s="24" t="str">
        <f>IFERROR(MATCH(A746,기사별유입!$J$3:$J$3072,0),"")</f>
        <v/>
      </c>
      <c r="G746" s="24" t="str">
        <f>IF(F746="","",F746&amp;"@"&amp;COUNTIF($F$1:F746,F746))</f>
        <v/>
      </c>
      <c r="H746" s="24" t="str">
        <f t="shared" si="11"/>
        <v>Google 검색</v>
      </c>
      <c r="J746" s="24" t="str">
        <f>IF(F746="","",INDEX('기사 리스트'!B:B,MATCH("https://skinnonews.com"&amp;A746,'기사 리스트'!C:C,0)))</f>
        <v/>
      </c>
    </row>
    <row r="747" spans="1:10">
      <c r="A747" s="30" t="s">
        <v>1506</v>
      </c>
      <c r="B747" s="30" t="s">
        <v>2910</v>
      </c>
      <c r="C747" s="30">
        <v>8</v>
      </c>
      <c r="D747" s="30">
        <v>8</v>
      </c>
      <c r="F747" s="24" t="str">
        <f>IFERROR(MATCH(A747,기사별유입!$J$3:$J$3072,0),"")</f>
        <v/>
      </c>
      <c r="G747" s="24" t="str">
        <f>IF(F747="","",F747&amp;"@"&amp;COUNTIF($F$1:F747,F747))</f>
        <v/>
      </c>
      <c r="H747" s="24" t="str">
        <f t="shared" si="11"/>
        <v>Google 검색</v>
      </c>
      <c r="J747" s="24" t="str">
        <f>IF(F747="","",INDEX('기사 리스트'!B:B,MATCH("https://skinnonews.com"&amp;A747,'기사 리스트'!C:C,0)))</f>
        <v/>
      </c>
    </row>
    <row r="748" spans="1:10">
      <c r="A748" s="30" t="s">
        <v>1627</v>
      </c>
      <c r="B748" s="30" t="s">
        <v>2911</v>
      </c>
      <c r="C748" s="30">
        <v>8</v>
      </c>
      <c r="D748" s="30">
        <v>8</v>
      </c>
      <c r="F748" s="24" t="str">
        <f>IFERROR(MATCH(A748,기사별유입!$J$3:$J$3072,0),"")</f>
        <v/>
      </c>
      <c r="G748" s="24" t="str">
        <f>IF(F748="","",F748&amp;"@"&amp;COUNTIF($F$1:F748,F748))</f>
        <v/>
      </c>
      <c r="H748" s="24" t="str">
        <f t="shared" si="11"/>
        <v>Naver 검색</v>
      </c>
      <c r="J748" s="24" t="str">
        <f>IF(F748="","",INDEX('기사 리스트'!B:B,MATCH("https://skinnonews.com"&amp;A748,'기사 리스트'!C:C,0)))</f>
        <v/>
      </c>
    </row>
    <row r="749" spans="1:10">
      <c r="A749" s="30" t="s">
        <v>3104</v>
      </c>
      <c r="B749" s="30" t="s">
        <v>2912</v>
      </c>
      <c r="C749" s="30">
        <v>8</v>
      </c>
      <c r="D749" s="30">
        <v>8</v>
      </c>
      <c r="F749" s="24" t="str">
        <f>IFERROR(MATCH(A749,기사별유입!$J$3:$J$3072,0),"")</f>
        <v/>
      </c>
      <c r="G749" s="24" t="str">
        <f>IF(F749="","",F749&amp;"@"&amp;COUNTIF($F$1:F749,F749))</f>
        <v/>
      </c>
      <c r="H749" s="24" t="str">
        <f t="shared" si="11"/>
        <v>Facebook</v>
      </c>
      <c r="J749" s="24" t="str">
        <f>IF(F749="","",INDEX('기사 리스트'!B:B,MATCH("https://skinnonews.com"&amp;A749,'기사 리스트'!C:C,0)))</f>
        <v/>
      </c>
    </row>
    <row r="750" spans="1:10">
      <c r="A750" s="30" t="s">
        <v>3127</v>
      </c>
      <c r="B750" s="30" t="s">
        <v>2910</v>
      </c>
      <c r="C750" s="30">
        <v>8</v>
      </c>
      <c r="D750" s="30">
        <v>7</v>
      </c>
      <c r="F750" s="24" t="str">
        <f>IFERROR(MATCH(A750,기사별유입!$J$3:$J$3072,0),"")</f>
        <v/>
      </c>
      <c r="G750" s="24" t="str">
        <f>IF(F750="","",F750&amp;"@"&amp;COUNTIF($F$1:F750,F750))</f>
        <v/>
      </c>
      <c r="H750" s="24" t="str">
        <f t="shared" si="11"/>
        <v>Google 검색</v>
      </c>
      <c r="J750" s="24" t="str">
        <f>IF(F750="","",INDEX('기사 리스트'!B:B,MATCH("https://skinnonews.com"&amp;A750,'기사 리스트'!C:C,0)))</f>
        <v/>
      </c>
    </row>
    <row r="751" spans="1:10">
      <c r="A751" s="30" t="s">
        <v>3480</v>
      </c>
      <c r="B751" s="30" t="s">
        <v>2911</v>
      </c>
      <c r="C751" s="30">
        <v>8</v>
      </c>
      <c r="D751" s="30">
        <v>8</v>
      </c>
      <c r="F751" s="24">
        <f>IFERROR(MATCH(A751,기사별유입!$J$3:$J$3072,0),"")</f>
        <v>2</v>
      </c>
      <c r="G751" s="24" t="str">
        <f>IF(F751="","",F751&amp;"@"&amp;COUNTIF($F$1:F751,F751))</f>
        <v>2@6</v>
      </c>
      <c r="H751" s="24" t="str">
        <f t="shared" si="11"/>
        <v>Naver 검색</v>
      </c>
      <c r="J751" s="24" t="str">
        <f>IF(F751="","",INDEX('기사 리스트'!B:B,MATCH("https://skinnonews.com"&amp;A751,'기사 리스트'!C:C,0)))</f>
        <v>손때 묻어 누렇게 변한 케이스? 누군가 밟아서 하얗게 변한 의자? 정말 우리가 잘못 관리한 걸까?</v>
      </c>
    </row>
    <row r="752" spans="1:10">
      <c r="A752" s="30" t="s">
        <v>3491</v>
      </c>
      <c r="B752" s="30" t="s">
        <v>2910</v>
      </c>
      <c r="C752" s="30">
        <v>8</v>
      </c>
      <c r="D752" s="30">
        <v>5</v>
      </c>
      <c r="F752" s="24">
        <f>IFERROR(MATCH(A752,기사별유입!$J$3:$J$3072,0),"")</f>
        <v>94</v>
      </c>
      <c r="G752" s="24" t="str">
        <f>IF(F752="","",F752&amp;"@"&amp;COUNTIF($F$1:F752,F752))</f>
        <v>94@3</v>
      </c>
      <c r="H752" s="24" t="str">
        <f t="shared" si="11"/>
        <v>Google 검색</v>
      </c>
      <c r="J752" s="24" t="str">
        <f>IF(F752="","",INDEX('기사 리스트'!B:B,MATCH("https://skinnonews.com"&amp;A752,'기사 리스트'!C:C,0)))</f>
        <v>SK인천석유화학과 함께하는 우리동네 Culture Plus+ ‘한 여름밤의 콘서트’ 진행</v>
      </c>
    </row>
    <row r="753" spans="1:10">
      <c r="A753" s="30" t="s">
        <v>3484</v>
      </c>
      <c r="B753" s="30" t="s">
        <v>2926</v>
      </c>
      <c r="C753" s="30">
        <v>8</v>
      </c>
      <c r="D753" s="30">
        <v>7</v>
      </c>
      <c r="F753" s="24">
        <f>IFERROR(MATCH(A753,기사별유입!$J$3:$J$3072,0),"")</f>
        <v>22</v>
      </c>
      <c r="G753" s="24" t="str">
        <f>IF(F753="","",F753&amp;"@"&amp;COUNTIF($F$1:F753,F753))</f>
        <v>22@6</v>
      </c>
      <c r="H753" s="24" t="str">
        <f t="shared" si="11"/>
        <v>Instagramstory</v>
      </c>
      <c r="J753" s="24" t="str">
        <f>IF(F753="","",INDEX('기사 리스트'!B:B,MATCH("https://skinnonews.com"&amp;A753,'기사 리스트'!C:C,0)))</f>
        <v>배터리 소재 전문가이자 반려견 사진작가? SK아이이테크놀로지 폴란드 법인 구성원, ‘우카시 그루젠(Łukasz Grudzień)’의 행복한 이중생활!</v>
      </c>
    </row>
    <row r="754" spans="1:10">
      <c r="A754" s="30" t="s">
        <v>3489</v>
      </c>
      <c r="B754" s="30" t="s">
        <v>2923</v>
      </c>
      <c r="C754" s="30">
        <v>8</v>
      </c>
      <c r="D754" s="30">
        <v>4</v>
      </c>
      <c r="F754" s="24">
        <f>IFERROR(MATCH(A754,기사별유입!$J$3:$J$3072,0),"")</f>
        <v>68</v>
      </c>
      <c r="G754" s="24" t="str">
        <f>IF(F754="","",F754&amp;"@"&amp;COUNTIF($F$1:F754,F754))</f>
        <v>68@3</v>
      </c>
      <c r="H754" s="24" t="str">
        <f t="shared" si="11"/>
        <v>Ozmailer.com</v>
      </c>
      <c r="J754" s="24" t="str">
        <f>IF(F754="","",INDEX('기사 리스트'!B:B,MATCH("https://skinnonews.com"&amp;A754,'기사 리스트'!C:C,0)))</f>
        <v>SK어스온, 말레이시아 광구 개발 타당성 검증 나선다</v>
      </c>
    </row>
    <row r="755" spans="1:10">
      <c r="A755" s="30" t="s">
        <v>3485</v>
      </c>
      <c r="B755" s="30" t="s">
        <v>2923</v>
      </c>
      <c r="C755" s="30">
        <v>8</v>
      </c>
      <c r="D755" s="30">
        <v>7</v>
      </c>
      <c r="F755" s="24">
        <f>IFERROR(MATCH(A755,기사별유입!$J$3:$J$3072,0),"")</f>
        <v>26</v>
      </c>
      <c r="G755" s="24" t="str">
        <f>IF(F755="","",F755&amp;"@"&amp;COUNTIF($F$1:F755,F755))</f>
        <v>26@5</v>
      </c>
      <c r="H755" s="24" t="str">
        <f t="shared" si="11"/>
        <v>Ozmailer.com</v>
      </c>
      <c r="J755" s="24" t="str">
        <f>IF(F755="","",INDEX('기사 리스트'!B:B,MATCH("https://skinnonews.com"&amp;A755,'기사 리스트'!C:C,0)))</f>
        <v>한화-SK, ‘불타지 않는 ESS’ 세계최초 개발… “글로벌 친환경 선박시장 공략”</v>
      </c>
    </row>
    <row r="756" spans="1:10">
      <c r="A756" s="30" t="s">
        <v>3500</v>
      </c>
      <c r="B756" s="30" t="s">
        <v>2909</v>
      </c>
      <c r="C756" s="30">
        <v>8</v>
      </c>
      <c r="D756" s="30">
        <v>4</v>
      </c>
      <c r="F756" s="24">
        <f>IFERROR(MATCH(A756,기사별유입!$J$3:$J$3072,0),"")</f>
        <v>97</v>
      </c>
      <c r="G756" s="24" t="str">
        <f>IF(F756="","",F756&amp;"@"&amp;COUNTIF($F$1:F756,F756))</f>
        <v>97@1</v>
      </c>
      <c r="H756" s="24" t="str">
        <f t="shared" si="11"/>
        <v>직접유입</v>
      </c>
      <c r="J756" s="24" t="str">
        <f>IF(F756="","",INDEX('기사 리스트'!B:B,MATCH("https://skinnonews.com"&amp;A756,'기사 리스트'!C:C,0)))</f>
        <v>[사진] SK에너지, 국내 최초 지속가능항공유 전용 생산라인 갖췄다</v>
      </c>
    </row>
    <row r="757" spans="1:10">
      <c r="A757" s="30" t="s">
        <v>3481</v>
      </c>
      <c r="B757" s="30" t="s">
        <v>2910</v>
      </c>
      <c r="C757" s="30">
        <v>8</v>
      </c>
      <c r="D757" s="30">
        <v>6</v>
      </c>
      <c r="F757" s="24">
        <f>IFERROR(MATCH(A757,기사별유입!$J$3:$J$3072,0),"")</f>
        <v>11</v>
      </c>
      <c r="G757" s="24" t="str">
        <f>IF(F757="","",F757&amp;"@"&amp;COUNTIF($F$1:F757,F757))</f>
        <v>11@5</v>
      </c>
      <c r="H757" s="24" t="str">
        <f t="shared" si="11"/>
        <v>Google 검색</v>
      </c>
      <c r="J757" s="24" t="str">
        <f>IF(F757="","",INDEX('기사 리스트'!B:B,MATCH("https://skinnonews.com"&amp;A757,'기사 리스트'!C:C,0)))</f>
        <v>“소원을 말해봐♬” 아이의 소중한 꿈을 현실로 만드는 위시 메이커(Wish Maker)</v>
      </c>
    </row>
    <row r="758" spans="1:10">
      <c r="A758" s="30" t="s">
        <v>1979</v>
      </c>
      <c r="B758" s="30" t="s">
        <v>2909</v>
      </c>
      <c r="C758" s="30">
        <v>8</v>
      </c>
      <c r="D758" s="30">
        <v>8</v>
      </c>
      <c r="F758" s="24">
        <f>IFERROR(MATCH(A758,기사별유입!$J$3:$J$3072,0),"")</f>
        <v>47</v>
      </c>
      <c r="G758" s="24" t="str">
        <f>IF(F758="","",F758&amp;"@"&amp;COUNTIF($F$1:F758,F758))</f>
        <v>47@2</v>
      </c>
      <c r="H758" s="24" t="str">
        <f t="shared" si="11"/>
        <v>직접유입</v>
      </c>
      <c r="J758" s="24" t="e">
        <f>IF(F758="","",INDEX('기사 리스트'!B:B,MATCH("https://skinnonews.com"&amp;A758,'기사 리스트'!C:C,0)))</f>
        <v>#N/A</v>
      </c>
    </row>
    <row r="759" spans="1:10">
      <c r="A759" s="30" t="s">
        <v>1430</v>
      </c>
      <c r="B759" s="30" t="s">
        <v>2910</v>
      </c>
      <c r="C759" s="30">
        <v>8</v>
      </c>
      <c r="D759" s="30">
        <v>8</v>
      </c>
      <c r="F759" s="24" t="str">
        <f>IFERROR(MATCH(A759,기사별유입!$J$3:$J$3072,0),"")</f>
        <v/>
      </c>
      <c r="G759" s="24" t="str">
        <f>IF(F759="","",F759&amp;"@"&amp;COUNTIF($F$1:F759,F759))</f>
        <v/>
      </c>
      <c r="H759" s="24" t="str">
        <f t="shared" si="11"/>
        <v>Google 검색</v>
      </c>
      <c r="J759" s="24" t="str">
        <f>IF(F759="","",INDEX('기사 리스트'!B:B,MATCH("https://skinnonews.com"&amp;A759,'기사 리스트'!C:C,0)))</f>
        <v/>
      </c>
    </row>
    <row r="760" spans="1:10">
      <c r="A760" s="30" t="s">
        <v>1820</v>
      </c>
      <c r="B760" s="30" t="s">
        <v>2910</v>
      </c>
      <c r="C760" s="30">
        <v>8</v>
      </c>
      <c r="D760" s="30">
        <v>7</v>
      </c>
      <c r="F760" s="24" t="str">
        <f>IFERROR(MATCH(A760,기사별유입!$J$3:$J$3072,0),"")</f>
        <v/>
      </c>
      <c r="G760" s="24" t="str">
        <f>IF(F760="","",F760&amp;"@"&amp;COUNTIF($F$1:F760,F760))</f>
        <v/>
      </c>
      <c r="H760" s="24" t="str">
        <f t="shared" si="11"/>
        <v>Google 검색</v>
      </c>
      <c r="J760" s="24" t="str">
        <f>IF(F760="","",INDEX('기사 리스트'!B:B,MATCH("https://skinnonews.com"&amp;A760,'기사 리스트'!C:C,0)))</f>
        <v/>
      </c>
    </row>
    <row r="761" spans="1:10">
      <c r="A761" s="30" t="s">
        <v>3174</v>
      </c>
      <c r="B761" s="30" t="s">
        <v>2910</v>
      </c>
      <c r="C761" s="30">
        <v>8</v>
      </c>
      <c r="D761" s="30">
        <v>7</v>
      </c>
      <c r="F761" s="24" t="str">
        <f>IFERROR(MATCH(A761,기사별유입!$J$3:$J$3072,0),"")</f>
        <v/>
      </c>
      <c r="G761" s="24" t="str">
        <f>IF(F761="","",F761&amp;"@"&amp;COUNTIF($F$1:F761,F761))</f>
        <v/>
      </c>
      <c r="H761" s="24" t="str">
        <f t="shared" si="11"/>
        <v>Google 검색</v>
      </c>
      <c r="J761" s="24" t="str">
        <f>IF(F761="","",INDEX('기사 리스트'!B:B,MATCH("https://skinnonews.com"&amp;A761,'기사 리스트'!C:C,0)))</f>
        <v/>
      </c>
    </row>
    <row r="762" spans="1:10">
      <c r="A762" s="30" t="s">
        <v>1607</v>
      </c>
      <c r="B762" s="30" t="s">
        <v>2910</v>
      </c>
      <c r="C762" s="30">
        <v>8</v>
      </c>
      <c r="D762" s="30">
        <v>8</v>
      </c>
      <c r="F762" s="24" t="str">
        <f>IFERROR(MATCH(A762,기사별유입!$J$3:$J$3072,0),"")</f>
        <v/>
      </c>
      <c r="G762" s="24" t="str">
        <f>IF(F762="","",F762&amp;"@"&amp;COUNTIF($F$1:F762,F762))</f>
        <v/>
      </c>
      <c r="H762" s="24" t="str">
        <f t="shared" si="11"/>
        <v>Google 검색</v>
      </c>
      <c r="J762" s="24" t="str">
        <f>IF(F762="","",INDEX('기사 리스트'!B:B,MATCH("https://skinnonews.com"&amp;A762,'기사 리스트'!C:C,0)))</f>
        <v/>
      </c>
    </row>
    <row r="763" spans="1:10">
      <c r="A763" s="30" t="s">
        <v>3273</v>
      </c>
      <c r="B763" s="30" t="s">
        <v>2925</v>
      </c>
      <c r="C763" s="30">
        <v>8</v>
      </c>
      <c r="D763" s="30">
        <v>4</v>
      </c>
      <c r="F763" s="24" t="str">
        <f>IFERROR(MATCH(A763,기사별유입!$J$3:$J$3072,0),"")</f>
        <v/>
      </c>
      <c r="G763" s="24" t="str">
        <f>IF(F763="","",F763&amp;"@"&amp;COUNTIF($F$1:F763,F763))</f>
        <v/>
      </c>
      <c r="H763" s="24" t="str">
        <f t="shared" si="11"/>
        <v>Naver.com</v>
      </c>
      <c r="J763" s="24" t="str">
        <f>IF(F763="","",INDEX('기사 리스트'!B:B,MATCH("https://skinnonews.com"&amp;A763,'기사 리스트'!C:C,0)))</f>
        <v/>
      </c>
    </row>
    <row r="764" spans="1:10">
      <c r="A764" s="30" t="s">
        <v>1590</v>
      </c>
      <c r="B764" s="30" t="s">
        <v>2910</v>
      </c>
      <c r="C764" s="30">
        <v>8</v>
      </c>
      <c r="D764" s="30">
        <v>6</v>
      </c>
      <c r="F764" s="24" t="str">
        <f>IFERROR(MATCH(A764,기사별유입!$J$3:$J$3072,0),"")</f>
        <v/>
      </c>
      <c r="G764" s="24" t="str">
        <f>IF(F764="","",F764&amp;"@"&amp;COUNTIF($F$1:F764,F764))</f>
        <v/>
      </c>
      <c r="H764" s="24" t="str">
        <f t="shared" si="11"/>
        <v>Google 검색</v>
      </c>
      <c r="J764" s="24" t="str">
        <f>IF(F764="","",INDEX('기사 리스트'!B:B,MATCH("https://skinnonews.com"&amp;A764,'기사 리스트'!C:C,0)))</f>
        <v/>
      </c>
    </row>
    <row r="765" spans="1:10">
      <c r="A765" s="30" t="s">
        <v>1313</v>
      </c>
      <c r="B765" s="30" t="s">
        <v>2909</v>
      </c>
      <c r="C765" s="30">
        <v>8</v>
      </c>
      <c r="D765" s="30">
        <v>5</v>
      </c>
      <c r="F765" s="24">
        <f>IFERROR(MATCH(A765,기사별유입!$J$3:$J$3072,0),"")</f>
        <v>70</v>
      </c>
      <c r="G765" s="24" t="str">
        <f>IF(F765="","",F765&amp;"@"&amp;COUNTIF($F$1:F765,F765))</f>
        <v>70@2</v>
      </c>
      <c r="H765" s="24" t="str">
        <f t="shared" si="11"/>
        <v>직접유입</v>
      </c>
      <c r="J765" s="24" t="e">
        <f>IF(F765="","",INDEX('기사 리스트'!B:B,MATCH("https://skinnonews.com"&amp;A765,'기사 리스트'!C:C,0)))</f>
        <v>#N/A</v>
      </c>
    </row>
    <row r="766" spans="1:10">
      <c r="A766" s="30" t="s">
        <v>2179</v>
      </c>
      <c r="B766" s="30" t="s">
        <v>2910</v>
      </c>
      <c r="C766" s="30">
        <v>8</v>
      </c>
      <c r="D766" s="30">
        <v>7</v>
      </c>
      <c r="F766" s="24" t="str">
        <f>IFERROR(MATCH(A766,기사별유입!$J$3:$J$3072,0),"")</f>
        <v/>
      </c>
      <c r="G766" s="24" t="str">
        <f>IF(F766="","",F766&amp;"@"&amp;COUNTIF($F$1:F766,F766))</f>
        <v/>
      </c>
      <c r="H766" s="24" t="str">
        <f t="shared" si="11"/>
        <v>Google 검색</v>
      </c>
      <c r="J766" s="24" t="str">
        <f>IF(F766="","",INDEX('기사 리스트'!B:B,MATCH("https://skinnonews.com"&amp;A766,'기사 리스트'!C:C,0)))</f>
        <v/>
      </c>
    </row>
    <row r="767" spans="1:10">
      <c r="A767" s="30" t="s">
        <v>1474</v>
      </c>
      <c r="B767" s="30" t="s">
        <v>2910</v>
      </c>
      <c r="C767" s="30">
        <v>8</v>
      </c>
      <c r="D767" s="30">
        <v>8</v>
      </c>
      <c r="F767" s="24" t="str">
        <f>IFERROR(MATCH(A767,기사별유입!$J$3:$J$3072,0),"")</f>
        <v/>
      </c>
      <c r="G767" s="24" t="str">
        <f>IF(F767="","",F767&amp;"@"&amp;COUNTIF($F$1:F767,F767))</f>
        <v/>
      </c>
      <c r="H767" s="24" t="str">
        <f t="shared" si="11"/>
        <v>Google 검색</v>
      </c>
      <c r="J767" s="24" t="str">
        <f>IF(F767="","",INDEX('기사 리스트'!B:B,MATCH("https://skinnonews.com"&amp;A767,'기사 리스트'!C:C,0)))</f>
        <v/>
      </c>
    </row>
    <row r="768" spans="1:10">
      <c r="A768" s="30" t="s">
        <v>1828</v>
      </c>
      <c r="B768" s="30" t="s">
        <v>2910</v>
      </c>
      <c r="C768" s="30">
        <v>8</v>
      </c>
      <c r="D768" s="30">
        <v>5</v>
      </c>
      <c r="F768" s="24" t="str">
        <f>IFERROR(MATCH(A768,기사별유입!$J$3:$J$3072,0),"")</f>
        <v/>
      </c>
      <c r="G768" s="24" t="str">
        <f>IF(F768="","",F768&amp;"@"&amp;COUNTIF($F$1:F768,F768))</f>
        <v/>
      </c>
      <c r="H768" s="24" t="str">
        <f t="shared" si="11"/>
        <v>Google 검색</v>
      </c>
      <c r="J768" s="24" t="str">
        <f>IF(F768="","",INDEX('기사 리스트'!B:B,MATCH("https://skinnonews.com"&amp;A768,'기사 리스트'!C:C,0)))</f>
        <v/>
      </c>
    </row>
    <row r="769" spans="1:10">
      <c r="A769" s="30" t="s">
        <v>1738</v>
      </c>
      <c r="B769" s="30" t="s">
        <v>2910</v>
      </c>
      <c r="C769" s="30">
        <v>8</v>
      </c>
      <c r="D769" s="30">
        <v>8</v>
      </c>
      <c r="F769" s="24" t="str">
        <f>IFERROR(MATCH(A769,기사별유입!$J$3:$J$3072,0),"")</f>
        <v/>
      </c>
      <c r="G769" s="24" t="str">
        <f>IF(F769="","",F769&amp;"@"&amp;COUNTIF($F$1:F769,F769))</f>
        <v/>
      </c>
      <c r="H769" s="24" t="str">
        <f t="shared" si="11"/>
        <v>Google 검색</v>
      </c>
      <c r="J769" s="24" t="str">
        <f>IF(F769="","",INDEX('기사 리스트'!B:B,MATCH("https://skinnonews.com"&amp;A769,'기사 리스트'!C:C,0)))</f>
        <v/>
      </c>
    </row>
    <row r="770" spans="1:10">
      <c r="A770" s="30" t="s">
        <v>1552</v>
      </c>
      <c r="B770" s="30" t="s">
        <v>2910</v>
      </c>
      <c r="C770" s="30">
        <v>8</v>
      </c>
      <c r="D770" s="30">
        <v>8</v>
      </c>
      <c r="F770" s="24" t="str">
        <f>IFERROR(MATCH(A770,기사별유입!$J$3:$J$3072,0),"")</f>
        <v/>
      </c>
      <c r="G770" s="24" t="str">
        <f>IF(F770="","",F770&amp;"@"&amp;COUNTIF($F$1:F770,F770))</f>
        <v/>
      </c>
      <c r="H770" s="24" t="str">
        <f t="shared" si="11"/>
        <v>Google 검색</v>
      </c>
      <c r="J770" s="24" t="str">
        <f>IF(F770="","",INDEX('기사 리스트'!B:B,MATCH("https://skinnonews.com"&amp;A770,'기사 리스트'!C:C,0)))</f>
        <v/>
      </c>
    </row>
    <row r="771" spans="1:10">
      <c r="A771" s="30" t="s">
        <v>1297</v>
      </c>
      <c r="B771" s="30" t="s">
        <v>2909</v>
      </c>
      <c r="C771" s="30">
        <v>8</v>
      </c>
      <c r="D771" s="30">
        <v>4</v>
      </c>
      <c r="F771" s="24">
        <f>IFERROR(MATCH(A771,기사별유입!$J$3:$J$3072,0),"")</f>
        <v>10</v>
      </c>
      <c r="G771" s="24" t="str">
        <f>IF(F771="","",F771&amp;"@"&amp;COUNTIF($F$1:F771,F771))</f>
        <v>10@3</v>
      </c>
      <c r="H771" s="24" t="str">
        <f t="shared" ref="H771:H834" si="12">IF(B771="naver","Naver 검색",IF(B771="google","Google 검색",IF(B771="(direct)","직접유입",UPPER(LEFT(B771,1))&amp;MID(B771,2,99))))</f>
        <v>직접유입</v>
      </c>
      <c r="J771" s="24" t="str">
        <f>IF(F771="","",INDEX('기사 리스트'!B:B,MATCH("https://skinnonews.com"&amp;A771,'기사 리스트'!C:C,0)))</f>
        <v>축구공부터 트랙까지! 스포츠 기록을 경신하는 석유화학 소재</v>
      </c>
    </row>
    <row r="772" spans="1:10">
      <c r="A772" s="30" t="s">
        <v>1346</v>
      </c>
      <c r="B772" s="30" t="s">
        <v>2911</v>
      </c>
      <c r="C772" s="30">
        <v>8</v>
      </c>
      <c r="D772" s="30">
        <v>8</v>
      </c>
      <c r="F772" s="24" t="str">
        <f>IFERROR(MATCH(A772,기사별유입!$J$3:$J$3072,0),"")</f>
        <v/>
      </c>
      <c r="G772" s="24" t="str">
        <f>IF(F772="","",F772&amp;"@"&amp;COUNTIF($F$1:F772,F772))</f>
        <v/>
      </c>
      <c r="H772" s="24" t="str">
        <f t="shared" si="12"/>
        <v>Naver 검색</v>
      </c>
      <c r="J772" s="24" t="str">
        <f>IF(F772="","",INDEX('기사 리스트'!B:B,MATCH("https://skinnonews.com"&amp;A772,'기사 리스트'!C:C,0)))</f>
        <v/>
      </c>
    </row>
    <row r="773" spans="1:10">
      <c r="A773" s="30" t="s">
        <v>2301</v>
      </c>
      <c r="B773" s="30" t="s">
        <v>2910</v>
      </c>
      <c r="C773" s="30">
        <v>8</v>
      </c>
      <c r="D773" s="30">
        <v>6</v>
      </c>
      <c r="F773" s="24" t="str">
        <f>IFERROR(MATCH(A773,기사별유입!$J$3:$J$3072,0),"")</f>
        <v/>
      </c>
      <c r="G773" s="24" t="str">
        <f>IF(F773="","",F773&amp;"@"&amp;COUNTIF($F$1:F773,F773))</f>
        <v/>
      </c>
      <c r="H773" s="24" t="str">
        <f t="shared" si="12"/>
        <v>Google 검색</v>
      </c>
      <c r="J773" s="24" t="str">
        <f>IF(F773="","",INDEX('기사 리스트'!B:B,MATCH("https://skinnonews.com"&amp;A773,'기사 리스트'!C:C,0)))</f>
        <v/>
      </c>
    </row>
    <row r="774" spans="1:10">
      <c r="A774" s="30" t="s">
        <v>2302</v>
      </c>
      <c r="B774" s="30" t="s">
        <v>2910</v>
      </c>
      <c r="C774" s="30">
        <v>8</v>
      </c>
      <c r="D774" s="30">
        <v>8</v>
      </c>
      <c r="F774" s="24" t="str">
        <f>IFERROR(MATCH(A774,기사별유입!$J$3:$J$3072,0),"")</f>
        <v/>
      </c>
      <c r="G774" s="24" t="str">
        <f>IF(F774="","",F774&amp;"@"&amp;COUNTIF($F$1:F774,F774))</f>
        <v/>
      </c>
      <c r="H774" s="24" t="str">
        <f t="shared" si="12"/>
        <v>Google 검색</v>
      </c>
      <c r="J774" s="24" t="str">
        <f>IF(F774="","",INDEX('기사 리스트'!B:B,MATCH("https://skinnonews.com"&amp;A774,'기사 리스트'!C:C,0)))</f>
        <v/>
      </c>
    </row>
    <row r="775" spans="1:10">
      <c r="A775" s="30" t="s">
        <v>1295</v>
      </c>
      <c r="B775" s="30" t="s">
        <v>2916</v>
      </c>
      <c r="C775" s="30">
        <v>8</v>
      </c>
      <c r="D775" s="30">
        <v>7</v>
      </c>
      <c r="F775" s="24">
        <f>IFERROR(MATCH(A775,기사별유입!$J$3:$J$3072,0),"")</f>
        <v>35</v>
      </c>
      <c r="G775" s="24" t="str">
        <f>IF(F775="","",F775&amp;"@"&amp;COUNTIF($F$1:F775,F775))</f>
        <v>35@4</v>
      </c>
      <c r="H775" s="24" t="str">
        <f t="shared" si="12"/>
        <v>Bing</v>
      </c>
      <c r="J775" s="24" t="str">
        <f>IF(F775="","",INDEX('기사 리스트'!B:B,MATCH("https://skinnonews.com"&amp;A775,'기사 리스트'!C:C,0)))</f>
        <v>원유 용량의 단위 배럴(barrel, bbl), 언제부터 쓰였을까?</v>
      </c>
    </row>
    <row r="776" spans="1:10">
      <c r="A776" s="30" t="s">
        <v>1295</v>
      </c>
      <c r="B776" s="30" t="s">
        <v>4560</v>
      </c>
      <c r="C776" s="30">
        <v>8</v>
      </c>
      <c r="D776" s="30">
        <v>6</v>
      </c>
      <c r="F776" s="24">
        <f>IFERROR(MATCH(A776,기사별유입!$J$3:$J$3072,0),"")</f>
        <v>35</v>
      </c>
      <c r="G776" s="24" t="str">
        <f>IF(F776="","",F776&amp;"@"&amp;COUNTIF($F$1:F776,F776))</f>
        <v>35@5</v>
      </c>
      <c r="H776" s="24" t="str">
        <f t="shared" si="12"/>
        <v>E-cyber.catholic.ac.kr</v>
      </c>
      <c r="J776" s="24" t="str">
        <f>IF(F776="","",INDEX('기사 리스트'!B:B,MATCH("https://skinnonews.com"&amp;A776,'기사 리스트'!C:C,0)))</f>
        <v>원유 용량의 단위 배럴(barrel, bbl), 언제부터 쓰였을까?</v>
      </c>
    </row>
    <row r="777" spans="1:10">
      <c r="A777" s="30" t="s">
        <v>2005</v>
      </c>
      <c r="B777" s="30" t="s">
        <v>2910</v>
      </c>
      <c r="C777" s="30">
        <v>8</v>
      </c>
      <c r="D777" s="30">
        <v>7</v>
      </c>
      <c r="F777" s="24" t="str">
        <f>IFERROR(MATCH(A777,기사별유입!$J$3:$J$3072,0),"")</f>
        <v/>
      </c>
      <c r="G777" s="24" t="str">
        <f>IF(F777="","",F777&amp;"@"&amp;COUNTIF($F$1:F777,F777))</f>
        <v/>
      </c>
      <c r="H777" s="24" t="str">
        <f t="shared" si="12"/>
        <v>Google 검색</v>
      </c>
      <c r="J777" s="24" t="str">
        <f>IF(F777="","",INDEX('기사 리스트'!B:B,MATCH("https://skinnonews.com"&amp;A777,'기사 리스트'!C:C,0)))</f>
        <v/>
      </c>
    </row>
    <row r="778" spans="1:10">
      <c r="A778" s="30" t="s">
        <v>1631</v>
      </c>
      <c r="B778" s="30" t="s">
        <v>2910</v>
      </c>
      <c r="C778" s="30">
        <v>8</v>
      </c>
      <c r="D778" s="30">
        <v>6</v>
      </c>
      <c r="F778" s="24" t="str">
        <f>IFERROR(MATCH(A778,기사별유입!$J$3:$J$3072,0),"")</f>
        <v/>
      </c>
      <c r="G778" s="24" t="str">
        <f>IF(F778="","",F778&amp;"@"&amp;COUNTIF($F$1:F778,F778))</f>
        <v/>
      </c>
      <c r="H778" s="24" t="str">
        <f t="shared" si="12"/>
        <v>Google 검색</v>
      </c>
      <c r="J778" s="24" t="str">
        <f>IF(F778="","",INDEX('기사 리스트'!B:B,MATCH("https://skinnonews.com"&amp;A778,'기사 리스트'!C:C,0)))</f>
        <v/>
      </c>
    </row>
    <row r="779" spans="1:10">
      <c r="A779" s="30" t="s">
        <v>1632</v>
      </c>
      <c r="B779" s="30" t="s">
        <v>2910</v>
      </c>
      <c r="C779" s="30">
        <v>8</v>
      </c>
      <c r="D779" s="30">
        <v>7</v>
      </c>
      <c r="F779" s="24" t="str">
        <f>IFERROR(MATCH(A779,기사별유입!$J$3:$J$3072,0),"")</f>
        <v/>
      </c>
      <c r="G779" s="24" t="str">
        <f>IF(F779="","",F779&amp;"@"&amp;COUNTIF($F$1:F779,F779))</f>
        <v/>
      </c>
      <c r="H779" s="24" t="str">
        <f t="shared" si="12"/>
        <v>Google 검색</v>
      </c>
      <c r="J779" s="24" t="str">
        <f>IF(F779="","",INDEX('기사 리스트'!B:B,MATCH("https://skinnonews.com"&amp;A779,'기사 리스트'!C:C,0)))</f>
        <v/>
      </c>
    </row>
    <row r="780" spans="1:10">
      <c r="A780" s="30" t="s">
        <v>2104</v>
      </c>
      <c r="B780" s="30" t="s">
        <v>2910</v>
      </c>
      <c r="C780" s="30">
        <v>8</v>
      </c>
      <c r="D780" s="30">
        <v>6</v>
      </c>
      <c r="F780" s="24" t="str">
        <f>IFERROR(MATCH(A780,기사별유입!$J$3:$J$3072,0),"")</f>
        <v/>
      </c>
      <c r="G780" s="24" t="str">
        <f>IF(F780="","",F780&amp;"@"&amp;COUNTIF($F$1:F780,F780))</f>
        <v/>
      </c>
      <c r="H780" s="24" t="str">
        <f t="shared" si="12"/>
        <v>Google 검색</v>
      </c>
      <c r="J780" s="24" t="str">
        <f>IF(F780="","",INDEX('기사 리스트'!B:B,MATCH("https://skinnonews.com"&amp;A780,'기사 리스트'!C:C,0)))</f>
        <v/>
      </c>
    </row>
    <row r="781" spans="1:10">
      <c r="A781" s="30" t="s">
        <v>3503</v>
      </c>
      <c r="B781" s="30" t="s">
        <v>2910</v>
      </c>
      <c r="C781" s="30">
        <v>8</v>
      </c>
      <c r="D781" s="30">
        <v>4</v>
      </c>
      <c r="F781" s="24" t="str">
        <f>IFERROR(MATCH(A781,기사별유입!$J$3:$J$3072,0),"")</f>
        <v/>
      </c>
      <c r="G781" s="24" t="str">
        <f>IF(F781="","",F781&amp;"@"&amp;COUNTIF($F$1:F781,F781))</f>
        <v/>
      </c>
      <c r="H781" s="24" t="str">
        <f t="shared" si="12"/>
        <v>Google 검색</v>
      </c>
      <c r="J781" s="24" t="str">
        <f>IF(F781="","",INDEX('기사 리스트'!B:B,MATCH("https://skinnonews.com"&amp;A781,'기사 리스트'!C:C,0)))</f>
        <v/>
      </c>
    </row>
    <row r="782" spans="1:10">
      <c r="A782" s="30" t="s">
        <v>1723</v>
      </c>
      <c r="B782" s="30" t="s">
        <v>2910</v>
      </c>
      <c r="C782" s="30">
        <v>8</v>
      </c>
      <c r="D782" s="30">
        <v>8</v>
      </c>
      <c r="F782" s="24" t="str">
        <f>IFERROR(MATCH(A782,기사별유입!$J$3:$J$3072,0),"")</f>
        <v/>
      </c>
      <c r="G782" s="24" t="str">
        <f>IF(F782="","",F782&amp;"@"&amp;COUNTIF($F$1:F782,F782))</f>
        <v/>
      </c>
      <c r="H782" s="24" t="str">
        <f t="shared" si="12"/>
        <v>Google 검색</v>
      </c>
      <c r="J782" s="24" t="str">
        <f>IF(F782="","",INDEX('기사 리스트'!B:B,MATCH("https://skinnonews.com"&amp;A782,'기사 리스트'!C:C,0)))</f>
        <v/>
      </c>
    </row>
    <row r="783" spans="1:10">
      <c r="A783" s="30" t="s">
        <v>2445</v>
      </c>
      <c r="B783" s="30" t="s">
        <v>2910</v>
      </c>
      <c r="C783" s="30">
        <v>8</v>
      </c>
      <c r="D783" s="30">
        <v>7</v>
      </c>
      <c r="F783" s="24" t="str">
        <f>IFERROR(MATCH(A783,기사별유입!$J$3:$J$3072,0),"")</f>
        <v/>
      </c>
      <c r="G783" s="24" t="str">
        <f>IF(F783="","",F783&amp;"@"&amp;COUNTIF($F$1:F783,F783))</f>
        <v/>
      </c>
      <c r="H783" s="24" t="str">
        <f t="shared" si="12"/>
        <v>Google 검색</v>
      </c>
      <c r="J783" s="24" t="str">
        <f>IF(F783="","",INDEX('기사 리스트'!B:B,MATCH("https://skinnonews.com"&amp;A783,'기사 리스트'!C:C,0)))</f>
        <v/>
      </c>
    </row>
    <row r="784" spans="1:10">
      <c r="A784" s="30" t="s">
        <v>1636</v>
      </c>
      <c r="B784" s="30" t="s">
        <v>2910</v>
      </c>
      <c r="C784" s="30">
        <v>8</v>
      </c>
      <c r="D784" s="30">
        <v>8</v>
      </c>
      <c r="F784" s="24" t="str">
        <f>IFERROR(MATCH(A784,기사별유입!$J$3:$J$3072,0),"")</f>
        <v/>
      </c>
      <c r="G784" s="24" t="str">
        <f>IF(F784="","",F784&amp;"@"&amp;COUNTIF($F$1:F784,F784))</f>
        <v/>
      </c>
      <c r="H784" s="24" t="str">
        <f t="shared" si="12"/>
        <v>Google 검색</v>
      </c>
      <c r="J784" s="24" t="str">
        <f>IF(F784="","",INDEX('기사 리스트'!B:B,MATCH("https://skinnonews.com"&amp;A784,'기사 리스트'!C:C,0)))</f>
        <v/>
      </c>
    </row>
    <row r="785" spans="1:10">
      <c r="A785" s="30" t="s">
        <v>1270</v>
      </c>
      <c r="B785" s="30" t="s">
        <v>2909</v>
      </c>
      <c r="C785" s="30">
        <v>8</v>
      </c>
      <c r="D785" s="30">
        <v>4</v>
      </c>
      <c r="F785" s="24">
        <f>IFERROR(MATCH(A785,기사별유입!$J$3:$J$3072,0),"")</f>
        <v>54</v>
      </c>
      <c r="G785" s="24" t="str">
        <f>IF(F785="","",F785&amp;"@"&amp;COUNTIF($F$1:F785,F785))</f>
        <v>54@2</v>
      </c>
      <c r="H785" s="24" t="str">
        <f t="shared" si="12"/>
        <v>직접유입</v>
      </c>
      <c r="J785" s="24" t="e">
        <f>IF(F785="","",INDEX('기사 리스트'!B:B,MATCH("https://skinnonews.com"&amp;A785,'기사 리스트'!C:C,0)))</f>
        <v>#N/A</v>
      </c>
    </row>
    <row r="786" spans="1:10">
      <c r="A786" s="30" t="s">
        <v>2331</v>
      </c>
      <c r="B786" s="30" t="s">
        <v>2910</v>
      </c>
      <c r="C786" s="30">
        <v>8</v>
      </c>
      <c r="D786" s="30">
        <v>8</v>
      </c>
      <c r="F786" s="24" t="str">
        <f>IFERROR(MATCH(A786,기사별유입!$J$3:$J$3072,0),"")</f>
        <v/>
      </c>
      <c r="G786" s="24" t="str">
        <f>IF(F786="","",F786&amp;"@"&amp;COUNTIF($F$1:F786,F786))</f>
        <v/>
      </c>
      <c r="H786" s="24" t="str">
        <f t="shared" si="12"/>
        <v>Google 검색</v>
      </c>
      <c r="J786" s="24" t="str">
        <f>IF(F786="","",INDEX('기사 리스트'!B:B,MATCH("https://skinnonews.com"&amp;A786,'기사 리스트'!C:C,0)))</f>
        <v/>
      </c>
    </row>
    <row r="787" spans="1:10">
      <c r="A787" s="30" t="s">
        <v>2620</v>
      </c>
      <c r="B787" s="30" t="s">
        <v>2910</v>
      </c>
      <c r="C787" s="30">
        <v>8</v>
      </c>
      <c r="D787" s="30">
        <v>6</v>
      </c>
      <c r="F787" s="24" t="str">
        <f>IFERROR(MATCH(A787,기사별유입!$J$3:$J$3072,0),"")</f>
        <v/>
      </c>
      <c r="G787" s="24" t="str">
        <f>IF(F787="","",F787&amp;"@"&amp;COUNTIF($F$1:F787,F787))</f>
        <v/>
      </c>
      <c r="H787" s="24" t="str">
        <f t="shared" si="12"/>
        <v>Google 검색</v>
      </c>
      <c r="J787" s="24" t="str">
        <f>IF(F787="","",INDEX('기사 리스트'!B:B,MATCH("https://skinnonews.com"&amp;A787,'기사 리스트'!C:C,0)))</f>
        <v/>
      </c>
    </row>
    <row r="788" spans="1:10">
      <c r="A788" s="30" t="s">
        <v>2126</v>
      </c>
      <c r="B788" s="30" t="s">
        <v>2910</v>
      </c>
      <c r="C788" s="30">
        <v>8</v>
      </c>
      <c r="D788" s="30">
        <v>6</v>
      </c>
      <c r="F788" s="24" t="str">
        <f>IFERROR(MATCH(A788,기사별유입!$J$3:$J$3072,0),"")</f>
        <v/>
      </c>
      <c r="G788" s="24" t="str">
        <f>IF(F788="","",F788&amp;"@"&amp;COUNTIF($F$1:F788,F788))</f>
        <v/>
      </c>
      <c r="H788" s="24" t="str">
        <f t="shared" si="12"/>
        <v>Google 검색</v>
      </c>
      <c r="J788" s="24" t="str">
        <f>IF(F788="","",INDEX('기사 리스트'!B:B,MATCH("https://skinnonews.com"&amp;A788,'기사 리스트'!C:C,0)))</f>
        <v/>
      </c>
    </row>
    <row r="789" spans="1:10">
      <c r="A789" s="30" t="s">
        <v>1694</v>
      </c>
      <c r="B789" s="30" t="s">
        <v>2910</v>
      </c>
      <c r="C789" s="30">
        <v>8</v>
      </c>
      <c r="D789" s="30">
        <v>7</v>
      </c>
      <c r="F789" s="24" t="str">
        <f>IFERROR(MATCH(A789,기사별유입!$J$3:$J$3072,0),"")</f>
        <v/>
      </c>
      <c r="G789" s="24" t="str">
        <f>IF(F789="","",F789&amp;"@"&amp;COUNTIF($F$1:F789,F789))</f>
        <v/>
      </c>
      <c r="H789" s="24" t="str">
        <f t="shared" si="12"/>
        <v>Google 검색</v>
      </c>
      <c r="J789" s="24" t="str">
        <f>IF(F789="","",INDEX('기사 리스트'!B:B,MATCH("https://skinnonews.com"&amp;A789,'기사 리스트'!C:C,0)))</f>
        <v/>
      </c>
    </row>
    <row r="790" spans="1:10">
      <c r="A790" s="30" t="s">
        <v>1796</v>
      </c>
      <c r="B790" s="30" t="s">
        <v>2910</v>
      </c>
      <c r="C790" s="30">
        <v>8</v>
      </c>
      <c r="D790" s="30">
        <v>6</v>
      </c>
      <c r="F790" s="24" t="str">
        <f>IFERROR(MATCH(A790,기사별유입!$J$3:$J$3072,0),"")</f>
        <v/>
      </c>
      <c r="G790" s="24" t="str">
        <f>IF(F790="","",F790&amp;"@"&amp;COUNTIF($F$1:F790,F790))</f>
        <v/>
      </c>
      <c r="H790" s="24" t="str">
        <f t="shared" si="12"/>
        <v>Google 검색</v>
      </c>
      <c r="J790" s="24" t="str">
        <f>IF(F790="","",INDEX('기사 리스트'!B:B,MATCH("https://skinnonews.com"&amp;A790,'기사 리스트'!C:C,0)))</f>
        <v/>
      </c>
    </row>
    <row r="791" spans="1:10">
      <c r="A791" s="30" t="s">
        <v>1476</v>
      </c>
      <c r="B791" s="30" t="s">
        <v>2915</v>
      </c>
      <c r="C791" s="30">
        <v>8</v>
      </c>
      <c r="D791" s="30">
        <v>7</v>
      </c>
      <c r="F791" s="24" t="str">
        <f>IFERROR(MATCH(A791,기사별유입!$J$3:$J$3072,0),"")</f>
        <v/>
      </c>
      <c r="G791" s="24" t="str">
        <f>IF(F791="","",F791&amp;"@"&amp;COUNTIF($F$1:F791,F791))</f>
        <v/>
      </c>
      <c r="H791" s="24" t="str">
        <f t="shared" si="12"/>
        <v>Skgeocentric.com</v>
      </c>
      <c r="J791" s="24" t="str">
        <f>IF(F791="","",INDEX('기사 리스트'!B:B,MATCH("https://skinnonews.com"&amp;A791,'기사 리스트'!C:C,0)))</f>
        <v/>
      </c>
    </row>
    <row r="792" spans="1:10">
      <c r="A792" s="30" t="s">
        <v>1843</v>
      </c>
      <c r="B792" s="30" t="s">
        <v>2909</v>
      </c>
      <c r="C792" s="30">
        <v>8</v>
      </c>
      <c r="D792" s="30">
        <v>4</v>
      </c>
      <c r="F792" s="24" t="str">
        <f>IFERROR(MATCH(A792,기사별유입!$J$3:$J$3072,0),"")</f>
        <v/>
      </c>
      <c r="G792" s="24" t="str">
        <f>IF(F792="","",F792&amp;"@"&amp;COUNTIF($F$1:F792,F792))</f>
        <v/>
      </c>
      <c r="H792" s="24" t="str">
        <f t="shared" si="12"/>
        <v>직접유입</v>
      </c>
      <c r="J792" s="24" t="str">
        <f>IF(F792="","",INDEX('기사 리스트'!B:B,MATCH("https://skinnonews.com"&amp;A792,'기사 리스트'!C:C,0)))</f>
        <v/>
      </c>
    </row>
    <row r="793" spans="1:10">
      <c r="A793" s="30" t="s">
        <v>1365</v>
      </c>
      <c r="B793" s="30" t="s">
        <v>2916</v>
      </c>
      <c r="C793" s="30">
        <v>8</v>
      </c>
      <c r="D793" s="30">
        <v>7</v>
      </c>
      <c r="F793" s="24" t="str">
        <f>IFERROR(MATCH(A793,기사별유입!$J$3:$J$3072,0),"")</f>
        <v/>
      </c>
      <c r="G793" s="24" t="str">
        <f>IF(F793="","",F793&amp;"@"&amp;COUNTIF($F$1:F793,F793))</f>
        <v/>
      </c>
      <c r="H793" s="24" t="str">
        <f t="shared" si="12"/>
        <v>Bing</v>
      </c>
      <c r="J793" s="24" t="str">
        <f>IF(F793="","",INDEX('기사 리스트'!B:B,MATCH("https://skinnonews.com"&amp;A793,'기사 리스트'!C:C,0)))</f>
        <v/>
      </c>
    </row>
    <row r="794" spans="1:10">
      <c r="A794" s="30" t="s">
        <v>2346</v>
      </c>
      <c r="B794" s="30" t="s">
        <v>2910</v>
      </c>
      <c r="C794" s="30">
        <v>8</v>
      </c>
      <c r="D794" s="30">
        <v>7</v>
      </c>
      <c r="F794" s="24" t="str">
        <f>IFERROR(MATCH(A794,기사별유입!$J$3:$J$3072,0),"")</f>
        <v/>
      </c>
      <c r="G794" s="24" t="str">
        <f>IF(F794="","",F794&amp;"@"&amp;COUNTIF($F$1:F794,F794))</f>
        <v/>
      </c>
      <c r="H794" s="24" t="str">
        <f t="shared" si="12"/>
        <v>Google 검색</v>
      </c>
      <c r="J794" s="24" t="str">
        <f>IF(F794="","",INDEX('기사 리스트'!B:B,MATCH("https://skinnonews.com"&amp;A794,'기사 리스트'!C:C,0)))</f>
        <v/>
      </c>
    </row>
    <row r="795" spans="1:10">
      <c r="A795" s="30" t="s">
        <v>1237</v>
      </c>
      <c r="B795" s="30" t="s">
        <v>2914</v>
      </c>
      <c r="C795" s="30">
        <v>8</v>
      </c>
      <c r="D795" s="30">
        <v>7</v>
      </c>
      <c r="F795" s="24" t="str">
        <f>IFERROR(MATCH(A795,기사별유입!$J$3:$J$3072,0),"")</f>
        <v/>
      </c>
      <c r="G795" s="24" t="str">
        <f>IF(F795="","",F795&amp;"@"&amp;COUNTIF($F$1:F795,F795))</f>
        <v/>
      </c>
      <c r="H795" s="24" t="str">
        <f t="shared" si="12"/>
        <v>Enclean.com</v>
      </c>
      <c r="J795" s="24" t="str">
        <f>IF(F795="","",INDEX('기사 리스트'!B:B,MATCH("https://skinnonews.com"&amp;A795,'기사 리스트'!C:C,0)))</f>
        <v/>
      </c>
    </row>
    <row r="796" spans="1:10">
      <c r="A796" s="30" t="s">
        <v>1237</v>
      </c>
      <c r="B796" s="30" t="s">
        <v>2917</v>
      </c>
      <c r="C796" s="30">
        <v>8</v>
      </c>
      <c r="D796" s="30">
        <v>3</v>
      </c>
      <c r="F796" s="24" t="str">
        <f>IFERROR(MATCH(A796,기사별유입!$J$3:$J$3072,0),"")</f>
        <v/>
      </c>
      <c r="G796" s="24" t="str">
        <f>IF(F796="","",F796&amp;"@"&amp;COUNTIF($F$1:F796,F796))</f>
        <v/>
      </c>
      <c r="H796" s="24" t="str">
        <f t="shared" si="12"/>
        <v>Skincheonpetrochem.com</v>
      </c>
      <c r="J796" s="24" t="str">
        <f>IF(F796="","",INDEX('기사 리스트'!B:B,MATCH("https://skinnonews.com"&amp;A796,'기사 리스트'!C:C,0)))</f>
        <v/>
      </c>
    </row>
    <row r="797" spans="1:10">
      <c r="A797" s="30" t="s">
        <v>1256</v>
      </c>
      <c r="B797" s="30" t="s">
        <v>2909</v>
      </c>
      <c r="C797" s="30">
        <v>8</v>
      </c>
      <c r="D797" s="30">
        <v>7</v>
      </c>
      <c r="F797" s="24" t="str">
        <f>IFERROR(MATCH(A797,기사별유입!$J$3:$J$3072,0),"")</f>
        <v/>
      </c>
      <c r="G797" s="24" t="str">
        <f>IF(F797="","",F797&amp;"@"&amp;COUNTIF($F$1:F797,F797))</f>
        <v/>
      </c>
      <c r="H797" s="24" t="str">
        <f t="shared" si="12"/>
        <v>직접유입</v>
      </c>
      <c r="J797" s="24" t="str">
        <f>IF(F797="","",INDEX('기사 리스트'!B:B,MATCH("https://skinnonews.com"&amp;A797,'기사 리스트'!C:C,0)))</f>
        <v/>
      </c>
    </row>
    <row r="798" spans="1:10">
      <c r="A798" s="30" t="s">
        <v>1321</v>
      </c>
      <c r="B798" s="30" t="s">
        <v>2909</v>
      </c>
      <c r="C798" s="30">
        <v>8</v>
      </c>
      <c r="D798" s="30">
        <v>7</v>
      </c>
      <c r="F798" s="24" t="str">
        <f>IFERROR(MATCH(A798,기사별유입!$J$3:$J$3072,0),"")</f>
        <v/>
      </c>
      <c r="G798" s="24" t="str">
        <f>IF(F798="","",F798&amp;"@"&amp;COUNTIF($F$1:F798,F798))</f>
        <v/>
      </c>
      <c r="H798" s="24" t="str">
        <f t="shared" si="12"/>
        <v>직접유입</v>
      </c>
      <c r="J798" s="24" t="str">
        <f>IF(F798="","",INDEX('기사 리스트'!B:B,MATCH("https://skinnonews.com"&amp;A798,'기사 리스트'!C:C,0)))</f>
        <v/>
      </c>
    </row>
    <row r="799" spans="1:10">
      <c r="A799" s="30" t="s">
        <v>1252</v>
      </c>
      <c r="B799" s="30" t="s">
        <v>2911</v>
      </c>
      <c r="C799" s="30">
        <v>8</v>
      </c>
      <c r="D799" s="30">
        <v>6</v>
      </c>
      <c r="F799" s="24" t="str">
        <f>IFERROR(MATCH(A799,기사별유입!$J$3:$J$3072,0),"")</f>
        <v/>
      </c>
      <c r="G799" s="24" t="str">
        <f>IF(F799="","",F799&amp;"@"&amp;COUNTIF($F$1:F799,F799))</f>
        <v/>
      </c>
      <c r="H799" s="24" t="str">
        <f t="shared" si="12"/>
        <v>Naver 검색</v>
      </c>
      <c r="J799" s="24" t="str">
        <f>IF(F799="","",INDEX('기사 리스트'!B:B,MATCH("https://skinnonews.com"&amp;A799,'기사 리스트'!C:C,0)))</f>
        <v/>
      </c>
    </row>
    <row r="800" spans="1:10">
      <c r="A800" s="30" t="s">
        <v>1226</v>
      </c>
      <c r="B800" s="30" t="s">
        <v>2925</v>
      </c>
      <c r="C800" s="30">
        <v>8</v>
      </c>
      <c r="D800" s="30">
        <v>7</v>
      </c>
      <c r="F800" s="24" t="str">
        <f>IFERROR(MATCH(A800,기사별유입!$J$3:$J$3072,0),"")</f>
        <v/>
      </c>
      <c r="G800" s="24" t="str">
        <f>IF(F800="","",F800&amp;"@"&amp;COUNTIF($F$1:F800,F800))</f>
        <v/>
      </c>
      <c r="H800" s="24" t="str">
        <f t="shared" si="12"/>
        <v>Naver.com</v>
      </c>
      <c r="J800" s="24" t="str">
        <f>IF(F800="","",INDEX('기사 리스트'!B:B,MATCH("https://skinnonews.com"&amp;A800,'기사 리스트'!C:C,0)))</f>
        <v/>
      </c>
    </row>
    <row r="801" spans="1:10">
      <c r="A801" s="30" t="s">
        <v>1262</v>
      </c>
      <c r="B801" s="30" t="s">
        <v>2918</v>
      </c>
      <c r="C801" s="30">
        <v>8</v>
      </c>
      <c r="D801" s="30">
        <v>4</v>
      </c>
      <c r="F801" s="24" t="str">
        <f>IFERROR(MATCH(A801,기사별유입!$J$3:$J$3072,0),"")</f>
        <v/>
      </c>
      <c r="G801" s="24" t="str">
        <f>IF(F801="","",F801&amp;"@"&amp;COUNTIF($F$1:F801,F801))</f>
        <v/>
      </c>
      <c r="H801" s="24" t="str">
        <f t="shared" si="12"/>
        <v>Skenergy.com</v>
      </c>
      <c r="J801" s="24" t="str">
        <f>IF(F801="","",INDEX('기사 리스트'!B:B,MATCH("https://skinnonews.com"&amp;A801,'기사 리스트'!C:C,0)))</f>
        <v/>
      </c>
    </row>
    <row r="802" spans="1:10">
      <c r="A802" s="30" t="s">
        <v>1277</v>
      </c>
      <c r="B802" s="30" t="s">
        <v>2911</v>
      </c>
      <c r="C802" s="30">
        <v>8</v>
      </c>
      <c r="D802" s="30">
        <v>6</v>
      </c>
      <c r="F802" s="24" t="str">
        <f>IFERROR(MATCH(A802,기사별유입!$J$3:$J$3072,0),"")</f>
        <v/>
      </c>
      <c r="G802" s="24" t="str">
        <f>IF(F802="","",F802&amp;"@"&amp;COUNTIF($F$1:F802,F802))</f>
        <v/>
      </c>
      <c r="H802" s="24" t="str">
        <f t="shared" si="12"/>
        <v>Naver 검색</v>
      </c>
      <c r="J802" s="24" t="str">
        <f>IF(F802="","",INDEX('기사 리스트'!B:B,MATCH("https://skinnonews.com"&amp;A802,'기사 리스트'!C:C,0)))</f>
        <v/>
      </c>
    </row>
    <row r="803" spans="1:10">
      <c r="A803" s="30" t="s">
        <v>1277</v>
      </c>
      <c r="B803" s="30" t="s">
        <v>2913</v>
      </c>
      <c r="C803" s="30">
        <v>8</v>
      </c>
      <c r="D803" s="30">
        <v>3</v>
      </c>
      <c r="F803" s="24" t="str">
        <f>IFERROR(MATCH(A803,기사별유입!$J$3:$J$3072,0),"")</f>
        <v/>
      </c>
      <c r="G803" s="24" t="str">
        <f>IF(F803="","",F803&amp;"@"&amp;COUNTIF($F$1:F803,F803))</f>
        <v/>
      </c>
      <c r="H803" s="24" t="str">
        <f t="shared" si="12"/>
        <v>Sk-on.com</v>
      </c>
      <c r="J803" s="24" t="str">
        <f>IF(F803="","",INDEX('기사 리스트'!B:B,MATCH("https://skinnonews.com"&amp;A803,'기사 리스트'!C:C,0)))</f>
        <v/>
      </c>
    </row>
    <row r="804" spans="1:10">
      <c r="A804" s="30" t="s">
        <v>1240</v>
      </c>
      <c r="B804" s="30" t="s">
        <v>2923</v>
      </c>
      <c r="C804" s="30">
        <v>8</v>
      </c>
      <c r="D804" s="30">
        <v>2</v>
      </c>
      <c r="F804" s="24" t="str">
        <f>IFERROR(MATCH(A804,기사별유입!$J$3:$J$3072,0),"")</f>
        <v/>
      </c>
      <c r="G804" s="24" t="str">
        <f>IF(F804="","",F804&amp;"@"&amp;COUNTIF($F$1:F804,F804))</f>
        <v/>
      </c>
      <c r="H804" s="24" t="str">
        <f t="shared" si="12"/>
        <v>Ozmailer.com</v>
      </c>
      <c r="J804" s="24" t="str">
        <f>IF(F804="","",INDEX('기사 리스트'!B:B,MATCH("https://skinnonews.com"&amp;A804,'기사 리스트'!C:C,0)))</f>
        <v/>
      </c>
    </row>
    <row r="805" spans="1:10">
      <c r="A805" s="30" t="s">
        <v>1254</v>
      </c>
      <c r="B805" s="30" t="s">
        <v>2909</v>
      </c>
      <c r="C805" s="30">
        <v>8</v>
      </c>
      <c r="D805" s="30">
        <v>6</v>
      </c>
      <c r="F805" s="24" t="str">
        <f>IFERROR(MATCH(A805,기사별유입!$J$3:$J$3072,0),"")</f>
        <v/>
      </c>
      <c r="G805" s="24" t="str">
        <f>IF(F805="","",F805&amp;"@"&amp;COUNTIF($F$1:F805,F805))</f>
        <v/>
      </c>
      <c r="H805" s="24" t="str">
        <f t="shared" si="12"/>
        <v>직접유입</v>
      </c>
      <c r="J805" s="24" t="str">
        <f>IF(F805="","",INDEX('기사 리스트'!B:B,MATCH("https://skinnonews.com"&amp;A805,'기사 리스트'!C:C,0)))</f>
        <v/>
      </c>
    </row>
    <row r="806" spans="1:10">
      <c r="A806" s="30" t="s">
        <v>1248</v>
      </c>
      <c r="B806" s="30" t="s">
        <v>2918</v>
      </c>
      <c r="C806" s="30">
        <v>8</v>
      </c>
      <c r="D806" s="30">
        <v>6</v>
      </c>
      <c r="F806" s="24" t="str">
        <f>IFERROR(MATCH(A806,기사별유입!$J$3:$J$3072,0),"")</f>
        <v/>
      </c>
      <c r="G806" s="24" t="str">
        <f>IF(F806="","",F806&amp;"@"&amp;COUNTIF($F$1:F806,F806))</f>
        <v/>
      </c>
      <c r="H806" s="24" t="str">
        <f t="shared" si="12"/>
        <v>Skenergy.com</v>
      </c>
      <c r="J806" s="24" t="str">
        <f>IF(F806="","",INDEX('기사 리스트'!B:B,MATCH("https://skinnonews.com"&amp;A806,'기사 리스트'!C:C,0)))</f>
        <v/>
      </c>
    </row>
    <row r="807" spans="1:10">
      <c r="A807" s="30" t="s">
        <v>1216</v>
      </c>
      <c r="B807" s="30" t="s">
        <v>2917</v>
      </c>
      <c r="C807" s="30">
        <v>8</v>
      </c>
      <c r="D807" s="30">
        <v>3</v>
      </c>
      <c r="F807" s="24" t="str">
        <f>IFERROR(MATCH(A807,기사별유입!$J$3:$J$3072,0),"")</f>
        <v/>
      </c>
      <c r="G807" s="24" t="str">
        <f>IF(F807="","",F807&amp;"@"&amp;COUNTIF($F$1:F807,F807))</f>
        <v/>
      </c>
      <c r="H807" s="24" t="str">
        <f t="shared" si="12"/>
        <v>Skincheonpetrochem.com</v>
      </c>
      <c r="J807" s="24" t="str">
        <f>IF(F807="","",INDEX('기사 리스트'!B:B,MATCH("https://skinnonews.com"&amp;A807,'기사 리스트'!C:C,0)))</f>
        <v/>
      </c>
    </row>
    <row r="808" spans="1:10">
      <c r="A808" s="30" t="s">
        <v>3232</v>
      </c>
      <c r="B808" s="30" t="s">
        <v>2910</v>
      </c>
      <c r="C808" s="30">
        <v>8</v>
      </c>
      <c r="D808" s="30">
        <v>5</v>
      </c>
      <c r="F808" s="24" t="str">
        <f>IFERROR(MATCH(A808,기사별유입!$J$3:$J$3072,0),"")</f>
        <v/>
      </c>
      <c r="G808" s="24" t="str">
        <f>IF(F808="","",F808&amp;"@"&amp;COUNTIF($F$1:F808,F808))</f>
        <v/>
      </c>
      <c r="H808" s="24" t="str">
        <f t="shared" si="12"/>
        <v>Google 검색</v>
      </c>
      <c r="J808" s="24" t="str">
        <f>IF(F808="","",INDEX('기사 리스트'!B:B,MATCH("https://skinnonews.com"&amp;A808,'기사 리스트'!C:C,0)))</f>
        <v/>
      </c>
    </row>
    <row r="809" spans="1:10">
      <c r="A809" s="30" t="s">
        <v>1665</v>
      </c>
      <c r="B809" s="30" t="s">
        <v>2911</v>
      </c>
      <c r="C809" s="30">
        <v>8</v>
      </c>
      <c r="D809" s="30">
        <v>1</v>
      </c>
      <c r="F809" s="24" t="str">
        <f>IFERROR(MATCH(A809,기사별유입!$J$3:$J$3072,0),"")</f>
        <v/>
      </c>
      <c r="G809" s="24" t="str">
        <f>IF(F809="","",F809&amp;"@"&amp;COUNTIF($F$1:F809,F809))</f>
        <v/>
      </c>
      <c r="H809" s="24" t="str">
        <f t="shared" si="12"/>
        <v>Naver 검색</v>
      </c>
      <c r="J809" s="24" t="str">
        <f>IF(F809="","",INDEX('기사 리스트'!B:B,MATCH("https://skinnonews.com"&amp;A809,'기사 리스트'!C:C,0)))</f>
        <v/>
      </c>
    </row>
    <row r="810" spans="1:10">
      <c r="A810" s="30" t="s">
        <v>4561</v>
      </c>
      <c r="B810" s="30">
        <v>8</v>
      </c>
      <c r="C810" s="30">
        <v>5</v>
      </c>
      <c r="D810" s="30">
        <v>1.6</v>
      </c>
      <c r="F810" s="24" t="str">
        <f>IFERROR(MATCH(A810,기사별유입!$J$3:$J$3072,0),"")</f>
        <v/>
      </c>
      <c r="G810" s="24" t="str">
        <f>IF(F810="","",F810&amp;"@"&amp;COUNTIF($F$1:F810,F810))</f>
        <v/>
      </c>
      <c r="H810" s="24" t="str">
        <f t="shared" si="12"/>
        <v>8</v>
      </c>
      <c r="J810" s="24" t="str">
        <f>IF(F810="","",INDEX('기사 리스트'!B:B,MATCH("https://skinnonews.com"&amp;A810,'기사 리스트'!C:C,0)))</f>
        <v/>
      </c>
    </row>
    <row r="811" spans="1:10">
      <c r="A811" s="30" t="s">
        <v>2484</v>
      </c>
      <c r="B811" s="30" t="s">
        <v>2910</v>
      </c>
      <c r="C811" s="30">
        <v>8</v>
      </c>
      <c r="D811" s="30">
        <v>4</v>
      </c>
      <c r="F811" s="24" t="str">
        <f>IFERROR(MATCH(A811,기사별유입!$J$3:$J$3072,0),"")</f>
        <v/>
      </c>
      <c r="G811" s="24" t="str">
        <f>IF(F811="","",F811&amp;"@"&amp;COUNTIF($F$1:F811,F811))</f>
        <v/>
      </c>
      <c r="H811" s="24" t="str">
        <f t="shared" si="12"/>
        <v>Google 검색</v>
      </c>
      <c r="J811" s="24" t="str">
        <f>IF(F811="","",INDEX('기사 리스트'!B:B,MATCH("https://skinnonews.com"&amp;A811,'기사 리스트'!C:C,0)))</f>
        <v/>
      </c>
    </row>
    <row r="812" spans="1:10">
      <c r="A812" s="30" t="s">
        <v>2947</v>
      </c>
      <c r="B812" s="30">
        <v>8</v>
      </c>
      <c r="C812" s="30">
        <v>2</v>
      </c>
      <c r="D812" s="30">
        <v>4</v>
      </c>
      <c r="F812" s="24" t="str">
        <f>IFERROR(MATCH(A812,기사별유입!$J$3:$J$3072,0),"")</f>
        <v/>
      </c>
      <c r="G812" s="24" t="str">
        <f>IF(F812="","",F812&amp;"@"&amp;COUNTIF($F$1:F812,F812))</f>
        <v/>
      </c>
      <c r="H812" s="24" t="str">
        <f t="shared" si="12"/>
        <v>8</v>
      </c>
      <c r="J812" s="24" t="str">
        <f>IF(F812="","",INDEX('기사 리스트'!B:B,MATCH("https://skinnonews.com"&amp;A812,'기사 리스트'!C:C,0)))</f>
        <v/>
      </c>
    </row>
    <row r="813" spans="1:10">
      <c r="A813" s="30" t="s">
        <v>2968</v>
      </c>
      <c r="B813" s="30">
        <v>8</v>
      </c>
      <c r="C813" s="30">
        <v>7</v>
      </c>
      <c r="D813" s="30">
        <v>1.1428571428571399</v>
      </c>
      <c r="F813" s="24" t="str">
        <f>IFERROR(MATCH(A813,기사별유입!$J$3:$J$3072,0),"")</f>
        <v/>
      </c>
      <c r="G813" s="24" t="str">
        <f>IF(F813="","",F813&amp;"@"&amp;COUNTIF($F$1:F813,F813))</f>
        <v/>
      </c>
      <c r="H813" s="24" t="str">
        <f t="shared" si="12"/>
        <v>8</v>
      </c>
      <c r="J813" s="24" t="str">
        <f>IF(F813="","",INDEX('기사 리스트'!B:B,MATCH("https://skinnonews.com"&amp;A813,'기사 리스트'!C:C,0)))</f>
        <v/>
      </c>
    </row>
    <row r="814" spans="1:10">
      <c r="A814" s="30" t="s">
        <v>2983</v>
      </c>
      <c r="B814" s="30">
        <v>8</v>
      </c>
      <c r="C814" s="30">
        <v>7</v>
      </c>
      <c r="D814" s="30">
        <v>1.1428571428571399</v>
      </c>
      <c r="F814" s="24" t="str">
        <f>IFERROR(MATCH(A814,기사별유입!$J$3:$J$3072,0),"")</f>
        <v/>
      </c>
      <c r="G814" s="24" t="str">
        <f>IF(F814="","",F814&amp;"@"&amp;COUNTIF($F$1:F814,F814))</f>
        <v/>
      </c>
      <c r="H814" s="24" t="str">
        <f t="shared" si="12"/>
        <v>8</v>
      </c>
      <c r="J814" s="24" t="str">
        <f>IF(F814="","",INDEX('기사 리스트'!B:B,MATCH("https://skinnonews.com"&amp;A814,'기사 리스트'!C:C,0)))</f>
        <v/>
      </c>
    </row>
    <row r="815" spans="1:10">
      <c r="A815" s="30" t="s">
        <v>3426</v>
      </c>
      <c r="B815" s="30">
        <v>8</v>
      </c>
      <c r="C815" s="30">
        <v>6</v>
      </c>
      <c r="D815" s="30">
        <v>1.3333333333333299</v>
      </c>
      <c r="F815" s="24" t="str">
        <f>IFERROR(MATCH(A815,기사별유입!$J$3:$J$3072,0),"")</f>
        <v/>
      </c>
      <c r="G815" s="24" t="str">
        <f>IF(F815="","",F815&amp;"@"&amp;COUNTIF($F$1:F815,F815))</f>
        <v/>
      </c>
      <c r="H815" s="24" t="str">
        <f t="shared" si="12"/>
        <v>8</v>
      </c>
      <c r="J815" s="24" t="str">
        <f>IF(F815="","",INDEX('기사 리스트'!B:B,MATCH("https://skinnonews.com"&amp;A815,'기사 리스트'!C:C,0)))</f>
        <v/>
      </c>
    </row>
    <row r="816" spans="1:10">
      <c r="A816" s="30" t="s">
        <v>1227</v>
      </c>
      <c r="B816" s="30" t="s">
        <v>2913</v>
      </c>
      <c r="C816" s="30">
        <v>8</v>
      </c>
      <c r="D816" s="30">
        <v>5</v>
      </c>
      <c r="F816" s="24" t="str">
        <f>IFERROR(MATCH(A816,기사별유입!$J$3:$J$3072,0),"")</f>
        <v/>
      </c>
      <c r="G816" s="24" t="str">
        <f>IF(F816="","",F816&amp;"@"&amp;COUNTIF($F$1:F816,F816))</f>
        <v/>
      </c>
      <c r="H816" s="24" t="str">
        <f t="shared" si="12"/>
        <v>Sk-on.com</v>
      </c>
      <c r="J816" s="24" t="str">
        <f>IF(F816="","",INDEX('기사 리스트'!B:B,MATCH("https://skinnonews.com"&amp;A816,'기사 리스트'!C:C,0)))</f>
        <v/>
      </c>
    </row>
    <row r="817" spans="1:10">
      <c r="A817" s="30" t="s">
        <v>1227</v>
      </c>
      <c r="B817" s="30" t="s">
        <v>2918</v>
      </c>
      <c r="C817" s="30">
        <v>8</v>
      </c>
      <c r="D817" s="30">
        <v>6</v>
      </c>
      <c r="F817" s="24" t="str">
        <f>IFERROR(MATCH(A817,기사별유입!$J$3:$J$3072,0),"")</f>
        <v/>
      </c>
      <c r="G817" s="24" t="str">
        <f>IF(F817="","",F817&amp;"@"&amp;COUNTIF($F$1:F817,F817))</f>
        <v/>
      </c>
      <c r="H817" s="24" t="str">
        <f t="shared" si="12"/>
        <v>Skenergy.com</v>
      </c>
      <c r="J817" s="24" t="str">
        <f>IF(F817="","",INDEX('기사 리스트'!B:B,MATCH("https://skinnonews.com"&amp;A817,'기사 리스트'!C:C,0)))</f>
        <v/>
      </c>
    </row>
    <row r="818" spans="1:10">
      <c r="A818" s="30" t="s">
        <v>1215</v>
      </c>
      <c r="B818" s="30" t="s">
        <v>2954</v>
      </c>
      <c r="C818" s="30">
        <v>7</v>
      </c>
      <c r="D818" s="30">
        <v>3</v>
      </c>
      <c r="F818" s="24" t="str">
        <f>IFERROR(MATCH(A818,기사별유입!$J$3:$J$3072,0),"")</f>
        <v/>
      </c>
      <c r="G818" s="24" t="str">
        <f>IF(F818="","",F818&amp;"@"&amp;COUNTIF($F$1:F818,F818))</f>
        <v/>
      </c>
      <c r="H818" s="24" t="str">
        <f t="shared" si="12"/>
        <v>Neocoms.com</v>
      </c>
      <c r="J818" s="24" t="str">
        <f>IF(F818="","",INDEX('기사 리스트'!B:B,MATCH("https://skinnonews.com"&amp;A818,'기사 리스트'!C:C,0)))</f>
        <v/>
      </c>
    </row>
    <row r="819" spans="1:10">
      <c r="A819" s="30" t="s">
        <v>1667</v>
      </c>
      <c r="B819" s="30" t="s">
        <v>2910</v>
      </c>
      <c r="C819" s="30">
        <v>7</v>
      </c>
      <c r="D819" s="30">
        <v>6</v>
      </c>
      <c r="F819" s="24" t="str">
        <f>IFERROR(MATCH(A819,기사별유입!$J$3:$J$3072,0),"")</f>
        <v/>
      </c>
      <c r="G819" s="24" t="str">
        <f>IF(F819="","",F819&amp;"@"&amp;COUNTIF($F$1:F819,F819))</f>
        <v/>
      </c>
      <c r="H819" s="24" t="str">
        <f t="shared" si="12"/>
        <v>Google 검색</v>
      </c>
      <c r="J819" s="24" t="str">
        <f>IF(F819="","",INDEX('기사 리스트'!B:B,MATCH("https://skinnonews.com"&amp;A819,'기사 리스트'!C:C,0)))</f>
        <v/>
      </c>
    </row>
    <row r="820" spans="1:10">
      <c r="A820" s="30" t="s">
        <v>1956</v>
      </c>
      <c r="B820" s="30" t="s">
        <v>2910</v>
      </c>
      <c r="C820" s="30">
        <v>7</v>
      </c>
      <c r="D820" s="30">
        <v>7</v>
      </c>
      <c r="F820" s="24" t="str">
        <f>IFERROR(MATCH(A820,기사별유입!$J$3:$J$3072,0),"")</f>
        <v/>
      </c>
      <c r="G820" s="24" t="str">
        <f>IF(F820="","",F820&amp;"@"&amp;COUNTIF($F$1:F820,F820))</f>
        <v/>
      </c>
      <c r="H820" s="24" t="str">
        <f t="shared" si="12"/>
        <v>Google 검색</v>
      </c>
      <c r="J820" s="24" t="str">
        <f>IF(F820="","",INDEX('기사 리스트'!B:B,MATCH("https://skinnonews.com"&amp;A820,'기사 리스트'!C:C,0)))</f>
        <v/>
      </c>
    </row>
    <row r="821" spans="1:10">
      <c r="A821" s="30" t="s">
        <v>1567</v>
      </c>
      <c r="B821" s="30" t="s">
        <v>2910</v>
      </c>
      <c r="C821" s="30">
        <v>7</v>
      </c>
      <c r="D821" s="30">
        <v>7</v>
      </c>
      <c r="F821" s="24" t="str">
        <f>IFERROR(MATCH(A821,기사별유입!$J$3:$J$3072,0),"")</f>
        <v/>
      </c>
      <c r="G821" s="24" t="str">
        <f>IF(F821="","",F821&amp;"@"&amp;COUNTIF($F$1:F821,F821))</f>
        <v/>
      </c>
      <c r="H821" s="24" t="str">
        <f t="shared" si="12"/>
        <v>Google 검색</v>
      </c>
      <c r="J821" s="24" t="str">
        <f>IF(F821="","",INDEX('기사 리스트'!B:B,MATCH("https://skinnonews.com"&amp;A821,'기사 리스트'!C:C,0)))</f>
        <v/>
      </c>
    </row>
    <row r="822" spans="1:10">
      <c r="A822" s="30" t="s">
        <v>1317</v>
      </c>
      <c r="B822" s="30" t="s">
        <v>2909</v>
      </c>
      <c r="C822" s="30">
        <v>7</v>
      </c>
      <c r="D822" s="30">
        <v>4</v>
      </c>
      <c r="F822" s="24" t="str">
        <f>IFERROR(MATCH(A822,기사별유입!$J$3:$J$3072,0),"")</f>
        <v/>
      </c>
      <c r="G822" s="24" t="str">
        <f>IF(F822="","",F822&amp;"@"&amp;COUNTIF($F$1:F822,F822))</f>
        <v/>
      </c>
      <c r="H822" s="24" t="str">
        <f t="shared" si="12"/>
        <v>직접유입</v>
      </c>
      <c r="J822" s="24" t="str">
        <f>IF(F822="","",INDEX('기사 리스트'!B:B,MATCH("https://skinnonews.com"&amp;A822,'기사 리스트'!C:C,0)))</f>
        <v/>
      </c>
    </row>
    <row r="823" spans="1:10">
      <c r="A823" s="30" t="s">
        <v>2498</v>
      </c>
      <c r="B823" s="30" t="s">
        <v>2910</v>
      </c>
      <c r="C823" s="30">
        <v>7</v>
      </c>
      <c r="D823" s="30">
        <v>7</v>
      </c>
      <c r="F823" s="24" t="str">
        <f>IFERROR(MATCH(A823,기사별유입!$J$3:$J$3072,0),"")</f>
        <v/>
      </c>
      <c r="G823" s="24" t="str">
        <f>IF(F823="","",F823&amp;"@"&amp;COUNTIF($F$1:F823,F823))</f>
        <v/>
      </c>
      <c r="H823" s="24" t="str">
        <f t="shared" si="12"/>
        <v>Google 검색</v>
      </c>
      <c r="J823" s="24" t="str">
        <f>IF(F823="","",INDEX('기사 리스트'!B:B,MATCH("https://skinnonews.com"&amp;A823,'기사 리스트'!C:C,0)))</f>
        <v/>
      </c>
    </row>
    <row r="824" spans="1:10">
      <c r="A824" s="30" t="s">
        <v>1809</v>
      </c>
      <c r="B824" s="30" t="s">
        <v>2910</v>
      </c>
      <c r="C824" s="30">
        <v>7</v>
      </c>
      <c r="D824" s="30">
        <v>6</v>
      </c>
      <c r="F824" s="24" t="str">
        <f>IFERROR(MATCH(A824,기사별유입!$J$3:$J$3072,0),"")</f>
        <v/>
      </c>
      <c r="G824" s="24" t="str">
        <f>IF(F824="","",F824&amp;"@"&amp;COUNTIF($F$1:F824,F824))</f>
        <v/>
      </c>
      <c r="H824" s="24" t="str">
        <f t="shared" si="12"/>
        <v>Google 검색</v>
      </c>
      <c r="J824" s="24" t="str">
        <f>IF(F824="","",INDEX('기사 리스트'!B:B,MATCH("https://skinnonews.com"&amp;A824,'기사 리스트'!C:C,0)))</f>
        <v/>
      </c>
    </row>
    <row r="825" spans="1:10">
      <c r="A825" s="30" t="s">
        <v>1514</v>
      </c>
      <c r="B825" s="30" t="s">
        <v>2910</v>
      </c>
      <c r="C825" s="30">
        <v>7</v>
      </c>
      <c r="D825" s="30">
        <v>7</v>
      </c>
      <c r="F825" s="24" t="str">
        <f>IFERROR(MATCH(A825,기사별유입!$J$3:$J$3072,0),"")</f>
        <v/>
      </c>
      <c r="G825" s="24" t="str">
        <f>IF(F825="","",F825&amp;"@"&amp;COUNTIF($F$1:F825,F825))</f>
        <v/>
      </c>
      <c r="H825" s="24" t="str">
        <f t="shared" si="12"/>
        <v>Google 검색</v>
      </c>
      <c r="J825" s="24" t="str">
        <f>IF(F825="","",INDEX('기사 리스트'!B:B,MATCH("https://skinnonews.com"&amp;A825,'기사 리스트'!C:C,0)))</f>
        <v/>
      </c>
    </row>
    <row r="826" spans="1:10">
      <c r="A826" s="30" t="s">
        <v>2250</v>
      </c>
      <c r="B826" s="30" t="s">
        <v>2910</v>
      </c>
      <c r="C826" s="30">
        <v>7</v>
      </c>
      <c r="D826" s="30">
        <v>6</v>
      </c>
      <c r="F826" s="24" t="str">
        <f>IFERROR(MATCH(A826,기사별유입!$J$3:$J$3072,0),"")</f>
        <v/>
      </c>
      <c r="G826" s="24" t="str">
        <f>IF(F826="","",F826&amp;"@"&amp;COUNTIF($F$1:F826,F826))</f>
        <v/>
      </c>
      <c r="H826" s="24" t="str">
        <f t="shared" si="12"/>
        <v>Google 검색</v>
      </c>
      <c r="J826" s="24" t="str">
        <f>IF(F826="","",INDEX('기사 리스트'!B:B,MATCH("https://skinnonews.com"&amp;A826,'기사 리스트'!C:C,0)))</f>
        <v/>
      </c>
    </row>
    <row r="827" spans="1:10">
      <c r="A827" s="30" t="s">
        <v>1449</v>
      </c>
      <c r="B827" s="30" t="s">
        <v>2909</v>
      </c>
      <c r="C827" s="30">
        <v>7</v>
      </c>
      <c r="D827" s="30">
        <v>4</v>
      </c>
      <c r="F827" s="24" t="str">
        <f>IFERROR(MATCH(A827,기사별유입!$J$3:$J$3072,0),"")</f>
        <v/>
      </c>
      <c r="G827" s="24" t="str">
        <f>IF(F827="","",F827&amp;"@"&amp;COUNTIF($F$1:F827,F827))</f>
        <v/>
      </c>
      <c r="H827" s="24" t="str">
        <f t="shared" si="12"/>
        <v>직접유입</v>
      </c>
      <c r="J827" s="24" t="str">
        <f>IF(F827="","",INDEX('기사 리스트'!B:B,MATCH("https://skinnonews.com"&amp;A827,'기사 리스트'!C:C,0)))</f>
        <v/>
      </c>
    </row>
    <row r="828" spans="1:10">
      <c r="A828" s="30" t="s">
        <v>1757</v>
      </c>
      <c r="B828" s="30" t="s">
        <v>2918</v>
      </c>
      <c r="C828" s="30">
        <v>7</v>
      </c>
      <c r="D828" s="30">
        <v>7</v>
      </c>
      <c r="F828" s="24" t="str">
        <f>IFERROR(MATCH(A828,기사별유입!$J$3:$J$3072,0),"")</f>
        <v/>
      </c>
      <c r="G828" s="24" t="str">
        <f>IF(F828="","",F828&amp;"@"&amp;COUNTIF($F$1:F828,F828))</f>
        <v/>
      </c>
      <c r="H828" s="24" t="str">
        <f t="shared" si="12"/>
        <v>Skenergy.com</v>
      </c>
      <c r="J828" s="24" t="str">
        <f>IF(F828="","",INDEX('기사 리스트'!B:B,MATCH("https://skinnonews.com"&amp;A828,'기사 리스트'!C:C,0)))</f>
        <v/>
      </c>
    </row>
    <row r="829" spans="1:10">
      <c r="A829" s="30" t="s">
        <v>2505</v>
      </c>
      <c r="B829" s="30" t="s">
        <v>2910</v>
      </c>
      <c r="C829" s="30">
        <v>7</v>
      </c>
      <c r="D829" s="30">
        <v>4</v>
      </c>
      <c r="F829" s="24" t="str">
        <f>IFERROR(MATCH(A829,기사별유입!$J$3:$J$3072,0),"")</f>
        <v/>
      </c>
      <c r="G829" s="24" t="str">
        <f>IF(F829="","",F829&amp;"@"&amp;COUNTIF($F$1:F829,F829))</f>
        <v/>
      </c>
      <c r="H829" s="24" t="str">
        <f t="shared" si="12"/>
        <v>Google 검색</v>
      </c>
      <c r="J829" s="24" t="str">
        <f>IF(F829="","",INDEX('기사 리스트'!B:B,MATCH("https://skinnonews.com"&amp;A829,'기사 리스트'!C:C,0)))</f>
        <v/>
      </c>
    </row>
    <row r="830" spans="1:10">
      <c r="A830" s="30" t="s">
        <v>2146</v>
      </c>
      <c r="B830" s="30" t="s">
        <v>2910</v>
      </c>
      <c r="C830" s="30">
        <v>7</v>
      </c>
      <c r="D830" s="30">
        <v>7</v>
      </c>
      <c r="F830" s="24" t="str">
        <f>IFERROR(MATCH(A830,기사별유입!$J$3:$J$3072,0),"")</f>
        <v/>
      </c>
      <c r="G830" s="24" t="str">
        <f>IF(F830="","",F830&amp;"@"&amp;COUNTIF($F$1:F830,F830))</f>
        <v/>
      </c>
      <c r="H830" s="24" t="str">
        <f t="shared" si="12"/>
        <v>Google 검색</v>
      </c>
      <c r="J830" s="24" t="str">
        <f>IF(F830="","",INDEX('기사 리스트'!B:B,MATCH("https://skinnonews.com"&amp;A830,'기사 리스트'!C:C,0)))</f>
        <v/>
      </c>
    </row>
    <row r="831" spans="1:10">
      <c r="A831" s="30" t="s">
        <v>1703</v>
      </c>
      <c r="B831" s="30" t="s">
        <v>2910</v>
      </c>
      <c r="C831" s="30">
        <v>7</v>
      </c>
      <c r="D831" s="30">
        <v>6</v>
      </c>
      <c r="F831" s="24" t="str">
        <f>IFERROR(MATCH(A831,기사별유입!$J$3:$J$3072,0),"")</f>
        <v/>
      </c>
      <c r="G831" s="24" t="str">
        <f>IF(F831="","",F831&amp;"@"&amp;COUNTIF($F$1:F831,F831))</f>
        <v/>
      </c>
      <c r="H831" s="24" t="str">
        <f t="shared" si="12"/>
        <v>Google 검색</v>
      </c>
      <c r="J831" s="24" t="str">
        <f>IF(F831="","",INDEX('기사 리스트'!B:B,MATCH("https://skinnonews.com"&amp;A831,'기사 리스트'!C:C,0)))</f>
        <v/>
      </c>
    </row>
    <row r="832" spans="1:10">
      <c r="A832" s="30" t="s">
        <v>1249</v>
      </c>
      <c r="B832" s="30" t="s">
        <v>2911</v>
      </c>
      <c r="C832" s="30">
        <v>7</v>
      </c>
      <c r="D832" s="30">
        <v>7</v>
      </c>
      <c r="F832" s="24">
        <f>IFERROR(MATCH(A832,기사별유입!$J$3:$J$3072,0),"")</f>
        <v>37</v>
      </c>
      <c r="G832" s="24" t="str">
        <f>IF(F832="","",F832&amp;"@"&amp;COUNTIF($F$1:F832,F832))</f>
        <v>37@3</v>
      </c>
      <c r="H832" s="24" t="str">
        <f t="shared" si="12"/>
        <v>Naver 검색</v>
      </c>
      <c r="J832" s="24" t="e">
        <f>IF(F832="","",INDEX('기사 리스트'!B:B,MATCH("https://skinnonews.com"&amp;A832,'기사 리스트'!C:C,0)))</f>
        <v>#N/A</v>
      </c>
    </row>
    <row r="833" spans="1:10">
      <c r="A833" s="30" t="s">
        <v>2260</v>
      </c>
      <c r="B833" s="30" t="s">
        <v>2910</v>
      </c>
      <c r="C833" s="30">
        <v>7</v>
      </c>
      <c r="D833" s="30">
        <v>4</v>
      </c>
      <c r="F833" s="24" t="str">
        <f>IFERROR(MATCH(A833,기사별유입!$J$3:$J$3072,0),"")</f>
        <v/>
      </c>
      <c r="G833" s="24" t="str">
        <f>IF(F833="","",F833&amp;"@"&amp;COUNTIF($F$1:F833,F833))</f>
        <v/>
      </c>
      <c r="H833" s="24" t="str">
        <f t="shared" si="12"/>
        <v>Google 검색</v>
      </c>
      <c r="J833" s="24" t="str">
        <f>IF(F833="","",INDEX('기사 리스트'!B:B,MATCH("https://skinnonews.com"&amp;A833,'기사 리스트'!C:C,0)))</f>
        <v/>
      </c>
    </row>
    <row r="834" spans="1:10">
      <c r="A834" s="30" t="s">
        <v>1672</v>
      </c>
      <c r="B834" s="30" t="s">
        <v>2910</v>
      </c>
      <c r="C834" s="30">
        <v>7</v>
      </c>
      <c r="D834" s="30">
        <v>5</v>
      </c>
      <c r="F834" s="24" t="str">
        <f>IFERROR(MATCH(A834,기사별유입!$J$3:$J$3072,0),"")</f>
        <v/>
      </c>
      <c r="G834" s="24" t="str">
        <f>IF(F834="","",F834&amp;"@"&amp;COUNTIF($F$1:F834,F834))</f>
        <v/>
      </c>
      <c r="H834" s="24" t="str">
        <f t="shared" si="12"/>
        <v>Google 검색</v>
      </c>
      <c r="J834" s="24" t="str">
        <f>IF(F834="","",INDEX('기사 리스트'!B:B,MATCH("https://skinnonews.com"&amp;A834,'기사 리스트'!C:C,0)))</f>
        <v/>
      </c>
    </row>
    <row r="835" spans="1:10">
      <c r="A835" s="30" t="s">
        <v>1674</v>
      </c>
      <c r="B835" s="30" t="s">
        <v>2910</v>
      </c>
      <c r="C835" s="30">
        <v>7</v>
      </c>
      <c r="D835" s="30">
        <v>6</v>
      </c>
      <c r="F835" s="24" t="str">
        <f>IFERROR(MATCH(A835,기사별유입!$J$3:$J$3072,0),"")</f>
        <v/>
      </c>
      <c r="G835" s="24" t="str">
        <f>IF(F835="","",F835&amp;"@"&amp;COUNTIF($F$1:F835,F835))</f>
        <v/>
      </c>
      <c r="H835" s="24" t="str">
        <f t="shared" ref="H835:H898" si="13">IF(B835="naver","Naver 검색",IF(B835="google","Google 검색",IF(B835="(direct)","직접유입",UPPER(LEFT(B835,1))&amp;MID(B835,2,99))))</f>
        <v>Google 검색</v>
      </c>
      <c r="J835" s="24" t="str">
        <f>IF(F835="","",INDEX('기사 리스트'!B:B,MATCH("https://skinnonews.com"&amp;A835,'기사 리스트'!C:C,0)))</f>
        <v/>
      </c>
    </row>
    <row r="836" spans="1:10">
      <c r="A836" s="30" t="s">
        <v>1857</v>
      </c>
      <c r="B836" s="30" t="s">
        <v>2910</v>
      </c>
      <c r="C836" s="30">
        <v>7</v>
      </c>
      <c r="D836" s="30">
        <v>6</v>
      </c>
      <c r="F836" s="24" t="str">
        <f>IFERROR(MATCH(A836,기사별유입!$J$3:$J$3072,0),"")</f>
        <v/>
      </c>
      <c r="G836" s="24" t="str">
        <f>IF(F836="","",F836&amp;"@"&amp;COUNTIF($F$1:F836,F836))</f>
        <v/>
      </c>
      <c r="H836" s="24" t="str">
        <f t="shared" si="13"/>
        <v>Google 검색</v>
      </c>
      <c r="J836" s="24" t="str">
        <f>IF(F836="","",INDEX('기사 리스트'!B:B,MATCH("https://skinnonews.com"&amp;A836,'기사 리스트'!C:C,0)))</f>
        <v/>
      </c>
    </row>
    <row r="837" spans="1:10">
      <c r="A837" s="30" t="s">
        <v>2697</v>
      </c>
      <c r="B837" s="30" t="s">
        <v>2910</v>
      </c>
      <c r="C837" s="30">
        <v>7</v>
      </c>
      <c r="D837" s="30">
        <v>6</v>
      </c>
      <c r="F837" s="24" t="str">
        <f>IFERROR(MATCH(A837,기사별유입!$J$3:$J$3072,0),"")</f>
        <v/>
      </c>
      <c r="G837" s="24" t="str">
        <f>IF(F837="","",F837&amp;"@"&amp;COUNTIF($F$1:F837,F837))</f>
        <v/>
      </c>
      <c r="H837" s="24" t="str">
        <f t="shared" si="13"/>
        <v>Google 검색</v>
      </c>
      <c r="J837" s="24" t="str">
        <f>IF(F837="","",INDEX('기사 리스트'!B:B,MATCH("https://skinnonews.com"&amp;A837,'기사 리스트'!C:C,0)))</f>
        <v/>
      </c>
    </row>
    <row r="838" spans="1:10">
      <c r="A838" s="30" t="s">
        <v>2384</v>
      </c>
      <c r="B838" s="30" t="s">
        <v>2910</v>
      </c>
      <c r="C838" s="30">
        <v>7</v>
      </c>
      <c r="D838" s="30">
        <v>7</v>
      </c>
      <c r="F838" s="24" t="str">
        <f>IFERROR(MATCH(A838,기사별유입!$J$3:$J$3072,0),"")</f>
        <v/>
      </c>
      <c r="G838" s="24" t="str">
        <f>IF(F838="","",F838&amp;"@"&amp;COUNTIF($F$1:F838,F838))</f>
        <v/>
      </c>
      <c r="H838" s="24" t="str">
        <f t="shared" si="13"/>
        <v>Google 검색</v>
      </c>
      <c r="J838" s="24" t="str">
        <f>IF(F838="","",INDEX('기사 리스트'!B:B,MATCH("https://skinnonews.com"&amp;A838,'기사 리스트'!C:C,0)))</f>
        <v/>
      </c>
    </row>
    <row r="839" spans="1:10">
      <c r="A839" s="30" t="s">
        <v>1818</v>
      </c>
      <c r="B839" s="30" t="s">
        <v>2910</v>
      </c>
      <c r="C839" s="30">
        <v>7</v>
      </c>
      <c r="D839" s="30">
        <v>7</v>
      </c>
      <c r="F839" s="24" t="str">
        <f>IFERROR(MATCH(A839,기사별유입!$J$3:$J$3072,0),"")</f>
        <v/>
      </c>
      <c r="G839" s="24" t="str">
        <f>IF(F839="","",F839&amp;"@"&amp;COUNTIF($F$1:F839,F839))</f>
        <v/>
      </c>
      <c r="H839" s="24" t="str">
        <f t="shared" si="13"/>
        <v>Google 검색</v>
      </c>
      <c r="J839" s="24" t="str">
        <f>IF(F839="","",INDEX('기사 리스트'!B:B,MATCH("https://skinnonews.com"&amp;A839,'기사 리스트'!C:C,0)))</f>
        <v/>
      </c>
    </row>
    <row r="840" spans="1:10">
      <c r="A840" s="30" t="s">
        <v>1571</v>
      </c>
      <c r="B840" s="30" t="s">
        <v>2910</v>
      </c>
      <c r="C840" s="30">
        <v>7</v>
      </c>
      <c r="D840" s="30">
        <v>6</v>
      </c>
      <c r="F840" s="24" t="str">
        <f>IFERROR(MATCH(A840,기사별유입!$J$3:$J$3072,0),"")</f>
        <v/>
      </c>
      <c r="G840" s="24" t="str">
        <f>IF(F840="","",F840&amp;"@"&amp;COUNTIF($F$1:F840,F840))</f>
        <v/>
      </c>
      <c r="H840" s="24" t="str">
        <f t="shared" si="13"/>
        <v>Google 검색</v>
      </c>
      <c r="J840" s="24" t="str">
        <f>IF(F840="","",INDEX('기사 리스트'!B:B,MATCH("https://skinnonews.com"&amp;A840,'기사 리스트'!C:C,0)))</f>
        <v/>
      </c>
    </row>
    <row r="841" spans="1:10">
      <c r="A841" s="30" t="s">
        <v>2700</v>
      </c>
      <c r="B841" s="30" t="s">
        <v>2910</v>
      </c>
      <c r="C841" s="30">
        <v>7</v>
      </c>
      <c r="D841" s="30">
        <v>6</v>
      </c>
      <c r="F841" s="24" t="str">
        <f>IFERROR(MATCH(A841,기사별유입!$J$3:$J$3072,0),"")</f>
        <v/>
      </c>
      <c r="G841" s="24" t="str">
        <f>IF(F841="","",F841&amp;"@"&amp;COUNTIF($F$1:F841,F841))</f>
        <v/>
      </c>
      <c r="H841" s="24" t="str">
        <f t="shared" si="13"/>
        <v>Google 검색</v>
      </c>
      <c r="J841" s="24" t="str">
        <f>IF(F841="","",INDEX('기사 리스트'!B:B,MATCH("https://skinnonews.com"&amp;A841,'기사 리스트'!C:C,0)))</f>
        <v/>
      </c>
    </row>
    <row r="842" spans="1:10">
      <c r="A842" s="30" t="s">
        <v>1247</v>
      </c>
      <c r="B842" s="30" t="s">
        <v>2909</v>
      </c>
      <c r="C842" s="30">
        <v>7</v>
      </c>
      <c r="D842" s="30">
        <v>6</v>
      </c>
      <c r="F842" s="24">
        <f>IFERROR(MATCH(A842,기사별유입!$J$3:$J$3072,0),"")</f>
        <v>43</v>
      </c>
      <c r="G842" s="24" t="str">
        <f>IF(F842="","",F842&amp;"@"&amp;COUNTIF($F$1:F842,F842))</f>
        <v>43@2</v>
      </c>
      <c r="H842" s="24" t="str">
        <f t="shared" si="13"/>
        <v>직접유입</v>
      </c>
      <c r="J842" s="24" t="str">
        <f>IF(F842="","",INDEX('기사 리스트'!B:B,MATCH("https://skinnonews.com"&amp;A842,'기사 리스트'!C:C,0)))</f>
        <v>[SKinno Tech] 2차전지의 핵심은 바로 이것? 음극 활물질 살펴보기!</v>
      </c>
    </row>
    <row r="843" spans="1:10">
      <c r="A843" s="30" t="s">
        <v>1603</v>
      </c>
      <c r="B843" s="30" t="s">
        <v>2910</v>
      </c>
      <c r="C843" s="30">
        <v>7</v>
      </c>
      <c r="D843" s="30">
        <v>7</v>
      </c>
      <c r="F843" s="24" t="str">
        <f>IFERROR(MATCH(A843,기사별유입!$J$3:$J$3072,0),"")</f>
        <v/>
      </c>
      <c r="G843" s="24" t="str">
        <f>IF(F843="","",F843&amp;"@"&amp;COUNTIF($F$1:F843,F843))</f>
        <v/>
      </c>
      <c r="H843" s="24" t="str">
        <f t="shared" si="13"/>
        <v>Google 검색</v>
      </c>
      <c r="J843" s="24" t="str">
        <f>IF(F843="","",INDEX('기사 리스트'!B:B,MATCH("https://skinnonews.com"&amp;A843,'기사 리스트'!C:C,0)))</f>
        <v/>
      </c>
    </row>
    <row r="844" spans="1:10">
      <c r="A844" s="30" t="s">
        <v>2157</v>
      </c>
      <c r="B844" s="30" t="s">
        <v>2910</v>
      </c>
      <c r="C844" s="30">
        <v>7</v>
      </c>
      <c r="D844" s="30">
        <v>6</v>
      </c>
      <c r="F844" s="24" t="str">
        <f>IFERROR(MATCH(A844,기사별유입!$J$3:$J$3072,0),"")</f>
        <v/>
      </c>
      <c r="G844" s="24" t="str">
        <f>IF(F844="","",F844&amp;"@"&amp;COUNTIF($F$1:F844,F844))</f>
        <v/>
      </c>
      <c r="H844" s="24" t="str">
        <f t="shared" si="13"/>
        <v>Google 검색</v>
      </c>
      <c r="J844" s="24" t="str">
        <f>IF(F844="","",INDEX('기사 리스트'!B:B,MATCH("https://skinnonews.com"&amp;A844,'기사 리스트'!C:C,0)))</f>
        <v/>
      </c>
    </row>
    <row r="845" spans="1:10">
      <c r="A845" s="30" t="s">
        <v>1243</v>
      </c>
      <c r="B845" s="30" t="s">
        <v>2925</v>
      </c>
      <c r="C845" s="30">
        <v>7</v>
      </c>
      <c r="D845" s="30">
        <v>4</v>
      </c>
      <c r="F845" s="24">
        <f>IFERROR(MATCH(A845,기사별유입!$J$3:$J$3072,0),"")</f>
        <v>19</v>
      </c>
      <c r="G845" s="24" t="str">
        <f>IF(F845="","",F845&amp;"@"&amp;COUNTIF($F$1:F845,F845))</f>
        <v>19@4</v>
      </c>
      <c r="H845" s="24" t="str">
        <f t="shared" si="13"/>
        <v>Naver.com</v>
      </c>
      <c r="J845" s="24" t="str">
        <f>IF(F845="","",INDEX('기사 리스트'!B:B,MATCH("https://skinnonews.com"&amp;A845,'기사 리스트'!C:C,0)))</f>
        <v>폐식용유로 하늘을 나는 비행기가 있다?! 새로운 대안으로 떠오른 지속가능항공유(SAF) – 겨울 여행 시즌, 알고 가면 더 재밌다(2)</v>
      </c>
    </row>
    <row r="846" spans="1:10">
      <c r="A846" s="30" t="s">
        <v>1859</v>
      </c>
      <c r="B846" s="30" t="s">
        <v>2910</v>
      </c>
      <c r="C846" s="30">
        <v>7</v>
      </c>
      <c r="D846" s="30">
        <v>3</v>
      </c>
      <c r="F846" s="24" t="str">
        <f>IFERROR(MATCH(A846,기사별유입!$J$3:$J$3072,0),"")</f>
        <v/>
      </c>
      <c r="G846" s="24" t="str">
        <f>IF(F846="","",F846&amp;"@"&amp;COUNTIF($F$1:F846,F846))</f>
        <v/>
      </c>
      <c r="H846" s="24" t="str">
        <f t="shared" si="13"/>
        <v>Google 검색</v>
      </c>
      <c r="J846" s="24" t="str">
        <f>IF(F846="","",INDEX('기사 리스트'!B:B,MATCH("https://skinnonews.com"&amp;A846,'기사 리스트'!C:C,0)))</f>
        <v/>
      </c>
    </row>
    <row r="847" spans="1:10">
      <c r="A847" s="30" t="s">
        <v>1819</v>
      </c>
      <c r="B847" s="30" t="s">
        <v>2910</v>
      </c>
      <c r="C847" s="30">
        <v>7</v>
      </c>
      <c r="D847" s="30">
        <v>5</v>
      </c>
      <c r="F847" s="24" t="str">
        <f>IFERROR(MATCH(A847,기사별유입!$J$3:$J$3072,0),"")</f>
        <v/>
      </c>
      <c r="G847" s="24" t="str">
        <f>IF(F847="","",F847&amp;"@"&amp;COUNTIF($F$1:F847,F847))</f>
        <v/>
      </c>
      <c r="H847" s="24" t="str">
        <f t="shared" si="13"/>
        <v>Google 검색</v>
      </c>
      <c r="J847" s="24" t="str">
        <f>IF(F847="","",INDEX('기사 리스트'!B:B,MATCH("https://skinnonews.com"&amp;A847,'기사 리스트'!C:C,0)))</f>
        <v/>
      </c>
    </row>
    <row r="848" spans="1:10">
      <c r="A848" s="30" t="s">
        <v>1472</v>
      </c>
      <c r="B848" s="30" t="s">
        <v>2909</v>
      </c>
      <c r="C848" s="30">
        <v>7</v>
      </c>
      <c r="D848" s="30">
        <v>6</v>
      </c>
      <c r="F848" s="24" t="str">
        <f>IFERROR(MATCH(A848,기사별유입!$J$3:$J$3072,0),"")</f>
        <v/>
      </c>
      <c r="G848" s="24" t="str">
        <f>IF(F848="","",F848&amp;"@"&amp;COUNTIF($F$1:F848,F848))</f>
        <v/>
      </c>
      <c r="H848" s="24" t="str">
        <f t="shared" si="13"/>
        <v>직접유입</v>
      </c>
      <c r="J848" s="24" t="str">
        <f>IF(F848="","",INDEX('기사 리스트'!B:B,MATCH("https://skinnonews.com"&amp;A848,'기사 리스트'!C:C,0)))</f>
        <v/>
      </c>
    </row>
    <row r="849" spans="1:10">
      <c r="A849" s="30" t="s">
        <v>1251</v>
      </c>
      <c r="B849" s="30" t="s">
        <v>2925</v>
      </c>
      <c r="C849" s="30">
        <v>7</v>
      </c>
      <c r="D849" s="30">
        <v>7</v>
      </c>
      <c r="F849" s="24">
        <f>IFERROR(MATCH(A849,기사별유입!$J$3:$J$3072,0),"")</f>
        <v>20</v>
      </c>
      <c r="G849" s="24" t="str">
        <f>IF(F849="","",F849&amp;"@"&amp;COUNTIF($F$1:F849,F849))</f>
        <v>20@6</v>
      </c>
      <c r="H849" s="24" t="str">
        <f t="shared" si="13"/>
        <v>Naver.com</v>
      </c>
      <c r="J849" s="24" t="str">
        <f>IF(F849="","",INDEX('기사 리스트'!B:B,MATCH("https://skinnonews.com"&amp;A849,'기사 리스트'!C:C,0)))</f>
        <v>SK엔무브, 데이터센터 수조형 액침냉각 이어 정밀액체냉각 시장 본격 진출</v>
      </c>
    </row>
    <row r="850" spans="1:10">
      <c r="A850" s="30" t="s">
        <v>1349</v>
      </c>
      <c r="B850" s="30" t="s">
        <v>2909</v>
      </c>
      <c r="C850" s="30">
        <v>7</v>
      </c>
      <c r="D850" s="30">
        <v>5</v>
      </c>
      <c r="F850" s="24" t="str">
        <f>IFERROR(MATCH(A850,기사별유입!$J$3:$J$3072,0),"")</f>
        <v/>
      </c>
      <c r="G850" s="24" t="str">
        <f>IF(F850="","",F850&amp;"@"&amp;COUNTIF($F$1:F850,F850))</f>
        <v/>
      </c>
      <c r="H850" s="24" t="str">
        <f t="shared" si="13"/>
        <v>직접유입</v>
      </c>
      <c r="J850" s="24" t="str">
        <f>IF(F850="","",INDEX('기사 리스트'!B:B,MATCH("https://skinnonews.com"&amp;A850,'기사 리스트'!C:C,0)))</f>
        <v/>
      </c>
    </row>
    <row r="851" spans="1:10">
      <c r="A851" s="30" t="s">
        <v>1473</v>
      </c>
      <c r="B851" s="30" t="s">
        <v>2911</v>
      </c>
      <c r="C851" s="30">
        <v>7</v>
      </c>
      <c r="D851" s="30">
        <v>5</v>
      </c>
      <c r="F851" s="24" t="str">
        <f>IFERROR(MATCH(A851,기사별유입!$J$3:$J$3072,0),"")</f>
        <v/>
      </c>
      <c r="G851" s="24" t="str">
        <f>IF(F851="","",F851&amp;"@"&amp;COUNTIF($F$1:F851,F851))</f>
        <v/>
      </c>
      <c r="H851" s="24" t="str">
        <f t="shared" si="13"/>
        <v>Naver 검색</v>
      </c>
      <c r="J851" s="24" t="str">
        <f>IF(F851="","",INDEX('기사 리스트'!B:B,MATCH("https://skinnonews.com"&amp;A851,'기사 리스트'!C:C,0)))</f>
        <v/>
      </c>
    </row>
    <row r="852" spans="1:10">
      <c r="A852" s="30" t="s">
        <v>1473</v>
      </c>
      <c r="B852" s="30" t="s">
        <v>2925</v>
      </c>
      <c r="C852" s="30">
        <v>7</v>
      </c>
      <c r="D852" s="30">
        <v>7</v>
      </c>
      <c r="F852" s="24" t="str">
        <f>IFERROR(MATCH(A852,기사별유입!$J$3:$J$3072,0),"")</f>
        <v/>
      </c>
      <c r="G852" s="24" t="str">
        <f>IF(F852="","",F852&amp;"@"&amp;COUNTIF($F$1:F852,F852))</f>
        <v/>
      </c>
      <c r="H852" s="24" t="str">
        <f t="shared" si="13"/>
        <v>Naver.com</v>
      </c>
      <c r="J852" s="24" t="str">
        <f>IF(F852="","",INDEX('기사 리스트'!B:B,MATCH("https://skinnonews.com"&amp;A852,'기사 리스트'!C:C,0)))</f>
        <v/>
      </c>
    </row>
    <row r="853" spans="1:10">
      <c r="A853" s="30" t="s">
        <v>1497</v>
      </c>
      <c r="B853" s="30" t="s">
        <v>2910</v>
      </c>
      <c r="C853" s="30">
        <v>7</v>
      </c>
      <c r="D853" s="30">
        <v>6</v>
      </c>
      <c r="F853" s="24" t="str">
        <f>IFERROR(MATCH(A853,기사별유입!$J$3:$J$3072,0),"")</f>
        <v/>
      </c>
      <c r="G853" s="24" t="str">
        <f>IF(F853="","",F853&amp;"@"&amp;COUNTIF($F$1:F853,F853))</f>
        <v/>
      </c>
      <c r="H853" s="24" t="str">
        <f t="shared" si="13"/>
        <v>Google 검색</v>
      </c>
      <c r="J853" s="24" t="str">
        <f>IF(F853="","",INDEX('기사 리스트'!B:B,MATCH("https://skinnonews.com"&amp;A853,'기사 리스트'!C:C,0)))</f>
        <v/>
      </c>
    </row>
    <row r="854" spans="1:10">
      <c r="A854" s="30" t="s">
        <v>1217</v>
      </c>
      <c r="B854" s="30" t="s">
        <v>2913</v>
      </c>
      <c r="C854" s="30">
        <v>7</v>
      </c>
      <c r="D854" s="30">
        <v>6</v>
      </c>
      <c r="F854" s="24">
        <f>IFERROR(MATCH(A854,기사별유입!$J$3:$J$3072,0),"")</f>
        <v>4</v>
      </c>
      <c r="G854" s="24" t="str">
        <f>IF(F854="","",F854&amp;"@"&amp;COUNTIF($F$1:F854,F854))</f>
        <v>4@4</v>
      </c>
      <c r="H854" s="24" t="str">
        <f t="shared" si="13"/>
        <v>Sk-on.com</v>
      </c>
      <c r="J854" s="24" t="str">
        <f>IF(F854="","",INDEX('기사 리스트'!B:B,MATCH("https://skinnonews.com"&amp;A854,'기사 리스트'!C:C,0)))</f>
        <v>[전지적 배터리 시점] ② 2차전지 성능을 좌우하는 ‘네 가지 속사정’ 파헤치기</v>
      </c>
    </row>
    <row r="855" spans="1:10">
      <c r="A855" s="30" t="s">
        <v>1411</v>
      </c>
      <c r="B855" s="30" t="s">
        <v>2967</v>
      </c>
      <c r="C855" s="30">
        <v>7</v>
      </c>
      <c r="D855" s="30">
        <v>7</v>
      </c>
      <c r="F855" s="24" t="str">
        <f>IFERROR(MATCH(A855,기사별유입!$J$3:$J$3072,0),"")</f>
        <v/>
      </c>
      <c r="G855" s="24" t="str">
        <f>IF(F855="","",F855&amp;"@"&amp;COUNTIF($F$1:F855,F855))</f>
        <v/>
      </c>
      <c r="H855" s="24" t="str">
        <f t="shared" si="13"/>
        <v>Linkedin.com</v>
      </c>
      <c r="J855" s="24" t="str">
        <f>IF(F855="","",INDEX('기사 리스트'!B:B,MATCH("https://skinnonews.com"&amp;A855,'기사 리스트'!C:C,0)))</f>
        <v/>
      </c>
    </row>
    <row r="856" spans="1:10">
      <c r="A856" s="30" t="s">
        <v>1253</v>
      </c>
      <c r="B856" s="30" t="s">
        <v>2915</v>
      </c>
      <c r="C856" s="30">
        <v>7</v>
      </c>
      <c r="D856" s="30">
        <v>5</v>
      </c>
      <c r="F856" s="24" t="str">
        <f>IFERROR(MATCH(A856,기사별유입!$J$3:$J$3072,0),"")</f>
        <v/>
      </c>
      <c r="G856" s="24" t="str">
        <f>IF(F856="","",F856&amp;"@"&amp;COUNTIF($F$1:F856,F856))</f>
        <v/>
      </c>
      <c r="H856" s="24" t="str">
        <f t="shared" si="13"/>
        <v>Skgeocentric.com</v>
      </c>
      <c r="J856" s="24" t="str">
        <f>IF(F856="","",INDEX('기사 리스트'!B:B,MATCH("https://skinnonews.com"&amp;A856,'기사 리스트'!C:C,0)))</f>
        <v/>
      </c>
    </row>
    <row r="857" spans="1:10">
      <c r="A857" s="30" t="s">
        <v>1314</v>
      </c>
      <c r="B857" s="30" t="s">
        <v>2909</v>
      </c>
      <c r="C857" s="30">
        <v>7</v>
      </c>
      <c r="D857" s="30">
        <v>6</v>
      </c>
      <c r="F857" s="24" t="str">
        <f>IFERROR(MATCH(A857,기사별유입!$J$3:$J$3072,0),"")</f>
        <v/>
      </c>
      <c r="G857" s="24" t="str">
        <f>IF(F857="","",F857&amp;"@"&amp;COUNTIF($F$1:F857,F857))</f>
        <v/>
      </c>
      <c r="H857" s="24" t="str">
        <f t="shared" si="13"/>
        <v>직접유입</v>
      </c>
      <c r="J857" s="24" t="str">
        <f>IF(F857="","",INDEX('기사 리스트'!B:B,MATCH("https://skinnonews.com"&amp;A857,'기사 리스트'!C:C,0)))</f>
        <v/>
      </c>
    </row>
    <row r="858" spans="1:10">
      <c r="A858" s="30" t="s">
        <v>1363</v>
      </c>
      <c r="B858" s="30" t="s">
        <v>2911</v>
      </c>
      <c r="C858" s="30">
        <v>7</v>
      </c>
      <c r="D858" s="30">
        <v>6</v>
      </c>
      <c r="F858" s="24" t="str">
        <f>IFERROR(MATCH(A858,기사별유입!$J$3:$J$3072,0),"")</f>
        <v/>
      </c>
      <c r="G858" s="24" t="str">
        <f>IF(F858="","",F858&amp;"@"&amp;COUNTIF($F$1:F858,F858))</f>
        <v/>
      </c>
      <c r="H858" s="24" t="str">
        <f t="shared" si="13"/>
        <v>Naver 검색</v>
      </c>
      <c r="J858" s="24" t="str">
        <f>IF(F858="","",INDEX('기사 리스트'!B:B,MATCH("https://skinnonews.com"&amp;A858,'기사 리스트'!C:C,0)))</f>
        <v/>
      </c>
    </row>
    <row r="859" spans="1:10">
      <c r="A859" s="30" t="s">
        <v>3105</v>
      </c>
      <c r="B859" s="30" t="s">
        <v>2935</v>
      </c>
      <c r="C859" s="30">
        <v>7</v>
      </c>
      <c r="D859" s="30">
        <v>6</v>
      </c>
      <c r="F859" s="24">
        <f>IFERROR(MATCH(A859,기사별유입!$J$3:$J$3072,0),"")</f>
        <v>27</v>
      </c>
      <c r="G859" s="24" t="str">
        <f>IF(F859="","",F859&amp;"@"&amp;COUNTIF($F$1:F859,F859))</f>
        <v>27@4</v>
      </c>
      <c r="H859" s="24" t="str">
        <f t="shared" si="13"/>
        <v>M.search.naver.com</v>
      </c>
      <c r="J859" s="24" t="str">
        <f>IF(F859="","",INDEX('기사 리스트'!B:B,MATCH("https://skinnonews.com"&amp;A859,'기사 리스트'!C:C,0)))</f>
        <v>[SK이노베이션 2024년 2분기 실적 발표] 2024년 상반기 매출액 37조 6,542억원, 영업이익 5,789억원 달성… 하반기도 지속 성장 전망</v>
      </c>
    </row>
    <row r="860" spans="1:10">
      <c r="A860" s="30" t="s">
        <v>3108</v>
      </c>
      <c r="B860" s="30" t="s">
        <v>2909</v>
      </c>
      <c r="C860" s="30">
        <v>7</v>
      </c>
      <c r="D860" s="30">
        <v>5</v>
      </c>
      <c r="F860" s="24" t="str">
        <f>IFERROR(MATCH(A860,기사별유입!$J$3:$J$3072,0),"")</f>
        <v/>
      </c>
      <c r="G860" s="24" t="str">
        <f>IF(F860="","",F860&amp;"@"&amp;COUNTIF($F$1:F860,F860))</f>
        <v/>
      </c>
      <c r="H860" s="24" t="str">
        <f t="shared" si="13"/>
        <v>직접유입</v>
      </c>
      <c r="J860" s="24" t="str">
        <f>IF(F860="","",INDEX('기사 리스트'!B:B,MATCH("https://skinnonews.com"&amp;A860,'기사 리스트'!C:C,0)))</f>
        <v/>
      </c>
    </row>
    <row r="861" spans="1:10">
      <c r="A861" s="30" t="s">
        <v>3104</v>
      </c>
      <c r="B861" s="30" t="s">
        <v>2909</v>
      </c>
      <c r="C861" s="30">
        <v>7</v>
      </c>
      <c r="D861" s="30">
        <v>7</v>
      </c>
      <c r="F861" s="24" t="str">
        <f>IFERROR(MATCH(A861,기사별유입!$J$3:$J$3072,0),"")</f>
        <v/>
      </c>
      <c r="G861" s="24" t="str">
        <f>IF(F861="","",F861&amp;"@"&amp;COUNTIF($F$1:F861,F861))</f>
        <v/>
      </c>
      <c r="H861" s="24" t="str">
        <f t="shared" si="13"/>
        <v>직접유입</v>
      </c>
      <c r="J861" s="24" t="str">
        <f>IF(F861="","",INDEX('기사 리스트'!B:B,MATCH("https://skinnonews.com"&amp;A861,'기사 리스트'!C:C,0)))</f>
        <v/>
      </c>
    </row>
    <row r="862" spans="1:10">
      <c r="A862" s="30" t="s">
        <v>3107</v>
      </c>
      <c r="B862" s="30" t="s">
        <v>2911</v>
      </c>
      <c r="C862" s="30">
        <v>7</v>
      </c>
      <c r="D862" s="30">
        <v>7</v>
      </c>
      <c r="F862" s="24">
        <f>IFERROR(MATCH(A862,기사별유입!$J$3:$J$3072,0),"")</f>
        <v>14</v>
      </c>
      <c r="G862" s="24" t="str">
        <f>IF(F862="","",F862&amp;"@"&amp;COUNTIF($F$1:F862,F862))</f>
        <v>14@3</v>
      </c>
      <c r="H862" s="24" t="str">
        <f t="shared" si="13"/>
        <v>Naver 검색</v>
      </c>
      <c r="J862" s="24" t="str">
        <f>IF(F862="","",INDEX('기사 리스트'!B:B,MATCH("https://skinnonews.com"&amp;A862,'기사 리스트'!C:C,0)))</f>
        <v>SK이노베이션-SK E&amp;S 합병안 압도적 찬성으로 통과… ”자산 100조원 규모 아태 최대 민간 에너지기업 첫발”</v>
      </c>
    </row>
    <row r="863" spans="1:10">
      <c r="A863" s="30" t="s">
        <v>3491</v>
      </c>
      <c r="B863" s="30" t="s">
        <v>2911</v>
      </c>
      <c r="C863" s="30">
        <v>7</v>
      </c>
      <c r="D863" s="30">
        <v>3</v>
      </c>
      <c r="F863" s="24">
        <f>IFERROR(MATCH(A863,기사별유입!$J$3:$J$3072,0),"")</f>
        <v>94</v>
      </c>
      <c r="G863" s="24" t="str">
        <f>IF(F863="","",F863&amp;"@"&amp;COUNTIF($F$1:F863,F863))</f>
        <v>94@4</v>
      </c>
      <c r="H863" s="24" t="str">
        <f t="shared" si="13"/>
        <v>Naver 검색</v>
      </c>
      <c r="J863" s="24" t="str">
        <f>IF(F863="","",INDEX('기사 리스트'!B:B,MATCH("https://skinnonews.com"&amp;A863,'기사 리스트'!C:C,0)))</f>
        <v>SK인천석유화학과 함께하는 우리동네 Culture Plus+ ‘한 여름밤의 콘서트’ 진행</v>
      </c>
    </row>
    <row r="864" spans="1:10">
      <c r="A864" s="30" t="s">
        <v>3491</v>
      </c>
      <c r="B864" s="30" t="s">
        <v>2923</v>
      </c>
      <c r="C864" s="30">
        <v>7</v>
      </c>
      <c r="D864" s="30">
        <v>3</v>
      </c>
      <c r="F864" s="24">
        <f>IFERROR(MATCH(A864,기사별유입!$J$3:$J$3072,0),"")</f>
        <v>94</v>
      </c>
      <c r="G864" s="24" t="str">
        <f>IF(F864="","",F864&amp;"@"&amp;COUNTIF($F$1:F864,F864))</f>
        <v>94@5</v>
      </c>
      <c r="H864" s="24" t="str">
        <f t="shared" si="13"/>
        <v>Ozmailer.com</v>
      </c>
      <c r="J864" s="24" t="str">
        <f>IF(F864="","",INDEX('기사 리스트'!B:B,MATCH("https://skinnonews.com"&amp;A864,'기사 리스트'!C:C,0)))</f>
        <v>SK인천석유화학과 함께하는 우리동네 Culture Plus+ ‘한 여름밤의 콘서트’ 진행</v>
      </c>
    </row>
    <row r="865" spans="1:10">
      <c r="A865" s="30" t="s">
        <v>3482</v>
      </c>
      <c r="B865" s="30" t="s">
        <v>2911</v>
      </c>
      <c r="C865" s="30">
        <v>7</v>
      </c>
      <c r="D865" s="30">
        <v>6</v>
      </c>
      <c r="F865" s="24">
        <f>IFERROR(MATCH(A865,기사별유입!$J$3:$J$3072,0),"")</f>
        <v>15</v>
      </c>
      <c r="G865" s="24" t="str">
        <f>IF(F865="","",F865&amp;"@"&amp;COUNTIF($F$1:F865,F865))</f>
        <v>15@6</v>
      </c>
      <c r="H865" s="24" t="str">
        <f t="shared" si="13"/>
        <v>Naver 검색</v>
      </c>
      <c r="J865" s="24" t="str">
        <f>IF(F865="","",INDEX('기사 리스트'!B:B,MATCH("https://skinnonews.com"&amp;A865,'기사 리스트'!C:C,0)))</f>
        <v>SK이노베이션, 발달장애 아동들과 ‘행복 여정’ 나서</v>
      </c>
    </row>
    <row r="866" spans="1:10">
      <c r="A866" s="30" t="s">
        <v>3492</v>
      </c>
      <c r="B866" s="30" t="s">
        <v>2910</v>
      </c>
      <c r="C866" s="30">
        <v>7</v>
      </c>
      <c r="D866" s="30">
        <v>7</v>
      </c>
      <c r="F866" s="24">
        <f>IFERROR(MATCH(A866,기사별유입!$J$3:$J$3072,0),"")</f>
        <v>95</v>
      </c>
      <c r="G866" s="24" t="str">
        <f>IF(F866="","",F866&amp;"@"&amp;COUNTIF($F$1:F866,F866))</f>
        <v>95@2</v>
      </c>
      <c r="H866" s="24" t="str">
        <f t="shared" si="13"/>
        <v>Google 검색</v>
      </c>
      <c r="J866" s="24" t="str">
        <f>IF(F866="","",INDEX('기사 리스트'!B:B,MATCH("https://skinnonews.com"&amp;A866,'기사 리스트'!C:C,0)))</f>
        <v>SK인천석유화학, 추석 맞이 ‘이웃사랑 나눔 행사’ 진행</v>
      </c>
    </row>
    <row r="867" spans="1:10">
      <c r="A867" s="30" t="s">
        <v>3487</v>
      </c>
      <c r="B867" s="30" t="s">
        <v>2911</v>
      </c>
      <c r="C867" s="30">
        <v>7</v>
      </c>
      <c r="D867" s="30">
        <v>6</v>
      </c>
      <c r="F867" s="24">
        <f>IFERROR(MATCH(A867,기사별유입!$J$3:$J$3072,0),"")</f>
        <v>61</v>
      </c>
      <c r="G867" s="24" t="str">
        <f>IF(F867="","",F867&amp;"@"&amp;COUNTIF($F$1:F867,F867))</f>
        <v>61@5</v>
      </c>
      <c r="H867" s="24" t="str">
        <f t="shared" si="13"/>
        <v>Naver 검색</v>
      </c>
      <c r="J867" s="24" t="str">
        <f>IF(F867="","",INDEX('기사 리스트'!B:B,MATCH("https://skinnonews.com"&amp;A867,'기사 리스트'!C:C,0)))</f>
        <v>SK엔무브, 에코바디스 ESG 평가 ‘골드 등급’ 획득</v>
      </c>
    </row>
    <row r="868" spans="1:10">
      <c r="A868" s="30" t="s">
        <v>3488</v>
      </c>
      <c r="B868" s="30" t="s">
        <v>2911</v>
      </c>
      <c r="C868" s="30">
        <v>7</v>
      </c>
      <c r="D868" s="30">
        <v>4</v>
      </c>
      <c r="F868" s="24">
        <f>IFERROR(MATCH(A868,기사별유입!$J$3:$J$3072,0),"")</f>
        <v>62</v>
      </c>
      <c r="G868" s="24" t="str">
        <f>IF(F868="","",F868&amp;"@"&amp;COUNTIF($F$1:F868,F868))</f>
        <v>62@4</v>
      </c>
      <c r="H868" s="24" t="str">
        <f t="shared" si="13"/>
        <v>Naver 검색</v>
      </c>
      <c r="J868" s="24" t="str">
        <f>IF(F868="","",INDEX('기사 리스트'!B:B,MATCH("https://skinnonews.com"&amp;A868,'기사 리스트'!C:C,0)))</f>
        <v>최태원 회장, “AI는 개별 기업 아닌 산업 인프라로 구축해야 효율적“</v>
      </c>
    </row>
    <row r="869" spans="1:10">
      <c r="A869" s="30" t="s">
        <v>2076</v>
      </c>
      <c r="B869" s="30" t="s">
        <v>2910</v>
      </c>
      <c r="C869" s="30">
        <v>7</v>
      </c>
      <c r="D869" s="30">
        <v>7</v>
      </c>
      <c r="F869" s="24" t="str">
        <f>IFERROR(MATCH(A869,기사별유입!$J$3:$J$3072,0),"")</f>
        <v/>
      </c>
      <c r="G869" s="24" t="str">
        <f>IF(F869="","",F869&amp;"@"&amp;COUNTIF($F$1:F869,F869))</f>
        <v/>
      </c>
      <c r="H869" s="24" t="str">
        <f t="shared" si="13"/>
        <v>Google 검색</v>
      </c>
      <c r="J869" s="24" t="str">
        <f>IF(F869="","",INDEX('기사 리스트'!B:B,MATCH("https://skinnonews.com"&amp;A869,'기사 리스트'!C:C,0)))</f>
        <v/>
      </c>
    </row>
    <row r="870" spans="1:10">
      <c r="A870" s="30" t="s">
        <v>3268</v>
      </c>
      <c r="B870" s="30" t="s">
        <v>2910</v>
      </c>
      <c r="C870" s="30">
        <v>7</v>
      </c>
      <c r="D870" s="30">
        <v>5</v>
      </c>
      <c r="F870" s="24" t="str">
        <f>IFERROR(MATCH(A870,기사별유입!$J$3:$J$3072,0),"")</f>
        <v/>
      </c>
      <c r="G870" s="24" t="str">
        <f>IF(F870="","",F870&amp;"@"&amp;COUNTIF($F$1:F870,F870))</f>
        <v/>
      </c>
      <c r="H870" s="24" t="str">
        <f t="shared" si="13"/>
        <v>Google 검색</v>
      </c>
      <c r="J870" s="24" t="str">
        <f>IF(F870="","",INDEX('기사 리스트'!B:B,MATCH("https://skinnonews.com"&amp;A870,'기사 리스트'!C:C,0)))</f>
        <v/>
      </c>
    </row>
    <row r="871" spans="1:10">
      <c r="A871" s="30" t="s">
        <v>1609</v>
      </c>
      <c r="B871" s="30" t="s">
        <v>2910</v>
      </c>
      <c r="C871" s="30">
        <v>7</v>
      </c>
      <c r="D871" s="30">
        <v>7</v>
      </c>
      <c r="F871" s="24" t="str">
        <f>IFERROR(MATCH(A871,기사별유입!$J$3:$J$3072,0),"")</f>
        <v/>
      </c>
      <c r="G871" s="24" t="str">
        <f>IF(F871="","",F871&amp;"@"&amp;COUNTIF($F$1:F871,F871))</f>
        <v/>
      </c>
      <c r="H871" s="24" t="str">
        <f t="shared" si="13"/>
        <v>Google 검색</v>
      </c>
      <c r="J871" s="24" t="str">
        <f>IF(F871="","",INDEX('기사 리스트'!B:B,MATCH("https://skinnonews.com"&amp;A871,'기사 리스트'!C:C,0)))</f>
        <v/>
      </c>
    </row>
    <row r="872" spans="1:10">
      <c r="A872" s="30" t="s">
        <v>1861</v>
      </c>
      <c r="B872" s="30" t="s">
        <v>2910</v>
      </c>
      <c r="C872" s="30">
        <v>7</v>
      </c>
      <c r="D872" s="30">
        <v>7</v>
      </c>
      <c r="F872" s="24" t="str">
        <f>IFERROR(MATCH(A872,기사별유입!$J$3:$J$3072,0),"")</f>
        <v/>
      </c>
      <c r="G872" s="24" t="str">
        <f>IF(F872="","",F872&amp;"@"&amp;COUNTIF($F$1:F872,F872))</f>
        <v/>
      </c>
      <c r="H872" s="24" t="str">
        <f t="shared" si="13"/>
        <v>Google 검색</v>
      </c>
      <c r="J872" s="24" t="str">
        <f>IF(F872="","",INDEX('기사 리스트'!B:B,MATCH("https://skinnonews.com"&amp;A872,'기사 리스트'!C:C,0)))</f>
        <v/>
      </c>
    </row>
    <row r="873" spans="1:10">
      <c r="A873" s="30" t="s">
        <v>2083</v>
      </c>
      <c r="B873" s="30" t="s">
        <v>2910</v>
      </c>
      <c r="C873" s="30">
        <v>7</v>
      </c>
      <c r="D873" s="30">
        <v>5</v>
      </c>
      <c r="F873" s="24" t="str">
        <f>IFERROR(MATCH(A873,기사별유입!$J$3:$J$3072,0),"")</f>
        <v/>
      </c>
      <c r="G873" s="24" t="str">
        <f>IF(F873="","",F873&amp;"@"&amp;COUNTIF($F$1:F873,F873))</f>
        <v/>
      </c>
      <c r="H873" s="24" t="str">
        <f t="shared" si="13"/>
        <v>Google 검색</v>
      </c>
      <c r="J873" s="24" t="str">
        <f>IF(F873="","",INDEX('기사 리스트'!B:B,MATCH("https://skinnonews.com"&amp;A873,'기사 리스트'!C:C,0)))</f>
        <v/>
      </c>
    </row>
    <row r="874" spans="1:10">
      <c r="A874" s="30" t="s">
        <v>1530</v>
      </c>
      <c r="B874" s="30" t="s">
        <v>2910</v>
      </c>
      <c r="C874" s="30">
        <v>7</v>
      </c>
      <c r="D874" s="30">
        <v>6</v>
      </c>
      <c r="F874" s="24" t="str">
        <f>IFERROR(MATCH(A874,기사별유입!$J$3:$J$3072,0),"")</f>
        <v/>
      </c>
      <c r="G874" s="24" t="str">
        <f>IF(F874="","",F874&amp;"@"&amp;COUNTIF($F$1:F874,F874))</f>
        <v/>
      </c>
      <c r="H874" s="24" t="str">
        <f t="shared" si="13"/>
        <v>Google 검색</v>
      </c>
      <c r="J874" s="24" t="str">
        <f>IF(F874="","",INDEX('기사 리스트'!B:B,MATCH("https://skinnonews.com"&amp;A874,'기사 리스트'!C:C,0)))</f>
        <v/>
      </c>
    </row>
    <row r="875" spans="1:10">
      <c r="A875" s="30" t="s">
        <v>1549</v>
      </c>
      <c r="B875" s="30" t="s">
        <v>2910</v>
      </c>
      <c r="C875" s="30">
        <v>7</v>
      </c>
      <c r="D875" s="30">
        <v>6</v>
      </c>
      <c r="F875" s="24" t="str">
        <f>IFERROR(MATCH(A875,기사별유입!$J$3:$J$3072,0),"")</f>
        <v/>
      </c>
      <c r="G875" s="24" t="str">
        <f>IF(F875="","",F875&amp;"@"&amp;COUNTIF($F$1:F875,F875))</f>
        <v/>
      </c>
      <c r="H875" s="24" t="str">
        <f t="shared" si="13"/>
        <v>Google 검색</v>
      </c>
      <c r="J875" s="24" t="str">
        <f>IF(F875="","",INDEX('기사 리스트'!B:B,MATCH("https://skinnonews.com"&amp;A875,'기사 리스트'!C:C,0)))</f>
        <v/>
      </c>
    </row>
    <row r="876" spans="1:10">
      <c r="A876" s="30" t="s">
        <v>1988</v>
      </c>
      <c r="B876" s="30" t="s">
        <v>2910</v>
      </c>
      <c r="C876" s="30">
        <v>7</v>
      </c>
      <c r="D876" s="30">
        <v>5</v>
      </c>
      <c r="F876" s="24" t="str">
        <f>IFERROR(MATCH(A876,기사별유입!$J$3:$J$3072,0),"")</f>
        <v/>
      </c>
      <c r="G876" s="24" t="str">
        <f>IF(F876="","",F876&amp;"@"&amp;COUNTIF($F$1:F876,F876))</f>
        <v/>
      </c>
      <c r="H876" s="24" t="str">
        <f t="shared" si="13"/>
        <v>Google 검색</v>
      </c>
      <c r="J876" s="24" t="str">
        <f>IF(F876="","",INDEX('기사 리스트'!B:B,MATCH("https://skinnonews.com"&amp;A876,'기사 리스트'!C:C,0)))</f>
        <v/>
      </c>
    </row>
    <row r="877" spans="1:10">
      <c r="A877" s="30" t="s">
        <v>1220</v>
      </c>
      <c r="B877" s="30" t="s">
        <v>2981</v>
      </c>
      <c r="C877" s="30">
        <v>7</v>
      </c>
      <c r="D877" s="30">
        <v>7</v>
      </c>
      <c r="F877" s="24">
        <f>IFERROR(MATCH(A877,기사별유입!$J$3:$J$3072,0),"")</f>
        <v>1</v>
      </c>
      <c r="G877" s="24" t="str">
        <f>IF(F877="","",F877&amp;"@"&amp;COUNTIF($F$1:F877,F877))</f>
        <v>1@6</v>
      </c>
      <c r="H877" s="24" t="str">
        <f t="shared" si="13"/>
        <v>Dailytodaily.com</v>
      </c>
      <c r="J877" s="24" t="str">
        <f>IF(F877="","",INDEX('기사 리스트'!B:B,MATCH("https://skinnonews.com"&amp;A877,'기사 리스트'!C:C,0)))</f>
        <v>패션의 완성은 운동화! 운동화 끈 예쁘게 묶는 법 TOP 5</v>
      </c>
    </row>
    <row r="878" spans="1:10">
      <c r="A878" s="30" t="s">
        <v>1684</v>
      </c>
      <c r="B878" s="30" t="s">
        <v>2910</v>
      </c>
      <c r="C878" s="30">
        <v>7</v>
      </c>
      <c r="D878" s="30">
        <v>7</v>
      </c>
      <c r="F878" s="24" t="str">
        <f>IFERROR(MATCH(A878,기사별유입!$J$3:$J$3072,0),"")</f>
        <v/>
      </c>
      <c r="G878" s="24" t="str">
        <f>IF(F878="","",F878&amp;"@"&amp;COUNTIF($F$1:F878,F878))</f>
        <v/>
      </c>
      <c r="H878" s="24" t="str">
        <f t="shared" si="13"/>
        <v>Google 검색</v>
      </c>
      <c r="J878" s="24" t="str">
        <f>IF(F878="","",INDEX('기사 리스트'!B:B,MATCH("https://skinnonews.com"&amp;A878,'기사 리스트'!C:C,0)))</f>
        <v/>
      </c>
    </row>
    <row r="879" spans="1:10">
      <c r="A879" s="30" t="s">
        <v>1827</v>
      </c>
      <c r="B879" s="30" t="s">
        <v>2910</v>
      </c>
      <c r="C879" s="30">
        <v>7</v>
      </c>
      <c r="D879" s="30">
        <v>6</v>
      </c>
      <c r="F879" s="24" t="str">
        <f>IFERROR(MATCH(A879,기사별유입!$J$3:$J$3072,0),"")</f>
        <v/>
      </c>
      <c r="G879" s="24" t="str">
        <f>IF(F879="","",F879&amp;"@"&amp;COUNTIF($F$1:F879,F879))</f>
        <v/>
      </c>
      <c r="H879" s="24" t="str">
        <f t="shared" si="13"/>
        <v>Google 검색</v>
      </c>
      <c r="J879" s="24" t="str">
        <f>IF(F879="","",INDEX('기사 리스트'!B:B,MATCH("https://skinnonews.com"&amp;A879,'기사 리스트'!C:C,0)))</f>
        <v/>
      </c>
    </row>
    <row r="880" spans="1:10">
      <c r="A880" s="30" t="s">
        <v>1991</v>
      </c>
      <c r="B880" s="30" t="s">
        <v>2910</v>
      </c>
      <c r="C880" s="30">
        <v>7</v>
      </c>
      <c r="D880" s="30">
        <v>4</v>
      </c>
      <c r="F880" s="24" t="str">
        <f>IFERROR(MATCH(A880,기사별유입!$J$3:$J$3072,0),"")</f>
        <v/>
      </c>
      <c r="G880" s="24" t="str">
        <f>IF(F880="","",F880&amp;"@"&amp;COUNTIF($F$1:F880,F880))</f>
        <v/>
      </c>
      <c r="H880" s="24" t="str">
        <f t="shared" si="13"/>
        <v>Google 검색</v>
      </c>
      <c r="J880" s="24" t="str">
        <f>IF(F880="","",INDEX('기사 리스트'!B:B,MATCH("https://skinnonews.com"&amp;A880,'기사 리스트'!C:C,0)))</f>
        <v/>
      </c>
    </row>
    <row r="881" spans="1:10">
      <c r="A881" s="30" t="s">
        <v>2188</v>
      </c>
      <c r="B881" s="30" t="s">
        <v>2910</v>
      </c>
      <c r="C881" s="30">
        <v>7</v>
      </c>
      <c r="D881" s="30">
        <v>5</v>
      </c>
      <c r="F881" s="24" t="str">
        <f>IFERROR(MATCH(A881,기사별유입!$J$3:$J$3072,0),"")</f>
        <v/>
      </c>
      <c r="G881" s="24" t="str">
        <f>IF(F881="","",F881&amp;"@"&amp;COUNTIF($F$1:F881,F881))</f>
        <v/>
      </c>
      <c r="H881" s="24" t="str">
        <f t="shared" si="13"/>
        <v>Google 검색</v>
      </c>
      <c r="J881" s="24" t="str">
        <f>IF(F881="","",INDEX('기사 리스트'!B:B,MATCH("https://skinnonews.com"&amp;A881,'기사 리스트'!C:C,0)))</f>
        <v/>
      </c>
    </row>
    <row r="882" spans="1:10">
      <c r="A882" s="30" t="s">
        <v>3511</v>
      </c>
      <c r="B882" s="30" t="s">
        <v>2909</v>
      </c>
      <c r="C882" s="30">
        <v>7</v>
      </c>
      <c r="D882" s="30">
        <v>1</v>
      </c>
      <c r="F882" s="24" t="str">
        <f>IFERROR(MATCH(A882,기사별유입!$J$3:$J$3072,0),"")</f>
        <v/>
      </c>
      <c r="G882" s="24" t="str">
        <f>IF(F882="","",F882&amp;"@"&amp;COUNTIF($F$1:F882,F882))</f>
        <v/>
      </c>
      <c r="H882" s="24" t="str">
        <f t="shared" si="13"/>
        <v>직접유입</v>
      </c>
      <c r="J882" s="24" t="str">
        <f>IF(F882="","",INDEX('기사 리스트'!B:B,MATCH("https://skinnonews.com"&amp;A882,'기사 리스트'!C:C,0)))</f>
        <v/>
      </c>
    </row>
    <row r="883" spans="1:10">
      <c r="A883" s="30" t="s">
        <v>2094</v>
      </c>
      <c r="B883" s="30" t="s">
        <v>2910</v>
      </c>
      <c r="C883" s="30">
        <v>7</v>
      </c>
      <c r="D883" s="30">
        <v>7</v>
      </c>
      <c r="F883" s="24" t="str">
        <f>IFERROR(MATCH(A883,기사별유입!$J$3:$J$3072,0),"")</f>
        <v/>
      </c>
      <c r="G883" s="24" t="str">
        <f>IF(F883="","",F883&amp;"@"&amp;COUNTIF($F$1:F883,F883))</f>
        <v/>
      </c>
      <c r="H883" s="24" t="str">
        <f t="shared" si="13"/>
        <v>Google 검색</v>
      </c>
      <c r="J883" s="24" t="str">
        <f>IF(F883="","",INDEX('기사 리스트'!B:B,MATCH("https://skinnonews.com"&amp;A883,'기사 리스트'!C:C,0)))</f>
        <v/>
      </c>
    </row>
    <row r="884" spans="1:10">
      <c r="A884" s="30" t="s">
        <v>1687</v>
      </c>
      <c r="B884" s="30" t="s">
        <v>2910</v>
      </c>
      <c r="C884" s="30">
        <v>7</v>
      </c>
      <c r="D884" s="30">
        <v>6</v>
      </c>
      <c r="F884" s="24" t="str">
        <f>IFERROR(MATCH(A884,기사별유입!$J$3:$J$3072,0),"")</f>
        <v/>
      </c>
      <c r="G884" s="24" t="str">
        <f>IF(F884="","",F884&amp;"@"&amp;COUNTIF($F$1:F884,F884))</f>
        <v/>
      </c>
      <c r="H884" s="24" t="str">
        <f t="shared" si="13"/>
        <v>Google 검색</v>
      </c>
      <c r="J884" s="24" t="str">
        <f>IF(F884="","",INDEX('기사 리스트'!B:B,MATCH("https://skinnonews.com"&amp;A884,'기사 리스트'!C:C,0)))</f>
        <v/>
      </c>
    </row>
    <row r="885" spans="1:10">
      <c r="A885" s="30" t="s">
        <v>2195</v>
      </c>
      <c r="B885" s="30" t="s">
        <v>2910</v>
      </c>
      <c r="C885" s="30">
        <v>7</v>
      </c>
      <c r="D885" s="30">
        <v>5</v>
      </c>
      <c r="F885" s="24" t="str">
        <f>IFERROR(MATCH(A885,기사별유입!$J$3:$J$3072,0),"")</f>
        <v/>
      </c>
      <c r="G885" s="24" t="str">
        <f>IF(F885="","",F885&amp;"@"&amp;COUNTIF($F$1:F885,F885))</f>
        <v/>
      </c>
      <c r="H885" s="24" t="str">
        <f t="shared" si="13"/>
        <v>Google 검색</v>
      </c>
      <c r="J885" s="24" t="str">
        <f>IF(F885="","",INDEX('기사 리스트'!B:B,MATCH("https://skinnonews.com"&amp;A885,'기사 리스트'!C:C,0)))</f>
        <v/>
      </c>
    </row>
    <row r="886" spans="1:10">
      <c r="A886" s="30" t="s">
        <v>1782</v>
      </c>
      <c r="B886" s="30" t="s">
        <v>2910</v>
      </c>
      <c r="C886" s="30">
        <v>7</v>
      </c>
      <c r="D886" s="30">
        <v>7</v>
      </c>
      <c r="F886" s="24" t="str">
        <f>IFERROR(MATCH(A886,기사별유입!$J$3:$J$3072,0),"")</f>
        <v/>
      </c>
      <c r="G886" s="24" t="str">
        <f>IF(F886="","",F886&amp;"@"&amp;COUNTIF($F$1:F886,F886))</f>
        <v/>
      </c>
      <c r="H886" s="24" t="str">
        <f t="shared" si="13"/>
        <v>Google 검색</v>
      </c>
      <c r="J886" s="24" t="str">
        <f>IF(F886="","",INDEX('기사 리스트'!B:B,MATCH("https://skinnonews.com"&amp;A886,'기사 리스트'!C:C,0)))</f>
        <v/>
      </c>
    </row>
    <row r="887" spans="1:10">
      <c r="A887" s="30" t="s">
        <v>1532</v>
      </c>
      <c r="B887" s="30" t="s">
        <v>2910</v>
      </c>
      <c r="C887" s="30">
        <v>7</v>
      </c>
      <c r="D887" s="30">
        <v>7</v>
      </c>
      <c r="F887" s="24" t="str">
        <f>IFERROR(MATCH(A887,기사별유입!$J$3:$J$3072,0),"")</f>
        <v/>
      </c>
      <c r="G887" s="24" t="str">
        <f>IF(F887="","",F887&amp;"@"&amp;COUNTIF($F$1:F887,F887))</f>
        <v/>
      </c>
      <c r="H887" s="24" t="str">
        <f t="shared" si="13"/>
        <v>Google 검색</v>
      </c>
      <c r="J887" s="24" t="str">
        <f>IF(F887="","",INDEX('기사 리스트'!B:B,MATCH("https://skinnonews.com"&amp;A887,'기사 리스트'!C:C,0)))</f>
        <v/>
      </c>
    </row>
    <row r="888" spans="1:10">
      <c r="A888" s="30" t="s">
        <v>3181</v>
      </c>
      <c r="B888" s="30" t="s">
        <v>2910</v>
      </c>
      <c r="C888" s="30">
        <v>7</v>
      </c>
      <c r="D888" s="30">
        <v>6</v>
      </c>
      <c r="F888" s="24" t="str">
        <f>IFERROR(MATCH(A888,기사별유입!$J$3:$J$3072,0),"")</f>
        <v/>
      </c>
      <c r="G888" s="24" t="str">
        <f>IF(F888="","",F888&amp;"@"&amp;COUNTIF($F$1:F888,F888))</f>
        <v/>
      </c>
      <c r="H888" s="24" t="str">
        <f t="shared" si="13"/>
        <v>Google 검색</v>
      </c>
      <c r="J888" s="24" t="str">
        <f>IF(F888="","",INDEX('기사 리스트'!B:B,MATCH("https://skinnonews.com"&amp;A888,'기사 리스트'!C:C,0)))</f>
        <v/>
      </c>
    </row>
    <row r="889" spans="1:10">
      <c r="A889" s="30" t="s">
        <v>2007</v>
      </c>
      <c r="B889" s="30" t="s">
        <v>2910</v>
      </c>
      <c r="C889" s="30">
        <v>7</v>
      </c>
      <c r="D889" s="30">
        <v>5</v>
      </c>
      <c r="F889" s="24" t="str">
        <f>IFERROR(MATCH(A889,기사별유입!$J$3:$J$3072,0),"")</f>
        <v/>
      </c>
      <c r="G889" s="24" t="str">
        <f>IF(F889="","",F889&amp;"@"&amp;COUNTIF($F$1:F889,F889))</f>
        <v/>
      </c>
      <c r="H889" s="24" t="str">
        <f t="shared" si="13"/>
        <v>Google 검색</v>
      </c>
      <c r="J889" s="24" t="str">
        <f>IF(F889="","",INDEX('기사 리스트'!B:B,MATCH("https://skinnonews.com"&amp;A889,'기사 리스트'!C:C,0)))</f>
        <v/>
      </c>
    </row>
    <row r="890" spans="1:10">
      <c r="A890" s="30" t="s">
        <v>2009</v>
      </c>
      <c r="B890" s="30" t="s">
        <v>2910</v>
      </c>
      <c r="C890" s="30">
        <v>7</v>
      </c>
      <c r="D890" s="30">
        <v>4</v>
      </c>
      <c r="F890" s="24" t="str">
        <f>IFERROR(MATCH(A890,기사별유입!$J$3:$J$3072,0),"")</f>
        <v/>
      </c>
      <c r="G890" s="24" t="str">
        <f>IF(F890="","",F890&amp;"@"&amp;COUNTIF($F$1:F890,F890))</f>
        <v/>
      </c>
      <c r="H890" s="24" t="str">
        <f t="shared" si="13"/>
        <v>Google 검색</v>
      </c>
      <c r="J890" s="24" t="str">
        <f>IF(F890="","",INDEX('기사 리스트'!B:B,MATCH("https://skinnonews.com"&amp;A890,'기사 리스트'!C:C,0)))</f>
        <v/>
      </c>
    </row>
    <row r="891" spans="1:10">
      <c r="A891" s="30" t="s">
        <v>1635</v>
      </c>
      <c r="B891" s="30" t="s">
        <v>2935</v>
      </c>
      <c r="C891" s="30">
        <v>7</v>
      </c>
      <c r="D891" s="30">
        <v>6</v>
      </c>
      <c r="F891" s="24" t="str">
        <f>IFERROR(MATCH(A891,기사별유입!$J$3:$J$3072,0),"")</f>
        <v/>
      </c>
      <c r="G891" s="24" t="str">
        <f>IF(F891="","",F891&amp;"@"&amp;COUNTIF($F$1:F891,F891))</f>
        <v/>
      </c>
      <c r="H891" s="24" t="str">
        <f t="shared" si="13"/>
        <v>M.search.naver.com</v>
      </c>
      <c r="J891" s="24" t="str">
        <f>IF(F891="","",INDEX('기사 리스트'!B:B,MATCH("https://skinnonews.com"&amp;A891,'기사 리스트'!C:C,0)))</f>
        <v/>
      </c>
    </row>
    <row r="892" spans="1:10">
      <c r="A892" s="30" t="s">
        <v>2111</v>
      </c>
      <c r="B892" s="30" t="s">
        <v>2910</v>
      </c>
      <c r="C892" s="30">
        <v>7</v>
      </c>
      <c r="D892" s="30">
        <v>7</v>
      </c>
      <c r="F892" s="24" t="str">
        <f>IFERROR(MATCH(A892,기사별유입!$J$3:$J$3072,0),"")</f>
        <v/>
      </c>
      <c r="G892" s="24" t="str">
        <f>IF(F892="","",F892&amp;"@"&amp;COUNTIF($F$1:F892,F892))</f>
        <v/>
      </c>
      <c r="H892" s="24" t="str">
        <f t="shared" si="13"/>
        <v>Google 검색</v>
      </c>
      <c r="J892" s="24" t="str">
        <f>IF(F892="","",INDEX('기사 리스트'!B:B,MATCH("https://skinnonews.com"&amp;A892,'기사 리스트'!C:C,0)))</f>
        <v/>
      </c>
    </row>
    <row r="893" spans="1:10">
      <c r="A893" s="30" t="s">
        <v>2115</v>
      </c>
      <c r="B893" s="30" t="s">
        <v>2910</v>
      </c>
      <c r="C893" s="30">
        <v>7</v>
      </c>
      <c r="D893" s="30">
        <v>7</v>
      </c>
      <c r="F893" s="24" t="str">
        <f>IFERROR(MATCH(A893,기사별유입!$J$3:$J$3072,0),"")</f>
        <v/>
      </c>
      <c r="G893" s="24" t="str">
        <f>IF(F893="","",F893&amp;"@"&amp;COUNTIF($F$1:F893,F893))</f>
        <v/>
      </c>
      <c r="H893" s="24" t="str">
        <f t="shared" si="13"/>
        <v>Google 검색</v>
      </c>
      <c r="J893" s="24" t="str">
        <f>IF(F893="","",INDEX('기사 리스트'!B:B,MATCH("https://skinnonews.com"&amp;A893,'기사 리스트'!C:C,0)))</f>
        <v/>
      </c>
    </row>
    <row r="894" spans="1:10">
      <c r="A894" s="30" t="s">
        <v>1872</v>
      </c>
      <c r="B894" s="30" t="s">
        <v>2910</v>
      </c>
      <c r="C894" s="30">
        <v>7</v>
      </c>
      <c r="D894" s="30">
        <v>7</v>
      </c>
      <c r="F894" s="24" t="str">
        <f>IFERROR(MATCH(A894,기사별유입!$J$3:$J$3072,0),"")</f>
        <v/>
      </c>
      <c r="G894" s="24" t="str">
        <f>IF(F894="","",F894&amp;"@"&amp;COUNTIF($F$1:F894,F894))</f>
        <v/>
      </c>
      <c r="H894" s="24" t="str">
        <f t="shared" si="13"/>
        <v>Google 검색</v>
      </c>
      <c r="J894" s="24" t="str">
        <f>IF(F894="","",INDEX('기사 리스트'!B:B,MATCH("https://skinnonews.com"&amp;A894,'기사 리스트'!C:C,0)))</f>
        <v/>
      </c>
    </row>
    <row r="895" spans="1:10">
      <c r="A895" s="30" t="s">
        <v>1787</v>
      </c>
      <c r="B895" s="30" t="s">
        <v>2910</v>
      </c>
      <c r="C895" s="30">
        <v>7</v>
      </c>
      <c r="D895" s="30">
        <v>6</v>
      </c>
      <c r="F895" s="24" t="str">
        <f>IFERROR(MATCH(A895,기사별유입!$J$3:$J$3072,0),"")</f>
        <v/>
      </c>
      <c r="G895" s="24" t="str">
        <f>IF(F895="","",F895&amp;"@"&amp;COUNTIF($F$1:F895,F895))</f>
        <v/>
      </c>
      <c r="H895" s="24" t="str">
        <f t="shared" si="13"/>
        <v>Google 검색</v>
      </c>
      <c r="J895" s="24" t="str">
        <f>IF(F895="","",INDEX('기사 리스트'!B:B,MATCH("https://skinnonews.com"&amp;A895,'기사 리스트'!C:C,0)))</f>
        <v/>
      </c>
    </row>
    <row r="896" spans="1:10">
      <c r="A896" s="30" t="s">
        <v>1398</v>
      </c>
      <c r="B896" s="30" t="s">
        <v>2909</v>
      </c>
      <c r="C896" s="30">
        <v>7</v>
      </c>
      <c r="D896" s="30">
        <v>1</v>
      </c>
      <c r="F896" s="24" t="str">
        <f>IFERROR(MATCH(A896,기사별유입!$J$3:$J$3072,0),"")</f>
        <v/>
      </c>
      <c r="G896" s="24" t="str">
        <f>IF(F896="","",F896&amp;"@"&amp;COUNTIF($F$1:F896,F896))</f>
        <v/>
      </c>
      <c r="H896" s="24" t="str">
        <f t="shared" si="13"/>
        <v>직접유입</v>
      </c>
      <c r="J896" s="24" t="str">
        <f>IF(F896="","",INDEX('기사 리스트'!B:B,MATCH("https://skinnonews.com"&amp;A896,'기사 리스트'!C:C,0)))</f>
        <v/>
      </c>
    </row>
    <row r="897" spans="1:10">
      <c r="A897" s="30" t="s">
        <v>1489</v>
      </c>
      <c r="B897" s="30" t="s">
        <v>2910</v>
      </c>
      <c r="C897" s="30">
        <v>7</v>
      </c>
      <c r="D897" s="30">
        <v>7</v>
      </c>
      <c r="F897" s="24" t="str">
        <f>IFERROR(MATCH(A897,기사별유입!$J$3:$J$3072,0),"")</f>
        <v/>
      </c>
      <c r="G897" s="24" t="str">
        <f>IF(F897="","",F897&amp;"@"&amp;COUNTIF($F$1:F897,F897))</f>
        <v/>
      </c>
      <c r="H897" s="24" t="str">
        <f t="shared" si="13"/>
        <v>Google 검색</v>
      </c>
      <c r="J897" s="24" t="str">
        <f>IF(F897="","",INDEX('기사 리스트'!B:B,MATCH("https://skinnonews.com"&amp;A897,'기사 리스트'!C:C,0)))</f>
        <v/>
      </c>
    </row>
    <row r="898" spans="1:10">
      <c r="A898" s="30" t="s">
        <v>1835</v>
      </c>
      <c r="B898" s="30" t="s">
        <v>2910</v>
      </c>
      <c r="C898" s="30">
        <v>7</v>
      </c>
      <c r="D898" s="30">
        <v>6</v>
      </c>
      <c r="F898" s="24" t="str">
        <f>IFERROR(MATCH(A898,기사별유입!$J$3:$J$3072,0),"")</f>
        <v/>
      </c>
      <c r="G898" s="24" t="str">
        <f>IF(F898="","",F898&amp;"@"&amp;COUNTIF($F$1:F898,F898))</f>
        <v/>
      </c>
      <c r="H898" s="24" t="str">
        <f t="shared" si="13"/>
        <v>Google 검색</v>
      </c>
      <c r="J898" s="24" t="str">
        <f>IF(F898="","",INDEX('기사 리스트'!B:B,MATCH("https://skinnonews.com"&amp;A898,'기사 리스트'!C:C,0)))</f>
        <v/>
      </c>
    </row>
    <row r="899" spans="1:10">
      <c r="A899" s="30" t="s">
        <v>1490</v>
      </c>
      <c r="B899" s="30" t="s">
        <v>2910</v>
      </c>
      <c r="C899" s="30">
        <v>7</v>
      </c>
      <c r="D899" s="30">
        <v>6</v>
      </c>
      <c r="F899" s="24" t="str">
        <f>IFERROR(MATCH(A899,기사별유입!$J$3:$J$3072,0),"")</f>
        <v/>
      </c>
      <c r="G899" s="24" t="str">
        <f>IF(F899="","",F899&amp;"@"&amp;COUNTIF($F$1:F899,F899))</f>
        <v/>
      </c>
      <c r="H899" s="24" t="str">
        <f t="shared" ref="H899:H962" si="14">IF(B899="naver","Naver 검색",IF(B899="google","Google 검색",IF(B899="(direct)","직접유입",UPPER(LEFT(B899,1))&amp;MID(B899,2,99))))</f>
        <v>Google 검색</v>
      </c>
      <c r="J899" s="24" t="str">
        <f>IF(F899="","",INDEX('기사 리스트'!B:B,MATCH("https://skinnonews.com"&amp;A899,'기사 리스트'!C:C,0)))</f>
        <v/>
      </c>
    </row>
    <row r="900" spans="1:10">
      <c r="A900" s="30" t="s">
        <v>1364</v>
      </c>
      <c r="B900" s="30" t="s">
        <v>2909</v>
      </c>
      <c r="C900" s="30">
        <v>7</v>
      </c>
      <c r="D900" s="30">
        <v>4</v>
      </c>
      <c r="F900" s="24">
        <f>IFERROR(MATCH(A900,기사별유입!$J$3:$J$3072,0),"")</f>
        <v>39</v>
      </c>
      <c r="G900" s="24" t="str">
        <f>IF(F900="","",F900&amp;"@"&amp;COUNTIF($F$1:F900,F900))</f>
        <v>39@2</v>
      </c>
      <c r="H900" s="24" t="str">
        <f t="shared" si="14"/>
        <v>직접유입</v>
      </c>
      <c r="J900" s="24" t="str">
        <f>IF(F900="","",INDEX('기사 리스트'!B:B,MATCH("https://skinnonews.com"&amp;A900,'기사 리스트'!C:C,0)))</f>
        <v>[지식 in_novation] 겨울철 손난로 어떤 원리로 따뜻해지는걸까?</v>
      </c>
    </row>
    <row r="901" spans="1:10">
      <c r="A901" s="30" t="s">
        <v>3341</v>
      </c>
      <c r="B901" s="30" t="s">
        <v>2910</v>
      </c>
      <c r="C901" s="30">
        <v>7</v>
      </c>
      <c r="D901" s="30">
        <v>7</v>
      </c>
      <c r="F901" s="24" t="str">
        <f>IFERROR(MATCH(A901,기사별유입!$J$3:$J$3072,0),"")</f>
        <v/>
      </c>
      <c r="G901" s="24" t="str">
        <f>IF(F901="","",F901&amp;"@"&amp;COUNTIF($F$1:F901,F901))</f>
        <v/>
      </c>
      <c r="H901" s="24" t="str">
        <f t="shared" si="14"/>
        <v>Google 검색</v>
      </c>
      <c r="J901" s="24" t="str">
        <f>IF(F901="","",INDEX('기사 리스트'!B:B,MATCH("https://skinnonews.com"&amp;A901,'기사 리스트'!C:C,0)))</f>
        <v/>
      </c>
    </row>
    <row r="902" spans="1:10">
      <c r="A902" s="30" t="s">
        <v>2120</v>
      </c>
      <c r="B902" s="30" t="s">
        <v>2910</v>
      </c>
      <c r="C902" s="30">
        <v>7</v>
      </c>
      <c r="D902" s="30">
        <v>7</v>
      </c>
      <c r="F902" s="24" t="str">
        <f>IFERROR(MATCH(A902,기사별유입!$J$3:$J$3072,0),"")</f>
        <v/>
      </c>
      <c r="G902" s="24" t="str">
        <f>IF(F902="","",F902&amp;"@"&amp;COUNTIF($F$1:F902,F902))</f>
        <v/>
      </c>
      <c r="H902" s="24" t="str">
        <f t="shared" si="14"/>
        <v>Google 검색</v>
      </c>
      <c r="J902" s="24" t="str">
        <f>IF(F902="","",INDEX('기사 리스트'!B:B,MATCH("https://skinnonews.com"&amp;A902,'기사 리스트'!C:C,0)))</f>
        <v/>
      </c>
    </row>
    <row r="903" spans="1:10">
      <c r="A903" s="30" t="s">
        <v>1944</v>
      </c>
      <c r="B903" s="30" t="s">
        <v>2910</v>
      </c>
      <c r="C903" s="30">
        <v>7</v>
      </c>
      <c r="D903" s="30">
        <v>7</v>
      </c>
      <c r="F903" s="24" t="str">
        <f>IFERROR(MATCH(A903,기사별유입!$J$3:$J$3072,0),"")</f>
        <v/>
      </c>
      <c r="G903" s="24" t="str">
        <f>IF(F903="","",F903&amp;"@"&amp;COUNTIF($F$1:F903,F903))</f>
        <v/>
      </c>
      <c r="H903" s="24" t="str">
        <f t="shared" si="14"/>
        <v>Google 검색</v>
      </c>
      <c r="J903" s="24" t="str">
        <f>IF(F903="","",INDEX('기사 리스트'!B:B,MATCH("https://skinnonews.com"&amp;A903,'기사 리스트'!C:C,0)))</f>
        <v/>
      </c>
    </row>
    <row r="904" spans="1:10">
      <c r="A904" s="30" t="s">
        <v>1639</v>
      </c>
      <c r="B904" s="30" t="s">
        <v>2909</v>
      </c>
      <c r="C904" s="30">
        <v>7</v>
      </c>
      <c r="D904" s="30">
        <v>6</v>
      </c>
      <c r="F904" s="24" t="str">
        <f>IFERROR(MATCH(A904,기사별유입!$J$3:$J$3072,0),"")</f>
        <v/>
      </c>
      <c r="G904" s="24" t="str">
        <f>IF(F904="","",F904&amp;"@"&amp;COUNTIF($F$1:F904,F904))</f>
        <v/>
      </c>
      <c r="H904" s="24" t="str">
        <f t="shared" si="14"/>
        <v>직접유입</v>
      </c>
      <c r="J904" s="24" t="str">
        <f>IF(F904="","",INDEX('기사 리스트'!B:B,MATCH("https://skinnonews.com"&amp;A904,'기사 리스트'!C:C,0)))</f>
        <v/>
      </c>
    </row>
    <row r="905" spans="1:10">
      <c r="A905" s="30" t="s">
        <v>2330</v>
      </c>
      <c r="B905" s="30" t="s">
        <v>2910</v>
      </c>
      <c r="C905" s="30">
        <v>7</v>
      </c>
      <c r="D905" s="30">
        <v>3</v>
      </c>
      <c r="F905" s="24" t="str">
        <f>IFERROR(MATCH(A905,기사별유입!$J$3:$J$3072,0),"")</f>
        <v/>
      </c>
      <c r="G905" s="24" t="str">
        <f>IF(F905="","",F905&amp;"@"&amp;COUNTIF($F$1:F905,F905))</f>
        <v/>
      </c>
      <c r="H905" s="24" t="str">
        <f t="shared" si="14"/>
        <v>Google 검색</v>
      </c>
      <c r="J905" s="24" t="str">
        <f>IF(F905="","",INDEX('기사 리스트'!B:B,MATCH("https://skinnonews.com"&amp;A905,'기사 리스트'!C:C,0)))</f>
        <v/>
      </c>
    </row>
    <row r="906" spans="1:10">
      <c r="A906" s="30" t="s">
        <v>2020</v>
      </c>
      <c r="B906" s="30" t="s">
        <v>2910</v>
      </c>
      <c r="C906" s="30">
        <v>7</v>
      </c>
      <c r="D906" s="30">
        <v>6</v>
      </c>
      <c r="F906" s="24" t="str">
        <f>IFERROR(MATCH(A906,기사별유입!$J$3:$J$3072,0),"")</f>
        <v/>
      </c>
      <c r="G906" s="24" t="str">
        <f>IF(F906="","",F906&amp;"@"&amp;COUNTIF($F$1:F906,F906))</f>
        <v/>
      </c>
      <c r="H906" s="24" t="str">
        <f t="shared" si="14"/>
        <v>Google 검색</v>
      </c>
      <c r="J906" s="24" t="str">
        <f>IF(F906="","",INDEX('기사 리스트'!B:B,MATCH("https://skinnonews.com"&amp;A906,'기사 리스트'!C:C,0)))</f>
        <v/>
      </c>
    </row>
    <row r="907" spans="1:10">
      <c r="A907" s="30" t="s">
        <v>2620</v>
      </c>
      <c r="B907" s="30" t="s">
        <v>2909</v>
      </c>
      <c r="C907" s="30">
        <v>7</v>
      </c>
      <c r="D907" s="30">
        <v>7</v>
      </c>
      <c r="F907" s="24" t="str">
        <f>IFERROR(MATCH(A907,기사별유입!$J$3:$J$3072,0),"")</f>
        <v/>
      </c>
      <c r="G907" s="24" t="str">
        <f>IF(F907="","",F907&amp;"@"&amp;COUNTIF($F$1:F907,F907))</f>
        <v/>
      </c>
      <c r="H907" s="24" t="str">
        <f t="shared" si="14"/>
        <v>직접유입</v>
      </c>
      <c r="J907" s="24" t="str">
        <f>IF(F907="","",INDEX('기사 리스트'!B:B,MATCH("https://skinnonews.com"&amp;A907,'기사 리스트'!C:C,0)))</f>
        <v/>
      </c>
    </row>
    <row r="908" spans="1:10">
      <c r="A908" s="30" t="s">
        <v>1840</v>
      </c>
      <c r="B908" s="30" t="s">
        <v>2910</v>
      </c>
      <c r="C908" s="30">
        <v>7</v>
      </c>
      <c r="D908" s="30">
        <v>5</v>
      </c>
      <c r="F908" s="24" t="str">
        <f>IFERROR(MATCH(A908,기사별유입!$J$3:$J$3072,0),"")</f>
        <v/>
      </c>
      <c r="G908" s="24" t="str">
        <f>IF(F908="","",F908&amp;"@"&amp;COUNTIF($F$1:F908,F908))</f>
        <v/>
      </c>
      <c r="H908" s="24" t="str">
        <f t="shared" si="14"/>
        <v>Google 검색</v>
      </c>
      <c r="J908" s="24" t="str">
        <f>IF(F908="","",INDEX('기사 리스트'!B:B,MATCH("https://skinnonews.com"&amp;A908,'기사 리스트'!C:C,0)))</f>
        <v/>
      </c>
    </row>
    <row r="909" spans="1:10">
      <c r="A909" s="30" t="s">
        <v>1726</v>
      </c>
      <c r="B909" s="30" t="s">
        <v>2910</v>
      </c>
      <c r="C909" s="30">
        <v>7</v>
      </c>
      <c r="D909" s="30">
        <v>5</v>
      </c>
      <c r="F909" s="24" t="str">
        <f>IFERROR(MATCH(A909,기사별유입!$J$3:$J$3072,0),"")</f>
        <v/>
      </c>
      <c r="G909" s="24" t="str">
        <f>IF(F909="","",F909&amp;"@"&amp;COUNTIF($F$1:F909,F909))</f>
        <v/>
      </c>
      <c r="H909" s="24" t="str">
        <f t="shared" si="14"/>
        <v>Google 검색</v>
      </c>
      <c r="J909" s="24" t="str">
        <f>IF(F909="","",INDEX('기사 리스트'!B:B,MATCH("https://skinnonews.com"&amp;A909,'기사 리스트'!C:C,0)))</f>
        <v/>
      </c>
    </row>
    <row r="910" spans="1:10">
      <c r="A910" s="30" t="s">
        <v>1727</v>
      </c>
      <c r="B910" s="30" t="s">
        <v>2910</v>
      </c>
      <c r="C910" s="30">
        <v>7</v>
      </c>
      <c r="D910" s="30">
        <v>6</v>
      </c>
      <c r="F910" s="24" t="str">
        <f>IFERROR(MATCH(A910,기사별유입!$J$3:$J$3072,0),"")</f>
        <v/>
      </c>
      <c r="G910" s="24" t="str">
        <f>IF(F910="","",F910&amp;"@"&amp;COUNTIF($F$1:F910,F910))</f>
        <v/>
      </c>
      <c r="H910" s="24" t="str">
        <f t="shared" si="14"/>
        <v>Google 검색</v>
      </c>
      <c r="J910" s="24" t="str">
        <f>IF(F910="","",INDEX('기사 리스트'!B:B,MATCH("https://skinnonews.com"&amp;A910,'기사 리스트'!C:C,0)))</f>
        <v/>
      </c>
    </row>
    <row r="911" spans="1:10">
      <c r="A911" s="30" t="s">
        <v>1401</v>
      </c>
      <c r="B911" s="30" t="s">
        <v>2911</v>
      </c>
      <c r="C911" s="30">
        <v>7</v>
      </c>
      <c r="D911" s="30">
        <v>7</v>
      </c>
      <c r="F911" s="24" t="str">
        <f>IFERROR(MATCH(A911,기사별유입!$J$3:$J$3072,0),"")</f>
        <v/>
      </c>
      <c r="G911" s="24" t="str">
        <f>IF(F911="","",F911&amp;"@"&amp;COUNTIF($F$1:F911,F911))</f>
        <v/>
      </c>
      <c r="H911" s="24" t="str">
        <f t="shared" si="14"/>
        <v>Naver 검색</v>
      </c>
      <c r="J911" s="24" t="str">
        <f>IF(F911="","",INDEX('기사 리스트'!B:B,MATCH("https://skinnonews.com"&amp;A911,'기사 리스트'!C:C,0)))</f>
        <v/>
      </c>
    </row>
    <row r="912" spans="1:10">
      <c r="A912" s="30" t="s">
        <v>1476</v>
      </c>
      <c r="B912" s="30" t="s">
        <v>2910</v>
      </c>
      <c r="C912" s="30">
        <v>7</v>
      </c>
      <c r="D912" s="30">
        <v>5</v>
      </c>
      <c r="F912" s="24" t="str">
        <f>IFERROR(MATCH(A912,기사별유입!$J$3:$J$3072,0),"")</f>
        <v/>
      </c>
      <c r="G912" s="24" t="str">
        <f>IF(F912="","",F912&amp;"@"&amp;COUNTIF($F$1:F912,F912))</f>
        <v/>
      </c>
      <c r="H912" s="24" t="str">
        <f t="shared" si="14"/>
        <v>Google 검색</v>
      </c>
      <c r="J912" s="24" t="str">
        <f>IF(F912="","",INDEX('기사 리스트'!B:B,MATCH("https://skinnonews.com"&amp;A912,'기사 리스트'!C:C,0)))</f>
        <v/>
      </c>
    </row>
    <row r="913" spans="1:10">
      <c r="A913" s="30" t="s">
        <v>1454</v>
      </c>
      <c r="B913" s="30" t="s">
        <v>2911</v>
      </c>
      <c r="C913" s="30">
        <v>7</v>
      </c>
      <c r="D913" s="30">
        <v>6</v>
      </c>
      <c r="F913" s="24">
        <f>IFERROR(MATCH(A913,기사별유입!$J$3:$J$3072,0),"")</f>
        <v>42</v>
      </c>
      <c r="G913" s="24" t="str">
        <f>IF(F913="","",F913&amp;"@"&amp;COUNTIF($F$1:F913,F913))</f>
        <v>42@3</v>
      </c>
      <c r="H913" s="24" t="str">
        <f t="shared" si="14"/>
        <v>Naver 검색</v>
      </c>
      <c r="J913" s="24" t="e">
        <f>IF(F913="","",INDEX('기사 리스트'!B:B,MATCH("https://skinnonews.com"&amp;A913,'기사 리스트'!C:C,0)))</f>
        <v>#N/A</v>
      </c>
    </row>
    <row r="914" spans="1:10">
      <c r="A914" s="30" t="s">
        <v>1887</v>
      </c>
      <c r="B914" s="30" t="s">
        <v>2910</v>
      </c>
      <c r="C914" s="30">
        <v>7</v>
      </c>
      <c r="D914" s="30">
        <v>6</v>
      </c>
      <c r="F914" s="24" t="str">
        <f>IFERROR(MATCH(A914,기사별유입!$J$3:$J$3072,0),"")</f>
        <v/>
      </c>
      <c r="G914" s="24" t="str">
        <f>IF(F914="","",F914&amp;"@"&amp;COUNTIF($F$1:F914,F914))</f>
        <v/>
      </c>
      <c r="H914" s="24" t="str">
        <f t="shared" si="14"/>
        <v>Google 검색</v>
      </c>
      <c r="J914" s="24" t="str">
        <f>IF(F914="","",INDEX('기사 리스트'!B:B,MATCH("https://skinnonews.com"&amp;A914,'기사 리스트'!C:C,0)))</f>
        <v/>
      </c>
    </row>
    <row r="915" spans="1:10">
      <c r="A915" s="30" t="s">
        <v>1844</v>
      </c>
      <c r="B915" s="30" t="s">
        <v>2910</v>
      </c>
      <c r="C915" s="30">
        <v>7</v>
      </c>
      <c r="D915" s="30">
        <v>4</v>
      </c>
      <c r="F915" s="24" t="str">
        <f>IFERROR(MATCH(A915,기사별유입!$J$3:$J$3072,0),"")</f>
        <v/>
      </c>
      <c r="G915" s="24" t="str">
        <f>IF(F915="","",F915&amp;"@"&amp;COUNTIF($F$1:F915,F915))</f>
        <v/>
      </c>
      <c r="H915" s="24" t="str">
        <f t="shared" si="14"/>
        <v>Google 검색</v>
      </c>
      <c r="J915" s="24" t="str">
        <f>IF(F915="","",INDEX('기사 리스트'!B:B,MATCH("https://skinnonews.com"&amp;A915,'기사 리스트'!C:C,0)))</f>
        <v/>
      </c>
    </row>
    <row r="916" spans="1:10">
      <c r="A916" s="30" t="s">
        <v>1242</v>
      </c>
      <c r="B916" s="30" t="s">
        <v>2920</v>
      </c>
      <c r="C916" s="30">
        <v>7</v>
      </c>
      <c r="D916" s="30">
        <v>4</v>
      </c>
      <c r="F916" s="24" t="str">
        <f>IFERROR(MATCH(A916,기사별유입!$J$3:$J$3072,0),"")</f>
        <v/>
      </c>
      <c r="G916" s="24" t="str">
        <f>IF(F916="","",F916&amp;"@"&amp;COUNTIF($F$1:F916,F916))</f>
        <v/>
      </c>
      <c r="H916" s="24" t="str">
        <f t="shared" si="14"/>
        <v>Skenmove.com</v>
      </c>
      <c r="J916" s="24" t="str">
        <f>IF(F916="","",INDEX('기사 리스트'!B:B,MATCH("https://skinnonews.com"&amp;A916,'기사 리스트'!C:C,0)))</f>
        <v/>
      </c>
    </row>
    <row r="917" spans="1:10">
      <c r="A917" s="30" t="s">
        <v>1275</v>
      </c>
      <c r="B917" s="30" t="s">
        <v>2917</v>
      </c>
      <c r="C917" s="30">
        <v>7</v>
      </c>
      <c r="D917" s="30">
        <v>7</v>
      </c>
      <c r="F917" s="24" t="str">
        <f>IFERROR(MATCH(A917,기사별유입!$J$3:$J$3072,0),"")</f>
        <v/>
      </c>
      <c r="G917" s="24" t="str">
        <f>IF(F917="","",F917&amp;"@"&amp;COUNTIF($F$1:F917,F917))</f>
        <v/>
      </c>
      <c r="H917" s="24" t="str">
        <f t="shared" si="14"/>
        <v>Skincheonpetrochem.com</v>
      </c>
      <c r="J917" s="24" t="str">
        <f>IF(F917="","",INDEX('기사 리스트'!B:B,MATCH("https://skinnonews.com"&amp;A917,'기사 리스트'!C:C,0)))</f>
        <v/>
      </c>
    </row>
    <row r="918" spans="1:10">
      <c r="A918" s="30" t="s">
        <v>2035</v>
      </c>
      <c r="B918" s="30" t="s">
        <v>2910</v>
      </c>
      <c r="C918" s="30">
        <v>7</v>
      </c>
      <c r="D918" s="30">
        <v>5</v>
      </c>
      <c r="F918" s="24" t="str">
        <f>IFERROR(MATCH(A918,기사별유입!$J$3:$J$3072,0),"")</f>
        <v/>
      </c>
      <c r="G918" s="24" t="str">
        <f>IF(F918="","",F918&amp;"@"&amp;COUNTIF($F$1:F918,F918))</f>
        <v/>
      </c>
      <c r="H918" s="24" t="str">
        <f t="shared" si="14"/>
        <v>Google 검색</v>
      </c>
      <c r="J918" s="24" t="str">
        <f>IF(F918="","",INDEX('기사 리스트'!B:B,MATCH("https://skinnonews.com"&amp;A918,'기사 리스트'!C:C,0)))</f>
        <v/>
      </c>
    </row>
    <row r="919" spans="1:10">
      <c r="A919" s="30" t="s">
        <v>1248</v>
      </c>
      <c r="B919" s="30" t="s">
        <v>2911</v>
      </c>
      <c r="C919" s="30">
        <v>7</v>
      </c>
      <c r="D919" s="30">
        <v>7</v>
      </c>
      <c r="F919" s="24" t="str">
        <f>IFERROR(MATCH(A919,기사별유입!$J$3:$J$3072,0),"")</f>
        <v/>
      </c>
      <c r="G919" s="24" t="str">
        <f>IF(F919="","",F919&amp;"@"&amp;COUNTIF($F$1:F919,F919))</f>
        <v/>
      </c>
      <c r="H919" s="24" t="str">
        <f t="shared" si="14"/>
        <v>Naver 검색</v>
      </c>
      <c r="J919" s="24" t="str">
        <f>IF(F919="","",INDEX('기사 리스트'!B:B,MATCH("https://skinnonews.com"&amp;A919,'기사 리스트'!C:C,0)))</f>
        <v/>
      </c>
    </row>
    <row r="920" spans="1:10">
      <c r="A920" s="30" t="s">
        <v>1316</v>
      </c>
      <c r="B920" s="30" t="s">
        <v>2911</v>
      </c>
      <c r="C920" s="30">
        <v>7</v>
      </c>
      <c r="D920" s="30">
        <v>5</v>
      </c>
      <c r="F920" s="24" t="str">
        <f>IFERROR(MATCH(A920,기사별유입!$J$3:$J$3072,0),"")</f>
        <v/>
      </c>
      <c r="G920" s="24" t="str">
        <f>IF(F920="","",F920&amp;"@"&amp;COUNTIF($F$1:F920,F920))</f>
        <v/>
      </c>
      <c r="H920" s="24" t="str">
        <f t="shared" si="14"/>
        <v>Naver 검색</v>
      </c>
      <c r="J920" s="24" t="str">
        <f>IF(F920="","",INDEX('기사 리스트'!B:B,MATCH("https://skinnonews.com"&amp;A920,'기사 리스트'!C:C,0)))</f>
        <v/>
      </c>
    </row>
    <row r="921" spans="1:10">
      <c r="A921" s="30" t="s">
        <v>1393</v>
      </c>
      <c r="B921" s="30" t="s">
        <v>2918</v>
      </c>
      <c r="C921" s="30">
        <v>7</v>
      </c>
      <c r="D921" s="30">
        <v>4</v>
      </c>
      <c r="F921" s="24" t="str">
        <f>IFERROR(MATCH(A921,기사별유입!$J$3:$J$3072,0),"")</f>
        <v/>
      </c>
      <c r="G921" s="24" t="str">
        <f>IF(F921="","",F921&amp;"@"&amp;COUNTIF($F$1:F921,F921))</f>
        <v/>
      </c>
      <c r="H921" s="24" t="str">
        <f t="shared" si="14"/>
        <v>Skenergy.com</v>
      </c>
      <c r="J921" s="24" t="str">
        <f>IF(F921="","",INDEX('기사 리스트'!B:B,MATCH("https://skinnonews.com"&amp;A921,'기사 리스트'!C:C,0)))</f>
        <v/>
      </c>
    </row>
    <row r="922" spans="1:10">
      <c r="A922" s="30" t="s">
        <v>1477</v>
      </c>
      <c r="B922" s="30" t="s">
        <v>2910</v>
      </c>
      <c r="C922" s="30">
        <v>7</v>
      </c>
      <c r="D922" s="30">
        <v>5</v>
      </c>
      <c r="F922" s="24" t="str">
        <f>IFERROR(MATCH(A922,기사별유입!$J$3:$J$3072,0),"")</f>
        <v/>
      </c>
      <c r="G922" s="24" t="str">
        <f>IF(F922="","",F922&amp;"@"&amp;COUNTIF($F$1:F922,F922))</f>
        <v/>
      </c>
      <c r="H922" s="24" t="str">
        <f t="shared" si="14"/>
        <v>Google 검색</v>
      </c>
      <c r="J922" s="24" t="str">
        <f>IF(F922="","",INDEX('기사 리스트'!B:B,MATCH("https://skinnonews.com"&amp;A922,'기사 리스트'!C:C,0)))</f>
        <v/>
      </c>
    </row>
    <row r="923" spans="1:10">
      <c r="A923" s="30" t="s">
        <v>2037</v>
      </c>
      <c r="B923" s="30" t="s">
        <v>2958</v>
      </c>
      <c r="C923" s="30">
        <v>7</v>
      </c>
      <c r="D923" s="30">
        <v>7</v>
      </c>
      <c r="F923" s="24" t="str">
        <f>IFERROR(MATCH(A923,기사별유입!$J$3:$J$3072,0),"")</f>
        <v/>
      </c>
      <c r="G923" s="24" t="str">
        <f>IF(F923="","",F923&amp;"@"&amp;COUNTIF($F$1:F923,F923))</f>
        <v/>
      </c>
      <c r="H923" s="24" t="str">
        <f t="shared" si="14"/>
        <v>M.facebook.com</v>
      </c>
      <c r="J923" s="24" t="str">
        <f>IF(F923="","",INDEX('기사 리스트'!B:B,MATCH("https://skinnonews.com"&amp;A923,'기사 리스트'!C:C,0)))</f>
        <v/>
      </c>
    </row>
    <row r="924" spans="1:10">
      <c r="A924" s="30" t="s">
        <v>1729</v>
      </c>
      <c r="B924" s="30" t="s">
        <v>2910</v>
      </c>
      <c r="C924" s="30">
        <v>7</v>
      </c>
      <c r="D924" s="30">
        <v>5</v>
      </c>
      <c r="F924" s="24" t="str">
        <f>IFERROR(MATCH(A924,기사별유입!$J$3:$J$3072,0),"")</f>
        <v/>
      </c>
      <c r="G924" s="24" t="str">
        <f>IF(F924="","",F924&amp;"@"&amp;COUNTIF($F$1:F924,F924))</f>
        <v/>
      </c>
      <c r="H924" s="24" t="str">
        <f t="shared" si="14"/>
        <v>Google 검색</v>
      </c>
      <c r="J924" s="24" t="str">
        <f>IF(F924="","",INDEX('기사 리스트'!B:B,MATCH("https://skinnonews.com"&amp;A924,'기사 리스트'!C:C,0)))</f>
        <v/>
      </c>
    </row>
    <row r="925" spans="1:10">
      <c r="A925" s="30" t="s">
        <v>2657</v>
      </c>
      <c r="B925" s="30" t="s">
        <v>2910</v>
      </c>
      <c r="C925" s="30">
        <v>7</v>
      </c>
      <c r="D925" s="30">
        <v>4</v>
      </c>
      <c r="F925" s="24" t="str">
        <f>IFERROR(MATCH(A925,기사별유입!$J$3:$J$3072,0),"")</f>
        <v/>
      </c>
      <c r="G925" s="24" t="str">
        <f>IF(F925="","",F925&amp;"@"&amp;COUNTIF($F$1:F925,F925))</f>
        <v/>
      </c>
      <c r="H925" s="24" t="str">
        <f t="shared" si="14"/>
        <v>Google 검색</v>
      </c>
      <c r="J925" s="24" t="str">
        <f>IF(F925="","",INDEX('기사 리스트'!B:B,MATCH("https://skinnonews.com"&amp;A925,'기사 리스트'!C:C,0)))</f>
        <v/>
      </c>
    </row>
    <row r="926" spans="1:10">
      <c r="A926" s="30" t="s">
        <v>2960</v>
      </c>
      <c r="B926" s="30">
        <v>7</v>
      </c>
      <c r="C926" s="30">
        <v>3</v>
      </c>
      <c r="D926" s="30">
        <v>2.3333333333333299</v>
      </c>
      <c r="F926" s="24" t="str">
        <f>IFERROR(MATCH(A926,기사별유입!$J$3:$J$3072,0),"")</f>
        <v/>
      </c>
      <c r="G926" s="24" t="str">
        <f>IF(F926="","",F926&amp;"@"&amp;COUNTIF($F$1:F926,F926))</f>
        <v/>
      </c>
      <c r="H926" s="24" t="str">
        <f t="shared" si="14"/>
        <v>7</v>
      </c>
      <c r="J926" s="24" t="str">
        <f>IF(F926="","",INDEX('기사 리스트'!B:B,MATCH("https://skinnonews.com"&amp;A926,'기사 리스트'!C:C,0)))</f>
        <v/>
      </c>
    </row>
    <row r="927" spans="1:10">
      <c r="A927" s="30" t="s">
        <v>4562</v>
      </c>
      <c r="B927" s="30">
        <v>7</v>
      </c>
      <c r="C927" s="30">
        <v>4</v>
      </c>
      <c r="D927" s="30">
        <v>1.75</v>
      </c>
      <c r="F927" s="24" t="str">
        <f>IFERROR(MATCH(A927,기사별유입!$J$3:$J$3072,0),"")</f>
        <v/>
      </c>
      <c r="G927" s="24" t="str">
        <f>IF(F927="","",F927&amp;"@"&amp;COUNTIF($F$1:F927,F927))</f>
        <v/>
      </c>
      <c r="H927" s="24" t="str">
        <f t="shared" si="14"/>
        <v>7</v>
      </c>
      <c r="J927" s="24" t="str">
        <f>IF(F927="","",INDEX('기사 리스트'!B:B,MATCH("https://skinnonews.com"&amp;A927,'기사 리스트'!C:C,0)))</f>
        <v/>
      </c>
    </row>
    <row r="928" spans="1:10">
      <c r="A928" s="30" t="s">
        <v>4563</v>
      </c>
      <c r="B928" s="30">
        <v>7</v>
      </c>
      <c r="C928" s="30">
        <v>3</v>
      </c>
      <c r="D928" s="30">
        <v>2.3333333333333299</v>
      </c>
      <c r="F928" s="24" t="str">
        <f>IFERROR(MATCH(A928,기사별유입!$J$3:$J$3072,0),"")</f>
        <v/>
      </c>
      <c r="G928" s="24" t="str">
        <f>IF(F928="","",F928&amp;"@"&amp;COUNTIF($F$1:F928,F928))</f>
        <v/>
      </c>
      <c r="H928" s="24" t="str">
        <f t="shared" si="14"/>
        <v>7</v>
      </c>
      <c r="J928" s="24" t="str">
        <f>IF(F928="","",INDEX('기사 리스트'!B:B,MATCH("https://skinnonews.com"&amp;A928,'기사 리스트'!C:C,0)))</f>
        <v/>
      </c>
    </row>
    <row r="929" spans="1:10">
      <c r="A929" s="30" t="s">
        <v>1323</v>
      </c>
      <c r="B929" s="30" t="s">
        <v>2911</v>
      </c>
      <c r="C929" s="30">
        <v>7</v>
      </c>
      <c r="D929" s="30">
        <v>7</v>
      </c>
      <c r="F929" s="24" t="str">
        <f>IFERROR(MATCH(A929,기사별유입!$J$3:$J$3072,0),"")</f>
        <v/>
      </c>
      <c r="G929" s="24" t="str">
        <f>IF(F929="","",F929&amp;"@"&amp;COUNTIF($F$1:F929,F929))</f>
        <v/>
      </c>
      <c r="H929" s="24" t="str">
        <f t="shared" si="14"/>
        <v>Naver 검색</v>
      </c>
      <c r="J929" s="24" t="str">
        <f>IF(F929="","",INDEX('기사 리스트'!B:B,MATCH("https://skinnonews.com"&amp;A929,'기사 리스트'!C:C,0)))</f>
        <v/>
      </c>
    </row>
    <row r="930" spans="1:10">
      <c r="A930" s="30" t="s">
        <v>1215</v>
      </c>
      <c r="B930" s="30" t="s">
        <v>3000</v>
      </c>
      <c r="C930" s="30">
        <v>6</v>
      </c>
      <c r="D930" s="30">
        <v>1</v>
      </c>
      <c r="F930" s="24" t="str">
        <f>IFERROR(MATCH(A930,기사별유입!$J$3:$J$3072,0),"")</f>
        <v/>
      </c>
      <c r="G930" s="24" t="str">
        <f>IF(F930="","",F930&amp;"@"&amp;COUNTIF($F$1:F930,F930))</f>
        <v/>
      </c>
      <c r="H930" s="24" t="str">
        <f t="shared" si="14"/>
        <v>Analytics.naver.com</v>
      </c>
      <c r="J930" s="24" t="str">
        <f>IF(F930="","",INDEX('기사 리스트'!B:B,MATCH("https://skinnonews.com"&amp;A930,'기사 리스트'!C:C,0)))</f>
        <v/>
      </c>
    </row>
    <row r="931" spans="1:10">
      <c r="A931" s="30" t="s">
        <v>1215</v>
      </c>
      <c r="B931" s="30" t="s">
        <v>2978</v>
      </c>
      <c r="C931" s="30">
        <v>6</v>
      </c>
      <c r="D931" s="30">
        <v>4</v>
      </c>
      <c r="F931" s="24" t="str">
        <f>IFERROR(MATCH(A931,기사별유입!$J$3:$J$3072,0),"")</f>
        <v/>
      </c>
      <c r="G931" s="24" t="str">
        <f>IF(F931="","",F931&amp;"@"&amp;COUNTIF($F$1:F931,F931))</f>
        <v/>
      </c>
      <c r="H931" s="24" t="str">
        <f t="shared" si="14"/>
        <v>L.facebook.com</v>
      </c>
      <c r="J931" s="24" t="str">
        <f>IF(F931="","",INDEX('기사 리스트'!B:B,MATCH("https://skinnonews.com"&amp;A931,'기사 리스트'!C:C,0)))</f>
        <v/>
      </c>
    </row>
    <row r="932" spans="1:10">
      <c r="A932" s="30" t="s">
        <v>1215</v>
      </c>
      <c r="B932" s="30" t="s">
        <v>2969</v>
      </c>
      <c r="C932" s="30">
        <v>6</v>
      </c>
      <c r="D932" s="30">
        <v>3</v>
      </c>
      <c r="F932" s="24" t="str">
        <f>IFERROR(MATCH(A932,기사별유입!$J$3:$J$3072,0),"")</f>
        <v/>
      </c>
      <c r="G932" s="24" t="str">
        <f>IF(F932="","",F932&amp;"@"&amp;COUNTIF($F$1:F932,F932))</f>
        <v/>
      </c>
      <c r="H932" s="24" t="str">
        <f t="shared" si="14"/>
        <v>Link.inpock.co.kr</v>
      </c>
      <c r="J932" s="24" t="str">
        <f>IF(F932="","",INDEX('기사 리스트'!B:B,MATCH("https://skinnonews.com"&amp;A932,'기사 리스트'!C:C,0)))</f>
        <v/>
      </c>
    </row>
    <row r="933" spans="1:10">
      <c r="A933" s="30" t="s">
        <v>1807</v>
      </c>
      <c r="B933" s="30" t="s">
        <v>2910</v>
      </c>
      <c r="C933" s="30">
        <v>6</v>
      </c>
      <c r="D933" s="30">
        <v>6</v>
      </c>
      <c r="F933" s="24" t="str">
        <f>IFERROR(MATCH(A933,기사별유입!$J$3:$J$3072,0),"")</f>
        <v/>
      </c>
      <c r="G933" s="24" t="str">
        <f>IF(F933="","",F933&amp;"@"&amp;COUNTIF($F$1:F933,F933))</f>
        <v/>
      </c>
      <c r="H933" s="24" t="str">
        <f t="shared" si="14"/>
        <v>Google 검색</v>
      </c>
      <c r="J933" s="24" t="str">
        <f>IF(F933="","",INDEX('기사 리스트'!B:B,MATCH("https://skinnonews.com"&amp;A933,'기사 리스트'!C:C,0)))</f>
        <v/>
      </c>
    </row>
    <row r="934" spans="1:10">
      <c r="A934" s="30" t="s">
        <v>2243</v>
      </c>
      <c r="B934" s="30" t="s">
        <v>2910</v>
      </c>
      <c r="C934" s="30">
        <v>6</v>
      </c>
      <c r="D934" s="30">
        <v>6</v>
      </c>
      <c r="F934" s="24" t="str">
        <f>IFERROR(MATCH(A934,기사별유입!$J$3:$J$3072,0),"")</f>
        <v/>
      </c>
      <c r="G934" s="24" t="str">
        <f>IF(F934="","",F934&amp;"@"&amp;COUNTIF($F$1:F934,F934))</f>
        <v/>
      </c>
      <c r="H934" s="24" t="str">
        <f t="shared" si="14"/>
        <v>Google 검색</v>
      </c>
      <c r="J934" s="24" t="str">
        <f>IF(F934="","",INDEX('기사 리스트'!B:B,MATCH("https://skinnonews.com"&amp;A934,'기사 리스트'!C:C,0)))</f>
        <v/>
      </c>
    </row>
    <row r="935" spans="1:10">
      <c r="A935" s="30" t="s">
        <v>1452</v>
      </c>
      <c r="B935" s="30" t="s">
        <v>2909</v>
      </c>
      <c r="C935" s="30">
        <v>6</v>
      </c>
      <c r="D935" s="30">
        <v>2</v>
      </c>
      <c r="F935" s="24" t="str">
        <f>IFERROR(MATCH(A935,기사별유입!$J$3:$J$3072,0),"")</f>
        <v/>
      </c>
      <c r="G935" s="24" t="str">
        <f>IF(F935="","",F935&amp;"@"&amp;COUNTIF($F$1:F935,F935))</f>
        <v/>
      </c>
      <c r="H935" s="24" t="str">
        <f t="shared" si="14"/>
        <v>직접유입</v>
      </c>
      <c r="J935" s="24" t="str">
        <f>IF(F935="","",INDEX('기사 리스트'!B:B,MATCH("https://skinnonews.com"&amp;A935,'기사 리스트'!C:C,0)))</f>
        <v/>
      </c>
    </row>
    <row r="936" spans="1:10">
      <c r="A936" s="30" t="s">
        <v>1699</v>
      </c>
      <c r="B936" s="30" t="s">
        <v>2910</v>
      </c>
      <c r="C936" s="30">
        <v>6</v>
      </c>
      <c r="D936" s="30">
        <v>3</v>
      </c>
      <c r="F936" s="24" t="str">
        <f>IFERROR(MATCH(A936,기사별유입!$J$3:$J$3072,0),"")</f>
        <v/>
      </c>
      <c r="G936" s="24" t="str">
        <f>IF(F936="","",F936&amp;"@"&amp;COUNTIF($F$1:F936,F936))</f>
        <v/>
      </c>
      <c r="H936" s="24" t="str">
        <f t="shared" si="14"/>
        <v>Google 검색</v>
      </c>
      <c r="J936" s="24" t="str">
        <f>IF(F936="","",INDEX('기사 리스트'!B:B,MATCH("https://skinnonews.com"&amp;A936,'기사 리스트'!C:C,0)))</f>
        <v/>
      </c>
    </row>
    <row r="937" spans="1:10">
      <c r="A937" s="30" t="s">
        <v>1668</v>
      </c>
      <c r="B937" s="30" t="s">
        <v>2910</v>
      </c>
      <c r="C937" s="30">
        <v>6</v>
      </c>
      <c r="D937" s="30">
        <v>5</v>
      </c>
      <c r="F937" s="24" t="str">
        <f>IFERROR(MATCH(A937,기사별유입!$J$3:$J$3072,0),"")</f>
        <v/>
      </c>
      <c r="G937" s="24" t="str">
        <f>IF(F937="","",F937&amp;"@"&amp;COUNTIF($F$1:F937,F937))</f>
        <v/>
      </c>
      <c r="H937" s="24" t="str">
        <f t="shared" si="14"/>
        <v>Google 검색</v>
      </c>
      <c r="J937" s="24" t="str">
        <f>IF(F937="","",INDEX('기사 리스트'!B:B,MATCH("https://skinnonews.com"&amp;A937,'기사 리스트'!C:C,0)))</f>
        <v/>
      </c>
    </row>
    <row r="938" spans="1:10">
      <c r="A938" s="30" t="s">
        <v>1808</v>
      </c>
      <c r="B938" s="30" t="s">
        <v>2910</v>
      </c>
      <c r="C938" s="30">
        <v>6</v>
      </c>
      <c r="D938" s="30">
        <v>6</v>
      </c>
      <c r="F938" s="24" t="str">
        <f>IFERROR(MATCH(A938,기사별유입!$J$3:$J$3072,0),"")</f>
        <v/>
      </c>
      <c r="G938" s="24" t="str">
        <f>IF(F938="","",F938&amp;"@"&amp;COUNTIF($F$1:F938,F938))</f>
        <v/>
      </c>
      <c r="H938" s="24" t="str">
        <f t="shared" si="14"/>
        <v>Google 검색</v>
      </c>
      <c r="J938" s="24" t="str">
        <f>IF(F938="","",INDEX('기사 리스트'!B:B,MATCH("https://skinnonews.com"&amp;A938,'기사 리스트'!C:C,0)))</f>
        <v/>
      </c>
    </row>
    <row r="939" spans="1:10">
      <c r="A939" s="30" t="s">
        <v>2141</v>
      </c>
      <c r="B939" s="30" t="s">
        <v>2910</v>
      </c>
      <c r="C939" s="30">
        <v>6</v>
      </c>
      <c r="D939" s="30">
        <v>6</v>
      </c>
      <c r="F939" s="24" t="str">
        <f>IFERROR(MATCH(A939,기사별유입!$J$3:$J$3072,0),"")</f>
        <v/>
      </c>
      <c r="G939" s="24" t="str">
        <f>IF(F939="","",F939&amp;"@"&amp;COUNTIF($F$1:F939,F939))</f>
        <v/>
      </c>
      <c r="H939" s="24" t="str">
        <f t="shared" si="14"/>
        <v>Google 검색</v>
      </c>
      <c r="J939" s="24" t="str">
        <f>IF(F939="","",INDEX('기사 리스트'!B:B,MATCH("https://skinnonews.com"&amp;A939,'기사 리스트'!C:C,0)))</f>
        <v/>
      </c>
    </row>
    <row r="940" spans="1:10">
      <c r="A940" s="30" t="s">
        <v>1851</v>
      </c>
      <c r="B940" s="30" t="s">
        <v>2910</v>
      </c>
      <c r="C940" s="30">
        <v>6</v>
      </c>
      <c r="D940" s="30">
        <v>4</v>
      </c>
      <c r="F940" s="24" t="str">
        <f>IFERROR(MATCH(A940,기사별유입!$J$3:$J$3072,0),"")</f>
        <v/>
      </c>
      <c r="G940" s="24" t="str">
        <f>IF(F940="","",F940&amp;"@"&amp;COUNTIF($F$1:F940,F940))</f>
        <v/>
      </c>
      <c r="H940" s="24" t="str">
        <f t="shared" si="14"/>
        <v>Google 검색</v>
      </c>
      <c r="J940" s="24" t="str">
        <f>IF(F940="","",INDEX('기사 리스트'!B:B,MATCH("https://skinnonews.com"&amp;A940,'기사 리스트'!C:C,0)))</f>
        <v/>
      </c>
    </row>
    <row r="941" spans="1:10">
      <c r="A941" s="30" t="s">
        <v>2142</v>
      </c>
      <c r="B941" s="30" t="s">
        <v>2963</v>
      </c>
      <c r="C941" s="30">
        <v>6</v>
      </c>
      <c r="D941" s="30">
        <v>5</v>
      </c>
      <c r="F941" s="24" t="str">
        <f>IFERROR(MATCH(A941,기사별유입!$J$3:$J$3072,0),"")</f>
        <v/>
      </c>
      <c r="G941" s="24" t="str">
        <f>IF(F941="","",F941&amp;"@"&amp;COUNTIF($F$1:F941,F941))</f>
        <v/>
      </c>
      <c r="H941" s="24" t="str">
        <f t="shared" si="14"/>
        <v>Daum</v>
      </c>
      <c r="J941" s="24" t="str">
        <f>IF(F941="","",INDEX('기사 리스트'!B:B,MATCH("https://skinnonews.com"&amp;A941,'기사 리스트'!C:C,0)))</f>
        <v/>
      </c>
    </row>
    <row r="942" spans="1:10">
      <c r="A942" s="30" t="s">
        <v>1700</v>
      </c>
      <c r="B942" s="30" t="s">
        <v>2910</v>
      </c>
      <c r="C942" s="30">
        <v>6</v>
      </c>
      <c r="D942" s="30">
        <v>4</v>
      </c>
      <c r="F942" s="24" t="str">
        <f>IFERROR(MATCH(A942,기사별유입!$J$3:$J$3072,0),"")</f>
        <v/>
      </c>
      <c r="G942" s="24" t="str">
        <f>IF(F942="","",F942&amp;"@"&amp;COUNTIF($F$1:F942,F942))</f>
        <v/>
      </c>
      <c r="H942" s="24" t="str">
        <f t="shared" si="14"/>
        <v>Google 검색</v>
      </c>
      <c r="J942" s="24" t="str">
        <f>IF(F942="","",INDEX('기사 리스트'!B:B,MATCH("https://skinnonews.com"&amp;A942,'기사 리스트'!C:C,0)))</f>
        <v/>
      </c>
    </row>
    <row r="943" spans="1:10">
      <c r="A943" s="30" t="s">
        <v>1959</v>
      </c>
      <c r="B943" s="30" t="s">
        <v>2910</v>
      </c>
      <c r="C943" s="30">
        <v>6</v>
      </c>
      <c r="D943" s="30">
        <v>6</v>
      </c>
      <c r="F943" s="24" t="str">
        <f>IFERROR(MATCH(A943,기사별유입!$J$3:$J$3072,0),"")</f>
        <v/>
      </c>
      <c r="G943" s="24" t="str">
        <f>IF(F943="","",F943&amp;"@"&amp;COUNTIF($F$1:F943,F943))</f>
        <v/>
      </c>
      <c r="H943" s="24" t="str">
        <f t="shared" si="14"/>
        <v>Google 검색</v>
      </c>
      <c r="J943" s="24" t="str">
        <f>IF(F943="","",INDEX('기사 리스트'!B:B,MATCH("https://skinnonews.com"&amp;A943,'기사 리스트'!C:C,0)))</f>
        <v/>
      </c>
    </row>
    <row r="944" spans="1:10">
      <c r="A944" s="30" t="s">
        <v>1585</v>
      </c>
      <c r="B944" s="30" t="s">
        <v>2910</v>
      </c>
      <c r="C944" s="30">
        <v>6</v>
      </c>
      <c r="D944" s="30">
        <v>6</v>
      </c>
      <c r="F944" s="24" t="str">
        <f>IFERROR(MATCH(A944,기사별유입!$J$3:$J$3072,0),"")</f>
        <v/>
      </c>
      <c r="G944" s="24" t="str">
        <f>IF(F944="","",F944&amp;"@"&amp;COUNTIF($F$1:F944,F944))</f>
        <v/>
      </c>
      <c r="H944" s="24" t="str">
        <f t="shared" si="14"/>
        <v>Google 검색</v>
      </c>
      <c r="J944" s="24" t="str">
        <f>IF(F944="","",INDEX('기사 리스트'!B:B,MATCH("https://skinnonews.com"&amp;A944,'기사 리스트'!C:C,0)))</f>
        <v/>
      </c>
    </row>
    <row r="945" spans="1:10">
      <c r="A945" s="30" t="s">
        <v>1586</v>
      </c>
      <c r="B945" s="30" t="s">
        <v>2910</v>
      </c>
      <c r="C945" s="30">
        <v>6</v>
      </c>
      <c r="D945" s="30">
        <v>6</v>
      </c>
      <c r="F945" s="24" t="str">
        <f>IFERROR(MATCH(A945,기사별유입!$J$3:$J$3072,0),"")</f>
        <v/>
      </c>
      <c r="G945" s="24" t="str">
        <f>IF(F945="","",F945&amp;"@"&amp;COUNTIF($F$1:F945,F945))</f>
        <v/>
      </c>
      <c r="H945" s="24" t="str">
        <f t="shared" si="14"/>
        <v>Google 검색</v>
      </c>
      <c r="J945" s="24" t="str">
        <f>IF(F945="","",INDEX('기사 리스트'!B:B,MATCH("https://skinnonews.com"&amp;A945,'기사 리스트'!C:C,0)))</f>
        <v/>
      </c>
    </row>
    <row r="946" spans="1:10">
      <c r="A946" s="30" t="s">
        <v>2145</v>
      </c>
      <c r="B946" s="30" t="s">
        <v>2910</v>
      </c>
      <c r="C946" s="30">
        <v>6</v>
      </c>
      <c r="D946" s="30">
        <v>6</v>
      </c>
      <c r="F946" s="24" t="str">
        <f>IFERROR(MATCH(A946,기사별유입!$J$3:$J$3072,0),"")</f>
        <v/>
      </c>
      <c r="G946" s="24" t="str">
        <f>IF(F946="","",F946&amp;"@"&amp;COUNTIF($F$1:F946,F946))</f>
        <v/>
      </c>
      <c r="H946" s="24" t="str">
        <f t="shared" si="14"/>
        <v>Google 검색</v>
      </c>
      <c r="J946" s="24" t="str">
        <f>IF(F946="","",INDEX('기사 리스트'!B:B,MATCH("https://skinnonews.com"&amp;A946,'기사 리스트'!C:C,0)))</f>
        <v/>
      </c>
    </row>
    <row r="947" spans="1:10">
      <c r="A947" s="30" t="s">
        <v>1369</v>
      </c>
      <c r="B947" s="30" t="s">
        <v>2909</v>
      </c>
      <c r="C947" s="30">
        <v>6</v>
      </c>
      <c r="D947" s="30">
        <v>5</v>
      </c>
      <c r="F947" s="24" t="str">
        <f>IFERROR(MATCH(A947,기사별유입!$J$3:$J$3072,0),"")</f>
        <v/>
      </c>
      <c r="G947" s="24" t="str">
        <f>IF(F947="","",F947&amp;"@"&amp;COUNTIF($F$1:F947,F947))</f>
        <v/>
      </c>
      <c r="H947" s="24" t="str">
        <f t="shared" si="14"/>
        <v>직접유입</v>
      </c>
      <c r="J947" s="24" t="str">
        <f>IF(F947="","",INDEX('기사 리스트'!B:B,MATCH("https://skinnonews.com"&amp;A947,'기사 리스트'!C:C,0)))</f>
        <v/>
      </c>
    </row>
    <row r="948" spans="1:10">
      <c r="A948" s="30" t="s">
        <v>1457</v>
      </c>
      <c r="B948" s="30" t="s">
        <v>2909</v>
      </c>
      <c r="C948" s="30">
        <v>6</v>
      </c>
      <c r="D948" s="30">
        <v>5</v>
      </c>
      <c r="F948" s="24" t="str">
        <f>IFERROR(MATCH(A948,기사별유입!$J$3:$J$3072,0),"")</f>
        <v/>
      </c>
      <c r="G948" s="24" t="str">
        <f>IF(F948="","",F948&amp;"@"&amp;COUNTIF($F$1:F948,F948))</f>
        <v/>
      </c>
      <c r="H948" s="24" t="str">
        <f t="shared" si="14"/>
        <v>직접유입</v>
      </c>
      <c r="J948" s="24" t="str">
        <f>IF(F948="","",INDEX('기사 리스트'!B:B,MATCH("https://skinnonews.com"&amp;A948,'기사 리스트'!C:C,0)))</f>
        <v/>
      </c>
    </row>
    <row r="949" spans="1:10">
      <c r="A949" s="30" t="s">
        <v>2368</v>
      </c>
      <c r="B949" s="30" t="s">
        <v>2910</v>
      </c>
      <c r="C949" s="30">
        <v>6</v>
      </c>
      <c r="D949" s="30">
        <v>3</v>
      </c>
      <c r="F949" s="24" t="str">
        <f>IFERROR(MATCH(A949,기사별유입!$J$3:$J$3072,0),"")</f>
        <v/>
      </c>
      <c r="G949" s="24" t="str">
        <f>IF(F949="","",F949&amp;"@"&amp;COUNTIF($F$1:F949,F949))</f>
        <v/>
      </c>
      <c r="H949" s="24" t="str">
        <f t="shared" si="14"/>
        <v>Google 검색</v>
      </c>
      <c r="J949" s="24" t="str">
        <f>IF(F949="","",INDEX('기사 리스트'!B:B,MATCH("https://skinnonews.com"&amp;A949,'기사 리스트'!C:C,0)))</f>
        <v/>
      </c>
    </row>
    <row r="950" spans="1:10">
      <c r="A950" s="30" t="s">
        <v>2369</v>
      </c>
      <c r="B950" s="30" t="s">
        <v>2910</v>
      </c>
      <c r="C950" s="30">
        <v>6</v>
      </c>
      <c r="D950" s="30">
        <v>6</v>
      </c>
      <c r="F950" s="24" t="str">
        <f>IFERROR(MATCH(A950,기사별유입!$J$3:$J$3072,0),"")</f>
        <v/>
      </c>
      <c r="G950" s="24" t="str">
        <f>IF(F950="","",F950&amp;"@"&amp;COUNTIF($F$1:F950,F950))</f>
        <v/>
      </c>
      <c r="H950" s="24" t="str">
        <f t="shared" si="14"/>
        <v>Google 검색</v>
      </c>
      <c r="J950" s="24" t="str">
        <f>IF(F950="","",INDEX('기사 리스트'!B:B,MATCH("https://skinnonews.com"&amp;A950,'기사 리스트'!C:C,0)))</f>
        <v/>
      </c>
    </row>
    <row r="951" spans="1:10">
      <c r="A951" s="30" t="s">
        <v>1895</v>
      </c>
      <c r="B951" s="30" t="s">
        <v>2910</v>
      </c>
      <c r="C951" s="30">
        <v>6</v>
      </c>
      <c r="D951" s="30">
        <v>6</v>
      </c>
      <c r="F951" s="24" t="str">
        <f>IFERROR(MATCH(A951,기사별유입!$J$3:$J$3072,0),"")</f>
        <v/>
      </c>
      <c r="G951" s="24" t="str">
        <f>IF(F951="","",F951&amp;"@"&amp;COUNTIF($F$1:F951,F951))</f>
        <v/>
      </c>
      <c r="H951" s="24" t="str">
        <f t="shared" si="14"/>
        <v>Google 검색</v>
      </c>
      <c r="J951" s="24" t="str">
        <f>IF(F951="","",INDEX('기사 리스트'!B:B,MATCH("https://skinnonews.com"&amp;A951,'기사 리스트'!C:C,0)))</f>
        <v/>
      </c>
    </row>
    <row r="952" spans="1:10">
      <c r="A952" s="30" t="s">
        <v>2053</v>
      </c>
      <c r="B952" s="30" t="s">
        <v>2910</v>
      </c>
      <c r="C952" s="30">
        <v>6</v>
      </c>
      <c r="D952" s="30">
        <v>6</v>
      </c>
      <c r="F952" s="24" t="str">
        <f>IFERROR(MATCH(A952,기사별유입!$J$3:$J$3072,0),"")</f>
        <v/>
      </c>
      <c r="G952" s="24" t="str">
        <f>IF(F952="","",F952&amp;"@"&amp;COUNTIF($F$1:F952,F952))</f>
        <v/>
      </c>
      <c r="H952" s="24" t="str">
        <f t="shared" si="14"/>
        <v>Google 검색</v>
      </c>
      <c r="J952" s="24" t="str">
        <f>IF(F952="","",INDEX('기사 리스트'!B:B,MATCH("https://skinnonews.com"&amp;A952,'기사 리스트'!C:C,0)))</f>
        <v/>
      </c>
    </row>
    <row r="953" spans="1:10">
      <c r="A953" s="30" t="s">
        <v>1309</v>
      </c>
      <c r="B953" s="30" t="s">
        <v>2911</v>
      </c>
      <c r="C953" s="30">
        <v>6</v>
      </c>
      <c r="D953" s="30">
        <v>6</v>
      </c>
      <c r="F953" s="24">
        <f>IFERROR(MATCH(A953,기사별유입!$J$3:$J$3072,0),"")</f>
        <v>78</v>
      </c>
      <c r="G953" s="24" t="str">
        <f>IF(F953="","",F953&amp;"@"&amp;COUNTIF($F$1:F953,F953))</f>
        <v>78@2</v>
      </c>
      <c r="H953" s="24" t="str">
        <f t="shared" si="14"/>
        <v>Naver 검색</v>
      </c>
      <c r="J953" s="24" t="e">
        <f>IF(F953="","",INDEX('기사 리스트'!B:B,MATCH("https://skinnonews.com"&amp;A953,'기사 리스트'!C:C,0)))</f>
        <v>#N/A</v>
      </c>
    </row>
    <row r="954" spans="1:10">
      <c r="A954" s="30" t="s">
        <v>1814</v>
      </c>
      <c r="B954" s="30" t="s">
        <v>2910</v>
      </c>
      <c r="C954" s="30">
        <v>6</v>
      </c>
      <c r="D954" s="30">
        <v>5</v>
      </c>
      <c r="F954" s="24" t="str">
        <f>IFERROR(MATCH(A954,기사별유입!$J$3:$J$3072,0),"")</f>
        <v/>
      </c>
      <c r="G954" s="24" t="str">
        <f>IF(F954="","",F954&amp;"@"&amp;COUNTIF($F$1:F954,F954))</f>
        <v/>
      </c>
      <c r="H954" s="24" t="str">
        <f t="shared" si="14"/>
        <v>Google 검색</v>
      </c>
      <c r="J954" s="24" t="str">
        <f>IF(F954="","",INDEX('기사 리스트'!B:B,MATCH("https://skinnonews.com"&amp;A954,'기사 리스트'!C:C,0)))</f>
        <v/>
      </c>
    </row>
    <row r="955" spans="1:10">
      <c r="A955" s="30" t="s">
        <v>3523</v>
      </c>
      <c r="B955" s="30" t="s">
        <v>2910</v>
      </c>
      <c r="C955" s="30">
        <v>6</v>
      </c>
      <c r="D955" s="30">
        <v>3</v>
      </c>
      <c r="F955" s="24" t="str">
        <f>IFERROR(MATCH(A955,기사별유입!$J$3:$J$3072,0),"")</f>
        <v/>
      </c>
      <c r="G955" s="24" t="str">
        <f>IF(F955="","",F955&amp;"@"&amp;COUNTIF($F$1:F955,F955))</f>
        <v/>
      </c>
      <c r="H955" s="24" t="str">
        <f t="shared" si="14"/>
        <v>Google 검색</v>
      </c>
      <c r="J955" s="24" t="str">
        <f>IF(F955="","",INDEX('기사 리스트'!B:B,MATCH("https://skinnonews.com"&amp;A955,'기사 리스트'!C:C,0)))</f>
        <v/>
      </c>
    </row>
    <row r="956" spans="1:10">
      <c r="A956" s="30" t="s">
        <v>1324</v>
      </c>
      <c r="B956" s="30" t="s">
        <v>2909</v>
      </c>
      <c r="C956" s="30">
        <v>6</v>
      </c>
      <c r="D956" s="30">
        <v>4</v>
      </c>
      <c r="F956" s="24">
        <f>IFERROR(MATCH(A956,기사별유입!$J$3:$J$3072,0),"")</f>
        <v>67</v>
      </c>
      <c r="G956" s="24" t="str">
        <f>IF(F956="","",F956&amp;"@"&amp;COUNTIF($F$1:F956,F956))</f>
        <v>67@2</v>
      </c>
      <c r="H956" s="24" t="str">
        <f t="shared" si="14"/>
        <v>직접유입</v>
      </c>
      <c r="J956" s="24" t="e">
        <f>IF(F956="","",INDEX('기사 리스트'!B:B,MATCH("https://skinnonews.com"&amp;A956,'기사 리스트'!C:C,0)))</f>
        <v>#N/A</v>
      </c>
    </row>
    <row r="957" spans="1:10">
      <c r="A957" s="30" t="s">
        <v>1622</v>
      </c>
      <c r="B957" s="30" t="s">
        <v>2910</v>
      </c>
      <c r="C957" s="30">
        <v>6</v>
      </c>
      <c r="D957" s="30">
        <v>6</v>
      </c>
      <c r="F957" s="24" t="str">
        <f>IFERROR(MATCH(A957,기사별유입!$J$3:$J$3072,0),"")</f>
        <v/>
      </c>
      <c r="G957" s="24" t="str">
        <f>IF(F957="","",F957&amp;"@"&amp;COUNTIF($F$1:F957,F957))</f>
        <v/>
      </c>
      <c r="H957" s="24" t="str">
        <f t="shared" si="14"/>
        <v>Google 검색</v>
      </c>
      <c r="J957" s="24" t="str">
        <f>IF(F957="","",INDEX('기사 리스트'!B:B,MATCH("https://skinnonews.com"&amp;A957,'기사 리스트'!C:C,0)))</f>
        <v/>
      </c>
    </row>
    <row r="958" spans="1:10">
      <c r="A958" s="30" t="s">
        <v>1624</v>
      </c>
      <c r="B958" s="30" t="s">
        <v>2910</v>
      </c>
      <c r="C958" s="30">
        <v>6</v>
      </c>
      <c r="D958" s="30">
        <v>6</v>
      </c>
      <c r="F958" s="24" t="str">
        <f>IFERROR(MATCH(A958,기사별유입!$J$3:$J$3072,0),"")</f>
        <v/>
      </c>
      <c r="G958" s="24" t="str">
        <f>IF(F958="","",F958&amp;"@"&amp;COUNTIF($F$1:F958,F958))</f>
        <v/>
      </c>
      <c r="H958" s="24" t="str">
        <f t="shared" si="14"/>
        <v>Google 검색</v>
      </c>
      <c r="J958" s="24" t="str">
        <f>IF(F958="","",INDEX('기사 리스트'!B:B,MATCH("https://skinnonews.com"&amp;A958,'기사 리스트'!C:C,0)))</f>
        <v/>
      </c>
    </row>
    <row r="959" spans="1:10">
      <c r="A959" s="30" t="s">
        <v>1898</v>
      </c>
      <c r="B959" s="30" t="s">
        <v>2910</v>
      </c>
      <c r="C959" s="30">
        <v>6</v>
      </c>
      <c r="D959" s="30">
        <v>3</v>
      </c>
      <c r="F959" s="24" t="str">
        <f>IFERROR(MATCH(A959,기사별유입!$J$3:$J$3072,0),"")</f>
        <v/>
      </c>
      <c r="G959" s="24" t="str">
        <f>IF(F959="","",F959&amp;"@"&amp;COUNTIF($F$1:F959,F959))</f>
        <v/>
      </c>
      <c r="H959" s="24" t="str">
        <f t="shared" si="14"/>
        <v>Google 검색</v>
      </c>
      <c r="J959" s="24" t="str">
        <f>IF(F959="","",INDEX('기사 리스트'!B:B,MATCH("https://skinnonews.com"&amp;A959,'기사 리스트'!C:C,0)))</f>
        <v/>
      </c>
    </row>
    <row r="960" spans="1:10">
      <c r="A960" s="30" t="s">
        <v>1730</v>
      </c>
      <c r="B960" s="30" t="s">
        <v>2910</v>
      </c>
      <c r="C960" s="30">
        <v>6</v>
      </c>
      <c r="D960" s="30">
        <v>5</v>
      </c>
      <c r="F960" s="24" t="str">
        <f>IFERROR(MATCH(A960,기사별유입!$J$3:$J$3072,0),"")</f>
        <v/>
      </c>
      <c r="G960" s="24" t="str">
        <f>IF(F960="","",F960&amp;"@"&amp;COUNTIF($F$1:F960,F960))</f>
        <v/>
      </c>
      <c r="H960" s="24" t="str">
        <f t="shared" si="14"/>
        <v>Google 검색</v>
      </c>
      <c r="J960" s="24" t="str">
        <f>IF(F960="","",INDEX('기사 리스트'!B:B,MATCH("https://skinnonews.com"&amp;A960,'기사 리스트'!C:C,0)))</f>
        <v/>
      </c>
    </row>
    <row r="961" spans="1:10">
      <c r="A961" s="30" t="s">
        <v>1370</v>
      </c>
      <c r="B961" s="30" t="s">
        <v>2918</v>
      </c>
      <c r="C961" s="30">
        <v>6</v>
      </c>
      <c r="D961" s="30">
        <v>1</v>
      </c>
      <c r="F961" s="24">
        <f>IFERROR(MATCH(A961,기사별유입!$J$3:$J$3072,0),"")</f>
        <v>31</v>
      </c>
      <c r="G961" s="24" t="str">
        <f>IF(F961="","",F961&amp;"@"&amp;COUNTIF($F$1:F961,F961))</f>
        <v>31@3</v>
      </c>
      <c r="H961" s="24" t="str">
        <f t="shared" si="14"/>
        <v>Skenergy.com</v>
      </c>
      <c r="J961" s="24" t="str">
        <f>IF(F961="","",INDEX('기사 리스트'!B:B,MATCH("https://skinnonews.com"&amp;A961,'기사 리스트'!C:C,0)))</f>
        <v>일상을 가득 채우는 행복한 에너지로 핫플 예약! – 울산 SK주(酒)유소 팝업스토어 오픈</v>
      </c>
    </row>
    <row r="962" spans="1:10">
      <c r="A962" s="30" t="s">
        <v>1970</v>
      </c>
      <c r="B962" s="30" t="s">
        <v>2910</v>
      </c>
      <c r="C962" s="30">
        <v>6</v>
      </c>
      <c r="D962" s="30">
        <v>6</v>
      </c>
      <c r="F962" s="24" t="str">
        <f>IFERROR(MATCH(A962,기사별유입!$J$3:$J$3072,0),"")</f>
        <v/>
      </c>
      <c r="G962" s="24" t="str">
        <f>IF(F962="","",F962&amp;"@"&amp;COUNTIF($F$1:F962,F962))</f>
        <v/>
      </c>
      <c r="H962" s="24" t="str">
        <f t="shared" si="14"/>
        <v>Google 검색</v>
      </c>
      <c r="J962" s="24" t="str">
        <f>IF(F962="","",INDEX('기사 리스트'!B:B,MATCH("https://skinnonews.com"&amp;A962,'기사 리스트'!C:C,0)))</f>
        <v/>
      </c>
    </row>
    <row r="963" spans="1:10">
      <c r="A963" s="30" t="s">
        <v>3524</v>
      </c>
      <c r="B963" s="30" t="s">
        <v>2910</v>
      </c>
      <c r="C963" s="30">
        <v>6</v>
      </c>
      <c r="D963" s="30">
        <v>1</v>
      </c>
      <c r="F963" s="24" t="str">
        <f>IFERROR(MATCH(A963,기사별유입!$J$3:$J$3072,0),"")</f>
        <v/>
      </c>
      <c r="G963" s="24" t="str">
        <f>IF(F963="","",F963&amp;"@"&amp;COUNTIF($F$1:F963,F963))</f>
        <v/>
      </c>
      <c r="H963" s="24" t="str">
        <f t="shared" ref="H963:H1026" si="15">IF(B963="naver","Naver 검색",IF(B963="google","Google 검색",IF(B963="(direct)","직접유입",UPPER(LEFT(B963,1))&amp;MID(B963,2,99))))</f>
        <v>Google 검색</v>
      </c>
      <c r="J963" s="24" t="str">
        <f>IF(F963="","",INDEX('기사 리스트'!B:B,MATCH("https://skinnonews.com"&amp;A963,'기사 리스트'!C:C,0)))</f>
        <v/>
      </c>
    </row>
    <row r="964" spans="1:10">
      <c r="A964" s="30" t="s">
        <v>2063</v>
      </c>
      <c r="B964" s="30" t="s">
        <v>2910</v>
      </c>
      <c r="C964" s="30">
        <v>6</v>
      </c>
      <c r="D964" s="30">
        <v>5</v>
      </c>
      <c r="F964" s="24" t="str">
        <f>IFERROR(MATCH(A964,기사별유입!$J$3:$J$3072,0),"")</f>
        <v/>
      </c>
      <c r="G964" s="24" t="str">
        <f>IF(F964="","",F964&amp;"@"&amp;COUNTIF($F$1:F964,F964))</f>
        <v/>
      </c>
      <c r="H964" s="24" t="str">
        <f t="shared" si="15"/>
        <v>Google 검색</v>
      </c>
      <c r="J964" s="24" t="str">
        <f>IF(F964="","",INDEX('기사 리스트'!B:B,MATCH("https://skinnonews.com"&amp;A964,'기사 리스트'!C:C,0)))</f>
        <v/>
      </c>
    </row>
    <row r="965" spans="1:10">
      <c r="A965" s="30" t="s">
        <v>1559</v>
      </c>
      <c r="B965" s="30" t="s">
        <v>2910</v>
      </c>
      <c r="C965" s="30">
        <v>6</v>
      </c>
      <c r="D965" s="30">
        <v>6</v>
      </c>
      <c r="F965" s="24" t="str">
        <f>IFERROR(MATCH(A965,기사별유입!$J$3:$J$3072,0),"")</f>
        <v/>
      </c>
      <c r="G965" s="24" t="str">
        <f>IF(F965="","",F965&amp;"@"&amp;COUNTIF($F$1:F965,F965))</f>
        <v/>
      </c>
      <c r="H965" s="24" t="str">
        <f t="shared" si="15"/>
        <v>Google 검색</v>
      </c>
      <c r="J965" s="24" t="str">
        <f>IF(F965="","",INDEX('기사 리스트'!B:B,MATCH("https://skinnonews.com"&amp;A965,'기사 리스트'!C:C,0)))</f>
        <v/>
      </c>
    </row>
    <row r="966" spans="1:10">
      <c r="A966" s="30" t="s">
        <v>1762</v>
      </c>
      <c r="B966" s="30" t="s">
        <v>2910</v>
      </c>
      <c r="C966" s="30">
        <v>6</v>
      </c>
      <c r="D966" s="30">
        <v>5</v>
      </c>
      <c r="F966" s="24" t="str">
        <f>IFERROR(MATCH(A966,기사별유입!$J$3:$J$3072,0),"")</f>
        <v/>
      </c>
      <c r="G966" s="24" t="str">
        <f>IF(F966="","",F966&amp;"@"&amp;COUNTIF($F$1:F966,F966))</f>
        <v/>
      </c>
      <c r="H966" s="24" t="str">
        <f t="shared" si="15"/>
        <v>Google 검색</v>
      </c>
      <c r="J966" s="24" t="str">
        <f>IF(F966="","",INDEX('기사 리스트'!B:B,MATCH("https://skinnonews.com"&amp;A966,'기사 리스트'!C:C,0)))</f>
        <v/>
      </c>
    </row>
    <row r="967" spans="1:10">
      <c r="A967" s="30" t="s">
        <v>1265</v>
      </c>
      <c r="B967" s="30" t="s">
        <v>2909</v>
      </c>
      <c r="C967" s="30">
        <v>6</v>
      </c>
      <c r="D967" s="30">
        <v>6</v>
      </c>
      <c r="F967" s="24">
        <f>IFERROR(MATCH(A967,기사별유입!$J$3:$J$3072,0),"")</f>
        <v>24</v>
      </c>
      <c r="G967" s="24" t="str">
        <f>IF(F967="","",F967&amp;"@"&amp;COUNTIF($F$1:F967,F967))</f>
        <v>24@3</v>
      </c>
      <c r="H967" s="24" t="str">
        <f t="shared" si="15"/>
        <v>직접유입</v>
      </c>
      <c r="J967" s="24" t="str">
        <f>IF(F967="","",INDEX('기사 리스트'!B:B,MATCH("https://skinnonews.com"&amp;A967,'기사 리스트'!C:C,0)))</f>
        <v>당신의 모든 일상을 머핀과 함께! ‘머핀 포인트’ 3000점으로 차량용 소화기, 옥스포드 블록 등 증정</v>
      </c>
    </row>
    <row r="968" spans="1:10">
      <c r="A968" s="30" t="s">
        <v>1517</v>
      </c>
      <c r="B968" s="30" t="s">
        <v>2909</v>
      </c>
      <c r="C968" s="30">
        <v>6</v>
      </c>
      <c r="D968" s="30">
        <v>6</v>
      </c>
      <c r="F968" s="24" t="str">
        <f>IFERROR(MATCH(A968,기사별유입!$J$3:$J$3072,0),"")</f>
        <v/>
      </c>
      <c r="G968" s="24" t="str">
        <f>IF(F968="","",F968&amp;"@"&amp;COUNTIF($F$1:F968,F968))</f>
        <v/>
      </c>
      <c r="H968" s="24" t="str">
        <f t="shared" si="15"/>
        <v>직접유입</v>
      </c>
      <c r="J968" s="24" t="str">
        <f>IF(F968="","",INDEX('기사 리스트'!B:B,MATCH("https://skinnonews.com"&amp;A968,'기사 리스트'!C:C,0)))</f>
        <v/>
      </c>
    </row>
    <row r="969" spans="1:10">
      <c r="A969" s="30" t="s">
        <v>2066</v>
      </c>
      <c r="B969" s="30" t="s">
        <v>2910</v>
      </c>
      <c r="C969" s="30">
        <v>6</v>
      </c>
      <c r="D969" s="30">
        <v>5</v>
      </c>
      <c r="F969" s="24" t="str">
        <f>IFERROR(MATCH(A969,기사별유입!$J$3:$J$3072,0),"")</f>
        <v/>
      </c>
      <c r="G969" s="24" t="str">
        <f>IF(F969="","",F969&amp;"@"&amp;COUNTIF($F$1:F969,F969))</f>
        <v/>
      </c>
      <c r="H969" s="24" t="str">
        <f t="shared" si="15"/>
        <v>Google 검색</v>
      </c>
      <c r="J969" s="24" t="str">
        <f>IF(F969="","",INDEX('기사 리스트'!B:B,MATCH("https://skinnonews.com"&amp;A969,'기사 리스트'!C:C,0)))</f>
        <v/>
      </c>
    </row>
    <row r="970" spans="1:10">
      <c r="A970" s="30" t="s">
        <v>1675</v>
      </c>
      <c r="B970" s="30" t="s">
        <v>2910</v>
      </c>
      <c r="C970" s="30">
        <v>6</v>
      </c>
      <c r="D970" s="30">
        <v>6</v>
      </c>
      <c r="F970" s="24" t="str">
        <f>IFERROR(MATCH(A970,기사별유입!$J$3:$J$3072,0),"")</f>
        <v/>
      </c>
      <c r="G970" s="24" t="str">
        <f>IF(F970="","",F970&amp;"@"&amp;COUNTIF($F$1:F970,F970))</f>
        <v/>
      </c>
      <c r="H970" s="24" t="str">
        <f t="shared" si="15"/>
        <v>Google 검색</v>
      </c>
      <c r="J970" s="24" t="str">
        <f>IF(F970="","",INDEX('기사 리스트'!B:B,MATCH("https://skinnonews.com"&amp;A970,'기사 리스트'!C:C,0)))</f>
        <v/>
      </c>
    </row>
    <row r="971" spans="1:10">
      <c r="A971" s="30" t="s">
        <v>1504</v>
      </c>
      <c r="B971" s="30" t="s">
        <v>2910</v>
      </c>
      <c r="C971" s="30">
        <v>6</v>
      </c>
      <c r="D971" s="30">
        <v>6</v>
      </c>
      <c r="F971" s="24" t="str">
        <f>IFERROR(MATCH(A971,기사별유입!$J$3:$J$3072,0),"")</f>
        <v/>
      </c>
      <c r="G971" s="24" t="str">
        <f>IF(F971="","",F971&amp;"@"&amp;COUNTIF($F$1:F971,F971))</f>
        <v/>
      </c>
      <c r="H971" s="24" t="str">
        <f t="shared" si="15"/>
        <v>Google 검색</v>
      </c>
      <c r="J971" s="24" t="str">
        <f>IF(F971="","",INDEX('기사 리스트'!B:B,MATCH("https://skinnonews.com"&amp;A971,'기사 리스트'!C:C,0)))</f>
        <v/>
      </c>
    </row>
    <row r="972" spans="1:10">
      <c r="A972" s="30" t="s">
        <v>1330</v>
      </c>
      <c r="B972" s="30" t="s">
        <v>2909</v>
      </c>
      <c r="C972" s="30">
        <v>6</v>
      </c>
      <c r="D972" s="30">
        <v>6</v>
      </c>
      <c r="F972" s="24">
        <f>IFERROR(MATCH(A972,기사별유입!$J$3:$J$3072,0),"")</f>
        <v>53</v>
      </c>
      <c r="G972" s="24" t="str">
        <f>IF(F972="","",F972&amp;"@"&amp;COUNTIF($F$1:F972,F972))</f>
        <v>53@3</v>
      </c>
      <c r="H972" s="24" t="str">
        <f t="shared" si="15"/>
        <v>직접유입</v>
      </c>
      <c r="J972" s="24" t="str">
        <f>IF(F972="","",INDEX('기사 리스트'!B:B,MATCH("https://skinnonews.com"&amp;A972,'기사 리스트'!C:C,0)))</f>
        <v>안전 비행 뒤에 숨겨진 주인공! 비행기를 움직이는 ‘항공유’ – 겨울 여행 시즌, 알고 가면 더 재밌다(1)</v>
      </c>
    </row>
    <row r="973" spans="1:10">
      <c r="A973" s="30" t="s">
        <v>1605</v>
      </c>
      <c r="B973" s="30" t="s">
        <v>2910</v>
      </c>
      <c r="C973" s="30">
        <v>6</v>
      </c>
      <c r="D973" s="30">
        <v>5</v>
      </c>
      <c r="F973" s="24" t="str">
        <f>IFERROR(MATCH(A973,기사별유입!$J$3:$J$3072,0),"")</f>
        <v/>
      </c>
      <c r="G973" s="24" t="str">
        <f>IF(F973="","",F973&amp;"@"&amp;COUNTIF($F$1:F973,F973))</f>
        <v/>
      </c>
      <c r="H973" s="24" t="str">
        <f t="shared" si="15"/>
        <v>Google 검색</v>
      </c>
      <c r="J973" s="24" t="str">
        <f>IF(F973="","",INDEX('기사 리스트'!B:B,MATCH("https://skinnonews.com"&amp;A973,'기사 리스트'!C:C,0)))</f>
        <v/>
      </c>
    </row>
    <row r="974" spans="1:10">
      <c r="A974" s="30" t="s">
        <v>1734</v>
      </c>
      <c r="B974" s="30" t="s">
        <v>2910</v>
      </c>
      <c r="C974" s="30">
        <v>6</v>
      </c>
      <c r="D974" s="30">
        <v>6</v>
      </c>
      <c r="F974" s="24" t="str">
        <f>IFERROR(MATCH(A974,기사별유입!$J$3:$J$3072,0),"")</f>
        <v/>
      </c>
      <c r="G974" s="24" t="str">
        <f>IF(F974="","",F974&amp;"@"&amp;COUNTIF($F$1:F974,F974))</f>
        <v/>
      </c>
      <c r="H974" s="24" t="str">
        <f t="shared" si="15"/>
        <v>Google 검색</v>
      </c>
      <c r="J974" s="24" t="str">
        <f>IF(F974="","",INDEX('기사 리스트'!B:B,MATCH("https://skinnonews.com"&amp;A974,'기사 리스트'!C:C,0)))</f>
        <v/>
      </c>
    </row>
    <row r="975" spans="1:10">
      <c r="A975" s="30" t="s">
        <v>1291</v>
      </c>
      <c r="B975" s="30" t="s">
        <v>2925</v>
      </c>
      <c r="C975" s="30">
        <v>6</v>
      </c>
      <c r="D975" s="30">
        <v>5</v>
      </c>
      <c r="F975" s="24" t="str">
        <f>IFERROR(MATCH(A975,기사별유입!$J$3:$J$3072,0),"")</f>
        <v/>
      </c>
      <c r="G975" s="24" t="str">
        <f>IF(F975="","",F975&amp;"@"&amp;COUNTIF($F$1:F975,F975))</f>
        <v/>
      </c>
      <c r="H975" s="24" t="str">
        <f t="shared" si="15"/>
        <v>Naver.com</v>
      </c>
      <c r="J975" s="24" t="str">
        <f>IF(F975="","",INDEX('기사 리스트'!B:B,MATCH("https://skinnonews.com"&amp;A975,'기사 리스트'!C:C,0)))</f>
        <v/>
      </c>
    </row>
    <row r="976" spans="1:10">
      <c r="A976" s="30" t="s">
        <v>1768</v>
      </c>
      <c r="B976" s="30" t="s">
        <v>2910</v>
      </c>
      <c r="C976" s="30">
        <v>6</v>
      </c>
      <c r="D976" s="30">
        <v>6</v>
      </c>
      <c r="F976" s="24" t="str">
        <f>IFERROR(MATCH(A976,기사별유입!$J$3:$J$3072,0),"")</f>
        <v/>
      </c>
      <c r="G976" s="24" t="str">
        <f>IF(F976="","",F976&amp;"@"&amp;COUNTIF($F$1:F976,F976))</f>
        <v/>
      </c>
      <c r="H976" s="24" t="str">
        <f t="shared" si="15"/>
        <v>Google 검색</v>
      </c>
      <c r="J976" s="24" t="str">
        <f>IF(F976="","",INDEX('기사 리스트'!B:B,MATCH("https://skinnonews.com"&amp;A976,'기사 리스트'!C:C,0)))</f>
        <v/>
      </c>
    </row>
    <row r="977" spans="1:10">
      <c r="A977" s="30" t="s">
        <v>1251</v>
      </c>
      <c r="B977" s="30" t="s">
        <v>2946</v>
      </c>
      <c r="C977" s="30">
        <v>6</v>
      </c>
      <c r="D977" s="30">
        <v>2</v>
      </c>
      <c r="F977" s="24">
        <f>IFERROR(MATCH(A977,기사별유입!$J$3:$J$3072,0),"")</f>
        <v>20</v>
      </c>
      <c r="G977" s="24" t="str">
        <f>IF(F977="","",F977&amp;"@"&amp;COUNTIF($F$1:F977,F977))</f>
        <v>20@7</v>
      </c>
      <c r="H977" s="24" t="str">
        <f t="shared" si="15"/>
        <v>(not set)</v>
      </c>
      <c r="J977" s="24" t="str">
        <f>IF(F977="","",INDEX('기사 리스트'!B:B,MATCH("https://skinnonews.com"&amp;A977,'기사 리스트'!C:C,0)))</f>
        <v>SK엔무브, 데이터센터 수조형 액침냉각 이어 정밀액체냉각 시장 본격 진출</v>
      </c>
    </row>
    <row r="978" spans="1:10">
      <c r="A978" s="30" t="s">
        <v>1574</v>
      </c>
      <c r="B978" s="30" t="s">
        <v>2910</v>
      </c>
      <c r="C978" s="30">
        <v>6</v>
      </c>
      <c r="D978" s="30">
        <v>4</v>
      </c>
      <c r="F978" s="24" t="str">
        <f>IFERROR(MATCH(A978,기사별유입!$J$3:$J$3072,0),"")</f>
        <v/>
      </c>
      <c r="G978" s="24" t="str">
        <f>IF(F978="","",F978&amp;"@"&amp;COUNTIF($F$1:F978,F978))</f>
        <v/>
      </c>
      <c r="H978" s="24" t="str">
        <f t="shared" si="15"/>
        <v>Google 검색</v>
      </c>
      <c r="J978" s="24" t="str">
        <f>IF(F978="","",INDEX('기사 리스트'!B:B,MATCH("https://skinnonews.com"&amp;A978,'기사 리스트'!C:C,0)))</f>
        <v/>
      </c>
    </row>
    <row r="979" spans="1:10">
      <c r="A979" s="30" t="s">
        <v>1416</v>
      </c>
      <c r="B979" s="30" t="s">
        <v>2910</v>
      </c>
      <c r="C979" s="30">
        <v>6</v>
      </c>
      <c r="D979" s="30">
        <v>6</v>
      </c>
      <c r="F979" s="24" t="str">
        <f>IFERROR(MATCH(A979,기사별유입!$J$3:$J$3072,0),"")</f>
        <v/>
      </c>
      <c r="G979" s="24" t="str">
        <f>IF(F979="","",F979&amp;"@"&amp;COUNTIF($F$1:F979,F979))</f>
        <v/>
      </c>
      <c r="H979" s="24" t="str">
        <f t="shared" si="15"/>
        <v>Google 검색</v>
      </c>
      <c r="J979" s="24" t="str">
        <f>IF(F979="","",INDEX('기사 리스트'!B:B,MATCH("https://skinnonews.com"&amp;A979,'기사 리스트'!C:C,0)))</f>
        <v/>
      </c>
    </row>
    <row r="980" spans="1:10">
      <c r="A980" s="30" t="s">
        <v>1223</v>
      </c>
      <c r="B980" s="30" t="s">
        <v>2911</v>
      </c>
      <c r="C980" s="30">
        <v>6</v>
      </c>
      <c r="D980" s="30">
        <v>5</v>
      </c>
      <c r="F980" s="24">
        <f>IFERROR(MATCH(A980,기사별유입!$J$3:$J$3072,0),"")</f>
        <v>9</v>
      </c>
      <c r="G980" s="24" t="str">
        <f>IF(F980="","",F980&amp;"@"&amp;COUNTIF($F$1:F980,F980))</f>
        <v>9@3</v>
      </c>
      <c r="H980" s="24" t="str">
        <f t="shared" si="15"/>
        <v>Naver 검색</v>
      </c>
      <c r="J980" s="24" t="str">
        <f>IF(F980="","",INDEX('기사 리스트'!B:B,MATCH("https://skinnonews.com"&amp;A980,'기사 리스트'!C:C,0)))</f>
        <v>[전지적 배터리 시점] ① 일상을 차지(Charge)해 온 ‘전지’의 역사 – 과거의 꿈을 실현시키다!</v>
      </c>
    </row>
    <row r="981" spans="1:10">
      <c r="A981" s="30" t="s">
        <v>1250</v>
      </c>
      <c r="B981" s="30" t="s">
        <v>2911</v>
      </c>
      <c r="C981" s="30">
        <v>6</v>
      </c>
      <c r="D981" s="30">
        <v>5</v>
      </c>
      <c r="F981" s="24" t="str">
        <f>IFERROR(MATCH(A981,기사별유입!$J$3:$J$3072,0),"")</f>
        <v/>
      </c>
      <c r="G981" s="24" t="str">
        <f>IF(F981="","",F981&amp;"@"&amp;COUNTIF($F$1:F981,F981))</f>
        <v/>
      </c>
      <c r="H981" s="24" t="str">
        <f t="shared" si="15"/>
        <v>Naver 검색</v>
      </c>
      <c r="J981" s="24" t="str">
        <f>IF(F981="","",INDEX('기사 리스트'!B:B,MATCH("https://skinnonews.com"&amp;A981,'기사 리스트'!C:C,0)))</f>
        <v/>
      </c>
    </row>
    <row r="982" spans="1:10">
      <c r="A982" s="30" t="s">
        <v>1910</v>
      </c>
      <c r="B982" s="30" t="s">
        <v>2910</v>
      </c>
      <c r="C982" s="30">
        <v>6</v>
      </c>
      <c r="D982" s="30">
        <v>4</v>
      </c>
      <c r="F982" s="24" t="str">
        <f>IFERROR(MATCH(A982,기사별유입!$J$3:$J$3072,0),"")</f>
        <v/>
      </c>
      <c r="G982" s="24" t="str">
        <f>IF(F982="","",F982&amp;"@"&amp;COUNTIF($F$1:F982,F982))</f>
        <v/>
      </c>
      <c r="H982" s="24" t="str">
        <f t="shared" si="15"/>
        <v>Google 검색</v>
      </c>
      <c r="J982" s="24" t="str">
        <f>IF(F982="","",INDEX('기사 리스트'!B:B,MATCH("https://skinnonews.com"&amp;A982,'기사 리스트'!C:C,0)))</f>
        <v/>
      </c>
    </row>
    <row r="983" spans="1:10">
      <c r="A983" s="30" t="s">
        <v>1310</v>
      </c>
      <c r="B983" s="30" t="s">
        <v>2911</v>
      </c>
      <c r="C983" s="30">
        <v>6</v>
      </c>
      <c r="D983" s="30">
        <v>5</v>
      </c>
      <c r="F983" s="24" t="str">
        <f>IFERROR(MATCH(A983,기사별유입!$J$3:$J$3072,0),"")</f>
        <v/>
      </c>
      <c r="G983" s="24" t="str">
        <f>IF(F983="","",F983&amp;"@"&amp;COUNTIF($F$1:F983,F983))</f>
        <v/>
      </c>
      <c r="H983" s="24" t="str">
        <f t="shared" si="15"/>
        <v>Naver 검색</v>
      </c>
      <c r="J983" s="24" t="str">
        <f>IF(F983="","",INDEX('기사 리스트'!B:B,MATCH("https://skinnonews.com"&amp;A983,'기사 리스트'!C:C,0)))</f>
        <v/>
      </c>
    </row>
    <row r="984" spans="1:10">
      <c r="A984" s="30" t="s">
        <v>1234</v>
      </c>
      <c r="B984" s="30" t="s">
        <v>2926</v>
      </c>
      <c r="C984" s="30">
        <v>6</v>
      </c>
      <c r="D984" s="30">
        <v>6</v>
      </c>
      <c r="F984" s="24">
        <f>IFERROR(MATCH(A984,기사별유입!$J$3:$J$3072,0),"")</f>
        <v>34</v>
      </c>
      <c r="G984" s="24" t="str">
        <f>IF(F984="","",F984&amp;"@"&amp;COUNTIF($F$1:F984,F984))</f>
        <v>34@4</v>
      </c>
      <c r="H984" s="24" t="str">
        <f t="shared" si="15"/>
        <v>Instagramstory</v>
      </c>
      <c r="J984" s="24" t="str">
        <f>IF(F984="","",INDEX('기사 리스트'!B:B,MATCH("https://skinnonews.com"&amp;A984,'기사 리스트'!C:C,0)))</f>
        <v>[에너지食] ‘빛과 소금’ 대신 ‘빛과 석유’! – 시추 기술의 발전으로 알아보는 땅 속 보물찾기</v>
      </c>
    </row>
    <row r="985" spans="1:10">
      <c r="A985" s="30" t="s">
        <v>3105</v>
      </c>
      <c r="B985" s="30" t="s">
        <v>2909</v>
      </c>
      <c r="C985" s="30">
        <v>6</v>
      </c>
      <c r="D985" s="30">
        <v>6</v>
      </c>
      <c r="F985" s="24">
        <f>IFERROR(MATCH(A985,기사별유입!$J$3:$J$3072,0),"")</f>
        <v>27</v>
      </c>
      <c r="G985" s="24" t="str">
        <f>IF(F985="","",F985&amp;"@"&amp;COUNTIF($F$1:F985,F985))</f>
        <v>27@5</v>
      </c>
      <c r="H985" s="24" t="str">
        <f t="shared" si="15"/>
        <v>직접유입</v>
      </c>
      <c r="J985" s="24" t="str">
        <f>IF(F985="","",INDEX('기사 리스트'!B:B,MATCH("https://skinnonews.com"&amp;A985,'기사 리스트'!C:C,0)))</f>
        <v>[SK이노베이션 2024년 2분기 실적 발표] 2024년 상반기 매출액 37조 6,542억원, 영업이익 5,789억원 달성… 하반기도 지속 성장 전망</v>
      </c>
    </row>
    <row r="986" spans="1:10">
      <c r="A986" s="30" t="s">
        <v>3106</v>
      </c>
      <c r="B986" s="30" t="s">
        <v>2911</v>
      </c>
      <c r="C986" s="30">
        <v>6</v>
      </c>
      <c r="D986" s="30">
        <v>3</v>
      </c>
      <c r="F986" s="24">
        <f>IFERROR(MATCH(A986,기사별유입!$J$3:$J$3072,0),"")</f>
        <v>50</v>
      </c>
      <c r="G986" s="24" t="str">
        <f>IF(F986="","",F986&amp;"@"&amp;COUNTIF($F$1:F986,F986))</f>
        <v>50@4</v>
      </c>
      <c r="H986" s="24" t="str">
        <f t="shared" si="15"/>
        <v>Naver 검색</v>
      </c>
      <c r="J986" s="24" t="str">
        <f>IF(F986="","",INDEX('기사 리스트'!B:B,MATCH("https://skinnonews.com"&amp;A986,'기사 리스트'!C:C,0)))</f>
        <v>[에너지食] 어둠을 밝히던 등유가 거대한 비행기를 띄운다고?!</v>
      </c>
    </row>
    <row r="987" spans="1:10">
      <c r="A987" s="30" t="s">
        <v>3106</v>
      </c>
      <c r="B987" s="30" t="s">
        <v>2939</v>
      </c>
      <c r="C987" s="30">
        <v>6</v>
      </c>
      <c r="D987" s="30">
        <v>3</v>
      </c>
      <c r="F987" s="24">
        <f>IFERROR(MATCH(A987,기사별유입!$J$3:$J$3072,0),"")</f>
        <v>50</v>
      </c>
      <c r="G987" s="24" t="str">
        <f>IF(F987="","",F987&amp;"@"&amp;COUNTIF($F$1:F987,F987))</f>
        <v>50@5</v>
      </c>
      <c r="H987" s="24" t="str">
        <f t="shared" si="15"/>
        <v>Youtube.com</v>
      </c>
      <c r="J987" s="24" t="str">
        <f>IF(F987="","",INDEX('기사 리스트'!B:B,MATCH("https://skinnonews.com"&amp;A987,'기사 리스트'!C:C,0)))</f>
        <v>[에너지食] 어둠을 밝히던 등유가 거대한 비행기를 띄운다고?!</v>
      </c>
    </row>
    <row r="988" spans="1:10">
      <c r="A988" s="30" t="s">
        <v>3124</v>
      </c>
      <c r="B988" s="30" t="s">
        <v>2911</v>
      </c>
      <c r="C988" s="30">
        <v>6</v>
      </c>
      <c r="D988" s="30">
        <v>6</v>
      </c>
      <c r="F988" s="24" t="str">
        <f>IFERROR(MATCH(A988,기사별유입!$J$3:$J$3072,0),"")</f>
        <v/>
      </c>
      <c r="G988" s="24" t="str">
        <f>IF(F988="","",F988&amp;"@"&amp;COUNTIF($F$1:F988,F988))</f>
        <v/>
      </c>
      <c r="H988" s="24" t="str">
        <f t="shared" si="15"/>
        <v>Naver 검색</v>
      </c>
      <c r="J988" s="24" t="str">
        <f>IF(F988="","",INDEX('기사 리스트'!B:B,MATCH("https://skinnonews.com"&amp;A988,'기사 리스트'!C:C,0)))</f>
        <v/>
      </c>
    </row>
    <row r="989" spans="1:10">
      <c r="A989" s="30" t="s">
        <v>3510</v>
      </c>
      <c r="B989" s="30" t="s">
        <v>2910</v>
      </c>
      <c r="C989" s="30">
        <v>6</v>
      </c>
      <c r="D989" s="30">
        <v>6</v>
      </c>
      <c r="F989" s="24" t="str">
        <f>IFERROR(MATCH(A989,기사별유입!$J$3:$J$3072,0),"")</f>
        <v/>
      </c>
      <c r="G989" s="24" t="str">
        <f>IF(F989="","",F989&amp;"@"&amp;COUNTIF($F$1:F989,F989))</f>
        <v/>
      </c>
      <c r="H989" s="24" t="str">
        <f t="shared" si="15"/>
        <v>Google 검색</v>
      </c>
      <c r="J989" s="24" t="str">
        <f>IF(F989="","",INDEX('기사 리스트'!B:B,MATCH("https://skinnonews.com"&amp;A989,'기사 리스트'!C:C,0)))</f>
        <v/>
      </c>
    </row>
    <row r="990" spans="1:10">
      <c r="A990" s="30" t="s">
        <v>3483</v>
      </c>
      <c r="B990" s="30" t="s">
        <v>2915</v>
      </c>
      <c r="C990" s="30">
        <v>6</v>
      </c>
      <c r="D990" s="30">
        <v>3</v>
      </c>
      <c r="F990" s="24">
        <f>IFERROR(MATCH(A990,기사별유입!$J$3:$J$3072,0),"")</f>
        <v>21</v>
      </c>
      <c r="G990" s="24" t="str">
        <f>IF(F990="","",F990&amp;"@"&amp;COUNTIF($F$1:F990,F990))</f>
        <v>21@6</v>
      </c>
      <c r="H990" s="24" t="str">
        <f t="shared" si="15"/>
        <v>Skgeocentric.com</v>
      </c>
      <c r="J990" s="24" t="str">
        <f>IF(F990="","",INDEX('기사 리스트'!B:B,MATCH("https://skinnonews.com"&amp;A990,'기사 리스트'!C:C,0)))</f>
        <v>SK에너지, 국내 최초 지속가능항공유 전용 생산라인 갖췄다</v>
      </c>
    </row>
    <row r="991" spans="1:10">
      <c r="A991" s="30" t="s">
        <v>3490</v>
      </c>
      <c r="B991" s="30" t="s">
        <v>2923</v>
      </c>
      <c r="C991" s="30">
        <v>6</v>
      </c>
      <c r="D991" s="30">
        <v>4</v>
      </c>
      <c r="F991" s="24">
        <f>IFERROR(MATCH(A991,기사별유입!$J$3:$J$3072,0),"")</f>
        <v>93</v>
      </c>
      <c r="G991" s="24" t="str">
        <f>IF(F991="","",F991&amp;"@"&amp;COUNTIF($F$1:F991,F991))</f>
        <v>93@3</v>
      </c>
      <c r="H991" s="24" t="str">
        <f t="shared" si="15"/>
        <v>Ozmailer.com</v>
      </c>
      <c r="J991" s="24" t="str">
        <f>IF(F991="","",INDEX('기사 리스트'!B:B,MATCH("https://skinnonews.com"&amp;A991,'기사 리스트'!C:C,0)))</f>
        <v>[SKinno Tech] 더 안전하고 편리한 주행을 책임지는 주인공! 아스팔트(Asphalt)</v>
      </c>
    </row>
    <row r="992" spans="1:10">
      <c r="A992" s="30" t="s">
        <v>3494</v>
      </c>
      <c r="B992" s="30" t="s">
        <v>2910</v>
      </c>
      <c r="C992" s="30">
        <v>6</v>
      </c>
      <c r="D992" s="30">
        <v>6</v>
      </c>
      <c r="F992" s="24">
        <f>IFERROR(MATCH(A992,기사별유입!$J$3:$J$3072,0),"")</f>
        <v>96</v>
      </c>
      <c r="G992" s="24" t="str">
        <f>IF(F992="","",F992&amp;"@"&amp;COUNTIF($F$1:F992,F992))</f>
        <v>96@2</v>
      </c>
      <c r="H992" s="24" t="str">
        <f t="shared" si="15"/>
        <v>Google 검색</v>
      </c>
      <c r="J992" s="24" t="str">
        <f>IF(F992="","",INDEX('기사 리스트'!B:B,MATCH("https://skinnonews.com"&amp;A992,'기사 리스트'!C:C,0)))</f>
        <v>SK이노베이션, AI∙DT 적용 설루션으로 미래 먹거리 확장한다</v>
      </c>
    </row>
    <row r="993" spans="1:10">
      <c r="A993" s="30" t="s">
        <v>1546</v>
      </c>
      <c r="B993" s="30" t="s">
        <v>2910</v>
      </c>
      <c r="C993" s="30">
        <v>6</v>
      </c>
      <c r="D993" s="30">
        <v>5</v>
      </c>
      <c r="F993" s="24" t="str">
        <f>IFERROR(MATCH(A993,기사별유입!$J$3:$J$3072,0),"")</f>
        <v/>
      </c>
      <c r="G993" s="24" t="str">
        <f>IF(F993="","",F993&amp;"@"&amp;COUNTIF($F$1:F993,F993))</f>
        <v/>
      </c>
      <c r="H993" s="24" t="str">
        <f t="shared" si="15"/>
        <v>Google 검색</v>
      </c>
      <c r="J993" s="24" t="str">
        <f>IF(F993="","",INDEX('기사 리스트'!B:B,MATCH("https://skinnonews.com"&amp;A993,'기사 리스트'!C:C,0)))</f>
        <v/>
      </c>
    </row>
    <row r="994" spans="1:10">
      <c r="A994" s="30" t="s">
        <v>2528</v>
      </c>
      <c r="B994" s="30" t="s">
        <v>2909</v>
      </c>
      <c r="C994" s="30">
        <v>6</v>
      </c>
      <c r="D994" s="30">
        <v>6</v>
      </c>
      <c r="F994" s="24" t="str">
        <f>IFERROR(MATCH(A994,기사별유입!$J$3:$J$3072,0),"")</f>
        <v/>
      </c>
      <c r="G994" s="24" t="str">
        <f>IF(F994="","",F994&amp;"@"&amp;COUNTIF($F$1:F994,F994))</f>
        <v/>
      </c>
      <c r="H994" s="24" t="str">
        <f t="shared" si="15"/>
        <v>직접유입</v>
      </c>
      <c r="J994" s="24" t="str">
        <f>IF(F994="","",INDEX('기사 리스트'!B:B,MATCH("https://skinnonews.com"&amp;A994,'기사 리스트'!C:C,0)))</f>
        <v/>
      </c>
    </row>
    <row r="995" spans="1:10">
      <c r="A995" s="30" t="s">
        <v>1333</v>
      </c>
      <c r="B995" s="30" t="s">
        <v>2911</v>
      </c>
      <c r="C995" s="30">
        <v>6</v>
      </c>
      <c r="D995" s="30">
        <v>6</v>
      </c>
      <c r="F995" s="24" t="str">
        <f>IFERROR(MATCH(A995,기사별유입!$J$3:$J$3072,0),"")</f>
        <v/>
      </c>
      <c r="G995" s="24" t="str">
        <f>IF(F995="","",F995&amp;"@"&amp;COUNTIF($F$1:F995,F995))</f>
        <v/>
      </c>
      <c r="H995" s="24" t="str">
        <f t="shared" si="15"/>
        <v>Naver 검색</v>
      </c>
      <c r="J995" s="24" t="str">
        <f>IF(F995="","",INDEX('기사 리스트'!B:B,MATCH("https://skinnonews.com"&amp;A995,'기사 리스트'!C:C,0)))</f>
        <v/>
      </c>
    </row>
    <row r="996" spans="1:10">
      <c r="A996" s="30" t="s">
        <v>2273</v>
      </c>
      <c r="B996" s="30" t="s">
        <v>2910</v>
      </c>
      <c r="C996" s="30">
        <v>6</v>
      </c>
      <c r="D996" s="30">
        <v>6</v>
      </c>
      <c r="F996" s="24" t="str">
        <f>IFERROR(MATCH(A996,기사별유입!$J$3:$J$3072,0),"")</f>
        <v/>
      </c>
      <c r="G996" s="24" t="str">
        <f>IF(F996="","",F996&amp;"@"&amp;COUNTIF($F$1:F996,F996))</f>
        <v/>
      </c>
      <c r="H996" s="24" t="str">
        <f t="shared" si="15"/>
        <v>Google 검색</v>
      </c>
      <c r="J996" s="24" t="str">
        <f>IF(F996="","",INDEX('기사 리스트'!B:B,MATCH("https://skinnonews.com"&amp;A996,'기사 리스트'!C:C,0)))</f>
        <v/>
      </c>
    </row>
    <row r="997" spans="1:10">
      <c r="A997" s="30" t="s">
        <v>1589</v>
      </c>
      <c r="B997" s="30" t="s">
        <v>2910</v>
      </c>
      <c r="C997" s="30">
        <v>6</v>
      </c>
      <c r="D997" s="30">
        <v>6</v>
      </c>
      <c r="F997" s="24" t="str">
        <f>IFERROR(MATCH(A997,기사별유입!$J$3:$J$3072,0),"")</f>
        <v/>
      </c>
      <c r="G997" s="24" t="str">
        <f>IF(F997="","",F997&amp;"@"&amp;COUNTIF($F$1:F997,F997))</f>
        <v/>
      </c>
      <c r="H997" s="24" t="str">
        <f t="shared" si="15"/>
        <v>Google 검색</v>
      </c>
      <c r="J997" s="24" t="str">
        <f>IF(F997="","",INDEX('기사 리스트'!B:B,MATCH("https://skinnonews.com"&amp;A997,'기사 리스트'!C:C,0)))</f>
        <v/>
      </c>
    </row>
    <row r="998" spans="1:10">
      <c r="A998" s="30" t="s">
        <v>1774</v>
      </c>
      <c r="B998" s="30" t="s">
        <v>2911</v>
      </c>
      <c r="C998" s="30">
        <v>6</v>
      </c>
      <c r="D998" s="30">
        <v>5</v>
      </c>
      <c r="F998" s="24">
        <f>IFERROR(MATCH(A998,기사별유입!$J$3:$J$3072,0),"")</f>
        <v>46</v>
      </c>
      <c r="G998" s="24" t="str">
        <f>IF(F998="","",F998&amp;"@"&amp;COUNTIF($F$1:F998,F998))</f>
        <v>46@2</v>
      </c>
      <c r="H998" s="24" t="str">
        <f t="shared" si="15"/>
        <v>Naver 검색</v>
      </c>
      <c r="J998" s="24" t="e">
        <f>IF(F998="","",INDEX('기사 리스트'!B:B,MATCH("https://skinnonews.com"&amp;A998,'기사 리스트'!C:C,0)))</f>
        <v>#N/A</v>
      </c>
    </row>
    <row r="999" spans="1:10">
      <c r="A999" s="30" t="s">
        <v>1591</v>
      </c>
      <c r="B999" s="30" t="s">
        <v>2910</v>
      </c>
      <c r="C999" s="30">
        <v>6</v>
      </c>
      <c r="D999" s="30">
        <v>6</v>
      </c>
      <c r="F999" s="24" t="str">
        <f>IFERROR(MATCH(A999,기사별유입!$J$3:$J$3072,0),"")</f>
        <v/>
      </c>
      <c r="G999" s="24" t="str">
        <f>IF(F999="","",F999&amp;"@"&amp;COUNTIF($F$1:F999,F999))</f>
        <v/>
      </c>
      <c r="H999" s="24" t="str">
        <f t="shared" si="15"/>
        <v>Google 검색</v>
      </c>
      <c r="J999" s="24" t="str">
        <f>IF(F999="","",INDEX('기사 리스트'!B:B,MATCH("https://skinnonews.com"&amp;A999,'기사 리스트'!C:C,0)))</f>
        <v/>
      </c>
    </row>
    <row r="1000" spans="1:10">
      <c r="A1000" s="30" t="s">
        <v>2172</v>
      </c>
      <c r="B1000" s="30" t="s">
        <v>2910</v>
      </c>
      <c r="C1000" s="30">
        <v>6</v>
      </c>
      <c r="D1000" s="30">
        <v>6</v>
      </c>
      <c r="F1000" s="24" t="str">
        <f>IFERROR(MATCH(A1000,기사별유입!$J$3:$J$3072,0),"")</f>
        <v/>
      </c>
      <c r="G1000" s="24" t="str">
        <f>IF(F1000="","",F1000&amp;"@"&amp;COUNTIF($F$1:F1000,F1000))</f>
        <v/>
      </c>
      <c r="H1000" s="24" t="str">
        <f t="shared" si="15"/>
        <v>Google 검색</v>
      </c>
      <c r="J1000" s="24" t="str">
        <f>IF(F1000="","",INDEX('기사 리스트'!B:B,MATCH("https://skinnonews.com"&amp;A1000,'기사 리스트'!C:C,0)))</f>
        <v/>
      </c>
    </row>
    <row r="1001" spans="1:10">
      <c r="A1001" s="30" t="s">
        <v>1651</v>
      </c>
      <c r="B1001" s="30" t="s">
        <v>2910</v>
      </c>
      <c r="C1001" s="30">
        <v>6</v>
      </c>
      <c r="D1001" s="30">
        <v>6</v>
      </c>
      <c r="F1001" s="24" t="str">
        <f>IFERROR(MATCH(A1001,기사별유입!$J$3:$J$3072,0),"")</f>
        <v/>
      </c>
      <c r="G1001" s="24" t="str">
        <f>IF(F1001="","",F1001&amp;"@"&amp;COUNTIF($F$1:F1001,F1001))</f>
        <v/>
      </c>
      <c r="H1001" s="24" t="str">
        <f t="shared" si="15"/>
        <v>Google 검색</v>
      </c>
      <c r="J1001" s="24" t="str">
        <f>IF(F1001="","",INDEX('기사 리스트'!B:B,MATCH("https://skinnonews.com"&amp;A1001,'기사 리스트'!C:C,0)))</f>
        <v/>
      </c>
    </row>
    <row r="1002" spans="1:10">
      <c r="A1002" s="30" t="s">
        <v>1920</v>
      </c>
      <c r="B1002" s="30" t="s">
        <v>2911</v>
      </c>
      <c r="C1002" s="30">
        <v>6</v>
      </c>
      <c r="D1002" s="30">
        <v>5</v>
      </c>
      <c r="F1002" s="24" t="str">
        <f>IFERROR(MATCH(A1002,기사별유입!$J$3:$J$3072,0),"")</f>
        <v/>
      </c>
      <c r="G1002" s="24" t="str">
        <f>IF(F1002="","",F1002&amp;"@"&amp;COUNTIF($F$1:F1002,F1002))</f>
        <v/>
      </c>
      <c r="H1002" s="24" t="str">
        <f t="shared" si="15"/>
        <v>Naver 검색</v>
      </c>
      <c r="J1002" s="24" t="str">
        <f>IF(F1002="","",INDEX('기사 리스트'!B:B,MATCH("https://skinnonews.com"&amp;A1002,'기사 리스트'!C:C,0)))</f>
        <v/>
      </c>
    </row>
    <row r="1003" spans="1:10">
      <c r="A1003" s="30" t="s">
        <v>1287</v>
      </c>
      <c r="B1003" s="30" t="s">
        <v>2909</v>
      </c>
      <c r="C1003" s="30">
        <v>6</v>
      </c>
      <c r="D1003" s="30">
        <v>5</v>
      </c>
      <c r="F1003" s="24" t="str">
        <f>IFERROR(MATCH(A1003,기사별유입!$J$3:$J$3072,0),"")</f>
        <v/>
      </c>
      <c r="G1003" s="24" t="str">
        <f>IF(F1003="","",F1003&amp;"@"&amp;COUNTIF($F$1:F1003,F1003))</f>
        <v/>
      </c>
      <c r="H1003" s="24" t="str">
        <f t="shared" si="15"/>
        <v>직접유입</v>
      </c>
      <c r="J1003" s="24" t="str">
        <f>IF(F1003="","",INDEX('기사 리스트'!B:B,MATCH("https://skinnonews.com"&amp;A1003,'기사 리스트'!C:C,0)))</f>
        <v/>
      </c>
    </row>
    <row r="1004" spans="1:10">
      <c r="A1004" s="30" t="s">
        <v>1776</v>
      </c>
      <c r="B1004" s="30" t="s">
        <v>2910</v>
      </c>
      <c r="C1004" s="30">
        <v>6</v>
      </c>
      <c r="D1004" s="30">
        <v>6</v>
      </c>
      <c r="F1004" s="24" t="str">
        <f>IFERROR(MATCH(A1004,기사별유입!$J$3:$J$3072,0),"")</f>
        <v/>
      </c>
      <c r="G1004" s="24" t="str">
        <f>IF(F1004="","",F1004&amp;"@"&amp;COUNTIF($F$1:F1004,F1004))</f>
        <v/>
      </c>
      <c r="H1004" s="24" t="str">
        <f t="shared" si="15"/>
        <v>Google 검색</v>
      </c>
      <c r="J1004" s="24" t="str">
        <f>IF(F1004="","",INDEX('기사 리스트'!B:B,MATCH("https://skinnonews.com"&amp;A1004,'기사 리스트'!C:C,0)))</f>
        <v/>
      </c>
    </row>
    <row r="1005" spans="1:10">
      <c r="A1005" s="30" t="s">
        <v>2287</v>
      </c>
      <c r="B1005" s="30" t="s">
        <v>2910</v>
      </c>
      <c r="C1005" s="30">
        <v>6</v>
      </c>
      <c r="D1005" s="30">
        <v>6</v>
      </c>
      <c r="F1005" s="24" t="str">
        <f>IFERROR(MATCH(A1005,기사별유입!$J$3:$J$3072,0),"")</f>
        <v/>
      </c>
      <c r="G1005" s="24" t="str">
        <f>IF(F1005="","",F1005&amp;"@"&amp;COUNTIF($F$1:F1005,F1005))</f>
        <v/>
      </c>
      <c r="H1005" s="24" t="str">
        <f t="shared" si="15"/>
        <v>Google 검색</v>
      </c>
      <c r="J1005" s="24" t="str">
        <f>IF(F1005="","",INDEX('기사 리스트'!B:B,MATCH("https://skinnonews.com"&amp;A1005,'기사 리스트'!C:C,0)))</f>
        <v/>
      </c>
    </row>
    <row r="1006" spans="1:10">
      <c r="A1006" s="30" t="s">
        <v>1551</v>
      </c>
      <c r="B1006" s="30" t="s">
        <v>2910</v>
      </c>
      <c r="C1006" s="30">
        <v>6</v>
      </c>
      <c r="D1006" s="30">
        <v>6</v>
      </c>
      <c r="F1006" s="24" t="str">
        <f>IFERROR(MATCH(A1006,기사별유입!$J$3:$J$3072,0),"")</f>
        <v/>
      </c>
      <c r="G1006" s="24" t="str">
        <f>IF(F1006="","",F1006&amp;"@"&amp;COUNTIF($F$1:F1006,F1006))</f>
        <v/>
      </c>
      <c r="H1006" s="24" t="str">
        <f t="shared" si="15"/>
        <v>Google 검색</v>
      </c>
      <c r="J1006" s="24" t="str">
        <f>IF(F1006="","",INDEX('기사 리스트'!B:B,MATCH("https://skinnonews.com"&amp;A1006,'기사 리스트'!C:C,0)))</f>
        <v/>
      </c>
    </row>
    <row r="1007" spans="1:10">
      <c r="A1007" s="30" t="s">
        <v>2739</v>
      </c>
      <c r="B1007" s="30" t="s">
        <v>2910</v>
      </c>
      <c r="C1007" s="30">
        <v>6</v>
      </c>
      <c r="D1007" s="30">
        <v>2</v>
      </c>
      <c r="F1007" s="24" t="str">
        <f>IFERROR(MATCH(A1007,기사별유입!$J$3:$J$3072,0),"")</f>
        <v/>
      </c>
      <c r="G1007" s="24" t="str">
        <f>IF(F1007="","",F1007&amp;"@"&amp;COUNTIF($F$1:F1007,F1007))</f>
        <v/>
      </c>
      <c r="H1007" s="24" t="str">
        <f t="shared" si="15"/>
        <v>Google 검색</v>
      </c>
      <c r="J1007" s="24" t="str">
        <f>IF(F1007="","",INDEX('기사 리스트'!B:B,MATCH("https://skinnonews.com"&amp;A1007,'기사 리스트'!C:C,0)))</f>
        <v/>
      </c>
    </row>
    <row r="1008" spans="1:10">
      <c r="A1008" s="30" t="s">
        <v>1384</v>
      </c>
      <c r="B1008" s="30" t="s">
        <v>2925</v>
      </c>
      <c r="C1008" s="30">
        <v>6</v>
      </c>
      <c r="D1008" s="30">
        <v>6</v>
      </c>
      <c r="F1008" s="24" t="str">
        <f>IFERROR(MATCH(A1008,기사별유입!$J$3:$J$3072,0),"")</f>
        <v/>
      </c>
      <c r="G1008" s="24" t="str">
        <f>IF(F1008="","",F1008&amp;"@"&amp;COUNTIF($F$1:F1008,F1008))</f>
        <v/>
      </c>
      <c r="H1008" s="24" t="str">
        <f t="shared" si="15"/>
        <v>Naver.com</v>
      </c>
      <c r="J1008" s="24" t="str">
        <f>IF(F1008="","",INDEX('기사 리스트'!B:B,MATCH("https://skinnonews.com"&amp;A1008,'기사 리스트'!C:C,0)))</f>
        <v/>
      </c>
    </row>
    <row r="1009" spans="1:10">
      <c r="A1009" s="30" t="s">
        <v>2556</v>
      </c>
      <c r="B1009" s="30" t="s">
        <v>2910</v>
      </c>
      <c r="C1009" s="30">
        <v>6</v>
      </c>
      <c r="D1009" s="30">
        <v>2</v>
      </c>
      <c r="F1009" s="24" t="str">
        <f>IFERROR(MATCH(A1009,기사별유입!$J$3:$J$3072,0),"")</f>
        <v/>
      </c>
      <c r="G1009" s="24" t="str">
        <f>IF(F1009="","",F1009&amp;"@"&amp;COUNTIF($F$1:F1009,F1009))</f>
        <v/>
      </c>
      <c r="H1009" s="24" t="str">
        <f t="shared" si="15"/>
        <v>Google 검색</v>
      </c>
      <c r="J1009" s="24" t="str">
        <f>IF(F1009="","",INDEX('기사 리스트'!B:B,MATCH("https://skinnonews.com"&amp;A1009,'기사 리스트'!C:C,0)))</f>
        <v/>
      </c>
    </row>
    <row r="1010" spans="1:10">
      <c r="A1010" s="30" t="s">
        <v>1267</v>
      </c>
      <c r="B1010" s="30" t="s">
        <v>2909</v>
      </c>
      <c r="C1010" s="30">
        <v>6</v>
      </c>
      <c r="D1010" s="30">
        <v>5</v>
      </c>
      <c r="F1010" s="24">
        <f>IFERROR(MATCH(A1010,기사별유입!$J$3:$J$3072,0),"")</f>
        <v>28</v>
      </c>
      <c r="G1010" s="24" t="str">
        <f>IF(F1010="","",F1010&amp;"@"&amp;COUNTIF($F$1:F1010,F1010))</f>
        <v>28@2</v>
      </c>
      <c r="H1010" s="24" t="str">
        <f t="shared" si="15"/>
        <v>직접유입</v>
      </c>
      <c r="J1010" s="24" t="str">
        <f>IF(F1010="","",INDEX('기사 리스트'!B:B,MATCH("https://skinnonews.com"&amp;A1010,'기사 리스트'!C:C,0)))</f>
        <v>석유화학으로 탄생한 플라스틱 소재 ‘폴리에틸렌(Polyethylene)’! 어떻게 사용될까?</v>
      </c>
    </row>
    <row r="1011" spans="1:10">
      <c r="A1011" s="30" t="s">
        <v>1686</v>
      </c>
      <c r="B1011" s="30" t="s">
        <v>2910</v>
      </c>
      <c r="C1011" s="30">
        <v>6</v>
      </c>
      <c r="D1011" s="30">
        <v>6</v>
      </c>
      <c r="F1011" s="24" t="str">
        <f>IFERROR(MATCH(A1011,기사별유입!$J$3:$J$3072,0),"")</f>
        <v/>
      </c>
      <c r="G1011" s="24" t="str">
        <f>IF(F1011="","",F1011&amp;"@"&amp;COUNTIF($F$1:F1011,F1011))</f>
        <v/>
      </c>
      <c r="H1011" s="24" t="str">
        <f t="shared" si="15"/>
        <v>Google 검색</v>
      </c>
      <c r="J1011" s="24" t="str">
        <f>IF(F1011="","",INDEX('기사 리스트'!B:B,MATCH("https://skinnonews.com"&amp;A1011,'기사 리스트'!C:C,0)))</f>
        <v/>
      </c>
    </row>
    <row r="1012" spans="1:10">
      <c r="A1012" s="30" t="s">
        <v>1436</v>
      </c>
      <c r="B1012" s="30" t="s">
        <v>2911</v>
      </c>
      <c r="C1012" s="30">
        <v>6</v>
      </c>
      <c r="D1012" s="30">
        <v>6</v>
      </c>
      <c r="F1012" s="24" t="str">
        <f>IFERROR(MATCH(A1012,기사별유입!$J$3:$J$3072,0),"")</f>
        <v/>
      </c>
      <c r="G1012" s="24" t="str">
        <f>IF(F1012="","",F1012&amp;"@"&amp;COUNTIF($F$1:F1012,F1012))</f>
        <v/>
      </c>
      <c r="H1012" s="24" t="str">
        <f t="shared" si="15"/>
        <v>Naver 검색</v>
      </c>
      <c r="J1012" s="24" t="str">
        <f>IF(F1012="","",INDEX('기사 리스트'!B:B,MATCH("https://skinnonews.com"&amp;A1012,'기사 리스트'!C:C,0)))</f>
        <v/>
      </c>
    </row>
    <row r="1013" spans="1:10">
      <c r="A1013" s="30" t="s">
        <v>2196</v>
      </c>
      <c r="B1013" s="30" t="s">
        <v>2910</v>
      </c>
      <c r="C1013" s="30">
        <v>6</v>
      </c>
      <c r="D1013" s="30">
        <v>3</v>
      </c>
      <c r="F1013" s="24" t="str">
        <f>IFERROR(MATCH(A1013,기사별유입!$J$3:$J$3072,0),"")</f>
        <v/>
      </c>
      <c r="G1013" s="24" t="str">
        <f>IF(F1013="","",F1013&amp;"@"&amp;COUNTIF($F$1:F1013,F1013))</f>
        <v/>
      </c>
      <c r="H1013" s="24" t="str">
        <f t="shared" si="15"/>
        <v>Google 검색</v>
      </c>
      <c r="J1013" s="24" t="str">
        <f>IF(F1013="","",INDEX('기사 리스트'!B:B,MATCH("https://skinnonews.com"&amp;A1013,'기사 리스트'!C:C,0)))</f>
        <v/>
      </c>
    </row>
    <row r="1014" spans="1:10">
      <c r="A1014" s="30" t="s">
        <v>2101</v>
      </c>
      <c r="B1014" s="30" t="s">
        <v>2910</v>
      </c>
      <c r="C1014" s="30">
        <v>6</v>
      </c>
      <c r="D1014" s="30">
        <v>6</v>
      </c>
      <c r="F1014" s="24" t="str">
        <f>IFERROR(MATCH(A1014,기사별유입!$J$3:$J$3072,0),"")</f>
        <v/>
      </c>
      <c r="G1014" s="24" t="str">
        <f>IF(F1014="","",F1014&amp;"@"&amp;COUNTIF($F$1:F1014,F1014))</f>
        <v/>
      </c>
      <c r="H1014" s="24" t="str">
        <f t="shared" si="15"/>
        <v>Google 검색</v>
      </c>
      <c r="J1014" s="24" t="str">
        <f>IF(F1014="","",INDEX('기사 리스트'!B:B,MATCH("https://skinnonews.com"&amp;A1014,'기사 리스트'!C:C,0)))</f>
        <v/>
      </c>
    </row>
    <row r="1015" spans="1:10">
      <c r="A1015" s="30" t="s">
        <v>2303</v>
      </c>
      <c r="B1015" s="30" t="s">
        <v>2910</v>
      </c>
      <c r="C1015" s="30">
        <v>6</v>
      </c>
      <c r="D1015" s="30">
        <v>5</v>
      </c>
      <c r="F1015" s="24" t="str">
        <f>IFERROR(MATCH(A1015,기사별유입!$J$3:$J$3072,0),"")</f>
        <v/>
      </c>
      <c r="G1015" s="24" t="str">
        <f>IF(F1015="","",F1015&amp;"@"&amp;COUNTIF($F$1:F1015,F1015))</f>
        <v/>
      </c>
      <c r="H1015" s="24" t="str">
        <f t="shared" si="15"/>
        <v>Google 검색</v>
      </c>
      <c r="J1015" s="24" t="str">
        <f>IF(F1015="","",INDEX('기사 리스트'!B:B,MATCH("https://skinnonews.com"&amp;A1015,'기사 리스트'!C:C,0)))</f>
        <v/>
      </c>
    </row>
    <row r="1016" spans="1:10">
      <c r="A1016" s="30" t="s">
        <v>1868</v>
      </c>
      <c r="B1016" s="30" t="s">
        <v>2910</v>
      </c>
      <c r="C1016" s="30">
        <v>6</v>
      </c>
      <c r="D1016" s="30">
        <v>3</v>
      </c>
      <c r="F1016" s="24" t="str">
        <f>IFERROR(MATCH(A1016,기사별유입!$J$3:$J$3072,0),"")</f>
        <v/>
      </c>
      <c r="G1016" s="24" t="str">
        <f>IF(F1016="","",F1016&amp;"@"&amp;COUNTIF($F$1:F1016,F1016))</f>
        <v/>
      </c>
      <c r="H1016" s="24" t="str">
        <f t="shared" si="15"/>
        <v>Google 검색</v>
      </c>
      <c r="J1016" s="24" t="str">
        <f>IF(F1016="","",INDEX('기사 리스트'!B:B,MATCH("https://skinnonews.com"&amp;A1016,'기사 리스트'!C:C,0)))</f>
        <v/>
      </c>
    </row>
    <row r="1017" spans="1:10">
      <c r="A1017" s="30" t="s">
        <v>2202</v>
      </c>
      <c r="B1017" s="30" t="s">
        <v>2910</v>
      </c>
      <c r="C1017" s="30">
        <v>6</v>
      </c>
      <c r="D1017" s="30">
        <v>5</v>
      </c>
      <c r="F1017" s="24" t="str">
        <f>IFERROR(MATCH(A1017,기사별유입!$J$3:$J$3072,0),"")</f>
        <v/>
      </c>
      <c r="G1017" s="24" t="str">
        <f>IF(F1017="","",F1017&amp;"@"&amp;COUNTIF($F$1:F1017,F1017))</f>
        <v/>
      </c>
      <c r="H1017" s="24" t="str">
        <f t="shared" si="15"/>
        <v>Google 검색</v>
      </c>
      <c r="J1017" s="24" t="str">
        <f>IF(F1017="","",INDEX('기사 리스트'!B:B,MATCH("https://skinnonews.com"&amp;A1017,'기사 리스트'!C:C,0)))</f>
        <v/>
      </c>
    </row>
    <row r="1018" spans="1:10">
      <c r="A1018" s="30" t="s">
        <v>2103</v>
      </c>
      <c r="B1018" s="30" t="s">
        <v>2910</v>
      </c>
      <c r="C1018" s="30">
        <v>6</v>
      </c>
      <c r="D1018" s="30">
        <v>6</v>
      </c>
      <c r="F1018" s="24" t="str">
        <f>IFERROR(MATCH(A1018,기사별유입!$J$3:$J$3072,0),"")</f>
        <v/>
      </c>
      <c r="G1018" s="24" t="str">
        <f>IF(F1018="","",F1018&amp;"@"&amp;COUNTIF($F$1:F1018,F1018))</f>
        <v/>
      </c>
      <c r="H1018" s="24" t="str">
        <f t="shared" si="15"/>
        <v>Google 검색</v>
      </c>
      <c r="J1018" s="24" t="str">
        <f>IF(F1018="","",INDEX('기사 리스트'!B:B,MATCH("https://skinnonews.com"&amp;A1018,'기사 리스트'!C:C,0)))</f>
        <v/>
      </c>
    </row>
    <row r="1019" spans="1:10">
      <c r="A1019" s="30" t="s">
        <v>1832</v>
      </c>
      <c r="B1019" s="30" t="s">
        <v>2910</v>
      </c>
      <c r="C1019" s="30">
        <v>6</v>
      </c>
      <c r="D1019" s="30">
        <v>5</v>
      </c>
      <c r="F1019" s="24" t="str">
        <f>IFERROR(MATCH(A1019,기사별유입!$J$3:$J$3072,0),"")</f>
        <v/>
      </c>
      <c r="G1019" s="24" t="str">
        <f>IF(F1019="","",F1019&amp;"@"&amp;COUNTIF($F$1:F1019,F1019))</f>
        <v/>
      </c>
      <c r="H1019" s="24" t="str">
        <f t="shared" si="15"/>
        <v>Google 검색</v>
      </c>
      <c r="J1019" s="24" t="str">
        <f>IF(F1019="","",INDEX('기사 리스트'!B:B,MATCH("https://skinnonews.com"&amp;A1019,'기사 리스트'!C:C,0)))</f>
        <v/>
      </c>
    </row>
    <row r="1020" spans="1:10">
      <c r="A1020" s="30" t="s">
        <v>2208</v>
      </c>
      <c r="B1020" s="30" t="s">
        <v>2910</v>
      </c>
      <c r="C1020" s="30">
        <v>6</v>
      </c>
      <c r="D1020" s="30">
        <v>6</v>
      </c>
      <c r="F1020" s="24" t="str">
        <f>IFERROR(MATCH(A1020,기사별유입!$J$3:$J$3072,0),"")</f>
        <v/>
      </c>
      <c r="G1020" s="24" t="str">
        <f>IF(F1020="","",F1020&amp;"@"&amp;COUNTIF($F$1:F1020,F1020))</f>
        <v/>
      </c>
      <c r="H1020" s="24" t="str">
        <f t="shared" si="15"/>
        <v>Google 검색</v>
      </c>
      <c r="J1020" s="24" t="str">
        <f>IF(F1020="","",INDEX('기사 리스트'!B:B,MATCH("https://skinnonews.com"&amp;A1020,'기사 리스트'!C:C,0)))</f>
        <v/>
      </c>
    </row>
    <row r="1021" spans="1:10">
      <c r="A1021" s="30" t="s">
        <v>2587</v>
      </c>
      <c r="B1021" s="30" t="s">
        <v>2910</v>
      </c>
      <c r="C1021" s="30">
        <v>6</v>
      </c>
      <c r="D1021" s="30">
        <v>6</v>
      </c>
      <c r="F1021" s="24" t="str">
        <f>IFERROR(MATCH(A1021,기사별유입!$J$3:$J$3072,0),"")</f>
        <v/>
      </c>
      <c r="G1021" s="24" t="str">
        <f>IF(F1021="","",F1021&amp;"@"&amp;COUNTIF($F$1:F1021,F1021))</f>
        <v/>
      </c>
      <c r="H1021" s="24" t="str">
        <f t="shared" si="15"/>
        <v>Google 검색</v>
      </c>
      <c r="J1021" s="24" t="str">
        <f>IF(F1021="","",INDEX('기사 리스트'!B:B,MATCH("https://skinnonews.com"&amp;A1021,'기사 리스트'!C:C,0)))</f>
        <v/>
      </c>
    </row>
    <row r="1022" spans="1:10">
      <c r="A1022" s="30" t="s">
        <v>2439</v>
      </c>
      <c r="B1022" s="30" t="s">
        <v>2910</v>
      </c>
      <c r="C1022" s="30">
        <v>6</v>
      </c>
      <c r="D1022" s="30">
        <v>6</v>
      </c>
      <c r="F1022" s="24" t="str">
        <f>IFERROR(MATCH(A1022,기사별유입!$J$3:$J$3072,0),"")</f>
        <v/>
      </c>
      <c r="G1022" s="24" t="str">
        <f>IF(F1022="","",F1022&amp;"@"&amp;COUNTIF($F$1:F1022,F1022))</f>
        <v/>
      </c>
      <c r="H1022" s="24" t="str">
        <f t="shared" si="15"/>
        <v>Google 검색</v>
      </c>
      <c r="J1022" s="24" t="str">
        <f>IF(F1022="","",INDEX('기사 리스트'!B:B,MATCH("https://skinnonews.com"&amp;A1022,'기사 리스트'!C:C,0)))</f>
        <v/>
      </c>
    </row>
    <row r="1023" spans="1:10">
      <c r="A1023" s="30" t="s">
        <v>1743</v>
      </c>
      <c r="B1023" s="30" t="s">
        <v>2910</v>
      </c>
      <c r="C1023" s="30">
        <v>6</v>
      </c>
      <c r="D1023" s="30">
        <v>3</v>
      </c>
      <c r="F1023" s="24" t="str">
        <f>IFERROR(MATCH(A1023,기사별유입!$J$3:$J$3072,0),"")</f>
        <v/>
      </c>
      <c r="G1023" s="24" t="str">
        <f>IF(F1023="","",F1023&amp;"@"&amp;COUNTIF($F$1:F1023,F1023))</f>
        <v/>
      </c>
      <c r="H1023" s="24" t="str">
        <f t="shared" si="15"/>
        <v>Google 검색</v>
      </c>
      <c r="J1023" s="24" t="str">
        <f>IF(F1023="","",INDEX('기사 리스트'!B:B,MATCH("https://skinnonews.com"&amp;A1023,'기사 리스트'!C:C,0)))</f>
        <v/>
      </c>
    </row>
    <row r="1024" spans="1:10">
      <c r="A1024" s="30" t="s">
        <v>1442</v>
      </c>
      <c r="B1024" s="30" t="s">
        <v>2916</v>
      </c>
      <c r="C1024" s="30">
        <v>6</v>
      </c>
      <c r="D1024" s="30">
        <v>5</v>
      </c>
      <c r="F1024" s="24" t="str">
        <f>IFERROR(MATCH(A1024,기사별유입!$J$3:$J$3072,0),"")</f>
        <v/>
      </c>
      <c r="G1024" s="24" t="str">
        <f>IF(F1024="","",F1024&amp;"@"&amp;COUNTIF($F$1:F1024,F1024))</f>
        <v/>
      </c>
      <c r="H1024" s="24" t="str">
        <f t="shared" si="15"/>
        <v>Bing</v>
      </c>
      <c r="J1024" s="24" t="str">
        <f>IF(F1024="","",INDEX('기사 리스트'!B:B,MATCH("https://skinnonews.com"&amp;A1024,'기사 리스트'!C:C,0)))</f>
        <v/>
      </c>
    </row>
    <row r="1025" spans="1:10">
      <c r="A1025" s="30" t="s">
        <v>1936</v>
      </c>
      <c r="B1025" s="30" t="s">
        <v>2910</v>
      </c>
      <c r="C1025" s="30">
        <v>6</v>
      </c>
      <c r="D1025" s="30">
        <v>6</v>
      </c>
      <c r="F1025" s="24" t="str">
        <f>IFERROR(MATCH(A1025,기사별유입!$J$3:$J$3072,0),"")</f>
        <v/>
      </c>
      <c r="G1025" s="24" t="str">
        <f>IF(F1025="","",F1025&amp;"@"&amp;COUNTIF($F$1:F1025,F1025))</f>
        <v/>
      </c>
      <c r="H1025" s="24" t="str">
        <f t="shared" si="15"/>
        <v>Google 검색</v>
      </c>
      <c r="J1025" s="24" t="str">
        <f>IF(F1025="","",INDEX('기사 리스트'!B:B,MATCH("https://skinnonews.com"&amp;A1025,'기사 리스트'!C:C,0)))</f>
        <v/>
      </c>
    </row>
    <row r="1026" spans="1:10">
      <c r="A1026" s="30" t="s">
        <v>2218</v>
      </c>
      <c r="B1026" s="30" t="s">
        <v>2910</v>
      </c>
      <c r="C1026" s="30">
        <v>6</v>
      </c>
      <c r="D1026" s="30">
        <v>4</v>
      </c>
      <c r="F1026" s="24" t="str">
        <f>IFERROR(MATCH(A1026,기사별유입!$J$3:$J$3072,0),"")</f>
        <v/>
      </c>
      <c r="G1026" s="24" t="str">
        <f>IF(F1026="","",F1026&amp;"@"&amp;COUNTIF($F$1:F1026,F1026))</f>
        <v/>
      </c>
      <c r="H1026" s="24" t="str">
        <f t="shared" si="15"/>
        <v>Google 검색</v>
      </c>
      <c r="J1026" s="24" t="str">
        <f>IF(F1026="","",INDEX('기사 리스트'!B:B,MATCH("https://skinnonews.com"&amp;A1026,'기사 리스트'!C:C,0)))</f>
        <v/>
      </c>
    </row>
    <row r="1027" spans="1:10">
      <c r="A1027" s="30" t="s">
        <v>1270</v>
      </c>
      <c r="B1027" s="30" t="s">
        <v>2916</v>
      </c>
      <c r="C1027" s="30">
        <v>6</v>
      </c>
      <c r="D1027" s="30">
        <v>5</v>
      </c>
      <c r="F1027" s="24">
        <f>IFERROR(MATCH(A1027,기사별유입!$J$3:$J$3072,0),"")</f>
        <v>54</v>
      </c>
      <c r="G1027" s="24" t="str">
        <f>IF(F1027="","",F1027&amp;"@"&amp;COUNTIF($F$1:F1027,F1027))</f>
        <v>54@3</v>
      </c>
      <c r="H1027" s="24" t="str">
        <f t="shared" ref="H1027:H1090" si="16">IF(B1027="naver","Naver 검색",IF(B1027="google","Google 검색",IF(B1027="(direct)","직접유입",UPPER(LEFT(B1027,1))&amp;MID(B1027,2,99))))</f>
        <v>Bing</v>
      </c>
      <c r="J1027" s="24" t="e">
        <f>IF(F1027="","",INDEX('기사 리스트'!B:B,MATCH("https://skinnonews.com"&amp;A1027,'기사 리스트'!C:C,0)))</f>
        <v>#N/A</v>
      </c>
    </row>
    <row r="1028" spans="1:10">
      <c r="A1028" s="30" t="s">
        <v>1257</v>
      </c>
      <c r="B1028" s="30" t="s">
        <v>2911</v>
      </c>
      <c r="C1028" s="30">
        <v>6</v>
      </c>
      <c r="D1028" s="30">
        <v>6</v>
      </c>
      <c r="F1028" s="24">
        <f>IFERROR(MATCH(A1028,기사별유입!$J$3:$J$3072,0),"")</f>
        <v>16</v>
      </c>
      <c r="G1028" s="24" t="str">
        <f>IF(F1028="","",F1028&amp;"@"&amp;COUNTIF($F$1:F1028,F1028))</f>
        <v>16@2</v>
      </c>
      <c r="H1028" s="24" t="str">
        <f t="shared" si="16"/>
        <v>Naver 검색</v>
      </c>
      <c r="J1028" s="24" t="str">
        <f>IF(F1028="","",INDEX('기사 리스트'!B:B,MATCH("https://skinnonews.com"&amp;A1028,'기사 리스트'!C:C,0)))</f>
        <v>SK이노베이션 신입사원이 전하는 필기전형 ‘SKCT’ 꿀TIP!</v>
      </c>
    </row>
    <row r="1029" spans="1:10">
      <c r="A1029" s="30" t="s">
        <v>2454</v>
      </c>
      <c r="B1029" s="30" t="s">
        <v>2910</v>
      </c>
      <c r="C1029" s="30">
        <v>6</v>
      </c>
      <c r="D1029" s="30">
        <v>4</v>
      </c>
      <c r="F1029" s="24" t="str">
        <f>IFERROR(MATCH(A1029,기사별유입!$J$3:$J$3072,0),"")</f>
        <v/>
      </c>
      <c r="G1029" s="24" t="str">
        <f>IF(F1029="","",F1029&amp;"@"&amp;COUNTIF($F$1:F1029,F1029))</f>
        <v/>
      </c>
      <c r="H1029" s="24" t="str">
        <f t="shared" si="16"/>
        <v>Google 검색</v>
      </c>
      <c r="J1029" s="24" t="str">
        <f>IF(F1029="","",INDEX('기사 리스트'!B:B,MATCH("https://skinnonews.com"&amp;A1029,'기사 리스트'!C:C,0)))</f>
        <v/>
      </c>
    </row>
    <row r="1030" spans="1:10">
      <c r="A1030" s="30" t="s">
        <v>1221</v>
      </c>
      <c r="B1030" s="30" t="s">
        <v>2916</v>
      </c>
      <c r="C1030" s="30">
        <v>6</v>
      </c>
      <c r="D1030" s="30">
        <v>4</v>
      </c>
      <c r="F1030" s="24">
        <f>IFERROR(MATCH(A1030,기사별유입!$J$3:$J$3072,0),"")</f>
        <v>6</v>
      </c>
      <c r="G1030" s="24" t="str">
        <f>IF(F1030="","",F1030&amp;"@"&amp;COUNTIF($F$1:F1030,F1030))</f>
        <v>6@4</v>
      </c>
      <c r="H1030" s="24" t="str">
        <f t="shared" si="16"/>
        <v>Bing</v>
      </c>
      <c r="J1030" s="24" t="str">
        <f>IF(F1030="","",INDEX('기사 리스트'!B:B,MATCH("https://skinnonews.com"&amp;A1030,'기사 리스트'!C:C,0)))</f>
        <v>각형, 원통형, 파우치형… 형태에 따른 전기차 배터리 특성</v>
      </c>
    </row>
    <row r="1031" spans="1:10">
      <c r="A1031" s="30" t="s">
        <v>1490</v>
      </c>
      <c r="B1031" s="30" t="s">
        <v>2911</v>
      </c>
      <c r="C1031" s="30">
        <v>6</v>
      </c>
      <c r="D1031" s="30">
        <v>5</v>
      </c>
      <c r="F1031" s="24" t="str">
        <f>IFERROR(MATCH(A1031,기사별유입!$J$3:$J$3072,0),"")</f>
        <v/>
      </c>
      <c r="G1031" s="24" t="str">
        <f>IF(F1031="","",F1031&amp;"@"&amp;COUNTIF($F$1:F1031,F1031))</f>
        <v/>
      </c>
      <c r="H1031" s="24" t="str">
        <f t="shared" si="16"/>
        <v>Naver 검색</v>
      </c>
      <c r="J1031" s="24" t="str">
        <f>IF(F1031="","",INDEX('기사 리스트'!B:B,MATCH("https://skinnonews.com"&amp;A1031,'기사 리스트'!C:C,0)))</f>
        <v/>
      </c>
    </row>
    <row r="1032" spans="1:10">
      <c r="A1032" s="30" t="s">
        <v>1942</v>
      </c>
      <c r="B1032" s="30" t="s">
        <v>2910</v>
      </c>
      <c r="C1032" s="30">
        <v>6</v>
      </c>
      <c r="D1032" s="30">
        <v>6</v>
      </c>
      <c r="F1032" s="24" t="str">
        <f>IFERROR(MATCH(A1032,기사별유입!$J$3:$J$3072,0),"")</f>
        <v/>
      </c>
      <c r="G1032" s="24" t="str">
        <f>IF(F1032="","",F1032&amp;"@"&amp;COUNTIF($F$1:F1032,F1032))</f>
        <v/>
      </c>
      <c r="H1032" s="24" t="str">
        <f t="shared" si="16"/>
        <v>Google 검색</v>
      </c>
      <c r="J1032" s="24" t="str">
        <f>IF(F1032="","",INDEX('기사 리스트'!B:B,MATCH("https://skinnonews.com"&amp;A1032,'기사 리스트'!C:C,0)))</f>
        <v/>
      </c>
    </row>
    <row r="1033" spans="1:10">
      <c r="A1033" s="30" t="s">
        <v>2222</v>
      </c>
      <c r="B1033" s="30" t="s">
        <v>2909</v>
      </c>
      <c r="C1033" s="30">
        <v>6</v>
      </c>
      <c r="D1033" s="30">
        <v>4</v>
      </c>
      <c r="F1033" s="24" t="str">
        <f>IFERROR(MATCH(A1033,기사별유입!$J$3:$J$3072,0),"")</f>
        <v/>
      </c>
      <c r="G1033" s="24" t="str">
        <f>IF(F1033="","",F1033&amp;"@"&amp;COUNTIF($F$1:F1033,F1033))</f>
        <v/>
      </c>
      <c r="H1033" s="24" t="str">
        <f t="shared" si="16"/>
        <v>직접유입</v>
      </c>
      <c r="J1033" s="24" t="str">
        <f>IF(F1033="","",INDEX('기사 리스트'!B:B,MATCH("https://skinnonews.com"&amp;A1033,'기사 리스트'!C:C,0)))</f>
        <v/>
      </c>
    </row>
    <row r="1034" spans="1:10">
      <c r="A1034" s="30" t="s">
        <v>2223</v>
      </c>
      <c r="B1034" s="30" t="s">
        <v>2910</v>
      </c>
      <c r="C1034" s="30">
        <v>6</v>
      </c>
      <c r="D1034" s="30">
        <v>5</v>
      </c>
      <c r="F1034" s="24" t="str">
        <f>IFERROR(MATCH(A1034,기사별유입!$J$3:$J$3072,0),"")</f>
        <v/>
      </c>
      <c r="G1034" s="24" t="str">
        <f>IF(F1034="","",F1034&amp;"@"&amp;COUNTIF($F$1:F1034,F1034))</f>
        <v/>
      </c>
      <c r="H1034" s="24" t="str">
        <f t="shared" si="16"/>
        <v>Google 검색</v>
      </c>
      <c r="J1034" s="24" t="str">
        <f>IF(F1034="","",INDEX('기사 리스트'!B:B,MATCH("https://skinnonews.com"&amp;A1034,'기사 리스트'!C:C,0)))</f>
        <v/>
      </c>
    </row>
    <row r="1035" spans="1:10">
      <c r="A1035" s="30" t="s">
        <v>1638</v>
      </c>
      <c r="B1035" s="30" t="s">
        <v>2909</v>
      </c>
      <c r="C1035" s="30">
        <v>6</v>
      </c>
      <c r="D1035" s="30">
        <v>6</v>
      </c>
      <c r="F1035" s="24" t="str">
        <f>IFERROR(MATCH(A1035,기사별유입!$J$3:$J$3072,0),"")</f>
        <v/>
      </c>
      <c r="G1035" s="24" t="str">
        <f>IF(F1035="","",F1035&amp;"@"&amp;COUNTIF($F$1:F1035,F1035))</f>
        <v/>
      </c>
      <c r="H1035" s="24" t="str">
        <f t="shared" si="16"/>
        <v>직접유입</v>
      </c>
      <c r="J1035" s="24" t="str">
        <f>IF(F1035="","",INDEX('기사 리스트'!B:B,MATCH("https://skinnonews.com"&amp;A1035,'기사 리스트'!C:C,0)))</f>
        <v/>
      </c>
    </row>
    <row r="1036" spans="1:10">
      <c r="A1036" s="30" t="s">
        <v>2328</v>
      </c>
      <c r="B1036" s="30" t="s">
        <v>2910</v>
      </c>
      <c r="C1036" s="30">
        <v>6</v>
      </c>
      <c r="D1036" s="30">
        <v>5</v>
      </c>
      <c r="F1036" s="24" t="str">
        <f>IFERROR(MATCH(A1036,기사별유입!$J$3:$J$3072,0),"")</f>
        <v/>
      </c>
      <c r="G1036" s="24" t="str">
        <f>IF(F1036="","",F1036&amp;"@"&amp;COUNTIF($F$1:F1036,F1036))</f>
        <v/>
      </c>
      <c r="H1036" s="24" t="str">
        <f t="shared" si="16"/>
        <v>Google 검색</v>
      </c>
      <c r="J1036" s="24" t="str">
        <f>IF(F1036="","",INDEX('기사 리스트'!B:B,MATCH("https://skinnonews.com"&amp;A1036,'기사 리스트'!C:C,0)))</f>
        <v/>
      </c>
    </row>
    <row r="1037" spans="1:10">
      <c r="A1037" s="30" t="s">
        <v>1879</v>
      </c>
      <c r="B1037" s="30" t="s">
        <v>2910</v>
      </c>
      <c r="C1037" s="30">
        <v>6</v>
      </c>
      <c r="D1037" s="30">
        <v>4</v>
      </c>
      <c r="F1037" s="24" t="str">
        <f>IFERROR(MATCH(A1037,기사별유입!$J$3:$J$3072,0),"")</f>
        <v/>
      </c>
      <c r="G1037" s="24" t="str">
        <f>IF(F1037="","",F1037&amp;"@"&amp;COUNTIF($F$1:F1037,F1037))</f>
        <v/>
      </c>
      <c r="H1037" s="24" t="str">
        <f t="shared" si="16"/>
        <v>Google 검색</v>
      </c>
      <c r="J1037" s="24" t="str">
        <f>IF(F1037="","",INDEX('기사 리스트'!B:B,MATCH("https://skinnonews.com"&amp;A1037,'기사 리스트'!C:C,0)))</f>
        <v/>
      </c>
    </row>
    <row r="1038" spans="1:10">
      <c r="A1038" s="30" t="s">
        <v>1838</v>
      </c>
      <c r="B1038" s="30" t="s">
        <v>2910</v>
      </c>
      <c r="C1038" s="30">
        <v>6</v>
      </c>
      <c r="D1038" s="30">
        <v>6</v>
      </c>
      <c r="F1038" s="24" t="str">
        <f>IFERROR(MATCH(A1038,기사별유입!$J$3:$J$3072,0),"")</f>
        <v/>
      </c>
      <c r="G1038" s="24" t="str">
        <f>IF(F1038="","",F1038&amp;"@"&amp;COUNTIF($F$1:F1038,F1038))</f>
        <v/>
      </c>
      <c r="H1038" s="24" t="str">
        <f t="shared" si="16"/>
        <v>Google 검색</v>
      </c>
      <c r="J1038" s="24" t="str">
        <f>IF(F1038="","",INDEX('기사 리스트'!B:B,MATCH("https://skinnonews.com"&amp;A1038,'기사 리스트'!C:C,0)))</f>
        <v/>
      </c>
    </row>
    <row r="1039" spans="1:10">
      <c r="A1039" s="30" t="s">
        <v>1617</v>
      </c>
      <c r="B1039" s="30" t="s">
        <v>2910</v>
      </c>
      <c r="C1039" s="30">
        <v>6</v>
      </c>
      <c r="D1039" s="30">
        <v>6</v>
      </c>
      <c r="F1039" s="24" t="str">
        <f>IFERROR(MATCH(A1039,기사별유입!$J$3:$J$3072,0),"")</f>
        <v/>
      </c>
      <c r="G1039" s="24" t="str">
        <f>IF(F1039="","",F1039&amp;"@"&amp;COUNTIF($F$1:F1039,F1039))</f>
        <v/>
      </c>
      <c r="H1039" s="24" t="str">
        <f t="shared" si="16"/>
        <v>Google 검색</v>
      </c>
      <c r="J1039" s="24" t="str">
        <f>IF(F1039="","",INDEX('기사 리스트'!B:B,MATCH("https://skinnonews.com"&amp;A1039,'기사 리스트'!C:C,0)))</f>
        <v/>
      </c>
    </row>
    <row r="1040" spans="1:10">
      <c r="A1040" s="30" t="s">
        <v>2124</v>
      </c>
      <c r="B1040" s="30" t="s">
        <v>2910</v>
      </c>
      <c r="C1040" s="30">
        <v>6</v>
      </c>
      <c r="D1040" s="30">
        <v>3</v>
      </c>
      <c r="F1040" s="24" t="str">
        <f>IFERROR(MATCH(A1040,기사별유입!$J$3:$J$3072,0),"")</f>
        <v/>
      </c>
      <c r="G1040" s="24" t="str">
        <f>IF(F1040="","",F1040&amp;"@"&amp;COUNTIF($F$1:F1040,F1040))</f>
        <v/>
      </c>
      <c r="H1040" s="24" t="str">
        <f t="shared" si="16"/>
        <v>Google 검색</v>
      </c>
      <c r="J1040" s="24" t="str">
        <f>IF(F1040="","",INDEX('기사 리스트'!B:B,MATCH("https://skinnonews.com"&amp;A1040,'기사 리스트'!C:C,0)))</f>
        <v/>
      </c>
    </row>
    <row r="1041" spans="1:10">
      <c r="A1041" s="30" t="s">
        <v>2021</v>
      </c>
      <c r="B1041" s="30" t="s">
        <v>2910</v>
      </c>
      <c r="C1041" s="30">
        <v>6</v>
      </c>
      <c r="D1041" s="30">
        <v>5</v>
      </c>
      <c r="F1041" s="24" t="str">
        <f>IFERROR(MATCH(A1041,기사별유입!$J$3:$J$3072,0),"")</f>
        <v/>
      </c>
      <c r="G1041" s="24" t="str">
        <f>IF(F1041="","",F1041&amp;"@"&amp;COUNTIF($F$1:F1041,F1041))</f>
        <v/>
      </c>
      <c r="H1041" s="24" t="str">
        <f t="shared" si="16"/>
        <v>Google 검색</v>
      </c>
      <c r="J1041" s="24" t="str">
        <f>IF(F1041="","",INDEX('기사 리스트'!B:B,MATCH("https://skinnonews.com"&amp;A1041,'기사 리스트'!C:C,0)))</f>
        <v/>
      </c>
    </row>
    <row r="1042" spans="1:10">
      <c r="A1042" s="30" t="s">
        <v>2127</v>
      </c>
      <c r="B1042" s="30" t="s">
        <v>2910</v>
      </c>
      <c r="C1042" s="30">
        <v>6</v>
      </c>
      <c r="D1042" s="30">
        <v>6</v>
      </c>
      <c r="F1042" s="24" t="str">
        <f>IFERROR(MATCH(A1042,기사별유입!$J$3:$J$3072,0),"")</f>
        <v/>
      </c>
      <c r="G1042" s="24" t="str">
        <f>IF(F1042="","",F1042&amp;"@"&amp;COUNTIF($F$1:F1042,F1042))</f>
        <v/>
      </c>
      <c r="H1042" s="24" t="str">
        <f t="shared" si="16"/>
        <v>Google 검색</v>
      </c>
      <c r="J1042" s="24" t="str">
        <f>IF(F1042="","",INDEX('기사 리스트'!B:B,MATCH("https://skinnonews.com"&amp;A1042,'기사 리스트'!C:C,0)))</f>
        <v/>
      </c>
    </row>
    <row r="1043" spans="1:10">
      <c r="A1043" s="30" t="s">
        <v>1361</v>
      </c>
      <c r="B1043" s="30" t="s">
        <v>2925</v>
      </c>
      <c r="C1043" s="30">
        <v>6</v>
      </c>
      <c r="D1043" s="30">
        <v>6</v>
      </c>
      <c r="F1043" s="24" t="str">
        <f>IFERROR(MATCH(A1043,기사별유입!$J$3:$J$3072,0),"")</f>
        <v/>
      </c>
      <c r="G1043" s="24" t="str">
        <f>IF(F1043="","",F1043&amp;"@"&amp;COUNTIF($F$1:F1043,F1043))</f>
        <v/>
      </c>
      <c r="H1043" s="24" t="str">
        <f t="shared" si="16"/>
        <v>Naver.com</v>
      </c>
      <c r="J1043" s="24" t="str">
        <f>IF(F1043="","",INDEX('기사 리스트'!B:B,MATCH("https://skinnonews.com"&amp;A1043,'기사 리스트'!C:C,0)))</f>
        <v/>
      </c>
    </row>
    <row r="1044" spans="1:10">
      <c r="A1044" s="30" t="s">
        <v>1660</v>
      </c>
      <c r="B1044" s="30" t="s">
        <v>2910</v>
      </c>
      <c r="C1044" s="30">
        <v>6</v>
      </c>
      <c r="D1044" s="30">
        <v>6</v>
      </c>
      <c r="F1044" s="24" t="str">
        <f>IFERROR(MATCH(A1044,기사별유입!$J$3:$J$3072,0),"")</f>
        <v/>
      </c>
      <c r="G1044" s="24" t="str">
        <f>IF(F1044="","",F1044&amp;"@"&amp;COUNTIF($F$1:F1044,F1044))</f>
        <v/>
      </c>
      <c r="H1044" s="24" t="str">
        <f t="shared" si="16"/>
        <v>Google 검색</v>
      </c>
      <c r="J1044" s="24" t="str">
        <f>IF(F1044="","",INDEX('기사 리스트'!B:B,MATCH("https://skinnonews.com"&amp;A1044,'기사 리스트'!C:C,0)))</f>
        <v/>
      </c>
    </row>
    <row r="1045" spans="1:10">
      <c r="A1045" s="30" t="s">
        <v>3353</v>
      </c>
      <c r="B1045" s="30" t="s">
        <v>2910</v>
      </c>
      <c r="C1045" s="30">
        <v>6</v>
      </c>
      <c r="D1045" s="30">
        <v>4</v>
      </c>
      <c r="F1045" s="24" t="str">
        <f>IFERROR(MATCH(A1045,기사별유입!$J$3:$J$3072,0),"")</f>
        <v/>
      </c>
      <c r="G1045" s="24" t="str">
        <f>IF(F1045="","",F1045&amp;"@"&amp;COUNTIF($F$1:F1045,F1045))</f>
        <v/>
      </c>
      <c r="H1045" s="24" t="str">
        <f t="shared" si="16"/>
        <v>Google 검색</v>
      </c>
      <c r="J1045" s="24" t="str">
        <f>IF(F1045="","",INDEX('기사 리스트'!B:B,MATCH("https://skinnonews.com"&amp;A1045,'기사 리스트'!C:C,0)))</f>
        <v/>
      </c>
    </row>
    <row r="1046" spans="1:10">
      <c r="A1046" s="30" t="s">
        <v>1512</v>
      </c>
      <c r="B1046" s="30" t="s">
        <v>2909</v>
      </c>
      <c r="C1046" s="30">
        <v>6</v>
      </c>
      <c r="D1046" s="30">
        <v>6</v>
      </c>
      <c r="F1046" s="24" t="str">
        <f>IFERROR(MATCH(A1046,기사별유입!$J$3:$J$3072,0),"")</f>
        <v/>
      </c>
      <c r="G1046" s="24" t="str">
        <f>IF(F1046="","",F1046&amp;"@"&amp;COUNTIF($F$1:F1046,F1046))</f>
        <v/>
      </c>
      <c r="H1046" s="24" t="str">
        <f t="shared" si="16"/>
        <v>직접유입</v>
      </c>
      <c r="J1046" s="24" t="str">
        <f>IF(F1046="","",INDEX('기사 리스트'!B:B,MATCH("https://skinnonews.com"&amp;A1046,'기사 리스트'!C:C,0)))</f>
        <v/>
      </c>
    </row>
    <row r="1047" spans="1:10">
      <c r="A1047" s="30" t="s">
        <v>1695</v>
      </c>
      <c r="B1047" s="30" t="s">
        <v>2910</v>
      </c>
      <c r="C1047" s="30">
        <v>6</v>
      </c>
      <c r="D1047" s="30">
        <v>5</v>
      </c>
      <c r="F1047" s="24" t="str">
        <f>IFERROR(MATCH(A1047,기사별유입!$J$3:$J$3072,0),"")</f>
        <v/>
      </c>
      <c r="G1047" s="24" t="str">
        <f>IF(F1047="","",F1047&amp;"@"&amp;COUNTIF($F$1:F1047,F1047))</f>
        <v/>
      </c>
      <c r="H1047" s="24" t="str">
        <f t="shared" si="16"/>
        <v>Google 검색</v>
      </c>
      <c r="J1047" s="24" t="str">
        <f>IF(F1047="","",INDEX('기사 리스트'!B:B,MATCH("https://skinnonews.com"&amp;A1047,'기사 리스트'!C:C,0)))</f>
        <v/>
      </c>
    </row>
    <row r="1048" spans="1:10">
      <c r="A1048" s="30" t="s">
        <v>1564</v>
      </c>
      <c r="B1048" s="30" t="s">
        <v>2909</v>
      </c>
      <c r="C1048" s="30">
        <v>6</v>
      </c>
      <c r="D1048" s="30">
        <v>5</v>
      </c>
      <c r="F1048" s="24" t="str">
        <f>IFERROR(MATCH(A1048,기사별유입!$J$3:$J$3072,0),"")</f>
        <v/>
      </c>
      <c r="G1048" s="24" t="str">
        <f>IF(F1048="","",F1048&amp;"@"&amp;COUNTIF($F$1:F1048,F1048))</f>
        <v/>
      </c>
      <c r="H1048" s="24" t="str">
        <f t="shared" si="16"/>
        <v>직접유입</v>
      </c>
      <c r="J1048" s="24" t="str">
        <f>IF(F1048="","",INDEX('기사 리스트'!B:B,MATCH("https://skinnonews.com"&amp;A1048,'기사 리스트'!C:C,0)))</f>
        <v/>
      </c>
    </row>
    <row r="1049" spans="1:10">
      <c r="A1049" s="30" t="s">
        <v>1402</v>
      </c>
      <c r="B1049" s="30" t="s">
        <v>2910</v>
      </c>
      <c r="C1049" s="30">
        <v>6</v>
      </c>
      <c r="D1049" s="30">
        <v>6</v>
      </c>
      <c r="F1049" s="24" t="str">
        <f>IFERROR(MATCH(A1049,기사별유입!$J$3:$J$3072,0),"")</f>
        <v/>
      </c>
      <c r="G1049" s="24" t="str">
        <f>IF(F1049="","",F1049&amp;"@"&amp;COUNTIF($F$1:F1049,F1049))</f>
        <v/>
      </c>
      <c r="H1049" s="24" t="str">
        <f t="shared" si="16"/>
        <v>Google 검색</v>
      </c>
      <c r="J1049" s="24" t="str">
        <f>IF(F1049="","",INDEX('기사 리스트'!B:B,MATCH("https://skinnonews.com"&amp;A1049,'기사 리스트'!C:C,0)))</f>
        <v/>
      </c>
    </row>
    <row r="1050" spans="1:10">
      <c r="A1050" s="30" t="s">
        <v>1802</v>
      </c>
      <c r="B1050" s="30" t="s">
        <v>2910</v>
      </c>
      <c r="C1050" s="30">
        <v>6</v>
      </c>
      <c r="D1050" s="30">
        <v>6</v>
      </c>
      <c r="F1050" s="24" t="str">
        <f>IFERROR(MATCH(A1050,기사별유입!$J$3:$J$3072,0),"")</f>
        <v/>
      </c>
      <c r="G1050" s="24" t="str">
        <f>IF(F1050="","",F1050&amp;"@"&amp;COUNTIF($F$1:F1050,F1050))</f>
        <v/>
      </c>
      <c r="H1050" s="24" t="str">
        <f t="shared" si="16"/>
        <v>Google 검색</v>
      </c>
      <c r="J1050" s="24" t="str">
        <f>IF(F1050="","",INDEX('기사 리스트'!B:B,MATCH("https://skinnonews.com"&amp;A1050,'기사 리스트'!C:C,0)))</f>
        <v/>
      </c>
    </row>
    <row r="1051" spans="1:10">
      <c r="A1051" s="30" t="s">
        <v>2643</v>
      </c>
      <c r="B1051" s="30" t="s">
        <v>2910</v>
      </c>
      <c r="C1051" s="30">
        <v>6</v>
      </c>
      <c r="D1051" s="30">
        <v>2</v>
      </c>
      <c r="F1051" s="24" t="str">
        <f>IFERROR(MATCH(A1051,기사별유입!$J$3:$J$3072,0),"")</f>
        <v/>
      </c>
      <c r="G1051" s="24" t="str">
        <f>IF(F1051="","",F1051&amp;"@"&amp;COUNTIF($F$1:F1051,F1051))</f>
        <v/>
      </c>
      <c r="H1051" s="24" t="str">
        <f t="shared" si="16"/>
        <v>Google 검색</v>
      </c>
      <c r="J1051" s="24" t="str">
        <f>IF(F1051="","",INDEX('기사 리스트'!B:B,MATCH("https://skinnonews.com"&amp;A1051,'기사 리스트'!C:C,0)))</f>
        <v/>
      </c>
    </row>
    <row r="1052" spans="1:10">
      <c r="A1052" s="30" t="s">
        <v>2132</v>
      </c>
      <c r="B1052" s="30" t="s">
        <v>2910</v>
      </c>
      <c r="C1052" s="30">
        <v>6</v>
      </c>
      <c r="D1052" s="30">
        <v>5</v>
      </c>
      <c r="F1052" s="24" t="str">
        <f>IFERROR(MATCH(A1052,기사별유입!$J$3:$J$3072,0),"")</f>
        <v/>
      </c>
      <c r="G1052" s="24" t="str">
        <f>IF(F1052="","",F1052&amp;"@"&amp;COUNTIF($F$1:F1052,F1052))</f>
        <v/>
      </c>
      <c r="H1052" s="24" t="str">
        <f t="shared" si="16"/>
        <v>Google 검색</v>
      </c>
      <c r="J1052" s="24" t="str">
        <f>IF(F1052="","",INDEX('기사 리스트'!B:B,MATCH("https://skinnonews.com"&amp;A1052,'기사 리스트'!C:C,0)))</f>
        <v/>
      </c>
    </row>
    <row r="1053" spans="1:10">
      <c r="A1053" s="30" t="s">
        <v>1847</v>
      </c>
      <c r="B1053" s="30" t="s">
        <v>2910</v>
      </c>
      <c r="C1053" s="30">
        <v>6</v>
      </c>
      <c r="D1053" s="30">
        <v>6</v>
      </c>
      <c r="F1053" s="24" t="str">
        <f>IFERROR(MATCH(A1053,기사별유입!$J$3:$J$3072,0),"")</f>
        <v/>
      </c>
      <c r="G1053" s="24" t="str">
        <f>IF(F1053="","",F1053&amp;"@"&amp;COUNTIF($F$1:F1053,F1053))</f>
        <v/>
      </c>
      <c r="H1053" s="24" t="str">
        <f t="shared" si="16"/>
        <v>Google 검색</v>
      </c>
      <c r="J1053" s="24" t="str">
        <f>IF(F1053="","",INDEX('기사 리스트'!B:B,MATCH("https://skinnonews.com"&amp;A1053,'기사 리스트'!C:C,0)))</f>
        <v/>
      </c>
    </row>
    <row r="1054" spans="1:10">
      <c r="A1054" s="30" t="s">
        <v>1321</v>
      </c>
      <c r="B1054" s="30" t="s">
        <v>2921</v>
      </c>
      <c r="C1054" s="30">
        <v>6</v>
      </c>
      <c r="D1054" s="30">
        <v>2</v>
      </c>
      <c r="F1054" s="24" t="str">
        <f>IFERROR(MATCH(A1054,기사별유입!$J$3:$J$3072,0),"")</f>
        <v/>
      </c>
      <c r="G1054" s="24" t="str">
        <f>IF(F1054="","",F1054&amp;"@"&amp;COUNTIF($F$1:F1054,F1054))</f>
        <v/>
      </c>
      <c r="H1054" s="24" t="str">
        <f t="shared" si="16"/>
        <v>Skietechnology.com</v>
      </c>
      <c r="J1054" s="24" t="str">
        <f>IF(F1054="","",INDEX('기사 리스트'!B:B,MATCH("https://skinnonews.com"&amp;A1054,'기사 리스트'!C:C,0)))</f>
        <v/>
      </c>
    </row>
    <row r="1055" spans="1:10">
      <c r="A1055" s="30" t="s">
        <v>1242</v>
      </c>
      <c r="B1055" s="30" t="s">
        <v>2918</v>
      </c>
      <c r="C1055" s="30">
        <v>6</v>
      </c>
      <c r="D1055" s="30">
        <v>3</v>
      </c>
      <c r="F1055" s="24" t="str">
        <f>IFERROR(MATCH(A1055,기사별유입!$J$3:$J$3072,0),"")</f>
        <v/>
      </c>
      <c r="G1055" s="24" t="str">
        <f>IF(F1055="","",F1055&amp;"@"&amp;COUNTIF($F$1:F1055,F1055))</f>
        <v/>
      </c>
      <c r="H1055" s="24" t="str">
        <f t="shared" si="16"/>
        <v>Skenergy.com</v>
      </c>
      <c r="J1055" s="24" t="str">
        <f>IF(F1055="","",INDEX('기사 리스트'!B:B,MATCH("https://skinnonews.com"&amp;A1055,'기사 리스트'!C:C,0)))</f>
        <v/>
      </c>
    </row>
    <row r="1056" spans="1:10">
      <c r="A1056" s="30" t="s">
        <v>1262</v>
      </c>
      <c r="B1056" s="30" t="s">
        <v>2963</v>
      </c>
      <c r="C1056" s="30">
        <v>6</v>
      </c>
      <c r="D1056" s="30">
        <v>1</v>
      </c>
      <c r="F1056" s="24" t="str">
        <f>IFERROR(MATCH(A1056,기사별유입!$J$3:$J$3072,0),"")</f>
        <v/>
      </c>
      <c r="G1056" s="24" t="str">
        <f>IF(F1056="","",F1056&amp;"@"&amp;COUNTIF($F$1:F1056,F1056))</f>
        <v/>
      </c>
      <c r="H1056" s="24" t="str">
        <f t="shared" si="16"/>
        <v>Daum</v>
      </c>
      <c r="J1056" s="24" t="str">
        <f>IF(F1056="","",INDEX('기사 리스트'!B:B,MATCH("https://skinnonews.com"&amp;A1056,'기사 리스트'!C:C,0)))</f>
        <v/>
      </c>
    </row>
    <row r="1057" spans="1:10">
      <c r="A1057" s="30" t="s">
        <v>1240</v>
      </c>
      <c r="B1057" s="30" t="s">
        <v>2920</v>
      </c>
      <c r="C1057" s="30">
        <v>6</v>
      </c>
      <c r="D1057" s="30">
        <v>4</v>
      </c>
      <c r="F1057" s="24" t="str">
        <f>IFERROR(MATCH(A1057,기사별유입!$J$3:$J$3072,0),"")</f>
        <v/>
      </c>
      <c r="G1057" s="24" t="str">
        <f>IF(F1057="","",F1057&amp;"@"&amp;COUNTIF($F$1:F1057,F1057))</f>
        <v/>
      </c>
      <c r="H1057" s="24" t="str">
        <f t="shared" si="16"/>
        <v>Skenmove.com</v>
      </c>
      <c r="J1057" s="24" t="str">
        <f>IF(F1057="","",INDEX('기사 리스트'!B:B,MATCH("https://skinnonews.com"&amp;A1057,'기사 리스트'!C:C,0)))</f>
        <v/>
      </c>
    </row>
    <row r="1058" spans="1:10">
      <c r="A1058" s="30" t="s">
        <v>1216</v>
      </c>
      <c r="B1058" s="30" t="s">
        <v>2918</v>
      </c>
      <c r="C1058" s="30">
        <v>6</v>
      </c>
      <c r="D1058" s="30">
        <v>2</v>
      </c>
      <c r="F1058" s="24" t="str">
        <f>IFERROR(MATCH(A1058,기사별유입!$J$3:$J$3072,0),"")</f>
        <v/>
      </c>
      <c r="G1058" s="24" t="str">
        <f>IF(F1058="","",F1058&amp;"@"&amp;COUNTIF($F$1:F1058,F1058))</f>
        <v/>
      </c>
      <c r="H1058" s="24" t="str">
        <f t="shared" si="16"/>
        <v>Skenergy.com</v>
      </c>
      <c r="J1058" s="24" t="str">
        <f>IF(F1058="","",INDEX('기사 리스트'!B:B,MATCH("https://skinnonews.com"&amp;A1058,'기사 리스트'!C:C,0)))</f>
        <v/>
      </c>
    </row>
    <row r="1059" spans="1:10">
      <c r="A1059" s="30" t="s">
        <v>1665</v>
      </c>
      <c r="B1059" s="30" t="s">
        <v>2910</v>
      </c>
      <c r="C1059" s="30">
        <v>6</v>
      </c>
      <c r="D1059" s="30">
        <v>3</v>
      </c>
      <c r="F1059" s="24" t="str">
        <f>IFERROR(MATCH(A1059,기사별유입!$J$3:$J$3072,0),"")</f>
        <v/>
      </c>
      <c r="G1059" s="24" t="str">
        <f>IF(F1059="","",F1059&amp;"@"&amp;COUNTIF($F$1:F1059,F1059))</f>
        <v/>
      </c>
      <c r="H1059" s="24" t="str">
        <f t="shared" si="16"/>
        <v>Google 검색</v>
      </c>
      <c r="J1059" s="24" t="str">
        <f>IF(F1059="","",INDEX('기사 리스트'!B:B,MATCH("https://skinnonews.com"&amp;A1059,'기사 리스트'!C:C,0)))</f>
        <v/>
      </c>
    </row>
    <row r="1060" spans="1:10">
      <c r="A1060" s="30" t="s">
        <v>2037</v>
      </c>
      <c r="B1060" s="30" t="s">
        <v>2977</v>
      </c>
      <c r="C1060" s="30">
        <v>6</v>
      </c>
      <c r="D1060" s="30">
        <v>6</v>
      </c>
      <c r="F1060" s="24" t="str">
        <f>IFERROR(MATCH(A1060,기사별유입!$J$3:$J$3072,0),"")</f>
        <v/>
      </c>
      <c r="G1060" s="24" t="str">
        <f>IF(F1060="","",F1060&amp;"@"&amp;COUNTIF($F$1:F1060,F1060))</f>
        <v/>
      </c>
      <c r="H1060" s="24" t="str">
        <f t="shared" si="16"/>
        <v>Facebook.com</v>
      </c>
      <c r="J1060" s="24" t="str">
        <f>IF(F1060="","",INDEX('기사 리스트'!B:B,MATCH("https://skinnonews.com"&amp;A1060,'기사 리스트'!C:C,0)))</f>
        <v/>
      </c>
    </row>
    <row r="1061" spans="1:10">
      <c r="A1061" s="30" t="s">
        <v>4564</v>
      </c>
      <c r="B1061" s="30">
        <v>6</v>
      </c>
      <c r="C1061" s="30">
        <v>4</v>
      </c>
      <c r="D1061" s="30">
        <v>1.5</v>
      </c>
      <c r="F1061" s="24" t="str">
        <f>IFERROR(MATCH(A1061,기사별유입!$J$3:$J$3072,0),"")</f>
        <v/>
      </c>
      <c r="G1061" s="24" t="str">
        <f>IF(F1061="","",F1061&amp;"@"&amp;COUNTIF($F$1:F1061,F1061))</f>
        <v/>
      </c>
      <c r="H1061" s="24" t="str">
        <f t="shared" si="16"/>
        <v>6</v>
      </c>
      <c r="J1061" s="24" t="str">
        <f>IF(F1061="","",INDEX('기사 리스트'!B:B,MATCH("https://skinnonews.com"&amp;A1061,'기사 리스트'!C:C,0)))</f>
        <v/>
      </c>
    </row>
    <row r="1062" spans="1:10">
      <c r="A1062" s="30" t="s">
        <v>3531</v>
      </c>
      <c r="B1062" s="30" t="s">
        <v>2910</v>
      </c>
      <c r="C1062" s="30">
        <v>6</v>
      </c>
      <c r="D1062" s="30">
        <v>5</v>
      </c>
      <c r="F1062" s="24" t="str">
        <f>IFERROR(MATCH(A1062,기사별유입!$J$3:$J$3072,0),"")</f>
        <v/>
      </c>
      <c r="G1062" s="24" t="str">
        <f>IF(F1062="","",F1062&amp;"@"&amp;COUNTIF($F$1:F1062,F1062))</f>
        <v/>
      </c>
      <c r="H1062" s="24" t="str">
        <f t="shared" si="16"/>
        <v>Google 검색</v>
      </c>
      <c r="J1062" s="24" t="str">
        <f>IF(F1062="","",INDEX('기사 리스트'!B:B,MATCH("https://skinnonews.com"&amp;A1062,'기사 리스트'!C:C,0)))</f>
        <v/>
      </c>
    </row>
    <row r="1063" spans="1:10">
      <c r="A1063" s="30" t="s">
        <v>2656</v>
      </c>
      <c r="B1063" s="30" t="s">
        <v>2910</v>
      </c>
      <c r="C1063" s="30">
        <v>6</v>
      </c>
      <c r="D1063" s="30">
        <v>3</v>
      </c>
      <c r="F1063" s="24" t="str">
        <f>IFERROR(MATCH(A1063,기사별유입!$J$3:$J$3072,0),"")</f>
        <v/>
      </c>
      <c r="G1063" s="24" t="str">
        <f>IF(F1063="","",F1063&amp;"@"&amp;COUNTIF($F$1:F1063,F1063))</f>
        <v/>
      </c>
      <c r="H1063" s="24" t="str">
        <f t="shared" si="16"/>
        <v>Google 검색</v>
      </c>
      <c r="J1063" s="24" t="str">
        <f>IF(F1063="","",INDEX('기사 리스트'!B:B,MATCH("https://skinnonews.com"&amp;A1063,'기사 리스트'!C:C,0)))</f>
        <v/>
      </c>
    </row>
    <row r="1064" spans="1:10">
      <c r="A1064" s="30" t="s">
        <v>2483</v>
      </c>
      <c r="B1064" s="30" t="s">
        <v>2910</v>
      </c>
      <c r="C1064" s="30">
        <v>6</v>
      </c>
      <c r="D1064" s="30">
        <v>4</v>
      </c>
      <c r="F1064" s="24" t="str">
        <f>IFERROR(MATCH(A1064,기사별유입!$J$3:$J$3072,0),"")</f>
        <v/>
      </c>
      <c r="G1064" s="24" t="str">
        <f>IF(F1064="","",F1064&amp;"@"&amp;COUNTIF($F$1:F1064,F1064))</f>
        <v/>
      </c>
      <c r="H1064" s="24" t="str">
        <f t="shared" si="16"/>
        <v>Google 검색</v>
      </c>
      <c r="J1064" s="24" t="str">
        <f>IF(F1064="","",INDEX('기사 리스트'!B:B,MATCH("https://skinnonews.com"&amp;A1064,'기사 리스트'!C:C,0)))</f>
        <v/>
      </c>
    </row>
    <row r="1065" spans="1:10">
      <c r="A1065" s="30" t="s">
        <v>4565</v>
      </c>
      <c r="B1065" s="30">
        <v>6</v>
      </c>
      <c r="C1065" s="30">
        <v>5</v>
      </c>
      <c r="D1065" s="30">
        <v>1.2</v>
      </c>
      <c r="F1065" s="24" t="str">
        <f>IFERROR(MATCH(A1065,기사별유입!$J$3:$J$3072,0),"")</f>
        <v/>
      </c>
      <c r="G1065" s="24" t="str">
        <f>IF(F1065="","",F1065&amp;"@"&amp;COUNTIF($F$1:F1065,F1065))</f>
        <v/>
      </c>
      <c r="H1065" s="24" t="str">
        <f t="shared" si="16"/>
        <v>6</v>
      </c>
      <c r="J1065" s="24" t="str">
        <f>IF(F1065="","",INDEX('기사 리스트'!B:B,MATCH("https://skinnonews.com"&amp;A1065,'기사 리스트'!C:C,0)))</f>
        <v/>
      </c>
    </row>
    <row r="1066" spans="1:10">
      <c r="A1066" s="30" t="s">
        <v>2994</v>
      </c>
      <c r="B1066" s="30">
        <v>6</v>
      </c>
      <c r="C1066" s="30">
        <v>4</v>
      </c>
      <c r="D1066" s="30">
        <v>1.5</v>
      </c>
      <c r="F1066" s="24" t="str">
        <f>IFERROR(MATCH(A1066,기사별유입!$J$3:$J$3072,0),"")</f>
        <v/>
      </c>
      <c r="G1066" s="24" t="str">
        <f>IF(F1066="","",F1066&amp;"@"&amp;COUNTIF($F$1:F1066,F1066))</f>
        <v/>
      </c>
      <c r="H1066" s="24" t="str">
        <f t="shared" si="16"/>
        <v>6</v>
      </c>
      <c r="J1066" s="24" t="str">
        <f>IF(F1066="","",INDEX('기사 리스트'!B:B,MATCH("https://skinnonews.com"&amp;A1066,'기사 리스트'!C:C,0)))</f>
        <v/>
      </c>
    </row>
    <row r="1067" spans="1:10">
      <c r="A1067" s="30" t="s">
        <v>2239</v>
      </c>
      <c r="B1067" s="30" t="s">
        <v>2910</v>
      </c>
      <c r="C1067" s="30">
        <v>6</v>
      </c>
      <c r="D1067" s="30">
        <v>2</v>
      </c>
      <c r="F1067" s="24" t="str">
        <f>IFERROR(MATCH(A1067,기사별유입!$J$3:$J$3072,0),"")</f>
        <v/>
      </c>
      <c r="G1067" s="24" t="str">
        <f>IF(F1067="","",F1067&amp;"@"&amp;COUNTIF($F$1:F1067,F1067))</f>
        <v/>
      </c>
      <c r="H1067" s="24" t="str">
        <f t="shared" si="16"/>
        <v>Google 검색</v>
      </c>
      <c r="J1067" s="24" t="str">
        <f>IF(F1067="","",INDEX('기사 리스트'!B:B,MATCH("https://skinnonews.com"&amp;A1067,'기사 리스트'!C:C,0)))</f>
        <v/>
      </c>
    </row>
    <row r="1068" spans="1:10">
      <c r="A1068" s="30" t="s">
        <v>3239</v>
      </c>
      <c r="B1068" s="30" t="s">
        <v>2910</v>
      </c>
      <c r="C1068" s="30">
        <v>6</v>
      </c>
      <c r="D1068" s="30">
        <v>2</v>
      </c>
      <c r="F1068" s="24" t="str">
        <f>IFERROR(MATCH(A1068,기사별유입!$J$3:$J$3072,0),"")</f>
        <v/>
      </c>
      <c r="G1068" s="24" t="str">
        <f>IF(F1068="","",F1068&amp;"@"&amp;COUNTIF($F$1:F1068,F1068))</f>
        <v/>
      </c>
      <c r="H1068" s="24" t="str">
        <f t="shared" si="16"/>
        <v>Google 검색</v>
      </c>
      <c r="J1068" s="24" t="str">
        <f>IF(F1068="","",INDEX('기사 리스트'!B:B,MATCH("https://skinnonews.com"&amp;A1068,'기사 리스트'!C:C,0)))</f>
        <v/>
      </c>
    </row>
    <row r="1069" spans="1:10">
      <c r="A1069" s="30" t="s">
        <v>1952</v>
      </c>
      <c r="B1069" s="30" t="s">
        <v>2910</v>
      </c>
      <c r="C1069" s="30">
        <v>6</v>
      </c>
      <c r="D1069" s="30">
        <v>5</v>
      </c>
      <c r="F1069" s="24" t="str">
        <f>IFERROR(MATCH(A1069,기사별유입!$J$3:$J$3072,0),"")</f>
        <v/>
      </c>
      <c r="G1069" s="24" t="str">
        <f>IF(F1069="","",F1069&amp;"@"&amp;COUNTIF($F$1:F1069,F1069))</f>
        <v/>
      </c>
      <c r="H1069" s="24" t="str">
        <f t="shared" si="16"/>
        <v>Google 검색</v>
      </c>
      <c r="J1069" s="24" t="str">
        <f>IF(F1069="","",INDEX('기사 리스트'!B:B,MATCH("https://skinnonews.com"&amp;A1069,'기사 리스트'!C:C,0)))</f>
        <v/>
      </c>
    </row>
    <row r="1070" spans="1:10">
      <c r="A1070" s="30" t="s">
        <v>2489</v>
      </c>
      <c r="B1070" s="30" t="s">
        <v>2911</v>
      </c>
      <c r="C1070" s="30">
        <v>6</v>
      </c>
      <c r="D1070" s="30">
        <v>3</v>
      </c>
      <c r="F1070" s="24" t="str">
        <f>IFERROR(MATCH(A1070,기사별유입!$J$3:$J$3072,0),"")</f>
        <v/>
      </c>
      <c r="G1070" s="24" t="str">
        <f>IF(F1070="","",F1070&amp;"@"&amp;COUNTIF($F$1:F1070,F1070))</f>
        <v/>
      </c>
      <c r="H1070" s="24" t="str">
        <f t="shared" si="16"/>
        <v>Naver 검색</v>
      </c>
      <c r="J1070" s="24" t="str">
        <f>IF(F1070="","",INDEX('기사 리스트'!B:B,MATCH("https://skinnonews.com"&amp;A1070,'기사 리스트'!C:C,0)))</f>
        <v/>
      </c>
    </row>
    <row r="1071" spans="1:10">
      <c r="A1071" s="30" t="s">
        <v>2140</v>
      </c>
      <c r="B1071" s="30" t="s">
        <v>2910</v>
      </c>
      <c r="C1071" s="30">
        <v>6</v>
      </c>
      <c r="D1071" s="30">
        <v>4</v>
      </c>
      <c r="F1071" s="24" t="str">
        <f>IFERROR(MATCH(A1071,기사별유입!$J$3:$J$3072,0),"")</f>
        <v/>
      </c>
      <c r="G1071" s="24" t="str">
        <f>IF(F1071="","",F1071&amp;"@"&amp;COUNTIF($F$1:F1071,F1071))</f>
        <v/>
      </c>
      <c r="H1071" s="24" t="str">
        <f t="shared" si="16"/>
        <v>Google 검색</v>
      </c>
      <c r="J1071" s="24" t="str">
        <f>IF(F1071="","",INDEX('기사 리스트'!B:B,MATCH("https://skinnonews.com"&amp;A1071,'기사 리스트'!C:C,0)))</f>
        <v/>
      </c>
    </row>
    <row r="1072" spans="1:10">
      <c r="A1072" s="30" t="s">
        <v>1215</v>
      </c>
      <c r="B1072" s="30" t="s">
        <v>4566</v>
      </c>
      <c r="C1072" s="30">
        <v>5</v>
      </c>
      <c r="D1072" s="30">
        <v>1</v>
      </c>
      <c r="F1072" s="24" t="str">
        <f>IFERROR(MATCH(A1072,기사별유입!$J$3:$J$3072,0),"")</f>
        <v/>
      </c>
      <c r="G1072" s="24" t="str">
        <f>IF(F1072="","",F1072&amp;"@"&amp;COUNTIF($F$1:F1072,F1072))</f>
        <v/>
      </c>
      <c r="H1072" s="24" t="str">
        <f t="shared" si="16"/>
        <v>10.10.10.15:7111</v>
      </c>
      <c r="J1072" s="24" t="str">
        <f>IF(F1072="","",INDEX('기사 리스트'!B:B,MATCH("https://skinnonews.com"&amp;A1072,'기사 리스트'!C:C,0)))</f>
        <v/>
      </c>
    </row>
    <row r="1073" spans="1:10">
      <c r="A1073" s="30" t="s">
        <v>1215</v>
      </c>
      <c r="B1073" s="30" t="s">
        <v>2952</v>
      </c>
      <c r="C1073" s="30">
        <v>5</v>
      </c>
      <c r="D1073" s="30">
        <v>5</v>
      </c>
      <c r="F1073" s="24" t="str">
        <f>IFERROR(MATCH(A1073,기사별유입!$J$3:$J$3072,0),"")</f>
        <v/>
      </c>
      <c r="G1073" s="24" t="str">
        <f>IF(F1073="","",F1073&amp;"@"&amp;COUNTIF($F$1:F1073,F1073))</f>
        <v/>
      </c>
      <c r="H1073" s="24" t="str">
        <f t="shared" si="16"/>
        <v>Baidu</v>
      </c>
      <c r="J1073" s="24" t="str">
        <f>IF(F1073="","",INDEX('기사 리스트'!B:B,MATCH("https://skinnonews.com"&amp;A1073,'기사 리스트'!C:C,0)))</f>
        <v/>
      </c>
    </row>
    <row r="1074" spans="1:10">
      <c r="A1074" s="30" t="s">
        <v>1215</v>
      </c>
      <c r="B1074" s="30" t="s">
        <v>4567</v>
      </c>
      <c r="C1074" s="30">
        <v>5</v>
      </c>
      <c r="D1074" s="30">
        <v>1</v>
      </c>
      <c r="F1074" s="24" t="str">
        <f>IFERROR(MATCH(A1074,기사별유입!$J$3:$J$3072,0),"")</f>
        <v/>
      </c>
      <c r="G1074" s="24" t="str">
        <f>IF(F1074="","",F1074&amp;"@"&amp;COUNTIF($F$1:F1074,F1074))</f>
        <v/>
      </c>
      <c r="H1074" s="24" t="str">
        <f t="shared" si="16"/>
        <v>Ep.joins.net</v>
      </c>
      <c r="J1074" s="24" t="str">
        <f>IF(F1074="","",INDEX('기사 리스트'!B:B,MATCH("https://skinnonews.com"&amp;A1074,'기사 리스트'!C:C,0)))</f>
        <v/>
      </c>
    </row>
    <row r="1075" spans="1:10">
      <c r="A1075" s="30" t="s">
        <v>1215</v>
      </c>
      <c r="B1075" s="30" t="s">
        <v>2943</v>
      </c>
      <c r="C1075" s="30">
        <v>5</v>
      </c>
      <c r="D1075" s="30">
        <v>5</v>
      </c>
      <c r="F1075" s="24" t="str">
        <f>IFERROR(MATCH(A1075,기사별유입!$J$3:$J$3072,0),"")</f>
        <v/>
      </c>
      <c r="G1075" s="24" t="str">
        <f>IF(F1075="","",F1075&amp;"@"&amp;COUNTIF($F$1:F1075,F1075))</f>
        <v/>
      </c>
      <c r="H1075" s="24" t="str">
        <f t="shared" si="16"/>
        <v>Sk.co.kr</v>
      </c>
      <c r="J1075" s="24" t="str">
        <f>IF(F1075="","",INDEX('기사 리스트'!B:B,MATCH("https://skinnonews.com"&amp;A1075,'기사 리스트'!C:C,0)))</f>
        <v/>
      </c>
    </row>
    <row r="1076" spans="1:10">
      <c r="A1076" s="30" t="s">
        <v>1215</v>
      </c>
      <c r="B1076" s="30" t="s">
        <v>2931</v>
      </c>
      <c r="C1076" s="30">
        <v>5</v>
      </c>
      <c r="D1076" s="30">
        <v>4</v>
      </c>
      <c r="F1076" s="24" t="str">
        <f>IFERROR(MATCH(A1076,기사별유입!$J$3:$J$3072,0),"")</f>
        <v/>
      </c>
      <c r="G1076" s="24" t="str">
        <f>IF(F1076="","",F1076&amp;"@"&amp;COUNTIF($F$1:F1076,F1076))</f>
        <v/>
      </c>
      <c r="H1076" s="24" t="str">
        <f t="shared" si="16"/>
        <v>Sktradinginternational.com</v>
      </c>
      <c r="J1076" s="24" t="str">
        <f>IF(F1076="","",INDEX('기사 리스트'!B:B,MATCH("https://skinnonews.com"&amp;A1076,'기사 리스트'!C:C,0)))</f>
        <v/>
      </c>
    </row>
    <row r="1077" spans="1:10">
      <c r="A1077" s="30" t="s">
        <v>3535</v>
      </c>
      <c r="B1077" s="30" t="s">
        <v>2910</v>
      </c>
      <c r="C1077" s="30">
        <v>5</v>
      </c>
      <c r="D1077" s="30">
        <v>4</v>
      </c>
      <c r="F1077" s="24" t="str">
        <f>IFERROR(MATCH(A1077,기사별유입!$J$3:$J$3072,0),"")</f>
        <v/>
      </c>
      <c r="G1077" s="24" t="str">
        <f>IF(F1077="","",F1077&amp;"@"&amp;COUNTIF($F$1:F1077,F1077))</f>
        <v/>
      </c>
      <c r="H1077" s="24" t="str">
        <f t="shared" si="16"/>
        <v>Google 검색</v>
      </c>
      <c r="J1077" s="24" t="str">
        <f>IF(F1077="","",INDEX('기사 리스트'!B:B,MATCH("https://skinnonews.com"&amp;A1077,'기사 리스트'!C:C,0)))</f>
        <v/>
      </c>
    </row>
    <row r="1078" spans="1:10">
      <c r="A1078" s="30" t="s">
        <v>1670</v>
      </c>
      <c r="B1078" s="30" t="s">
        <v>2910</v>
      </c>
      <c r="C1078" s="30">
        <v>5</v>
      </c>
      <c r="D1078" s="30">
        <v>5</v>
      </c>
      <c r="F1078" s="24" t="str">
        <f>IFERROR(MATCH(A1078,기사별유입!$J$3:$J$3072,0),"")</f>
        <v/>
      </c>
      <c r="G1078" s="24" t="str">
        <f>IF(F1078="","",F1078&amp;"@"&amp;COUNTIF($F$1:F1078,F1078))</f>
        <v/>
      </c>
      <c r="H1078" s="24" t="str">
        <f t="shared" si="16"/>
        <v>Google 검색</v>
      </c>
      <c r="J1078" s="24" t="str">
        <f>IF(F1078="","",INDEX('기사 리스트'!B:B,MATCH("https://skinnonews.com"&amp;A1078,'기사 리스트'!C:C,0)))</f>
        <v/>
      </c>
    </row>
    <row r="1079" spans="1:10">
      <c r="A1079" s="30" t="s">
        <v>1852</v>
      </c>
      <c r="B1079" s="30" t="s">
        <v>2910</v>
      </c>
      <c r="C1079" s="30">
        <v>5</v>
      </c>
      <c r="D1079" s="30">
        <v>5</v>
      </c>
      <c r="F1079" s="24" t="str">
        <f>IFERROR(MATCH(A1079,기사별유입!$J$3:$J$3072,0),"")</f>
        <v/>
      </c>
      <c r="G1079" s="24" t="str">
        <f>IF(F1079="","",F1079&amp;"@"&amp;COUNTIF($F$1:F1079,F1079))</f>
        <v/>
      </c>
      <c r="H1079" s="24" t="str">
        <f t="shared" si="16"/>
        <v>Google 검색</v>
      </c>
      <c r="J1079" s="24" t="str">
        <f>IF(F1079="","",INDEX('기사 리스트'!B:B,MATCH("https://skinnonews.com"&amp;A1079,'기사 리스트'!C:C,0)))</f>
        <v/>
      </c>
    </row>
    <row r="1080" spans="1:10">
      <c r="A1080" s="30" t="s">
        <v>2670</v>
      </c>
      <c r="B1080" s="30" t="s">
        <v>2910</v>
      </c>
      <c r="C1080" s="30">
        <v>5</v>
      </c>
      <c r="D1080" s="30">
        <v>5</v>
      </c>
      <c r="F1080" s="24" t="str">
        <f>IFERROR(MATCH(A1080,기사별유입!$J$3:$J$3072,0),"")</f>
        <v/>
      </c>
      <c r="G1080" s="24" t="str">
        <f>IF(F1080="","",F1080&amp;"@"&amp;COUNTIF($F$1:F1080,F1080))</f>
        <v/>
      </c>
      <c r="H1080" s="24" t="str">
        <f t="shared" si="16"/>
        <v>Google 검색</v>
      </c>
      <c r="J1080" s="24" t="str">
        <f>IF(F1080="","",INDEX('기사 리스트'!B:B,MATCH("https://skinnonews.com"&amp;A1080,'기사 리스트'!C:C,0)))</f>
        <v/>
      </c>
    </row>
    <row r="1081" spans="1:10">
      <c r="A1081" s="30" t="s">
        <v>2502</v>
      </c>
      <c r="B1081" s="30" t="s">
        <v>2910</v>
      </c>
      <c r="C1081" s="30">
        <v>5</v>
      </c>
      <c r="D1081" s="30">
        <v>4</v>
      </c>
      <c r="F1081" s="24" t="str">
        <f>IFERROR(MATCH(A1081,기사별유입!$J$3:$J$3072,0),"")</f>
        <v/>
      </c>
      <c r="G1081" s="24" t="str">
        <f>IF(F1081="","",F1081&amp;"@"&amp;COUNTIF($F$1:F1081,F1081))</f>
        <v/>
      </c>
      <c r="H1081" s="24" t="str">
        <f t="shared" si="16"/>
        <v>Google 검색</v>
      </c>
      <c r="J1081" s="24" t="str">
        <f>IF(F1081="","",INDEX('기사 리스트'!B:B,MATCH("https://skinnonews.com"&amp;A1081,'기사 리스트'!C:C,0)))</f>
        <v/>
      </c>
    </row>
    <row r="1082" spans="1:10">
      <c r="A1082" s="30" t="s">
        <v>1428</v>
      </c>
      <c r="B1082" s="30" t="s">
        <v>2909</v>
      </c>
      <c r="C1082" s="30">
        <v>5</v>
      </c>
      <c r="D1082" s="30">
        <v>2</v>
      </c>
      <c r="F1082" s="24" t="str">
        <f>IFERROR(MATCH(A1082,기사별유입!$J$3:$J$3072,0),"")</f>
        <v/>
      </c>
      <c r="G1082" s="24" t="str">
        <f>IF(F1082="","",F1082&amp;"@"&amp;COUNTIF($F$1:F1082,F1082))</f>
        <v/>
      </c>
      <c r="H1082" s="24" t="str">
        <f t="shared" si="16"/>
        <v>직접유입</v>
      </c>
      <c r="J1082" s="24" t="str">
        <f>IF(F1082="","",INDEX('기사 리스트'!B:B,MATCH("https://skinnonews.com"&amp;A1082,'기사 리스트'!C:C,0)))</f>
        <v/>
      </c>
    </row>
    <row r="1083" spans="1:10">
      <c r="A1083" s="30" t="s">
        <v>1586</v>
      </c>
      <c r="B1083" s="30" t="s">
        <v>2909</v>
      </c>
      <c r="C1083" s="30">
        <v>5</v>
      </c>
      <c r="D1083" s="30">
        <v>2</v>
      </c>
      <c r="F1083" s="24" t="str">
        <f>IFERROR(MATCH(A1083,기사별유입!$J$3:$J$3072,0),"")</f>
        <v/>
      </c>
      <c r="G1083" s="24" t="str">
        <f>IF(F1083="","",F1083&amp;"@"&amp;COUNTIF($F$1:F1083,F1083))</f>
        <v/>
      </c>
      <c r="H1083" s="24" t="str">
        <f t="shared" si="16"/>
        <v>직접유입</v>
      </c>
      <c r="J1083" s="24" t="str">
        <f>IF(F1083="","",INDEX('기사 리스트'!B:B,MATCH("https://skinnonews.com"&amp;A1083,'기사 리스트'!C:C,0)))</f>
        <v/>
      </c>
    </row>
    <row r="1084" spans="1:10">
      <c r="A1084" s="30" t="s">
        <v>2365</v>
      </c>
      <c r="B1084" s="30" t="s">
        <v>2910</v>
      </c>
      <c r="C1084" s="30">
        <v>5</v>
      </c>
      <c r="D1084" s="30">
        <v>3</v>
      </c>
      <c r="F1084" s="24" t="str">
        <f>IFERROR(MATCH(A1084,기사별유입!$J$3:$J$3072,0),"")</f>
        <v/>
      </c>
      <c r="G1084" s="24" t="str">
        <f>IF(F1084="","",F1084&amp;"@"&amp;COUNTIF($F$1:F1084,F1084))</f>
        <v/>
      </c>
      <c r="H1084" s="24" t="str">
        <f t="shared" si="16"/>
        <v>Google 검색</v>
      </c>
      <c r="J1084" s="24" t="str">
        <f>IF(F1084="","",INDEX('기사 리스트'!B:B,MATCH("https://skinnonews.com"&amp;A1084,'기사 리스트'!C:C,0)))</f>
        <v/>
      </c>
    </row>
    <row r="1085" spans="1:10">
      <c r="A1085" s="30" t="s">
        <v>1853</v>
      </c>
      <c r="B1085" s="30" t="s">
        <v>2918</v>
      </c>
      <c r="C1085" s="30">
        <v>5</v>
      </c>
      <c r="D1085" s="30">
        <v>5</v>
      </c>
      <c r="F1085" s="24" t="str">
        <f>IFERROR(MATCH(A1085,기사별유입!$J$3:$J$3072,0),"")</f>
        <v/>
      </c>
      <c r="G1085" s="24" t="str">
        <f>IF(F1085="","",F1085&amp;"@"&amp;COUNTIF($F$1:F1085,F1085))</f>
        <v/>
      </c>
      <c r="H1085" s="24" t="str">
        <f t="shared" si="16"/>
        <v>Skenergy.com</v>
      </c>
      <c r="J1085" s="24" t="str">
        <f>IF(F1085="","",INDEX('기사 리스트'!B:B,MATCH("https://skinnonews.com"&amp;A1085,'기사 리스트'!C:C,0)))</f>
        <v/>
      </c>
    </row>
    <row r="1086" spans="1:10">
      <c r="A1086" s="30" t="s">
        <v>1964</v>
      </c>
      <c r="B1086" s="30" t="s">
        <v>2910</v>
      </c>
      <c r="C1086" s="30">
        <v>5</v>
      </c>
      <c r="D1086" s="30">
        <v>3</v>
      </c>
      <c r="F1086" s="24" t="str">
        <f>IFERROR(MATCH(A1086,기사별유입!$J$3:$J$3072,0),"")</f>
        <v/>
      </c>
      <c r="G1086" s="24" t="str">
        <f>IF(F1086="","",F1086&amp;"@"&amp;COUNTIF($F$1:F1086,F1086))</f>
        <v/>
      </c>
      <c r="H1086" s="24" t="str">
        <f t="shared" si="16"/>
        <v>Google 검색</v>
      </c>
      <c r="J1086" s="24" t="str">
        <f>IF(F1086="","",INDEX('기사 리스트'!B:B,MATCH("https://skinnonews.com"&amp;A1086,'기사 리스트'!C:C,0)))</f>
        <v/>
      </c>
    </row>
    <row r="1087" spans="1:10">
      <c r="A1087" s="30" t="s">
        <v>2255</v>
      </c>
      <c r="B1087" s="30" t="s">
        <v>2910</v>
      </c>
      <c r="C1087" s="30">
        <v>5</v>
      </c>
      <c r="D1087" s="30">
        <v>5</v>
      </c>
      <c r="F1087" s="24" t="str">
        <f>IFERROR(MATCH(A1087,기사별유입!$J$3:$J$3072,0),"")</f>
        <v/>
      </c>
      <c r="G1087" s="24" t="str">
        <f>IF(F1087="","",F1087&amp;"@"&amp;COUNTIF($F$1:F1087,F1087))</f>
        <v/>
      </c>
      <c r="H1087" s="24" t="str">
        <f t="shared" si="16"/>
        <v>Google 검색</v>
      </c>
      <c r="J1087" s="24" t="str">
        <f>IF(F1087="","",INDEX('기사 리스트'!B:B,MATCH("https://skinnonews.com"&amp;A1087,'기사 리스트'!C:C,0)))</f>
        <v/>
      </c>
    </row>
    <row r="1088" spans="1:10">
      <c r="A1088" s="30" t="s">
        <v>1759</v>
      </c>
      <c r="B1088" s="30" t="s">
        <v>2925</v>
      </c>
      <c r="C1088" s="30">
        <v>5</v>
      </c>
      <c r="D1088" s="30">
        <v>2</v>
      </c>
      <c r="F1088" s="24" t="str">
        <f>IFERROR(MATCH(A1088,기사별유입!$J$3:$J$3072,0),"")</f>
        <v/>
      </c>
      <c r="G1088" s="24" t="str">
        <f>IF(F1088="","",F1088&amp;"@"&amp;COUNTIF($F$1:F1088,F1088))</f>
        <v/>
      </c>
      <c r="H1088" s="24" t="str">
        <f t="shared" si="16"/>
        <v>Naver.com</v>
      </c>
      <c r="J1088" s="24" t="str">
        <f>IF(F1088="","",INDEX('기사 리스트'!B:B,MATCH("https://skinnonews.com"&amp;A1088,'기사 리스트'!C:C,0)))</f>
        <v/>
      </c>
    </row>
    <row r="1089" spans="1:10">
      <c r="A1089" s="30" t="s">
        <v>2054</v>
      </c>
      <c r="B1089" s="30" t="s">
        <v>2910</v>
      </c>
      <c r="C1089" s="30">
        <v>5</v>
      </c>
      <c r="D1089" s="30">
        <v>5</v>
      </c>
      <c r="F1089" s="24" t="str">
        <f>IFERROR(MATCH(A1089,기사별유입!$J$3:$J$3072,0),"")</f>
        <v/>
      </c>
      <c r="G1089" s="24" t="str">
        <f>IF(F1089="","",F1089&amp;"@"&amp;COUNTIF($F$1:F1089,F1089))</f>
        <v/>
      </c>
      <c r="H1089" s="24" t="str">
        <f t="shared" si="16"/>
        <v>Google 검색</v>
      </c>
      <c r="J1089" s="24" t="str">
        <f>IF(F1089="","",INDEX('기사 리스트'!B:B,MATCH("https://skinnonews.com"&amp;A1089,'기사 리스트'!C:C,0)))</f>
        <v/>
      </c>
    </row>
    <row r="1090" spans="1:10">
      <c r="A1090" s="30" t="s">
        <v>1493</v>
      </c>
      <c r="B1090" s="30" t="s">
        <v>2911</v>
      </c>
      <c r="C1090" s="30">
        <v>5</v>
      </c>
      <c r="D1090" s="30">
        <v>5</v>
      </c>
      <c r="F1090" s="24" t="str">
        <f>IFERROR(MATCH(A1090,기사별유입!$J$3:$J$3072,0),"")</f>
        <v/>
      </c>
      <c r="G1090" s="24" t="str">
        <f>IF(F1090="","",F1090&amp;"@"&amp;COUNTIF($F$1:F1090,F1090))</f>
        <v/>
      </c>
      <c r="H1090" s="24" t="str">
        <f t="shared" si="16"/>
        <v>Naver 검색</v>
      </c>
      <c r="J1090" s="24" t="str">
        <f>IF(F1090="","",INDEX('기사 리스트'!B:B,MATCH("https://skinnonews.com"&amp;A1090,'기사 리스트'!C:C,0)))</f>
        <v/>
      </c>
    </row>
    <row r="1091" spans="1:10">
      <c r="A1091" s="30" t="s">
        <v>2375</v>
      </c>
      <c r="B1091" s="30" t="s">
        <v>2910</v>
      </c>
      <c r="C1091" s="30">
        <v>5</v>
      </c>
      <c r="D1091" s="30">
        <v>5</v>
      </c>
      <c r="F1091" s="24" t="str">
        <f>IFERROR(MATCH(A1091,기사별유입!$J$3:$J$3072,0),"")</f>
        <v/>
      </c>
      <c r="G1091" s="24" t="str">
        <f>IF(F1091="","",F1091&amp;"@"&amp;COUNTIF($F$1:F1091,F1091))</f>
        <v/>
      </c>
      <c r="H1091" s="24" t="str">
        <f t="shared" ref="H1091:H1154" si="17">IF(B1091="naver","Naver 검색",IF(B1091="google","Google 검색",IF(B1091="(direct)","직접유입",UPPER(LEFT(B1091,1))&amp;MID(B1091,2,99))))</f>
        <v>Google 검색</v>
      </c>
      <c r="J1091" s="24" t="str">
        <f>IF(F1091="","",INDEX('기사 리스트'!B:B,MATCH("https://skinnonews.com"&amp;A1091,'기사 리스트'!C:C,0)))</f>
        <v/>
      </c>
    </row>
    <row r="1092" spans="1:10">
      <c r="A1092" s="30" t="s">
        <v>1558</v>
      </c>
      <c r="B1092" s="30" t="s">
        <v>2909</v>
      </c>
      <c r="C1092" s="30">
        <v>5</v>
      </c>
      <c r="D1092" s="30">
        <v>3</v>
      </c>
      <c r="F1092" s="24" t="str">
        <f>IFERROR(MATCH(A1092,기사별유입!$J$3:$J$3072,0),"")</f>
        <v/>
      </c>
      <c r="G1092" s="24" t="str">
        <f>IF(F1092="","",F1092&amp;"@"&amp;COUNTIF($F$1:F1092,F1092))</f>
        <v/>
      </c>
      <c r="H1092" s="24" t="str">
        <f t="shared" si="17"/>
        <v>직접유입</v>
      </c>
      <c r="J1092" s="24" t="str">
        <f>IF(F1092="","",INDEX('기사 리스트'!B:B,MATCH("https://skinnonews.com"&amp;A1092,'기사 리스트'!C:C,0)))</f>
        <v/>
      </c>
    </row>
    <row r="1093" spans="1:10">
      <c r="A1093" s="30" t="s">
        <v>1968</v>
      </c>
      <c r="B1093" s="30" t="s">
        <v>2910</v>
      </c>
      <c r="C1093" s="30">
        <v>5</v>
      </c>
      <c r="D1093" s="30">
        <v>5</v>
      </c>
      <c r="F1093" s="24" t="str">
        <f>IFERROR(MATCH(A1093,기사별유입!$J$3:$J$3072,0),"")</f>
        <v/>
      </c>
      <c r="G1093" s="24" t="str">
        <f>IF(F1093="","",F1093&amp;"@"&amp;COUNTIF($F$1:F1093,F1093))</f>
        <v/>
      </c>
      <c r="H1093" s="24" t="str">
        <f t="shared" si="17"/>
        <v>Google 검색</v>
      </c>
      <c r="J1093" s="24" t="str">
        <f>IF(F1093="","",INDEX('기사 리스트'!B:B,MATCH("https://skinnonews.com"&amp;A1093,'기사 리스트'!C:C,0)))</f>
        <v/>
      </c>
    </row>
    <row r="1094" spans="1:10">
      <c r="A1094" s="30" t="s">
        <v>1424</v>
      </c>
      <c r="B1094" s="30" t="s">
        <v>2956</v>
      </c>
      <c r="C1094" s="30">
        <v>5</v>
      </c>
      <c r="D1094" s="30">
        <v>1</v>
      </c>
      <c r="F1094" s="24" t="str">
        <f>IFERROR(MATCH(A1094,기사별유입!$J$3:$J$3072,0),"")</f>
        <v/>
      </c>
      <c r="G1094" s="24" t="str">
        <f>IF(F1094="","",F1094&amp;"@"&amp;COUNTIF($F$1:F1094,F1094))</f>
        <v/>
      </c>
      <c r="H1094" s="24" t="str">
        <f t="shared" si="17"/>
        <v>Skglobalchemical.com</v>
      </c>
      <c r="J1094" s="24" t="str">
        <f>IF(F1094="","",INDEX('기사 리스트'!B:B,MATCH("https://skinnonews.com"&amp;A1094,'기사 리스트'!C:C,0)))</f>
        <v/>
      </c>
    </row>
    <row r="1095" spans="1:10">
      <c r="A1095" s="30" t="s">
        <v>1570</v>
      </c>
      <c r="B1095" s="30" t="s">
        <v>2911</v>
      </c>
      <c r="C1095" s="30">
        <v>5</v>
      </c>
      <c r="D1095" s="30">
        <v>5</v>
      </c>
      <c r="F1095" s="24" t="str">
        <f>IFERROR(MATCH(A1095,기사별유입!$J$3:$J$3072,0),"")</f>
        <v/>
      </c>
      <c r="G1095" s="24" t="str">
        <f>IF(F1095="","",F1095&amp;"@"&amp;COUNTIF($F$1:F1095,F1095))</f>
        <v/>
      </c>
      <c r="H1095" s="24" t="str">
        <f t="shared" si="17"/>
        <v>Naver 검색</v>
      </c>
      <c r="J1095" s="24" t="str">
        <f>IF(F1095="","",INDEX('기사 리스트'!B:B,MATCH("https://skinnonews.com"&amp;A1095,'기사 리스트'!C:C,0)))</f>
        <v/>
      </c>
    </row>
    <row r="1096" spans="1:10">
      <c r="A1096" s="30" t="s">
        <v>1673</v>
      </c>
      <c r="B1096" s="30" t="s">
        <v>2909</v>
      </c>
      <c r="C1096" s="30">
        <v>5</v>
      </c>
      <c r="D1096" s="30">
        <v>1</v>
      </c>
      <c r="F1096" s="24" t="str">
        <f>IFERROR(MATCH(A1096,기사별유입!$J$3:$J$3072,0),"")</f>
        <v/>
      </c>
      <c r="G1096" s="24" t="str">
        <f>IF(F1096="","",F1096&amp;"@"&amp;COUNTIF($F$1:F1096,F1096))</f>
        <v/>
      </c>
      <c r="H1096" s="24" t="str">
        <f t="shared" si="17"/>
        <v>직접유입</v>
      </c>
      <c r="J1096" s="24" t="str">
        <f>IF(F1096="","",INDEX('기사 리스트'!B:B,MATCH("https://skinnonews.com"&amp;A1096,'기사 리스트'!C:C,0)))</f>
        <v/>
      </c>
    </row>
    <row r="1097" spans="1:10">
      <c r="A1097" s="30" t="s">
        <v>1705</v>
      </c>
      <c r="B1097" s="30" t="s">
        <v>2910</v>
      </c>
      <c r="C1097" s="30">
        <v>5</v>
      </c>
      <c r="D1097" s="30">
        <v>5</v>
      </c>
      <c r="F1097" s="24" t="str">
        <f>IFERROR(MATCH(A1097,기사별유입!$J$3:$J$3072,0),"")</f>
        <v/>
      </c>
      <c r="G1097" s="24" t="str">
        <f>IF(F1097="","",F1097&amp;"@"&amp;COUNTIF($F$1:F1097,F1097))</f>
        <v/>
      </c>
      <c r="H1097" s="24" t="str">
        <f t="shared" si="17"/>
        <v>Google 검색</v>
      </c>
      <c r="J1097" s="24" t="str">
        <f>IF(F1097="","",INDEX('기사 리스트'!B:B,MATCH("https://skinnonews.com"&amp;A1097,'기사 리스트'!C:C,0)))</f>
        <v/>
      </c>
    </row>
    <row r="1098" spans="1:10">
      <c r="A1098" s="30" t="s">
        <v>1899</v>
      </c>
      <c r="B1098" s="30" t="s">
        <v>2910</v>
      </c>
      <c r="C1098" s="30">
        <v>5</v>
      </c>
      <c r="D1098" s="30">
        <v>4</v>
      </c>
      <c r="F1098" s="24" t="str">
        <f>IFERROR(MATCH(A1098,기사별유입!$J$3:$J$3072,0),"")</f>
        <v/>
      </c>
      <c r="G1098" s="24" t="str">
        <f>IF(F1098="","",F1098&amp;"@"&amp;COUNTIF($F$1:F1098,F1098))</f>
        <v/>
      </c>
      <c r="H1098" s="24" t="str">
        <f t="shared" si="17"/>
        <v>Google 검색</v>
      </c>
      <c r="J1098" s="24" t="str">
        <f>IF(F1098="","",INDEX('기사 리스트'!B:B,MATCH("https://skinnonews.com"&amp;A1098,'기사 리스트'!C:C,0)))</f>
        <v/>
      </c>
    </row>
    <row r="1099" spans="1:10">
      <c r="A1099" s="30" t="s">
        <v>1707</v>
      </c>
      <c r="B1099" s="30" t="s">
        <v>2910</v>
      </c>
      <c r="C1099" s="30">
        <v>5</v>
      </c>
      <c r="D1099" s="30">
        <v>5</v>
      </c>
      <c r="F1099" s="24" t="str">
        <f>IFERROR(MATCH(A1099,기사별유입!$J$3:$J$3072,0),"")</f>
        <v/>
      </c>
      <c r="G1099" s="24" t="str">
        <f>IF(F1099="","",F1099&amp;"@"&amp;COUNTIF($F$1:F1099,F1099))</f>
        <v/>
      </c>
      <c r="H1099" s="24" t="str">
        <f t="shared" si="17"/>
        <v>Google 검색</v>
      </c>
      <c r="J1099" s="24" t="str">
        <f>IF(F1099="","",INDEX('기사 리스트'!B:B,MATCH("https://skinnonews.com"&amp;A1099,'기사 리스트'!C:C,0)))</f>
        <v/>
      </c>
    </row>
    <row r="1100" spans="1:10">
      <c r="A1100" s="30" t="s">
        <v>1280</v>
      </c>
      <c r="B1100" s="30" t="s">
        <v>2980</v>
      </c>
      <c r="C1100" s="30">
        <v>5</v>
      </c>
      <c r="D1100" s="30">
        <v>3</v>
      </c>
      <c r="F1100" s="24">
        <f>IFERROR(MATCH(A1100,기사별유입!$J$3:$J$3072,0),"")</f>
        <v>25</v>
      </c>
      <c r="G1100" s="24" t="str">
        <f>IF(F1100="","",F1100&amp;"@"&amp;COUNTIF($F$1:F1100,F1100))</f>
        <v>25@5</v>
      </c>
      <c r="H1100" s="24" t="str">
        <f t="shared" si="17"/>
        <v>L.instagram.com</v>
      </c>
      <c r="J1100" s="24" t="str">
        <f>IF(F1100="","",INDEX('기사 리스트'!B:B,MATCH("https://skinnonews.com"&amp;A1100,'기사 리스트'!C:C,0)))</f>
        <v>“SK주유소의 현재와 미래를 담은 공간에서 충전하는 행복 에너지!” – SK에너지 팝업스토어 SK주(酒)유소 서울 종로점</v>
      </c>
    </row>
    <row r="1101" spans="1:10">
      <c r="A1101" s="30" t="s">
        <v>1544</v>
      </c>
      <c r="B1101" s="30" t="s">
        <v>2910</v>
      </c>
      <c r="C1101" s="30">
        <v>5</v>
      </c>
      <c r="D1101" s="30">
        <v>3</v>
      </c>
      <c r="F1101" s="24" t="str">
        <f>IFERROR(MATCH(A1101,기사별유입!$J$3:$J$3072,0),"")</f>
        <v/>
      </c>
      <c r="G1101" s="24" t="str">
        <f>IF(F1101="","",F1101&amp;"@"&amp;COUNTIF($F$1:F1101,F1101))</f>
        <v/>
      </c>
      <c r="H1101" s="24" t="str">
        <f t="shared" si="17"/>
        <v>Google 검색</v>
      </c>
      <c r="J1101" s="24" t="str">
        <f>IF(F1101="","",INDEX('기사 리스트'!B:B,MATCH("https://skinnonews.com"&amp;A1101,'기사 리스트'!C:C,0)))</f>
        <v/>
      </c>
    </row>
    <row r="1102" spans="1:10">
      <c r="A1102" s="30" t="s">
        <v>3525</v>
      </c>
      <c r="B1102" s="30" t="s">
        <v>2910</v>
      </c>
      <c r="C1102" s="30">
        <v>5</v>
      </c>
      <c r="D1102" s="30">
        <v>5</v>
      </c>
      <c r="F1102" s="24" t="str">
        <f>IFERROR(MATCH(A1102,기사별유입!$J$3:$J$3072,0),"")</f>
        <v/>
      </c>
      <c r="G1102" s="24" t="str">
        <f>IF(F1102="","",F1102&amp;"@"&amp;COUNTIF($F$1:F1102,F1102))</f>
        <v/>
      </c>
      <c r="H1102" s="24" t="str">
        <f t="shared" si="17"/>
        <v>Google 검색</v>
      </c>
      <c r="J1102" s="24" t="str">
        <f>IF(F1102="","",INDEX('기사 리스트'!B:B,MATCH("https://skinnonews.com"&amp;A1102,'기사 리스트'!C:C,0)))</f>
        <v/>
      </c>
    </row>
    <row r="1103" spans="1:10">
      <c r="A1103" s="30" t="s">
        <v>1351</v>
      </c>
      <c r="B1103" s="30" t="s">
        <v>2915</v>
      </c>
      <c r="C1103" s="30">
        <v>5</v>
      </c>
      <c r="D1103" s="30">
        <v>4</v>
      </c>
      <c r="F1103" s="24" t="str">
        <f>IFERROR(MATCH(A1103,기사별유입!$J$3:$J$3072,0),"")</f>
        <v/>
      </c>
      <c r="G1103" s="24" t="str">
        <f>IF(F1103="","",F1103&amp;"@"&amp;COUNTIF($F$1:F1103,F1103))</f>
        <v/>
      </c>
      <c r="H1103" s="24" t="str">
        <f t="shared" si="17"/>
        <v>Skgeocentric.com</v>
      </c>
      <c r="J1103" s="24" t="str">
        <f>IF(F1103="","",INDEX('기사 리스트'!B:B,MATCH("https://skinnonews.com"&amp;A1103,'기사 리스트'!C:C,0)))</f>
        <v/>
      </c>
    </row>
    <row r="1104" spans="1:10">
      <c r="A1104" s="30" t="s">
        <v>1903</v>
      </c>
      <c r="B1104" s="30" t="s">
        <v>2909</v>
      </c>
      <c r="C1104" s="30">
        <v>5</v>
      </c>
      <c r="D1104" s="30">
        <v>2</v>
      </c>
      <c r="F1104" s="24" t="str">
        <f>IFERROR(MATCH(A1104,기사별유입!$J$3:$J$3072,0),"")</f>
        <v/>
      </c>
      <c r="G1104" s="24" t="str">
        <f>IF(F1104="","",F1104&amp;"@"&amp;COUNTIF($F$1:F1104,F1104))</f>
        <v/>
      </c>
      <c r="H1104" s="24" t="str">
        <f t="shared" si="17"/>
        <v>직접유입</v>
      </c>
      <c r="J1104" s="24" t="str">
        <f>IF(F1104="","",INDEX('기사 리스트'!B:B,MATCH("https://skinnonews.com"&amp;A1104,'기사 리스트'!C:C,0)))</f>
        <v/>
      </c>
    </row>
    <row r="1105" spans="1:10">
      <c r="A1105" s="30" t="s">
        <v>1603</v>
      </c>
      <c r="B1105" s="30" t="s">
        <v>2936</v>
      </c>
      <c r="C1105" s="30">
        <v>5</v>
      </c>
      <c r="D1105" s="30">
        <v>1</v>
      </c>
      <c r="F1105" s="24" t="str">
        <f>IFERROR(MATCH(A1105,기사별유입!$J$3:$J$3072,0),"")</f>
        <v/>
      </c>
      <c r="G1105" s="24" t="str">
        <f>IF(F1105="","",F1105&amp;"@"&amp;COUNTIF($F$1:F1105,F1105))</f>
        <v/>
      </c>
      <c r="H1105" s="24" t="str">
        <f t="shared" si="17"/>
        <v>Skearthon.com</v>
      </c>
      <c r="J1105" s="24" t="str">
        <f>IF(F1105="","",INDEX('기사 리스트'!B:B,MATCH("https://skinnonews.com"&amp;A1105,'기사 리스트'!C:C,0)))</f>
        <v/>
      </c>
    </row>
    <row r="1106" spans="1:10">
      <c r="A1106" s="30" t="s">
        <v>1904</v>
      </c>
      <c r="B1106" s="30" t="s">
        <v>2910</v>
      </c>
      <c r="C1106" s="30">
        <v>5</v>
      </c>
      <c r="D1106" s="30">
        <v>3</v>
      </c>
      <c r="F1106" s="24" t="str">
        <f>IFERROR(MATCH(A1106,기사별유입!$J$3:$J$3072,0),"")</f>
        <v/>
      </c>
      <c r="G1106" s="24" t="str">
        <f>IF(F1106="","",F1106&amp;"@"&amp;COUNTIF($F$1:F1106,F1106))</f>
        <v/>
      </c>
      <c r="H1106" s="24" t="str">
        <f t="shared" si="17"/>
        <v>Google 검색</v>
      </c>
      <c r="J1106" s="24" t="str">
        <f>IF(F1106="","",INDEX('기사 리스트'!B:B,MATCH("https://skinnonews.com"&amp;A1106,'기사 리스트'!C:C,0)))</f>
        <v/>
      </c>
    </row>
    <row r="1107" spans="1:10">
      <c r="A1107" s="30" t="s">
        <v>2522</v>
      </c>
      <c r="B1107" s="30" t="s">
        <v>2910</v>
      </c>
      <c r="C1107" s="30">
        <v>5</v>
      </c>
      <c r="D1107" s="30">
        <v>5</v>
      </c>
      <c r="F1107" s="24" t="str">
        <f>IFERROR(MATCH(A1107,기사별유입!$J$3:$J$3072,0),"")</f>
        <v/>
      </c>
      <c r="G1107" s="24" t="str">
        <f>IF(F1107="","",F1107&amp;"@"&amp;COUNTIF($F$1:F1107,F1107))</f>
        <v/>
      </c>
      <c r="H1107" s="24" t="str">
        <f t="shared" si="17"/>
        <v>Google 검색</v>
      </c>
      <c r="J1107" s="24" t="str">
        <f>IF(F1107="","",INDEX('기사 리스트'!B:B,MATCH("https://skinnonews.com"&amp;A1107,'기사 리스트'!C:C,0)))</f>
        <v/>
      </c>
    </row>
    <row r="1108" spans="1:10">
      <c r="A1108" s="30" t="s">
        <v>1647</v>
      </c>
      <c r="B1108" s="30" t="s">
        <v>2910</v>
      </c>
      <c r="C1108" s="30">
        <v>5</v>
      </c>
      <c r="D1108" s="30">
        <v>5</v>
      </c>
      <c r="F1108" s="24" t="str">
        <f>IFERROR(MATCH(A1108,기사별유입!$J$3:$J$3072,0),"")</f>
        <v/>
      </c>
      <c r="G1108" s="24" t="str">
        <f>IF(F1108="","",F1108&amp;"@"&amp;COUNTIF($F$1:F1108,F1108))</f>
        <v/>
      </c>
      <c r="H1108" s="24" t="str">
        <f t="shared" si="17"/>
        <v>Google 검색</v>
      </c>
      <c r="J1108" s="24" t="str">
        <f>IF(F1108="","",INDEX('기사 리스트'!B:B,MATCH("https://skinnonews.com"&amp;A1108,'기사 리스트'!C:C,0)))</f>
        <v/>
      </c>
    </row>
    <row r="1109" spans="1:10">
      <c r="A1109" s="30" t="s">
        <v>2072</v>
      </c>
      <c r="B1109" s="30" t="s">
        <v>2910</v>
      </c>
      <c r="C1109" s="30">
        <v>5</v>
      </c>
      <c r="D1109" s="30">
        <v>4</v>
      </c>
      <c r="F1109" s="24" t="str">
        <f>IFERROR(MATCH(A1109,기사별유입!$J$3:$J$3072,0),"")</f>
        <v/>
      </c>
      <c r="G1109" s="24" t="str">
        <f>IF(F1109="","",F1109&amp;"@"&amp;COUNTIF($F$1:F1109,F1109))</f>
        <v/>
      </c>
      <c r="H1109" s="24" t="str">
        <f t="shared" si="17"/>
        <v>Google 검색</v>
      </c>
      <c r="J1109" s="24" t="str">
        <f>IF(F1109="","",INDEX('기사 리스트'!B:B,MATCH("https://skinnonews.com"&amp;A1109,'기사 리스트'!C:C,0)))</f>
        <v/>
      </c>
    </row>
    <row r="1110" spans="1:10">
      <c r="A1110" s="30" t="s">
        <v>1733</v>
      </c>
      <c r="B1110" s="30" t="s">
        <v>2917</v>
      </c>
      <c r="C1110" s="30">
        <v>5</v>
      </c>
      <c r="D1110" s="30">
        <v>4</v>
      </c>
      <c r="F1110" s="24" t="str">
        <f>IFERROR(MATCH(A1110,기사별유입!$J$3:$J$3072,0),"")</f>
        <v/>
      </c>
      <c r="G1110" s="24" t="str">
        <f>IF(F1110="","",F1110&amp;"@"&amp;COUNTIF($F$1:F1110,F1110))</f>
        <v/>
      </c>
      <c r="H1110" s="24" t="str">
        <f t="shared" si="17"/>
        <v>Skincheonpetrochem.com</v>
      </c>
      <c r="J1110" s="24" t="str">
        <f>IF(F1110="","",INDEX('기사 리스트'!B:B,MATCH("https://skinnonews.com"&amp;A1110,'기사 리스트'!C:C,0)))</f>
        <v/>
      </c>
    </row>
    <row r="1111" spans="1:10">
      <c r="A1111" s="30" t="s">
        <v>1219</v>
      </c>
      <c r="B1111" s="30" t="s">
        <v>2935</v>
      </c>
      <c r="C1111" s="30">
        <v>5</v>
      </c>
      <c r="D1111" s="30">
        <v>5</v>
      </c>
      <c r="F1111" s="24">
        <f>IFERROR(MATCH(A1111,기사별유입!$J$3:$J$3072,0),"")</f>
        <v>3</v>
      </c>
      <c r="G1111" s="24" t="str">
        <f>IF(F1111="","",F1111&amp;"@"&amp;COUNTIF($F$1:F1111,F1111))</f>
        <v>3@5</v>
      </c>
      <c r="H1111" s="24" t="str">
        <f t="shared" si="17"/>
        <v>M.search.naver.com</v>
      </c>
      <c r="J1111" s="24" t="str">
        <f>IF(F1111="","",INDEX('기사 리스트'!B:B,MATCH("https://skinnonews.com"&amp;A1111,'기사 리스트'!C:C,0)))</f>
        <v>[카드뉴스] "액체에 전자기기를 담근다?” - AI시대, 꼭 필요한 차세대 열관리 기술 ‘액침냉각’</v>
      </c>
    </row>
    <row r="1112" spans="1:10">
      <c r="A1112" s="30" t="s">
        <v>1769</v>
      </c>
      <c r="B1112" s="30" t="s">
        <v>2910</v>
      </c>
      <c r="C1112" s="30">
        <v>5</v>
      </c>
      <c r="D1112" s="30">
        <v>5</v>
      </c>
      <c r="F1112" s="24" t="str">
        <f>IFERROR(MATCH(A1112,기사별유입!$J$3:$J$3072,0),"")</f>
        <v/>
      </c>
      <c r="G1112" s="24" t="str">
        <f>IF(F1112="","",F1112&amp;"@"&amp;COUNTIF($F$1:F1112,F1112))</f>
        <v/>
      </c>
      <c r="H1112" s="24" t="str">
        <f t="shared" si="17"/>
        <v>Google 검색</v>
      </c>
      <c r="J1112" s="24" t="str">
        <f>IF(F1112="","",INDEX('기사 리스트'!B:B,MATCH("https://skinnonews.com"&amp;A1112,'기사 리스트'!C:C,0)))</f>
        <v/>
      </c>
    </row>
    <row r="1113" spans="1:10">
      <c r="A1113" s="30" t="s">
        <v>1495</v>
      </c>
      <c r="B1113" s="30" t="s">
        <v>2915</v>
      </c>
      <c r="C1113" s="30">
        <v>5</v>
      </c>
      <c r="D1113" s="30">
        <v>5</v>
      </c>
      <c r="F1113" s="24" t="str">
        <f>IFERROR(MATCH(A1113,기사별유입!$J$3:$J$3072,0),"")</f>
        <v/>
      </c>
      <c r="G1113" s="24" t="str">
        <f>IF(F1113="","",F1113&amp;"@"&amp;COUNTIF($F$1:F1113,F1113))</f>
        <v/>
      </c>
      <c r="H1113" s="24" t="str">
        <f t="shared" si="17"/>
        <v>Skgeocentric.com</v>
      </c>
      <c r="J1113" s="24" t="str">
        <f>IF(F1113="","",INDEX('기사 리스트'!B:B,MATCH("https://skinnonews.com"&amp;A1113,'기사 리스트'!C:C,0)))</f>
        <v/>
      </c>
    </row>
    <row r="1114" spans="1:10">
      <c r="A1114" s="30" t="s">
        <v>1389</v>
      </c>
      <c r="B1114" s="30" t="s">
        <v>2911</v>
      </c>
      <c r="C1114" s="30">
        <v>5</v>
      </c>
      <c r="D1114" s="30">
        <v>2</v>
      </c>
      <c r="F1114" s="24" t="str">
        <f>IFERROR(MATCH(A1114,기사별유입!$J$3:$J$3072,0),"")</f>
        <v/>
      </c>
      <c r="G1114" s="24" t="str">
        <f>IF(F1114="","",F1114&amp;"@"&amp;COUNTIF($F$1:F1114,F1114))</f>
        <v/>
      </c>
      <c r="H1114" s="24" t="str">
        <f t="shared" si="17"/>
        <v>Naver 검색</v>
      </c>
      <c r="J1114" s="24" t="str">
        <f>IF(F1114="","",INDEX('기사 리스트'!B:B,MATCH("https://skinnonews.com"&amp;A1114,'기사 리스트'!C:C,0)))</f>
        <v/>
      </c>
    </row>
    <row r="1115" spans="1:10">
      <c r="A1115" s="30" t="s">
        <v>1908</v>
      </c>
      <c r="B1115" s="30" t="s">
        <v>2917</v>
      </c>
      <c r="C1115" s="30">
        <v>5</v>
      </c>
      <c r="D1115" s="30">
        <v>4</v>
      </c>
      <c r="F1115" s="24" t="str">
        <f>IFERROR(MATCH(A1115,기사별유입!$J$3:$J$3072,0),"")</f>
        <v/>
      </c>
      <c r="G1115" s="24" t="str">
        <f>IF(F1115="","",F1115&amp;"@"&amp;COUNTIF($F$1:F1115,F1115))</f>
        <v/>
      </c>
      <c r="H1115" s="24" t="str">
        <f t="shared" si="17"/>
        <v>Skincheonpetrochem.com</v>
      </c>
      <c r="J1115" s="24" t="str">
        <f>IF(F1115="","",INDEX('기사 리스트'!B:B,MATCH("https://skinnonews.com"&amp;A1115,'기사 리스트'!C:C,0)))</f>
        <v/>
      </c>
    </row>
    <row r="1116" spans="1:10">
      <c r="A1116" s="30" t="s">
        <v>1909</v>
      </c>
      <c r="B1116" s="30" t="s">
        <v>2910</v>
      </c>
      <c r="C1116" s="30">
        <v>5</v>
      </c>
      <c r="D1116" s="30">
        <v>5</v>
      </c>
      <c r="F1116" s="24" t="str">
        <f>IFERROR(MATCH(A1116,기사별유입!$J$3:$J$3072,0),"")</f>
        <v/>
      </c>
      <c r="G1116" s="24" t="str">
        <f>IF(F1116="","",F1116&amp;"@"&amp;COUNTIF($F$1:F1116,F1116))</f>
        <v/>
      </c>
      <c r="H1116" s="24" t="str">
        <f t="shared" si="17"/>
        <v>Google 검색</v>
      </c>
      <c r="J1116" s="24" t="str">
        <f>IF(F1116="","",INDEX('기사 리스트'!B:B,MATCH("https://skinnonews.com"&amp;A1116,'기사 리스트'!C:C,0)))</f>
        <v/>
      </c>
    </row>
    <row r="1117" spans="1:10">
      <c r="A1117" s="30" t="s">
        <v>1650</v>
      </c>
      <c r="B1117" s="30" t="s">
        <v>2910</v>
      </c>
      <c r="C1117" s="30">
        <v>5</v>
      </c>
      <c r="D1117" s="30">
        <v>4</v>
      </c>
      <c r="F1117" s="24" t="str">
        <f>IFERROR(MATCH(A1117,기사별유입!$J$3:$J$3072,0),"")</f>
        <v/>
      </c>
      <c r="G1117" s="24" t="str">
        <f>IF(F1117="","",F1117&amp;"@"&amp;COUNTIF($F$1:F1117,F1117))</f>
        <v/>
      </c>
      <c r="H1117" s="24" t="str">
        <f t="shared" si="17"/>
        <v>Google 검색</v>
      </c>
      <c r="J1117" s="24" t="str">
        <f>IF(F1117="","",INDEX('기사 리스트'!B:B,MATCH("https://skinnonews.com"&amp;A1117,'기사 리스트'!C:C,0)))</f>
        <v/>
      </c>
    </row>
    <row r="1118" spans="1:10">
      <c r="A1118" s="30" t="s">
        <v>1405</v>
      </c>
      <c r="B1118" s="30" t="s">
        <v>2910</v>
      </c>
      <c r="C1118" s="30">
        <v>5</v>
      </c>
      <c r="D1118" s="30">
        <v>4</v>
      </c>
      <c r="F1118" s="24" t="str">
        <f>IFERROR(MATCH(A1118,기사별유입!$J$3:$J$3072,0),"")</f>
        <v/>
      </c>
      <c r="G1118" s="24" t="str">
        <f>IF(F1118="","",F1118&amp;"@"&amp;COUNTIF($F$1:F1118,F1118))</f>
        <v/>
      </c>
      <c r="H1118" s="24" t="str">
        <f t="shared" si="17"/>
        <v>Google 검색</v>
      </c>
      <c r="J1118" s="24" t="str">
        <f>IF(F1118="","",INDEX('기사 리스트'!B:B,MATCH("https://skinnonews.com"&amp;A1118,'기사 리스트'!C:C,0)))</f>
        <v/>
      </c>
    </row>
    <row r="1119" spans="1:10">
      <c r="A1119" s="30" t="s">
        <v>1360</v>
      </c>
      <c r="B1119" s="30" t="s">
        <v>2909</v>
      </c>
      <c r="C1119" s="30">
        <v>5</v>
      </c>
      <c r="D1119" s="30">
        <v>4</v>
      </c>
      <c r="F1119" s="24" t="str">
        <f>IFERROR(MATCH(A1119,기사별유입!$J$3:$J$3072,0),"")</f>
        <v/>
      </c>
      <c r="G1119" s="24" t="str">
        <f>IF(F1119="","",F1119&amp;"@"&amp;COUNTIF($F$1:F1119,F1119))</f>
        <v/>
      </c>
      <c r="H1119" s="24" t="str">
        <f t="shared" si="17"/>
        <v>직접유입</v>
      </c>
      <c r="J1119" s="24" t="str">
        <f>IF(F1119="","",INDEX('기사 리스트'!B:B,MATCH("https://skinnonews.com"&amp;A1119,'기사 리스트'!C:C,0)))</f>
        <v/>
      </c>
    </row>
    <row r="1120" spans="1:10">
      <c r="A1120" s="30" t="s">
        <v>1286</v>
      </c>
      <c r="B1120" s="30" t="s">
        <v>2909</v>
      </c>
      <c r="C1120" s="30">
        <v>5</v>
      </c>
      <c r="D1120" s="30">
        <v>5</v>
      </c>
      <c r="F1120" s="24" t="str">
        <f>IFERROR(MATCH(A1120,기사별유입!$J$3:$J$3072,0),"")</f>
        <v/>
      </c>
      <c r="G1120" s="24" t="str">
        <f>IF(F1120="","",F1120&amp;"@"&amp;COUNTIF($F$1:F1120,F1120))</f>
        <v/>
      </c>
      <c r="H1120" s="24" t="str">
        <f t="shared" si="17"/>
        <v>직접유입</v>
      </c>
      <c r="J1120" s="24" t="str">
        <f>IF(F1120="","",INDEX('기사 리스트'!B:B,MATCH("https://skinnonews.com"&amp;A1120,'기사 리스트'!C:C,0)))</f>
        <v/>
      </c>
    </row>
    <row r="1121" spans="1:10">
      <c r="A1121" s="30" t="s">
        <v>1507</v>
      </c>
      <c r="B1121" s="30" t="s">
        <v>2911</v>
      </c>
      <c r="C1121" s="30">
        <v>5</v>
      </c>
      <c r="D1121" s="30">
        <v>5</v>
      </c>
      <c r="F1121" s="24" t="str">
        <f>IFERROR(MATCH(A1121,기사별유입!$J$3:$J$3072,0),"")</f>
        <v/>
      </c>
      <c r="G1121" s="24" t="str">
        <f>IF(F1121="","",F1121&amp;"@"&amp;COUNTIF($F$1:F1121,F1121))</f>
        <v/>
      </c>
      <c r="H1121" s="24" t="str">
        <f t="shared" si="17"/>
        <v>Naver 검색</v>
      </c>
      <c r="J1121" s="24" t="str">
        <f>IF(F1121="","",INDEX('기사 리스트'!B:B,MATCH("https://skinnonews.com"&amp;A1121,'기사 리스트'!C:C,0)))</f>
        <v/>
      </c>
    </row>
    <row r="1122" spans="1:10">
      <c r="A1122" s="30" t="s">
        <v>1293</v>
      </c>
      <c r="B1122" s="30" t="s">
        <v>2909</v>
      </c>
      <c r="C1122" s="30">
        <v>5</v>
      </c>
      <c r="D1122" s="30">
        <v>5</v>
      </c>
      <c r="F1122" s="24" t="str">
        <f>IFERROR(MATCH(A1122,기사별유입!$J$3:$J$3072,0),"")</f>
        <v/>
      </c>
      <c r="G1122" s="24" t="str">
        <f>IF(F1122="","",F1122&amp;"@"&amp;COUNTIF($F$1:F1122,F1122))</f>
        <v/>
      </c>
      <c r="H1122" s="24" t="str">
        <f t="shared" si="17"/>
        <v>직접유입</v>
      </c>
      <c r="J1122" s="24" t="str">
        <f>IF(F1122="","",INDEX('기사 리스트'!B:B,MATCH("https://skinnonews.com"&amp;A1122,'기사 리스트'!C:C,0)))</f>
        <v/>
      </c>
    </row>
    <row r="1123" spans="1:10">
      <c r="A1123" s="30" t="s">
        <v>1293</v>
      </c>
      <c r="B1123" s="30" t="s">
        <v>2911</v>
      </c>
      <c r="C1123" s="30">
        <v>5</v>
      </c>
      <c r="D1123" s="30">
        <v>5</v>
      </c>
      <c r="F1123" s="24" t="str">
        <f>IFERROR(MATCH(A1123,기사별유입!$J$3:$J$3072,0),"")</f>
        <v/>
      </c>
      <c r="G1123" s="24" t="str">
        <f>IF(F1123="","",F1123&amp;"@"&amp;COUNTIF($F$1:F1123,F1123))</f>
        <v/>
      </c>
      <c r="H1123" s="24" t="str">
        <f t="shared" si="17"/>
        <v>Naver 검색</v>
      </c>
      <c r="J1123" s="24" t="str">
        <f>IF(F1123="","",INDEX('기사 리스트'!B:B,MATCH("https://skinnonews.com"&amp;A1123,'기사 리스트'!C:C,0)))</f>
        <v/>
      </c>
    </row>
    <row r="1124" spans="1:10">
      <c r="A1124" s="30" t="s">
        <v>1217</v>
      </c>
      <c r="B1124" s="30" t="s">
        <v>2935</v>
      </c>
      <c r="C1124" s="30">
        <v>5</v>
      </c>
      <c r="D1124" s="30">
        <v>4</v>
      </c>
      <c r="F1124" s="24">
        <f>IFERROR(MATCH(A1124,기사별유입!$J$3:$J$3072,0),"")</f>
        <v>4</v>
      </c>
      <c r="G1124" s="24" t="str">
        <f>IF(F1124="","",F1124&amp;"@"&amp;COUNTIF($F$1:F1124,F1124))</f>
        <v>4@5</v>
      </c>
      <c r="H1124" s="24" t="str">
        <f t="shared" si="17"/>
        <v>M.search.naver.com</v>
      </c>
      <c r="J1124" s="24" t="str">
        <f>IF(F1124="","",INDEX('기사 리스트'!B:B,MATCH("https://skinnonews.com"&amp;A1124,'기사 리스트'!C:C,0)))</f>
        <v>[전지적 배터리 시점] ② 2차전지 성능을 좌우하는 ‘네 가지 속사정’ 파헤치기</v>
      </c>
    </row>
    <row r="1125" spans="1:10">
      <c r="A1125" s="30" t="s">
        <v>1228</v>
      </c>
      <c r="B1125" s="30" t="s">
        <v>2909</v>
      </c>
      <c r="C1125" s="30">
        <v>5</v>
      </c>
      <c r="D1125" s="30">
        <v>4</v>
      </c>
      <c r="F1125" s="24">
        <f>IFERROR(MATCH(A1125,기사별유입!$J$3:$J$3072,0),"")</f>
        <v>56</v>
      </c>
      <c r="G1125" s="24" t="str">
        <f>IF(F1125="","",F1125&amp;"@"&amp;COUNTIF($F$1:F1125,F1125))</f>
        <v>56@3</v>
      </c>
      <c r="H1125" s="24" t="str">
        <f t="shared" si="17"/>
        <v>직접유입</v>
      </c>
      <c r="J1125" s="24" t="str">
        <f>IF(F1125="","",INDEX('기사 리스트'!B:B,MATCH("https://skinnonews.com"&amp;A1125,'기사 리스트'!C:C,0)))</f>
        <v>SK온, 비상경영 선언… 이석희 대표 “자강불식으로 위기극복”</v>
      </c>
    </row>
    <row r="1126" spans="1:10">
      <c r="A1126" s="30" t="s">
        <v>1302</v>
      </c>
      <c r="B1126" s="30" t="s">
        <v>2910</v>
      </c>
      <c r="C1126" s="30">
        <v>5</v>
      </c>
      <c r="D1126" s="30">
        <v>5</v>
      </c>
      <c r="F1126" s="24" t="str">
        <f>IFERROR(MATCH(A1126,기사별유입!$J$3:$J$3072,0),"")</f>
        <v/>
      </c>
      <c r="G1126" s="24" t="str">
        <f>IF(F1126="","",F1126&amp;"@"&amp;COUNTIF($F$1:F1126,F1126))</f>
        <v/>
      </c>
      <c r="H1126" s="24" t="str">
        <f t="shared" si="17"/>
        <v>Google 검색</v>
      </c>
      <c r="J1126" s="24" t="str">
        <f>IF(F1126="","",INDEX('기사 리스트'!B:B,MATCH("https://skinnonews.com"&amp;A1126,'기사 리스트'!C:C,0)))</f>
        <v/>
      </c>
    </row>
    <row r="1127" spans="1:10">
      <c r="A1127" s="30" t="s">
        <v>1301</v>
      </c>
      <c r="B1127" s="30" t="s">
        <v>2909</v>
      </c>
      <c r="C1127" s="30">
        <v>5</v>
      </c>
      <c r="D1127" s="30">
        <v>3</v>
      </c>
      <c r="F1127" s="24" t="str">
        <f>IFERROR(MATCH(A1127,기사별유입!$J$3:$J$3072,0),"")</f>
        <v/>
      </c>
      <c r="G1127" s="24" t="str">
        <f>IF(F1127="","",F1127&amp;"@"&amp;COUNTIF($F$1:F1127,F1127))</f>
        <v/>
      </c>
      <c r="H1127" s="24" t="str">
        <f t="shared" si="17"/>
        <v>직접유입</v>
      </c>
      <c r="J1127" s="24" t="str">
        <f>IF(F1127="","",INDEX('기사 리스트'!B:B,MATCH("https://skinnonews.com"&amp;A1127,'기사 리스트'!C:C,0)))</f>
        <v/>
      </c>
    </row>
    <row r="1128" spans="1:10">
      <c r="A1128" s="30" t="s">
        <v>1301</v>
      </c>
      <c r="B1128" s="30" t="s">
        <v>2935</v>
      </c>
      <c r="C1128" s="30">
        <v>5</v>
      </c>
      <c r="D1128" s="30">
        <v>5</v>
      </c>
      <c r="F1128" s="24" t="str">
        <f>IFERROR(MATCH(A1128,기사별유입!$J$3:$J$3072,0),"")</f>
        <v/>
      </c>
      <c r="G1128" s="24" t="str">
        <f>IF(F1128="","",F1128&amp;"@"&amp;COUNTIF($F$1:F1128,F1128))</f>
        <v/>
      </c>
      <c r="H1128" s="24" t="str">
        <f t="shared" si="17"/>
        <v>M.search.naver.com</v>
      </c>
      <c r="J1128" s="24" t="str">
        <f>IF(F1128="","",INDEX('기사 리스트'!B:B,MATCH("https://skinnonews.com"&amp;A1128,'기사 리스트'!C:C,0)))</f>
        <v/>
      </c>
    </row>
    <row r="1129" spans="1:10">
      <c r="A1129" s="30" t="s">
        <v>1233</v>
      </c>
      <c r="B1129" s="30" t="s">
        <v>2910</v>
      </c>
      <c r="C1129" s="30">
        <v>5</v>
      </c>
      <c r="D1129" s="30">
        <v>5</v>
      </c>
      <c r="F1129" s="24" t="str">
        <f>IFERROR(MATCH(A1129,기사별유입!$J$3:$J$3072,0),"")</f>
        <v/>
      </c>
      <c r="G1129" s="24" t="str">
        <f>IF(F1129="","",F1129&amp;"@"&amp;COUNTIF($F$1:F1129,F1129))</f>
        <v/>
      </c>
      <c r="H1129" s="24" t="str">
        <f t="shared" si="17"/>
        <v>Google 검색</v>
      </c>
      <c r="J1129" s="24" t="str">
        <f>IF(F1129="","",INDEX('기사 리스트'!B:B,MATCH("https://skinnonews.com"&amp;A1129,'기사 리스트'!C:C,0)))</f>
        <v/>
      </c>
    </row>
    <row r="1130" spans="1:10">
      <c r="A1130" s="30" t="s">
        <v>3108</v>
      </c>
      <c r="B1130" s="30" t="s">
        <v>2923</v>
      </c>
      <c r="C1130" s="30">
        <v>5</v>
      </c>
      <c r="D1130" s="30">
        <v>2</v>
      </c>
      <c r="F1130" s="24" t="str">
        <f>IFERROR(MATCH(A1130,기사별유입!$J$3:$J$3072,0),"")</f>
        <v/>
      </c>
      <c r="G1130" s="24" t="str">
        <f>IF(F1130="","",F1130&amp;"@"&amp;COUNTIF($F$1:F1130,F1130))</f>
        <v/>
      </c>
      <c r="H1130" s="24" t="str">
        <f t="shared" si="17"/>
        <v>Ozmailer.com</v>
      </c>
      <c r="J1130" s="24" t="str">
        <f>IF(F1130="","",INDEX('기사 리스트'!B:B,MATCH("https://skinnonews.com"&amp;A1130,'기사 리스트'!C:C,0)))</f>
        <v/>
      </c>
    </row>
    <row r="1131" spans="1:10">
      <c r="A1131" s="30" t="s">
        <v>3115</v>
      </c>
      <c r="B1131" s="30" t="s">
        <v>2909</v>
      </c>
      <c r="C1131" s="30">
        <v>5</v>
      </c>
      <c r="D1131" s="30">
        <v>3</v>
      </c>
      <c r="F1131" s="24" t="str">
        <f>IFERROR(MATCH(A1131,기사별유입!$J$3:$J$3072,0),"")</f>
        <v/>
      </c>
      <c r="G1131" s="24" t="str">
        <f>IF(F1131="","",F1131&amp;"@"&amp;COUNTIF($F$1:F1131,F1131))</f>
        <v/>
      </c>
      <c r="H1131" s="24" t="str">
        <f t="shared" si="17"/>
        <v>직접유입</v>
      </c>
      <c r="J1131" s="24" t="str">
        <f>IF(F1131="","",INDEX('기사 리스트'!B:B,MATCH("https://skinnonews.com"&amp;A1131,'기사 리스트'!C:C,0)))</f>
        <v/>
      </c>
    </row>
    <row r="1132" spans="1:10">
      <c r="A1132" s="30" t="s">
        <v>3115</v>
      </c>
      <c r="B1132" s="30" t="s">
        <v>2910</v>
      </c>
      <c r="C1132" s="30">
        <v>5</v>
      </c>
      <c r="D1132" s="30">
        <v>5</v>
      </c>
      <c r="F1132" s="24" t="str">
        <f>IFERROR(MATCH(A1132,기사별유입!$J$3:$J$3072,0),"")</f>
        <v/>
      </c>
      <c r="G1132" s="24" t="str">
        <f>IF(F1132="","",F1132&amp;"@"&amp;COUNTIF($F$1:F1132,F1132))</f>
        <v/>
      </c>
      <c r="H1132" s="24" t="str">
        <f t="shared" si="17"/>
        <v>Google 검색</v>
      </c>
      <c r="J1132" s="24" t="str">
        <f>IF(F1132="","",INDEX('기사 리스트'!B:B,MATCH("https://skinnonews.com"&amp;A1132,'기사 리스트'!C:C,0)))</f>
        <v/>
      </c>
    </row>
    <row r="1133" spans="1:10">
      <c r="A1133" s="30" t="s">
        <v>3110</v>
      </c>
      <c r="B1133" s="30" t="s">
        <v>2911</v>
      </c>
      <c r="C1133" s="30">
        <v>5</v>
      </c>
      <c r="D1133" s="30">
        <v>4</v>
      </c>
      <c r="F1133" s="24" t="str">
        <f>IFERROR(MATCH(A1133,기사별유입!$J$3:$J$3072,0),"")</f>
        <v/>
      </c>
      <c r="G1133" s="24" t="str">
        <f>IF(F1133="","",F1133&amp;"@"&amp;COUNTIF($F$1:F1133,F1133))</f>
        <v/>
      </c>
      <c r="H1133" s="24" t="str">
        <f t="shared" si="17"/>
        <v>Naver 검색</v>
      </c>
      <c r="J1133" s="24" t="str">
        <f>IF(F1133="","",INDEX('기사 리스트'!B:B,MATCH("https://skinnonews.com"&amp;A1133,'기사 리스트'!C:C,0)))</f>
        <v/>
      </c>
    </row>
    <row r="1134" spans="1:10">
      <c r="A1134" s="30" t="s">
        <v>3480</v>
      </c>
      <c r="B1134" s="30" t="s">
        <v>2913</v>
      </c>
      <c r="C1134" s="30">
        <v>5</v>
      </c>
      <c r="D1134" s="30">
        <v>4</v>
      </c>
      <c r="F1134" s="24">
        <f>IFERROR(MATCH(A1134,기사별유입!$J$3:$J$3072,0),"")</f>
        <v>2</v>
      </c>
      <c r="G1134" s="24" t="str">
        <f>IF(F1134="","",F1134&amp;"@"&amp;COUNTIF($F$1:F1134,F1134))</f>
        <v>2@7</v>
      </c>
      <c r="H1134" s="24" t="str">
        <f t="shared" si="17"/>
        <v>Sk-on.com</v>
      </c>
      <c r="J1134" s="24" t="str">
        <f>IF(F1134="","",INDEX('기사 리스트'!B:B,MATCH("https://skinnonews.com"&amp;A1134,'기사 리스트'!C:C,0)))</f>
        <v>손때 묻어 누렇게 변한 케이스? 누군가 밟아서 하얗게 변한 의자? 정말 우리가 잘못 관리한 걸까?</v>
      </c>
    </row>
    <row r="1135" spans="1:10">
      <c r="A1135" s="30" t="s">
        <v>3492</v>
      </c>
      <c r="B1135" s="30" t="s">
        <v>2917</v>
      </c>
      <c r="C1135" s="30">
        <v>5</v>
      </c>
      <c r="D1135" s="30">
        <v>5</v>
      </c>
      <c r="F1135" s="24">
        <f>IFERROR(MATCH(A1135,기사별유입!$J$3:$J$3072,0),"")</f>
        <v>95</v>
      </c>
      <c r="G1135" s="24" t="str">
        <f>IF(F1135="","",F1135&amp;"@"&amp;COUNTIF($F$1:F1135,F1135))</f>
        <v>95@3</v>
      </c>
      <c r="H1135" s="24" t="str">
        <f t="shared" si="17"/>
        <v>Skincheonpetrochem.com</v>
      </c>
      <c r="J1135" s="24" t="str">
        <f>IF(F1135="","",INDEX('기사 리스트'!B:B,MATCH("https://skinnonews.com"&amp;A1135,'기사 리스트'!C:C,0)))</f>
        <v>SK인천석유화학, 추석 맞이 ‘이웃사랑 나눔 행사’ 진행</v>
      </c>
    </row>
    <row r="1136" spans="1:10">
      <c r="A1136" s="30" t="s">
        <v>3486</v>
      </c>
      <c r="B1136" s="30" t="s">
        <v>2911</v>
      </c>
      <c r="C1136" s="30">
        <v>5</v>
      </c>
      <c r="D1136" s="30">
        <v>5</v>
      </c>
      <c r="F1136" s="24">
        <f>IFERROR(MATCH(A1136,기사별유입!$J$3:$J$3072,0),"")</f>
        <v>58</v>
      </c>
      <c r="G1136" s="24" t="str">
        <f>IF(F1136="","",F1136&amp;"@"&amp;COUNTIF($F$1:F1136,F1136))</f>
        <v>58@4</v>
      </c>
      <c r="H1136" s="24" t="str">
        <f t="shared" si="17"/>
        <v>Naver 검색</v>
      </c>
      <c r="J1136" s="24" t="str">
        <f>IF(F1136="","",INDEX('기사 리스트'!B:B,MATCH("https://skinnonews.com"&amp;A1136,'기사 리스트'!C:C,0)))</f>
        <v>최태원式 사회문제 해결 플랫폼 ‘울산포럼’ 25일 열린다</v>
      </c>
    </row>
    <row r="1137" spans="1:10">
      <c r="A1137" s="30" t="s">
        <v>3490</v>
      </c>
      <c r="B1137" s="30" t="s">
        <v>2912</v>
      </c>
      <c r="C1137" s="30">
        <v>5</v>
      </c>
      <c r="D1137" s="30">
        <v>1</v>
      </c>
      <c r="F1137" s="24">
        <f>IFERROR(MATCH(A1137,기사별유입!$J$3:$J$3072,0),"")</f>
        <v>93</v>
      </c>
      <c r="G1137" s="24" t="str">
        <f>IF(F1137="","",F1137&amp;"@"&amp;COUNTIF($F$1:F1137,F1137))</f>
        <v>93@4</v>
      </c>
      <c r="H1137" s="24" t="str">
        <f t="shared" si="17"/>
        <v>Facebook</v>
      </c>
      <c r="J1137" s="24" t="str">
        <f>IF(F1137="","",INDEX('기사 리스트'!B:B,MATCH("https://skinnonews.com"&amp;A1137,'기사 리스트'!C:C,0)))</f>
        <v>[SKinno Tech] 더 안전하고 편리한 주행을 책임지는 주인공! 아스팔트(Asphalt)</v>
      </c>
    </row>
    <row r="1138" spans="1:10">
      <c r="A1138" s="30" t="s">
        <v>3494</v>
      </c>
      <c r="B1138" s="30" t="s">
        <v>2911</v>
      </c>
      <c r="C1138" s="30">
        <v>5</v>
      </c>
      <c r="D1138" s="30">
        <v>3</v>
      </c>
      <c r="F1138" s="24">
        <f>IFERROR(MATCH(A1138,기사별유입!$J$3:$J$3072,0),"")</f>
        <v>96</v>
      </c>
      <c r="G1138" s="24" t="str">
        <f>IF(F1138="","",F1138&amp;"@"&amp;COUNTIF($F$1:F1138,F1138))</f>
        <v>96@3</v>
      </c>
      <c r="H1138" s="24" t="str">
        <f t="shared" si="17"/>
        <v>Naver 검색</v>
      </c>
      <c r="J1138" s="24" t="str">
        <f>IF(F1138="","",INDEX('기사 리스트'!B:B,MATCH("https://skinnonews.com"&amp;A1138,'기사 리스트'!C:C,0)))</f>
        <v>SK이노베이션, AI∙DT 적용 설루션으로 미래 먹거리 확장한다</v>
      </c>
    </row>
    <row r="1139" spans="1:10">
      <c r="A1139" s="30" t="s">
        <v>2075</v>
      </c>
      <c r="B1139" s="30" t="s">
        <v>2909</v>
      </c>
      <c r="C1139" s="30">
        <v>5</v>
      </c>
      <c r="D1139" s="30">
        <v>0</v>
      </c>
      <c r="F1139" s="24" t="str">
        <f>IFERROR(MATCH(A1139,기사별유입!$J$3:$J$3072,0),"")</f>
        <v/>
      </c>
      <c r="G1139" s="24" t="str">
        <f>IF(F1139="","",F1139&amp;"@"&amp;COUNTIF($F$1:F1139,F1139))</f>
        <v/>
      </c>
      <c r="H1139" s="24" t="str">
        <f t="shared" si="17"/>
        <v>직접유입</v>
      </c>
      <c r="J1139" s="24" t="str">
        <f>IF(F1139="","",INDEX('기사 리스트'!B:B,MATCH("https://skinnonews.com"&amp;A1139,'기사 리스트'!C:C,0)))</f>
        <v/>
      </c>
    </row>
    <row r="1140" spans="1:10">
      <c r="A1140" s="30" t="s">
        <v>2166</v>
      </c>
      <c r="B1140" s="30" t="s">
        <v>2910</v>
      </c>
      <c r="C1140" s="30">
        <v>5</v>
      </c>
      <c r="D1140" s="30">
        <v>5</v>
      </c>
      <c r="F1140" s="24" t="str">
        <f>IFERROR(MATCH(A1140,기사별유입!$J$3:$J$3072,0),"")</f>
        <v/>
      </c>
      <c r="G1140" s="24" t="str">
        <f>IF(F1140="","",F1140&amp;"@"&amp;COUNTIF($F$1:F1140,F1140))</f>
        <v/>
      </c>
      <c r="H1140" s="24" t="str">
        <f t="shared" si="17"/>
        <v>Google 검색</v>
      </c>
      <c r="J1140" s="24" t="str">
        <f>IF(F1140="","",INDEX('기사 리스트'!B:B,MATCH("https://skinnonews.com"&amp;A1140,'기사 리스트'!C:C,0)))</f>
        <v/>
      </c>
    </row>
    <row r="1141" spans="1:10">
      <c r="A1141" s="30" t="s">
        <v>2389</v>
      </c>
      <c r="B1141" s="30" t="s">
        <v>2910</v>
      </c>
      <c r="C1141" s="30">
        <v>5</v>
      </c>
      <c r="D1141" s="30">
        <v>5</v>
      </c>
      <c r="F1141" s="24" t="str">
        <f>IFERROR(MATCH(A1141,기사별유입!$J$3:$J$3072,0),"")</f>
        <v/>
      </c>
      <c r="G1141" s="24" t="str">
        <f>IF(F1141="","",F1141&amp;"@"&amp;COUNTIF($F$1:F1141,F1141))</f>
        <v/>
      </c>
      <c r="H1141" s="24" t="str">
        <f t="shared" si="17"/>
        <v>Google 검색</v>
      </c>
      <c r="J1141" s="24" t="str">
        <f>IF(F1141="","",INDEX('기사 리스트'!B:B,MATCH("https://skinnonews.com"&amp;A1141,'기사 리스트'!C:C,0)))</f>
        <v/>
      </c>
    </row>
    <row r="1142" spans="1:10">
      <c r="A1142" s="30" t="s">
        <v>1821</v>
      </c>
      <c r="B1142" s="30" t="s">
        <v>2910</v>
      </c>
      <c r="C1142" s="30">
        <v>5</v>
      </c>
      <c r="D1142" s="30">
        <v>3</v>
      </c>
      <c r="F1142" s="24" t="str">
        <f>IFERROR(MATCH(A1142,기사별유입!$J$3:$J$3072,0),"")</f>
        <v/>
      </c>
      <c r="G1142" s="24" t="str">
        <f>IF(F1142="","",F1142&amp;"@"&amp;COUNTIF($F$1:F1142,F1142))</f>
        <v/>
      </c>
      <c r="H1142" s="24" t="str">
        <f t="shared" si="17"/>
        <v>Google 검색</v>
      </c>
      <c r="J1142" s="24" t="str">
        <f>IF(F1142="","",INDEX('기사 리스트'!B:B,MATCH("https://skinnonews.com"&amp;A1142,'기사 리스트'!C:C,0)))</f>
        <v/>
      </c>
    </row>
    <row r="1143" spans="1:10">
      <c r="A1143" s="30" t="s">
        <v>2169</v>
      </c>
      <c r="B1143" s="30" t="s">
        <v>2910</v>
      </c>
      <c r="C1143" s="30">
        <v>5</v>
      </c>
      <c r="D1143" s="30">
        <v>5</v>
      </c>
      <c r="F1143" s="24" t="str">
        <f>IFERROR(MATCH(A1143,기사별유입!$J$3:$J$3072,0),"")</f>
        <v/>
      </c>
      <c r="G1143" s="24" t="str">
        <f>IF(F1143="","",F1143&amp;"@"&amp;COUNTIF($F$1:F1143,F1143))</f>
        <v/>
      </c>
      <c r="H1143" s="24" t="str">
        <f t="shared" si="17"/>
        <v>Google 검색</v>
      </c>
      <c r="J1143" s="24" t="str">
        <f>IF(F1143="","",INDEX('기사 리스트'!B:B,MATCH("https://skinnonews.com"&amp;A1143,'기사 리스트'!C:C,0)))</f>
        <v/>
      </c>
    </row>
    <row r="1144" spans="1:10">
      <c r="A1144" s="30" t="s">
        <v>1446</v>
      </c>
      <c r="B1144" s="30" t="s">
        <v>2910</v>
      </c>
      <c r="C1144" s="30">
        <v>5</v>
      </c>
      <c r="D1144" s="30">
        <v>4</v>
      </c>
      <c r="F1144" s="24" t="str">
        <f>IFERROR(MATCH(A1144,기사별유입!$J$3:$J$3072,0),"")</f>
        <v/>
      </c>
      <c r="G1144" s="24" t="str">
        <f>IF(F1144="","",F1144&amp;"@"&amp;COUNTIF($F$1:F1144,F1144))</f>
        <v/>
      </c>
      <c r="H1144" s="24" t="str">
        <f t="shared" si="17"/>
        <v>Google 검색</v>
      </c>
      <c r="J1144" s="24" t="str">
        <f>IF(F1144="","",INDEX('기사 리스트'!B:B,MATCH("https://skinnonews.com"&amp;A1144,'기사 리스트'!C:C,0)))</f>
        <v/>
      </c>
    </row>
    <row r="1145" spans="1:10">
      <c r="A1145" s="30" t="s">
        <v>1447</v>
      </c>
      <c r="B1145" s="30" t="s">
        <v>2911</v>
      </c>
      <c r="C1145" s="30">
        <v>5</v>
      </c>
      <c r="D1145" s="30">
        <v>5</v>
      </c>
      <c r="F1145" s="24" t="str">
        <f>IFERROR(MATCH(A1145,기사별유입!$J$3:$J$3072,0),"")</f>
        <v/>
      </c>
      <c r="G1145" s="24" t="str">
        <f>IF(F1145="","",F1145&amp;"@"&amp;COUNTIF($F$1:F1145,F1145))</f>
        <v/>
      </c>
      <c r="H1145" s="24" t="str">
        <f t="shared" si="17"/>
        <v>Naver 검색</v>
      </c>
      <c r="J1145" s="24" t="str">
        <f>IF(F1145="","",INDEX('기사 리스트'!B:B,MATCH("https://skinnonews.com"&amp;A1145,'기사 리스트'!C:C,0)))</f>
        <v/>
      </c>
    </row>
    <row r="1146" spans="1:10">
      <c r="A1146" s="30" t="s">
        <v>1358</v>
      </c>
      <c r="B1146" s="30" t="s">
        <v>2911</v>
      </c>
      <c r="C1146" s="30">
        <v>5</v>
      </c>
      <c r="D1146" s="30">
        <v>5</v>
      </c>
      <c r="F1146" s="24" t="str">
        <f>IFERROR(MATCH(A1146,기사별유입!$J$3:$J$3072,0),"")</f>
        <v/>
      </c>
      <c r="G1146" s="24" t="str">
        <f>IF(F1146="","",F1146&amp;"@"&amp;COUNTIF($F$1:F1146,F1146))</f>
        <v/>
      </c>
      <c r="H1146" s="24" t="str">
        <f t="shared" si="17"/>
        <v>Naver 검색</v>
      </c>
      <c r="J1146" s="24" t="str">
        <f>IF(F1146="","",INDEX('기사 리스트'!B:B,MATCH("https://skinnonews.com"&amp;A1146,'기사 리스트'!C:C,0)))</f>
        <v/>
      </c>
    </row>
    <row r="1147" spans="1:10">
      <c r="A1147" s="30" t="s">
        <v>1431</v>
      </c>
      <c r="B1147" s="30" t="s">
        <v>2911</v>
      </c>
      <c r="C1147" s="30">
        <v>5</v>
      </c>
      <c r="D1147" s="30">
        <v>5</v>
      </c>
      <c r="F1147" s="24">
        <f>IFERROR(MATCH(A1147,기사별유입!$J$3:$J$3072,0),"")</f>
        <v>75</v>
      </c>
      <c r="G1147" s="24" t="str">
        <f>IF(F1147="","",F1147&amp;"@"&amp;COUNTIF($F$1:F1147,F1147))</f>
        <v>75@3</v>
      </c>
      <c r="H1147" s="24" t="str">
        <f t="shared" si="17"/>
        <v>Naver 검색</v>
      </c>
      <c r="J1147" s="24" t="e">
        <f>IF(F1147="","",INDEX('기사 리스트'!B:B,MATCH("https://skinnonews.com"&amp;A1147,'기사 리스트'!C:C,0)))</f>
        <v>#N/A</v>
      </c>
    </row>
    <row r="1148" spans="1:10">
      <c r="A1148" s="30" t="s">
        <v>1431</v>
      </c>
      <c r="B1148" s="30" t="s">
        <v>2925</v>
      </c>
      <c r="C1148" s="30">
        <v>5</v>
      </c>
      <c r="D1148" s="30">
        <v>5</v>
      </c>
      <c r="F1148" s="24">
        <f>IFERROR(MATCH(A1148,기사별유입!$J$3:$J$3072,0),"")</f>
        <v>75</v>
      </c>
      <c r="G1148" s="24" t="str">
        <f>IF(F1148="","",F1148&amp;"@"&amp;COUNTIF($F$1:F1148,F1148))</f>
        <v>75@4</v>
      </c>
      <c r="H1148" s="24" t="str">
        <f t="shared" si="17"/>
        <v>Naver.com</v>
      </c>
      <c r="J1148" s="24" t="e">
        <f>IF(F1148="","",INDEX('기사 리스트'!B:B,MATCH("https://skinnonews.com"&amp;A1148,'기사 리스트'!C:C,0)))</f>
        <v>#N/A</v>
      </c>
    </row>
    <row r="1149" spans="1:10">
      <c r="A1149" s="30" t="s">
        <v>2086</v>
      </c>
      <c r="B1149" s="30" t="s">
        <v>2910</v>
      </c>
      <c r="C1149" s="30">
        <v>5</v>
      </c>
      <c r="D1149" s="30">
        <v>4</v>
      </c>
      <c r="F1149" s="24" t="str">
        <f>IFERROR(MATCH(A1149,기사별유입!$J$3:$J$3072,0),"")</f>
        <v/>
      </c>
      <c r="G1149" s="24" t="str">
        <f>IF(F1149="","",F1149&amp;"@"&amp;COUNTIF($F$1:F1149,F1149))</f>
        <v/>
      </c>
      <c r="H1149" s="24" t="str">
        <f t="shared" si="17"/>
        <v>Google 검색</v>
      </c>
      <c r="J1149" s="24" t="str">
        <f>IF(F1149="","",INDEX('기사 리스트'!B:B,MATCH("https://skinnonews.com"&amp;A1149,'기사 리스트'!C:C,0)))</f>
        <v/>
      </c>
    </row>
    <row r="1150" spans="1:10">
      <c r="A1150" s="30" t="s">
        <v>1717</v>
      </c>
      <c r="B1150" s="30" t="s">
        <v>2910</v>
      </c>
      <c r="C1150" s="30">
        <v>5</v>
      </c>
      <c r="D1150" s="30">
        <v>5</v>
      </c>
      <c r="F1150" s="24" t="str">
        <f>IFERROR(MATCH(A1150,기사별유입!$J$3:$J$3072,0),"")</f>
        <v/>
      </c>
      <c r="G1150" s="24" t="str">
        <f>IF(F1150="","",F1150&amp;"@"&amp;COUNTIF($F$1:F1150,F1150))</f>
        <v/>
      </c>
      <c r="H1150" s="24" t="str">
        <f t="shared" si="17"/>
        <v>Google 검색</v>
      </c>
      <c r="J1150" s="24" t="str">
        <f>IF(F1150="","",INDEX('기사 리스트'!B:B,MATCH("https://skinnonews.com"&amp;A1150,'기사 리스트'!C:C,0)))</f>
        <v/>
      </c>
    </row>
    <row r="1151" spans="1:10">
      <c r="A1151" s="30" t="s">
        <v>1683</v>
      </c>
      <c r="B1151" s="30" t="s">
        <v>2925</v>
      </c>
      <c r="C1151" s="30">
        <v>5</v>
      </c>
      <c r="D1151" s="30">
        <v>4</v>
      </c>
      <c r="F1151" s="24" t="str">
        <f>IFERROR(MATCH(A1151,기사별유입!$J$3:$J$3072,0),"")</f>
        <v/>
      </c>
      <c r="G1151" s="24" t="str">
        <f>IF(F1151="","",F1151&amp;"@"&amp;COUNTIF($F$1:F1151,F1151))</f>
        <v/>
      </c>
      <c r="H1151" s="24" t="str">
        <f t="shared" si="17"/>
        <v>Naver.com</v>
      </c>
      <c r="J1151" s="24" t="str">
        <f>IF(F1151="","",INDEX('기사 리스트'!B:B,MATCH("https://skinnonews.com"&amp;A1151,'기사 리스트'!C:C,0)))</f>
        <v/>
      </c>
    </row>
    <row r="1152" spans="1:10">
      <c r="A1152" s="30" t="s">
        <v>2404</v>
      </c>
      <c r="B1152" s="30" t="s">
        <v>2910</v>
      </c>
      <c r="C1152" s="30">
        <v>5</v>
      </c>
      <c r="D1152" s="30">
        <v>2</v>
      </c>
      <c r="F1152" s="24" t="str">
        <f>IFERROR(MATCH(A1152,기사별유입!$J$3:$J$3072,0),"")</f>
        <v/>
      </c>
      <c r="G1152" s="24" t="str">
        <f>IF(F1152="","",F1152&amp;"@"&amp;COUNTIF($F$1:F1152,F1152))</f>
        <v/>
      </c>
      <c r="H1152" s="24" t="str">
        <f t="shared" si="17"/>
        <v>Google 검색</v>
      </c>
      <c r="J1152" s="24" t="str">
        <f>IF(F1152="","",INDEX('기사 리스트'!B:B,MATCH("https://skinnonews.com"&amp;A1152,'기사 리스트'!C:C,0)))</f>
        <v/>
      </c>
    </row>
    <row r="1153" spans="1:10">
      <c r="A1153" s="30" t="s">
        <v>1826</v>
      </c>
      <c r="B1153" s="30" t="s">
        <v>2910</v>
      </c>
      <c r="C1153" s="30">
        <v>5</v>
      </c>
      <c r="D1153" s="30">
        <v>5</v>
      </c>
      <c r="F1153" s="24" t="str">
        <f>IFERROR(MATCH(A1153,기사별유입!$J$3:$J$3072,0),"")</f>
        <v/>
      </c>
      <c r="G1153" s="24" t="str">
        <f>IF(F1153="","",F1153&amp;"@"&amp;COUNTIF($F$1:F1153,F1153))</f>
        <v/>
      </c>
      <c r="H1153" s="24" t="str">
        <f t="shared" si="17"/>
        <v>Google 검색</v>
      </c>
      <c r="J1153" s="24" t="str">
        <f>IF(F1153="","",INDEX('기사 리스트'!B:B,MATCH("https://skinnonews.com"&amp;A1153,'기사 리스트'!C:C,0)))</f>
        <v/>
      </c>
    </row>
    <row r="1154" spans="1:10">
      <c r="A1154" s="30" t="s">
        <v>2088</v>
      </c>
      <c r="B1154" s="30" t="s">
        <v>2910</v>
      </c>
      <c r="C1154" s="30">
        <v>5</v>
      </c>
      <c r="D1154" s="30">
        <v>4</v>
      </c>
      <c r="F1154" s="24" t="str">
        <f>IFERROR(MATCH(A1154,기사별유입!$J$3:$J$3072,0),"")</f>
        <v/>
      </c>
      <c r="G1154" s="24" t="str">
        <f>IF(F1154="","",F1154&amp;"@"&amp;COUNTIF($F$1:F1154,F1154))</f>
        <v/>
      </c>
      <c r="H1154" s="24" t="str">
        <f t="shared" si="17"/>
        <v>Google 검색</v>
      </c>
      <c r="J1154" s="24" t="str">
        <f>IF(F1154="","",INDEX('기사 리스트'!B:B,MATCH("https://skinnonews.com"&amp;A1154,'기사 리스트'!C:C,0)))</f>
        <v/>
      </c>
    </row>
    <row r="1155" spans="1:10">
      <c r="A1155" s="30" t="s">
        <v>2551</v>
      </c>
      <c r="B1155" s="30" t="s">
        <v>2910</v>
      </c>
      <c r="C1155" s="30">
        <v>5</v>
      </c>
      <c r="D1155" s="30">
        <v>3</v>
      </c>
      <c r="F1155" s="24" t="str">
        <f>IFERROR(MATCH(A1155,기사별유입!$J$3:$J$3072,0),"")</f>
        <v/>
      </c>
      <c r="G1155" s="24" t="str">
        <f>IF(F1155="","",F1155&amp;"@"&amp;COUNTIF($F$1:F1155,F1155))</f>
        <v/>
      </c>
      <c r="H1155" s="24" t="str">
        <f t="shared" ref="H1155:H1218" si="18">IF(B1155="naver","Naver 검색",IF(B1155="google","Google 검색",IF(B1155="(direct)","직접유입",UPPER(LEFT(B1155,1))&amp;MID(B1155,2,99))))</f>
        <v>Google 검색</v>
      </c>
      <c r="J1155" s="24" t="str">
        <f>IF(F1155="","",INDEX('기사 리스트'!B:B,MATCH("https://skinnonews.com"&amp;A1155,'기사 리스트'!C:C,0)))</f>
        <v/>
      </c>
    </row>
    <row r="1156" spans="1:10">
      <c r="A1156" s="30" t="s">
        <v>1414</v>
      </c>
      <c r="B1156" s="30" t="s">
        <v>2909</v>
      </c>
      <c r="C1156" s="30">
        <v>5</v>
      </c>
      <c r="D1156" s="30">
        <v>4</v>
      </c>
      <c r="F1156" s="24" t="str">
        <f>IFERROR(MATCH(A1156,기사별유입!$J$3:$J$3072,0),"")</f>
        <v/>
      </c>
      <c r="G1156" s="24" t="str">
        <f>IF(F1156="","",F1156&amp;"@"&amp;COUNTIF($F$1:F1156,F1156))</f>
        <v/>
      </c>
      <c r="H1156" s="24" t="str">
        <f t="shared" si="18"/>
        <v>직접유입</v>
      </c>
      <c r="J1156" s="24" t="str">
        <f>IF(F1156="","",INDEX('기사 리스트'!B:B,MATCH("https://skinnonews.com"&amp;A1156,'기사 리스트'!C:C,0)))</f>
        <v/>
      </c>
    </row>
    <row r="1157" spans="1:10">
      <c r="A1157" s="30" t="s">
        <v>1926</v>
      </c>
      <c r="B1157" s="30" t="s">
        <v>2910</v>
      </c>
      <c r="C1157" s="30">
        <v>5</v>
      </c>
      <c r="D1157" s="30">
        <v>4</v>
      </c>
      <c r="F1157" s="24" t="str">
        <f>IFERROR(MATCH(A1157,기사별유입!$J$3:$J$3072,0),"")</f>
        <v/>
      </c>
      <c r="G1157" s="24" t="str">
        <f>IF(F1157="","",F1157&amp;"@"&amp;COUNTIF($F$1:F1157,F1157))</f>
        <v/>
      </c>
      <c r="H1157" s="24" t="str">
        <f t="shared" si="18"/>
        <v>Google 검색</v>
      </c>
      <c r="J1157" s="24" t="str">
        <f>IF(F1157="","",INDEX('기사 리스트'!B:B,MATCH("https://skinnonews.com"&amp;A1157,'기사 리스트'!C:C,0)))</f>
        <v/>
      </c>
    </row>
    <row r="1158" spans="1:10">
      <c r="A1158" s="30" t="s">
        <v>2191</v>
      </c>
      <c r="B1158" s="30" t="s">
        <v>2910</v>
      </c>
      <c r="C1158" s="30">
        <v>5</v>
      </c>
      <c r="D1158" s="30">
        <v>4</v>
      </c>
      <c r="F1158" s="24" t="str">
        <f>IFERROR(MATCH(A1158,기사별유입!$J$3:$J$3072,0),"")</f>
        <v/>
      </c>
      <c r="G1158" s="24" t="str">
        <f>IF(F1158="","",F1158&amp;"@"&amp;COUNTIF($F$1:F1158,F1158))</f>
        <v/>
      </c>
      <c r="H1158" s="24" t="str">
        <f t="shared" si="18"/>
        <v>Google 검색</v>
      </c>
      <c r="J1158" s="24" t="str">
        <f>IF(F1158="","",INDEX('기사 리스트'!B:B,MATCH("https://skinnonews.com"&amp;A1158,'기사 리스트'!C:C,0)))</f>
        <v/>
      </c>
    </row>
    <row r="1159" spans="1:10">
      <c r="A1159" s="30" t="s">
        <v>1385</v>
      </c>
      <c r="B1159" s="30" t="s">
        <v>2911</v>
      </c>
      <c r="C1159" s="30">
        <v>5</v>
      </c>
      <c r="D1159" s="30">
        <v>5</v>
      </c>
      <c r="F1159" s="24" t="str">
        <f>IFERROR(MATCH(A1159,기사별유입!$J$3:$J$3072,0),"")</f>
        <v/>
      </c>
      <c r="G1159" s="24" t="str">
        <f>IF(F1159="","",F1159&amp;"@"&amp;COUNTIF($F$1:F1159,F1159))</f>
        <v/>
      </c>
      <c r="H1159" s="24" t="str">
        <f t="shared" si="18"/>
        <v>Naver 검색</v>
      </c>
      <c r="J1159" s="24" t="str">
        <f>IF(F1159="","",INDEX('기사 리스트'!B:B,MATCH("https://skinnonews.com"&amp;A1159,'기사 리스트'!C:C,0)))</f>
        <v/>
      </c>
    </row>
    <row r="1160" spans="1:10">
      <c r="A1160" s="30" t="s">
        <v>2192</v>
      </c>
      <c r="B1160" s="30" t="s">
        <v>2910</v>
      </c>
      <c r="C1160" s="30">
        <v>5</v>
      </c>
      <c r="D1160" s="30">
        <v>3</v>
      </c>
      <c r="F1160" s="24" t="str">
        <f>IFERROR(MATCH(A1160,기사별유입!$J$3:$J$3072,0),"")</f>
        <v/>
      </c>
      <c r="G1160" s="24" t="str">
        <f>IF(F1160="","",F1160&amp;"@"&amp;COUNTIF($F$1:F1160,F1160))</f>
        <v/>
      </c>
      <c r="H1160" s="24" t="str">
        <f t="shared" si="18"/>
        <v>Google 검색</v>
      </c>
      <c r="J1160" s="24" t="str">
        <f>IF(F1160="","",INDEX('기사 리스트'!B:B,MATCH("https://skinnonews.com"&amp;A1160,'기사 리스트'!C:C,0)))</f>
        <v/>
      </c>
    </row>
    <row r="1161" spans="1:10">
      <c r="A1161" s="30" t="s">
        <v>1554</v>
      </c>
      <c r="B1161" s="30" t="s">
        <v>2910</v>
      </c>
      <c r="C1161" s="30">
        <v>5</v>
      </c>
      <c r="D1161" s="30">
        <v>5</v>
      </c>
      <c r="F1161" s="24" t="str">
        <f>IFERROR(MATCH(A1161,기사별유입!$J$3:$J$3072,0),"")</f>
        <v/>
      </c>
      <c r="G1161" s="24" t="str">
        <f>IF(F1161="","",F1161&amp;"@"&amp;COUNTIF($F$1:F1161,F1161))</f>
        <v/>
      </c>
      <c r="H1161" s="24" t="str">
        <f t="shared" si="18"/>
        <v>Google 검색</v>
      </c>
      <c r="J1161" s="24" t="str">
        <f>IF(F1161="","",INDEX('기사 리스트'!B:B,MATCH("https://skinnonews.com"&amp;A1161,'기사 리스트'!C:C,0)))</f>
        <v/>
      </c>
    </row>
    <row r="1162" spans="1:10">
      <c r="A1162" s="30" t="s">
        <v>1994</v>
      </c>
      <c r="B1162" s="30" t="s">
        <v>2910</v>
      </c>
      <c r="C1162" s="30">
        <v>5</v>
      </c>
      <c r="D1162" s="30">
        <v>5</v>
      </c>
      <c r="F1162" s="24" t="str">
        <f>IFERROR(MATCH(A1162,기사별유입!$J$3:$J$3072,0),"")</f>
        <v/>
      </c>
      <c r="G1162" s="24" t="str">
        <f>IF(F1162="","",F1162&amp;"@"&amp;COUNTIF($F$1:F1162,F1162))</f>
        <v/>
      </c>
      <c r="H1162" s="24" t="str">
        <f t="shared" si="18"/>
        <v>Google 검색</v>
      </c>
      <c r="J1162" s="24" t="str">
        <f>IF(F1162="","",INDEX('기사 리스트'!B:B,MATCH("https://skinnonews.com"&amp;A1162,'기사 리스트'!C:C,0)))</f>
        <v/>
      </c>
    </row>
    <row r="1163" spans="1:10">
      <c r="A1163" s="30" t="s">
        <v>2095</v>
      </c>
      <c r="B1163" s="30" t="s">
        <v>2910</v>
      </c>
      <c r="C1163" s="30">
        <v>5</v>
      </c>
      <c r="D1163" s="30">
        <v>3</v>
      </c>
      <c r="F1163" s="24" t="str">
        <f>IFERROR(MATCH(A1163,기사별유입!$J$3:$J$3072,0),"")</f>
        <v/>
      </c>
      <c r="G1163" s="24" t="str">
        <f>IF(F1163="","",F1163&amp;"@"&amp;COUNTIF($F$1:F1163,F1163))</f>
        <v/>
      </c>
      <c r="H1163" s="24" t="str">
        <f t="shared" si="18"/>
        <v>Google 검색</v>
      </c>
      <c r="J1163" s="24" t="str">
        <f>IF(F1163="","",INDEX('기사 리스트'!B:B,MATCH("https://skinnonews.com"&amp;A1163,'기사 리스트'!C:C,0)))</f>
        <v/>
      </c>
    </row>
    <row r="1164" spans="1:10">
      <c r="A1164" s="30" t="s">
        <v>1290</v>
      </c>
      <c r="B1164" s="30" t="s">
        <v>2911</v>
      </c>
      <c r="C1164" s="30">
        <v>5</v>
      </c>
      <c r="D1164" s="30">
        <v>5</v>
      </c>
      <c r="F1164" s="24">
        <f>IFERROR(MATCH(A1164,기사별유입!$J$3:$J$3072,0),"")</f>
        <v>71</v>
      </c>
      <c r="G1164" s="24" t="str">
        <f>IF(F1164="","",F1164&amp;"@"&amp;COUNTIF($F$1:F1164,F1164))</f>
        <v>71@2</v>
      </c>
      <c r="H1164" s="24" t="str">
        <f t="shared" si="18"/>
        <v>Naver 검색</v>
      </c>
      <c r="J1164" s="24" t="e">
        <f>IF(F1164="","",INDEX('기사 리스트'!B:B,MATCH("https://skinnonews.com"&amp;A1164,'기사 리스트'!C:C,0)))</f>
        <v>#N/A</v>
      </c>
    </row>
    <row r="1165" spans="1:10">
      <c r="A1165" s="30" t="s">
        <v>2564</v>
      </c>
      <c r="B1165" s="30" t="s">
        <v>2910</v>
      </c>
      <c r="C1165" s="30">
        <v>5</v>
      </c>
      <c r="D1165" s="30">
        <v>4</v>
      </c>
      <c r="F1165" s="24" t="str">
        <f>IFERROR(MATCH(A1165,기사별유입!$J$3:$J$3072,0),"")</f>
        <v/>
      </c>
      <c r="G1165" s="24" t="str">
        <f>IF(F1165="","",F1165&amp;"@"&amp;COUNTIF($F$1:F1165,F1165))</f>
        <v/>
      </c>
      <c r="H1165" s="24" t="str">
        <f t="shared" si="18"/>
        <v>Google 검색</v>
      </c>
      <c r="J1165" s="24" t="str">
        <f>IF(F1165="","",INDEX('기사 리스트'!B:B,MATCH("https://skinnonews.com"&amp;A1165,'기사 리스트'!C:C,0)))</f>
        <v/>
      </c>
    </row>
    <row r="1166" spans="1:10">
      <c r="A1166" s="30" t="s">
        <v>1778</v>
      </c>
      <c r="B1166" s="30" t="s">
        <v>2910</v>
      </c>
      <c r="C1166" s="30">
        <v>5</v>
      </c>
      <c r="D1166" s="30">
        <v>5</v>
      </c>
      <c r="F1166" s="24" t="str">
        <f>IFERROR(MATCH(A1166,기사별유입!$J$3:$J$3072,0),"")</f>
        <v/>
      </c>
      <c r="G1166" s="24" t="str">
        <f>IF(F1166="","",F1166&amp;"@"&amp;COUNTIF($F$1:F1166,F1166))</f>
        <v/>
      </c>
      <c r="H1166" s="24" t="str">
        <f t="shared" si="18"/>
        <v>Google 검색</v>
      </c>
      <c r="J1166" s="24" t="str">
        <f>IF(F1166="","",INDEX('기사 리스트'!B:B,MATCH("https://skinnonews.com"&amp;A1166,'기사 리스트'!C:C,0)))</f>
        <v/>
      </c>
    </row>
    <row r="1167" spans="1:10">
      <c r="A1167" s="30" t="s">
        <v>2418</v>
      </c>
      <c r="B1167" s="30" t="s">
        <v>2910</v>
      </c>
      <c r="C1167" s="30">
        <v>5</v>
      </c>
      <c r="D1167" s="30">
        <v>5</v>
      </c>
      <c r="F1167" s="24" t="str">
        <f>IFERROR(MATCH(A1167,기사별유입!$J$3:$J$3072,0),"")</f>
        <v/>
      </c>
      <c r="G1167" s="24" t="str">
        <f>IF(F1167="","",F1167&amp;"@"&amp;COUNTIF($F$1:F1167,F1167))</f>
        <v/>
      </c>
      <c r="H1167" s="24" t="str">
        <f t="shared" si="18"/>
        <v>Google 검색</v>
      </c>
      <c r="J1167" s="24" t="str">
        <f>IF(F1167="","",INDEX('기사 리스트'!B:B,MATCH("https://skinnonews.com"&amp;A1167,'기사 리스트'!C:C,0)))</f>
        <v/>
      </c>
    </row>
    <row r="1168" spans="1:10">
      <c r="A1168" s="30" t="s">
        <v>2569</v>
      </c>
      <c r="B1168" s="30" t="s">
        <v>2910</v>
      </c>
      <c r="C1168" s="30">
        <v>5</v>
      </c>
      <c r="D1168" s="30">
        <v>5</v>
      </c>
      <c r="F1168" s="24" t="str">
        <f>IFERROR(MATCH(A1168,기사별유입!$J$3:$J$3072,0),"")</f>
        <v/>
      </c>
      <c r="G1168" s="24" t="str">
        <f>IF(F1168="","",F1168&amp;"@"&amp;COUNTIF($F$1:F1168,F1168))</f>
        <v/>
      </c>
      <c r="H1168" s="24" t="str">
        <f t="shared" si="18"/>
        <v>Google 검색</v>
      </c>
      <c r="J1168" s="24" t="str">
        <f>IF(F1168="","",INDEX('기사 리스트'!B:B,MATCH("https://skinnonews.com"&amp;A1168,'기사 리스트'!C:C,0)))</f>
        <v/>
      </c>
    </row>
    <row r="1169" spans="1:10">
      <c r="A1169" s="30" t="s">
        <v>1338</v>
      </c>
      <c r="B1169" s="30" t="s">
        <v>2909</v>
      </c>
      <c r="C1169" s="30">
        <v>5</v>
      </c>
      <c r="D1169" s="30">
        <v>3</v>
      </c>
      <c r="F1169" s="24" t="str">
        <f>IFERROR(MATCH(A1169,기사별유입!$J$3:$J$3072,0),"")</f>
        <v/>
      </c>
      <c r="G1169" s="24" t="str">
        <f>IF(F1169="","",F1169&amp;"@"&amp;COUNTIF($F$1:F1169,F1169))</f>
        <v/>
      </c>
      <c r="H1169" s="24" t="str">
        <f t="shared" si="18"/>
        <v>직접유입</v>
      </c>
      <c r="J1169" s="24" t="str">
        <f>IF(F1169="","",INDEX('기사 리스트'!B:B,MATCH("https://skinnonews.com"&amp;A1169,'기사 리스트'!C:C,0)))</f>
        <v/>
      </c>
    </row>
    <row r="1170" spans="1:10">
      <c r="A1170" s="30" t="s">
        <v>1577</v>
      </c>
      <c r="B1170" s="30" t="s">
        <v>2909</v>
      </c>
      <c r="C1170" s="30">
        <v>5</v>
      </c>
      <c r="D1170" s="30">
        <v>3</v>
      </c>
      <c r="F1170" s="24" t="str">
        <f>IFERROR(MATCH(A1170,기사별유입!$J$3:$J$3072,0),"")</f>
        <v/>
      </c>
      <c r="G1170" s="24" t="str">
        <f>IF(F1170="","",F1170&amp;"@"&amp;COUNTIF($F$1:F1170,F1170))</f>
        <v/>
      </c>
      <c r="H1170" s="24" t="str">
        <f t="shared" si="18"/>
        <v>직접유입</v>
      </c>
      <c r="J1170" s="24" t="str">
        <f>IF(F1170="","",INDEX('기사 리스트'!B:B,MATCH("https://skinnonews.com"&amp;A1170,'기사 리스트'!C:C,0)))</f>
        <v/>
      </c>
    </row>
    <row r="1171" spans="1:10">
      <c r="A1171" s="30" t="s">
        <v>1869</v>
      </c>
      <c r="B1171" s="30" t="s">
        <v>2911</v>
      </c>
      <c r="C1171" s="30">
        <v>5</v>
      </c>
      <c r="D1171" s="30">
        <v>4</v>
      </c>
      <c r="F1171" s="24" t="str">
        <f>IFERROR(MATCH(A1171,기사별유입!$J$3:$J$3072,0),"")</f>
        <v/>
      </c>
      <c r="G1171" s="24" t="str">
        <f>IF(F1171="","",F1171&amp;"@"&amp;COUNTIF($F$1:F1171,F1171))</f>
        <v/>
      </c>
      <c r="H1171" s="24" t="str">
        <f t="shared" si="18"/>
        <v>Naver 검색</v>
      </c>
      <c r="J1171" s="24" t="str">
        <f>IF(F1171="","",INDEX('기사 리스트'!B:B,MATCH("https://skinnonews.com"&amp;A1171,'기사 리스트'!C:C,0)))</f>
        <v/>
      </c>
    </row>
    <row r="1172" spans="1:10">
      <c r="A1172" s="30" t="s">
        <v>1869</v>
      </c>
      <c r="B1172" s="30" t="s">
        <v>2925</v>
      </c>
      <c r="C1172" s="30">
        <v>5</v>
      </c>
      <c r="D1172" s="30">
        <v>5</v>
      </c>
      <c r="F1172" s="24" t="str">
        <f>IFERROR(MATCH(A1172,기사별유입!$J$3:$J$3072,0),"")</f>
        <v/>
      </c>
      <c r="G1172" s="24" t="str">
        <f>IF(F1172="","",F1172&amp;"@"&amp;COUNTIF($F$1:F1172,F1172))</f>
        <v/>
      </c>
      <c r="H1172" s="24" t="str">
        <f t="shared" si="18"/>
        <v>Naver.com</v>
      </c>
      <c r="J1172" s="24" t="str">
        <f>IF(F1172="","",INDEX('기사 리스트'!B:B,MATCH("https://skinnonews.com"&amp;A1172,'기사 리스트'!C:C,0)))</f>
        <v/>
      </c>
    </row>
    <row r="1173" spans="1:10">
      <c r="A1173" s="30" t="s">
        <v>3129</v>
      </c>
      <c r="B1173" s="30" t="s">
        <v>2909</v>
      </c>
      <c r="C1173" s="30">
        <v>5</v>
      </c>
      <c r="D1173" s="30">
        <v>3</v>
      </c>
      <c r="F1173" s="24" t="str">
        <f>IFERROR(MATCH(A1173,기사별유입!$J$3:$J$3072,0),"")</f>
        <v/>
      </c>
      <c r="G1173" s="24" t="str">
        <f>IF(F1173="","",F1173&amp;"@"&amp;COUNTIF($F$1:F1173,F1173))</f>
        <v/>
      </c>
      <c r="H1173" s="24" t="str">
        <f t="shared" si="18"/>
        <v>직접유입</v>
      </c>
      <c r="J1173" s="24" t="str">
        <f>IF(F1173="","",INDEX('기사 리스트'!B:B,MATCH("https://skinnonews.com"&amp;A1173,'기사 리스트'!C:C,0)))</f>
        <v/>
      </c>
    </row>
    <row r="1174" spans="1:10">
      <c r="A1174" s="30" t="s">
        <v>1295</v>
      </c>
      <c r="B1174" s="30" t="s">
        <v>2925</v>
      </c>
      <c r="C1174" s="30">
        <v>5</v>
      </c>
      <c r="D1174" s="30">
        <v>4</v>
      </c>
      <c r="F1174" s="24">
        <f>IFERROR(MATCH(A1174,기사별유입!$J$3:$J$3072,0),"")</f>
        <v>35</v>
      </c>
      <c r="G1174" s="24" t="str">
        <f>IF(F1174="","",F1174&amp;"@"&amp;COUNTIF($F$1:F1174,F1174))</f>
        <v>35@6</v>
      </c>
      <c r="H1174" s="24" t="str">
        <f t="shared" si="18"/>
        <v>Naver.com</v>
      </c>
      <c r="J1174" s="24" t="str">
        <f>IF(F1174="","",INDEX('기사 리스트'!B:B,MATCH("https://skinnonews.com"&amp;A1174,'기사 리스트'!C:C,0)))</f>
        <v>원유 용량의 단위 배럴(barrel, bbl), 언제부터 쓰였을까?</v>
      </c>
    </row>
    <row r="1175" spans="1:10">
      <c r="A1175" s="30" t="s">
        <v>3537</v>
      </c>
      <c r="B1175" s="30" t="s">
        <v>2910</v>
      </c>
      <c r="C1175" s="30">
        <v>5</v>
      </c>
      <c r="D1175" s="30">
        <v>4</v>
      </c>
      <c r="F1175" s="24" t="str">
        <f>IFERROR(MATCH(A1175,기사별유입!$J$3:$J$3072,0),"")</f>
        <v/>
      </c>
      <c r="G1175" s="24" t="str">
        <f>IF(F1175="","",F1175&amp;"@"&amp;COUNTIF($F$1:F1175,F1175))</f>
        <v/>
      </c>
      <c r="H1175" s="24" t="str">
        <f t="shared" si="18"/>
        <v>Google 검색</v>
      </c>
      <c r="J1175" s="24" t="str">
        <f>IF(F1175="","",INDEX('기사 리스트'!B:B,MATCH("https://skinnonews.com"&amp;A1175,'기사 리스트'!C:C,0)))</f>
        <v/>
      </c>
    </row>
    <row r="1176" spans="1:10">
      <c r="A1176" s="30" t="s">
        <v>2579</v>
      </c>
      <c r="B1176" s="30" t="s">
        <v>2909</v>
      </c>
      <c r="C1176" s="30">
        <v>5</v>
      </c>
      <c r="D1176" s="30">
        <v>3</v>
      </c>
      <c r="F1176" s="24" t="str">
        <f>IFERROR(MATCH(A1176,기사별유입!$J$3:$J$3072,0),"")</f>
        <v/>
      </c>
      <c r="G1176" s="24" t="str">
        <f>IF(F1176="","",F1176&amp;"@"&amp;COUNTIF($F$1:F1176,F1176))</f>
        <v/>
      </c>
      <c r="H1176" s="24" t="str">
        <f t="shared" si="18"/>
        <v>직접유입</v>
      </c>
      <c r="J1176" s="24" t="str">
        <f>IF(F1176="","",INDEX('기사 리스트'!B:B,MATCH("https://skinnonews.com"&amp;A1176,'기사 리스트'!C:C,0)))</f>
        <v/>
      </c>
    </row>
    <row r="1177" spans="1:10">
      <c r="A1177" s="30" t="s">
        <v>1781</v>
      </c>
      <c r="B1177" s="30" t="s">
        <v>2910</v>
      </c>
      <c r="C1177" s="30">
        <v>5</v>
      </c>
      <c r="D1177" s="30">
        <v>5</v>
      </c>
      <c r="F1177" s="24" t="str">
        <f>IFERROR(MATCH(A1177,기사별유입!$J$3:$J$3072,0),"")</f>
        <v/>
      </c>
      <c r="G1177" s="24" t="str">
        <f>IF(F1177="","",F1177&amp;"@"&amp;COUNTIF($F$1:F1177,F1177))</f>
        <v/>
      </c>
      <c r="H1177" s="24" t="str">
        <f t="shared" si="18"/>
        <v>Google 검색</v>
      </c>
      <c r="J1177" s="24" t="str">
        <f>IF(F1177="","",INDEX('기사 리스트'!B:B,MATCH("https://skinnonews.com"&amp;A1177,'기사 리스트'!C:C,0)))</f>
        <v/>
      </c>
    </row>
    <row r="1178" spans="1:10">
      <c r="A1178" s="30" t="s">
        <v>1633</v>
      </c>
      <c r="B1178" s="30" t="s">
        <v>2911</v>
      </c>
      <c r="C1178" s="30">
        <v>5</v>
      </c>
      <c r="D1178" s="30">
        <v>5</v>
      </c>
      <c r="F1178" s="24" t="str">
        <f>IFERROR(MATCH(A1178,기사별유입!$J$3:$J$3072,0),"")</f>
        <v/>
      </c>
      <c r="G1178" s="24" t="str">
        <f>IF(F1178="","",F1178&amp;"@"&amp;COUNTIF($F$1:F1178,F1178))</f>
        <v/>
      </c>
      <c r="H1178" s="24" t="str">
        <f t="shared" si="18"/>
        <v>Naver 검색</v>
      </c>
      <c r="J1178" s="24" t="str">
        <f>IF(F1178="","",INDEX('기사 리스트'!B:B,MATCH("https://skinnonews.com"&amp;A1178,'기사 리스트'!C:C,0)))</f>
        <v/>
      </c>
    </row>
    <row r="1179" spans="1:10">
      <c r="A1179" s="30" t="s">
        <v>2205</v>
      </c>
      <c r="B1179" s="30" t="s">
        <v>2910</v>
      </c>
      <c r="C1179" s="30">
        <v>5</v>
      </c>
      <c r="D1179" s="30">
        <v>5</v>
      </c>
      <c r="F1179" s="24" t="str">
        <f>IFERROR(MATCH(A1179,기사별유입!$J$3:$J$3072,0),"")</f>
        <v/>
      </c>
      <c r="G1179" s="24" t="str">
        <f>IF(F1179="","",F1179&amp;"@"&amp;COUNTIF($F$1:F1179,F1179))</f>
        <v/>
      </c>
      <c r="H1179" s="24" t="str">
        <f t="shared" si="18"/>
        <v>Google 검색</v>
      </c>
      <c r="J1179" s="24" t="str">
        <f>IF(F1179="","",INDEX('기사 리스트'!B:B,MATCH("https://skinnonews.com"&amp;A1179,'기사 리스트'!C:C,0)))</f>
        <v/>
      </c>
    </row>
    <row r="1180" spans="1:10">
      <c r="A1180" s="30" t="s">
        <v>2206</v>
      </c>
      <c r="B1180" s="30" t="s">
        <v>2910</v>
      </c>
      <c r="C1180" s="30">
        <v>5</v>
      </c>
      <c r="D1180" s="30">
        <v>5</v>
      </c>
      <c r="F1180" s="24" t="str">
        <f>IFERROR(MATCH(A1180,기사별유입!$J$3:$J$3072,0),"")</f>
        <v/>
      </c>
      <c r="G1180" s="24" t="str">
        <f>IF(F1180="","",F1180&amp;"@"&amp;COUNTIF($F$1:F1180,F1180))</f>
        <v/>
      </c>
      <c r="H1180" s="24" t="str">
        <f t="shared" si="18"/>
        <v>Google 검색</v>
      </c>
      <c r="J1180" s="24" t="str">
        <f>IF(F1180="","",INDEX('기사 리스트'!B:B,MATCH("https://skinnonews.com"&amp;A1180,'기사 리스트'!C:C,0)))</f>
        <v/>
      </c>
    </row>
    <row r="1181" spans="1:10">
      <c r="A1181" s="30" t="s">
        <v>2584</v>
      </c>
      <c r="B1181" s="30" t="s">
        <v>2910</v>
      </c>
      <c r="C1181" s="30">
        <v>5</v>
      </c>
      <c r="D1181" s="30">
        <v>5</v>
      </c>
      <c r="F1181" s="24" t="str">
        <f>IFERROR(MATCH(A1181,기사별유입!$J$3:$J$3072,0),"")</f>
        <v/>
      </c>
      <c r="G1181" s="24" t="str">
        <f>IF(F1181="","",F1181&amp;"@"&amp;COUNTIF($F$1:F1181,F1181))</f>
        <v/>
      </c>
      <c r="H1181" s="24" t="str">
        <f t="shared" si="18"/>
        <v>Google 검색</v>
      </c>
      <c r="J1181" s="24" t="str">
        <f>IF(F1181="","",INDEX('기사 리스트'!B:B,MATCH("https://skinnonews.com"&amp;A1181,'기사 리스트'!C:C,0)))</f>
        <v/>
      </c>
    </row>
    <row r="1182" spans="1:10">
      <c r="A1182" s="30" t="s">
        <v>1578</v>
      </c>
      <c r="B1182" s="30" t="s">
        <v>2909</v>
      </c>
      <c r="C1182" s="30">
        <v>5</v>
      </c>
      <c r="D1182" s="30">
        <v>5</v>
      </c>
      <c r="F1182" s="24" t="str">
        <f>IFERROR(MATCH(A1182,기사별유입!$J$3:$J$3072,0),"")</f>
        <v/>
      </c>
      <c r="G1182" s="24" t="str">
        <f>IF(F1182="","",F1182&amp;"@"&amp;COUNTIF($F$1:F1182,F1182))</f>
        <v/>
      </c>
      <c r="H1182" s="24" t="str">
        <f t="shared" si="18"/>
        <v>직접유입</v>
      </c>
      <c r="J1182" s="24" t="str">
        <f>IF(F1182="","",INDEX('기사 리스트'!B:B,MATCH("https://skinnonews.com"&amp;A1182,'기사 리스트'!C:C,0)))</f>
        <v/>
      </c>
    </row>
    <row r="1183" spans="1:10">
      <c r="A1183" s="30" t="s">
        <v>1578</v>
      </c>
      <c r="B1183" s="30" t="s">
        <v>2911</v>
      </c>
      <c r="C1183" s="30">
        <v>5</v>
      </c>
      <c r="D1183" s="30">
        <v>5</v>
      </c>
      <c r="F1183" s="24" t="str">
        <f>IFERROR(MATCH(A1183,기사별유입!$J$3:$J$3072,0),"")</f>
        <v/>
      </c>
      <c r="G1183" s="24" t="str">
        <f>IF(F1183="","",F1183&amp;"@"&amp;COUNTIF($F$1:F1183,F1183))</f>
        <v/>
      </c>
      <c r="H1183" s="24" t="str">
        <f t="shared" si="18"/>
        <v>Naver 검색</v>
      </c>
      <c r="J1183" s="24" t="str">
        <f>IF(F1183="","",INDEX('기사 리스트'!B:B,MATCH("https://skinnonews.com"&amp;A1183,'기사 리스트'!C:C,0)))</f>
        <v/>
      </c>
    </row>
    <row r="1184" spans="1:10">
      <c r="A1184" s="30" t="s">
        <v>2311</v>
      </c>
      <c r="B1184" s="30" t="s">
        <v>2910</v>
      </c>
      <c r="C1184" s="30">
        <v>5</v>
      </c>
      <c r="D1184" s="30">
        <v>5</v>
      </c>
      <c r="F1184" s="24" t="str">
        <f>IFERROR(MATCH(A1184,기사별유입!$J$3:$J$3072,0),"")</f>
        <v/>
      </c>
      <c r="G1184" s="24" t="str">
        <f>IF(F1184="","",F1184&amp;"@"&amp;COUNTIF($F$1:F1184,F1184))</f>
        <v/>
      </c>
      <c r="H1184" s="24" t="str">
        <f t="shared" si="18"/>
        <v>Google 검색</v>
      </c>
      <c r="J1184" s="24" t="str">
        <f>IF(F1184="","",INDEX('기사 리스트'!B:B,MATCH("https://skinnonews.com"&amp;A1184,'기사 리스트'!C:C,0)))</f>
        <v/>
      </c>
    </row>
    <row r="1185" spans="1:10">
      <c r="A1185" s="30" t="s">
        <v>1833</v>
      </c>
      <c r="B1185" s="30" t="s">
        <v>2910</v>
      </c>
      <c r="C1185" s="30">
        <v>5</v>
      </c>
      <c r="D1185" s="30">
        <v>5</v>
      </c>
      <c r="F1185" s="24" t="str">
        <f>IFERROR(MATCH(A1185,기사별유입!$J$3:$J$3072,0),"")</f>
        <v/>
      </c>
      <c r="G1185" s="24" t="str">
        <f>IF(F1185="","",F1185&amp;"@"&amp;COUNTIF($F$1:F1185,F1185))</f>
        <v/>
      </c>
      <c r="H1185" s="24" t="str">
        <f t="shared" si="18"/>
        <v>Google 검색</v>
      </c>
      <c r="J1185" s="24" t="str">
        <f>IF(F1185="","",INDEX('기사 리스트'!B:B,MATCH("https://skinnonews.com"&amp;A1185,'기사 리스트'!C:C,0)))</f>
        <v/>
      </c>
    </row>
    <row r="1186" spans="1:10">
      <c r="A1186" s="30" t="s">
        <v>2109</v>
      </c>
      <c r="B1186" s="30" t="s">
        <v>2910</v>
      </c>
      <c r="C1186" s="30">
        <v>5</v>
      </c>
      <c r="D1186" s="30">
        <v>5</v>
      </c>
      <c r="F1186" s="24" t="str">
        <f>IFERROR(MATCH(A1186,기사별유입!$J$3:$J$3072,0),"")</f>
        <v/>
      </c>
      <c r="G1186" s="24" t="str">
        <f>IF(F1186="","",F1186&amp;"@"&amp;COUNTIF($F$1:F1186,F1186))</f>
        <v/>
      </c>
      <c r="H1186" s="24" t="str">
        <f t="shared" si="18"/>
        <v>Google 검색</v>
      </c>
      <c r="J1186" s="24" t="str">
        <f>IF(F1186="","",INDEX('기사 리스트'!B:B,MATCH("https://skinnonews.com"&amp;A1186,'기사 리스트'!C:C,0)))</f>
        <v/>
      </c>
    </row>
    <row r="1187" spans="1:10">
      <c r="A1187" s="30" t="s">
        <v>2113</v>
      </c>
      <c r="B1187" s="30" t="s">
        <v>2910</v>
      </c>
      <c r="C1187" s="30">
        <v>5</v>
      </c>
      <c r="D1187" s="30">
        <v>5</v>
      </c>
      <c r="F1187" s="24" t="str">
        <f>IFERROR(MATCH(A1187,기사별유입!$J$3:$J$3072,0),"")</f>
        <v/>
      </c>
      <c r="G1187" s="24" t="str">
        <f>IF(F1187="","",F1187&amp;"@"&amp;COUNTIF($F$1:F1187,F1187))</f>
        <v/>
      </c>
      <c r="H1187" s="24" t="str">
        <f t="shared" si="18"/>
        <v>Google 검색</v>
      </c>
      <c r="J1187" s="24" t="str">
        <f>IF(F1187="","",INDEX('기사 리스트'!B:B,MATCH("https://skinnonews.com"&amp;A1187,'기사 리스트'!C:C,0)))</f>
        <v/>
      </c>
    </row>
    <row r="1188" spans="1:10">
      <c r="A1188" s="30" t="s">
        <v>2012</v>
      </c>
      <c r="B1188" s="30" t="s">
        <v>2911</v>
      </c>
      <c r="C1188" s="30">
        <v>5</v>
      </c>
      <c r="D1188" s="30">
        <v>5</v>
      </c>
      <c r="F1188" s="24" t="str">
        <f>IFERROR(MATCH(A1188,기사별유입!$J$3:$J$3072,0),"")</f>
        <v/>
      </c>
      <c r="G1188" s="24" t="str">
        <f>IF(F1188="","",F1188&amp;"@"&amp;COUNTIF($F$1:F1188,F1188))</f>
        <v/>
      </c>
      <c r="H1188" s="24" t="str">
        <f t="shared" si="18"/>
        <v>Naver 검색</v>
      </c>
      <c r="J1188" s="24" t="str">
        <f>IF(F1188="","",INDEX('기사 리스트'!B:B,MATCH("https://skinnonews.com"&amp;A1188,'기사 리스트'!C:C,0)))</f>
        <v/>
      </c>
    </row>
    <row r="1189" spans="1:10">
      <c r="A1189" s="30" t="s">
        <v>2444</v>
      </c>
      <c r="B1189" s="30" t="s">
        <v>2910</v>
      </c>
      <c r="C1189" s="30">
        <v>5</v>
      </c>
      <c r="D1189" s="30">
        <v>3</v>
      </c>
      <c r="F1189" s="24" t="str">
        <f>IFERROR(MATCH(A1189,기사별유입!$J$3:$J$3072,0),"")</f>
        <v/>
      </c>
      <c r="G1189" s="24" t="str">
        <f>IF(F1189="","",F1189&amp;"@"&amp;COUNTIF($F$1:F1189,F1189))</f>
        <v/>
      </c>
      <c r="H1189" s="24" t="str">
        <f t="shared" si="18"/>
        <v>Google 검색</v>
      </c>
      <c r="J1189" s="24" t="str">
        <f>IF(F1189="","",INDEX('기사 리스트'!B:B,MATCH("https://skinnonews.com"&amp;A1189,'기사 리스트'!C:C,0)))</f>
        <v/>
      </c>
    </row>
    <row r="1190" spans="1:10">
      <c r="A1190" s="30" t="s">
        <v>2314</v>
      </c>
      <c r="B1190" s="30" t="s">
        <v>2910</v>
      </c>
      <c r="C1190" s="30">
        <v>5</v>
      </c>
      <c r="D1190" s="30">
        <v>3</v>
      </c>
      <c r="F1190" s="24" t="str">
        <f>IFERROR(MATCH(A1190,기사별유입!$J$3:$J$3072,0),"")</f>
        <v/>
      </c>
      <c r="G1190" s="24" t="str">
        <f>IF(F1190="","",F1190&amp;"@"&amp;COUNTIF($F$1:F1190,F1190))</f>
        <v/>
      </c>
      <c r="H1190" s="24" t="str">
        <f t="shared" si="18"/>
        <v>Google 검색</v>
      </c>
      <c r="J1190" s="24" t="str">
        <f>IF(F1190="","",INDEX('기사 리스트'!B:B,MATCH("https://skinnonews.com"&amp;A1190,'기사 리스트'!C:C,0)))</f>
        <v/>
      </c>
    </row>
    <row r="1191" spans="1:10">
      <c r="A1191" s="30" t="s">
        <v>2806</v>
      </c>
      <c r="B1191" s="30" t="s">
        <v>2910</v>
      </c>
      <c r="C1191" s="30">
        <v>5</v>
      </c>
      <c r="D1191" s="30">
        <v>3</v>
      </c>
      <c r="F1191" s="24" t="str">
        <f>IFERROR(MATCH(A1191,기사별유입!$J$3:$J$3072,0),"")</f>
        <v/>
      </c>
      <c r="G1191" s="24" t="str">
        <f>IF(F1191="","",F1191&amp;"@"&amp;COUNTIF($F$1:F1191,F1191))</f>
        <v/>
      </c>
      <c r="H1191" s="24" t="str">
        <f t="shared" si="18"/>
        <v>Google 검색</v>
      </c>
      <c r="J1191" s="24" t="str">
        <f>IF(F1191="","",INDEX('기사 리스트'!B:B,MATCH("https://skinnonews.com"&amp;A1191,'기사 리스트'!C:C,0)))</f>
        <v/>
      </c>
    </row>
    <row r="1192" spans="1:10">
      <c r="A1192" s="30" t="s">
        <v>1873</v>
      </c>
      <c r="B1192" s="30" t="s">
        <v>2910</v>
      </c>
      <c r="C1192" s="30">
        <v>5</v>
      </c>
      <c r="D1192" s="30">
        <v>5</v>
      </c>
      <c r="F1192" s="24" t="str">
        <f>IFERROR(MATCH(A1192,기사별유입!$J$3:$J$3072,0),"")</f>
        <v/>
      </c>
      <c r="G1192" s="24" t="str">
        <f>IF(F1192="","",F1192&amp;"@"&amp;COUNTIF($F$1:F1192,F1192))</f>
        <v/>
      </c>
      <c r="H1192" s="24" t="str">
        <f t="shared" si="18"/>
        <v>Google 검색</v>
      </c>
      <c r="J1192" s="24" t="str">
        <f>IF(F1192="","",INDEX('기사 리스트'!B:B,MATCH("https://skinnonews.com"&amp;A1192,'기사 리스트'!C:C,0)))</f>
        <v/>
      </c>
    </row>
    <row r="1193" spans="1:10">
      <c r="A1193" s="30" t="s">
        <v>2317</v>
      </c>
      <c r="B1193" s="30" t="s">
        <v>2910</v>
      </c>
      <c r="C1193" s="30">
        <v>5</v>
      </c>
      <c r="D1193" s="30">
        <v>4</v>
      </c>
      <c r="F1193" s="24" t="str">
        <f>IFERROR(MATCH(A1193,기사별유입!$J$3:$J$3072,0),"")</f>
        <v/>
      </c>
      <c r="G1193" s="24" t="str">
        <f>IF(F1193="","",F1193&amp;"@"&amp;COUNTIF($F$1:F1193,F1193))</f>
        <v/>
      </c>
      <c r="H1193" s="24" t="str">
        <f t="shared" si="18"/>
        <v>Google 검색</v>
      </c>
      <c r="J1193" s="24" t="str">
        <f>IF(F1193="","",INDEX('기사 리스트'!B:B,MATCH("https://skinnonews.com"&amp;A1193,'기사 리스트'!C:C,0)))</f>
        <v/>
      </c>
    </row>
    <row r="1194" spans="1:10">
      <c r="A1194" s="30" t="s">
        <v>1937</v>
      </c>
      <c r="B1194" s="30" t="s">
        <v>2910</v>
      </c>
      <c r="C1194" s="30">
        <v>5</v>
      </c>
      <c r="D1194" s="30">
        <v>5</v>
      </c>
      <c r="F1194" s="24" t="str">
        <f>IFERROR(MATCH(A1194,기사별유입!$J$3:$J$3072,0),"")</f>
        <v/>
      </c>
      <c r="G1194" s="24" t="str">
        <f>IF(F1194="","",F1194&amp;"@"&amp;COUNTIF($F$1:F1194,F1194))</f>
        <v/>
      </c>
      <c r="H1194" s="24" t="str">
        <f t="shared" si="18"/>
        <v>Google 검색</v>
      </c>
      <c r="J1194" s="24" t="str">
        <f>IF(F1194="","",INDEX('기사 리스트'!B:B,MATCH("https://skinnonews.com"&amp;A1194,'기사 리스트'!C:C,0)))</f>
        <v/>
      </c>
    </row>
    <row r="1195" spans="1:10">
      <c r="A1195" s="30" t="s">
        <v>1594</v>
      </c>
      <c r="B1195" s="30" t="s">
        <v>2910</v>
      </c>
      <c r="C1195" s="30">
        <v>5</v>
      </c>
      <c r="D1195" s="30">
        <v>4</v>
      </c>
      <c r="F1195" s="24" t="str">
        <f>IFERROR(MATCH(A1195,기사별유입!$J$3:$J$3072,0),"")</f>
        <v/>
      </c>
      <c r="G1195" s="24" t="str">
        <f>IF(F1195="","",F1195&amp;"@"&amp;COUNTIF($F$1:F1195,F1195))</f>
        <v/>
      </c>
      <c r="H1195" s="24" t="str">
        <f t="shared" si="18"/>
        <v>Google 검색</v>
      </c>
      <c r="J1195" s="24" t="str">
        <f>IF(F1195="","",INDEX('기사 리스트'!B:B,MATCH("https://skinnonews.com"&amp;A1195,'기사 리스트'!C:C,0)))</f>
        <v/>
      </c>
    </row>
    <row r="1196" spans="1:10">
      <c r="A1196" s="30" t="s">
        <v>1270</v>
      </c>
      <c r="B1196" s="30" t="s">
        <v>2911</v>
      </c>
      <c r="C1196" s="30">
        <v>5</v>
      </c>
      <c r="D1196" s="30">
        <v>4</v>
      </c>
      <c r="F1196" s="24">
        <f>IFERROR(MATCH(A1196,기사별유입!$J$3:$J$3072,0),"")</f>
        <v>54</v>
      </c>
      <c r="G1196" s="24" t="str">
        <f>IF(F1196="","",F1196&amp;"@"&amp;COUNTIF($F$1:F1196,F1196))</f>
        <v>54@4</v>
      </c>
      <c r="H1196" s="24" t="str">
        <f t="shared" si="18"/>
        <v>Naver 검색</v>
      </c>
      <c r="J1196" s="24" t="e">
        <f>IF(F1196="","",INDEX('기사 리스트'!B:B,MATCH("https://skinnonews.com"&amp;A1196,'기사 리스트'!C:C,0)))</f>
        <v>#N/A</v>
      </c>
    </row>
    <row r="1197" spans="1:10">
      <c r="A1197" s="30" t="s">
        <v>1279</v>
      </c>
      <c r="B1197" s="30" t="s">
        <v>2925</v>
      </c>
      <c r="C1197" s="30">
        <v>5</v>
      </c>
      <c r="D1197" s="30">
        <v>5</v>
      </c>
      <c r="F1197" s="24" t="str">
        <f>IFERROR(MATCH(A1197,기사별유입!$J$3:$J$3072,0),"")</f>
        <v/>
      </c>
      <c r="G1197" s="24" t="str">
        <f>IF(F1197="","",F1197&amp;"@"&amp;COUNTIF($F$1:F1197,F1197))</f>
        <v/>
      </c>
      <c r="H1197" s="24" t="str">
        <f t="shared" si="18"/>
        <v>Naver.com</v>
      </c>
      <c r="J1197" s="24" t="str">
        <f>IF(F1197="","",INDEX('기사 리스트'!B:B,MATCH("https://skinnonews.com"&amp;A1197,'기사 리스트'!C:C,0)))</f>
        <v/>
      </c>
    </row>
    <row r="1198" spans="1:10">
      <c r="A1198" s="30" t="s">
        <v>3542</v>
      </c>
      <c r="B1198" s="30" t="s">
        <v>2910</v>
      </c>
      <c r="C1198" s="30">
        <v>5</v>
      </c>
      <c r="D1198" s="30">
        <v>4</v>
      </c>
      <c r="F1198" s="24" t="str">
        <f>IFERROR(MATCH(A1198,기사별유입!$J$3:$J$3072,0),"")</f>
        <v/>
      </c>
      <c r="G1198" s="24" t="str">
        <f>IF(F1198="","",F1198&amp;"@"&amp;COUNTIF($F$1:F1198,F1198))</f>
        <v/>
      </c>
      <c r="H1198" s="24" t="str">
        <f t="shared" si="18"/>
        <v>Google 검색</v>
      </c>
      <c r="J1198" s="24" t="str">
        <f>IF(F1198="","",INDEX('기사 리스트'!B:B,MATCH("https://skinnonews.com"&amp;A1198,'기사 리스트'!C:C,0)))</f>
        <v/>
      </c>
    </row>
    <row r="1199" spans="1:10">
      <c r="A1199" s="30" t="s">
        <v>2821</v>
      </c>
      <c r="B1199" s="30" t="s">
        <v>2910</v>
      </c>
      <c r="C1199" s="30">
        <v>5</v>
      </c>
      <c r="D1199" s="30">
        <v>5</v>
      </c>
      <c r="F1199" s="24" t="str">
        <f>IFERROR(MATCH(A1199,기사별유입!$J$3:$J$3072,0),"")</f>
        <v/>
      </c>
      <c r="G1199" s="24" t="str">
        <f>IF(F1199="","",F1199&amp;"@"&amp;COUNTIF($F$1:F1199,F1199))</f>
        <v/>
      </c>
      <c r="H1199" s="24" t="str">
        <f t="shared" si="18"/>
        <v>Google 검색</v>
      </c>
      <c r="J1199" s="24" t="str">
        <f>IF(F1199="","",INDEX('기사 리스트'!B:B,MATCH("https://skinnonews.com"&amp;A1199,'기사 리스트'!C:C,0)))</f>
        <v/>
      </c>
    </row>
    <row r="1200" spans="1:10">
      <c r="A1200" s="30" t="s">
        <v>1421</v>
      </c>
      <c r="B1200" s="30" t="s">
        <v>2909</v>
      </c>
      <c r="C1200" s="30">
        <v>5</v>
      </c>
      <c r="D1200" s="30">
        <v>2</v>
      </c>
      <c r="F1200" s="24" t="str">
        <f>IFERROR(MATCH(A1200,기사별유입!$J$3:$J$3072,0),"")</f>
        <v/>
      </c>
      <c r="G1200" s="24" t="str">
        <f>IF(F1200="","",F1200&amp;"@"&amp;COUNTIF($F$1:F1200,F1200))</f>
        <v/>
      </c>
      <c r="H1200" s="24" t="str">
        <f t="shared" si="18"/>
        <v>직접유입</v>
      </c>
      <c r="J1200" s="24" t="str">
        <f>IF(F1200="","",INDEX('기사 리스트'!B:B,MATCH("https://skinnonews.com"&amp;A1200,'기사 리스트'!C:C,0)))</f>
        <v/>
      </c>
    </row>
    <row r="1201" spans="1:10">
      <c r="A1201" s="30" t="s">
        <v>2222</v>
      </c>
      <c r="B1201" s="30" t="s">
        <v>2910</v>
      </c>
      <c r="C1201" s="30">
        <v>5</v>
      </c>
      <c r="D1201" s="30">
        <v>3</v>
      </c>
      <c r="F1201" s="24" t="str">
        <f>IFERROR(MATCH(A1201,기사별유입!$J$3:$J$3072,0),"")</f>
        <v/>
      </c>
      <c r="G1201" s="24" t="str">
        <f>IF(F1201="","",F1201&amp;"@"&amp;COUNTIF($F$1:F1201,F1201))</f>
        <v/>
      </c>
      <c r="H1201" s="24" t="str">
        <f t="shared" si="18"/>
        <v>Google 검색</v>
      </c>
      <c r="J1201" s="24" t="str">
        <f>IF(F1201="","",INDEX('기사 리스트'!B:B,MATCH("https://skinnonews.com"&amp;A1201,'기사 리스트'!C:C,0)))</f>
        <v/>
      </c>
    </row>
    <row r="1202" spans="1:10">
      <c r="A1202" s="30" t="s">
        <v>2224</v>
      </c>
      <c r="B1202" s="30" t="s">
        <v>2910</v>
      </c>
      <c r="C1202" s="30">
        <v>5</v>
      </c>
      <c r="D1202" s="30">
        <v>4</v>
      </c>
      <c r="F1202" s="24" t="str">
        <f>IFERROR(MATCH(A1202,기사별유입!$J$3:$J$3072,0),"")</f>
        <v/>
      </c>
      <c r="G1202" s="24" t="str">
        <f>IF(F1202="","",F1202&amp;"@"&amp;COUNTIF($F$1:F1202,F1202))</f>
        <v/>
      </c>
      <c r="H1202" s="24" t="str">
        <f t="shared" si="18"/>
        <v>Google 검색</v>
      </c>
      <c r="J1202" s="24" t="str">
        <f>IF(F1202="","",INDEX('기사 리스트'!B:B,MATCH("https://skinnonews.com"&amp;A1202,'기사 리스트'!C:C,0)))</f>
        <v/>
      </c>
    </row>
    <row r="1203" spans="1:10">
      <c r="A1203" s="30" t="s">
        <v>1691</v>
      </c>
      <c r="B1203" s="30" t="s">
        <v>2910</v>
      </c>
      <c r="C1203" s="30">
        <v>5</v>
      </c>
      <c r="D1203" s="30">
        <v>4</v>
      </c>
      <c r="F1203" s="24" t="str">
        <f>IFERROR(MATCH(A1203,기사별유입!$J$3:$J$3072,0),"")</f>
        <v/>
      </c>
      <c r="G1203" s="24" t="str">
        <f>IF(F1203="","",F1203&amp;"@"&amp;COUNTIF($F$1:F1203,F1203))</f>
        <v/>
      </c>
      <c r="H1203" s="24" t="str">
        <f t="shared" si="18"/>
        <v>Google 검색</v>
      </c>
      <c r="J1203" s="24" t="str">
        <f>IF(F1203="","",INDEX('기사 리스트'!B:B,MATCH("https://skinnonews.com"&amp;A1203,'기사 리스트'!C:C,0)))</f>
        <v/>
      </c>
    </row>
    <row r="1204" spans="1:10">
      <c r="A1204" s="30" t="s">
        <v>2327</v>
      </c>
      <c r="B1204" s="30" t="s">
        <v>2910</v>
      </c>
      <c r="C1204" s="30">
        <v>5</v>
      </c>
      <c r="D1204" s="30">
        <v>5</v>
      </c>
      <c r="F1204" s="24" t="str">
        <f>IFERROR(MATCH(A1204,기사별유입!$J$3:$J$3072,0),"")</f>
        <v/>
      </c>
      <c r="G1204" s="24" t="str">
        <f>IF(F1204="","",F1204&amp;"@"&amp;COUNTIF($F$1:F1204,F1204))</f>
        <v/>
      </c>
      <c r="H1204" s="24" t="str">
        <f t="shared" si="18"/>
        <v>Google 검색</v>
      </c>
      <c r="J1204" s="24" t="str">
        <f>IF(F1204="","",INDEX('기사 리스트'!B:B,MATCH("https://skinnonews.com"&amp;A1204,'기사 리스트'!C:C,0)))</f>
        <v/>
      </c>
    </row>
    <row r="1205" spans="1:10">
      <c r="A1205" s="30" t="s">
        <v>1638</v>
      </c>
      <c r="B1205" s="30" t="s">
        <v>2910</v>
      </c>
      <c r="C1205" s="30">
        <v>5</v>
      </c>
      <c r="D1205" s="30">
        <v>5</v>
      </c>
      <c r="F1205" s="24" t="str">
        <f>IFERROR(MATCH(A1205,기사별유입!$J$3:$J$3072,0),"")</f>
        <v/>
      </c>
      <c r="G1205" s="24" t="str">
        <f>IF(F1205="","",F1205&amp;"@"&amp;COUNTIF($F$1:F1205,F1205))</f>
        <v/>
      </c>
      <c r="H1205" s="24" t="str">
        <f t="shared" si="18"/>
        <v>Google 검색</v>
      </c>
      <c r="J1205" s="24" t="str">
        <f>IF(F1205="","",INDEX('기사 리스트'!B:B,MATCH("https://skinnonews.com"&amp;A1205,'기사 리스트'!C:C,0)))</f>
        <v/>
      </c>
    </row>
    <row r="1206" spans="1:10">
      <c r="A1206" s="30" t="s">
        <v>1639</v>
      </c>
      <c r="B1206" s="30" t="s">
        <v>2911</v>
      </c>
      <c r="C1206" s="30">
        <v>5</v>
      </c>
      <c r="D1206" s="30">
        <v>4</v>
      </c>
      <c r="F1206" s="24" t="str">
        <f>IFERROR(MATCH(A1206,기사별유입!$J$3:$J$3072,0),"")</f>
        <v/>
      </c>
      <c r="G1206" s="24" t="str">
        <f>IF(F1206="","",F1206&amp;"@"&amp;COUNTIF($F$1:F1206,F1206))</f>
        <v/>
      </c>
      <c r="H1206" s="24" t="str">
        <f t="shared" si="18"/>
        <v>Naver 검색</v>
      </c>
      <c r="J1206" s="24" t="str">
        <f>IF(F1206="","",INDEX('기사 리스트'!B:B,MATCH("https://skinnonews.com"&amp;A1206,'기사 리스트'!C:C,0)))</f>
        <v/>
      </c>
    </row>
    <row r="1207" spans="1:10">
      <c r="A1207" s="30" t="s">
        <v>2457</v>
      </c>
      <c r="B1207" s="30" t="s">
        <v>2910</v>
      </c>
      <c r="C1207" s="30">
        <v>5</v>
      </c>
      <c r="D1207" s="30">
        <v>5</v>
      </c>
      <c r="F1207" s="24" t="str">
        <f>IFERROR(MATCH(A1207,기사별유입!$J$3:$J$3072,0),"")</f>
        <v/>
      </c>
      <c r="G1207" s="24" t="str">
        <f>IF(F1207="","",F1207&amp;"@"&amp;COUNTIF($F$1:F1207,F1207))</f>
        <v/>
      </c>
      <c r="H1207" s="24" t="str">
        <f t="shared" si="18"/>
        <v>Google 검색</v>
      </c>
      <c r="J1207" s="24" t="str">
        <f>IF(F1207="","",INDEX('기사 리스트'!B:B,MATCH("https://skinnonews.com"&amp;A1207,'기사 리스트'!C:C,0)))</f>
        <v/>
      </c>
    </row>
    <row r="1208" spans="1:10">
      <c r="A1208" s="30" t="s">
        <v>1877</v>
      </c>
      <c r="B1208" s="30" t="s">
        <v>2910</v>
      </c>
      <c r="C1208" s="30">
        <v>5</v>
      </c>
      <c r="D1208" s="30">
        <v>5</v>
      </c>
      <c r="F1208" s="24" t="str">
        <f>IFERROR(MATCH(A1208,기사별유입!$J$3:$J$3072,0),"")</f>
        <v/>
      </c>
      <c r="G1208" s="24" t="str">
        <f>IF(F1208="","",F1208&amp;"@"&amp;COUNTIF($F$1:F1208,F1208))</f>
        <v/>
      </c>
      <c r="H1208" s="24" t="str">
        <f t="shared" si="18"/>
        <v>Google 검색</v>
      </c>
      <c r="J1208" s="24" t="str">
        <f>IF(F1208="","",INDEX('기사 리스트'!B:B,MATCH("https://skinnonews.com"&amp;A1208,'기사 리스트'!C:C,0)))</f>
        <v/>
      </c>
    </row>
    <row r="1209" spans="1:10">
      <c r="A1209" s="30" t="s">
        <v>1878</v>
      </c>
      <c r="B1209" s="30" t="s">
        <v>2910</v>
      </c>
      <c r="C1209" s="30">
        <v>5</v>
      </c>
      <c r="D1209" s="30">
        <v>5</v>
      </c>
      <c r="F1209" s="24" t="str">
        <f>IFERROR(MATCH(A1209,기사별유입!$J$3:$J$3072,0),"")</f>
        <v/>
      </c>
      <c r="G1209" s="24" t="str">
        <f>IF(F1209="","",F1209&amp;"@"&amp;COUNTIF($F$1:F1209,F1209))</f>
        <v/>
      </c>
      <c r="H1209" s="24" t="str">
        <f t="shared" si="18"/>
        <v>Google 검색</v>
      </c>
      <c r="J1209" s="24" t="str">
        <f>IF(F1209="","",INDEX('기사 리스트'!B:B,MATCH("https://skinnonews.com"&amp;A1209,'기사 리스트'!C:C,0)))</f>
        <v/>
      </c>
    </row>
    <row r="1210" spans="1:10">
      <c r="A1210" s="30" t="s">
        <v>2228</v>
      </c>
      <c r="B1210" s="30" t="s">
        <v>2910</v>
      </c>
      <c r="C1210" s="30">
        <v>5</v>
      </c>
      <c r="D1210" s="30">
        <v>5</v>
      </c>
      <c r="F1210" s="24" t="str">
        <f>IFERROR(MATCH(A1210,기사별유입!$J$3:$J$3072,0),"")</f>
        <v/>
      </c>
      <c r="G1210" s="24" t="str">
        <f>IF(F1210="","",F1210&amp;"@"&amp;COUNTIF($F$1:F1210,F1210))</f>
        <v/>
      </c>
      <c r="H1210" s="24" t="str">
        <f t="shared" si="18"/>
        <v>Google 검색</v>
      </c>
      <c r="J1210" s="24" t="str">
        <f>IF(F1210="","",INDEX('기사 리스트'!B:B,MATCH("https://skinnonews.com"&amp;A1210,'기사 리스트'!C:C,0)))</f>
        <v/>
      </c>
    </row>
    <row r="1211" spans="1:10">
      <c r="A1211" s="30" t="s">
        <v>2617</v>
      </c>
      <c r="B1211" s="30" t="s">
        <v>2910</v>
      </c>
      <c r="C1211" s="30">
        <v>5</v>
      </c>
      <c r="D1211" s="30">
        <v>1</v>
      </c>
      <c r="F1211" s="24" t="str">
        <f>IFERROR(MATCH(A1211,기사별유입!$J$3:$J$3072,0),"")</f>
        <v/>
      </c>
      <c r="G1211" s="24" t="str">
        <f>IF(F1211="","",F1211&amp;"@"&amp;COUNTIF($F$1:F1211,F1211))</f>
        <v/>
      </c>
      <c r="H1211" s="24" t="str">
        <f t="shared" si="18"/>
        <v>Google 검색</v>
      </c>
      <c r="J1211" s="24" t="str">
        <f>IF(F1211="","",INDEX('기사 리스트'!B:B,MATCH("https://skinnonews.com"&amp;A1211,'기사 리스트'!C:C,0)))</f>
        <v/>
      </c>
    </row>
    <row r="1212" spans="1:10">
      <c r="A1212" s="30" t="s">
        <v>3519</v>
      </c>
      <c r="B1212" s="30" t="s">
        <v>2909</v>
      </c>
      <c r="C1212" s="30">
        <v>5</v>
      </c>
      <c r="D1212" s="30">
        <v>3</v>
      </c>
      <c r="F1212" s="24" t="str">
        <f>IFERROR(MATCH(A1212,기사별유입!$J$3:$J$3072,0),"")</f>
        <v/>
      </c>
      <c r="G1212" s="24" t="str">
        <f>IF(F1212="","",F1212&amp;"@"&amp;COUNTIF($F$1:F1212,F1212))</f>
        <v/>
      </c>
      <c r="H1212" s="24" t="str">
        <f t="shared" si="18"/>
        <v>직접유입</v>
      </c>
      <c r="J1212" s="24" t="str">
        <f>IF(F1212="","",INDEX('기사 리스트'!B:B,MATCH("https://skinnonews.com"&amp;A1212,'기사 리스트'!C:C,0)))</f>
        <v/>
      </c>
    </row>
    <row r="1213" spans="1:10">
      <c r="A1213" s="30" t="s">
        <v>1659</v>
      </c>
      <c r="B1213" s="30" t="s">
        <v>2910</v>
      </c>
      <c r="C1213" s="30">
        <v>5</v>
      </c>
      <c r="D1213" s="30">
        <v>4</v>
      </c>
      <c r="F1213" s="24" t="str">
        <f>IFERROR(MATCH(A1213,기사별유입!$J$3:$J$3072,0),"")</f>
        <v/>
      </c>
      <c r="G1213" s="24" t="str">
        <f>IF(F1213="","",F1213&amp;"@"&amp;COUNTIF($F$1:F1213,F1213))</f>
        <v/>
      </c>
      <c r="H1213" s="24" t="str">
        <f t="shared" si="18"/>
        <v>Google 검색</v>
      </c>
      <c r="J1213" s="24" t="str">
        <f>IF(F1213="","",INDEX('기사 리스트'!B:B,MATCH("https://skinnonews.com"&amp;A1213,'기사 리스트'!C:C,0)))</f>
        <v/>
      </c>
    </row>
    <row r="1214" spans="1:10">
      <c r="A1214" s="30" t="s">
        <v>1793</v>
      </c>
      <c r="B1214" s="30" t="s">
        <v>2910</v>
      </c>
      <c r="C1214" s="30">
        <v>5</v>
      </c>
      <c r="D1214" s="30">
        <v>5</v>
      </c>
      <c r="F1214" s="24" t="str">
        <f>IFERROR(MATCH(A1214,기사별유입!$J$3:$J$3072,0),"")</f>
        <v/>
      </c>
      <c r="G1214" s="24" t="str">
        <f>IF(F1214="","",F1214&amp;"@"&amp;COUNTIF($F$1:F1214,F1214))</f>
        <v/>
      </c>
      <c r="H1214" s="24" t="str">
        <f t="shared" si="18"/>
        <v>Google 검색</v>
      </c>
      <c r="J1214" s="24" t="str">
        <f>IF(F1214="","",INDEX('기사 리스트'!B:B,MATCH("https://skinnonews.com"&amp;A1214,'기사 리스트'!C:C,0)))</f>
        <v/>
      </c>
    </row>
    <row r="1215" spans="1:10">
      <c r="A1215" s="30" t="s">
        <v>3543</v>
      </c>
      <c r="B1215" s="30" t="s">
        <v>2910</v>
      </c>
      <c r="C1215" s="30">
        <v>5</v>
      </c>
      <c r="D1215" s="30">
        <v>4</v>
      </c>
      <c r="F1215" s="24" t="str">
        <f>IFERROR(MATCH(A1215,기사별유입!$J$3:$J$3072,0),"")</f>
        <v/>
      </c>
      <c r="G1215" s="24" t="str">
        <f>IF(F1215="","",F1215&amp;"@"&amp;COUNTIF($F$1:F1215,F1215))</f>
        <v/>
      </c>
      <c r="H1215" s="24" t="str">
        <f t="shared" si="18"/>
        <v>Google 검색</v>
      </c>
      <c r="J1215" s="24" t="str">
        <f>IF(F1215="","",INDEX('기사 리스트'!B:B,MATCH("https://skinnonews.com"&amp;A1215,'기사 리스트'!C:C,0)))</f>
        <v/>
      </c>
    </row>
    <row r="1216" spans="1:10">
      <c r="A1216" s="30" t="s">
        <v>1388</v>
      </c>
      <c r="B1216" s="30" t="s">
        <v>2925</v>
      </c>
      <c r="C1216" s="30">
        <v>5</v>
      </c>
      <c r="D1216" s="30">
        <v>5</v>
      </c>
      <c r="F1216" s="24" t="str">
        <f>IFERROR(MATCH(A1216,기사별유입!$J$3:$J$3072,0),"")</f>
        <v/>
      </c>
      <c r="G1216" s="24" t="str">
        <f>IF(F1216="","",F1216&amp;"@"&amp;COUNTIF($F$1:F1216,F1216))</f>
        <v/>
      </c>
      <c r="H1216" s="24" t="str">
        <f t="shared" si="18"/>
        <v>Naver.com</v>
      </c>
      <c r="J1216" s="24" t="str">
        <f>IF(F1216="","",INDEX('기사 리스트'!B:B,MATCH("https://skinnonews.com"&amp;A1216,'기사 리스트'!C:C,0)))</f>
        <v/>
      </c>
    </row>
    <row r="1217" spans="1:10">
      <c r="A1217" s="30" t="s">
        <v>3544</v>
      </c>
      <c r="B1217" s="30" t="s">
        <v>2910</v>
      </c>
      <c r="C1217" s="30">
        <v>5</v>
      </c>
      <c r="D1217" s="30">
        <v>2</v>
      </c>
      <c r="F1217" s="24" t="str">
        <f>IFERROR(MATCH(A1217,기사별유입!$J$3:$J$3072,0),"")</f>
        <v/>
      </c>
      <c r="G1217" s="24" t="str">
        <f>IF(F1217="","",F1217&amp;"@"&amp;COUNTIF($F$1:F1217,F1217))</f>
        <v/>
      </c>
      <c r="H1217" s="24" t="str">
        <f t="shared" si="18"/>
        <v>Google 검색</v>
      </c>
      <c r="J1217" s="24" t="str">
        <f>IF(F1217="","",INDEX('기사 리스트'!B:B,MATCH("https://skinnonews.com"&amp;A1217,'기사 리스트'!C:C,0)))</f>
        <v/>
      </c>
    </row>
    <row r="1218" spans="1:10">
      <c r="A1218" s="30" t="s">
        <v>1361</v>
      </c>
      <c r="B1218" s="30" t="s">
        <v>2935</v>
      </c>
      <c r="C1218" s="30">
        <v>5</v>
      </c>
      <c r="D1218" s="30">
        <v>5</v>
      </c>
      <c r="F1218" s="24" t="str">
        <f>IFERROR(MATCH(A1218,기사별유입!$J$3:$J$3072,0),"")</f>
        <v/>
      </c>
      <c r="G1218" s="24" t="str">
        <f>IF(F1218="","",F1218&amp;"@"&amp;COUNTIF($F$1:F1218,F1218))</f>
        <v/>
      </c>
      <c r="H1218" s="24" t="str">
        <f t="shared" si="18"/>
        <v>M.search.naver.com</v>
      </c>
      <c r="J1218" s="24" t="str">
        <f>IF(F1218="","",INDEX('기사 리스트'!B:B,MATCH("https://skinnonews.com"&amp;A1218,'기사 리스트'!C:C,0)))</f>
        <v/>
      </c>
    </row>
    <row r="1219" spans="1:10">
      <c r="A1219" s="30" t="s">
        <v>1794</v>
      </c>
      <c r="B1219" s="30" t="s">
        <v>2910</v>
      </c>
      <c r="C1219" s="30">
        <v>5</v>
      </c>
      <c r="D1219" s="30">
        <v>5</v>
      </c>
      <c r="F1219" s="24" t="str">
        <f>IFERROR(MATCH(A1219,기사별유입!$J$3:$J$3072,0),"")</f>
        <v/>
      </c>
      <c r="G1219" s="24" t="str">
        <f>IF(F1219="","",F1219&amp;"@"&amp;COUNTIF($F$1:F1219,F1219))</f>
        <v/>
      </c>
      <c r="H1219" s="24" t="str">
        <f t="shared" ref="H1219:H1282" si="19">IF(B1219="naver","Naver 검색",IF(B1219="google","Google 검색",IF(B1219="(direct)","직접유입",UPPER(LEFT(B1219,1))&amp;MID(B1219,2,99))))</f>
        <v>Google 검색</v>
      </c>
      <c r="J1219" s="24" t="str">
        <f>IF(F1219="","",INDEX('기사 리스트'!B:B,MATCH("https://skinnonews.com"&amp;A1219,'기사 리스트'!C:C,0)))</f>
        <v/>
      </c>
    </row>
    <row r="1220" spans="1:10">
      <c r="A1220" s="30" t="s">
        <v>1661</v>
      </c>
      <c r="B1220" s="30" t="s">
        <v>2910</v>
      </c>
      <c r="C1220" s="30">
        <v>5</v>
      </c>
      <c r="D1220" s="30">
        <v>5</v>
      </c>
      <c r="F1220" s="24" t="str">
        <f>IFERROR(MATCH(A1220,기사별유입!$J$3:$J$3072,0),"")</f>
        <v/>
      </c>
      <c r="G1220" s="24" t="str">
        <f>IF(F1220="","",F1220&amp;"@"&amp;COUNTIF($F$1:F1220,F1220))</f>
        <v/>
      </c>
      <c r="H1220" s="24" t="str">
        <f t="shared" si="19"/>
        <v>Google 검색</v>
      </c>
      <c r="J1220" s="24" t="str">
        <f>IF(F1220="","",INDEX('기사 리스트'!B:B,MATCH("https://skinnonews.com"&amp;A1220,'기사 리스트'!C:C,0)))</f>
        <v/>
      </c>
    </row>
    <row r="1221" spans="1:10">
      <c r="A1221" s="30" t="s">
        <v>1795</v>
      </c>
      <c r="B1221" s="30" t="s">
        <v>2910</v>
      </c>
      <c r="C1221" s="30">
        <v>5</v>
      </c>
      <c r="D1221" s="30">
        <v>2</v>
      </c>
      <c r="F1221" s="24" t="str">
        <f>IFERROR(MATCH(A1221,기사별유입!$J$3:$J$3072,0),"")</f>
        <v/>
      </c>
      <c r="G1221" s="24" t="str">
        <f>IF(F1221="","",F1221&amp;"@"&amp;COUNTIF($F$1:F1221,F1221))</f>
        <v/>
      </c>
      <c r="H1221" s="24" t="str">
        <f t="shared" si="19"/>
        <v>Google 검색</v>
      </c>
      <c r="J1221" s="24" t="str">
        <f>IF(F1221="","",INDEX('기사 리스트'!B:B,MATCH("https://skinnonews.com"&amp;A1221,'기사 리스트'!C:C,0)))</f>
        <v/>
      </c>
    </row>
    <row r="1222" spans="1:10">
      <c r="A1222" s="30" t="s">
        <v>2632</v>
      </c>
      <c r="B1222" s="30" t="s">
        <v>2910</v>
      </c>
      <c r="C1222" s="30">
        <v>5</v>
      </c>
      <c r="D1222" s="30">
        <v>5</v>
      </c>
      <c r="F1222" s="24" t="str">
        <f>IFERROR(MATCH(A1222,기사별유입!$J$3:$J$3072,0),"")</f>
        <v/>
      </c>
      <c r="G1222" s="24" t="str">
        <f>IF(F1222="","",F1222&amp;"@"&amp;COUNTIF($F$1:F1222,F1222))</f>
        <v/>
      </c>
      <c r="H1222" s="24" t="str">
        <f t="shared" si="19"/>
        <v>Google 검색</v>
      </c>
      <c r="J1222" s="24" t="str">
        <f>IF(F1222="","",INDEX('기사 리스트'!B:B,MATCH("https://skinnonews.com"&amp;A1222,'기사 리스트'!C:C,0)))</f>
        <v/>
      </c>
    </row>
    <row r="1223" spans="1:10">
      <c r="A1223" s="30" t="s">
        <v>1642</v>
      </c>
      <c r="B1223" s="30" t="s">
        <v>2910</v>
      </c>
      <c r="C1223" s="30">
        <v>5</v>
      </c>
      <c r="D1223" s="30">
        <v>4</v>
      </c>
      <c r="F1223" s="24" t="str">
        <f>IFERROR(MATCH(A1223,기사별유입!$J$3:$J$3072,0),"")</f>
        <v/>
      </c>
      <c r="G1223" s="24" t="str">
        <f>IF(F1223="","",F1223&amp;"@"&amp;COUNTIF($F$1:F1223,F1223))</f>
        <v/>
      </c>
      <c r="H1223" s="24" t="str">
        <f t="shared" si="19"/>
        <v>Google 검색</v>
      </c>
      <c r="J1223" s="24" t="str">
        <f>IF(F1223="","",INDEX('기사 리스트'!B:B,MATCH("https://skinnonews.com"&amp;A1223,'기사 리스트'!C:C,0)))</f>
        <v/>
      </c>
    </row>
    <row r="1224" spans="1:10">
      <c r="A1224" s="30" t="s">
        <v>1402</v>
      </c>
      <c r="B1224" s="30" t="s">
        <v>2911</v>
      </c>
      <c r="C1224" s="30">
        <v>5</v>
      </c>
      <c r="D1224" s="30">
        <v>5</v>
      </c>
      <c r="F1224" s="24" t="str">
        <f>IFERROR(MATCH(A1224,기사별유입!$J$3:$J$3072,0),"")</f>
        <v/>
      </c>
      <c r="G1224" s="24" t="str">
        <f>IF(F1224="","",F1224&amp;"@"&amp;COUNTIF($F$1:F1224,F1224))</f>
        <v/>
      </c>
      <c r="H1224" s="24" t="str">
        <f t="shared" si="19"/>
        <v>Naver 검색</v>
      </c>
      <c r="J1224" s="24" t="str">
        <f>IF(F1224="","",INDEX('기사 리스트'!B:B,MATCH("https://skinnonews.com"&amp;A1224,'기사 리스트'!C:C,0)))</f>
        <v/>
      </c>
    </row>
    <row r="1225" spans="1:10">
      <c r="A1225" s="30" t="s">
        <v>1402</v>
      </c>
      <c r="B1225" s="30" t="s">
        <v>2925</v>
      </c>
      <c r="C1225" s="30">
        <v>5</v>
      </c>
      <c r="D1225" s="30">
        <v>4</v>
      </c>
      <c r="F1225" s="24" t="str">
        <f>IFERROR(MATCH(A1225,기사별유입!$J$3:$J$3072,0),"")</f>
        <v/>
      </c>
      <c r="G1225" s="24" t="str">
        <f>IF(F1225="","",F1225&amp;"@"&amp;COUNTIF($F$1:F1225,F1225))</f>
        <v/>
      </c>
      <c r="H1225" s="24" t="str">
        <f t="shared" si="19"/>
        <v>Naver.com</v>
      </c>
      <c r="J1225" s="24" t="str">
        <f>IF(F1225="","",INDEX('기사 리스트'!B:B,MATCH("https://skinnonews.com"&amp;A1225,'기사 리스트'!C:C,0)))</f>
        <v/>
      </c>
    </row>
    <row r="1226" spans="1:10">
      <c r="A1226" s="30" t="s">
        <v>1841</v>
      </c>
      <c r="B1226" s="30" t="s">
        <v>2909</v>
      </c>
      <c r="C1226" s="30">
        <v>5</v>
      </c>
      <c r="D1226" s="30">
        <v>2</v>
      </c>
      <c r="F1226" s="24" t="str">
        <f>IFERROR(MATCH(A1226,기사별유입!$J$3:$J$3072,0),"")</f>
        <v/>
      </c>
      <c r="G1226" s="24" t="str">
        <f>IF(F1226="","",F1226&amp;"@"&amp;COUNTIF($F$1:F1226,F1226))</f>
        <v/>
      </c>
      <c r="H1226" s="24" t="str">
        <f t="shared" si="19"/>
        <v>직접유입</v>
      </c>
      <c r="J1226" s="24" t="str">
        <f>IF(F1226="","",INDEX('기사 리스트'!B:B,MATCH("https://skinnonews.com"&amp;A1226,'기사 리스트'!C:C,0)))</f>
        <v/>
      </c>
    </row>
    <row r="1227" spans="1:10">
      <c r="A1227" s="30" t="s">
        <v>1842</v>
      </c>
      <c r="B1227" s="30" t="s">
        <v>2910</v>
      </c>
      <c r="C1227" s="30">
        <v>5</v>
      </c>
      <c r="D1227" s="30">
        <v>5</v>
      </c>
      <c r="F1227" s="24" t="str">
        <f>IFERROR(MATCH(A1227,기사별유입!$J$3:$J$3072,0),"")</f>
        <v/>
      </c>
      <c r="G1227" s="24" t="str">
        <f>IF(F1227="","",F1227&amp;"@"&amp;COUNTIF($F$1:F1227,F1227))</f>
        <v/>
      </c>
      <c r="H1227" s="24" t="str">
        <f t="shared" si="19"/>
        <v>Google 검색</v>
      </c>
      <c r="J1227" s="24" t="str">
        <f>IF(F1227="","",INDEX('기사 리스트'!B:B,MATCH("https://skinnonews.com"&amp;A1227,'기사 리스트'!C:C,0)))</f>
        <v/>
      </c>
    </row>
    <row r="1228" spans="1:10">
      <c r="A1228" s="30" t="s">
        <v>3529</v>
      </c>
      <c r="B1228" s="30" t="s">
        <v>2911</v>
      </c>
      <c r="C1228" s="30">
        <v>5</v>
      </c>
      <c r="D1228" s="30">
        <v>3</v>
      </c>
      <c r="F1228" s="24" t="str">
        <f>IFERROR(MATCH(A1228,기사별유입!$J$3:$J$3072,0),"")</f>
        <v/>
      </c>
      <c r="G1228" s="24" t="str">
        <f>IF(F1228="","",F1228&amp;"@"&amp;COUNTIF($F$1:F1228,F1228))</f>
        <v/>
      </c>
      <c r="H1228" s="24" t="str">
        <f t="shared" si="19"/>
        <v>Naver 검색</v>
      </c>
      <c r="J1228" s="24" t="str">
        <f>IF(F1228="","",INDEX('기사 리스트'!B:B,MATCH("https://skinnonews.com"&amp;A1228,'기사 리스트'!C:C,0)))</f>
        <v/>
      </c>
    </row>
    <row r="1229" spans="1:10">
      <c r="A1229" s="30" t="s">
        <v>2031</v>
      </c>
      <c r="B1229" s="30" t="s">
        <v>2910</v>
      </c>
      <c r="C1229" s="30">
        <v>5</v>
      </c>
      <c r="D1229" s="30">
        <v>6</v>
      </c>
      <c r="F1229" s="24" t="str">
        <f>IFERROR(MATCH(A1229,기사별유입!$J$3:$J$3072,0),"")</f>
        <v/>
      </c>
      <c r="G1229" s="24" t="str">
        <f>IF(F1229="","",F1229&amp;"@"&amp;COUNTIF($F$1:F1229,F1229))</f>
        <v/>
      </c>
      <c r="H1229" s="24" t="str">
        <f t="shared" si="19"/>
        <v>Google 검색</v>
      </c>
      <c r="J1229" s="24" t="str">
        <f>IF(F1229="","",INDEX('기사 리스트'!B:B,MATCH("https://skinnonews.com"&amp;A1229,'기사 리스트'!C:C,0)))</f>
        <v/>
      </c>
    </row>
    <row r="1230" spans="1:10">
      <c r="A1230" s="30" t="s">
        <v>1886</v>
      </c>
      <c r="B1230" s="30" t="s">
        <v>2910</v>
      </c>
      <c r="C1230" s="30">
        <v>5</v>
      </c>
      <c r="D1230" s="30">
        <v>4</v>
      </c>
      <c r="F1230" s="24" t="str">
        <f>IFERROR(MATCH(A1230,기사별유입!$J$3:$J$3072,0),"")</f>
        <v/>
      </c>
      <c r="G1230" s="24" t="str">
        <f>IF(F1230="","",F1230&amp;"@"&amp;COUNTIF($F$1:F1230,F1230))</f>
        <v/>
      </c>
      <c r="H1230" s="24" t="str">
        <f t="shared" si="19"/>
        <v>Google 검색</v>
      </c>
      <c r="J1230" s="24" t="str">
        <f>IF(F1230="","",INDEX('기사 리스트'!B:B,MATCH("https://skinnonews.com"&amp;A1230,'기사 리스트'!C:C,0)))</f>
        <v/>
      </c>
    </row>
    <row r="1231" spans="1:10">
      <c r="A1231" s="30" t="s">
        <v>1751</v>
      </c>
      <c r="B1231" s="30" t="s">
        <v>2910</v>
      </c>
      <c r="C1231" s="30">
        <v>5</v>
      </c>
      <c r="D1231" s="30">
        <v>5</v>
      </c>
      <c r="F1231" s="24" t="str">
        <f>IFERROR(MATCH(A1231,기사별유입!$J$3:$J$3072,0),"")</f>
        <v/>
      </c>
      <c r="G1231" s="24" t="str">
        <f>IF(F1231="","",F1231&amp;"@"&amp;COUNTIF($F$1:F1231,F1231))</f>
        <v/>
      </c>
      <c r="H1231" s="24" t="str">
        <f t="shared" si="19"/>
        <v>Google 검색</v>
      </c>
      <c r="J1231" s="24" t="str">
        <f>IF(F1231="","",INDEX('기사 리스트'!B:B,MATCH("https://skinnonews.com"&amp;A1231,'기사 리스트'!C:C,0)))</f>
        <v/>
      </c>
    </row>
    <row r="1232" spans="1:10">
      <c r="A1232" s="30" t="s">
        <v>2475</v>
      </c>
      <c r="B1232" s="30" t="s">
        <v>2910</v>
      </c>
      <c r="C1232" s="30">
        <v>5</v>
      </c>
      <c r="D1232" s="30">
        <v>3</v>
      </c>
      <c r="F1232" s="24" t="str">
        <f>IFERROR(MATCH(A1232,기사별유입!$J$3:$J$3072,0),"")</f>
        <v/>
      </c>
      <c r="G1232" s="24" t="str">
        <f>IF(F1232="","",F1232&amp;"@"&amp;COUNTIF($F$1:F1232,F1232))</f>
        <v/>
      </c>
      <c r="H1232" s="24" t="str">
        <f t="shared" si="19"/>
        <v>Google 검색</v>
      </c>
      <c r="J1232" s="24" t="str">
        <f>IF(F1232="","",INDEX('기사 리스트'!B:B,MATCH("https://skinnonews.com"&amp;A1232,'기사 리스트'!C:C,0)))</f>
        <v/>
      </c>
    </row>
    <row r="1233" spans="1:10">
      <c r="A1233" s="30" t="s">
        <v>2347</v>
      </c>
      <c r="B1233" s="30" t="s">
        <v>2915</v>
      </c>
      <c r="C1233" s="30">
        <v>5</v>
      </c>
      <c r="D1233" s="30">
        <v>2</v>
      </c>
      <c r="F1233" s="24" t="str">
        <f>IFERROR(MATCH(A1233,기사별유입!$J$3:$J$3072,0),"")</f>
        <v/>
      </c>
      <c r="G1233" s="24" t="str">
        <f>IF(F1233="","",F1233&amp;"@"&amp;COUNTIF($F$1:F1233,F1233))</f>
        <v/>
      </c>
      <c r="H1233" s="24" t="str">
        <f t="shared" si="19"/>
        <v>Skgeocentric.com</v>
      </c>
      <c r="J1233" s="24" t="str">
        <f>IF(F1233="","",INDEX('기사 리스트'!B:B,MATCH("https://skinnonews.com"&amp;A1233,'기사 리스트'!C:C,0)))</f>
        <v/>
      </c>
    </row>
    <row r="1234" spans="1:10">
      <c r="A1234" s="30" t="s">
        <v>1231</v>
      </c>
      <c r="B1234" s="30" t="s">
        <v>2913</v>
      </c>
      <c r="C1234" s="30">
        <v>5</v>
      </c>
      <c r="D1234" s="30">
        <v>5</v>
      </c>
      <c r="F1234" s="24" t="str">
        <f>IFERROR(MATCH(A1234,기사별유입!$J$3:$J$3072,0),"")</f>
        <v/>
      </c>
      <c r="G1234" s="24" t="str">
        <f>IF(F1234="","",F1234&amp;"@"&amp;COUNTIF($F$1:F1234,F1234))</f>
        <v/>
      </c>
      <c r="H1234" s="24" t="str">
        <f t="shared" si="19"/>
        <v>Sk-on.com</v>
      </c>
      <c r="J1234" s="24" t="str">
        <f>IF(F1234="","",INDEX('기사 리스트'!B:B,MATCH("https://skinnonews.com"&amp;A1234,'기사 리스트'!C:C,0)))</f>
        <v/>
      </c>
    </row>
    <row r="1235" spans="1:10">
      <c r="A1235" s="30" t="s">
        <v>1392</v>
      </c>
      <c r="B1235" s="30" t="s">
        <v>2911</v>
      </c>
      <c r="C1235" s="30">
        <v>5</v>
      </c>
      <c r="D1235" s="30">
        <v>1</v>
      </c>
      <c r="F1235" s="24" t="str">
        <f>IFERROR(MATCH(A1235,기사별유입!$J$3:$J$3072,0),"")</f>
        <v/>
      </c>
      <c r="G1235" s="24" t="str">
        <f>IF(F1235="","",F1235&amp;"@"&amp;COUNTIF($F$1:F1235,F1235))</f>
        <v/>
      </c>
      <c r="H1235" s="24" t="str">
        <f t="shared" si="19"/>
        <v>Naver 검색</v>
      </c>
      <c r="J1235" s="24" t="str">
        <f>IF(F1235="","",INDEX('기사 리스트'!B:B,MATCH("https://skinnonews.com"&amp;A1235,'기사 리스트'!C:C,0)))</f>
        <v/>
      </c>
    </row>
    <row r="1236" spans="1:10">
      <c r="A1236" s="30" t="s">
        <v>1237</v>
      </c>
      <c r="B1236" s="30" t="s">
        <v>2935</v>
      </c>
      <c r="C1236" s="30">
        <v>5</v>
      </c>
      <c r="D1236" s="30">
        <v>4</v>
      </c>
      <c r="F1236" s="24" t="str">
        <f>IFERROR(MATCH(A1236,기사별유입!$J$3:$J$3072,0),"")</f>
        <v/>
      </c>
      <c r="G1236" s="24" t="str">
        <f>IF(F1236="","",F1236&amp;"@"&amp;COUNTIF($F$1:F1236,F1236))</f>
        <v/>
      </c>
      <c r="H1236" s="24" t="str">
        <f t="shared" si="19"/>
        <v>M.search.naver.com</v>
      </c>
      <c r="J1236" s="24" t="str">
        <f>IF(F1236="","",INDEX('기사 리스트'!B:B,MATCH("https://skinnonews.com"&amp;A1236,'기사 리스트'!C:C,0)))</f>
        <v/>
      </c>
    </row>
    <row r="1237" spans="1:10">
      <c r="A1237" s="30" t="s">
        <v>1255</v>
      </c>
      <c r="B1237" s="30" t="s">
        <v>2958</v>
      </c>
      <c r="C1237" s="30">
        <v>5</v>
      </c>
      <c r="D1237" s="30">
        <v>5</v>
      </c>
      <c r="F1237" s="24" t="str">
        <f>IFERROR(MATCH(A1237,기사별유입!$J$3:$J$3072,0),"")</f>
        <v/>
      </c>
      <c r="G1237" s="24" t="str">
        <f>IF(F1237="","",F1237&amp;"@"&amp;COUNTIF($F$1:F1237,F1237))</f>
        <v/>
      </c>
      <c r="H1237" s="24" t="str">
        <f t="shared" si="19"/>
        <v>M.facebook.com</v>
      </c>
      <c r="J1237" s="24" t="str">
        <f>IF(F1237="","",INDEX('기사 리스트'!B:B,MATCH("https://skinnonews.com"&amp;A1237,'기사 리스트'!C:C,0)))</f>
        <v/>
      </c>
    </row>
    <row r="1238" spans="1:10">
      <c r="A1238" s="30" t="s">
        <v>1235</v>
      </c>
      <c r="B1238" s="30" t="s">
        <v>2909</v>
      </c>
      <c r="C1238" s="30">
        <v>5</v>
      </c>
      <c r="D1238" s="30">
        <v>3</v>
      </c>
      <c r="F1238" s="24" t="str">
        <f>IFERROR(MATCH(A1238,기사별유입!$J$3:$J$3072,0),"")</f>
        <v/>
      </c>
      <c r="G1238" s="24" t="str">
        <f>IF(F1238="","",F1238&amp;"@"&amp;COUNTIF($F$1:F1238,F1238))</f>
        <v/>
      </c>
      <c r="H1238" s="24" t="str">
        <f t="shared" si="19"/>
        <v>직접유입</v>
      </c>
      <c r="J1238" s="24" t="str">
        <f>IF(F1238="","",INDEX('기사 리스트'!B:B,MATCH("https://skinnonews.com"&amp;A1238,'기사 리스트'!C:C,0)))</f>
        <v/>
      </c>
    </row>
    <row r="1239" spans="1:10">
      <c r="A1239" s="30" t="s">
        <v>1252</v>
      </c>
      <c r="B1239" s="30" t="s">
        <v>2934</v>
      </c>
      <c r="C1239" s="30">
        <v>5</v>
      </c>
      <c r="D1239" s="30">
        <v>1</v>
      </c>
      <c r="F1239" s="24" t="str">
        <f>IFERROR(MATCH(A1239,기사별유입!$J$3:$J$3072,0),"")</f>
        <v/>
      </c>
      <c r="G1239" s="24" t="str">
        <f>IF(F1239="","",F1239&amp;"@"&amp;COUNTIF($F$1:F1239,F1239))</f>
        <v/>
      </c>
      <c r="H1239" s="24" t="str">
        <f t="shared" si="19"/>
        <v>Skinnovation.co.kr</v>
      </c>
      <c r="J1239" s="24" t="str">
        <f>IF(F1239="","",INDEX('기사 리스트'!B:B,MATCH("https://skinnonews.com"&amp;A1239,'기사 리스트'!C:C,0)))</f>
        <v/>
      </c>
    </row>
    <row r="1240" spans="1:10">
      <c r="A1240" s="30" t="s">
        <v>1238</v>
      </c>
      <c r="B1240" s="30" t="s">
        <v>2911</v>
      </c>
      <c r="C1240" s="30">
        <v>5</v>
      </c>
      <c r="D1240" s="30">
        <v>4</v>
      </c>
      <c r="F1240" s="24" t="str">
        <f>IFERROR(MATCH(A1240,기사별유입!$J$3:$J$3072,0),"")</f>
        <v/>
      </c>
      <c r="G1240" s="24" t="str">
        <f>IF(F1240="","",F1240&amp;"@"&amp;COUNTIF($F$1:F1240,F1240))</f>
        <v/>
      </c>
      <c r="H1240" s="24" t="str">
        <f t="shared" si="19"/>
        <v>Naver 검색</v>
      </c>
      <c r="J1240" s="24" t="str">
        <f>IF(F1240="","",INDEX('기사 리스트'!B:B,MATCH("https://skinnonews.com"&amp;A1240,'기사 리스트'!C:C,0)))</f>
        <v/>
      </c>
    </row>
    <row r="1241" spans="1:10">
      <c r="A1241" s="30" t="s">
        <v>1728</v>
      </c>
      <c r="B1241" s="30" t="s">
        <v>2910</v>
      </c>
      <c r="C1241" s="30">
        <v>5</v>
      </c>
      <c r="D1241" s="30">
        <v>5</v>
      </c>
      <c r="F1241" s="24" t="str">
        <f>IFERROR(MATCH(A1241,기사별유입!$J$3:$J$3072,0),"")</f>
        <v/>
      </c>
      <c r="G1241" s="24" t="str">
        <f>IF(F1241="","",F1241&amp;"@"&amp;COUNTIF($F$1:F1241,F1241))</f>
        <v/>
      </c>
      <c r="H1241" s="24" t="str">
        <f t="shared" si="19"/>
        <v>Google 검색</v>
      </c>
      <c r="J1241" s="24" t="str">
        <f>IF(F1241="","",INDEX('기사 리스트'!B:B,MATCH("https://skinnonews.com"&amp;A1241,'기사 리스트'!C:C,0)))</f>
        <v/>
      </c>
    </row>
    <row r="1242" spans="1:10">
      <c r="A1242" s="30" t="s">
        <v>1303</v>
      </c>
      <c r="B1242" s="30" t="s">
        <v>2923</v>
      </c>
      <c r="C1242" s="30">
        <v>5</v>
      </c>
      <c r="D1242" s="30">
        <v>2</v>
      </c>
      <c r="F1242" s="24" t="str">
        <f>IFERROR(MATCH(A1242,기사별유입!$J$3:$J$3072,0),"")</f>
        <v/>
      </c>
      <c r="G1242" s="24" t="str">
        <f>IF(F1242="","",F1242&amp;"@"&amp;COUNTIF($F$1:F1242,F1242))</f>
        <v/>
      </c>
      <c r="H1242" s="24" t="str">
        <f t="shared" si="19"/>
        <v>Ozmailer.com</v>
      </c>
      <c r="J1242" s="24" t="str">
        <f>IF(F1242="","",INDEX('기사 리스트'!B:B,MATCH("https://skinnonews.com"&amp;A1242,'기사 리스트'!C:C,0)))</f>
        <v/>
      </c>
    </row>
    <row r="1243" spans="1:10">
      <c r="A1243" s="30" t="s">
        <v>1303</v>
      </c>
      <c r="B1243" s="30" t="s">
        <v>2917</v>
      </c>
      <c r="C1243" s="30">
        <v>5</v>
      </c>
      <c r="D1243" s="30">
        <v>2</v>
      </c>
      <c r="F1243" s="24" t="str">
        <f>IFERROR(MATCH(A1243,기사별유입!$J$3:$J$3072,0),"")</f>
        <v/>
      </c>
      <c r="G1243" s="24" t="str">
        <f>IF(F1243="","",F1243&amp;"@"&amp;COUNTIF($F$1:F1243,F1243))</f>
        <v/>
      </c>
      <c r="H1243" s="24" t="str">
        <f t="shared" si="19"/>
        <v>Skincheonpetrochem.com</v>
      </c>
      <c r="J1243" s="24" t="str">
        <f>IF(F1243="","",INDEX('기사 리스트'!B:B,MATCH("https://skinnonews.com"&amp;A1243,'기사 리스트'!C:C,0)))</f>
        <v/>
      </c>
    </row>
    <row r="1244" spans="1:10">
      <c r="A1244" s="30" t="s">
        <v>1216</v>
      </c>
      <c r="B1244" s="30" t="s">
        <v>2934</v>
      </c>
      <c r="C1244" s="30">
        <v>5</v>
      </c>
      <c r="D1244" s="30">
        <v>2</v>
      </c>
      <c r="F1244" s="24" t="str">
        <f>IFERROR(MATCH(A1244,기사별유입!$J$3:$J$3072,0),"")</f>
        <v/>
      </c>
      <c r="G1244" s="24" t="str">
        <f>IF(F1244="","",F1244&amp;"@"&amp;COUNTIF($F$1:F1244,F1244))</f>
        <v/>
      </c>
      <c r="H1244" s="24" t="str">
        <f t="shared" si="19"/>
        <v>Skinnovation.co.kr</v>
      </c>
      <c r="J1244" s="24" t="str">
        <f>IF(F1244="","",INDEX('기사 리스트'!B:B,MATCH("https://skinnonews.com"&amp;A1244,'기사 리스트'!C:C,0)))</f>
        <v/>
      </c>
    </row>
    <row r="1245" spans="1:10">
      <c r="A1245" s="30" t="s">
        <v>2880</v>
      </c>
      <c r="B1245" s="30" t="s">
        <v>2909</v>
      </c>
      <c r="C1245" s="30">
        <v>5</v>
      </c>
      <c r="D1245" s="30">
        <v>1</v>
      </c>
      <c r="F1245" s="24" t="str">
        <f>IFERROR(MATCH(A1245,기사별유입!$J$3:$J$3072,0),"")</f>
        <v/>
      </c>
      <c r="G1245" s="24" t="str">
        <f>IF(F1245="","",F1245&amp;"@"&amp;COUNTIF($F$1:F1245,F1245))</f>
        <v/>
      </c>
      <c r="H1245" s="24" t="str">
        <f t="shared" si="19"/>
        <v>직접유입</v>
      </c>
      <c r="J1245" s="24" t="str">
        <f>IF(F1245="","",INDEX('기사 리스트'!B:B,MATCH("https://skinnonews.com"&amp;A1245,'기사 리스트'!C:C,0)))</f>
        <v/>
      </c>
    </row>
    <row r="1246" spans="1:10">
      <c r="A1246" s="30" t="s">
        <v>2974</v>
      </c>
      <c r="B1246" s="30">
        <v>5</v>
      </c>
      <c r="C1246" s="30">
        <v>3</v>
      </c>
      <c r="D1246" s="30">
        <v>1.6666666666666601</v>
      </c>
      <c r="F1246" s="24" t="str">
        <f>IFERROR(MATCH(A1246,기사별유입!$J$3:$J$3072,0),"")</f>
        <v/>
      </c>
      <c r="G1246" s="24" t="str">
        <f>IF(F1246="","",F1246&amp;"@"&amp;COUNTIF($F$1:F1246,F1246))</f>
        <v/>
      </c>
      <c r="H1246" s="24" t="str">
        <f t="shared" si="19"/>
        <v>5</v>
      </c>
      <c r="J1246" s="24" t="str">
        <f>IF(F1246="","",INDEX('기사 리스트'!B:B,MATCH("https://skinnonews.com"&amp;A1246,'기사 리스트'!C:C,0)))</f>
        <v/>
      </c>
    </row>
    <row r="1247" spans="1:10">
      <c r="A1247" s="30" t="s">
        <v>3423</v>
      </c>
      <c r="B1247" s="30">
        <v>5</v>
      </c>
      <c r="C1247" s="30">
        <v>5</v>
      </c>
      <c r="D1247" s="30">
        <v>1</v>
      </c>
      <c r="F1247" s="24" t="str">
        <f>IFERROR(MATCH(A1247,기사별유입!$J$3:$J$3072,0),"")</f>
        <v/>
      </c>
      <c r="G1247" s="24" t="str">
        <f>IF(F1247="","",F1247&amp;"@"&amp;COUNTIF($F$1:F1247,F1247))</f>
        <v/>
      </c>
      <c r="H1247" s="24" t="str">
        <f t="shared" si="19"/>
        <v>5</v>
      </c>
      <c r="J1247" s="24" t="str">
        <f>IF(F1247="","",INDEX('기사 리스트'!B:B,MATCH("https://skinnonews.com"&amp;A1247,'기사 리스트'!C:C,0)))</f>
        <v/>
      </c>
    </row>
    <row r="1248" spans="1:10">
      <c r="A1248" s="30" t="s">
        <v>3234</v>
      </c>
      <c r="B1248" s="30" t="s">
        <v>2910</v>
      </c>
      <c r="C1248" s="30">
        <v>5</v>
      </c>
      <c r="D1248" s="30">
        <v>3</v>
      </c>
      <c r="F1248" s="24" t="str">
        <f>IFERROR(MATCH(A1248,기사별유입!$J$3:$J$3072,0),"")</f>
        <v/>
      </c>
      <c r="G1248" s="24" t="str">
        <f>IF(F1248="","",F1248&amp;"@"&amp;COUNTIF($F$1:F1248,F1248))</f>
        <v/>
      </c>
      <c r="H1248" s="24" t="str">
        <f t="shared" si="19"/>
        <v>Google 검색</v>
      </c>
      <c r="J1248" s="24" t="str">
        <f>IF(F1248="","",INDEX('기사 리스트'!B:B,MATCH("https://skinnonews.com"&amp;A1248,'기사 리스트'!C:C,0)))</f>
        <v/>
      </c>
    </row>
    <row r="1249" spans="1:10">
      <c r="A1249" s="30" t="s">
        <v>4568</v>
      </c>
      <c r="B1249" s="30">
        <v>5</v>
      </c>
      <c r="C1249" s="30">
        <v>2</v>
      </c>
      <c r="D1249" s="30">
        <v>2.5</v>
      </c>
      <c r="F1249" s="24" t="str">
        <f>IFERROR(MATCH(A1249,기사별유입!$J$3:$J$3072,0),"")</f>
        <v/>
      </c>
      <c r="G1249" s="24" t="str">
        <f>IF(F1249="","",F1249&amp;"@"&amp;COUNTIF($F$1:F1249,F1249))</f>
        <v/>
      </c>
      <c r="H1249" s="24" t="str">
        <f t="shared" si="19"/>
        <v>5</v>
      </c>
      <c r="J1249" s="24" t="str">
        <f>IF(F1249="","",INDEX('기사 리스트'!B:B,MATCH("https://skinnonews.com"&amp;A1249,'기사 리스트'!C:C,0)))</f>
        <v/>
      </c>
    </row>
    <row r="1250" spans="1:10">
      <c r="A1250" s="30" t="s">
        <v>1752</v>
      </c>
      <c r="B1250" s="30" t="s">
        <v>2910</v>
      </c>
      <c r="C1250" s="30">
        <v>5</v>
      </c>
      <c r="D1250" s="30">
        <v>5</v>
      </c>
      <c r="F1250" s="24" t="str">
        <f>IFERROR(MATCH(A1250,기사별유입!$J$3:$J$3072,0),"")</f>
        <v/>
      </c>
      <c r="G1250" s="24" t="str">
        <f>IF(F1250="","",F1250&amp;"@"&amp;COUNTIF($F$1:F1250,F1250))</f>
        <v/>
      </c>
      <c r="H1250" s="24" t="str">
        <f t="shared" si="19"/>
        <v>Google 검색</v>
      </c>
      <c r="J1250" s="24" t="str">
        <f>IF(F1250="","",INDEX('기사 리스트'!B:B,MATCH("https://skinnonews.com"&amp;A1250,'기사 리스트'!C:C,0)))</f>
        <v/>
      </c>
    </row>
    <row r="1251" spans="1:10">
      <c r="A1251" s="30" t="s">
        <v>2993</v>
      </c>
      <c r="B1251" s="30">
        <v>5</v>
      </c>
      <c r="C1251" s="30">
        <v>2</v>
      </c>
      <c r="D1251" s="30">
        <v>2.5</v>
      </c>
      <c r="F1251" s="24" t="str">
        <f>IFERROR(MATCH(A1251,기사별유입!$J$3:$J$3072,0),"")</f>
        <v/>
      </c>
      <c r="G1251" s="24" t="str">
        <f>IF(F1251="","",F1251&amp;"@"&amp;COUNTIF($F$1:F1251,F1251))</f>
        <v/>
      </c>
      <c r="H1251" s="24" t="str">
        <f t="shared" si="19"/>
        <v>5</v>
      </c>
      <c r="J1251" s="24" t="str">
        <f>IF(F1251="","",INDEX('기사 리스트'!B:B,MATCH("https://skinnonews.com"&amp;A1251,'기사 리스트'!C:C,0)))</f>
        <v/>
      </c>
    </row>
    <row r="1252" spans="1:10">
      <c r="A1252" s="30" t="s">
        <v>4569</v>
      </c>
      <c r="B1252" s="30">
        <v>5</v>
      </c>
      <c r="C1252" s="30">
        <v>2</v>
      </c>
      <c r="D1252" s="30">
        <v>2.5</v>
      </c>
      <c r="F1252" s="24" t="str">
        <f>IFERROR(MATCH(A1252,기사별유입!$J$3:$J$3072,0),"")</f>
        <v/>
      </c>
      <c r="G1252" s="24" t="str">
        <f>IF(F1252="","",F1252&amp;"@"&amp;COUNTIF($F$1:F1252,F1252))</f>
        <v/>
      </c>
      <c r="H1252" s="24" t="str">
        <f t="shared" si="19"/>
        <v>5</v>
      </c>
      <c r="J1252" s="24" t="str">
        <f>IF(F1252="","",INDEX('기사 리스트'!B:B,MATCH("https://skinnonews.com"&amp;A1252,'기사 리스트'!C:C,0)))</f>
        <v/>
      </c>
    </row>
    <row r="1253" spans="1:10">
      <c r="A1253" s="30" t="s">
        <v>3534</v>
      </c>
      <c r="B1253" s="30" t="s">
        <v>2910</v>
      </c>
      <c r="C1253" s="30">
        <v>5</v>
      </c>
      <c r="D1253" s="30">
        <v>2</v>
      </c>
      <c r="F1253" s="24" t="str">
        <f>IFERROR(MATCH(A1253,기사별유입!$J$3:$J$3072,0),"")</f>
        <v/>
      </c>
      <c r="G1253" s="24" t="str">
        <f>IF(F1253="","",F1253&amp;"@"&amp;COUNTIF($F$1:F1253,F1253))</f>
        <v/>
      </c>
      <c r="H1253" s="24" t="str">
        <f t="shared" si="19"/>
        <v>Google 검색</v>
      </c>
      <c r="J1253" s="24" t="str">
        <f>IF(F1253="","",INDEX('기사 리스트'!B:B,MATCH("https://skinnonews.com"&amp;A1253,'기사 리스트'!C:C,0)))</f>
        <v/>
      </c>
    </row>
    <row r="1254" spans="1:10">
      <c r="A1254" s="30" t="s">
        <v>1888</v>
      </c>
      <c r="B1254" s="30" t="s">
        <v>2910</v>
      </c>
      <c r="C1254" s="30">
        <v>5</v>
      </c>
      <c r="D1254" s="30">
        <v>5</v>
      </c>
      <c r="F1254" s="24" t="str">
        <f>IFERROR(MATCH(A1254,기사별유입!$J$3:$J$3072,0),"")</f>
        <v/>
      </c>
      <c r="G1254" s="24" t="str">
        <f>IF(F1254="","",F1254&amp;"@"&amp;COUNTIF($F$1:F1254,F1254))</f>
        <v/>
      </c>
      <c r="H1254" s="24" t="str">
        <f t="shared" si="19"/>
        <v>Google 검색</v>
      </c>
      <c r="J1254" s="24" t="str">
        <f>IF(F1254="","",INDEX('기사 리스트'!B:B,MATCH("https://skinnonews.com"&amp;A1254,'기사 리스트'!C:C,0)))</f>
        <v/>
      </c>
    </row>
    <row r="1255" spans="1:10">
      <c r="A1255" s="30" t="s">
        <v>2945</v>
      </c>
      <c r="B1255" s="30">
        <v>5</v>
      </c>
      <c r="C1255" s="30">
        <v>4</v>
      </c>
      <c r="D1255" s="30">
        <v>1.25</v>
      </c>
      <c r="F1255" s="24" t="str">
        <f>IFERROR(MATCH(A1255,기사별유입!$J$3:$J$3072,0),"")</f>
        <v/>
      </c>
      <c r="G1255" s="24" t="str">
        <f>IF(F1255="","",F1255&amp;"@"&amp;COUNTIF($F$1:F1255,F1255))</f>
        <v/>
      </c>
      <c r="H1255" s="24" t="str">
        <f t="shared" si="19"/>
        <v>5</v>
      </c>
      <c r="J1255" s="24" t="str">
        <f>IF(F1255="","",INDEX('기사 리스트'!B:B,MATCH("https://skinnonews.com"&amp;A1255,'기사 리스트'!C:C,0)))</f>
        <v/>
      </c>
    </row>
    <row r="1256" spans="1:10">
      <c r="A1256" s="30" t="s">
        <v>1698</v>
      </c>
      <c r="B1256" s="30" t="s">
        <v>2910</v>
      </c>
      <c r="C1256" s="30">
        <v>5</v>
      </c>
      <c r="D1256" s="30">
        <v>3</v>
      </c>
      <c r="F1256" s="24" t="str">
        <f>IFERROR(MATCH(A1256,기사별유입!$J$3:$J$3072,0),"")</f>
        <v/>
      </c>
      <c r="G1256" s="24" t="str">
        <f>IF(F1256="","",F1256&amp;"@"&amp;COUNTIF($F$1:F1256,F1256))</f>
        <v/>
      </c>
      <c r="H1256" s="24" t="str">
        <f t="shared" si="19"/>
        <v>Google 검색</v>
      </c>
      <c r="J1256" s="24" t="str">
        <f>IF(F1256="","",INDEX('기사 리스트'!B:B,MATCH("https://skinnonews.com"&amp;A1256,'기사 리스트'!C:C,0)))</f>
        <v/>
      </c>
    </row>
    <row r="1257" spans="1:10">
      <c r="A1257" s="30" t="s">
        <v>1953</v>
      </c>
      <c r="B1257" s="30" t="s">
        <v>2910</v>
      </c>
      <c r="C1257" s="30">
        <v>5</v>
      </c>
      <c r="D1257" s="30">
        <v>5</v>
      </c>
      <c r="F1257" s="24" t="str">
        <f>IFERROR(MATCH(A1257,기사별유입!$J$3:$J$3072,0),"")</f>
        <v/>
      </c>
      <c r="G1257" s="24" t="str">
        <f>IF(F1257="","",F1257&amp;"@"&amp;COUNTIF($F$1:F1257,F1257))</f>
        <v/>
      </c>
      <c r="H1257" s="24" t="str">
        <f t="shared" si="19"/>
        <v>Google 검색</v>
      </c>
      <c r="J1257" s="24" t="str">
        <f>IF(F1257="","",INDEX('기사 리스트'!B:B,MATCH("https://skinnonews.com"&amp;A1257,'기사 리스트'!C:C,0)))</f>
        <v/>
      </c>
    </row>
    <row r="1258" spans="1:10">
      <c r="A1258" s="30" t="s">
        <v>1755</v>
      </c>
      <c r="B1258" s="30" t="s">
        <v>2910</v>
      </c>
      <c r="C1258" s="30">
        <v>5</v>
      </c>
      <c r="D1258" s="30">
        <v>4</v>
      </c>
      <c r="F1258" s="24" t="str">
        <f>IFERROR(MATCH(A1258,기사별유입!$J$3:$J$3072,0),"")</f>
        <v/>
      </c>
      <c r="G1258" s="24" t="str">
        <f>IF(F1258="","",F1258&amp;"@"&amp;COUNTIF($F$1:F1258,F1258))</f>
        <v/>
      </c>
      <c r="H1258" s="24" t="str">
        <f t="shared" si="19"/>
        <v>Google 검색</v>
      </c>
      <c r="J1258" s="24" t="str">
        <f>IF(F1258="","",INDEX('기사 리스트'!B:B,MATCH("https://skinnonews.com"&amp;A1258,'기사 리스트'!C:C,0)))</f>
        <v/>
      </c>
    </row>
    <row r="1259" spans="1:10">
      <c r="A1259" s="30" t="s">
        <v>2995</v>
      </c>
      <c r="B1259" s="30">
        <v>5</v>
      </c>
      <c r="C1259" s="30">
        <v>2</v>
      </c>
      <c r="D1259" s="30">
        <v>2.5</v>
      </c>
      <c r="F1259" s="24" t="str">
        <f>IFERROR(MATCH(A1259,기사별유입!$J$3:$J$3072,0),"")</f>
        <v/>
      </c>
      <c r="G1259" s="24" t="str">
        <f>IF(F1259="","",F1259&amp;"@"&amp;COUNTIF($F$1:F1259,F1259))</f>
        <v/>
      </c>
      <c r="H1259" s="24" t="str">
        <f t="shared" si="19"/>
        <v>5</v>
      </c>
      <c r="J1259" s="24" t="str">
        <f>IF(F1259="","",INDEX('기사 리스트'!B:B,MATCH("https://skinnonews.com"&amp;A1259,'기사 리스트'!C:C,0)))</f>
        <v/>
      </c>
    </row>
    <row r="1260" spans="1:10">
      <c r="A1260" s="30" t="s">
        <v>1806</v>
      </c>
      <c r="B1260" s="30" t="s">
        <v>2911</v>
      </c>
      <c r="C1260" s="30">
        <v>5</v>
      </c>
      <c r="D1260" s="30">
        <v>3</v>
      </c>
      <c r="F1260" s="24" t="str">
        <f>IFERROR(MATCH(A1260,기사별유입!$J$3:$J$3072,0),"")</f>
        <v/>
      </c>
      <c r="G1260" s="24" t="str">
        <f>IF(F1260="","",F1260&amp;"@"&amp;COUNTIF($F$1:F1260,F1260))</f>
        <v/>
      </c>
      <c r="H1260" s="24" t="str">
        <f t="shared" si="19"/>
        <v>Naver 검색</v>
      </c>
      <c r="J1260" s="24" t="str">
        <f>IF(F1260="","",INDEX('기사 리스트'!B:B,MATCH("https://skinnonews.com"&amp;A1260,'기사 리스트'!C:C,0)))</f>
        <v/>
      </c>
    </row>
    <row r="1261" spans="1:10">
      <c r="A1261" s="30" t="s">
        <v>2492</v>
      </c>
      <c r="B1261" s="30" t="s">
        <v>2910</v>
      </c>
      <c r="C1261" s="30">
        <v>5</v>
      </c>
      <c r="D1261" s="30">
        <v>4</v>
      </c>
      <c r="F1261" s="24" t="str">
        <f>IFERROR(MATCH(A1261,기사별유입!$J$3:$J$3072,0),"")</f>
        <v/>
      </c>
      <c r="G1261" s="24" t="str">
        <f>IF(F1261="","",F1261&amp;"@"&amp;COUNTIF($F$1:F1261,F1261))</f>
        <v/>
      </c>
      <c r="H1261" s="24" t="str">
        <f t="shared" si="19"/>
        <v>Google 검색</v>
      </c>
      <c r="J1261" s="24" t="str">
        <f>IF(F1261="","",INDEX('기사 리스트'!B:B,MATCH("https://skinnonews.com"&amp;A1261,'기사 리스트'!C:C,0)))</f>
        <v/>
      </c>
    </row>
    <row r="1262" spans="1:10">
      <c r="A1262" s="30" t="s">
        <v>2984</v>
      </c>
      <c r="B1262" s="30">
        <v>5</v>
      </c>
      <c r="C1262" s="30">
        <v>4</v>
      </c>
      <c r="D1262" s="30">
        <v>1.25</v>
      </c>
      <c r="F1262" s="24" t="str">
        <f>IFERROR(MATCH(A1262,기사별유입!$J$3:$J$3072,0),"")</f>
        <v/>
      </c>
      <c r="G1262" s="24" t="str">
        <f>IF(F1262="","",F1262&amp;"@"&amp;COUNTIF($F$1:F1262,F1262))</f>
        <v/>
      </c>
      <c r="H1262" s="24" t="str">
        <f t="shared" si="19"/>
        <v>5</v>
      </c>
      <c r="J1262" s="24" t="str">
        <f>IF(F1262="","",INDEX('기사 리스트'!B:B,MATCH("https://skinnonews.com"&amp;A1262,'기사 리스트'!C:C,0)))</f>
        <v/>
      </c>
    </row>
    <row r="1263" spans="1:10">
      <c r="A1263" s="30" t="s">
        <v>2908</v>
      </c>
      <c r="B1263" s="30" t="s">
        <v>2910</v>
      </c>
      <c r="C1263" s="30">
        <v>5</v>
      </c>
      <c r="D1263" s="30">
        <v>4</v>
      </c>
      <c r="F1263" s="24" t="str">
        <f>IFERROR(MATCH(A1263,기사별유입!$J$3:$J$3072,0),"")</f>
        <v/>
      </c>
      <c r="G1263" s="24" t="str">
        <f>IF(F1263="","",F1263&amp;"@"&amp;COUNTIF($F$1:F1263,F1263))</f>
        <v/>
      </c>
      <c r="H1263" s="24" t="str">
        <f t="shared" si="19"/>
        <v>Google 검색</v>
      </c>
      <c r="J1263" s="24" t="str">
        <f>IF(F1263="","",INDEX('기사 리스트'!B:B,MATCH("https://skinnonews.com"&amp;A1263,'기사 리스트'!C:C,0)))</f>
        <v/>
      </c>
    </row>
    <row r="1264" spans="1:10">
      <c r="A1264" s="30" t="s">
        <v>4570</v>
      </c>
      <c r="B1264" s="30">
        <v>5</v>
      </c>
      <c r="C1264" s="30">
        <v>3</v>
      </c>
      <c r="D1264" s="30">
        <v>1.6666666666666601</v>
      </c>
      <c r="F1264" s="24" t="str">
        <f>IFERROR(MATCH(A1264,기사별유입!$J$3:$J$3072,0),"")</f>
        <v/>
      </c>
      <c r="G1264" s="24" t="str">
        <f>IF(F1264="","",F1264&amp;"@"&amp;COUNTIF($F$1:F1264,F1264))</f>
        <v/>
      </c>
      <c r="H1264" s="24" t="str">
        <f t="shared" si="19"/>
        <v>5</v>
      </c>
      <c r="J1264" s="24" t="str">
        <f>IF(F1264="","",INDEX('기사 리스트'!B:B,MATCH("https://skinnonews.com"&amp;A1264,'기사 리스트'!C:C,0)))</f>
        <v/>
      </c>
    </row>
    <row r="1265" spans="1:10">
      <c r="A1265" s="30" t="s">
        <v>2662</v>
      </c>
      <c r="B1265" s="30" t="s">
        <v>2910</v>
      </c>
      <c r="C1265" s="30">
        <v>5</v>
      </c>
      <c r="D1265" s="30">
        <v>5</v>
      </c>
      <c r="F1265" s="24" t="str">
        <f>IFERROR(MATCH(A1265,기사별유입!$J$3:$J$3072,0),"")</f>
        <v/>
      </c>
      <c r="G1265" s="24" t="str">
        <f>IF(F1265="","",F1265&amp;"@"&amp;COUNTIF($F$1:F1265,F1265))</f>
        <v/>
      </c>
      <c r="H1265" s="24" t="str">
        <f t="shared" si="19"/>
        <v>Google 검색</v>
      </c>
      <c r="J1265" s="24" t="str">
        <f>IF(F1265="","",INDEX('기사 리스트'!B:B,MATCH("https://skinnonews.com"&amp;A1265,'기사 리스트'!C:C,0)))</f>
        <v/>
      </c>
    </row>
    <row r="1266" spans="1:10">
      <c r="A1266" s="30" t="s">
        <v>3122</v>
      </c>
      <c r="B1266" s="30" t="s">
        <v>2910</v>
      </c>
      <c r="C1266" s="30">
        <v>5</v>
      </c>
      <c r="D1266" s="30">
        <v>5</v>
      </c>
      <c r="F1266" s="24" t="str">
        <f>IFERROR(MATCH(A1266,기사별유입!$J$3:$J$3072,0),"")</f>
        <v/>
      </c>
      <c r="G1266" s="24" t="str">
        <f>IF(F1266="","",F1266&amp;"@"&amp;COUNTIF($F$1:F1266,F1266))</f>
        <v/>
      </c>
      <c r="H1266" s="24" t="str">
        <f t="shared" si="19"/>
        <v>Google 검색</v>
      </c>
      <c r="J1266" s="24" t="str">
        <f>IF(F1266="","",INDEX('기사 리스트'!B:B,MATCH("https://skinnonews.com"&amp;A1266,'기사 리스트'!C:C,0)))</f>
        <v/>
      </c>
    </row>
    <row r="1267" spans="1:10">
      <c r="A1267" s="30" t="s">
        <v>1215</v>
      </c>
      <c r="B1267" s="30" t="s">
        <v>2955</v>
      </c>
      <c r="C1267" s="30">
        <v>4</v>
      </c>
      <c r="D1267" s="30">
        <v>3</v>
      </c>
      <c r="F1267" s="24" t="str">
        <f>IFERROR(MATCH(A1267,기사별유입!$J$3:$J$3072,0),"")</f>
        <v/>
      </c>
      <c r="G1267" s="24" t="str">
        <f>IF(F1267="","",F1267&amp;"@"&amp;COUNTIF($F$1:F1267,F1267))</f>
        <v/>
      </c>
      <c r="H1267" s="24" t="str">
        <f t="shared" si="19"/>
        <v>Sk.com</v>
      </c>
      <c r="J1267" s="24" t="str">
        <f>IF(F1267="","",INDEX('기사 리스트'!B:B,MATCH("https://skinnonews.com"&amp;A1267,'기사 리스트'!C:C,0)))</f>
        <v/>
      </c>
    </row>
    <row r="1268" spans="1:10">
      <c r="A1268" s="30" t="s">
        <v>1215</v>
      </c>
      <c r="B1268" s="30" t="s">
        <v>2956</v>
      </c>
      <c r="C1268" s="30">
        <v>4</v>
      </c>
      <c r="D1268" s="30">
        <v>3</v>
      </c>
      <c r="F1268" s="24" t="str">
        <f>IFERROR(MATCH(A1268,기사별유입!$J$3:$J$3072,0),"")</f>
        <v/>
      </c>
      <c r="G1268" s="24" t="str">
        <f>IF(F1268="","",F1268&amp;"@"&amp;COUNTIF($F$1:F1268,F1268))</f>
        <v/>
      </c>
      <c r="H1268" s="24" t="str">
        <f t="shared" si="19"/>
        <v>Skglobalchemical.com</v>
      </c>
      <c r="J1268" s="24" t="str">
        <f>IF(F1268="","",INDEX('기사 리스트'!B:B,MATCH("https://skinnonews.com"&amp;A1268,'기사 리스트'!C:C,0)))</f>
        <v/>
      </c>
    </row>
    <row r="1269" spans="1:10">
      <c r="A1269" s="30" t="s">
        <v>2494</v>
      </c>
      <c r="B1269" s="30" t="s">
        <v>2911</v>
      </c>
      <c r="C1269" s="30">
        <v>4</v>
      </c>
      <c r="D1269" s="30">
        <v>2</v>
      </c>
      <c r="F1269" s="24" t="str">
        <f>IFERROR(MATCH(A1269,기사별유입!$J$3:$J$3072,0),"")</f>
        <v/>
      </c>
      <c r="G1269" s="24" t="str">
        <f>IF(F1269="","",F1269&amp;"@"&amp;COUNTIF($F$1:F1269,F1269))</f>
        <v/>
      </c>
      <c r="H1269" s="24" t="str">
        <f t="shared" si="19"/>
        <v>Naver 검색</v>
      </c>
      <c r="J1269" s="24" t="str">
        <f>IF(F1269="","",INDEX('기사 리스트'!B:B,MATCH("https://skinnonews.com"&amp;A1269,'기사 리스트'!C:C,0)))</f>
        <v/>
      </c>
    </row>
    <row r="1270" spans="1:10">
      <c r="A1270" s="30" t="s">
        <v>2356</v>
      </c>
      <c r="B1270" s="30" t="s">
        <v>2910</v>
      </c>
      <c r="C1270" s="30">
        <v>4</v>
      </c>
      <c r="D1270" s="30">
        <v>4</v>
      </c>
      <c r="F1270" s="24" t="str">
        <f>IFERROR(MATCH(A1270,기사별유입!$J$3:$J$3072,0),"")</f>
        <v/>
      </c>
      <c r="G1270" s="24" t="str">
        <f>IF(F1270="","",F1270&amp;"@"&amp;COUNTIF($F$1:F1270,F1270))</f>
        <v/>
      </c>
      <c r="H1270" s="24" t="str">
        <f t="shared" si="19"/>
        <v>Google 검색</v>
      </c>
      <c r="J1270" s="24" t="str">
        <f>IF(F1270="","",INDEX('기사 리스트'!B:B,MATCH("https://skinnonews.com"&amp;A1270,'기사 리스트'!C:C,0)))</f>
        <v/>
      </c>
    </row>
    <row r="1271" spans="1:10">
      <c r="A1271" s="30" t="s">
        <v>1452</v>
      </c>
      <c r="B1271" s="30" t="s">
        <v>2911</v>
      </c>
      <c r="C1271" s="30">
        <v>4</v>
      </c>
      <c r="D1271" s="30">
        <v>4</v>
      </c>
      <c r="F1271" s="24" t="str">
        <f>IFERROR(MATCH(A1271,기사별유입!$J$3:$J$3072,0),"")</f>
        <v/>
      </c>
      <c r="G1271" s="24" t="str">
        <f>IF(F1271="","",F1271&amp;"@"&amp;COUNTIF($F$1:F1271,F1271))</f>
        <v/>
      </c>
      <c r="H1271" s="24" t="str">
        <f t="shared" si="19"/>
        <v>Naver 검색</v>
      </c>
      <c r="J1271" s="24" t="str">
        <f>IF(F1271="","",INDEX('기사 리스트'!B:B,MATCH("https://skinnonews.com"&amp;A1271,'기사 리스트'!C:C,0)))</f>
        <v/>
      </c>
    </row>
    <row r="1272" spans="1:10">
      <c r="A1272" s="30" t="s">
        <v>1957</v>
      </c>
      <c r="B1272" s="30" t="s">
        <v>2910</v>
      </c>
      <c r="C1272" s="30">
        <v>4</v>
      </c>
      <c r="D1272" s="30">
        <v>3</v>
      </c>
      <c r="F1272" s="24" t="str">
        <f>IFERROR(MATCH(A1272,기사별유입!$J$3:$J$3072,0),"")</f>
        <v/>
      </c>
      <c r="G1272" s="24" t="str">
        <f>IF(F1272="","",F1272&amp;"@"&amp;COUNTIF($F$1:F1272,F1272))</f>
        <v/>
      </c>
      <c r="H1272" s="24" t="str">
        <f t="shared" si="19"/>
        <v>Google 검색</v>
      </c>
      <c r="J1272" s="24" t="str">
        <f>IF(F1272="","",INDEX('기사 리스트'!B:B,MATCH("https://skinnonews.com"&amp;A1272,'기사 리스트'!C:C,0)))</f>
        <v/>
      </c>
    </row>
    <row r="1273" spans="1:10">
      <c r="A1273" s="30" t="s">
        <v>1668</v>
      </c>
      <c r="B1273" s="30" t="s">
        <v>2911</v>
      </c>
      <c r="C1273" s="30">
        <v>4</v>
      </c>
      <c r="D1273" s="30">
        <v>4</v>
      </c>
      <c r="F1273" s="24" t="str">
        <f>IFERROR(MATCH(A1273,기사별유입!$J$3:$J$3072,0),"")</f>
        <v/>
      </c>
      <c r="G1273" s="24" t="str">
        <f>IF(F1273="","",F1273&amp;"@"&amp;COUNTIF($F$1:F1273,F1273))</f>
        <v/>
      </c>
      <c r="H1273" s="24" t="str">
        <f t="shared" si="19"/>
        <v>Naver 검색</v>
      </c>
      <c r="J1273" s="24" t="str">
        <f>IF(F1273="","",INDEX('기사 리스트'!B:B,MATCH("https://skinnonews.com"&amp;A1273,'기사 리스트'!C:C,0)))</f>
        <v/>
      </c>
    </row>
    <row r="1274" spans="1:10">
      <c r="A1274" s="30" t="s">
        <v>1461</v>
      </c>
      <c r="B1274" s="30" t="s">
        <v>2909</v>
      </c>
      <c r="C1274" s="30">
        <v>4</v>
      </c>
      <c r="D1274" s="30">
        <v>3</v>
      </c>
      <c r="F1274" s="24" t="str">
        <f>IFERROR(MATCH(A1274,기사별유입!$J$3:$J$3072,0),"")</f>
        <v/>
      </c>
      <c r="G1274" s="24" t="str">
        <f>IF(F1274="","",F1274&amp;"@"&amp;COUNTIF($F$1:F1274,F1274))</f>
        <v/>
      </c>
      <c r="H1274" s="24" t="str">
        <f t="shared" si="19"/>
        <v>직접유입</v>
      </c>
      <c r="J1274" s="24" t="str">
        <f>IF(F1274="","",INDEX('기사 리스트'!B:B,MATCH("https://skinnonews.com"&amp;A1274,'기사 리스트'!C:C,0)))</f>
        <v/>
      </c>
    </row>
    <row r="1275" spans="1:10">
      <c r="A1275" s="30" t="s">
        <v>1317</v>
      </c>
      <c r="B1275" s="30" t="s">
        <v>2911</v>
      </c>
      <c r="C1275" s="30">
        <v>4</v>
      </c>
      <c r="D1275" s="30">
        <v>4</v>
      </c>
      <c r="F1275" s="24" t="str">
        <f>IFERROR(MATCH(A1275,기사별유입!$J$3:$J$3072,0),"")</f>
        <v/>
      </c>
      <c r="G1275" s="24" t="str">
        <f>IF(F1275="","",F1275&amp;"@"&amp;COUNTIF($F$1:F1275,F1275))</f>
        <v/>
      </c>
      <c r="H1275" s="24" t="str">
        <f t="shared" si="19"/>
        <v>Naver 검색</v>
      </c>
      <c r="J1275" s="24" t="str">
        <f>IF(F1275="","",INDEX('기사 리스트'!B:B,MATCH("https://skinnonews.com"&amp;A1275,'기사 리스트'!C:C,0)))</f>
        <v/>
      </c>
    </row>
    <row r="1276" spans="1:10">
      <c r="A1276" s="30" t="s">
        <v>1890</v>
      </c>
      <c r="B1276" s="30" t="s">
        <v>2910</v>
      </c>
      <c r="C1276" s="30">
        <v>4</v>
      </c>
      <c r="D1276" s="30">
        <v>4</v>
      </c>
      <c r="F1276" s="24" t="str">
        <f>IFERROR(MATCH(A1276,기사별유입!$J$3:$J$3072,0),"")</f>
        <v/>
      </c>
      <c r="G1276" s="24" t="str">
        <f>IF(F1276="","",F1276&amp;"@"&amp;COUNTIF($F$1:F1276,F1276))</f>
        <v/>
      </c>
      <c r="H1276" s="24" t="str">
        <f t="shared" si="19"/>
        <v>Google 검색</v>
      </c>
      <c r="J1276" s="24" t="str">
        <f>IF(F1276="","",INDEX('기사 리스트'!B:B,MATCH("https://skinnonews.com"&amp;A1276,'기사 리스트'!C:C,0)))</f>
        <v/>
      </c>
    </row>
    <row r="1277" spans="1:10">
      <c r="A1277" s="30" t="s">
        <v>1620</v>
      </c>
      <c r="B1277" s="30" t="s">
        <v>2916</v>
      </c>
      <c r="C1277" s="30">
        <v>4</v>
      </c>
      <c r="D1277" s="30">
        <v>1</v>
      </c>
      <c r="F1277" s="24" t="str">
        <f>IFERROR(MATCH(A1277,기사별유입!$J$3:$J$3072,0),"")</f>
        <v/>
      </c>
      <c r="G1277" s="24" t="str">
        <f>IF(F1277="","",F1277&amp;"@"&amp;COUNTIF($F$1:F1277,F1277))</f>
        <v/>
      </c>
      <c r="H1277" s="24" t="str">
        <f t="shared" si="19"/>
        <v>Bing</v>
      </c>
      <c r="J1277" s="24" t="str">
        <f>IF(F1277="","",INDEX('기사 리스트'!B:B,MATCH("https://skinnonews.com"&amp;A1277,'기사 리스트'!C:C,0)))</f>
        <v/>
      </c>
    </row>
    <row r="1278" spans="1:10">
      <c r="A1278" s="30" t="s">
        <v>1514</v>
      </c>
      <c r="B1278" s="30" t="s">
        <v>2911</v>
      </c>
      <c r="C1278" s="30">
        <v>4</v>
      </c>
      <c r="D1278" s="30">
        <v>4</v>
      </c>
      <c r="F1278" s="24" t="str">
        <f>IFERROR(MATCH(A1278,기사별유입!$J$3:$J$3072,0),"")</f>
        <v/>
      </c>
      <c r="G1278" s="24" t="str">
        <f>IF(F1278="","",F1278&amp;"@"&amp;COUNTIF($F$1:F1278,F1278))</f>
        <v/>
      </c>
      <c r="H1278" s="24" t="str">
        <f t="shared" si="19"/>
        <v>Naver 검색</v>
      </c>
      <c r="J1278" s="24" t="str">
        <f>IF(F1278="","",INDEX('기사 리스트'!B:B,MATCH("https://skinnonews.com"&amp;A1278,'기사 리스트'!C:C,0)))</f>
        <v/>
      </c>
    </row>
    <row r="1279" spans="1:10">
      <c r="A1279" s="30" t="s">
        <v>2049</v>
      </c>
      <c r="B1279" s="30" t="s">
        <v>2910</v>
      </c>
      <c r="C1279" s="30">
        <v>4</v>
      </c>
      <c r="D1279" s="30">
        <v>4</v>
      </c>
      <c r="F1279" s="24" t="str">
        <f>IFERROR(MATCH(A1279,기사별유입!$J$3:$J$3072,0),"")</f>
        <v/>
      </c>
      <c r="G1279" s="24" t="str">
        <f>IF(F1279="","",F1279&amp;"@"&amp;COUNTIF($F$1:F1279,F1279))</f>
        <v/>
      </c>
      <c r="H1279" s="24" t="str">
        <f t="shared" si="19"/>
        <v>Google 검색</v>
      </c>
      <c r="J1279" s="24" t="str">
        <f>IF(F1279="","",INDEX('기사 리스트'!B:B,MATCH("https://skinnonews.com"&amp;A1279,'기사 리스트'!C:C,0)))</f>
        <v/>
      </c>
    </row>
    <row r="1280" spans="1:10">
      <c r="A1280" s="30" t="s">
        <v>1456</v>
      </c>
      <c r="B1280" s="30" t="s">
        <v>2911</v>
      </c>
      <c r="C1280" s="30">
        <v>4</v>
      </c>
      <c r="D1280" s="30">
        <v>3</v>
      </c>
      <c r="F1280" s="24" t="str">
        <f>IFERROR(MATCH(A1280,기사별유입!$J$3:$J$3072,0),"")</f>
        <v/>
      </c>
      <c r="G1280" s="24" t="str">
        <f>IF(F1280="","",F1280&amp;"@"&amp;COUNTIF($F$1:F1280,F1280))</f>
        <v/>
      </c>
      <c r="H1280" s="24" t="str">
        <f t="shared" si="19"/>
        <v>Naver 검색</v>
      </c>
      <c r="J1280" s="24" t="str">
        <f>IF(F1280="","",INDEX('기사 리스트'!B:B,MATCH("https://skinnonews.com"&amp;A1280,'기사 리스트'!C:C,0)))</f>
        <v/>
      </c>
    </row>
    <row r="1281" spans="1:10">
      <c r="A1281" s="30" t="s">
        <v>1893</v>
      </c>
      <c r="B1281" s="30" t="s">
        <v>2910</v>
      </c>
      <c r="C1281" s="30">
        <v>4</v>
      </c>
      <c r="D1281" s="30">
        <v>4</v>
      </c>
      <c r="F1281" s="24" t="str">
        <f>IFERROR(MATCH(A1281,기사별유입!$J$3:$J$3072,0),"")</f>
        <v/>
      </c>
      <c r="G1281" s="24" t="str">
        <f>IF(F1281="","",F1281&amp;"@"&amp;COUNTIF($F$1:F1281,F1281))</f>
        <v/>
      </c>
      <c r="H1281" s="24" t="str">
        <f t="shared" si="19"/>
        <v>Google 검색</v>
      </c>
      <c r="J1281" s="24" t="str">
        <f>IF(F1281="","",INDEX('기사 리스트'!B:B,MATCH("https://skinnonews.com"&amp;A1281,'기사 리스트'!C:C,0)))</f>
        <v/>
      </c>
    </row>
    <row r="1282" spans="1:10">
      <c r="A1282" s="30" t="s">
        <v>1893</v>
      </c>
      <c r="B1282" s="30" t="s">
        <v>2911</v>
      </c>
      <c r="C1282" s="30">
        <v>4</v>
      </c>
      <c r="D1282" s="30">
        <v>3</v>
      </c>
      <c r="F1282" s="24" t="str">
        <f>IFERROR(MATCH(A1282,기사별유입!$J$3:$J$3072,0),"")</f>
        <v/>
      </c>
      <c r="G1282" s="24" t="str">
        <f>IF(F1282="","",F1282&amp;"@"&amp;COUNTIF($F$1:F1282,F1282))</f>
        <v/>
      </c>
      <c r="H1282" s="24" t="str">
        <f t="shared" si="19"/>
        <v>Naver 검색</v>
      </c>
      <c r="J1282" s="24" t="str">
        <f>IF(F1282="","",INDEX('기사 리스트'!B:B,MATCH("https://skinnonews.com"&amp;A1282,'기사 리스트'!C:C,0)))</f>
        <v/>
      </c>
    </row>
    <row r="1283" spans="1:10">
      <c r="A1283" s="30" t="s">
        <v>2253</v>
      </c>
      <c r="B1283" s="30" t="s">
        <v>2910</v>
      </c>
      <c r="C1283" s="30">
        <v>4</v>
      </c>
      <c r="D1283" s="30">
        <v>3</v>
      </c>
      <c r="F1283" s="24" t="str">
        <f>IFERROR(MATCH(A1283,기사별유입!$J$3:$J$3072,0),"")</f>
        <v/>
      </c>
      <c r="G1283" s="24" t="str">
        <f>IF(F1283="","",F1283&amp;"@"&amp;COUNTIF($F$1:F1283,F1283))</f>
        <v/>
      </c>
      <c r="H1283" s="24" t="str">
        <f t="shared" ref="H1283:H1346" si="20">IF(B1283="naver","Naver 검색",IF(B1283="google","Google 검색",IF(B1283="(direct)","직접유입",UPPER(LEFT(B1283,1))&amp;MID(B1283,2,99))))</f>
        <v>Google 검색</v>
      </c>
      <c r="J1283" s="24" t="str">
        <f>IF(F1283="","",INDEX('기사 리스트'!B:B,MATCH("https://skinnonews.com"&amp;A1283,'기사 리스트'!C:C,0)))</f>
        <v/>
      </c>
    </row>
    <row r="1284" spans="1:10">
      <c r="A1284" s="30" t="s">
        <v>1813</v>
      </c>
      <c r="B1284" s="30" t="s">
        <v>2911</v>
      </c>
      <c r="C1284" s="30">
        <v>4</v>
      </c>
      <c r="D1284" s="30">
        <v>4</v>
      </c>
      <c r="F1284" s="24" t="str">
        <f>IFERROR(MATCH(A1284,기사별유입!$J$3:$J$3072,0),"")</f>
        <v/>
      </c>
      <c r="G1284" s="24" t="str">
        <f>IF(F1284="","",F1284&amp;"@"&amp;COUNTIF($F$1:F1284,F1284))</f>
        <v/>
      </c>
      <c r="H1284" s="24" t="str">
        <f t="shared" si="20"/>
        <v>Naver 검색</v>
      </c>
      <c r="J1284" s="24" t="str">
        <f>IF(F1284="","",INDEX('기사 리스트'!B:B,MATCH("https://skinnonews.com"&amp;A1284,'기사 리스트'!C:C,0)))</f>
        <v/>
      </c>
    </row>
    <row r="1285" spans="1:10">
      <c r="A1285" s="30" t="s">
        <v>3557</v>
      </c>
      <c r="B1285" s="30" t="s">
        <v>2910</v>
      </c>
      <c r="C1285" s="30">
        <v>4</v>
      </c>
      <c r="D1285" s="30">
        <v>4</v>
      </c>
      <c r="F1285" s="24" t="str">
        <f>IFERROR(MATCH(A1285,기사별유입!$J$3:$J$3072,0),"")</f>
        <v/>
      </c>
      <c r="G1285" s="24" t="str">
        <f>IF(F1285="","",F1285&amp;"@"&amp;COUNTIF($F$1:F1285,F1285))</f>
        <v/>
      </c>
      <c r="H1285" s="24" t="str">
        <f t="shared" si="20"/>
        <v>Google 검색</v>
      </c>
      <c r="J1285" s="24" t="str">
        <f>IF(F1285="","",INDEX('기사 리스트'!B:B,MATCH("https://skinnonews.com"&amp;A1285,'기사 리스트'!C:C,0)))</f>
        <v/>
      </c>
    </row>
    <row r="1286" spans="1:10">
      <c r="A1286" s="30" t="s">
        <v>1965</v>
      </c>
      <c r="B1286" s="30" t="s">
        <v>2910</v>
      </c>
      <c r="C1286" s="30">
        <v>4</v>
      </c>
      <c r="D1286" s="30">
        <v>4</v>
      </c>
      <c r="F1286" s="24" t="str">
        <f>IFERROR(MATCH(A1286,기사별유입!$J$3:$J$3072,0),"")</f>
        <v/>
      </c>
      <c r="G1286" s="24" t="str">
        <f>IF(F1286="","",F1286&amp;"@"&amp;COUNTIF($F$1:F1286,F1286))</f>
        <v/>
      </c>
      <c r="H1286" s="24" t="str">
        <f t="shared" si="20"/>
        <v>Google 검색</v>
      </c>
      <c r="J1286" s="24" t="str">
        <f>IF(F1286="","",INDEX('기사 리스트'!B:B,MATCH("https://skinnonews.com"&amp;A1286,'기사 리스트'!C:C,0)))</f>
        <v/>
      </c>
    </row>
    <row r="1287" spans="1:10">
      <c r="A1287" s="30" t="s">
        <v>2510</v>
      </c>
      <c r="B1287" s="30" t="s">
        <v>2910</v>
      </c>
      <c r="C1287" s="30">
        <v>4</v>
      </c>
      <c r="D1287" s="30">
        <v>3</v>
      </c>
      <c r="F1287" s="24" t="str">
        <f>IFERROR(MATCH(A1287,기사별유입!$J$3:$J$3072,0),"")</f>
        <v/>
      </c>
      <c r="G1287" s="24" t="str">
        <f>IF(F1287="","",F1287&amp;"@"&amp;COUNTIF($F$1:F1287,F1287))</f>
        <v/>
      </c>
      <c r="H1287" s="24" t="str">
        <f t="shared" si="20"/>
        <v>Google 검색</v>
      </c>
      <c r="J1287" s="24" t="str">
        <f>IF(F1287="","",INDEX('기사 리스트'!B:B,MATCH("https://skinnonews.com"&amp;A1287,'기사 리스트'!C:C,0)))</f>
        <v/>
      </c>
    </row>
    <row r="1288" spans="1:10">
      <c r="A1288" s="30" t="s">
        <v>1646</v>
      </c>
      <c r="B1288" s="30" t="s">
        <v>2910</v>
      </c>
      <c r="C1288" s="30">
        <v>4</v>
      </c>
      <c r="D1288" s="30">
        <v>4</v>
      </c>
      <c r="F1288" s="24" t="str">
        <f>IFERROR(MATCH(A1288,기사별유입!$J$3:$J$3072,0),"")</f>
        <v/>
      </c>
      <c r="G1288" s="24" t="str">
        <f>IF(F1288="","",F1288&amp;"@"&amp;COUNTIF($F$1:F1288,F1288))</f>
        <v/>
      </c>
      <c r="H1288" s="24" t="str">
        <f t="shared" si="20"/>
        <v>Google 검색</v>
      </c>
      <c r="J1288" s="24" t="str">
        <f>IF(F1288="","",INDEX('기사 리스트'!B:B,MATCH("https://skinnonews.com"&amp;A1288,'기사 리스트'!C:C,0)))</f>
        <v/>
      </c>
    </row>
    <row r="1289" spans="1:10">
      <c r="A1289" s="30" t="s">
        <v>1815</v>
      </c>
      <c r="B1289" s="30" t="s">
        <v>2910</v>
      </c>
      <c r="C1289" s="30">
        <v>4</v>
      </c>
      <c r="D1289" s="30">
        <v>3</v>
      </c>
      <c r="F1289" s="24" t="str">
        <f>IFERROR(MATCH(A1289,기사별유입!$J$3:$J$3072,0),"")</f>
        <v/>
      </c>
      <c r="G1289" s="24" t="str">
        <f>IF(F1289="","",F1289&amp;"@"&amp;COUNTIF($F$1:F1289,F1289))</f>
        <v/>
      </c>
      <c r="H1289" s="24" t="str">
        <f t="shared" si="20"/>
        <v>Google 검색</v>
      </c>
      <c r="J1289" s="24" t="str">
        <f>IF(F1289="","",INDEX('기사 리스트'!B:B,MATCH("https://skinnonews.com"&amp;A1289,'기사 리스트'!C:C,0)))</f>
        <v/>
      </c>
    </row>
    <row r="1290" spans="1:10">
      <c r="A1290" s="30" t="s">
        <v>1246</v>
      </c>
      <c r="B1290" s="30" t="s">
        <v>2909</v>
      </c>
      <c r="C1290" s="30">
        <v>4</v>
      </c>
      <c r="D1290" s="30">
        <v>3</v>
      </c>
      <c r="F1290" s="24">
        <f>IFERROR(MATCH(A1290,기사별유입!$J$3:$J$3072,0),"")</f>
        <v>72</v>
      </c>
      <c r="G1290" s="24" t="str">
        <f>IF(F1290="","",F1290&amp;"@"&amp;COUNTIF($F$1:F1290,F1290))</f>
        <v>72@2</v>
      </c>
      <c r="H1290" s="24" t="str">
        <f t="shared" si="20"/>
        <v>직접유입</v>
      </c>
      <c r="J1290" s="24" t="str">
        <f>IF(F1290="","",INDEX('기사 리스트'!B:B,MATCH("https://skinnonews.com"&amp;A1290,'기사 리스트'!C:C,0)))</f>
        <v>[기고] 언제나 전력과 함께 : V2L은 왜 신형 전기차가 반드시 구비해야 하는 기능인가? – 제임스 카터 (James Carter)</v>
      </c>
    </row>
    <row r="1291" spans="1:10">
      <c r="A1291" s="30" t="s">
        <v>1394</v>
      </c>
      <c r="B1291" s="30" t="s">
        <v>2910</v>
      </c>
      <c r="C1291" s="30">
        <v>4</v>
      </c>
      <c r="D1291" s="30">
        <v>4</v>
      </c>
      <c r="F1291" s="24" t="str">
        <f>IFERROR(MATCH(A1291,기사별유입!$J$3:$J$3072,0),"")</f>
        <v/>
      </c>
      <c r="G1291" s="24" t="str">
        <f>IF(F1291="","",F1291&amp;"@"&amp;COUNTIF($F$1:F1291,F1291))</f>
        <v/>
      </c>
      <c r="H1291" s="24" t="str">
        <f t="shared" si="20"/>
        <v>Google 검색</v>
      </c>
      <c r="J1291" s="24" t="str">
        <f>IF(F1291="","",INDEX('기사 리스트'!B:B,MATCH("https://skinnonews.com"&amp;A1291,'기사 리스트'!C:C,0)))</f>
        <v/>
      </c>
    </row>
    <row r="1292" spans="1:10">
      <c r="A1292" s="30" t="s">
        <v>1541</v>
      </c>
      <c r="B1292" s="30" t="s">
        <v>2910</v>
      </c>
      <c r="C1292" s="30">
        <v>4</v>
      </c>
      <c r="D1292" s="30">
        <v>2</v>
      </c>
      <c r="F1292" s="24" t="str">
        <f>IFERROR(MATCH(A1292,기사별유입!$J$3:$J$3072,0),"")</f>
        <v/>
      </c>
      <c r="G1292" s="24" t="str">
        <f>IF(F1292="","",F1292&amp;"@"&amp;COUNTIF($F$1:F1292,F1292))</f>
        <v/>
      </c>
      <c r="H1292" s="24" t="str">
        <f t="shared" si="20"/>
        <v>Google 검색</v>
      </c>
      <c r="J1292" s="24" t="str">
        <f>IF(F1292="","",INDEX('기사 리스트'!B:B,MATCH("https://skinnonews.com"&amp;A1292,'기사 리스트'!C:C,0)))</f>
        <v/>
      </c>
    </row>
    <row r="1293" spans="1:10">
      <c r="A1293" s="30" t="s">
        <v>2513</v>
      </c>
      <c r="B1293" s="30" t="s">
        <v>2910</v>
      </c>
      <c r="C1293" s="30">
        <v>4</v>
      </c>
      <c r="D1293" s="30">
        <v>4</v>
      </c>
      <c r="F1293" s="24" t="str">
        <f>IFERROR(MATCH(A1293,기사별유입!$J$3:$J$3072,0),"")</f>
        <v/>
      </c>
      <c r="G1293" s="24" t="str">
        <f>IF(F1293="","",F1293&amp;"@"&amp;COUNTIF($F$1:F1293,F1293))</f>
        <v/>
      </c>
      <c r="H1293" s="24" t="str">
        <f t="shared" si="20"/>
        <v>Google 검색</v>
      </c>
      <c r="J1293" s="24" t="str">
        <f>IF(F1293="","",INDEX('기사 리스트'!B:B,MATCH("https://skinnonews.com"&amp;A1293,'기사 리스트'!C:C,0)))</f>
        <v/>
      </c>
    </row>
    <row r="1294" spans="1:10">
      <c r="A1294" s="30" t="s">
        <v>1296</v>
      </c>
      <c r="B1294" s="30" t="s">
        <v>2910</v>
      </c>
      <c r="C1294" s="30">
        <v>4</v>
      </c>
      <c r="D1294" s="30">
        <v>4</v>
      </c>
      <c r="F1294" s="24" t="str">
        <f>IFERROR(MATCH(A1294,기사별유입!$J$3:$J$3072,0),"")</f>
        <v/>
      </c>
      <c r="G1294" s="24" t="str">
        <f>IF(F1294="","",F1294&amp;"@"&amp;COUNTIF($F$1:F1294,F1294))</f>
        <v/>
      </c>
      <c r="H1294" s="24" t="str">
        <f t="shared" si="20"/>
        <v>Google 검색</v>
      </c>
      <c r="J1294" s="24" t="str">
        <f>IF(F1294="","",INDEX('기사 리스트'!B:B,MATCH("https://skinnonews.com"&amp;A1294,'기사 리스트'!C:C,0)))</f>
        <v/>
      </c>
    </row>
    <row r="1295" spans="1:10">
      <c r="A1295" s="30" t="s">
        <v>2261</v>
      </c>
      <c r="B1295" s="30" t="s">
        <v>2910</v>
      </c>
      <c r="C1295" s="30">
        <v>4</v>
      </c>
      <c r="D1295" s="30">
        <v>3</v>
      </c>
      <c r="F1295" s="24" t="str">
        <f>IFERROR(MATCH(A1295,기사별유입!$J$3:$J$3072,0),"")</f>
        <v/>
      </c>
      <c r="G1295" s="24" t="str">
        <f>IF(F1295="","",F1295&amp;"@"&amp;COUNTIF($F$1:F1295,F1295))</f>
        <v/>
      </c>
      <c r="H1295" s="24" t="str">
        <f t="shared" si="20"/>
        <v>Google 검색</v>
      </c>
      <c r="J1295" s="24" t="str">
        <f>IF(F1295="","",INDEX('기사 리스트'!B:B,MATCH("https://skinnonews.com"&amp;A1295,'기사 리스트'!C:C,0)))</f>
        <v/>
      </c>
    </row>
    <row r="1296" spans="1:10">
      <c r="A1296" s="30" t="s">
        <v>1516</v>
      </c>
      <c r="B1296" s="30" t="s">
        <v>2910</v>
      </c>
      <c r="C1296" s="30">
        <v>4</v>
      </c>
      <c r="D1296" s="30">
        <v>4</v>
      </c>
      <c r="F1296" s="24" t="str">
        <f>IFERROR(MATCH(A1296,기사별유입!$J$3:$J$3072,0),"")</f>
        <v/>
      </c>
      <c r="G1296" s="24" t="str">
        <f>IF(F1296="","",F1296&amp;"@"&amp;COUNTIF($F$1:F1296,F1296))</f>
        <v/>
      </c>
      <c r="H1296" s="24" t="str">
        <f t="shared" si="20"/>
        <v>Google 검색</v>
      </c>
      <c r="J1296" s="24" t="str">
        <f>IF(F1296="","",INDEX('기사 리스트'!B:B,MATCH("https://skinnonews.com"&amp;A1296,'기사 리스트'!C:C,0)))</f>
        <v/>
      </c>
    </row>
    <row r="1297" spans="1:10">
      <c r="A1297" s="30" t="s">
        <v>2062</v>
      </c>
      <c r="B1297" s="30" t="s">
        <v>2910</v>
      </c>
      <c r="C1297" s="30">
        <v>4</v>
      </c>
      <c r="D1297" s="30">
        <v>3</v>
      </c>
      <c r="F1297" s="24" t="str">
        <f>IFERROR(MATCH(A1297,기사별유입!$J$3:$J$3072,0),"")</f>
        <v/>
      </c>
      <c r="G1297" s="24" t="str">
        <f>IF(F1297="","",F1297&amp;"@"&amp;COUNTIF($F$1:F1297,F1297))</f>
        <v/>
      </c>
      <c r="H1297" s="24" t="str">
        <f t="shared" si="20"/>
        <v>Google 검색</v>
      </c>
      <c r="J1297" s="24" t="str">
        <f>IF(F1297="","",INDEX('기사 리스트'!B:B,MATCH("https://skinnonews.com"&amp;A1297,'기사 리스트'!C:C,0)))</f>
        <v/>
      </c>
    </row>
    <row r="1298" spans="1:10">
      <c r="A1298" s="30" t="s">
        <v>1274</v>
      </c>
      <c r="B1298" s="30" t="s">
        <v>2909</v>
      </c>
      <c r="C1298" s="30">
        <v>4</v>
      </c>
      <c r="D1298" s="30">
        <v>5</v>
      </c>
      <c r="F1298" s="24">
        <f>IFERROR(MATCH(A1298,기사별유입!$J$3:$J$3072,0),"")</f>
        <v>55</v>
      </c>
      <c r="G1298" s="24" t="str">
        <f>IF(F1298="","",F1298&amp;"@"&amp;COUNTIF($F$1:F1298,F1298))</f>
        <v>55@2</v>
      </c>
      <c r="H1298" s="24" t="str">
        <f t="shared" si="20"/>
        <v>직접유입</v>
      </c>
      <c r="J1298" s="24" t="str">
        <f>IF(F1298="","",INDEX('기사 리스트'!B:B,MATCH("https://skinnonews.com"&amp;A1298,'기사 리스트'!C:C,0)))</f>
        <v>SK온, 세계 최고 리튬이온전도도 新고체전해질 개발 성공</v>
      </c>
    </row>
    <row r="1299" spans="1:10">
      <c r="A1299" s="30" t="s">
        <v>2379</v>
      </c>
      <c r="B1299" s="30" t="s">
        <v>2910</v>
      </c>
      <c r="C1299" s="30">
        <v>4</v>
      </c>
      <c r="D1299" s="30">
        <v>4</v>
      </c>
      <c r="F1299" s="24" t="str">
        <f>IFERROR(MATCH(A1299,기사별유입!$J$3:$J$3072,0),"")</f>
        <v/>
      </c>
      <c r="G1299" s="24" t="str">
        <f>IF(F1299="","",F1299&amp;"@"&amp;COUNTIF($F$1:F1299,F1299))</f>
        <v/>
      </c>
      <c r="H1299" s="24" t="str">
        <f t="shared" si="20"/>
        <v>Google 검색</v>
      </c>
      <c r="J1299" s="24" t="str">
        <f>IF(F1299="","",INDEX('기사 리스트'!B:B,MATCH("https://skinnonews.com"&amp;A1299,'기사 리스트'!C:C,0)))</f>
        <v/>
      </c>
    </row>
    <row r="1300" spans="1:10">
      <c r="A1300" s="30" t="s">
        <v>1601</v>
      </c>
      <c r="B1300" s="30" t="s">
        <v>2910</v>
      </c>
      <c r="C1300" s="30">
        <v>4</v>
      </c>
      <c r="D1300" s="30">
        <v>4</v>
      </c>
      <c r="F1300" s="24" t="str">
        <f>IFERROR(MATCH(A1300,기사별유입!$J$3:$J$3072,0),"")</f>
        <v/>
      </c>
      <c r="G1300" s="24" t="str">
        <f>IF(F1300="","",F1300&amp;"@"&amp;COUNTIF($F$1:F1300,F1300))</f>
        <v/>
      </c>
      <c r="H1300" s="24" t="str">
        <f t="shared" si="20"/>
        <v>Google 검색</v>
      </c>
      <c r="J1300" s="24" t="str">
        <f>IF(F1300="","",INDEX('기사 리스트'!B:B,MATCH("https://skinnonews.com"&amp;A1300,'기사 리스트'!C:C,0)))</f>
        <v/>
      </c>
    </row>
    <row r="1301" spans="1:10">
      <c r="A1301" s="30" t="s">
        <v>1706</v>
      </c>
      <c r="B1301" s="30" t="s">
        <v>2909</v>
      </c>
      <c r="C1301" s="30">
        <v>4</v>
      </c>
      <c r="D1301" s="30">
        <v>3</v>
      </c>
      <c r="F1301" s="24" t="str">
        <f>IFERROR(MATCH(A1301,기사별유입!$J$3:$J$3072,0),"")</f>
        <v/>
      </c>
      <c r="G1301" s="24" t="str">
        <f>IF(F1301="","",F1301&amp;"@"&amp;COUNTIF($F$1:F1301,F1301))</f>
        <v/>
      </c>
      <c r="H1301" s="24" t="str">
        <f t="shared" si="20"/>
        <v>직접유입</v>
      </c>
      <c r="J1301" s="24" t="str">
        <f>IF(F1301="","",INDEX('기사 리스트'!B:B,MATCH("https://skinnonews.com"&amp;A1301,'기사 리스트'!C:C,0)))</f>
        <v/>
      </c>
    </row>
    <row r="1302" spans="1:10">
      <c r="A1302" s="30" t="s">
        <v>1973</v>
      </c>
      <c r="B1302" s="30" t="s">
        <v>2910</v>
      </c>
      <c r="C1302" s="30">
        <v>4</v>
      </c>
      <c r="D1302" s="30">
        <v>4</v>
      </c>
      <c r="F1302" s="24" t="str">
        <f>IFERROR(MATCH(A1302,기사별유입!$J$3:$J$3072,0),"")</f>
        <v/>
      </c>
      <c r="G1302" s="24" t="str">
        <f>IF(F1302="","",F1302&amp;"@"&amp;COUNTIF($F$1:F1302,F1302))</f>
        <v/>
      </c>
      <c r="H1302" s="24" t="str">
        <f t="shared" si="20"/>
        <v>Google 검색</v>
      </c>
      <c r="J1302" s="24" t="str">
        <f>IF(F1302="","",INDEX('기사 리스트'!B:B,MATCH("https://skinnonews.com"&amp;A1302,'기사 리스트'!C:C,0)))</f>
        <v/>
      </c>
    </row>
    <row r="1303" spans="1:10">
      <c r="A1303" s="30" t="s">
        <v>1817</v>
      </c>
      <c r="B1303" s="30" t="s">
        <v>2910</v>
      </c>
      <c r="C1303" s="30">
        <v>4</v>
      </c>
      <c r="D1303" s="30">
        <v>2</v>
      </c>
      <c r="F1303" s="24" t="str">
        <f>IFERROR(MATCH(A1303,기사별유입!$J$3:$J$3072,0),"")</f>
        <v/>
      </c>
      <c r="G1303" s="24" t="str">
        <f>IF(F1303="","",F1303&amp;"@"&amp;COUNTIF($F$1:F1303,F1303))</f>
        <v/>
      </c>
      <c r="H1303" s="24" t="str">
        <f t="shared" si="20"/>
        <v>Google 검색</v>
      </c>
      <c r="J1303" s="24" t="str">
        <f>IF(F1303="","",INDEX('기사 리스트'!B:B,MATCH("https://skinnonews.com"&amp;A1303,'기사 리스트'!C:C,0)))</f>
        <v/>
      </c>
    </row>
    <row r="1304" spans="1:10">
      <c r="A1304" s="30" t="s">
        <v>2154</v>
      </c>
      <c r="B1304" s="30" t="s">
        <v>2910</v>
      </c>
      <c r="C1304" s="30">
        <v>4</v>
      </c>
      <c r="D1304" s="30">
        <v>4</v>
      </c>
      <c r="F1304" s="24" t="str">
        <f>IFERROR(MATCH(A1304,기사별유입!$J$3:$J$3072,0),"")</f>
        <v/>
      </c>
      <c r="G1304" s="24" t="str">
        <f>IF(F1304="","",F1304&amp;"@"&amp;COUNTIF($F$1:F1304,F1304))</f>
        <v/>
      </c>
      <c r="H1304" s="24" t="str">
        <f t="shared" si="20"/>
        <v>Google 검색</v>
      </c>
      <c r="J1304" s="24" t="str">
        <f>IF(F1304="","",INDEX('기사 리스트'!B:B,MATCH("https://skinnonews.com"&amp;A1304,'기사 리스트'!C:C,0)))</f>
        <v/>
      </c>
    </row>
    <row r="1305" spans="1:10">
      <c r="A1305" s="30" t="s">
        <v>1517</v>
      </c>
      <c r="B1305" s="30" t="s">
        <v>2911</v>
      </c>
      <c r="C1305" s="30">
        <v>4</v>
      </c>
      <c r="D1305" s="30">
        <v>2</v>
      </c>
      <c r="F1305" s="24" t="str">
        <f>IFERROR(MATCH(A1305,기사별유입!$J$3:$J$3072,0),"")</f>
        <v/>
      </c>
      <c r="G1305" s="24" t="str">
        <f>IF(F1305="","",F1305&amp;"@"&amp;COUNTIF($F$1:F1305,F1305))</f>
        <v/>
      </c>
      <c r="H1305" s="24" t="str">
        <f t="shared" si="20"/>
        <v>Naver 검색</v>
      </c>
      <c r="J1305" s="24" t="str">
        <f>IF(F1305="","",INDEX('기사 리스트'!B:B,MATCH("https://skinnonews.com"&amp;A1305,'기사 리스트'!C:C,0)))</f>
        <v/>
      </c>
    </row>
    <row r="1306" spans="1:10">
      <c r="A1306" s="30" t="s">
        <v>2518</v>
      </c>
      <c r="B1306" s="30" t="s">
        <v>2910</v>
      </c>
      <c r="C1306" s="30">
        <v>4</v>
      </c>
      <c r="D1306" s="30">
        <v>3</v>
      </c>
      <c r="F1306" s="24" t="str">
        <f>IFERROR(MATCH(A1306,기사별유입!$J$3:$J$3072,0),"")</f>
        <v/>
      </c>
      <c r="G1306" s="24" t="str">
        <f>IF(F1306="","",F1306&amp;"@"&amp;COUNTIF($F$1:F1306,F1306))</f>
        <v/>
      </c>
      <c r="H1306" s="24" t="str">
        <f t="shared" si="20"/>
        <v>Google 검색</v>
      </c>
      <c r="J1306" s="24" t="str">
        <f>IF(F1306="","",INDEX('기사 리스트'!B:B,MATCH("https://skinnonews.com"&amp;A1306,'기사 리스트'!C:C,0)))</f>
        <v/>
      </c>
    </row>
    <row r="1307" spans="1:10">
      <c r="A1307" s="30" t="s">
        <v>1353</v>
      </c>
      <c r="B1307" s="30" t="s">
        <v>2911</v>
      </c>
      <c r="C1307" s="30">
        <v>4</v>
      </c>
      <c r="D1307" s="30">
        <v>3</v>
      </c>
      <c r="F1307" s="24">
        <f>IFERROR(MATCH(A1307,기사별유입!$J$3:$J$3072,0),"")</f>
        <v>63</v>
      </c>
      <c r="G1307" s="24" t="str">
        <f>IF(F1307="","",F1307&amp;"@"&amp;COUNTIF($F$1:F1307,F1307))</f>
        <v>63@4</v>
      </c>
      <c r="H1307" s="24" t="str">
        <f t="shared" si="20"/>
        <v>Naver 검색</v>
      </c>
      <c r="J1307" s="24" t="str">
        <f>IF(F1307="","",INDEX('기사 리스트'!B:B,MATCH("https://skinnonews.com"&amp;A1307,'기사 리스트'!C:C,0)))</f>
        <v>SK엔무브-한화에어로스페이스, 업계 최초 선박용 ESS 액침냉각 개발 위해 맞손</v>
      </c>
    </row>
    <row r="1308" spans="1:10">
      <c r="A1308" s="30" t="s">
        <v>1263</v>
      </c>
      <c r="B1308" s="30" t="s">
        <v>2909</v>
      </c>
      <c r="C1308" s="30">
        <v>4</v>
      </c>
      <c r="D1308" s="30">
        <v>3</v>
      </c>
      <c r="F1308" s="24">
        <f>IFERROR(MATCH(A1308,기사별유입!$J$3:$J$3072,0),"")</f>
        <v>44</v>
      </c>
      <c r="G1308" s="24" t="str">
        <f>IF(F1308="","",F1308&amp;"@"&amp;COUNTIF($F$1:F1308,F1308))</f>
        <v>44@2</v>
      </c>
      <c r="H1308" s="24" t="str">
        <f t="shared" si="20"/>
        <v>직접유입</v>
      </c>
      <c r="J1308" s="24" t="str">
        <f>IF(F1308="","",INDEX('기사 리스트'!B:B,MATCH("https://skinnonews.com"&amp;A1308,'기사 리스트'!C:C,0)))</f>
        <v>[카드뉴스] 지구가 들끓고 있다! – Warming을 넘어선 Boiling의 시대</v>
      </c>
    </row>
    <row r="1309" spans="1:10">
      <c r="A1309" s="30" t="s">
        <v>1470</v>
      </c>
      <c r="B1309" s="30" t="s">
        <v>2909</v>
      </c>
      <c r="C1309" s="30">
        <v>4</v>
      </c>
      <c r="D1309" s="30">
        <v>3</v>
      </c>
      <c r="F1309" s="24" t="str">
        <f>IFERROR(MATCH(A1309,기사별유입!$J$3:$J$3072,0),"")</f>
        <v/>
      </c>
      <c r="G1309" s="24" t="str">
        <f>IF(F1309="","",F1309&amp;"@"&amp;COUNTIF($F$1:F1309,F1309))</f>
        <v/>
      </c>
      <c r="H1309" s="24" t="str">
        <f t="shared" si="20"/>
        <v>직접유입</v>
      </c>
      <c r="J1309" s="24" t="str">
        <f>IF(F1309="","",INDEX('기사 리스트'!B:B,MATCH("https://skinnonews.com"&amp;A1309,'기사 리스트'!C:C,0)))</f>
        <v/>
      </c>
    </row>
    <row r="1310" spans="1:10">
      <c r="A1310" s="30" t="s">
        <v>1247</v>
      </c>
      <c r="B1310" s="30" t="s">
        <v>2911</v>
      </c>
      <c r="C1310" s="30">
        <v>4</v>
      </c>
      <c r="D1310" s="30">
        <v>4</v>
      </c>
      <c r="F1310" s="24">
        <f>IFERROR(MATCH(A1310,기사별유입!$J$3:$J$3072,0),"")</f>
        <v>43</v>
      </c>
      <c r="G1310" s="24" t="str">
        <f>IF(F1310="","",F1310&amp;"@"&amp;COUNTIF($F$1:F1310,F1310))</f>
        <v>43@3</v>
      </c>
      <c r="H1310" s="24" t="str">
        <f t="shared" si="20"/>
        <v>Naver 검색</v>
      </c>
      <c r="J1310" s="24" t="str">
        <f>IF(F1310="","",INDEX('기사 리스트'!B:B,MATCH("https://skinnonews.com"&amp;A1310,'기사 리스트'!C:C,0)))</f>
        <v>[SKinno Tech] 2차전지의 핵심은 바로 이것? 음극 활물질 살펴보기!</v>
      </c>
    </row>
    <row r="1311" spans="1:10">
      <c r="A1311" s="30" t="s">
        <v>1976</v>
      </c>
      <c r="B1311" s="30" t="s">
        <v>2909</v>
      </c>
      <c r="C1311" s="30">
        <v>4</v>
      </c>
      <c r="D1311" s="30">
        <v>1</v>
      </c>
      <c r="F1311" s="24" t="str">
        <f>IFERROR(MATCH(A1311,기사별유입!$J$3:$J$3072,0),"")</f>
        <v/>
      </c>
      <c r="G1311" s="24" t="str">
        <f>IF(F1311="","",F1311&amp;"@"&amp;COUNTIF($F$1:F1311,F1311))</f>
        <v/>
      </c>
      <c r="H1311" s="24" t="str">
        <f t="shared" si="20"/>
        <v>직접유입</v>
      </c>
      <c r="J1311" s="24" t="str">
        <f>IF(F1311="","",INDEX('기사 리스트'!B:B,MATCH("https://skinnonews.com"&amp;A1311,'기사 리스트'!C:C,0)))</f>
        <v/>
      </c>
    </row>
    <row r="1312" spans="1:10">
      <c r="A1312" s="30" t="s">
        <v>1526</v>
      </c>
      <c r="B1312" s="30" t="s">
        <v>2909</v>
      </c>
      <c r="C1312" s="30">
        <v>4</v>
      </c>
      <c r="D1312" s="30">
        <v>3</v>
      </c>
      <c r="F1312" s="24" t="str">
        <f>IFERROR(MATCH(A1312,기사별유입!$J$3:$J$3072,0),"")</f>
        <v/>
      </c>
      <c r="G1312" s="24" t="str">
        <f>IF(F1312="","",F1312&amp;"@"&amp;COUNTIF($F$1:F1312,F1312))</f>
        <v/>
      </c>
      <c r="H1312" s="24" t="str">
        <f t="shared" si="20"/>
        <v>직접유입</v>
      </c>
      <c r="J1312" s="24" t="str">
        <f>IF(F1312="","",INDEX('기사 리스트'!B:B,MATCH("https://skinnonews.com"&amp;A1312,'기사 리스트'!C:C,0)))</f>
        <v/>
      </c>
    </row>
    <row r="1313" spans="1:10">
      <c r="A1313" s="30" t="s">
        <v>2071</v>
      </c>
      <c r="B1313" s="30" t="s">
        <v>2910</v>
      </c>
      <c r="C1313" s="30">
        <v>4</v>
      </c>
      <c r="D1313" s="30">
        <v>4</v>
      </c>
      <c r="F1313" s="24" t="str">
        <f>IFERROR(MATCH(A1313,기사별유입!$J$3:$J$3072,0),"")</f>
        <v/>
      </c>
      <c r="G1313" s="24" t="str">
        <f>IF(F1313="","",F1313&amp;"@"&amp;COUNTIF($F$1:F1313,F1313))</f>
        <v/>
      </c>
      <c r="H1313" s="24" t="str">
        <f t="shared" si="20"/>
        <v>Google 검색</v>
      </c>
      <c r="J1313" s="24" t="str">
        <f>IF(F1313="","",INDEX('기사 리스트'!B:B,MATCH("https://skinnonews.com"&amp;A1313,'기사 리스트'!C:C,0)))</f>
        <v/>
      </c>
    </row>
    <row r="1314" spans="1:10">
      <c r="A1314" s="30" t="s">
        <v>2703</v>
      </c>
      <c r="B1314" s="30" t="s">
        <v>2910</v>
      </c>
      <c r="C1314" s="30">
        <v>4</v>
      </c>
      <c r="D1314" s="30">
        <v>4</v>
      </c>
      <c r="F1314" s="24" t="str">
        <f>IFERROR(MATCH(A1314,기사별유입!$J$3:$J$3072,0),"")</f>
        <v/>
      </c>
      <c r="G1314" s="24" t="str">
        <f>IF(F1314="","",F1314&amp;"@"&amp;COUNTIF($F$1:F1314,F1314))</f>
        <v/>
      </c>
      <c r="H1314" s="24" t="str">
        <f t="shared" si="20"/>
        <v>Google 검색</v>
      </c>
      <c r="J1314" s="24" t="str">
        <f>IF(F1314="","",INDEX('기사 리스트'!B:B,MATCH("https://skinnonews.com"&amp;A1314,'기사 리스트'!C:C,0)))</f>
        <v/>
      </c>
    </row>
    <row r="1315" spans="1:10">
      <c r="A1315" s="30" t="s">
        <v>1905</v>
      </c>
      <c r="B1315" s="30" t="s">
        <v>2910</v>
      </c>
      <c r="C1315" s="30">
        <v>4</v>
      </c>
      <c r="D1315" s="30">
        <v>4</v>
      </c>
      <c r="F1315" s="24" t="str">
        <f>IFERROR(MATCH(A1315,기사별유입!$J$3:$J$3072,0),"")</f>
        <v/>
      </c>
      <c r="G1315" s="24" t="str">
        <f>IF(F1315="","",F1315&amp;"@"&amp;COUNTIF($F$1:F1315,F1315))</f>
        <v/>
      </c>
      <c r="H1315" s="24" t="str">
        <f t="shared" si="20"/>
        <v>Google 검색</v>
      </c>
      <c r="J1315" s="24" t="str">
        <f>IF(F1315="","",INDEX('기사 리스트'!B:B,MATCH("https://skinnonews.com"&amp;A1315,'기사 리스트'!C:C,0)))</f>
        <v/>
      </c>
    </row>
    <row r="1316" spans="1:10">
      <c r="A1316" s="30" t="s">
        <v>2159</v>
      </c>
      <c r="B1316" s="30" t="s">
        <v>2910</v>
      </c>
      <c r="C1316" s="30">
        <v>4</v>
      </c>
      <c r="D1316" s="30">
        <v>4</v>
      </c>
      <c r="F1316" s="24" t="str">
        <f>IFERROR(MATCH(A1316,기사별유입!$J$3:$J$3072,0),"")</f>
        <v/>
      </c>
      <c r="G1316" s="24" t="str">
        <f>IF(F1316="","",F1316&amp;"@"&amp;COUNTIF($F$1:F1316,F1316))</f>
        <v/>
      </c>
      <c r="H1316" s="24" t="str">
        <f t="shared" si="20"/>
        <v>Google 검색</v>
      </c>
      <c r="J1316" s="24" t="str">
        <f>IF(F1316="","",INDEX('기사 리스트'!B:B,MATCH("https://skinnonews.com"&amp;A1316,'기사 리스트'!C:C,0)))</f>
        <v/>
      </c>
    </row>
    <row r="1317" spans="1:10">
      <c r="A1317" s="30" t="s">
        <v>2073</v>
      </c>
      <c r="B1317" s="30" t="s">
        <v>2910</v>
      </c>
      <c r="C1317" s="30">
        <v>4</v>
      </c>
      <c r="D1317" s="30">
        <v>4</v>
      </c>
      <c r="F1317" s="24" t="str">
        <f>IFERROR(MATCH(A1317,기사별유입!$J$3:$J$3072,0),"")</f>
        <v/>
      </c>
      <c r="G1317" s="24" t="str">
        <f>IF(F1317="","",F1317&amp;"@"&amp;COUNTIF($F$1:F1317,F1317))</f>
        <v/>
      </c>
      <c r="H1317" s="24" t="str">
        <f t="shared" si="20"/>
        <v>Google 검색</v>
      </c>
      <c r="J1317" s="24" t="str">
        <f>IF(F1317="","",INDEX('기사 리스트'!B:B,MATCH("https://skinnonews.com"&amp;A1317,'기사 리스트'!C:C,0)))</f>
        <v/>
      </c>
    </row>
    <row r="1318" spans="1:10">
      <c r="A1318" s="30" t="s">
        <v>1451</v>
      </c>
      <c r="B1318" s="30" t="s">
        <v>2917</v>
      </c>
      <c r="C1318" s="30">
        <v>4</v>
      </c>
      <c r="D1318" s="30">
        <v>4</v>
      </c>
      <c r="F1318" s="24" t="str">
        <f>IFERROR(MATCH(A1318,기사별유입!$J$3:$J$3072,0),"")</f>
        <v/>
      </c>
      <c r="G1318" s="24" t="str">
        <f>IF(F1318="","",F1318&amp;"@"&amp;COUNTIF($F$1:F1318,F1318))</f>
        <v/>
      </c>
      <c r="H1318" s="24" t="str">
        <f t="shared" si="20"/>
        <v>Skincheonpetrochem.com</v>
      </c>
      <c r="J1318" s="24" t="str">
        <f>IF(F1318="","",INDEX('기사 리스트'!B:B,MATCH("https://skinnonews.com"&amp;A1318,'기사 리스트'!C:C,0)))</f>
        <v/>
      </c>
    </row>
    <row r="1319" spans="1:10">
      <c r="A1319" s="30" t="s">
        <v>1819</v>
      </c>
      <c r="B1319" s="30" t="s">
        <v>2911</v>
      </c>
      <c r="C1319" s="30">
        <v>4</v>
      </c>
      <c r="D1319" s="30">
        <v>4</v>
      </c>
      <c r="F1319" s="24" t="str">
        <f>IFERROR(MATCH(A1319,기사별유입!$J$3:$J$3072,0),"")</f>
        <v/>
      </c>
      <c r="G1319" s="24" t="str">
        <f>IF(F1319="","",F1319&amp;"@"&amp;COUNTIF($F$1:F1319,F1319))</f>
        <v/>
      </c>
      <c r="H1319" s="24" t="str">
        <f t="shared" si="20"/>
        <v>Naver 검색</v>
      </c>
      <c r="J1319" s="24" t="str">
        <f>IF(F1319="","",INDEX('기사 리스트'!B:B,MATCH("https://skinnonews.com"&amp;A1319,'기사 리스트'!C:C,0)))</f>
        <v/>
      </c>
    </row>
    <row r="1320" spans="1:10">
      <c r="A1320" s="30" t="s">
        <v>1334</v>
      </c>
      <c r="B1320" s="30" t="s">
        <v>2909</v>
      </c>
      <c r="C1320" s="30">
        <v>4</v>
      </c>
      <c r="D1320" s="30">
        <v>3</v>
      </c>
      <c r="F1320" s="24">
        <f>IFERROR(MATCH(A1320,기사별유입!$J$3:$J$3072,0),"")</f>
        <v>74</v>
      </c>
      <c r="G1320" s="24" t="str">
        <f>IF(F1320="","",F1320&amp;"@"&amp;COUNTIF($F$1:F1320,F1320))</f>
        <v>74@4</v>
      </c>
      <c r="H1320" s="24" t="str">
        <f t="shared" si="20"/>
        <v>직접유입</v>
      </c>
      <c r="J1320" s="24" t="str">
        <f>IF(F1320="","",INDEX('기사 리스트'!B:B,MATCH("https://skinnonews.com"&amp;A1320,'기사 리스트'!C:C,0)))</f>
        <v>현대차그룹-SK엔무브, ‘차세대 차량용 냉매’ 개발 추진 “열관리 시장 확대”</v>
      </c>
    </row>
    <row r="1321" spans="1:10">
      <c r="A1321" s="30" t="s">
        <v>1334</v>
      </c>
      <c r="B1321" s="30" t="s">
        <v>2925</v>
      </c>
      <c r="C1321" s="30">
        <v>4</v>
      </c>
      <c r="D1321" s="30">
        <v>4</v>
      </c>
      <c r="F1321" s="24">
        <f>IFERROR(MATCH(A1321,기사별유입!$J$3:$J$3072,0),"")</f>
        <v>74</v>
      </c>
      <c r="G1321" s="24" t="str">
        <f>IF(F1321="","",F1321&amp;"@"&amp;COUNTIF($F$1:F1321,F1321))</f>
        <v>74@5</v>
      </c>
      <c r="H1321" s="24" t="str">
        <f t="shared" si="20"/>
        <v>Naver.com</v>
      </c>
      <c r="J1321" s="24" t="str">
        <f>IF(F1321="","",INDEX('기사 리스트'!B:B,MATCH("https://skinnonews.com"&amp;A1321,'기사 리스트'!C:C,0)))</f>
        <v>현대차그룹-SK엔무브, ‘차세대 차량용 냉매’ 개발 추진 “열관리 시장 확대”</v>
      </c>
    </row>
    <row r="1322" spans="1:10">
      <c r="A1322" s="30" t="s">
        <v>1362</v>
      </c>
      <c r="B1322" s="30" t="s">
        <v>2911</v>
      </c>
      <c r="C1322" s="30">
        <v>4</v>
      </c>
      <c r="D1322" s="30">
        <v>4</v>
      </c>
      <c r="F1322" s="24">
        <f>IFERROR(MATCH(A1322,기사별유입!$J$3:$J$3072,0),"")</f>
        <v>57</v>
      </c>
      <c r="G1322" s="24" t="str">
        <f>IF(F1322="","",F1322&amp;"@"&amp;COUNTIF($F$1:F1322,F1322))</f>
        <v>57@3</v>
      </c>
      <c r="H1322" s="24" t="str">
        <f t="shared" si="20"/>
        <v>Naver 검색</v>
      </c>
      <c r="J1322" s="24" t="str">
        <f>IF(F1322="","",INDEX('기사 리스트'!B:B,MATCH("https://skinnonews.com"&amp;A1322,'기사 리스트'!C:C,0)))</f>
        <v>난(暖)방에 냉(冷)매가 필요하다고?</v>
      </c>
    </row>
    <row r="1323" spans="1:10">
      <c r="A1323" s="30" t="s">
        <v>1472</v>
      </c>
      <c r="B1323" s="30" t="s">
        <v>2911</v>
      </c>
      <c r="C1323" s="30">
        <v>4</v>
      </c>
      <c r="D1323" s="30">
        <v>1</v>
      </c>
      <c r="F1323" s="24" t="str">
        <f>IFERROR(MATCH(A1323,기사별유입!$J$3:$J$3072,0),"")</f>
        <v/>
      </c>
      <c r="G1323" s="24" t="str">
        <f>IF(F1323="","",F1323&amp;"@"&amp;COUNTIF($F$1:F1323,F1323))</f>
        <v/>
      </c>
      <c r="H1323" s="24" t="str">
        <f t="shared" si="20"/>
        <v>Naver 검색</v>
      </c>
      <c r="J1323" s="24" t="str">
        <f>IF(F1323="","",INDEX('기사 리스트'!B:B,MATCH("https://skinnonews.com"&amp;A1323,'기사 리스트'!C:C,0)))</f>
        <v/>
      </c>
    </row>
    <row r="1324" spans="1:10">
      <c r="A1324" s="30" t="s">
        <v>1472</v>
      </c>
      <c r="B1324" s="30" t="s">
        <v>2918</v>
      </c>
      <c r="C1324" s="30">
        <v>4</v>
      </c>
      <c r="D1324" s="30">
        <v>4</v>
      </c>
      <c r="F1324" s="24" t="str">
        <f>IFERROR(MATCH(A1324,기사별유입!$J$3:$J$3072,0),"")</f>
        <v/>
      </c>
      <c r="G1324" s="24" t="str">
        <f>IF(F1324="","",F1324&amp;"@"&amp;COUNTIF($F$1:F1324,F1324))</f>
        <v/>
      </c>
      <c r="H1324" s="24" t="str">
        <f t="shared" si="20"/>
        <v>Skenergy.com</v>
      </c>
      <c r="J1324" s="24" t="str">
        <f>IF(F1324="","",INDEX('기사 리스트'!B:B,MATCH("https://skinnonews.com"&amp;A1324,'기사 리스트'!C:C,0)))</f>
        <v/>
      </c>
    </row>
    <row r="1325" spans="1:10">
      <c r="A1325" s="30" t="s">
        <v>1494</v>
      </c>
      <c r="B1325" s="30" t="s">
        <v>2911</v>
      </c>
      <c r="C1325" s="30">
        <v>4</v>
      </c>
      <c r="D1325" s="30">
        <v>3</v>
      </c>
      <c r="F1325" s="24" t="str">
        <f>IFERROR(MATCH(A1325,기사별유입!$J$3:$J$3072,0),"")</f>
        <v/>
      </c>
      <c r="G1325" s="24" t="str">
        <f>IF(F1325="","",F1325&amp;"@"&amp;COUNTIF($F$1:F1325,F1325))</f>
        <v/>
      </c>
      <c r="H1325" s="24" t="str">
        <f t="shared" si="20"/>
        <v>Naver 검색</v>
      </c>
      <c r="J1325" s="24" t="str">
        <f>IF(F1325="","",INDEX('기사 리스트'!B:B,MATCH("https://skinnonews.com"&amp;A1325,'기사 리스트'!C:C,0)))</f>
        <v/>
      </c>
    </row>
    <row r="1326" spans="1:10">
      <c r="A1326" s="30" t="s">
        <v>1735</v>
      </c>
      <c r="B1326" s="30" t="s">
        <v>2910</v>
      </c>
      <c r="C1326" s="30">
        <v>4</v>
      </c>
      <c r="D1326" s="30">
        <v>4</v>
      </c>
      <c r="F1326" s="24" t="str">
        <f>IFERROR(MATCH(A1326,기사별유입!$J$3:$J$3072,0),"")</f>
        <v/>
      </c>
      <c r="G1326" s="24" t="str">
        <f>IF(F1326="","",F1326&amp;"@"&amp;COUNTIF($F$1:F1326,F1326))</f>
        <v/>
      </c>
      <c r="H1326" s="24" t="str">
        <f t="shared" si="20"/>
        <v>Google 검색</v>
      </c>
      <c r="J1326" s="24" t="str">
        <f>IF(F1326="","",INDEX('기사 리스트'!B:B,MATCH("https://skinnonews.com"&amp;A1326,'기사 리스트'!C:C,0)))</f>
        <v/>
      </c>
    </row>
    <row r="1327" spans="1:10">
      <c r="A1327" s="30" t="s">
        <v>1907</v>
      </c>
      <c r="B1327" s="30" t="s">
        <v>2910</v>
      </c>
      <c r="C1327" s="30">
        <v>4</v>
      </c>
      <c r="D1327" s="30">
        <v>2</v>
      </c>
      <c r="F1327" s="24" t="str">
        <f>IFERROR(MATCH(A1327,기사별유입!$J$3:$J$3072,0),"")</f>
        <v/>
      </c>
      <c r="G1327" s="24" t="str">
        <f>IF(F1327="","",F1327&amp;"@"&amp;COUNTIF($F$1:F1327,F1327))</f>
        <v/>
      </c>
      <c r="H1327" s="24" t="str">
        <f t="shared" si="20"/>
        <v>Google 검색</v>
      </c>
      <c r="J1327" s="24" t="str">
        <f>IF(F1327="","",INDEX('기사 리스트'!B:B,MATCH("https://skinnonews.com"&amp;A1327,'기사 리스트'!C:C,0)))</f>
        <v/>
      </c>
    </row>
    <row r="1328" spans="1:10">
      <c r="A1328" s="30" t="s">
        <v>2161</v>
      </c>
      <c r="B1328" s="30" t="s">
        <v>2910</v>
      </c>
      <c r="C1328" s="30">
        <v>4</v>
      </c>
      <c r="D1328" s="30">
        <v>4</v>
      </c>
      <c r="F1328" s="24" t="str">
        <f>IFERROR(MATCH(A1328,기사별유입!$J$3:$J$3072,0),"")</f>
        <v/>
      </c>
      <c r="G1328" s="24" t="str">
        <f>IF(F1328="","",F1328&amp;"@"&amp;COUNTIF($F$1:F1328,F1328))</f>
        <v/>
      </c>
      <c r="H1328" s="24" t="str">
        <f t="shared" si="20"/>
        <v>Google 검색</v>
      </c>
      <c r="J1328" s="24" t="str">
        <f>IF(F1328="","",INDEX('기사 리스트'!B:B,MATCH("https://skinnonews.com"&amp;A1328,'기사 리스트'!C:C,0)))</f>
        <v/>
      </c>
    </row>
    <row r="1329" spans="1:10">
      <c r="A1329" s="30" t="s">
        <v>2162</v>
      </c>
      <c r="B1329" s="30" t="s">
        <v>2910</v>
      </c>
      <c r="C1329" s="30">
        <v>4</v>
      </c>
      <c r="D1329" s="30">
        <v>4</v>
      </c>
      <c r="F1329" s="24" t="str">
        <f>IFERROR(MATCH(A1329,기사별유입!$J$3:$J$3072,0),"")</f>
        <v/>
      </c>
      <c r="G1329" s="24" t="str">
        <f>IF(F1329="","",F1329&amp;"@"&amp;COUNTIF($F$1:F1329,F1329))</f>
        <v/>
      </c>
      <c r="H1329" s="24" t="str">
        <f t="shared" si="20"/>
        <v>Google 검색</v>
      </c>
      <c r="J1329" s="24" t="str">
        <f>IF(F1329="","",INDEX('기사 리스트'!B:B,MATCH("https://skinnonews.com"&amp;A1329,'기사 리스트'!C:C,0)))</f>
        <v/>
      </c>
    </row>
    <row r="1330" spans="1:10">
      <c r="A1330" s="30" t="s">
        <v>1276</v>
      </c>
      <c r="B1330" s="30" t="s">
        <v>2911</v>
      </c>
      <c r="C1330" s="30">
        <v>4</v>
      </c>
      <c r="D1330" s="30">
        <v>4</v>
      </c>
      <c r="F1330" s="24">
        <f>IFERROR(MATCH(A1330,기사별유입!$J$3:$J$3072,0),"")</f>
        <v>38</v>
      </c>
      <c r="G1330" s="24" t="str">
        <f>IF(F1330="","",F1330&amp;"@"&amp;COUNTIF($F$1:F1330,F1330))</f>
        <v>38@3</v>
      </c>
      <c r="H1330" s="24" t="str">
        <f t="shared" si="20"/>
        <v>Naver 검색</v>
      </c>
      <c r="J1330" s="24" t="str">
        <f>IF(F1330="","",INDEX('기사 리스트'!B:B,MATCH("https://skinnonews.com"&amp;A1330,'기사 리스트'!C:C,0)))</f>
        <v>“생분해성 플라스틱 원료 생산, 국내 미생물 기술로 연다”</v>
      </c>
    </row>
    <row r="1331" spans="1:10">
      <c r="A1331" s="30" t="s">
        <v>1276</v>
      </c>
      <c r="B1331" s="30" t="s">
        <v>2921</v>
      </c>
      <c r="C1331" s="30">
        <v>4</v>
      </c>
      <c r="D1331" s="30">
        <v>1</v>
      </c>
      <c r="F1331" s="24">
        <f>IFERROR(MATCH(A1331,기사별유입!$J$3:$J$3072,0),"")</f>
        <v>38</v>
      </c>
      <c r="G1331" s="24" t="str">
        <f>IF(F1331="","",F1331&amp;"@"&amp;COUNTIF($F$1:F1331,F1331))</f>
        <v>38@4</v>
      </c>
      <c r="H1331" s="24" t="str">
        <f t="shared" si="20"/>
        <v>Skietechnology.com</v>
      </c>
      <c r="J1331" s="24" t="str">
        <f>IF(F1331="","",INDEX('기사 리스트'!B:B,MATCH("https://skinnonews.com"&amp;A1331,'기사 리스트'!C:C,0)))</f>
        <v>“생분해성 플라스틱 원료 생산, 국내 미생물 기술로 연다”</v>
      </c>
    </row>
    <row r="1332" spans="1:10">
      <c r="A1332" s="30" t="s">
        <v>1482</v>
      </c>
      <c r="B1332" s="30" t="s">
        <v>2911</v>
      </c>
      <c r="C1332" s="30">
        <v>4</v>
      </c>
      <c r="D1332" s="30">
        <v>4</v>
      </c>
      <c r="F1332" s="24" t="str">
        <f>IFERROR(MATCH(A1332,기사별유입!$J$3:$J$3072,0),"")</f>
        <v/>
      </c>
      <c r="G1332" s="24" t="str">
        <f>IF(F1332="","",F1332&amp;"@"&amp;COUNTIF($F$1:F1332,F1332))</f>
        <v/>
      </c>
      <c r="H1332" s="24" t="str">
        <f t="shared" si="20"/>
        <v>Naver 검색</v>
      </c>
      <c r="J1332" s="24" t="str">
        <f>IF(F1332="","",INDEX('기사 리스트'!B:B,MATCH("https://skinnonews.com"&amp;A1332,'기사 리스트'!C:C,0)))</f>
        <v/>
      </c>
    </row>
    <row r="1333" spans="1:10">
      <c r="A1333" s="30" t="s">
        <v>1229</v>
      </c>
      <c r="B1333" s="30" t="s">
        <v>2925</v>
      </c>
      <c r="C1333" s="30">
        <v>4</v>
      </c>
      <c r="D1333" s="30">
        <v>3</v>
      </c>
      <c r="F1333" s="24">
        <f>IFERROR(MATCH(A1333,기사별유입!$J$3:$J$3072,0),"")</f>
        <v>8</v>
      </c>
      <c r="G1333" s="24" t="str">
        <f>IF(F1333="","",F1333&amp;"@"&amp;COUNTIF($F$1:F1333,F1333))</f>
        <v>8@4</v>
      </c>
      <c r="H1333" s="24" t="str">
        <f t="shared" si="20"/>
        <v>Naver.com</v>
      </c>
      <c r="J1333" s="24" t="str">
        <f>IF(F1333="","",INDEX('기사 리스트'!B:B,MATCH("https://skinnonews.com"&amp;A1333,'기사 리스트'!C:C,0)))</f>
        <v>[팩트체크해油] 석유 고갈… 50년 전에도 앞으로 50년, 지금도 50년?</v>
      </c>
    </row>
    <row r="1334" spans="1:10">
      <c r="A1334" s="30" t="s">
        <v>1650</v>
      </c>
      <c r="B1334" s="30" t="s">
        <v>2909</v>
      </c>
      <c r="C1334" s="30">
        <v>4</v>
      </c>
      <c r="D1334" s="30">
        <v>2</v>
      </c>
      <c r="F1334" s="24" t="str">
        <f>IFERROR(MATCH(A1334,기사별유입!$J$3:$J$3072,0),"")</f>
        <v/>
      </c>
      <c r="G1334" s="24" t="str">
        <f>IF(F1334="","",F1334&amp;"@"&amp;COUNTIF($F$1:F1334,F1334))</f>
        <v/>
      </c>
      <c r="H1334" s="24" t="str">
        <f t="shared" si="20"/>
        <v>직접유입</v>
      </c>
      <c r="J1334" s="24" t="str">
        <f>IF(F1334="","",INDEX('기사 리스트'!B:B,MATCH("https://skinnonews.com"&amp;A1334,'기사 리스트'!C:C,0)))</f>
        <v/>
      </c>
    </row>
    <row r="1335" spans="1:10">
      <c r="A1335" s="30" t="s">
        <v>2988</v>
      </c>
      <c r="B1335" s="30">
        <v>4</v>
      </c>
      <c r="C1335" s="30">
        <v>3</v>
      </c>
      <c r="D1335" s="30">
        <v>1.3333333333333299</v>
      </c>
      <c r="F1335" s="24" t="str">
        <f>IFERROR(MATCH(A1335,기사별유입!$J$3:$J$3072,0),"")</f>
        <v/>
      </c>
      <c r="G1335" s="24" t="str">
        <f>IF(F1335="","",F1335&amp;"@"&amp;COUNTIF($F$1:F1335,F1335))</f>
        <v/>
      </c>
      <c r="H1335" s="24" t="str">
        <f t="shared" si="20"/>
        <v>4</v>
      </c>
      <c r="J1335" s="24" t="str">
        <f>IF(F1335="","",INDEX('기사 리스트'!B:B,MATCH("https://skinnonews.com"&amp;A1335,'기사 리스트'!C:C,0)))</f>
        <v/>
      </c>
    </row>
    <row r="1336" spans="1:10">
      <c r="A1336" s="30" t="s">
        <v>1360</v>
      </c>
      <c r="B1336" s="30" t="s">
        <v>2911</v>
      </c>
      <c r="C1336" s="30">
        <v>4</v>
      </c>
      <c r="D1336" s="30">
        <v>4</v>
      </c>
      <c r="F1336" s="24" t="str">
        <f>IFERROR(MATCH(A1336,기사별유입!$J$3:$J$3072,0),"")</f>
        <v/>
      </c>
      <c r="G1336" s="24" t="str">
        <f>IF(F1336="","",F1336&amp;"@"&amp;COUNTIF($F$1:F1336,F1336))</f>
        <v/>
      </c>
      <c r="H1336" s="24" t="str">
        <f t="shared" si="20"/>
        <v>Naver 검색</v>
      </c>
      <c r="J1336" s="24" t="str">
        <f>IF(F1336="","",INDEX('기사 리스트'!B:B,MATCH("https://skinnonews.com"&amp;A1336,'기사 리스트'!C:C,0)))</f>
        <v/>
      </c>
    </row>
    <row r="1337" spans="1:10">
      <c r="A1337" s="30" t="s">
        <v>1360</v>
      </c>
      <c r="B1337" s="30" t="s">
        <v>2918</v>
      </c>
      <c r="C1337" s="30">
        <v>4</v>
      </c>
      <c r="D1337" s="30">
        <v>4</v>
      </c>
      <c r="F1337" s="24" t="str">
        <f>IFERROR(MATCH(A1337,기사별유입!$J$3:$J$3072,0),"")</f>
        <v/>
      </c>
      <c r="G1337" s="24" t="str">
        <f>IF(F1337="","",F1337&amp;"@"&amp;COUNTIF($F$1:F1337,F1337))</f>
        <v/>
      </c>
      <c r="H1337" s="24" t="str">
        <f t="shared" si="20"/>
        <v>Skenergy.com</v>
      </c>
      <c r="J1337" s="24" t="str">
        <f>IF(F1337="","",INDEX('기사 리스트'!B:B,MATCH("https://skinnonews.com"&amp;A1337,'기사 리스트'!C:C,0)))</f>
        <v/>
      </c>
    </row>
    <row r="1338" spans="1:10">
      <c r="A1338" s="30" t="s">
        <v>1435</v>
      </c>
      <c r="B1338" s="30" t="s">
        <v>2910</v>
      </c>
      <c r="C1338" s="30">
        <v>4</v>
      </c>
      <c r="D1338" s="30">
        <v>3</v>
      </c>
      <c r="F1338" s="24" t="str">
        <f>IFERROR(MATCH(A1338,기사별유입!$J$3:$J$3072,0),"")</f>
        <v/>
      </c>
      <c r="G1338" s="24" t="str">
        <f>IF(F1338="","",F1338&amp;"@"&amp;COUNTIF($F$1:F1338,F1338))</f>
        <v/>
      </c>
      <c r="H1338" s="24" t="str">
        <f t="shared" si="20"/>
        <v>Google 검색</v>
      </c>
      <c r="J1338" s="24" t="str">
        <f>IF(F1338="","",INDEX('기사 리스트'!B:B,MATCH("https://skinnonews.com"&amp;A1338,'기사 리스트'!C:C,0)))</f>
        <v/>
      </c>
    </row>
    <row r="1339" spans="1:10">
      <c r="A1339" s="30" t="s">
        <v>1278</v>
      </c>
      <c r="B1339" s="30" t="s">
        <v>2911</v>
      </c>
      <c r="C1339" s="30">
        <v>4</v>
      </c>
      <c r="D1339" s="30">
        <v>4</v>
      </c>
      <c r="F1339" s="24">
        <f>IFERROR(MATCH(A1339,기사별유입!$J$3:$J$3072,0),"")</f>
        <v>40</v>
      </c>
      <c r="G1339" s="24" t="str">
        <f>IF(F1339="","",F1339&amp;"@"&amp;COUNTIF($F$1:F1339,F1339))</f>
        <v>40@2</v>
      </c>
      <c r="H1339" s="24" t="str">
        <f t="shared" si="20"/>
        <v>Naver 검색</v>
      </c>
      <c r="J1339" s="24" t="str">
        <f>IF(F1339="","",INDEX('기사 리스트'!B:B,MATCH("https://skinnonews.com"&amp;A1339,'기사 리스트'!C:C,0)))</f>
        <v>SK온, 리튬메탈 배터리용 고분자 전해질 개발</v>
      </c>
    </row>
    <row r="1340" spans="1:10">
      <c r="A1340" s="30" t="s">
        <v>1278</v>
      </c>
      <c r="B1340" s="30" t="s">
        <v>2913</v>
      </c>
      <c r="C1340" s="30">
        <v>4</v>
      </c>
      <c r="D1340" s="30">
        <v>4</v>
      </c>
      <c r="F1340" s="24">
        <f>IFERROR(MATCH(A1340,기사별유입!$J$3:$J$3072,0),"")</f>
        <v>40</v>
      </c>
      <c r="G1340" s="24" t="str">
        <f>IF(F1340="","",F1340&amp;"@"&amp;COUNTIF($F$1:F1340,F1340))</f>
        <v>40@3</v>
      </c>
      <c r="H1340" s="24" t="str">
        <f t="shared" si="20"/>
        <v>Sk-on.com</v>
      </c>
      <c r="J1340" s="24" t="str">
        <f>IF(F1340="","",INDEX('기사 리스트'!B:B,MATCH("https://skinnonews.com"&amp;A1340,'기사 리스트'!C:C,0)))</f>
        <v>SK온, 리튬메탈 배터리용 고분자 전해질 개발</v>
      </c>
    </row>
    <row r="1341" spans="1:10">
      <c r="A1341" s="30" t="s">
        <v>1217</v>
      </c>
      <c r="B1341" s="30" t="s">
        <v>2959</v>
      </c>
      <c r="C1341" s="30">
        <v>4</v>
      </c>
      <c r="D1341" s="30">
        <v>4</v>
      </c>
      <c r="F1341" s="24">
        <f>IFERROR(MATCH(A1341,기사별유입!$J$3:$J$3072,0),"")</f>
        <v>4</v>
      </c>
      <c r="G1341" s="24" t="str">
        <f>IF(F1341="","",F1341&amp;"@"&amp;COUNTIF($F$1:F1341,F1341))</f>
        <v>4@6</v>
      </c>
      <c r="H1341" s="24" t="str">
        <f t="shared" si="20"/>
        <v>News.google.com</v>
      </c>
      <c r="J1341" s="24" t="str">
        <f>IF(F1341="","",INDEX('기사 리스트'!B:B,MATCH("https://skinnonews.com"&amp;A1341,'기사 리스트'!C:C,0)))</f>
        <v>[전지적 배터리 시점] ② 2차전지 성능을 좌우하는 ‘네 가지 속사정’ 파헤치기</v>
      </c>
    </row>
    <row r="1342" spans="1:10">
      <c r="A1342" s="30" t="s">
        <v>1266</v>
      </c>
      <c r="B1342" s="30" t="s">
        <v>2910</v>
      </c>
      <c r="C1342" s="30">
        <v>4</v>
      </c>
      <c r="D1342" s="30">
        <v>4</v>
      </c>
      <c r="F1342" s="24" t="str">
        <f>IFERROR(MATCH(A1342,기사별유입!$J$3:$J$3072,0),"")</f>
        <v/>
      </c>
      <c r="G1342" s="24" t="str">
        <f>IF(F1342="","",F1342&amp;"@"&amp;COUNTIF($F$1:F1342,F1342))</f>
        <v/>
      </c>
      <c r="H1342" s="24" t="str">
        <f t="shared" si="20"/>
        <v>Google 검색</v>
      </c>
      <c r="J1342" s="24" t="str">
        <f>IF(F1342="","",INDEX('기사 리스트'!B:B,MATCH("https://skinnonews.com"&amp;A1342,'기사 리스트'!C:C,0)))</f>
        <v/>
      </c>
    </row>
    <row r="1343" spans="1:10">
      <c r="A1343" s="30" t="s">
        <v>1214</v>
      </c>
      <c r="B1343" s="30" t="s">
        <v>2911</v>
      </c>
      <c r="C1343" s="30">
        <v>4</v>
      </c>
      <c r="D1343" s="30">
        <v>4</v>
      </c>
      <c r="F1343" s="24">
        <f>IFERROR(MATCH(A1343,기사별유입!$J$3:$J$3072,0),"")</f>
        <v>7</v>
      </c>
      <c r="G1343" s="24" t="str">
        <f>IF(F1343="","",F1343&amp;"@"&amp;COUNTIF($F$1:F1343,F1343))</f>
        <v>7@3</v>
      </c>
      <c r="H1343" s="24" t="str">
        <f t="shared" si="20"/>
        <v>Naver 검색</v>
      </c>
      <c r="J1343" s="24" t="str">
        <f>IF(F1343="","",INDEX('기사 리스트'!B:B,MATCH("https://skinnonews.com"&amp;A1343,'기사 리스트'!C:C,0)))</f>
        <v>[기고] 미국에서 전기차(BEV)의 미래가 여전히 유망한 이유 – 캐나다 ‘비전 모빌리티’ 수석 컨설턴트, 제임스 카터(James Carter)</v>
      </c>
    </row>
    <row r="1344" spans="1:10">
      <c r="A1344" s="30" t="s">
        <v>1301</v>
      </c>
      <c r="B1344" s="30" t="s">
        <v>2925</v>
      </c>
      <c r="C1344" s="30">
        <v>4</v>
      </c>
      <c r="D1344" s="30">
        <v>3</v>
      </c>
      <c r="F1344" s="24" t="str">
        <f>IFERROR(MATCH(A1344,기사별유입!$J$3:$J$3072,0),"")</f>
        <v/>
      </c>
      <c r="G1344" s="24" t="str">
        <f>IF(F1344="","",F1344&amp;"@"&amp;COUNTIF($F$1:F1344,F1344))</f>
        <v/>
      </c>
      <c r="H1344" s="24" t="str">
        <f t="shared" si="20"/>
        <v>Naver.com</v>
      </c>
      <c r="J1344" s="24" t="str">
        <f>IF(F1344="","",INDEX('기사 리스트'!B:B,MATCH("https://skinnonews.com"&amp;A1344,'기사 리스트'!C:C,0)))</f>
        <v/>
      </c>
    </row>
    <row r="1345" spans="1:10">
      <c r="A1345" s="30" t="s">
        <v>1233</v>
      </c>
      <c r="B1345" s="30" t="s">
        <v>2909</v>
      </c>
      <c r="C1345" s="30">
        <v>4</v>
      </c>
      <c r="D1345" s="30">
        <v>4</v>
      </c>
      <c r="F1345" s="24" t="str">
        <f>IFERROR(MATCH(A1345,기사별유입!$J$3:$J$3072,0),"")</f>
        <v/>
      </c>
      <c r="G1345" s="24" t="str">
        <f>IF(F1345="","",F1345&amp;"@"&amp;COUNTIF($F$1:F1345,F1345))</f>
        <v/>
      </c>
      <c r="H1345" s="24" t="str">
        <f t="shared" si="20"/>
        <v>직접유입</v>
      </c>
      <c r="J1345" s="24" t="str">
        <f>IF(F1345="","",INDEX('기사 리스트'!B:B,MATCH("https://skinnonews.com"&amp;A1345,'기사 리스트'!C:C,0)))</f>
        <v/>
      </c>
    </row>
    <row r="1346" spans="1:10">
      <c r="A1346" s="30" t="s">
        <v>1239</v>
      </c>
      <c r="B1346" s="30" t="s">
        <v>2909</v>
      </c>
      <c r="C1346" s="30">
        <v>4</v>
      </c>
      <c r="D1346" s="30">
        <v>3</v>
      </c>
      <c r="F1346" s="24" t="str">
        <f>IFERROR(MATCH(A1346,기사별유입!$J$3:$J$3072,0),"")</f>
        <v/>
      </c>
      <c r="G1346" s="24" t="str">
        <f>IF(F1346="","",F1346&amp;"@"&amp;COUNTIF($F$1:F1346,F1346))</f>
        <v/>
      </c>
      <c r="H1346" s="24" t="str">
        <f t="shared" si="20"/>
        <v>직접유입</v>
      </c>
      <c r="J1346" s="24" t="str">
        <f>IF(F1346="","",INDEX('기사 리스트'!B:B,MATCH("https://skinnonews.com"&amp;A1346,'기사 리스트'!C:C,0)))</f>
        <v/>
      </c>
    </row>
    <row r="1347" spans="1:10">
      <c r="A1347" s="30" t="s">
        <v>1363</v>
      </c>
      <c r="B1347" s="30" t="s">
        <v>2925</v>
      </c>
      <c r="C1347" s="30">
        <v>4</v>
      </c>
      <c r="D1347" s="30">
        <v>4</v>
      </c>
      <c r="F1347" s="24" t="str">
        <f>IFERROR(MATCH(A1347,기사별유입!$J$3:$J$3072,0),"")</f>
        <v/>
      </c>
      <c r="G1347" s="24" t="str">
        <f>IF(F1347="","",F1347&amp;"@"&amp;COUNTIF($F$1:F1347,F1347))</f>
        <v/>
      </c>
      <c r="H1347" s="24" t="str">
        <f t="shared" ref="H1347:H1410" si="21">IF(B1347="naver","Naver 검색",IF(B1347="google","Google 검색",IF(B1347="(direct)","직접유입",UPPER(LEFT(B1347,1))&amp;MID(B1347,2,99))))</f>
        <v>Naver.com</v>
      </c>
      <c r="J1347" s="24" t="str">
        <f>IF(F1347="","",INDEX('기사 리스트'!B:B,MATCH("https://skinnonews.com"&amp;A1347,'기사 리스트'!C:C,0)))</f>
        <v/>
      </c>
    </row>
    <row r="1348" spans="1:10">
      <c r="A1348" s="30" t="s">
        <v>3125</v>
      </c>
      <c r="B1348" s="30" t="s">
        <v>2910</v>
      </c>
      <c r="C1348" s="30">
        <v>4</v>
      </c>
      <c r="D1348" s="30">
        <v>3</v>
      </c>
      <c r="F1348" s="24" t="str">
        <f>IFERROR(MATCH(A1348,기사별유입!$J$3:$J$3072,0),"")</f>
        <v/>
      </c>
      <c r="G1348" s="24" t="str">
        <f>IF(F1348="","",F1348&amp;"@"&amp;COUNTIF($F$1:F1348,F1348))</f>
        <v/>
      </c>
      <c r="H1348" s="24" t="str">
        <f t="shared" si="21"/>
        <v>Google 검색</v>
      </c>
      <c r="J1348" s="24" t="str">
        <f>IF(F1348="","",INDEX('기사 리스트'!B:B,MATCH("https://skinnonews.com"&amp;A1348,'기사 리스트'!C:C,0)))</f>
        <v/>
      </c>
    </row>
    <row r="1349" spans="1:10">
      <c r="A1349" s="30" t="s">
        <v>3120</v>
      </c>
      <c r="B1349" s="30" t="s">
        <v>2909</v>
      </c>
      <c r="C1349" s="30">
        <v>4</v>
      </c>
      <c r="D1349" s="30">
        <v>3</v>
      </c>
      <c r="F1349" s="24" t="str">
        <f>IFERROR(MATCH(A1349,기사별유입!$J$3:$J$3072,0),"")</f>
        <v/>
      </c>
      <c r="G1349" s="24" t="str">
        <f>IF(F1349="","",F1349&amp;"@"&amp;COUNTIF($F$1:F1349,F1349))</f>
        <v/>
      </c>
      <c r="H1349" s="24" t="str">
        <f t="shared" si="21"/>
        <v>직접유입</v>
      </c>
      <c r="J1349" s="24" t="str">
        <f>IF(F1349="","",INDEX('기사 리스트'!B:B,MATCH("https://skinnonews.com"&amp;A1349,'기사 리스트'!C:C,0)))</f>
        <v/>
      </c>
    </row>
    <row r="1350" spans="1:10">
      <c r="A1350" s="30" t="s">
        <v>3120</v>
      </c>
      <c r="B1350" s="30" t="s">
        <v>2917</v>
      </c>
      <c r="C1350" s="30">
        <v>4</v>
      </c>
      <c r="D1350" s="30">
        <v>2</v>
      </c>
      <c r="F1350" s="24" t="str">
        <f>IFERROR(MATCH(A1350,기사별유입!$J$3:$J$3072,0),"")</f>
        <v/>
      </c>
      <c r="G1350" s="24" t="str">
        <f>IF(F1350="","",F1350&amp;"@"&amp;COUNTIF($F$1:F1350,F1350))</f>
        <v/>
      </c>
      <c r="H1350" s="24" t="str">
        <f t="shared" si="21"/>
        <v>Skincheonpetrochem.com</v>
      </c>
      <c r="J1350" s="24" t="str">
        <f>IF(F1350="","",INDEX('기사 리스트'!B:B,MATCH("https://skinnonews.com"&amp;A1350,'기사 리스트'!C:C,0)))</f>
        <v/>
      </c>
    </row>
    <row r="1351" spans="1:10">
      <c r="A1351" s="30" t="s">
        <v>3113</v>
      </c>
      <c r="B1351" s="30" t="s">
        <v>2909</v>
      </c>
      <c r="C1351" s="30">
        <v>4</v>
      </c>
      <c r="D1351" s="30">
        <v>4</v>
      </c>
      <c r="F1351" s="24" t="str">
        <f>IFERROR(MATCH(A1351,기사별유입!$J$3:$J$3072,0),"")</f>
        <v/>
      </c>
      <c r="G1351" s="24" t="str">
        <f>IF(F1351="","",F1351&amp;"@"&amp;COUNTIF($F$1:F1351,F1351))</f>
        <v/>
      </c>
      <c r="H1351" s="24" t="str">
        <f t="shared" si="21"/>
        <v>직접유입</v>
      </c>
      <c r="J1351" s="24" t="str">
        <f>IF(F1351="","",INDEX('기사 리스트'!B:B,MATCH("https://skinnonews.com"&amp;A1351,'기사 리스트'!C:C,0)))</f>
        <v/>
      </c>
    </row>
    <row r="1352" spans="1:10">
      <c r="A1352" s="30" t="s">
        <v>3106</v>
      </c>
      <c r="B1352" s="30" t="s">
        <v>2923</v>
      </c>
      <c r="C1352" s="30">
        <v>4</v>
      </c>
      <c r="D1352" s="30">
        <v>1</v>
      </c>
      <c r="F1352" s="24">
        <f>IFERROR(MATCH(A1352,기사별유입!$J$3:$J$3072,0),"")</f>
        <v>50</v>
      </c>
      <c r="G1352" s="24" t="str">
        <f>IF(F1352="","",F1352&amp;"@"&amp;COUNTIF($F$1:F1352,F1352))</f>
        <v>50@6</v>
      </c>
      <c r="H1352" s="24" t="str">
        <f t="shared" si="21"/>
        <v>Ozmailer.com</v>
      </c>
      <c r="J1352" s="24" t="str">
        <f>IF(F1352="","",INDEX('기사 리스트'!B:B,MATCH("https://skinnonews.com"&amp;A1352,'기사 리스트'!C:C,0)))</f>
        <v>[에너지食] 어둠을 밝히던 등유가 거대한 비행기를 띄운다고?!</v>
      </c>
    </row>
    <row r="1353" spans="1:10">
      <c r="A1353" s="30" t="s">
        <v>3492</v>
      </c>
      <c r="B1353" s="30" t="s">
        <v>2923</v>
      </c>
      <c r="C1353" s="30">
        <v>4</v>
      </c>
      <c r="D1353" s="30">
        <v>2</v>
      </c>
      <c r="F1353" s="24">
        <f>IFERROR(MATCH(A1353,기사별유입!$J$3:$J$3072,0),"")</f>
        <v>95</v>
      </c>
      <c r="G1353" s="24" t="str">
        <f>IF(F1353="","",F1353&amp;"@"&amp;COUNTIF($F$1:F1353,F1353))</f>
        <v>95@4</v>
      </c>
      <c r="H1353" s="24" t="str">
        <f t="shared" si="21"/>
        <v>Ozmailer.com</v>
      </c>
      <c r="J1353" s="24" t="str">
        <f>IF(F1353="","",INDEX('기사 리스트'!B:B,MATCH("https://skinnonews.com"&amp;A1353,'기사 리스트'!C:C,0)))</f>
        <v>SK인천석유화학, 추석 맞이 ‘이웃사랑 나눔 행사’ 진행</v>
      </c>
    </row>
    <row r="1354" spans="1:10">
      <c r="A1354" s="30" t="s">
        <v>3505</v>
      </c>
      <c r="B1354" s="30" t="s">
        <v>2909</v>
      </c>
      <c r="C1354" s="30">
        <v>4</v>
      </c>
      <c r="D1354" s="30">
        <v>3</v>
      </c>
      <c r="F1354" s="24">
        <f>IFERROR(MATCH(A1354,기사별유입!$J$3:$J$3072,0),"")</f>
        <v>98</v>
      </c>
      <c r="G1354" s="24" t="str">
        <f>IF(F1354="","",F1354&amp;"@"&amp;COUNTIF($F$1:F1354,F1354))</f>
        <v>98@1</v>
      </c>
      <c r="H1354" s="24" t="str">
        <f t="shared" si="21"/>
        <v>직접유입</v>
      </c>
      <c r="J1354" s="24" t="str">
        <f>IF(F1354="","",INDEX('기사 리스트'!B:B,MATCH("https://skinnonews.com"&amp;A1354,'기사 리스트'!C:C,0)))</f>
        <v>[사진] 한화-SK, ‘불타지 않는 ESS’ 세계최초 개발… “글로벌 친환경 선박시장 공략”</v>
      </c>
    </row>
    <row r="1355" spans="1:10">
      <c r="A1355" s="30" t="s">
        <v>1628</v>
      </c>
      <c r="B1355" s="30" t="s">
        <v>2909</v>
      </c>
      <c r="C1355" s="30">
        <v>4</v>
      </c>
      <c r="D1355" s="30">
        <v>2</v>
      </c>
      <c r="F1355" s="24" t="str">
        <f>IFERROR(MATCH(A1355,기사별유입!$J$3:$J$3072,0),"")</f>
        <v/>
      </c>
      <c r="G1355" s="24" t="str">
        <f>IF(F1355="","",F1355&amp;"@"&amp;COUNTIF($F$1:F1355,F1355))</f>
        <v/>
      </c>
      <c r="H1355" s="24" t="str">
        <f t="shared" si="21"/>
        <v>직접유입</v>
      </c>
      <c r="J1355" s="24" t="str">
        <f>IF(F1355="","",INDEX('기사 리스트'!B:B,MATCH("https://skinnonews.com"&amp;A1355,'기사 리스트'!C:C,0)))</f>
        <v/>
      </c>
    </row>
    <row r="1356" spans="1:10">
      <c r="A1356" s="30" t="s">
        <v>2528</v>
      </c>
      <c r="B1356" s="30" t="s">
        <v>2911</v>
      </c>
      <c r="C1356" s="30">
        <v>4</v>
      </c>
      <c r="D1356" s="30">
        <v>3</v>
      </c>
      <c r="F1356" s="24" t="str">
        <f>IFERROR(MATCH(A1356,기사별유입!$J$3:$J$3072,0),"")</f>
        <v/>
      </c>
      <c r="G1356" s="24" t="str">
        <f>IF(F1356="","",F1356&amp;"@"&amp;COUNTIF($F$1:F1356,F1356))</f>
        <v/>
      </c>
      <c r="H1356" s="24" t="str">
        <f t="shared" si="21"/>
        <v>Naver 검색</v>
      </c>
      <c r="J1356" s="24" t="str">
        <f>IF(F1356="","",INDEX('기사 리스트'!B:B,MATCH("https://skinnonews.com"&amp;A1356,'기사 리스트'!C:C,0)))</f>
        <v/>
      </c>
    </row>
    <row r="1357" spans="1:10">
      <c r="A1357" s="30" t="s">
        <v>1980</v>
      </c>
      <c r="B1357" s="30" t="s">
        <v>2910</v>
      </c>
      <c r="C1357" s="30">
        <v>4</v>
      </c>
      <c r="D1357" s="30">
        <v>4</v>
      </c>
      <c r="F1357" s="24" t="str">
        <f>IFERROR(MATCH(A1357,기사별유입!$J$3:$J$3072,0),"")</f>
        <v/>
      </c>
      <c r="G1357" s="24" t="str">
        <f>IF(F1357="","",F1357&amp;"@"&amp;COUNTIF($F$1:F1357,F1357))</f>
        <v/>
      </c>
      <c r="H1357" s="24" t="str">
        <f t="shared" si="21"/>
        <v>Google 검색</v>
      </c>
      <c r="J1357" s="24" t="str">
        <f>IF(F1357="","",INDEX('기사 리스트'!B:B,MATCH("https://skinnonews.com"&amp;A1357,'기사 리스트'!C:C,0)))</f>
        <v/>
      </c>
    </row>
    <row r="1358" spans="1:10">
      <c r="A1358" s="30" t="s">
        <v>2167</v>
      </c>
      <c r="B1358" s="30" t="s">
        <v>2910</v>
      </c>
      <c r="C1358" s="30">
        <v>4</v>
      </c>
      <c r="D1358" s="30">
        <v>3</v>
      </c>
      <c r="F1358" s="24" t="str">
        <f>IFERROR(MATCH(A1358,기사별유입!$J$3:$J$3072,0),"")</f>
        <v/>
      </c>
      <c r="G1358" s="24" t="str">
        <f>IF(F1358="","",F1358&amp;"@"&amp;COUNTIF($F$1:F1358,F1358))</f>
        <v/>
      </c>
      <c r="H1358" s="24" t="str">
        <f t="shared" si="21"/>
        <v>Google 검색</v>
      </c>
      <c r="J1358" s="24" t="str">
        <f>IF(F1358="","",INDEX('기사 리스트'!B:B,MATCH("https://skinnonews.com"&amp;A1358,'기사 리스트'!C:C,0)))</f>
        <v/>
      </c>
    </row>
    <row r="1359" spans="1:10">
      <c r="A1359" s="30" t="s">
        <v>1914</v>
      </c>
      <c r="B1359" s="30" t="s">
        <v>2910</v>
      </c>
      <c r="C1359" s="30">
        <v>4</v>
      </c>
      <c r="D1359" s="30">
        <v>3</v>
      </c>
      <c r="F1359" s="24" t="str">
        <f>IFERROR(MATCH(A1359,기사별유입!$J$3:$J$3072,0),"")</f>
        <v/>
      </c>
      <c r="G1359" s="24" t="str">
        <f>IF(F1359="","",F1359&amp;"@"&amp;COUNTIF($F$1:F1359,F1359))</f>
        <v/>
      </c>
      <c r="H1359" s="24" t="str">
        <f t="shared" si="21"/>
        <v>Google 검색</v>
      </c>
      <c r="J1359" s="24" t="str">
        <f>IF(F1359="","",INDEX('기사 리스트'!B:B,MATCH("https://skinnonews.com"&amp;A1359,'기사 리스트'!C:C,0)))</f>
        <v/>
      </c>
    </row>
    <row r="1360" spans="1:10">
      <c r="A1360" s="30" t="s">
        <v>1289</v>
      </c>
      <c r="B1360" s="30" t="s">
        <v>2909</v>
      </c>
      <c r="C1360" s="30">
        <v>4</v>
      </c>
      <c r="D1360" s="30">
        <v>4</v>
      </c>
      <c r="F1360" s="24">
        <f>IFERROR(MATCH(A1360,기사별유입!$J$3:$J$3072,0),"")</f>
        <v>30</v>
      </c>
      <c r="G1360" s="24" t="str">
        <f>IF(F1360="","",F1360&amp;"@"&amp;COUNTIF($F$1:F1360,F1360))</f>
        <v>30@2</v>
      </c>
      <c r="H1360" s="24" t="str">
        <f t="shared" si="21"/>
        <v>직접유입</v>
      </c>
      <c r="J1360" s="24" t="e">
        <f>IF(F1360="","",INDEX('기사 리스트'!B:B,MATCH("https://skinnonews.com"&amp;A1360,'기사 리스트'!C:C,0)))</f>
        <v>#N/A</v>
      </c>
    </row>
    <row r="1361" spans="1:10">
      <c r="A1361" s="30" t="s">
        <v>1413</v>
      </c>
      <c r="B1361" s="30" t="s">
        <v>2925</v>
      </c>
      <c r="C1361" s="30">
        <v>4</v>
      </c>
      <c r="D1361" s="30">
        <v>3</v>
      </c>
      <c r="F1361" s="24" t="str">
        <f>IFERROR(MATCH(A1361,기사별유입!$J$3:$J$3072,0),"")</f>
        <v/>
      </c>
      <c r="G1361" s="24" t="str">
        <f>IF(F1361="","",F1361&amp;"@"&amp;COUNTIF($F$1:F1361,F1361))</f>
        <v/>
      </c>
      <c r="H1361" s="24" t="str">
        <f t="shared" si="21"/>
        <v>Naver.com</v>
      </c>
      <c r="J1361" s="24" t="str">
        <f>IF(F1361="","",INDEX('기사 리스트'!B:B,MATCH("https://skinnonews.com"&amp;A1361,'기사 리스트'!C:C,0)))</f>
        <v/>
      </c>
    </row>
    <row r="1362" spans="1:10">
      <c r="A1362" s="30" t="s">
        <v>1680</v>
      </c>
      <c r="B1362" s="30" t="s">
        <v>2910</v>
      </c>
      <c r="C1362" s="30">
        <v>4</v>
      </c>
      <c r="D1362" s="30">
        <v>3</v>
      </c>
      <c r="F1362" s="24" t="str">
        <f>IFERROR(MATCH(A1362,기사별유입!$J$3:$J$3072,0),"")</f>
        <v/>
      </c>
      <c r="G1362" s="24" t="str">
        <f>IF(F1362="","",F1362&amp;"@"&amp;COUNTIF($F$1:F1362,F1362))</f>
        <v/>
      </c>
      <c r="H1362" s="24" t="str">
        <f t="shared" si="21"/>
        <v>Google 검색</v>
      </c>
      <c r="J1362" s="24" t="str">
        <f>IF(F1362="","",INDEX('기사 리스트'!B:B,MATCH("https://skinnonews.com"&amp;A1362,'기사 리스트'!C:C,0)))</f>
        <v/>
      </c>
    </row>
    <row r="1363" spans="1:10">
      <c r="A1363" s="30" t="s">
        <v>1285</v>
      </c>
      <c r="B1363" s="30" t="s">
        <v>2966</v>
      </c>
      <c r="C1363" s="30">
        <v>4</v>
      </c>
      <c r="D1363" s="30">
        <v>1</v>
      </c>
      <c r="F1363" s="24">
        <f>IFERROR(MATCH(A1363,기사별유입!$J$3:$J$3072,0),"")</f>
        <v>49</v>
      </c>
      <c r="G1363" s="24" t="str">
        <f>IF(F1363="","",F1363&amp;"@"&amp;COUNTIF($F$1:F1363,F1363))</f>
        <v>49@2</v>
      </c>
      <c r="H1363" s="24" t="str">
        <f t="shared" si="21"/>
        <v>M.naver.com</v>
      </c>
      <c r="J1363" s="24" t="e">
        <f>IF(F1363="","",INDEX('기사 리스트'!B:B,MATCH("https://skinnonews.com"&amp;A1363,'기사 리스트'!C:C,0)))</f>
        <v>#N/A</v>
      </c>
    </row>
    <row r="1364" spans="1:10">
      <c r="A1364" s="30" t="s">
        <v>2170</v>
      </c>
      <c r="B1364" s="30" t="s">
        <v>2910</v>
      </c>
      <c r="C1364" s="30">
        <v>4</v>
      </c>
      <c r="D1364" s="30">
        <v>4</v>
      </c>
      <c r="F1364" s="24" t="str">
        <f>IFERROR(MATCH(A1364,기사별유입!$J$3:$J$3072,0),"")</f>
        <v/>
      </c>
      <c r="G1364" s="24" t="str">
        <f>IF(F1364="","",F1364&amp;"@"&amp;COUNTIF($F$1:F1364,F1364))</f>
        <v/>
      </c>
      <c r="H1364" s="24" t="str">
        <f t="shared" si="21"/>
        <v>Google 검색</v>
      </c>
      <c r="J1364" s="24" t="str">
        <f>IF(F1364="","",INDEX('기사 리스트'!B:B,MATCH("https://skinnonews.com"&amp;A1364,'기사 리스트'!C:C,0)))</f>
        <v/>
      </c>
    </row>
    <row r="1365" spans="1:10">
      <c r="A1365" s="30" t="s">
        <v>1681</v>
      </c>
      <c r="B1365" s="30" t="s">
        <v>2911</v>
      </c>
      <c r="C1365" s="30">
        <v>4</v>
      </c>
      <c r="D1365" s="30">
        <v>4</v>
      </c>
      <c r="F1365" s="24" t="str">
        <f>IFERROR(MATCH(A1365,기사별유입!$J$3:$J$3072,0),"")</f>
        <v/>
      </c>
      <c r="G1365" s="24" t="str">
        <f>IF(F1365="","",F1365&amp;"@"&amp;COUNTIF($F$1:F1365,F1365))</f>
        <v/>
      </c>
      <c r="H1365" s="24" t="str">
        <f t="shared" si="21"/>
        <v>Naver 검색</v>
      </c>
      <c r="J1365" s="24" t="str">
        <f>IF(F1365="","",INDEX('기사 리스트'!B:B,MATCH("https://skinnonews.com"&amp;A1365,'기사 리스트'!C:C,0)))</f>
        <v/>
      </c>
    </row>
    <row r="1366" spans="1:10">
      <c r="A1366" s="30" t="s">
        <v>2171</v>
      </c>
      <c r="B1366" s="30" t="s">
        <v>2910</v>
      </c>
      <c r="C1366" s="30">
        <v>4</v>
      </c>
      <c r="D1366" s="30">
        <v>4</v>
      </c>
      <c r="F1366" s="24" t="str">
        <f>IFERROR(MATCH(A1366,기사별유입!$J$3:$J$3072,0),"")</f>
        <v/>
      </c>
      <c r="G1366" s="24" t="str">
        <f>IF(F1366="","",F1366&amp;"@"&amp;COUNTIF($F$1:F1366,F1366))</f>
        <v/>
      </c>
      <c r="H1366" s="24" t="str">
        <f t="shared" si="21"/>
        <v>Google 검색</v>
      </c>
      <c r="J1366" s="24" t="str">
        <f>IF(F1366="","",INDEX('기사 리스트'!B:B,MATCH("https://skinnonews.com"&amp;A1366,'기사 리스트'!C:C,0)))</f>
        <v/>
      </c>
    </row>
    <row r="1367" spans="1:10">
      <c r="A1367" s="30" t="s">
        <v>2535</v>
      </c>
      <c r="B1367" s="30" t="s">
        <v>2910</v>
      </c>
      <c r="C1367" s="30">
        <v>4</v>
      </c>
      <c r="D1367" s="30">
        <v>2</v>
      </c>
      <c r="F1367" s="24" t="str">
        <f>IFERROR(MATCH(A1367,기사별유입!$J$3:$J$3072,0),"")</f>
        <v/>
      </c>
      <c r="G1367" s="24" t="str">
        <f>IF(F1367="","",F1367&amp;"@"&amp;COUNTIF($F$1:F1367,F1367))</f>
        <v/>
      </c>
      <c r="H1367" s="24" t="str">
        <f t="shared" si="21"/>
        <v>Google 검색</v>
      </c>
      <c r="J1367" s="24" t="str">
        <f>IF(F1367="","",INDEX('기사 리스트'!B:B,MATCH("https://skinnonews.com"&amp;A1367,'기사 리스트'!C:C,0)))</f>
        <v/>
      </c>
    </row>
    <row r="1368" spans="1:10">
      <c r="A1368" s="30" t="s">
        <v>1318</v>
      </c>
      <c r="B1368" s="30" t="s">
        <v>2909</v>
      </c>
      <c r="C1368" s="30">
        <v>4</v>
      </c>
      <c r="D1368" s="30">
        <v>3</v>
      </c>
      <c r="F1368" s="24" t="str">
        <f>IFERROR(MATCH(A1368,기사별유입!$J$3:$J$3072,0),"")</f>
        <v/>
      </c>
      <c r="G1368" s="24" t="str">
        <f>IF(F1368="","",F1368&amp;"@"&amp;COUNTIF($F$1:F1368,F1368))</f>
        <v/>
      </c>
      <c r="H1368" s="24" t="str">
        <f t="shared" si="21"/>
        <v>직접유입</v>
      </c>
      <c r="J1368" s="24" t="str">
        <f>IF(F1368="","",INDEX('기사 리스트'!B:B,MATCH("https://skinnonews.com"&amp;A1368,'기사 리스트'!C:C,0)))</f>
        <v/>
      </c>
    </row>
    <row r="1369" spans="1:10">
      <c r="A1369" s="30" t="s">
        <v>1863</v>
      </c>
      <c r="B1369" s="30" t="s">
        <v>2910</v>
      </c>
      <c r="C1369" s="30">
        <v>4</v>
      </c>
      <c r="D1369" s="30">
        <v>4</v>
      </c>
      <c r="F1369" s="24" t="str">
        <f>IFERROR(MATCH(A1369,기사별유입!$J$3:$J$3072,0),"")</f>
        <v/>
      </c>
      <c r="G1369" s="24" t="str">
        <f>IF(F1369="","",F1369&amp;"@"&amp;COUNTIF($F$1:F1369,F1369))</f>
        <v/>
      </c>
      <c r="H1369" s="24" t="str">
        <f t="shared" si="21"/>
        <v>Google 검색</v>
      </c>
      <c r="J1369" s="24" t="str">
        <f>IF(F1369="","",INDEX('기사 리스트'!B:B,MATCH("https://skinnonews.com"&amp;A1369,'기사 리스트'!C:C,0)))</f>
        <v/>
      </c>
    </row>
    <row r="1370" spans="1:10">
      <c r="A1370" s="30" t="s">
        <v>1271</v>
      </c>
      <c r="B1370" s="30" t="s">
        <v>2909</v>
      </c>
      <c r="C1370" s="30">
        <v>4</v>
      </c>
      <c r="D1370" s="30">
        <v>4</v>
      </c>
      <c r="F1370" s="24">
        <f>IFERROR(MATCH(A1370,기사별유입!$J$3:$J$3072,0),"")</f>
        <v>69</v>
      </c>
      <c r="G1370" s="24" t="str">
        <f>IF(F1370="","",F1370&amp;"@"&amp;COUNTIF($F$1:F1370,F1370))</f>
        <v>69@2</v>
      </c>
      <c r="H1370" s="24" t="str">
        <f t="shared" si="21"/>
        <v>직접유입</v>
      </c>
      <c r="J1370" s="24" t="e">
        <f>IF(F1370="","",INDEX('기사 리스트'!B:B,MATCH("https://skinnonews.com"&amp;A1370,'기사 리스트'!C:C,0)))</f>
        <v>#N/A</v>
      </c>
    </row>
    <row r="1371" spans="1:10">
      <c r="A1371" s="30" t="s">
        <v>2399</v>
      </c>
      <c r="B1371" s="30" t="s">
        <v>2910</v>
      </c>
      <c r="C1371" s="30">
        <v>4</v>
      </c>
      <c r="D1371" s="30">
        <v>3</v>
      </c>
      <c r="F1371" s="24" t="str">
        <f>IFERROR(MATCH(A1371,기사별유입!$J$3:$J$3072,0),"")</f>
        <v/>
      </c>
      <c r="G1371" s="24" t="str">
        <f>IF(F1371="","",F1371&amp;"@"&amp;COUNTIF($F$1:F1371,F1371))</f>
        <v/>
      </c>
      <c r="H1371" s="24" t="str">
        <f t="shared" si="21"/>
        <v>Google 검색</v>
      </c>
      <c r="J1371" s="24" t="str">
        <f>IF(F1371="","",INDEX('기사 리스트'!B:B,MATCH("https://skinnonews.com"&amp;A1371,'기사 리스트'!C:C,0)))</f>
        <v/>
      </c>
    </row>
    <row r="1372" spans="1:10">
      <c r="A1372" s="30" t="s">
        <v>2276</v>
      </c>
      <c r="B1372" s="30" t="s">
        <v>2910</v>
      </c>
      <c r="C1372" s="30">
        <v>4</v>
      </c>
      <c r="D1372" s="30">
        <v>4</v>
      </c>
      <c r="F1372" s="24" t="str">
        <f>IFERROR(MATCH(A1372,기사별유입!$J$3:$J$3072,0),"")</f>
        <v/>
      </c>
      <c r="G1372" s="24" t="str">
        <f>IF(F1372="","",F1372&amp;"@"&amp;COUNTIF($F$1:F1372,F1372))</f>
        <v/>
      </c>
      <c r="H1372" s="24" t="str">
        <f t="shared" si="21"/>
        <v>Google 검색</v>
      </c>
      <c r="J1372" s="24" t="str">
        <f>IF(F1372="","",INDEX('기사 리스트'!B:B,MATCH("https://skinnonews.com"&amp;A1372,'기사 리스트'!C:C,0)))</f>
        <v/>
      </c>
    </row>
    <row r="1373" spans="1:10">
      <c r="A1373" s="30" t="s">
        <v>1822</v>
      </c>
      <c r="B1373" s="30" t="s">
        <v>2909</v>
      </c>
      <c r="C1373" s="30">
        <v>4</v>
      </c>
      <c r="D1373" s="30">
        <v>4</v>
      </c>
      <c r="F1373" s="24" t="str">
        <f>IFERROR(MATCH(A1373,기사별유입!$J$3:$J$3072,0),"")</f>
        <v/>
      </c>
      <c r="G1373" s="24" t="str">
        <f>IF(F1373="","",F1373&amp;"@"&amp;COUNTIF($F$1:F1373,F1373))</f>
        <v/>
      </c>
      <c r="H1373" s="24" t="str">
        <f t="shared" si="21"/>
        <v>직접유입</v>
      </c>
      <c r="J1373" s="24" t="str">
        <f>IF(F1373="","",INDEX('기사 리스트'!B:B,MATCH("https://skinnonews.com"&amp;A1373,'기사 리스트'!C:C,0)))</f>
        <v/>
      </c>
    </row>
    <row r="1374" spans="1:10">
      <c r="A1374" s="30" t="s">
        <v>1629</v>
      </c>
      <c r="B1374" s="30" t="s">
        <v>2909</v>
      </c>
      <c r="C1374" s="30">
        <v>4</v>
      </c>
      <c r="D1374" s="30">
        <v>2</v>
      </c>
      <c r="F1374" s="24" t="str">
        <f>IFERROR(MATCH(A1374,기사별유입!$J$3:$J$3072,0),"")</f>
        <v/>
      </c>
      <c r="G1374" s="24" t="str">
        <f>IF(F1374="","",F1374&amp;"@"&amp;COUNTIF($F$1:F1374,F1374))</f>
        <v/>
      </c>
      <c r="H1374" s="24" t="str">
        <f t="shared" si="21"/>
        <v>직접유입</v>
      </c>
      <c r="J1374" s="24" t="str">
        <f>IF(F1374="","",INDEX('기사 리스트'!B:B,MATCH("https://skinnonews.com"&amp;A1374,'기사 리스트'!C:C,0)))</f>
        <v/>
      </c>
    </row>
    <row r="1375" spans="1:10">
      <c r="A1375" s="30" t="s">
        <v>3526</v>
      </c>
      <c r="B1375" s="30" t="s">
        <v>2910</v>
      </c>
      <c r="C1375" s="30">
        <v>4</v>
      </c>
      <c r="D1375" s="30">
        <v>4</v>
      </c>
      <c r="F1375" s="24" t="str">
        <f>IFERROR(MATCH(A1375,기사별유입!$J$3:$J$3072,0),"")</f>
        <v/>
      </c>
      <c r="G1375" s="24" t="str">
        <f>IF(F1375="","",F1375&amp;"@"&amp;COUNTIF($F$1:F1375,F1375))</f>
        <v/>
      </c>
      <c r="H1375" s="24" t="str">
        <f t="shared" si="21"/>
        <v>Google 검색</v>
      </c>
      <c r="J1375" s="24" t="str">
        <f>IF(F1375="","",INDEX('기사 리스트'!B:B,MATCH("https://skinnonews.com"&amp;A1375,'기사 리스트'!C:C,0)))</f>
        <v/>
      </c>
    </row>
    <row r="1376" spans="1:10">
      <c r="A1376" s="30" t="s">
        <v>2176</v>
      </c>
      <c r="B1376" s="30" t="s">
        <v>2910</v>
      </c>
      <c r="C1376" s="30">
        <v>4</v>
      </c>
      <c r="D1376" s="30">
        <v>4</v>
      </c>
      <c r="F1376" s="24" t="str">
        <f>IFERROR(MATCH(A1376,기사별유입!$J$3:$J$3072,0),"")</f>
        <v/>
      </c>
      <c r="G1376" s="24" t="str">
        <f>IF(F1376="","",F1376&amp;"@"&amp;COUNTIF($F$1:F1376,F1376))</f>
        <v/>
      </c>
      <c r="H1376" s="24" t="str">
        <f t="shared" si="21"/>
        <v>Google 검색</v>
      </c>
      <c r="J1376" s="24" t="str">
        <f>IF(F1376="","",INDEX('기사 리스트'!B:B,MATCH("https://skinnonews.com"&amp;A1376,'기사 리스트'!C:C,0)))</f>
        <v/>
      </c>
    </row>
    <row r="1377" spans="1:10">
      <c r="A1377" s="30" t="s">
        <v>2086</v>
      </c>
      <c r="B1377" s="30" t="s">
        <v>2911</v>
      </c>
      <c r="C1377" s="30">
        <v>4</v>
      </c>
      <c r="D1377" s="30">
        <v>5</v>
      </c>
      <c r="F1377" s="24" t="str">
        <f>IFERROR(MATCH(A1377,기사별유입!$J$3:$J$3072,0),"")</f>
        <v/>
      </c>
      <c r="G1377" s="24" t="str">
        <f>IF(F1377="","",F1377&amp;"@"&amp;COUNTIF($F$1:F1377,F1377))</f>
        <v/>
      </c>
      <c r="H1377" s="24" t="str">
        <f t="shared" si="21"/>
        <v>Naver 검색</v>
      </c>
      <c r="J1377" s="24" t="str">
        <f>IF(F1377="","",INDEX('기사 리스트'!B:B,MATCH("https://skinnonews.com"&amp;A1377,'기사 리스트'!C:C,0)))</f>
        <v/>
      </c>
    </row>
    <row r="1378" spans="1:10">
      <c r="A1378" s="30" t="s">
        <v>2281</v>
      </c>
      <c r="B1378" s="30" t="s">
        <v>2910</v>
      </c>
      <c r="C1378" s="30">
        <v>4</v>
      </c>
      <c r="D1378" s="30">
        <v>3</v>
      </c>
      <c r="F1378" s="24" t="str">
        <f>IFERROR(MATCH(A1378,기사별유입!$J$3:$J$3072,0),"")</f>
        <v/>
      </c>
      <c r="G1378" s="24" t="str">
        <f>IF(F1378="","",F1378&amp;"@"&amp;COUNTIF($F$1:F1378,F1378))</f>
        <v/>
      </c>
      <c r="H1378" s="24" t="str">
        <f t="shared" si="21"/>
        <v>Google 검색</v>
      </c>
      <c r="J1378" s="24" t="str">
        <f>IF(F1378="","",INDEX('기사 리스트'!B:B,MATCH("https://skinnonews.com"&amp;A1378,'기사 리스트'!C:C,0)))</f>
        <v/>
      </c>
    </row>
    <row r="1379" spans="1:10">
      <c r="A1379" s="30" t="s">
        <v>1824</v>
      </c>
      <c r="B1379" s="30" t="s">
        <v>2910</v>
      </c>
      <c r="C1379" s="30">
        <v>4</v>
      </c>
      <c r="D1379" s="30">
        <v>4</v>
      </c>
      <c r="F1379" s="24" t="str">
        <f>IFERROR(MATCH(A1379,기사별유입!$J$3:$J$3072,0),"")</f>
        <v/>
      </c>
      <c r="G1379" s="24" t="str">
        <f>IF(F1379="","",F1379&amp;"@"&amp;COUNTIF($F$1:F1379,F1379))</f>
        <v/>
      </c>
      <c r="H1379" s="24" t="str">
        <f t="shared" si="21"/>
        <v>Google 검색</v>
      </c>
      <c r="J1379" s="24" t="str">
        <f>IF(F1379="","",INDEX('기사 리스트'!B:B,MATCH("https://skinnonews.com"&amp;A1379,'기사 리스트'!C:C,0)))</f>
        <v/>
      </c>
    </row>
    <row r="1380" spans="1:10">
      <c r="A1380" s="30" t="s">
        <v>2542</v>
      </c>
      <c r="B1380" s="30" t="s">
        <v>2910</v>
      </c>
      <c r="C1380" s="30">
        <v>4</v>
      </c>
      <c r="D1380" s="30">
        <v>3</v>
      </c>
      <c r="F1380" s="24" t="str">
        <f>IFERROR(MATCH(A1380,기사별유입!$J$3:$J$3072,0),"")</f>
        <v/>
      </c>
      <c r="G1380" s="24" t="str">
        <f>IF(F1380="","",F1380&amp;"@"&amp;COUNTIF($F$1:F1380,F1380))</f>
        <v/>
      </c>
      <c r="H1380" s="24" t="str">
        <f t="shared" si="21"/>
        <v>Google 검색</v>
      </c>
      <c r="J1380" s="24" t="str">
        <f>IF(F1380="","",INDEX('기사 리스트'!B:B,MATCH("https://skinnonews.com"&amp;A1380,'기사 리스트'!C:C,0)))</f>
        <v/>
      </c>
    </row>
    <row r="1381" spans="1:10">
      <c r="A1381" s="30" t="s">
        <v>1683</v>
      </c>
      <c r="B1381" s="30" t="s">
        <v>2910</v>
      </c>
      <c r="C1381" s="30">
        <v>4</v>
      </c>
      <c r="D1381" s="30">
        <v>4</v>
      </c>
      <c r="F1381" s="24" t="str">
        <f>IFERROR(MATCH(A1381,기사별유입!$J$3:$J$3072,0),"")</f>
        <v/>
      </c>
      <c r="G1381" s="24" t="str">
        <f>IF(F1381="","",F1381&amp;"@"&amp;COUNTIF($F$1:F1381,F1381))</f>
        <v/>
      </c>
      <c r="H1381" s="24" t="str">
        <f t="shared" si="21"/>
        <v>Google 검색</v>
      </c>
      <c r="J1381" s="24" t="str">
        <f>IF(F1381="","",INDEX('기사 리스트'!B:B,MATCH("https://skinnonews.com"&amp;A1381,'기사 리스트'!C:C,0)))</f>
        <v/>
      </c>
    </row>
    <row r="1382" spans="1:10">
      <c r="A1382" s="30" t="s">
        <v>2283</v>
      </c>
      <c r="B1382" s="30" t="s">
        <v>2910</v>
      </c>
      <c r="C1382" s="30">
        <v>4</v>
      </c>
      <c r="D1382" s="30">
        <v>3</v>
      </c>
      <c r="F1382" s="24" t="str">
        <f>IFERROR(MATCH(A1382,기사별유입!$J$3:$J$3072,0),"")</f>
        <v/>
      </c>
      <c r="G1382" s="24" t="str">
        <f>IF(F1382="","",F1382&amp;"@"&amp;COUNTIF($F$1:F1382,F1382))</f>
        <v/>
      </c>
      <c r="H1382" s="24" t="str">
        <f t="shared" si="21"/>
        <v>Google 검색</v>
      </c>
      <c r="J1382" s="24" t="str">
        <f>IF(F1382="","",INDEX('기사 리스트'!B:B,MATCH("https://skinnonews.com"&amp;A1382,'기사 리스트'!C:C,0)))</f>
        <v/>
      </c>
    </row>
    <row r="1383" spans="1:10">
      <c r="A1383" s="30" t="s">
        <v>1550</v>
      </c>
      <c r="B1383" s="30" t="s">
        <v>2910</v>
      </c>
      <c r="C1383" s="30">
        <v>4</v>
      </c>
      <c r="D1383" s="30">
        <v>3</v>
      </c>
      <c r="F1383" s="24" t="str">
        <f>IFERROR(MATCH(A1383,기사별유입!$J$3:$J$3072,0),"")</f>
        <v/>
      </c>
      <c r="G1383" s="24" t="str">
        <f>IF(F1383="","",F1383&amp;"@"&amp;COUNTIF($F$1:F1383,F1383))</f>
        <v/>
      </c>
      <c r="H1383" s="24" t="str">
        <f t="shared" si="21"/>
        <v>Google 검색</v>
      </c>
      <c r="J1383" s="24" t="str">
        <f>IF(F1383="","",INDEX('기사 리스트'!B:B,MATCH("https://skinnonews.com"&amp;A1383,'기사 리스트'!C:C,0)))</f>
        <v/>
      </c>
    </row>
    <row r="1384" spans="1:10">
      <c r="A1384" s="30" t="s">
        <v>1550</v>
      </c>
      <c r="B1384" s="30" t="s">
        <v>2911</v>
      </c>
      <c r="C1384" s="30">
        <v>4</v>
      </c>
      <c r="D1384" s="30">
        <v>4</v>
      </c>
      <c r="F1384" s="24" t="str">
        <f>IFERROR(MATCH(A1384,기사별유입!$J$3:$J$3072,0),"")</f>
        <v/>
      </c>
      <c r="G1384" s="24" t="str">
        <f>IF(F1384="","",F1384&amp;"@"&amp;COUNTIF($F$1:F1384,F1384))</f>
        <v/>
      </c>
      <c r="H1384" s="24" t="str">
        <f t="shared" si="21"/>
        <v>Naver 검색</v>
      </c>
      <c r="J1384" s="24" t="str">
        <f>IF(F1384="","",INDEX('기사 리스트'!B:B,MATCH("https://skinnonews.com"&amp;A1384,'기사 리스트'!C:C,0)))</f>
        <v/>
      </c>
    </row>
    <row r="1385" spans="1:10">
      <c r="A1385" s="30" t="s">
        <v>1550</v>
      </c>
      <c r="B1385" s="30" t="s">
        <v>2925</v>
      </c>
      <c r="C1385" s="30">
        <v>4</v>
      </c>
      <c r="D1385" s="30">
        <v>4</v>
      </c>
      <c r="F1385" s="24" t="str">
        <f>IFERROR(MATCH(A1385,기사별유입!$J$3:$J$3072,0),"")</f>
        <v/>
      </c>
      <c r="G1385" s="24" t="str">
        <f>IF(F1385="","",F1385&amp;"@"&amp;COUNTIF($F$1:F1385,F1385))</f>
        <v/>
      </c>
      <c r="H1385" s="24" t="str">
        <f t="shared" si="21"/>
        <v>Naver.com</v>
      </c>
      <c r="J1385" s="24" t="str">
        <f>IF(F1385="","",INDEX('기사 리스트'!B:B,MATCH("https://skinnonews.com"&amp;A1385,'기사 리스트'!C:C,0)))</f>
        <v/>
      </c>
    </row>
    <row r="1386" spans="1:10">
      <c r="A1386" s="30" t="s">
        <v>1923</v>
      </c>
      <c r="B1386" s="30" t="s">
        <v>2910</v>
      </c>
      <c r="C1386" s="30">
        <v>4</v>
      </c>
      <c r="D1386" s="30">
        <v>3</v>
      </c>
      <c r="F1386" s="24" t="str">
        <f>IFERROR(MATCH(A1386,기사별유입!$J$3:$J$3072,0),"")</f>
        <v/>
      </c>
      <c r="G1386" s="24" t="str">
        <f>IF(F1386="","",F1386&amp;"@"&amp;COUNTIF($F$1:F1386,F1386))</f>
        <v/>
      </c>
      <c r="H1386" s="24" t="str">
        <f t="shared" si="21"/>
        <v>Google 검색</v>
      </c>
      <c r="J1386" s="24" t="str">
        <f>IF(F1386="","",INDEX('기사 리스트'!B:B,MATCH("https://skinnonews.com"&amp;A1386,'기사 리스트'!C:C,0)))</f>
        <v/>
      </c>
    </row>
    <row r="1387" spans="1:10">
      <c r="A1387" s="30" t="s">
        <v>3283</v>
      </c>
      <c r="B1387" s="30" t="s">
        <v>2910</v>
      </c>
      <c r="C1387" s="30">
        <v>4</v>
      </c>
      <c r="D1387" s="30">
        <v>2</v>
      </c>
      <c r="F1387" s="24" t="str">
        <f>IFERROR(MATCH(A1387,기사별유입!$J$3:$J$3072,0),"")</f>
        <v/>
      </c>
      <c r="G1387" s="24" t="str">
        <f>IF(F1387="","",F1387&amp;"@"&amp;COUNTIF($F$1:F1387,F1387))</f>
        <v/>
      </c>
      <c r="H1387" s="24" t="str">
        <f t="shared" si="21"/>
        <v>Google 검색</v>
      </c>
      <c r="J1387" s="24" t="str">
        <f>IF(F1387="","",INDEX('기사 리스트'!B:B,MATCH("https://skinnonews.com"&amp;A1387,'기사 리스트'!C:C,0)))</f>
        <v/>
      </c>
    </row>
    <row r="1388" spans="1:10">
      <c r="A1388" s="30" t="s">
        <v>2182</v>
      </c>
      <c r="B1388" s="30" t="s">
        <v>2910</v>
      </c>
      <c r="C1388" s="30">
        <v>4</v>
      </c>
      <c r="D1388" s="30">
        <v>4</v>
      </c>
      <c r="F1388" s="24" t="str">
        <f>IFERROR(MATCH(A1388,기사별유입!$J$3:$J$3072,0),"")</f>
        <v/>
      </c>
      <c r="G1388" s="24" t="str">
        <f>IF(F1388="","",F1388&amp;"@"&amp;COUNTIF($F$1:F1388,F1388))</f>
        <v/>
      </c>
      <c r="H1388" s="24" t="str">
        <f t="shared" si="21"/>
        <v>Google 검색</v>
      </c>
      <c r="J1388" s="24" t="str">
        <f>IF(F1388="","",INDEX('기사 리스트'!B:B,MATCH("https://skinnonews.com"&amp;A1388,'기사 리스트'!C:C,0)))</f>
        <v/>
      </c>
    </row>
    <row r="1389" spans="1:10">
      <c r="A1389" s="30" t="s">
        <v>2189</v>
      </c>
      <c r="B1389" s="30" t="s">
        <v>2910</v>
      </c>
      <c r="C1389" s="30">
        <v>4</v>
      </c>
      <c r="D1389" s="30">
        <v>3</v>
      </c>
      <c r="F1389" s="24" t="str">
        <f>IFERROR(MATCH(A1389,기사별유입!$J$3:$J$3072,0),"")</f>
        <v/>
      </c>
      <c r="G1389" s="24" t="str">
        <f>IF(F1389="","",F1389&amp;"@"&amp;COUNTIF($F$1:F1389,F1389))</f>
        <v/>
      </c>
      <c r="H1389" s="24" t="str">
        <f t="shared" si="21"/>
        <v>Google 검색</v>
      </c>
      <c r="J1389" s="24" t="str">
        <f>IF(F1389="","",INDEX('기사 리스트'!B:B,MATCH("https://skinnonews.com"&amp;A1389,'기사 리스트'!C:C,0)))</f>
        <v/>
      </c>
    </row>
    <row r="1390" spans="1:10">
      <c r="A1390" s="30" t="s">
        <v>1610</v>
      </c>
      <c r="B1390" s="30" t="s">
        <v>2910</v>
      </c>
      <c r="C1390" s="30">
        <v>4</v>
      </c>
      <c r="D1390" s="30">
        <v>4</v>
      </c>
      <c r="F1390" s="24" t="str">
        <f>IFERROR(MATCH(A1390,기사별유입!$J$3:$J$3072,0),"")</f>
        <v/>
      </c>
      <c r="G1390" s="24" t="str">
        <f>IF(F1390="","",F1390&amp;"@"&amp;COUNTIF($F$1:F1390,F1390))</f>
        <v/>
      </c>
      <c r="H1390" s="24" t="str">
        <f t="shared" si="21"/>
        <v>Google 검색</v>
      </c>
      <c r="J1390" s="24" t="str">
        <f>IF(F1390="","",INDEX('기사 리스트'!B:B,MATCH("https://skinnonews.com"&amp;A1390,'기사 리스트'!C:C,0)))</f>
        <v/>
      </c>
    </row>
    <row r="1391" spans="1:10">
      <c r="A1391" s="30" t="s">
        <v>1414</v>
      </c>
      <c r="B1391" s="30" t="s">
        <v>2911</v>
      </c>
      <c r="C1391" s="30">
        <v>4</v>
      </c>
      <c r="D1391" s="30">
        <v>3</v>
      </c>
      <c r="F1391" s="24" t="str">
        <f>IFERROR(MATCH(A1391,기사별유입!$J$3:$J$3072,0),"")</f>
        <v/>
      </c>
      <c r="G1391" s="24" t="str">
        <f>IF(F1391="","",F1391&amp;"@"&amp;COUNTIF($F$1:F1391,F1391))</f>
        <v/>
      </c>
      <c r="H1391" s="24" t="str">
        <f t="shared" si="21"/>
        <v>Naver 검색</v>
      </c>
      <c r="J1391" s="24" t="str">
        <f>IF(F1391="","",INDEX('기사 리스트'!B:B,MATCH("https://skinnonews.com"&amp;A1391,'기사 리스트'!C:C,0)))</f>
        <v/>
      </c>
    </row>
    <row r="1392" spans="1:10">
      <c r="A1392" s="30" t="s">
        <v>2410</v>
      </c>
      <c r="B1392" s="30" t="s">
        <v>2910</v>
      </c>
      <c r="C1392" s="30">
        <v>4</v>
      </c>
      <c r="D1392" s="30">
        <v>4</v>
      </c>
      <c r="F1392" s="24" t="str">
        <f>IFERROR(MATCH(A1392,기사별유입!$J$3:$J$3072,0),"")</f>
        <v/>
      </c>
      <c r="G1392" s="24" t="str">
        <f>IF(F1392="","",F1392&amp;"@"&amp;COUNTIF($F$1:F1392,F1392))</f>
        <v/>
      </c>
      <c r="H1392" s="24" t="str">
        <f t="shared" si="21"/>
        <v>Google 검색</v>
      </c>
      <c r="J1392" s="24" t="str">
        <f>IF(F1392="","",INDEX('기사 리스트'!B:B,MATCH("https://skinnonews.com"&amp;A1392,'기사 리스트'!C:C,0)))</f>
        <v/>
      </c>
    </row>
    <row r="1393" spans="1:10">
      <c r="A1393" s="30" t="s">
        <v>1384</v>
      </c>
      <c r="B1393" s="30" t="s">
        <v>2911</v>
      </c>
      <c r="C1393" s="30">
        <v>4</v>
      </c>
      <c r="D1393" s="30">
        <v>4</v>
      </c>
      <c r="F1393" s="24" t="str">
        <f>IFERROR(MATCH(A1393,기사별유입!$J$3:$J$3072,0),"")</f>
        <v/>
      </c>
      <c r="G1393" s="24" t="str">
        <f>IF(F1393="","",F1393&amp;"@"&amp;COUNTIF($F$1:F1393,F1393))</f>
        <v/>
      </c>
      <c r="H1393" s="24" t="str">
        <f t="shared" si="21"/>
        <v>Naver 검색</v>
      </c>
      <c r="J1393" s="24" t="str">
        <f>IF(F1393="","",INDEX('기사 리스트'!B:B,MATCH("https://skinnonews.com"&amp;A1393,'기사 리스트'!C:C,0)))</f>
        <v/>
      </c>
    </row>
    <row r="1394" spans="1:10">
      <c r="A1394" s="30" t="s">
        <v>3132</v>
      </c>
      <c r="B1394" s="30" t="s">
        <v>2910</v>
      </c>
      <c r="C1394" s="30">
        <v>4</v>
      </c>
      <c r="D1394" s="30">
        <v>4</v>
      </c>
      <c r="F1394" s="24" t="str">
        <f>IFERROR(MATCH(A1394,기사별유입!$J$3:$J$3072,0),"")</f>
        <v/>
      </c>
      <c r="G1394" s="24" t="str">
        <f>IF(F1394="","",F1394&amp;"@"&amp;COUNTIF($F$1:F1394,F1394))</f>
        <v/>
      </c>
      <c r="H1394" s="24" t="str">
        <f t="shared" si="21"/>
        <v>Google 검색</v>
      </c>
      <c r="J1394" s="24" t="str">
        <f>IF(F1394="","",INDEX('기사 리스트'!B:B,MATCH("https://skinnonews.com"&amp;A1394,'기사 리스트'!C:C,0)))</f>
        <v/>
      </c>
    </row>
    <row r="1395" spans="1:10">
      <c r="A1395" s="30" t="s">
        <v>1418</v>
      </c>
      <c r="B1395" s="30" t="s">
        <v>2925</v>
      </c>
      <c r="C1395" s="30">
        <v>4</v>
      </c>
      <c r="D1395" s="30">
        <v>3</v>
      </c>
      <c r="F1395" s="24" t="str">
        <f>IFERROR(MATCH(A1395,기사별유입!$J$3:$J$3072,0),"")</f>
        <v/>
      </c>
      <c r="G1395" s="24" t="str">
        <f>IF(F1395="","",F1395&amp;"@"&amp;COUNTIF($F$1:F1395,F1395))</f>
        <v/>
      </c>
      <c r="H1395" s="24" t="str">
        <f t="shared" si="21"/>
        <v>Naver.com</v>
      </c>
      <c r="J1395" s="24" t="str">
        <f>IF(F1395="","",INDEX('기사 리스트'!B:B,MATCH("https://skinnonews.com"&amp;A1395,'기사 리스트'!C:C,0)))</f>
        <v/>
      </c>
    </row>
    <row r="1396" spans="1:10">
      <c r="A1396" s="30" t="s">
        <v>2092</v>
      </c>
      <c r="B1396" s="30" t="s">
        <v>2911</v>
      </c>
      <c r="C1396" s="30">
        <v>4</v>
      </c>
      <c r="D1396" s="30">
        <v>3</v>
      </c>
      <c r="F1396" s="24" t="str">
        <f>IFERROR(MATCH(A1396,기사별유입!$J$3:$J$3072,0),"")</f>
        <v/>
      </c>
      <c r="G1396" s="24" t="str">
        <f>IF(F1396="","",F1396&amp;"@"&amp;COUNTIF($F$1:F1396,F1396))</f>
        <v/>
      </c>
      <c r="H1396" s="24" t="str">
        <f t="shared" si="21"/>
        <v>Naver 검색</v>
      </c>
      <c r="J1396" s="24" t="str">
        <f>IF(F1396="","",INDEX('기사 리스트'!B:B,MATCH("https://skinnonews.com"&amp;A1396,'기사 리스트'!C:C,0)))</f>
        <v/>
      </c>
    </row>
    <row r="1397" spans="1:10">
      <c r="A1397" s="30" t="s">
        <v>2753</v>
      </c>
      <c r="B1397" s="30" t="s">
        <v>2910</v>
      </c>
      <c r="C1397" s="30">
        <v>4</v>
      </c>
      <c r="D1397" s="30">
        <v>3</v>
      </c>
      <c r="F1397" s="24" t="str">
        <f>IFERROR(MATCH(A1397,기사별유입!$J$3:$J$3072,0),"")</f>
        <v/>
      </c>
      <c r="G1397" s="24" t="str">
        <f>IF(F1397="","",F1397&amp;"@"&amp;COUNTIF($F$1:F1397,F1397))</f>
        <v/>
      </c>
      <c r="H1397" s="24" t="str">
        <f t="shared" si="21"/>
        <v>Google 검색</v>
      </c>
      <c r="J1397" s="24" t="str">
        <f>IF(F1397="","",INDEX('기사 리스트'!B:B,MATCH("https://skinnonews.com"&amp;A1397,'기사 리스트'!C:C,0)))</f>
        <v/>
      </c>
    </row>
    <row r="1398" spans="1:10">
      <c r="A1398" s="30" t="s">
        <v>1230</v>
      </c>
      <c r="B1398" s="30" t="s">
        <v>2911</v>
      </c>
      <c r="C1398" s="30">
        <v>4</v>
      </c>
      <c r="D1398" s="30">
        <v>4</v>
      </c>
      <c r="F1398" s="24">
        <f>IFERROR(MATCH(A1398,기사별유입!$J$3:$J$3072,0),"")</f>
        <v>13</v>
      </c>
      <c r="G1398" s="24" t="str">
        <f>IF(F1398="","",F1398&amp;"@"&amp;COUNTIF($F$1:F1398,F1398))</f>
        <v>13@4</v>
      </c>
      <c r="H1398" s="24" t="str">
        <f t="shared" si="21"/>
        <v>Naver 검색</v>
      </c>
      <c r="J1398" s="24" t="str">
        <f>IF(F1398="","",INDEX('기사 리스트'!B:B,MATCH("https://skinnonews.com"&amp;A1398,'기사 리스트'!C:C,0)))</f>
        <v>비행기를 띄우는 힘, ‘항공유’의 모든 것</v>
      </c>
    </row>
    <row r="1399" spans="1:10">
      <c r="A1399" s="30" t="s">
        <v>1230</v>
      </c>
      <c r="B1399" s="30" t="s">
        <v>2925</v>
      </c>
      <c r="C1399" s="30">
        <v>4</v>
      </c>
      <c r="D1399" s="30">
        <v>4</v>
      </c>
      <c r="F1399" s="24">
        <f>IFERROR(MATCH(A1399,기사별유입!$J$3:$J$3072,0),"")</f>
        <v>13</v>
      </c>
      <c r="G1399" s="24" t="str">
        <f>IF(F1399="","",F1399&amp;"@"&amp;COUNTIF($F$1:F1399,F1399))</f>
        <v>13@5</v>
      </c>
      <c r="H1399" s="24" t="str">
        <f t="shared" si="21"/>
        <v>Naver.com</v>
      </c>
      <c r="J1399" s="24" t="str">
        <f>IF(F1399="","",INDEX('기사 리스트'!B:B,MATCH("https://skinnonews.com"&amp;A1399,'기사 리스트'!C:C,0)))</f>
        <v>비행기를 띄우는 힘, ‘항공유’의 모든 것</v>
      </c>
    </row>
    <row r="1400" spans="1:10">
      <c r="A1400" s="30" t="s">
        <v>2557</v>
      </c>
      <c r="B1400" s="30" t="s">
        <v>2910</v>
      </c>
      <c r="C1400" s="30">
        <v>4</v>
      </c>
      <c r="D1400" s="30">
        <v>3</v>
      </c>
      <c r="F1400" s="24" t="str">
        <f>IFERROR(MATCH(A1400,기사별유입!$J$3:$J$3072,0),"")</f>
        <v/>
      </c>
      <c r="G1400" s="24" t="str">
        <f>IF(F1400="","",F1400&amp;"@"&amp;COUNTIF($F$1:F1400,F1400))</f>
        <v/>
      </c>
      <c r="H1400" s="24" t="str">
        <f t="shared" si="21"/>
        <v>Google 검색</v>
      </c>
      <c r="J1400" s="24" t="str">
        <f>IF(F1400="","",INDEX('기사 리스트'!B:B,MATCH("https://skinnonews.com"&amp;A1400,'기사 리스트'!C:C,0)))</f>
        <v/>
      </c>
    </row>
    <row r="1401" spans="1:10">
      <c r="A1401" s="30" t="s">
        <v>3214</v>
      </c>
      <c r="B1401" s="30" t="s">
        <v>2911</v>
      </c>
      <c r="C1401" s="30">
        <v>4</v>
      </c>
      <c r="D1401" s="30">
        <v>2</v>
      </c>
      <c r="F1401" s="24" t="str">
        <f>IFERROR(MATCH(A1401,기사별유입!$J$3:$J$3072,0),"")</f>
        <v/>
      </c>
      <c r="G1401" s="24" t="str">
        <f>IF(F1401="","",F1401&amp;"@"&amp;COUNTIF($F$1:F1401,F1401))</f>
        <v/>
      </c>
      <c r="H1401" s="24" t="str">
        <f t="shared" si="21"/>
        <v>Naver 검색</v>
      </c>
      <c r="J1401" s="24" t="str">
        <f>IF(F1401="","",INDEX('기사 리스트'!B:B,MATCH("https://skinnonews.com"&amp;A1401,'기사 리스트'!C:C,0)))</f>
        <v/>
      </c>
    </row>
    <row r="1402" spans="1:10">
      <c r="A1402" s="30" t="s">
        <v>2293</v>
      </c>
      <c r="B1402" s="30" t="s">
        <v>2910</v>
      </c>
      <c r="C1402" s="30">
        <v>4</v>
      </c>
      <c r="D1402" s="30">
        <v>4</v>
      </c>
      <c r="F1402" s="24" t="str">
        <f>IFERROR(MATCH(A1402,기사별유입!$J$3:$J$3072,0),"")</f>
        <v/>
      </c>
      <c r="G1402" s="24" t="str">
        <f>IF(F1402="","",F1402&amp;"@"&amp;COUNTIF($F$1:F1402,F1402))</f>
        <v/>
      </c>
      <c r="H1402" s="24" t="str">
        <f t="shared" si="21"/>
        <v>Google 검색</v>
      </c>
      <c r="J1402" s="24" t="str">
        <f>IF(F1402="","",INDEX('기사 리스트'!B:B,MATCH("https://skinnonews.com"&amp;A1402,'기사 리스트'!C:C,0)))</f>
        <v/>
      </c>
    </row>
    <row r="1403" spans="1:10">
      <c r="A1403" s="30" t="s">
        <v>2558</v>
      </c>
      <c r="B1403" s="30" t="s">
        <v>2910</v>
      </c>
      <c r="C1403" s="30">
        <v>4</v>
      </c>
      <c r="D1403" s="30">
        <v>2</v>
      </c>
      <c r="F1403" s="24" t="str">
        <f>IFERROR(MATCH(A1403,기사별유입!$J$3:$J$3072,0),"")</f>
        <v/>
      </c>
      <c r="G1403" s="24" t="str">
        <f>IF(F1403="","",F1403&amp;"@"&amp;COUNTIF($F$1:F1403,F1403))</f>
        <v/>
      </c>
      <c r="H1403" s="24" t="str">
        <f t="shared" si="21"/>
        <v>Google 검색</v>
      </c>
      <c r="J1403" s="24" t="str">
        <f>IF(F1403="","",INDEX('기사 리스트'!B:B,MATCH("https://skinnonews.com"&amp;A1403,'기사 리스트'!C:C,0)))</f>
        <v/>
      </c>
    </row>
    <row r="1404" spans="1:10">
      <c r="A1404" s="30" t="s">
        <v>1290</v>
      </c>
      <c r="B1404" s="30" t="s">
        <v>2916</v>
      </c>
      <c r="C1404" s="30">
        <v>4</v>
      </c>
      <c r="D1404" s="30">
        <v>1</v>
      </c>
      <c r="F1404" s="24">
        <f>IFERROR(MATCH(A1404,기사별유입!$J$3:$J$3072,0),"")</f>
        <v>71</v>
      </c>
      <c r="G1404" s="24" t="str">
        <f>IF(F1404="","",F1404&amp;"@"&amp;COUNTIF($F$1:F1404,F1404))</f>
        <v>71@3</v>
      </c>
      <c r="H1404" s="24" t="str">
        <f t="shared" si="21"/>
        <v>Bing</v>
      </c>
      <c r="J1404" s="24" t="e">
        <f>IF(F1404="","",INDEX('기사 리스트'!B:B,MATCH("https://skinnonews.com"&amp;A1404,'기사 리스트'!C:C,0)))</f>
        <v>#N/A</v>
      </c>
    </row>
    <row r="1405" spans="1:10">
      <c r="A1405" s="30" t="s">
        <v>1290</v>
      </c>
      <c r="B1405" s="30" t="s">
        <v>2925</v>
      </c>
      <c r="C1405" s="30">
        <v>4</v>
      </c>
      <c r="D1405" s="30">
        <v>4</v>
      </c>
      <c r="F1405" s="24">
        <f>IFERROR(MATCH(A1405,기사별유입!$J$3:$J$3072,0),"")</f>
        <v>71</v>
      </c>
      <c r="G1405" s="24" t="str">
        <f>IF(F1405="","",F1405&amp;"@"&amp;COUNTIF($F$1:F1405,F1405))</f>
        <v>71@4</v>
      </c>
      <c r="H1405" s="24" t="str">
        <f t="shared" si="21"/>
        <v>Naver.com</v>
      </c>
      <c r="J1405" s="24" t="e">
        <f>IF(F1405="","",INDEX('기사 리스트'!B:B,MATCH("https://skinnonews.com"&amp;A1405,'기사 리스트'!C:C,0)))</f>
        <v>#N/A</v>
      </c>
    </row>
    <row r="1406" spans="1:10">
      <c r="A1406" s="30" t="s">
        <v>1375</v>
      </c>
      <c r="B1406" s="30" t="s">
        <v>2909</v>
      </c>
      <c r="C1406" s="30">
        <v>4</v>
      </c>
      <c r="D1406" s="30">
        <v>3</v>
      </c>
      <c r="F1406" s="24" t="str">
        <f>IFERROR(MATCH(A1406,기사별유입!$J$3:$J$3072,0),"")</f>
        <v/>
      </c>
      <c r="G1406" s="24" t="str">
        <f>IF(F1406="","",F1406&amp;"@"&amp;COUNTIF($F$1:F1406,F1406))</f>
        <v/>
      </c>
      <c r="H1406" s="24" t="str">
        <f t="shared" si="21"/>
        <v>직접유입</v>
      </c>
      <c r="J1406" s="24" t="str">
        <f>IF(F1406="","",INDEX('기사 리스트'!B:B,MATCH("https://skinnonews.com"&amp;A1406,'기사 리스트'!C:C,0)))</f>
        <v/>
      </c>
    </row>
    <row r="1407" spans="1:10">
      <c r="A1407" s="30" t="s">
        <v>1375</v>
      </c>
      <c r="B1407" s="30" t="s">
        <v>2911</v>
      </c>
      <c r="C1407" s="30">
        <v>4</v>
      </c>
      <c r="D1407" s="30">
        <v>4</v>
      </c>
      <c r="F1407" s="24" t="str">
        <f>IFERROR(MATCH(A1407,기사별유입!$J$3:$J$3072,0),"")</f>
        <v/>
      </c>
      <c r="G1407" s="24" t="str">
        <f>IF(F1407="","",F1407&amp;"@"&amp;COUNTIF($F$1:F1407,F1407))</f>
        <v/>
      </c>
      <c r="H1407" s="24" t="str">
        <f t="shared" si="21"/>
        <v>Naver 검색</v>
      </c>
      <c r="J1407" s="24" t="str">
        <f>IF(F1407="","",INDEX('기사 리스트'!B:B,MATCH("https://skinnonews.com"&amp;A1407,'기사 리스트'!C:C,0)))</f>
        <v/>
      </c>
    </row>
    <row r="1408" spans="1:10">
      <c r="A1408" s="30" t="s">
        <v>3561</v>
      </c>
      <c r="B1408" s="30" t="s">
        <v>2910</v>
      </c>
      <c r="C1408" s="30">
        <v>4</v>
      </c>
      <c r="D1408" s="30">
        <v>4</v>
      </c>
      <c r="F1408" s="24" t="str">
        <f>IFERROR(MATCH(A1408,기사별유입!$J$3:$J$3072,0),"")</f>
        <v/>
      </c>
      <c r="G1408" s="24" t="str">
        <f>IF(F1408="","",F1408&amp;"@"&amp;COUNTIF($F$1:F1408,F1408))</f>
        <v/>
      </c>
      <c r="H1408" s="24" t="str">
        <f t="shared" si="21"/>
        <v>Google 검색</v>
      </c>
      <c r="J1408" s="24" t="str">
        <f>IF(F1408="","",INDEX('기사 리스트'!B:B,MATCH("https://skinnonews.com"&amp;A1408,'기사 리스트'!C:C,0)))</f>
        <v/>
      </c>
    </row>
    <row r="1409" spans="1:10">
      <c r="A1409" s="30" t="s">
        <v>1927</v>
      </c>
      <c r="B1409" s="30" t="s">
        <v>2910</v>
      </c>
      <c r="C1409" s="30">
        <v>4</v>
      </c>
      <c r="D1409" s="30">
        <v>4</v>
      </c>
      <c r="F1409" s="24" t="str">
        <f>IFERROR(MATCH(A1409,기사별유입!$J$3:$J$3072,0),"")</f>
        <v/>
      </c>
      <c r="G1409" s="24" t="str">
        <f>IF(F1409="","",F1409&amp;"@"&amp;COUNTIF($F$1:F1409,F1409))</f>
        <v/>
      </c>
      <c r="H1409" s="24" t="str">
        <f t="shared" si="21"/>
        <v>Google 검색</v>
      </c>
      <c r="J1409" s="24" t="str">
        <f>IF(F1409="","",INDEX('기사 리스트'!B:B,MATCH("https://skinnonews.com"&amp;A1409,'기사 리스트'!C:C,0)))</f>
        <v/>
      </c>
    </row>
    <row r="1410" spans="1:10">
      <c r="A1410" s="30" t="s">
        <v>1997</v>
      </c>
      <c r="B1410" s="30" t="s">
        <v>2910</v>
      </c>
      <c r="C1410" s="30">
        <v>4</v>
      </c>
      <c r="D1410" s="30">
        <v>3</v>
      </c>
      <c r="F1410" s="24" t="str">
        <f>IFERROR(MATCH(A1410,기사별유입!$J$3:$J$3072,0),"")</f>
        <v/>
      </c>
      <c r="G1410" s="24" t="str">
        <f>IF(F1410="","",F1410&amp;"@"&amp;COUNTIF($F$1:F1410,F1410))</f>
        <v/>
      </c>
      <c r="H1410" s="24" t="str">
        <f t="shared" si="21"/>
        <v>Google 검색</v>
      </c>
      <c r="J1410" s="24" t="str">
        <f>IF(F1410="","",INDEX('기사 리스트'!B:B,MATCH("https://skinnonews.com"&amp;A1410,'기사 리스트'!C:C,0)))</f>
        <v/>
      </c>
    </row>
    <row r="1411" spans="1:10">
      <c r="A1411" s="30" t="s">
        <v>2762</v>
      </c>
      <c r="B1411" s="30" t="s">
        <v>2910</v>
      </c>
      <c r="C1411" s="30">
        <v>4</v>
      </c>
      <c r="D1411" s="30">
        <v>3</v>
      </c>
      <c r="F1411" s="24" t="str">
        <f>IFERROR(MATCH(A1411,기사별유입!$J$3:$J$3072,0),"")</f>
        <v/>
      </c>
      <c r="G1411" s="24" t="str">
        <f>IF(F1411="","",F1411&amp;"@"&amp;COUNTIF($F$1:F1411,F1411))</f>
        <v/>
      </c>
      <c r="H1411" s="24" t="str">
        <f t="shared" ref="H1411:H1474" si="22">IF(B1411="naver","Naver 검색",IF(B1411="google","Google 검색",IF(B1411="(direct)","직접유입",UPPER(LEFT(B1411,1))&amp;MID(B1411,2,99))))</f>
        <v>Google 검색</v>
      </c>
      <c r="J1411" s="24" t="str">
        <f>IF(F1411="","",INDEX('기사 리스트'!B:B,MATCH("https://skinnonews.com"&amp;A1411,'기사 리스트'!C:C,0)))</f>
        <v/>
      </c>
    </row>
    <row r="1412" spans="1:10">
      <c r="A1412" s="30" t="s">
        <v>1928</v>
      </c>
      <c r="B1412" s="30" t="s">
        <v>2910</v>
      </c>
      <c r="C1412" s="30">
        <v>4</v>
      </c>
      <c r="D1412" s="30">
        <v>4</v>
      </c>
      <c r="F1412" s="24" t="str">
        <f>IFERROR(MATCH(A1412,기사별유입!$J$3:$J$3072,0),"")</f>
        <v/>
      </c>
      <c r="G1412" s="24" t="str">
        <f>IF(F1412="","",F1412&amp;"@"&amp;COUNTIF($F$1:F1412,F1412))</f>
        <v/>
      </c>
      <c r="H1412" s="24" t="str">
        <f t="shared" si="22"/>
        <v>Google 검색</v>
      </c>
      <c r="J1412" s="24" t="str">
        <f>IF(F1412="","",INDEX('기사 리스트'!B:B,MATCH("https://skinnonews.com"&amp;A1412,'기사 리스트'!C:C,0)))</f>
        <v/>
      </c>
    </row>
    <row r="1413" spans="1:10">
      <c r="A1413" s="30" t="s">
        <v>1998</v>
      </c>
      <c r="B1413" s="30" t="s">
        <v>2910</v>
      </c>
      <c r="C1413" s="30">
        <v>4</v>
      </c>
      <c r="D1413" s="30">
        <v>4</v>
      </c>
      <c r="F1413" s="24" t="str">
        <f>IFERROR(MATCH(A1413,기사별유입!$J$3:$J$3072,0),"")</f>
        <v/>
      </c>
      <c r="G1413" s="24" t="str">
        <f>IF(F1413="","",F1413&amp;"@"&amp;COUNTIF($F$1:F1413,F1413))</f>
        <v/>
      </c>
      <c r="H1413" s="24" t="str">
        <f t="shared" si="22"/>
        <v>Google 검색</v>
      </c>
      <c r="J1413" s="24" t="str">
        <f>IF(F1413="","",INDEX('기사 리스트'!B:B,MATCH("https://skinnonews.com"&amp;A1413,'기사 리스트'!C:C,0)))</f>
        <v/>
      </c>
    </row>
    <row r="1414" spans="1:10">
      <c r="A1414" s="30" t="s">
        <v>1720</v>
      </c>
      <c r="B1414" s="30" t="s">
        <v>2910</v>
      </c>
      <c r="C1414" s="30">
        <v>4</v>
      </c>
      <c r="D1414" s="30">
        <v>4</v>
      </c>
      <c r="F1414" s="24" t="str">
        <f>IFERROR(MATCH(A1414,기사별유입!$J$3:$J$3072,0),"")</f>
        <v/>
      </c>
      <c r="G1414" s="24" t="str">
        <f>IF(F1414="","",F1414&amp;"@"&amp;COUNTIF($F$1:F1414,F1414))</f>
        <v/>
      </c>
      <c r="H1414" s="24" t="str">
        <f t="shared" si="22"/>
        <v>Google 검색</v>
      </c>
      <c r="J1414" s="24" t="str">
        <f>IF(F1414="","",INDEX('기사 리스트'!B:B,MATCH("https://skinnonews.com"&amp;A1414,'기사 리스트'!C:C,0)))</f>
        <v/>
      </c>
    </row>
    <row r="1415" spans="1:10">
      <c r="A1415" s="30" t="s">
        <v>1561</v>
      </c>
      <c r="B1415" s="30" t="s">
        <v>2935</v>
      </c>
      <c r="C1415" s="30">
        <v>4</v>
      </c>
      <c r="D1415" s="30">
        <v>2</v>
      </c>
      <c r="F1415" s="24" t="str">
        <f>IFERROR(MATCH(A1415,기사별유입!$J$3:$J$3072,0),"")</f>
        <v/>
      </c>
      <c r="G1415" s="24" t="str">
        <f>IF(F1415="","",F1415&amp;"@"&amp;COUNTIF($F$1:F1415,F1415))</f>
        <v/>
      </c>
      <c r="H1415" s="24" t="str">
        <f t="shared" si="22"/>
        <v>M.search.naver.com</v>
      </c>
      <c r="J1415" s="24" t="str">
        <f>IF(F1415="","",INDEX('기사 리스트'!B:B,MATCH("https://skinnonews.com"&amp;A1415,'기사 리스트'!C:C,0)))</f>
        <v/>
      </c>
    </row>
    <row r="1416" spans="1:10">
      <c r="A1416" s="30" t="s">
        <v>1561</v>
      </c>
      <c r="B1416" s="30" t="s">
        <v>2911</v>
      </c>
      <c r="C1416" s="30">
        <v>4</v>
      </c>
      <c r="D1416" s="30">
        <v>3</v>
      </c>
      <c r="F1416" s="24" t="str">
        <f>IFERROR(MATCH(A1416,기사별유입!$J$3:$J$3072,0),"")</f>
        <v/>
      </c>
      <c r="G1416" s="24" t="str">
        <f>IF(F1416="","",F1416&amp;"@"&amp;COUNTIF($F$1:F1416,F1416))</f>
        <v/>
      </c>
      <c r="H1416" s="24" t="str">
        <f t="shared" si="22"/>
        <v>Naver 검색</v>
      </c>
      <c r="J1416" s="24" t="str">
        <f>IF(F1416="","",INDEX('기사 리스트'!B:B,MATCH("https://skinnonews.com"&amp;A1416,'기사 리스트'!C:C,0)))</f>
        <v/>
      </c>
    </row>
    <row r="1417" spans="1:10">
      <c r="A1417" s="30" t="s">
        <v>2571</v>
      </c>
      <c r="B1417" s="30" t="s">
        <v>2910</v>
      </c>
      <c r="C1417" s="30">
        <v>4</v>
      </c>
      <c r="D1417" s="30">
        <v>3</v>
      </c>
      <c r="F1417" s="24" t="str">
        <f>IFERROR(MATCH(A1417,기사별유입!$J$3:$J$3072,0),"")</f>
        <v/>
      </c>
      <c r="G1417" s="24" t="str">
        <f>IF(F1417="","",F1417&amp;"@"&amp;COUNTIF($F$1:F1417,F1417))</f>
        <v/>
      </c>
      <c r="H1417" s="24" t="str">
        <f t="shared" si="22"/>
        <v>Google 검색</v>
      </c>
      <c r="J1417" s="24" t="str">
        <f>IF(F1417="","",INDEX('기사 리스트'!B:B,MATCH("https://skinnonews.com"&amp;A1417,'기사 리스트'!C:C,0)))</f>
        <v/>
      </c>
    </row>
    <row r="1418" spans="1:10">
      <c r="A1418" s="30" t="s">
        <v>2766</v>
      </c>
      <c r="B1418" s="30" t="s">
        <v>2910</v>
      </c>
      <c r="C1418" s="30">
        <v>4</v>
      </c>
      <c r="D1418" s="30">
        <v>4</v>
      </c>
      <c r="F1418" s="24" t="str">
        <f>IFERROR(MATCH(A1418,기사별유입!$J$3:$J$3072,0),"")</f>
        <v/>
      </c>
      <c r="G1418" s="24" t="str">
        <f>IF(F1418="","",F1418&amp;"@"&amp;COUNTIF($F$1:F1418,F1418))</f>
        <v/>
      </c>
      <c r="H1418" s="24" t="str">
        <f t="shared" si="22"/>
        <v>Google 검색</v>
      </c>
      <c r="J1418" s="24" t="str">
        <f>IF(F1418="","",INDEX('기사 리스트'!B:B,MATCH("https://skinnonews.com"&amp;A1418,'기사 리스트'!C:C,0)))</f>
        <v/>
      </c>
    </row>
    <row r="1419" spans="1:10">
      <c r="A1419" s="30" t="s">
        <v>2572</v>
      </c>
      <c r="B1419" s="30" t="s">
        <v>2910</v>
      </c>
      <c r="C1419" s="30">
        <v>4</v>
      </c>
      <c r="D1419" s="30">
        <v>3</v>
      </c>
      <c r="F1419" s="24" t="str">
        <f>IFERROR(MATCH(A1419,기사별유입!$J$3:$J$3072,0),"")</f>
        <v/>
      </c>
      <c r="G1419" s="24" t="str">
        <f>IF(F1419="","",F1419&amp;"@"&amp;COUNTIF($F$1:F1419,F1419))</f>
        <v/>
      </c>
      <c r="H1419" s="24" t="str">
        <f t="shared" si="22"/>
        <v>Google 검색</v>
      </c>
      <c r="J1419" s="24" t="str">
        <f>IF(F1419="","",INDEX('기사 리스트'!B:B,MATCH("https://skinnonews.com"&amp;A1419,'기사 리스트'!C:C,0)))</f>
        <v/>
      </c>
    </row>
    <row r="1420" spans="1:10">
      <c r="A1420" s="30" t="s">
        <v>3562</v>
      </c>
      <c r="B1420" s="30" t="s">
        <v>2910</v>
      </c>
      <c r="C1420" s="30">
        <v>4</v>
      </c>
      <c r="D1420" s="30">
        <v>4</v>
      </c>
      <c r="F1420" s="24" t="str">
        <f>IFERROR(MATCH(A1420,기사별유입!$J$3:$J$3072,0),"")</f>
        <v/>
      </c>
      <c r="G1420" s="24" t="str">
        <f>IF(F1420="","",F1420&amp;"@"&amp;COUNTIF($F$1:F1420,F1420))</f>
        <v/>
      </c>
      <c r="H1420" s="24" t="str">
        <f t="shared" si="22"/>
        <v>Google 검색</v>
      </c>
      <c r="J1420" s="24" t="str">
        <f>IF(F1420="","",INDEX('기사 리스트'!B:B,MATCH("https://skinnonews.com"&amp;A1420,'기사 리스트'!C:C,0)))</f>
        <v/>
      </c>
    </row>
    <row r="1421" spans="1:10">
      <c r="A1421" s="30" t="s">
        <v>2304</v>
      </c>
      <c r="B1421" s="30" t="s">
        <v>2910</v>
      </c>
      <c r="C1421" s="30">
        <v>4</v>
      </c>
      <c r="D1421" s="30">
        <v>3</v>
      </c>
      <c r="F1421" s="24" t="str">
        <f>IFERROR(MATCH(A1421,기사별유입!$J$3:$J$3072,0),"")</f>
        <v/>
      </c>
      <c r="G1421" s="24" t="str">
        <f>IF(F1421="","",F1421&amp;"@"&amp;COUNTIF($F$1:F1421,F1421))</f>
        <v/>
      </c>
      <c r="H1421" s="24" t="str">
        <f t="shared" si="22"/>
        <v>Google 검색</v>
      </c>
      <c r="J1421" s="24" t="str">
        <f>IF(F1421="","",INDEX('기사 리스트'!B:B,MATCH("https://skinnonews.com"&amp;A1421,'기사 리스트'!C:C,0)))</f>
        <v/>
      </c>
    </row>
    <row r="1422" spans="1:10">
      <c r="A1422" s="30" t="s">
        <v>3565</v>
      </c>
      <c r="B1422" s="30" t="s">
        <v>2910</v>
      </c>
      <c r="C1422" s="30">
        <v>4</v>
      </c>
      <c r="D1422" s="30">
        <v>4</v>
      </c>
      <c r="F1422" s="24" t="str">
        <f>IFERROR(MATCH(A1422,기사별유입!$J$3:$J$3072,0),"")</f>
        <v/>
      </c>
      <c r="G1422" s="24" t="str">
        <f>IF(F1422="","",F1422&amp;"@"&amp;COUNTIF($F$1:F1422,F1422))</f>
        <v/>
      </c>
      <c r="H1422" s="24" t="str">
        <f t="shared" si="22"/>
        <v>Google 검색</v>
      </c>
      <c r="J1422" s="24" t="str">
        <f>IF(F1422="","",INDEX('기사 리스트'!B:B,MATCH("https://skinnonews.com"&amp;A1422,'기사 리스트'!C:C,0)))</f>
        <v/>
      </c>
    </row>
    <row r="1423" spans="1:10">
      <c r="A1423" s="30" t="s">
        <v>2201</v>
      </c>
      <c r="B1423" s="30" t="s">
        <v>2910</v>
      </c>
      <c r="C1423" s="30">
        <v>4</v>
      </c>
      <c r="D1423" s="30">
        <v>4</v>
      </c>
      <c r="F1423" s="24" t="str">
        <f>IFERROR(MATCH(A1423,기사별유입!$J$3:$J$3072,0),"")</f>
        <v/>
      </c>
      <c r="G1423" s="24" t="str">
        <f>IF(F1423="","",F1423&amp;"@"&amp;COUNTIF($F$1:F1423,F1423))</f>
        <v/>
      </c>
      <c r="H1423" s="24" t="str">
        <f t="shared" si="22"/>
        <v>Google 검색</v>
      </c>
      <c r="J1423" s="24" t="str">
        <f>IF(F1423="","",INDEX('기사 리스트'!B:B,MATCH("https://skinnonews.com"&amp;A1423,'기사 리스트'!C:C,0)))</f>
        <v/>
      </c>
    </row>
    <row r="1424" spans="1:10">
      <c r="A1424" s="30" t="s">
        <v>3566</v>
      </c>
      <c r="B1424" s="30" t="s">
        <v>2910</v>
      </c>
      <c r="C1424" s="30">
        <v>4</v>
      </c>
      <c r="D1424" s="30">
        <v>2</v>
      </c>
      <c r="F1424" s="24" t="str">
        <f>IFERROR(MATCH(A1424,기사별유입!$J$3:$J$3072,0),"")</f>
        <v/>
      </c>
      <c r="G1424" s="24" t="str">
        <f>IF(F1424="","",F1424&amp;"@"&amp;COUNTIF($F$1:F1424,F1424))</f>
        <v/>
      </c>
      <c r="H1424" s="24" t="str">
        <f t="shared" si="22"/>
        <v>Google 검색</v>
      </c>
      <c r="J1424" s="24" t="str">
        <f>IF(F1424="","",INDEX('기사 리스트'!B:B,MATCH("https://skinnonews.com"&amp;A1424,'기사 리스트'!C:C,0)))</f>
        <v/>
      </c>
    </row>
    <row r="1425" spans="1:10">
      <c r="A1425" s="30" t="s">
        <v>2774</v>
      </c>
      <c r="B1425" s="30" t="s">
        <v>2910</v>
      </c>
      <c r="C1425" s="30">
        <v>4</v>
      </c>
      <c r="D1425" s="30">
        <v>4</v>
      </c>
      <c r="F1425" s="24" t="str">
        <f>IFERROR(MATCH(A1425,기사별유입!$J$3:$J$3072,0),"")</f>
        <v/>
      </c>
      <c r="G1425" s="24" t="str">
        <f>IF(F1425="","",F1425&amp;"@"&amp;COUNTIF($F$1:F1425,F1425))</f>
        <v/>
      </c>
      <c r="H1425" s="24" t="str">
        <f t="shared" si="22"/>
        <v>Google 검색</v>
      </c>
      <c r="J1425" s="24" t="str">
        <f>IF(F1425="","",INDEX('기사 리스트'!B:B,MATCH("https://skinnonews.com"&amp;A1425,'기사 리스트'!C:C,0)))</f>
        <v/>
      </c>
    </row>
    <row r="1426" spans="1:10">
      <c r="A1426" s="30" t="s">
        <v>1356</v>
      </c>
      <c r="B1426" s="30" t="s">
        <v>2909</v>
      </c>
      <c r="C1426" s="30">
        <v>4</v>
      </c>
      <c r="D1426" s="30">
        <v>3</v>
      </c>
      <c r="F1426" s="24" t="str">
        <f>IFERROR(MATCH(A1426,기사별유입!$J$3:$J$3072,0),"")</f>
        <v/>
      </c>
      <c r="G1426" s="24" t="str">
        <f>IF(F1426="","",F1426&amp;"@"&amp;COUNTIF($F$1:F1426,F1426))</f>
        <v/>
      </c>
      <c r="H1426" s="24" t="str">
        <f t="shared" si="22"/>
        <v>직접유입</v>
      </c>
      <c r="J1426" s="24" t="str">
        <f>IF(F1426="","",INDEX('기사 리스트'!B:B,MATCH("https://skinnonews.com"&amp;A1426,'기사 리스트'!C:C,0)))</f>
        <v/>
      </c>
    </row>
    <row r="1427" spans="1:10">
      <c r="A1427" s="30" t="s">
        <v>3567</v>
      </c>
      <c r="B1427" s="30" t="s">
        <v>2909</v>
      </c>
      <c r="C1427" s="30">
        <v>4</v>
      </c>
      <c r="D1427" s="30">
        <v>2</v>
      </c>
      <c r="F1427" s="24" t="str">
        <f>IFERROR(MATCH(A1427,기사별유입!$J$3:$J$3072,0),"")</f>
        <v/>
      </c>
      <c r="G1427" s="24" t="str">
        <f>IF(F1427="","",F1427&amp;"@"&amp;COUNTIF($F$1:F1427,F1427))</f>
        <v/>
      </c>
      <c r="H1427" s="24" t="str">
        <f t="shared" si="22"/>
        <v>직접유입</v>
      </c>
      <c r="J1427" s="24" t="str">
        <f>IF(F1427="","",INDEX('기사 리스트'!B:B,MATCH("https://skinnonews.com"&amp;A1427,'기사 리스트'!C:C,0)))</f>
        <v/>
      </c>
    </row>
    <row r="1428" spans="1:10">
      <c r="A1428" s="30" t="s">
        <v>2579</v>
      </c>
      <c r="B1428" s="30" t="s">
        <v>2910</v>
      </c>
      <c r="C1428" s="30">
        <v>4</v>
      </c>
      <c r="D1428" s="30">
        <v>1</v>
      </c>
      <c r="F1428" s="24" t="str">
        <f>IFERROR(MATCH(A1428,기사별유입!$J$3:$J$3072,0),"")</f>
        <v/>
      </c>
      <c r="G1428" s="24" t="str">
        <f>IF(F1428="","",F1428&amp;"@"&amp;COUNTIF($F$1:F1428,F1428))</f>
        <v/>
      </c>
      <c r="H1428" s="24" t="str">
        <f t="shared" si="22"/>
        <v>Google 검색</v>
      </c>
      <c r="J1428" s="24" t="str">
        <f>IF(F1428="","",INDEX('기사 리스트'!B:B,MATCH("https://skinnonews.com"&amp;A1428,'기사 리스트'!C:C,0)))</f>
        <v/>
      </c>
    </row>
    <row r="1429" spans="1:10">
      <c r="A1429" s="30" t="s">
        <v>1453</v>
      </c>
      <c r="B1429" s="30" t="s">
        <v>2911</v>
      </c>
      <c r="C1429" s="30">
        <v>4</v>
      </c>
      <c r="D1429" s="30">
        <v>4</v>
      </c>
      <c r="F1429" s="24" t="str">
        <f>IFERROR(MATCH(A1429,기사별유입!$J$3:$J$3072,0),"")</f>
        <v/>
      </c>
      <c r="G1429" s="24" t="str">
        <f>IF(F1429="","",F1429&amp;"@"&amp;COUNTIF($F$1:F1429,F1429))</f>
        <v/>
      </c>
      <c r="H1429" s="24" t="str">
        <f t="shared" si="22"/>
        <v>Naver 검색</v>
      </c>
      <c r="J1429" s="24" t="str">
        <f>IF(F1429="","",INDEX('기사 리스트'!B:B,MATCH("https://skinnonews.com"&amp;A1429,'기사 리스트'!C:C,0)))</f>
        <v/>
      </c>
    </row>
    <row r="1430" spans="1:10">
      <c r="A1430" s="30" t="s">
        <v>1933</v>
      </c>
      <c r="B1430" s="30" t="s">
        <v>2910</v>
      </c>
      <c r="C1430" s="30">
        <v>4</v>
      </c>
      <c r="D1430" s="30">
        <v>4</v>
      </c>
      <c r="F1430" s="24" t="str">
        <f>IFERROR(MATCH(A1430,기사별유입!$J$3:$J$3072,0),"")</f>
        <v/>
      </c>
      <c r="G1430" s="24" t="str">
        <f>IF(F1430="","",F1430&amp;"@"&amp;COUNTIF($F$1:F1430,F1430))</f>
        <v/>
      </c>
      <c r="H1430" s="24" t="str">
        <f t="shared" si="22"/>
        <v>Google 검색</v>
      </c>
      <c r="J1430" s="24" t="str">
        <f>IF(F1430="","",INDEX('기사 리스트'!B:B,MATCH("https://skinnonews.com"&amp;A1430,'기사 리스트'!C:C,0)))</f>
        <v/>
      </c>
    </row>
    <row r="1431" spans="1:10">
      <c r="A1431" s="30" t="s">
        <v>2788</v>
      </c>
      <c r="B1431" s="30" t="s">
        <v>2910</v>
      </c>
      <c r="C1431" s="30">
        <v>4</v>
      </c>
      <c r="D1431" s="30">
        <v>4</v>
      </c>
      <c r="F1431" s="24" t="str">
        <f>IFERROR(MATCH(A1431,기사별유입!$J$3:$J$3072,0),"")</f>
        <v/>
      </c>
      <c r="G1431" s="24" t="str">
        <f>IF(F1431="","",F1431&amp;"@"&amp;COUNTIF($F$1:F1431,F1431))</f>
        <v/>
      </c>
      <c r="H1431" s="24" t="str">
        <f t="shared" si="22"/>
        <v>Google 검색</v>
      </c>
      <c r="J1431" s="24" t="str">
        <f>IF(F1431="","",INDEX('기사 리스트'!B:B,MATCH("https://skinnonews.com"&amp;A1431,'기사 리스트'!C:C,0)))</f>
        <v/>
      </c>
    </row>
    <row r="1432" spans="1:10">
      <c r="A1432" s="30" t="s">
        <v>3538</v>
      </c>
      <c r="B1432" s="30" t="s">
        <v>2910</v>
      </c>
      <c r="C1432" s="30">
        <v>4</v>
      </c>
      <c r="D1432" s="30">
        <v>3</v>
      </c>
      <c r="F1432" s="24" t="str">
        <f>IFERROR(MATCH(A1432,기사별유입!$J$3:$J$3072,0),"")</f>
        <v/>
      </c>
      <c r="G1432" s="24" t="str">
        <f>IF(F1432="","",F1432&amp;"@"&amp;COUNTIF($F$1:F1432,F1432))</f>
        <v/>
      </c>
      <c r="H1432" s="24" t="str">
        <f t="shared" si="22"/>
        <v>Google 검색</v>
      </c>
      <c r="J1432" s="24" t="str">
        <f>IF(F1432="","",INDEX('기사 리스트'!B:B,MATCH("https://skinnonews.com"&amp;A1432,'기사 리스트'!C:C,0)))</f>
        <v/>
      </c>
    </row>
    <row r="1433" spans="1:10">
      <c r="A1433" s="30" t="s">
        <v>2008</v>
      </c>
      <c r="B1433" s="30" t="s">
        <v>2910</v>
      </c>
      <c r="C1433" s="30">
        <v>4</v>
      </c>
      <c r="D1433" s="30">
        <v>4</v>
      </c>
      <c r="F1433" s="24" t="str">
        <f>IFERROR(MATCH(A1433,기사별유입!$J$3:$J$3072,0),"")</f>
        <v/>
      </c>
      <c r="G1433" s="24" t="str">
        <f>IF(F1433="","",F1433&amp;"@"&amp;COUNTIF($F$1:F1433,F1433))</f>
        <v/>
      </c>
      <c r="H1433" s="24" t="str">
        <f t="shared" si="22"/>
        <v>Google 검색</v>
      </c>
      <c r="J1433" s="24" t="str">
        <f>IF(F1433="","",INDEX('기사 리스트'!B:B,MATCH("https://skinnonews.com"&amp;A1433,'기사 리스트'!C:C,0)))</f>
        <v/>
      </c>
    </row>
    <row r="1434" spans="1:10">
      <c r="A1434" s="30" t="s">
        <v>2106</v>
      </c>
      <c r="B1434" s="30" t="s">
        <v>2910</v>
      </c>
      <c r="C1434" s="30">
        <v>4</v>
      </c>
      <c r="D1434" s="30">
        <v>4</v>
      </c>
      <c r="F1434" s="24" t="str">
        <f>IFERROR(MATCH(A1434,기사별유입!$J$3:$J$3072,0),"")</f>
        <v/>
      </c>
      <c r="G1434" s="24" t="str">
        <f>IF(F1434="","",F1434&amp;"@"&amp;COUNTIF($F$1:F1434,F1434))</f>
        <v/>
      </c>
      <c r="H1434" s="24" t="str">
        <f t="shared" si="22"/>
        <v>Google 검색</v>
      </c>
      <c r="J1434" s="24" t="str">
        <f>IF(F1434="","",INDEX('기사 리스트'!B:B,MATCH("https://skinnonews.com"&amp;A1434,'기사 리스트'!C:C,0)))</f>
        <v/>
      </c>
    </row>
    <row r="1435" spans="1:10">
      <c r="A1435" s="30" t="s">
        <v>1742</v>
      </c>
      <c r="B1435" s="30" t="s">
        <v>2910</v>
      </c>
      <c r="C1435" s="30">
        <v>4</v>
      </c>
      <c r="D1435" s="30">
        <v>4</v>
      </c>
      <c r="F1435" s="24" t="str">
        <f>IFERROR(MATCH(A1435,기사별유입!$J$3:$J$3072,0),"")</f>
        <v/>
      </c>
      <c r="G1435" s="24" t="str">
        <f>IF(F1435="","",F1435&amp;"@"&amp;COUNTIF($F$1:F1435,F1435))</f>
        <v/>
      </c>
      <c r="H1435" s="24" t="str">
        <f t="shared" si="22"/>
        <v>Google 검색</v>
      </c>
      <c r="J1435" s="24" t="str">
        <f>IF(F1435="","",INDEX('기사 리스트'!B:B,MATCH("https://skinnonews.com"&amp;A1435,'기사 리스트'!C:C,0)))</f>
        <v/>
      </c>
    </row>
    <row r="1436" spans="1:10">
      <c r="A1436" s="30" t="s">
        <v>1467</v>
      </c>
      <c r="B1436" s="30" t="s">
        <v>2925</v>
      </c>
      <c r="C1436" s="30">
        <v>4</v>
      </c>
      <c r="D1436" s="30">
        <v>1</v>
      </c>
      <c r="F1436" s="24" t="str">
        <f>IFERROR(MATCH(A1436,기사별유입!$J$3:$J$3072,0),"")</f>
        <v/>
      </c>
      <c r="G1436" s="24" t="str">
        <f>IF(F1436="","",F1436&amp;"@"&amp;COUNTIF($F$1:F1436,F1436))</f>
        <v/>
      </c>
      <c r="H1436" s="24" t="str">
        <f t="shared" si="22"/>
        <v>Naver.com</v>
      </c>
      <c r="J1436" s="24" t="str">
        <f>IF(F1436="","",INDEX('기사 리스트'!B:B,MATCH("https://skinnonews.com"&amp;A1436,'기사 리스트'!C:C,0)))</f>
        <v/>
      </c>
    </row>
    <row r="1437" spans="1:10">
      <c r="A1437" s="30" t="s">
        <v>1520</v>
      </c>
      <c r="B1437" s="30" t="s">
        <v>2909</v>
      </c>
      <c r="C1437" s="30">
        <v>4</v>
      </c>
      <c r="D1437" s="30">
        <v>3</v>
      </c>
      <c r="F1437" s="24" t="str">
        <f>IFERROR(MATCH(A1437,기사별유입!$J$3:$J$3072,0),"")</f>
        <v/>
      </c>
      <c r="G1437" s="24" t="str">
        <f>IF(F1437="","",F1437&amp;"@"&amp;COUNTIF($F$1:F1437,F1437))</f>
        <v/>
      </c>
      <c r="H1437" s="24" t="str">
        <f t="shared" si="22"/>
        <v>직접유입</v>
      </c>
      <c r="J1437" s="24" t="str">
        <f>IF(F1437="","",INDEX('기사 리스트'!B:B,MATCH("https://skinnonews.com"&amp;A1437,'기사 리스트'!C:C,0)))</f>
        <v/>
      </c>
    </row>
    <row r="1438" spans="1:10">
      <c r="A1438" s="30" t="s">
        <v>2010</v>
      </c>
      <c r="B1438" s="30" t="s">
        <v>2910</v>
      </c>
      <c r="C1438" s="30">
        <v>4</v>
      </c>
      <c r="D1438" s="30">
        <v>3</v>
      </c>
      <c r="F1438" s="24" t="str">
        <f>IFERROR(MATCH(A1438,기사별유입!$J$3:$J$3072,0),"")</f>
        <v/>
      </c>
      <c r="G1438" s="24" t="str">
        <f>IF(F1438="","",F1438&amp;"@"&amp;COUNTIF($F$1:F1438,F1438))</f>
        <v/>
      </c>
      <c r="H1438" s="24" t="str">
        <f t="shared" si="22"/>
        <v>Google 검색</v>
      </c>
      <c r="J1438" s="24" t="str">
        <f>IF(F1438="","",INDEX('기사 리스트'!B:B,MATCH("https://skinnonews.com"&amp;A1438,'기사 리스트'!C:C,0)))</f>
        <v/>
      </c>
    </row>
    <row r="1439" spans="1:10">
      <c r="A1439" s="30" t="s">
        <v>2110</v>
      </c>
      <c r="B1439" s="30" t="s">
        <v>2910</v>
      </c>
      <c r="C1439" s="30">
        <v>4</v>
      </c>
      <c r="D1439" s="30">
        <v>4</v>
      </c>
      <c r="F1439" s="24" t="str">
        <f>IFERROR(MATCH(A1439,기사별유입!$J$3:$J$3072,0),"")</f>
        <v/>
      </c>
      <c r="G1439" s="24" t="str">
        <f>IF(F1439="","",F1439&amp;"@"&amp;COUNTIF($F$1:F1439,F1439))</f>
        <v/>
      </c>
      <c r="H1439" s="24" t="str">
        <f t="shared" si="22"/>
        <v>Google 검색</v>
      </c>
      <c r="J1439" s="24" t="str">
        <f>IF(F1439="","",INDEX('기사 리스트'!B:B,MATCH("https://skinnonews.com"&amp;A1439,'기사 리스트'!C:C,0)))</f>
        <v/>
      </c>
    </row>
    <row r="1440" spans="1:10">
      <c r="A1440" s="30" t="s">
        <v>3518</v>
      </c>
      <c r="B1440" s="30" t="s">
        <v>2910</v>
      </c>
      <c r="C1440" s="30">
        <v>4</v>
      </c>
      <c r="D1440" s="30">
        <v>3</v>
      </c>
      <c r="F1440" s="24" t="str">
        <f>IFERROR(MATCH(A1440,기사별유입!$J$3:$J$3072,0),"")</f>
        <v/>
      </c>
      <c r="G1440" s="24" t="str">
        <f>IF(F1440="","",F1440&amp;"@"&amp;COUNTIF($F$1:F1440,F1440))</f>
        <v/>
      </c>
      <c r="H1440" s="24" t="str">
        <f t="shared" si="22"/>
        <v>Google 검색</v>
      </c>
      <c r="J1440" s="24" t="str">
        <f>IF(F1440="","",INDEX('기사 리스트'!B:B,MATCH("https://skinnonews.com"&amp;A1440,'기사 리스트'!C:C,0)))</f>
        <v/>
      </c>
    </row>
    <row r="1441" spans="1:10">
      <c r="A1441" s="30" t="s">
        <v>2798</v>
      </c>
      <c r="B1441" s="30" t="s">
        <v>2910</v>
      </c>
      <c r="C1441" s="30">
        <v>4</v>
      </c>
      <c r="D1441" s="30">
        <v>3</v>
      </c>
      <c r="F1441" s="24" t="str">
        <f>IFERROR(MATCH(A1441,기사별유입!$J$3:$J$3072,0),"")</f>
        <v/>
      </c>
      <c r="G1441" s="24" t="str">
        <f>IF(F1441="","",F1441&amp;"@"&amp;COUNTIF($F$1:F1441,F1441))</f>
        <v/>
      </c>
      <c r="H1441" s="24" t="str">
        <f t="shared" si="22"/>
        <v>Google 검색</v>
      </c>
      <c r="J1441" s="24" t="str">
        <f>IF(F1441="","",INDEX('기사 리스트'!B:B,MATCH("https://skinnonews.com"&amp;A1441,'기사 리스트'!C:C,0)))</f>
        <v/>
      </c>
    </row>
    <row r="1442" spans="1:10">
      <c r="A1442" s="30" t="s">
        <v>2013</v>
      </c>
      <c r="B1442" s="30" t="s">
        <v>2910</v>
      </c>
      <c r="C1442" s="30">
        <v>4</v>
      </c>
      <c r="D1442" s="30">
        <v>4</v>
      </c>
      <c r="F1442" s="24" t="str">
        <f>IFERROR(MATCH(A1442,기사별유입!$J$3:$J$3072,0),"")</f>
        <v/>
      </c>
      <c r="G1442" s="24" t="str">
        <f>IF(F1442="","",F1442&amp;"@"&amp;COUNTIF($F$1:F1442,F1442))</f>
        <v/>
      </c>
      <c r="H1442" s="24" t="str">
        <f t="shared" si="22"/>
        <v>Google 검색</v>
      </c>
      <c r="J1442" s="24" t="str">
        <f>IF(F1442="","",INDEX('기사 리스트'!B:B,MATCH("https://skinnonews.com"&amp;A1442,'기사 리스트'!C:C,0)))</f>
        <v/>
      </c>
    </row>
    <row r="1443" spans="1:10">
      <c r="A1443" s="30" t="s">
        <v>2216</v>
      </c>
      <c r="B1443" s="30" t="s">
        <v>2910</v>
      </c>
      <c r="C1443" s="30">
        <v>4</v>
      </c>
      <c r="D1443" s="30">
        <v>3</v>
      </c>
      <c r="F1443" s="24" t="str">
        <f>IFERROR(MATCH(A1443,기사별유입!$J$3:$J$3072,0),"")</f>
        <v/>
      </c>
      <c r="G1443" s="24" t="str">
        <f>IF(F1443="","",F1443&amp;"@"&amp;COUNTIF($F$1:F1443,F1443))</f>
        <v/>
      </c>
      <c r="H1443" s="24" t="str">
        <f t="shared" si="22"/>
        <v>Google 검색</v>
      </c>
      <c r="J1443" s="24" t="str">
        <f>IF(F1443="","",INDEX('기사 리스트'!B:B,MATCH("https://skinnonews.com"&amp;A1443,'기사 리스트'!C:C,0)))</f>
        <v/>
      </c>
    </row>
    <row r="1444" spans="1:10">
      <c r="A1444" s="30" t="s">
        <v>1934</v>
      </c>
      <c r="B1444" s="30" t="s">
        <v>2909</v>
      </c>
      <c r="C1444" s="30">
        <v>4</v>
      </c>
      <c r="D1444" s="30">
        <v>2</v>
      </c>
      <c r="F1444" s="24" t="str">
        <f>IFERROR(MATCH(A1444,기사별유입!$J$3:$J$3072,0),"")</f>
        <v/>
      </c>
      <c r="G1444" s="24" t="str">
        <f>IF(F1444="","",F1444&amp;"@"&amp;COUNTIF($F$1:F1444,F1444))</f>
        <v/>
      </c>
      <c r="H1444" s="24" t="str">
        <f t="shared" si="22"/>
        <v>직접유입</v>
      </c>
      <c r="J1444" s="24" t="str">
        <f>IF(F1444="","",INDEX('기사 리스트'!B:B,MATCH("https://skinnonews.com"&amp;A1444,'기사 리스트'!C:C,0)))</f>
        <v/>
      </c>
    </row>
    <row r="1445" spans="1:10">
      <c r="A1445" s="30" t="s">
        <v>2116</v>
      </c>
      <c r="B1445" s="30" t="s">
        <v>2910</v>
      </c>
      <c r="C1445" s="30">
        <v>4</v>
      </c>
      <c r="D1445" s="30">
        <v>3</v>
      </c>
      <c r="F1445" s="24" t="str">
        <f>IFERROR(MATCH(A1445,기사별유입!$J$3:$J$3072,0),"")</f>
        <v/>
      </c>
      <c r="G1445" s="24" t="str">
        <f>IF(F1445="","",F1445&amp;"@"&amp;COUNTIF($F$1:F1445,F1445))</f>
        <v/>
      </c>
      <c r="H1445" s="24" t="str">
        <f t="shared" si="22"/>
        <v>Google 검색</v>
      </c>
      <c r="J1445" s="24" t="str">
        <f>IF(F1445="","",INDEX('기사 리스트'!B:B,MATCH("https://skinnonews.com"&amp;A1445,'기사 리스트'!C:C,0)))</f>
        <v/>
      </c>
    </row>
    <row r="1446" spans="1:10">
      <c r="A1446" s="30" t="s">
        <v>1656</v>
      </c>
      <c r="B1446" s="30" t="s">
        <v>2910</v>
      </c>
      <c r="C1446" s="30">
        <v>4</v>
      </c>
      <c r="D1446" s="30">
        <v>4</v>
      </c>
      <c r="F1446" s="24" t="str">
        <f>IFERROR(MATCH(A1446,기사별유입!$J$3:$J$3072,0),"")</f>
        <v/>
      </c>
      <c r="G1446" s="24" t="str">
        <f>IF(F1446="","",F1446&amp;"@"&amp;COUNTIF($F$1:F1446,F1446))</f>
        <v/>
      </c>
      <c r="H1446" s="24" t="str">
        <f t="shared" si="22"/>
        <v>Google 검색</v>
      </c>
      <c r="J1446" s="24" t="str">
        <f>IF(F1446="","",INDEX('기사 리스트'!B:B,MATCH("https://skinnonews.com"&amp;A1446,'기사 리스트'!C:C,0)))</f>
        <v/>
      </c>
    </row>
    <row r="1447" spans="1:10">
      <c r="A1447" s="30" t="s">
        <v>1938</v>
      </c>
      <c r="B1447" s="30" t="s">
        <v>2909</v>
      </c>
      <c r="C1447" s="30">
        <v>4</v>
      </c>
      <c r="D1447" s="30">
        <v>3</v>
      </c>
      <c r="F1447" s="24" t="str">
        <f>IFERROR(MATCH(A1447,기사별유입!$J$3:$J$3072,0),"")</f>
        <v/>
      </c>
      <c r="G1447" s="24" t="str">
        <f>IF(F1447="","",F1447&amp;"@"&amp;COUNTIF($F$1:F1447,F1447))</f>
        <v/>
      </c>
      <c r="H1447" s="24" t="str">
        <f t="shared" si="22"/>
        <v>직접유입</v>
      </c>
      <c r="J1447" s="24" t="str">
        <f>IF(F1447="","",INDEX('기사 리스트'!B:B,MATCH("https://skinnonews.com"&amp;A1447,'기사 리스트'!C:C,0)))</f>
        <v/>
      </c>
    </row>
    <row r="1448" spans="1:10">
      <c r="A1448" s="30" t="s">
        <v>3541</v>
      </c>
      <c r="B1448" s="30" t="s">
        <v>2910</v>
      </c>
      <c r="C1448" s="30">
        <v>4</v>
      </c>
      <c r="D1448" s="30">
        <v>4</v>
      </c>
      <c r="F1448" s="24" t="str">
        <f>IFERROR(MATCH(A1448,기사별유입!$J$3:$J$3072,0),"")</f>
        <v/>
      </c>
      <c r="G1448" s="24" t="str">
        <f>IF(F1448="","",F1448&amp;"@"&amp;COUNTIF($F$1:F1448,F1448))</f>
        <v/>
      </c>
      <c r="H1448" s="24" t="str">
        <f t="shared" si="22"/>
        <v>Google 검색</v>
      </c>
      <c r="J1448" s="24" t="str">
        <f>IF(F1448="","",INDEX('기사 리스트'!B:B,MATCH("https://skinnonews.com"&amp;A1448,'기사 리스트'!C:C,0)))</f>
        <v/>
      </c>
    </row>
    <row r="1449" spans="1:10">
      <c r="A1449" s="30" t="s">
        <v>1876</v>
      </c>
      <c r="B1449" s="30" t="s">
        <v>2910</v>
      </c>
      <c r="C1449" s="30">
        <v>4</v>
      </c>
      <c r="D1449" s="30">
        <v>2</v>
      </c>
      <c r="F1449" s="24" t="str">
        <f>IFERROR(MATCH(A1449,기사별유입!$J$3:$J$3072,0),"")</f>
        <v/>
      </c>
      <c r="G1449" s="24" t="str">
        <f>IF(F1449="","",F1449&amp;"@"&amp;COUNTIF($F$1:F1449,F1449))</f>
        <v/>
      </c>
      <c r="H1449" s="24" t="str">
        <f t="shared" si="22"/>
        <v>Google 검색</v>
      </c>
      <c r="J1449" s="24" t="str">
        <f>IF(F1449="","",INDEX('기사 리스트'!B:B,MATCH("https://skinnonews.com"&amp;A1449,'기사 리스트'!C:C,0)))</f>
        <v/>
      </c>
    </row>
    <row r="1450" spans="1:10">
      <c r="A1450" s="30" t="s">
        <v>1257</v>
      </c>
      <c r="B1450" s="30" t="s">
        <v>2909</v>
      </c>
      <c r="C1450" s="30">
        <v>4</v>
      </c>
      <c r="D1450" s="30">
        <v>4</v>
      </c>
      <c r="F1450" s="24">
        <f>IFERROR(MATCH(A1450,기사별유입!$J$3:$J$3072,0),"")</f>
        <v>16</v>
      </c>
      <c r="G1450" s="24" t="str">
        <f>IF(F1450="","",F1450&amp;"@"&amp;COUNTIF($F$1:F1450,F1450))</f>
        <v>16@3</v>
      </c>
      <c r="H1450" s="24" t="str">
        <f t="shared" si="22"/>
        <v>직접유입</v>
      </c>
      <c r="J1450" s="24" t="str">
        <f>IF(F1450="","",INDEX('기사 리스트'!B:B,MATCH("https://skinnonews.com"&amp;A1450,'기사 리스트'!C:C,0)))</f>
        <v>SK이노베이션 신입사원이 전하는 필기전형 ‘SKCT’ 꿀TIP!</v>
      </c>
    </row>
    <row r="1451" spans="1:10">
      <c r="A1451" s="30" t="s">
        <v>1939</v>
      </c>
      <c r="B1451" s="30" t="s">
        <v>2910</v>
      </c>
      <c r="C1451" s="30">
        <v>4</v>
      </c>
      <c r="D1451" s="30">
        <v>3</v>
      </c>
      <c r="F1451" s="24" t="str">
        <f>IFERROR(MATCH(A1451,기사별유입!$J$3:$J$3072,0),"")</f>
        <v/>
      </c>
      <c r="G1451" s="24" t="str">
        <f>IF(F1451="","",F1451&amp;"@"&amp;COUNTIF($F$1:F1451,F1451))</f>
        <v/>
      </c>
      <c r="H1451" s="24" t="str">
        <f t="shared" si="22"/>
        <v>Google 검색</v>
      </c>
      <c r="J1451" s="24" t="str">
        <f>IF(F1451="","",INDEX('기사 리스트'!B:B,MATCH("https://skinnonews.com"&amp;A1451,'기사 리스트'!C:C,0)))</f>
        <v/>
      </c>
    </row>
    <row r="1452" spans="1:10">
      <c r="A1452" s="30" t="s">
        <v>2321</v>
      </c>
      <c r="B1452" s="30" t="s">
        <v>2910</v>
      </c>
      <c r="C1452" s="30">
        <v>4</v>
      </c>
      <c r="D1452" s="30">
        <v>4</v>
      </c>
      <c r="F1452" s="24" t="str">
        <f>IFERROR(MATCH(A1452,기사별유입!$J$3:$J$3072,0),"")</f>
        <v/>
      </c>
      <c r="G1452" s="24" t="str">
        <f>IF(F1452="","",F1452&amp;"@"&amp;COUNTIF($F$1:F1452,F1452))</f>
        <v/>
      </c>
      <c r="H1452" s="24" t="str">
        <f t="shared" si="22"/>
        <v>Google 검색</v>
      </c>
      <c r="J1452" s="24" t="str">
        <f>IF(F1452="","",INDEX('기사 리스트'!B:B,MATCH("https://skinnonews.com"&amp;A1452,'기사 리스트'!C:C,0)))</f>
        <v/>
      </c>
    </row>
    <row r="1453" spans="1:10">
      <c r="A1453" s="30" t="s">
        <v>1335</v>
      </c>
      <c r="B1453" s="30" t="s">
        <v>2911</v>
      </c>
      <c r="C1453" s="30">
        <v>4</v>
      </c>
      <c r="D1453" s="30">
        <v>4</v>
      </c>
      <c r="F1453" s="24" t="str">
        <f>IFERROR(MATCH(A1453,기사별유입!$J$3:$J$3072,0),"")</f>
        <v/>
      </c>
      <c r="G1453" s="24" t="str">
        <f>IF(F1453="","",F1453&amp;"@"&amp;COUNTIF($F$1:F1453,F1453))</f>
        <v/>
      </c>
      <c r="H1453" s="24" t="str">
        <f t="shared" si="22"/>
        <v>Naver 검색</v>
      </c>
      <c r="J1453" s="24" t="str">
        <f>IF(F1453="","",INDEX('기사 리스트'!B:B,MATCH("https://skinnonews.com"&amp;A1453,'기사 리스트'!C:C,0)))</f>
        <v/>
      </c>
    </row>
    <row r="1454" spans="1:10">
      <c r="A1454" s="30" t="s">
        <v>1304</v>
      </c>
      <c r="B1454" s="30" t="s">
        <v>2911</v>
      </c>
      <c r="C1454" s="30">
        <v>4</v>
      </c>
      <c r="D1454" s="30">
        <v>4</v>
      </c>
      <c r="F1454" s="24">
        <f>IFERROR(MATCH(A1454,기사별유입!$J$3:$J$3072,0),"")</f>
        <v>52</v>
      </c>
      <c r="G1454" s="24" t="str">
        <f>IF(F1454="","",F1454&amp;"@"&amp;COUNTIF($F$1:F1454,F1454))</f>
        <v>52@3</v>
      </c>
      <c r="H1454" s="24" t="str">
        <f t="shared" si="22"/>
        <v>Naver 검색</v>
      </c>
      <c r="J1454" s="24" t="e">
        <f>IF(F1454="","",INDEX('기사 리스트'!B:B,MATCH("https://skinnonews.com"&amp;A1454,'기사 리스트'!C:C,0)))</f>
        <v>#N/A</v>
      </c>
    </row>
    <row r="1455" spans="1:10">
      <c r="A1455" s="30" t="s">
        <v>1836</v>
      </c>
      <c r="B1455" s="30" t="s">
        <v>2910</v>
      </c>
      <c r="C1455" s="30">
        <v>4</v>
      </c>
      <c r="D1455" s="30">
        <v>4</v>
      </c>
      <c r="F1455" s="24" t="str">
        <f>IFERROR(MATCH(A1455,기사별유입!$J$3:$J$3072,0),"")</f>
        <v/>
      </c>
      <c r="G1455" s="24" t="str">
        <f>IF(F1455="","",F1455&amp;"@"&amp;COUNTIF($F$1:F1455,F1455))</f>
        <v/>
      </c>
      <c r="H1455" s="24" t="str">
        <f t="shared" si="22"/>
        <v>Google 검색</v>
      </c>
      <c r="J1455" s="24" t="str">
        <f>IF(F1455="","",INDEX('기사 리스트'!B:B,MATCH("https://skinnonews.com"&amp;A1455,'기사 리스트'!C:C,0)))</f>
        <v/>
      </c>
    </row>
    <row r="1456" spans="1:10">
      <c r="A1456" s="30" t="s">
        <v>3570</v>
      </c>
      <c r="B1456" s="30" t="s">
        <v>2910</v>
      </c>
      <c r="C1456" s="30">
        <v>4</v>
      </c>
      <c r="D1456" s="30">
        <v>3</v>
      </c>
      <c r="F1456" s="24" t="str">
        <f>IFERROR(MATCH(A1456,기사별유입!$J$3:$J$3072,0),"")</f>
        <v/>
      </c>
      <c r="G1456" s="24" t="str">
        <f>IF(F1456="","",F1456&amp;"@"&amp;COUNTIF($F$1:F1456,F1456))</f>
        <v/>
      </c>
      <c r="H1456" s="24" t="str">
        <f t="shared" si="22"/>
        <v>Google 검색</v>
      </c>
      <c r="J1456" s="24" t="str">
        <f>IF(F1456="","",INDEX('기사 리스트'!B:B,MATCH("https://skinnonews.com"&amp;A1456,'기사 리스트'!C:C,0)))</f>
        <v/>
      </c>
    </row>
    <row r="1457" spans="1:10">
      <c r="A1457" s="30" t="s">
        <v>1638</v>
      </c>
      <c r="B1457" s="30" t="s">
        <v>2949</v>
      </c>
      <c r="C1457" s="30">
        <v>4</v>
      </c>
      <c r="D1457" s="30">
        <v>2</v>
      </c>
      <c r="F1457" s="24" t="str">
        <f>IFERROR(MATCH(A1457,기사별유입!$J$3:$J$3072,0),"")</f>
        <v/>
      </c>
      <c r="G1457" s="24" t="str">
        <f>IF(F1457="","",F1457&amp;"@"&amp;COUNTIF($F$1:F1457,F1457))</f>
        <v/>
      </c>
      <c r="H1457" s="24" t="str">
        <f t="shared" si="22"/>
        <v>Lm.facebook.com</v>
      </c>
      <c r="J1457" s="24" t="str">
        <f>IF(F1457="","",INDEX('기사 리스트'!B:B,MATCH("https://skinnonews.com"&amp;A1457,'기사 리스트'!C:C,0)))</f>
        <v/>
      </c>
    </row>
    <row r="1458" spans="1:10">
      <c r="A1458" s="30" t="s">
        <v>2615</v>
      </c>
      <c r="B1458" s="30" t="s">
        <v>2910</v>
      </c>
      <c r="C1458" s="30">
        <v>4</v>
      </c>
      <c r="D1458" s="30">
        <v>3</v>
      </c>
      <c r="F1458" s="24" t="str">
        <f>IFERROR(MATCH(A1458,기사별유입!$J$3:$J$3072,0),"")</f>
        <v/>
      </c>
      <c r="G1458" s="24" t="str">
        <f>IF(F1458="","",F1458&amp;"@"&amp;COUNTIF($F$1:F1458,F1458))</f>
        <v/>
      </c>
      <c r="H1458" s="24" t="str">
        <f t="shared" si="22"/>
        <v>Google 검색</v>
      </c>
      <c r="J1458" s="24" t="str">
        <f>IF(F1458="","",INDEX('기사 리스트'!B:B,MATCH("https://skinnonews.com"&amp;A1458,'기사 리스트'!C:C,0)))</f>
        <v/>
      </c>
    </row>
    <row r="1459" spans="1:10">
      <c r="A1459" s="30" t="s">
        <v>2619</v>
      </c>
      <c r="B1459" s="30" t="s">
        <v>2910</v>
      </c>
      <c r="C1459" s="30">
        <v>4</v>
      </c>
      <c r="D1459" s="30">
        <v>3</v>
      </c>
      <c r="F1459" s="24" t="str">
        <f>IFERROR(MATCH(A1459,기사별유입!$J$3:$J$3072,0),"")</f>
        <v/>
      </c>
      <c r="G1459" s="24" t="str">
        <f>IF(F1459="","",F1459&amp;"@"&amp;COUNTIF($F$1:F1459,F1459))</f>
        <v/>
      </c>
      <c r="H1459" s="24" t="str">
        <f t="shared" si="22"/>
        <v>Google 검색</v>
      </c>
      <c r="J1459" s="24" t="str">
        <f>IF(F1459="","",INDEX('기사 리스트'!B:B,MATCH("https://skinnonews.com"&amp;A1459,'기사 리스트'!C:C,0)))</f>
        <v/>
      </c>
    </row>
    <row r="1460" spans="1:10">
      <c r="A1460" s="30" t="s">
        <v>1595</v>
      </c>
      <c r="B1460" s="30" t="s">
        <v>2925</v>
      </c>
      <c r="C1460" s="30">
        <v>4</v>
      </c>
      <c r="D1460" s="30">
        <v>4</v>
      </c>
      <c r="F1460" s="24" t="str">
        <f>IFERROR(MATCH(A1460,기사별유입!$J$3:$J$3072,0),"")</f>
        <v/>
      </c>
      <c r="G1460" s="24" t="str">
        <f>IF(F1460="","",F1460&amp;"@"&amp;COUNTIF($F$1:F1460,F1460))</f>
        <v/>
      </c>
      <c r="H1460" s="24" t="str">
        <f t="shared" si="22"/>
        <v>Naver.com</v>
      </c>
      <c r="J1460" s="24" t="str">
        <f>IF(F1460="","",INDEX('기사 리스트'!B:B,MATCH("https://skinnonews.com"&amp;A1460,'기사 리스트'!C:C,0)))</f>
        <v/>
      </c>
    </row>
    <row r="1461" spans="1:10">
      <c r="A1461" s="30" t="s">
        <v>3571</v>
      </c>
      <c r="B1461" s="30" t="s">
        <v>2910</v>
      </c>
      <c r="C1461" s="30">
        <v>4</v>
      </c>
      <c r="D1461" s="30">
        <v>4</v>
      </c>
      <c r="F1461" s="24" t="str">
        <f>IFERROR(MATCH(A1461,기사별유입!$J$3:$J$3072,0),"")</f>
        <v/>
      </c>
      <c r="G1461" s="24" t="str">
        <f>IF(F1461="","",F1461&amp;"@"&amp;COUNTIF($F$1:F1461,F1461))</f>
        <v/>
      </c>
      <c r="H1461" s="24" t="str">
        <f t="shared" si="22"/>
        <v>Google 검색</v>
      </c>
      <c r="J1461" s="24" t="str">
        <f>IF(F1461="","",INDEX('기사 리스트'!B:B,MATCH("https://skinnonews.com"&amp;A1461,'기사 리스트'!C:C,0)))</f>
        <v/>
      </c>
    </row>
    <row r="1462" spans="1:10">
      <c r="A1462" s="30" t="s">
        <v>2845</v>
      </c>
      <c r="B1462" s="30" t="s">
        <v>2910</v>
      </c>
      <c r="C1462" s="30">
        <v>4</v>
      </c>
      <c r="D1462" s="30">
        <v>4</v>
      </c>
      <c r="F1462" s="24" t="str">
        <f>IFERROR(MATCH(A1462,기사별유입!$J$3:$J$3072,0),"")</f>
        <v/>
      </c>
      <c r="G1462" s="24" t="str">
        <f>IF(F1462="","",F1462&amp;"@"&amp;COUNTIF($F$1:F1462,F1462))</f>
        <v/>
      </c>
      <c r="H1462" s="24" t="str">
        <f t="shared" si="22"/>
        <v>Google 검색</v>
      </c>
      <c r="J1462" s="24" t="str">
        <f>IF(F1462="","",INDEX('기사 리스트'!B:B,MATCH("https://skinnonews.com"&amp;A1462,'기사 리스트'!C:C,0)))</f>
        <v/>
      </c>
    </row>
    <row r="1463" spans="1:10">
      <c r="A1463" s="30" t="s">
        <v>3572</v>
      </c>
      <c r="B1463" s="30" t="s">
        <v>2910</v>
      </c>
      <c r="C1463" s="30">
        <v>4</v>
      </c>
      <c r="D1463" s="30">
        <v>3</v>
      </c>
      <c r="F1463" s="24" t="str">
        <f>IFERROR(MATCH(A1463,기사별유입!$J$3:$J$3072,0),"")</f>
        <v/>
      </c>
      <c r="G1463" s="24" t="str">
        <f>IF(F1463="","",F1463&amp;"@"&amp;COUNTIF($F$1:F1463,F1463))</f>
        <v/>
      </c>
      <c r="H1463" s="24" t="str">
        <f t="shared" si="22"/>
        <v>Google 검색</v>
      </c>
      <c r="J1463" s="24" t="str">
        <f>IF(F1463="","",INDEX('기사 리스트'!B:B,MATCH("https://skinnonews.com"&amp;A1463,'기사 리스트'!C:C,0)))</f>
        <v/>
      </c>
    </row>
    <row r="1464" spans="1:10">
      <c r="A1464" s="30" t="s">
        <v>2125</v>
      </c>
      <c r="B1464" s="30" t="s">
        <v>2910</v>
      </c>
      <c r="C1464" s="30">
        <v>4</v>
      </c>
      <c r="D1464" s="30">
        <v>3</v>
      </c>
      <c r="F1464" s="24" t="str">
        <f>IFERROR(MATCH(A1464,기사별유입!$J$3:$J$3072,0),"")</f>
        <v/>
      </c>
      <c r="G1464" s="24" t="str">
        <f>IF(F1464="","",F1464&amp;"@"&amp;COUNTIF($F$1:F1464,F1464))</f>
        <v/>
      </c>
      <c r="H1464" s="24" t="str">
        <f t="shared" si="22"/>
        <v>Google 검색</v>
      </c>
      <c r="J1464" s="24" t="str">
        <f>IF(F1464="","",INDEX('기사 리스트'!B:B,MATCH("https://skinnonews.com"&amp;A1464,'기사 리스트'!C:C,0)))</f>
        <v/>
      </c>
    </row>
    <row r="1465" spans="1:10">
      <c r="A1465" s="30" t="s">
        <v>3573</v>
      </c>
      <c r="B1465" s="30" t="s">
        <v>2910</v>
      </c>
      <c r="C1465" s="30">
        <v>4</v>
      </c>
      <c r="D1465" s="30">
        <v>4</v>
      </c>
      <c r="F1465" s="24" t="str">
        <f>IFERROR(MATCH(A1465,기사별유입!$J$3:$J$3072,0),"")</f>
        <v/>
      </c>
      <c r="G1465" s="24" t="str">
        <f>IF(F1465="","",F1465&amp;"@"&amp;COUNTIF($F$1:F1465,F1465))</f>
        <v/>
      </c>
      <c r="H1465" s="24" t="str">
        <f t="shared" si="22"/>
        <v>Google 검색</v>
      </c>
      <c r="J1465" s="24" t="str">
        <f>IF(F1465="","",INDEX('기사 리스트'!B:B,MATCH("https://skinnonews.com"&amp;A1465,'기사 리스트'!C:C,0)))</f>
        <v/>
      </c>
    </row>
    <row r="1466" spans="1:10">
      <c r="A1466" s="30" t="s">
        <v>2622</v>
      </c>
      <c r="B1466" s="30" t="s">
        <v>2910</v>
      </c>
      <c r="C1466" s="30">
        <v>4</v>
      </c>
      <c r="D1466" s="30">
        <v>3</v>
      </c>
      <c r="F1466" s="24" t="str">
        <f>IFERROR(MATCH(A1466,기사별유입!$J$3:$J$3072,0),"")</f>
        <v/>
      </c>
      <c r="G1466" s="24" t="str">
        <f>IF(F1466="","",F1466&amp;"@"&amp;COUNTIF($F$1:F1466,F1466))</f>
        <v/>
      </c>
      <c r="H1466" s="24" t="str">
        <f t="shared" si="22"/>
        <v>Google 검색</v>
      </c>
      <c r="J1466" s="24" t="str">
        <f>IF(F1466="","",INDEX('기사 리스트'!B:B,MATCH("https://skinnonews.com"&amp;A1466,'기사 리스트'!C:C,0)))</f>
        <v/>
      </c>
    </row>
    <row r="1467" spans="1:10">
      <c r="A1467" s="30" t="s">
        <v>1881</v>
      </c>
      <c r="B1467" s="30" t="s">
        <v>2910</v>
      </c>
      <c r="C1467" s="30">
        <v>4</v>
      </c>
      <c r="D1467" s="30">
        <v>3</v>
      </c>
      <c r="F1467" s="24" t="str">
        <f>IFERROR(MATCH(A1467,기사별유입!$J$3:$J$3072,0),"")</f>
        <v/>
      </c>
      <c r="G1467" s="24" t="str">
        <f>IF(F1467="","",F1467&amp;"@"&amp;COUNTIF($F$1:F1467,F1467))</f>
        <v/>
      </c>
      <c r="H1467" s="24" t="str">
        <f t="shared" si="22"/>
        <v>Google 검색</v>
      </c>
      <c r="J1467" s="24" t="str">
        <f>IF(F1467="","",INDEX('기사 리스트'!B:B,MATCH("https://skinnonews.com"&amp;A1467,'기사 리스트'!C:C,0)))</f>
        <v/>
      </c>
    </row>
    <row r="1468" spans="1:10">
      <c r="A1468" s="30" t="s">
        <v>1658</v>
      </c>
      <c r="B1468" s="30" t="s">
        <v>2910</v>
      </c>
      <c r="C1468" s="30">
        <v>4</v>
      </c>
      <c r="D1468" s="30">
        <v>4</v>
      </c>
      <c r="F1468" s="24" t="str">
        <f>IFERROR(MATCH(A1468,기사별유입!$J$3:$J$3072,0),"")</f>
        <v/>
      </c>
      <c r="G1468" s="24" t="str">
        <f>IF(F1468="","",F1468&amp;"@"&amp;COUNTIF($F$1:F1468,F1468))</f>
        <v/>
      </c>
      <c r="H1468" s="24" t="str">
        <f t="shared" si="22"/>
        <v>Google 검색</v>
      </c>
      <c r="J1468" s="24" t="str">
        <f>IF(F1468="","",INDEX('기사 리스트'!B:B,MATCH("https://skinnonews.com"&amp;A1468,'기사 리스트'!C:C,0)))</f>
        <v/>
      </c>
    </row>
    <row r="1469" spans="1:10">
      <c r="A1469" s="30" t="s">
        <v>2023</v>
      </c>
      <c r="B1469" s="30" t="s">
        <v>2910</v>
      </c>
      <c r="C1469" s="30">
        <v>4</v>
      </c>
      <c r="D1469" s="30">
        <v>4</v>
      </c>
      <c r="F1469" s="24" t="str">
        <f>IFERROR(MATCH(A1469,기사별유입!$J$3:$J$3072,0),"")</f>
        <v/>
      </c>
      <c r="G1469" s="24" t="str">
        <f>IF(F1469="","",F1469&amp;"@"&amp;COUNTIF($F$1:F1469,F1469))</f>
        <v/>
      </c>
      <c r="H1469" s="24" t="str">
        <f t="shared" si="22"/>
        <v>Google 검색</v>
      </c>
      <c r="J1469" s="24" t="str">
        <f>IF(F1469="","",INDEX('기사 리스트'!B:B,MATCH("https://skinnonews.com"&amp;A1469,'기사 리스트'!C:C,0)))</f>
        <v/>
      </c>
    </row>
    <row r="1470" spans="1:10">
      <c r="A1470" s="30" t="s">
        <v>1946</v>
      </c>
      <c r="B1470" s="30" t="s">
        <v>2910</v>
      </c>
      <c r="C1470" s="30">
        <v>4</v>
      </c>
      <c r="D1470" s="30">
        <v>2</v>
      </c>
      <c r="F1470" s="24" t="str">
        <f>IFERROR(MATCH(A1470,기사별유입!$J$3:$J$3072,0),"")</f>
        <v/>
      </c>
      <c r="G1470" s="24" t="str">
        <f>IF(F1470="","",F1470&amp;"@"&amp;COUNTIF($F$1:F1470,F1470))</f>
        <v/>
      </c>
      <c r="H1470" s="24" t="str">
        <f t="shared" si="22"/>
        <v>Google 검색</v>
      </c>
      <c r="J1470" s="24" t="str">
        <f>IF(F1470="","",INDEX('기사 리스트'!B:B,MATCH("https://skinnonews.com"&amp;A1470,'기사 리스트'!C:C,0)))</f>
        <v/>
      </c>
    </row>
    <row r="1471" spans="1:10">
      <c r="A1471" s="30" t="s">
        <v>1693</v>
      </c>
      <c r="B1471" s="30" t="s">
        <v>2911</v>
      </c>
      <c r="C1471" s="30">
        <v>4</v>
      </c>
      <c r="D1471" s="30">
        <v>3</v>
      </c>
      <c r="F1471" s="24" t="str">
        <f>IFERROR(MATCH(A1471,기사별유입!$J$3:$J$3072,0),"")</f>
        <v/>
      </c>
      <c r="G1471" s="24" t="str">
        <f>IF(F1471="","",F1471&amp;"@"&amp;COUNTIF($F$1:F1471,F1471))</f>
        <v/>
      </c>
      <c r="H1471" s="24" t="str">
        <f t="shared" si="22"/>
        <v>Naver 검색</v>
      </c>
      <c r="J1471" s="24" t="str">
        <f>IF(F1471="","",INDEX('기사 리스트'!B:B,MATCH("https://skinnonews.com"&amp;A1471,'기사 리스트'!C:C,0)))</f>
        <v/>
      </c>
    </row>
    <row r="1472" spans="1:10">
      <c r="A1472" s="30" t="s">
        <v>2629</v>
      </c>
      <c r="B1472" s="30" t="s">
        <v>2910</v>
      </c>
      <c r="C1472" s="30">
        <v>4</v>
      </c>
      <c r="D1472" s="30">
        <v>4</v>
      </c>
      <c r="F1472" s="24" t="str">
        <f>IFERROR(MATCH(A1472,기사별유입!$J$3:$J$3072,0),"")</f>
        <v/>
      </c>
      <c r="G1472" s="24" t="str">
        <f>IF(F1472="","",F1472&amp;"@"&amp;COUNTIF($F$1:F1472,F1472))</f>
        <v/>
      </c>
      <c r="H1472" s="24" t="str">
        <f t="shared" si="22"/>
        <v>Google 검색</v>
      </c>
      <c r="J1472" s="24" t="str">
        <f>IF(F1472="","",INDEX('기사 리스트'!B:B,MATCH("https://skinnonews.com"&amp;A1472,'기사 리스트'!C:C,0)))</f>
        <v/>
      </c>
    </row>
    <row r="1473" spans="1:10">
      <c r="A1473" s="30" t="s">
        <v>1460</v>
      </c>
      <c r="B1473" s="30" t="s">
        <v>2910</v>
      </c>
      <c r="C1473" s="30">
        <v>4</v>
      </c>
      <c r="D1473" s="30">
        <v>4</v>
      </c>
      <c r="F1473" s="24" t="str">
        <f>IFERROR(MATCH(A1473,기사별유입!$J$3:$J$3072,0),"")</f>
        <v/>
      </c>
      <c r="G1473" s="24" t="str">
        <f>IF(F1473="","",F1473&amp;"@"&amp;COUNTIF($F$1:F1473,F1473))</f>
        <v/>
      </c>
      <c r="H1473" s="24" t="str">
        <f t="shared" si="22"/>
        <v>Google 검색</v>
      </c>
      <c r="J1473" s="24" t="str">
        <f>IF(F1473="","",INDEX('기사 리스트'!B:B,MATCH("https://skinnonews.com"&amp;A1473,'기사 리스트'!C:C,0)))</f>
        <v/>
      </c>
    </row>
    <row r="1474" spans="1:10">
      <c r="A1474" s="30" t="s">
        <v>2131</v>
      </c>
      <c r="B1474" s="30" t="s">
        <v>2910</v>
      </c>
      <c r="C1474" s="30">
        <v>4</v>
      </c>
      <c r="D1474" s="30">
        <v>4</v>
      </c>
      <c r="F1474" s="24" t="str">
        <f>IFERROR(MATCH(A1474,기사별유입!$J$3:$J$3072,0),"")</f>
        <v/>
      </c>
      <c r="G1474" s="24" t="str">
        <f>IF(F1474="","",F1474&amp;"@"&amp;COUNTIF($F$1:F1474,F1474))</f>
        <v/>
      </c>
      <c r="H1474" s="24" t="str">
        <f t="shared" si="22"/>
        <v>Google 검색</v>
      </c>
      <c r="J1474" s="24" t="str">
        <f>IF(F1474="","",INDEX('기사 리스트'!B:B,MATCH("https://skinnonews.com"&amp;A1474,'기사 리스트'!C:C,0)))</f>
        <v/>
      </c>
    </row>
    <row r="1475" spans="1:10">
      <c r="A1475" s="30" t="s">
        <v>1798</v>
      </c>
      <c r="B1475" s="30" t="s">
        <v>2910</v>
      </c>
      <c r="C1475" s="30">
        <v>4</v>
      </c>
      <c r="D1475" s="30">
        <v>4</v>
      </c>
      <c r="F1475" s="24" t="str">
        <f>IFERROR(MATCH(A1475,기사별유입!$J$3:$J$3072,0),"")</f>
        <v/>
      </c>
      <c r="G1475" s="24" t="str">
        <f>IF(F1475="","",F1475&amp;"@"&amp;COUNTIF($F$1:F1475,F1475))</f>
        <v/>
      </c>
      <c r="H1475" s="24" t="str">
        <f t="shared" ref="H1475:H1538" si="23">IF(B1475="naver","Naver 검색",IF(B1475="google","Google 검색",IF(B1475="(direct)","직접유입",UPPER(LEFT(B1475,1))&amp;MID(B1475,2,99))))</f>
        <v>Google 검색</v>
      </c>
      <c r="J1475" s="24" t="str">
        <f>IF(F1475="","",INDEX('기사 리스트'!B:B,MATCH("https://skinnonews.com"&amp;A1475,'기사 리스트'!C:C,0)))</f>
        <v/>
      </c>
    </row>
    <row r="1476" spans="1:10">
      <c r="A1476" s="30" t="s">
        <v>1564</v>
      </c>
      <c r="B1476" s="30" t="s">
        <v>3413</v>
      </c>
      <c r="C1476" s="30">
        <v>4</v>
      </c>
      <c r="D1476" s="30">
        <v>1</v>
      </c>
      <c r="F1476" s="24" t="str">
        <f>IFERROR(MATCH(A1476,기사별유입!$J$3:$J$3072,0),"")</f>
        <v/>
      </c>
      <c r="G1476" s="24" t="str">
        <f>IF(F1476="","",F1476&amp;"@"&amp;COUNTIF($F$1:F1476,F1476))</f>
        <v/>
      </c>
      <c r="H1476" s="24" t="str">
        <f t="shared" si="23"/>
        <v>Chatgpt.com</v>
      </c>
      <c r="J1476" s="24" t="str">
        <f>IF(F1476="","",INDEX('기사 리스트'!B:B,MATCH("https://skinnonews.com"&amp;A1476,'기사 리스트'!C:C,0)))</f>
        <v/>
      </c>
    </row>
    <row r="1477" spans="1:10">
      <c r="A1477" s="30" t="s">
        <v>2635</v>
      </c>
      <c r="B1477" s="30" t="s">
        <v>2910</v>
      </c>
      <c r="C1477" s="30">
        <v>4</v>
      </c>
      <c r="D1477" s="30">
        <v>3</v>
      </c>
      <c r="F1477" s="24" t="str">
        <f>IFERROR(MATCH(A1477,기사별유입!$J$3:$J$3072,0),"")</f>
        <v/>
      </c>
      <c r="G1477" s="24" t="str">
        <f>IF(F1477="","",F1477&amp;"@"&amp;COUNTIF($F$1:F1477,F1477))</f>
        <v/>
      </c>
      <c r="H1477" s="24" t="str">
        <f t="shared" si="23"/>
        <v>Google 검색</v>
      </c>
      <c r="J1477" s="24" t="str">
        <f>IF(F1477="","",INDEX('기사 리스트'!B:B,MATCH("https://skinnonews.com"&amp;A1477,'기사 리스트'!C:C,0)))</f>
        <v/>
      </c>
    </row>
    <row r="1478" spans="1:10">
      <c r="A1478" s="30" t="s">
        <v>1841</v>
      </c>
      <c r="B1478" s="30" t="s">
        <v>2910</v>
      </c>
      <c r="C1478" s="30">
        <v>4</v>
      </c>
      <c r="D1478" s="30">
        <v>4</v>
      </c>
      <c r="F1478" s="24" t="str">
        <f>IFERROR(MATCH(A1478,기사별유입!$J$3:$J$3072,0),"")</f>
        <v/>
      </c>
      <c r="G1478" s="24" t="str">
        <f>IF(F1478="","",F1478&amp;"@"&amp;COUNTIF($F$1:F1478,F1478))</f>
        <v/>
      </c>
      <c r="H1478" s="24" t="str">
        <f t="shared" si="23"/>
        <v>Google 검색</v>
      </c>
      <c r="J1478" s="24" t="str">
        <f>IF(F1478="","",INDEX('기사 리스트'!B:B,MATCH("https://skinnonews.com"&amp;A1478,'기사 리스트'!C:C,0)))</f>
        <v/>
      </c>
    </row>
    <row r="1479" spans="1:10">
      <c r="A1479" s="30" t="s">
        <v>1354</v>
      </c>
      <c r="B1479" s="30" t="s">
        <v>2911</v>
      </c>
      <c r="C1479" s="30">
        <v>4</v>
      </c>
      <c r="D1479" s="30">
        <v>4</v>
      </c>
      <c r="F1479" s="24" t="str">
        <f>IFERROR(MATCH(A1479,기사별유입!$J$3:$J$3072,0),"")</f>
        <v/>
      </c>
      <c r="G1479" s="24" t="str">
        <f>IF(F1479="","",F1479&amp;"@"&amp;COUNTIF($F$1:F1479,F1479))</f>
        <v/>
      </c>
      <c r="H1479" s="24" t="str">
        <f t="shared" si="23"/>
        <v>Naver 검색</v>
      </c>
      <c r="J1479" s="24" t="str">
        <f>IF(F1479="","",INDEX('기사 리스트'!B:B,MATCH("https://skinnonews.com"&amp;A1479,'기사 리스트'!C:C,0)))</f>
        <v/>
      </c>
    </row>
    <row r="1480" spans="1:10">
      <c r="A1480" s="30" t="s">
        <v>2641</v>
      </c>
      <c r="B1480" s="30" t="s">
        <v>2910</v>
      </c>
      <c r="C1480" s="30">
        <v>4</v>
      </c>
      <c r="D1480" s="30">
        <v>4</v>
      </c>
      <c r="F1480" s="24" t="str">
        <f>IFERROR(MATCH(A1480,기사별유입!$J$3:$J$3072,0),"")</f>
        <v/>
      </c>
      <c r="G1480" s="24" t="str">
        <f>IF(F1480="","",F1480&amp;"@"&amp;COUNTIF($F$1:F1480,F1480))</f>
        <v/>
      </c>
      <c r="H1480" s="24" t="str">
        <f t="shared" si="23"/>
        <v>Google 검색</v>
      </c>
      <c r="J1480" s="24" t="str">
        <f>IF(F1480="","",INDEX('기사 리스트'!B:B,MATCH("https://skinnonews.com"&amp;A1480,'기사 리스트'!C:C,0)))</f>
        <v/>
      </c>
    </row>
    <row r="1481" spans="1:10">
      <c r="A1481" s="30" t="s">
        <v>2344</v>
      </c>
      <c r="B1481" s="30" t="s">
        <v>2910</v>
      </c>
      <c r="C1481" s="30">
        <v>4</v>
      </c>
      <c r="D1481" s="30">
        <v>3</v>
      </c>
      <c r="F1481" s="24" t="str">
        <f>IFERROR(MATCH(A1481,기사별유입!$J$3:$J$3072,0),"")</f>
        <v/>
      </c>
      <c r="G1481" s="24" t="str">
        <f>IF(F1481="","",F1481&amp;"@"&amp;COUNTIF($F$1:F1481,F1481))</f>
        <v/>
      </c>
      <c r="H1481" s="24" t="str">
        <f t="shared" si="23"/>
        <v>Google 검색</v>
      </c>
      <c r="J1481" s="24" t="str">
        <f>IF(F1481="","",INDEX('기사 리스트'!B:B,MATCH("https://skinnonews.com"&amp;A1481,'기사 리스트'!C:C,0)))</f>
        <v/>
      </c>
    </row>
    <row r="1482" spans="1:10">
      <c r="A1482" s="30" t="s">
        <v>2642</v>
      </c>
      <c r="B1482" s="30" t="s">
        <v>2910</v>
      </c>
      <c r="C1482" s="30">
        <v>4</v>
      </c>
      <c r="D1482" s="30">
        <v>4</v>
      </c>
      <c r="F1482" s="24" t="str">
        <f>IFERROR(MATCH(A1482,기사별유입!$J$3:$J$3072,0),"")</f>
        <v/>
      </c>
      <c r="G1482" s="24" t="str">
        <f>IF(F1482="","",F1482&amp;"@"&amp;COUNTIF($F$1:F1482,F1482))</f>
        <v/>
      </c>
      <c r="H1482" s="24" t="str">
        <f t="shared" si="23"/>
        <v>Google 검색</v>
      </c>
      <c r="J1482" s="24" t="str">
        <f>IF(F1482="","",INDEX('기사 리스트'!B:B,MATCH("https://skinnonews.com"&amp;A1482,'기사 리스트'!C:C,0)))</f>
        <v/>
      </c>
    </row>
    <row r="1483" spans="1:10">
      <c r="A1483" s="30" t="s">
        <v>1538</v>
      </c>
      <c r="B1483" s="30" t="s">
        <v>2911</v>
      </c>
      <c r="C1483" s="30">
        <v>4</v>
      </c>
      <c r="D1483" s="30">
        <v>4</v>
      </c>
      <c r="F1483" s="24" t="str">
        <f>IFERROR(MATCH(A1483,기사별유입!$J$3:$J$3072,0),"")</f>
        <v/>
      </c>
      <c r="G1483" s="24" t="str">
        <f>IF(F1483="","",F1483&amp;"@"&amp;COUNTIF($F$1:F1483,F1483))</f>
        <v/>
      </c>
      <c r="H1483" s="24" t="str">
        <f t="shared" si="23"/>
        <v>Naver 검색</v>
      </c>
      <c r="J1483" s="24" t="str">
        <f>IF(F1483="","",INDEX('기사 리스트'!B:B,MATCH("https://skinnonews.com"&amp;A1483,'기사 리스트'!C:C,0)))</f>
        <v/>
      </c>
    </row>
    <row r="1484" spans="1:10">
      <c r="A1484" s="30" t="s">
        <v>1365</v>
      </c>
      <c r="B1484" s="30" t="s">
        <v>2911</v>
      </c>
      <c r="C1484" s="30">
        <v>4</v>
      </c>
      <c r="D1484" s="30">
        <v>3</v>
      </c>
      <c r="F1484" s="24" t="str">
        <f>IFERROR(MATCH(A1484,기사별유입!$J$3:$J$3072,0),"")</f>
        <v/>
      </c>
      <c r="G1484" s="24" t="str">
        <f>IF(F1484="","",F1484&amp;"@"&amp;COUNTIF($F$1:F1484,F1484))</f>
        <v/>
      </c>
      <c r="H1484" s="24" t="str">
        <f t="shared" si="23"/>
        <v>Naver 검색</v>
      </c>
      <c r="J1484" s="24" t="str">
        <f>IF(F1484="","",INDEX('기사 리스트'!B:B,MATCH("https://skinnonews.com"&amp;A1484,'기사 리스트'!C:C,0)))</f>
        <v/>
      </c>
    </row>
    <row r="1485" spans="1:10">
      <c r="A1485" s="30" t="s">
        <v>2032</v>
      </c>
      <c r="B1485" s="30" t="s">
        <v>2909</v>
      </c>
      <c r="C1485" s="30">
        <v>4</v>
      </c>
      <c r="D1485" s="30">
        <v>2</v>
      </c>
      <c r="F1485" s="24" t="str">
        <f>IFERROR(MATCH(A1485,기사별유입!$J$3:$J$3072,0),"")</f>
        <v/>
      </c>
      <c r="G1485" s="24" t="str">
        <f>IF(F1485="","",F1485&amp;"@"&amp;COUNTIF($F$1:F1485,F1485))</f>
        <v/>
      </c>
      <c r="H1485" s="24" t="str">
        <f t="shared" si="23"/>
        <v>직접유입</v>
      </c>
      <c r="J1485" s="24" t="str">
        <f>IF(F1485="","",INDEX('기사 리스트'!B:B,MATCH("https://skinnonews.com"&amp;A1485,'기사 리스트'!C:C,0)))</f>
        <v/>
      </c>
    </row>
    <row r="1486" spans="1:10">
      <c r="A1486" s="30" t="s">
        <v>1299</v>
      </c>
      <c r="B1486" s="30" t="s">
        <v>2909</v>
      </c>
      <c r="C1486" s="30">
        <v>4</v>
      </c>
      <c r="D1486" s="30">
        <v>3</v>
      </c>
      <c r="F1486" s="24">
        <f>IFERROR(MATCH(A1486,기사별유입!$J$3:$J$3072,0),"")</f>
        <v>76</v>
      </c>
      <c r="G1486" s="24" t="str">
        <f>IF(F1486="","",F1486&amp;"@"&amp;COUNTIF($F$1:F1486,F1486))</f>
        <v>76@2</v>
      </c>
      <c r="H1486" s="24" t="str">
        <f t="shared" si="23"/>
        <v>직접유입</v>
      </c>
      <c r="J1486" s="24" t="str">
        <f>IF(F1486="","",INDEX('기사 리스트'!B:B,MATCH("https://skinnonews.com"&amp;A1486,'기사 리스트'!C:C,0)))</f>
        <v>“폐플라스틱을 다시 석유로! 울산에 세계 최대 도시유전 기업 만든다” – SK지오센트릭, ‘플라스틱 리사이클 클러스터’ 조성</v>
      </c>
    </row>
    <row r="1487" spans="1:10">
      <c r="A1487" s="30" t="s">
        <v>1255</v>
      </c>
      <c r="B1487" s="30" t="s">
        <v>2977</v>
      </c>
      <c r="C1487" s="30">
        <v>4</v>
      </c>
      <c r="D1487" s="30">
        <v>4</v>
      </c>
      <c r="F1487" s="24" t="str">
        <f>IFERROR(MATCH(A1487,기사별유입!$J$3:$J$3072,0),"")</f>
        <v/>
      </c>
      <c r="G1487" s="24" t="str">
        <f>IF(F1487="","",F1487&amp;"@"&amp;COUNTIF($F$1:F1487,F1487))</f>
        <v/>
      </c>
      <c r="H1487" s="24" t="str">
        <f t="shared" si="23"/>
        <v>Facebook.com</v>
      </c>
      <c r="J1487" s="24" t="str">
        <f>IF(F1487="","",INDEX('기사 리스트'!B:B,MATCH("https://skinnonews.com"&amp;A1487,'기사 리스트'!C:C,0)))</f>
        <v/>
      </c>
    </row>
    <row r="1488" spans="1:10">
      <c r="A1488" s="30" t="s">
        <v>1255</v>
      </c>
      <c r="B1488" s="30" t="s">
        <v>2949</v>
      </c>
      <c r="C1488" s="30">
        <v>4</v>
      </c>
      <c r="D1488" s="30">
        <v>2</v>
      </c>
      <c r="F1488" s="24" t="str">
        <f>IFERROR(MATCH(A1488,기사별유입!$J$3:$J$3072,0),"")</f>
        <v/>
      </c>
      <c r="G1488" s="24" t="str">
        <f>IF(F1488="","",F1488&amp;"@"&amp;COUNTIF($F$1:F1488,F1488))</f>
        <v/>
      </c>
      <c r="H1488" s="24" t="str">
        <f t="shared" si="23"/>
        <v>Lm.facebook.com</v>
      </c>
      <c r="J1488" s="24" t="str">
        <f>IF(F1488="","",INDEX('기사 리스트'!B:B,MATCH("https://skinnonews.com"&amp;A1488,'기사 리스트'!C:C,0)))</f>
        <v/>
      </c>
    </row>
    <row r="1489" spans="1:10">
      <c r="A1489" s="30" t="s">
        <v>1255</v>
      </c>
      <c r="B1489" s="30" t="s">
        <v>2939</v>
      </c>
      <c r="C1489" s="30">
        <v>4</v>
      </c>
      <c r="D1489" s="30">
        <v>2</v>
      </c>
      <c r="F1489" s="24" t="str">
        <f>IFERROR(MATCH(A1489,기사별유입!$J$3:$J$3072,0),"")</f>
        <v/>
      </c>
      <c r="G1489" s="24" t="str">
        <f>IF(F1489="","",F1489&amp;"@"&amp;COUNTIF($F$1:F1489,F1489))</f>
        <v/>
      </c>
      <c r="H1489" s="24" t="str">
        <f t="shared" si="23"/>
        <v>Youtube.com</v>
      </c>
      <c r="J1489" s="24" t="str">
        <f>IF(F1489="","",INDEX('기사 리스트'!B:B,MATCH("https://skinnonews.com"&amp;A1489,'기사 리스트'!C:C,0)))</f>
        <v/>
      </c>
    </row>
    <row r="1490" spans="1:10">
      <c r="A1490" s="30" t="s">
        <v>1235</v>
      </c>
      <c r="B1490" s="30" t="s">
        <v>2911</v>
      </c>
      <c r="C1490" s="30">
        <v>4</v>
      </c>
      <c r="D1490" s="30">
        <v>3</v>
      </c>
      <c r="F1490" s="24" t="str">
        <f>IFERROR(MATCH(A1490,기사별유입!$J$3:$J$3072,0),"")</f>
        <v/>
      </c>
      <c r="G1490" s="24" t="str">
        <f>IF(F1490="","",F1490&amp;"@"&amp;COUNTIF($F$1:F1490,F1490))</f>
        <v/>
      </c>
      <c r="H1490" s="24" t="str">
        <f t="shared" si="23"/>
        <v>Naver 검색</v>
      </c>
      <c r="J1490" s="24" t="str">
        <f>IF(F1490="","",INDEX('기사 리스트'!B:B,MATCH("https://skinnonews.com"&amp;A1490,'기사 리스트'!C:C,0)))</f>
        <v/>
      </c>
    </row>
    <row r="1491" spans="1:10">
      <c r="A1491" s="30" t="s">
        <v>1226</v>
      </c>
      <c r="B1491" s="30" t="s">
        <v>2916</v>
      </c>
      <c r="C1491" s="30">
        <v>4</v>
      </c>
      <c r="D1491" s="30">
        <v>4</v>
      </c>
      <c r="F1491" s="24" t="str">
        <f>IFERROR(MATCH(A1491,기사별유입!$J$3:$J$3072,0),"")</f>
        <v/>
      </c>
      <c r="G1491" s="24" t="str">
        <f>IF(F1491="","",F1491&amp;"@"&amp;COUNTIF($F$1:F1491,F1491))</f>
        <v/>
      </c>
      <c r="H1491" s="24" t="str">
        <f t="shared" si="23"/>
        <v>Bing</v>
      </c>
      <c r="J1491" s="24" t="str">
        <f>IF(F1491="","",INDEX('기사 리스트'!B:B,MATCH("https://skinnonews.com"&amp;A1491,'기사 리스트'!C:C,0)))</f>
        <v/>
      </c>
    </row>
    <row r="1492" spans="1:10">
      <c r="A1492" s="30" t="s">
        <v>1218</v>
      </c>
      <c r="B1492" s="30" t="s">
        <v>2916</v>
      </c>
      <c r="C1492" s="30">
        <v>4</v>
      </c>
      <c r="D1492" s="30">
        <v>3</v>
      </c>
      <c r="F1492" s="24" t="str">
        <f>IFERROR(MATCH(A1492,기사별유입!$J$3:$J$3072,0),"")</f>
        <v/>
      </c>
      <c r="G1492" s="24" t="str">
        <f>IF(F1492="","",F1492&amp;"@"&amp;COUNTIF($F$1:F1492,F1492))</f>
        <v/>
      </c>
      <c r="H1492" s="24" t="str">
        <f t="shared" si="23"/>
        <v>Bing</v>
      </c>
      <c r="J1492" s="24" t="str">
        <f>IF(F1492="","",INDEX('기사 리스트'!B:B,MATCH("https://skinnonews.com"&amp;A1492,'기사 리스트'!C:C,0)))</f>
        <v/>
      </c>
    </row>
    <row r="1493" spans="1:10">
      <c r="A1493" s="30" t="s">
        <v>1277</v>
      </c>
      <c r="B1493" s="30" t="s">
        <v>2918</v>
      </c>
      <c r="C1493" s="30">
        <v>4</v>
      </c>
      <c r="D1493" s="30">
        <v>2</v>
      </c>
      <c r="F1493" s="24" t="str">
        <f>IFERROR(MATCH(A1493,기사별유입!$J$3:$J$3072,0),"")</f>
        <v/>
      </c>
      <c r="G1493" s="24" t="str">
        <f>IF(F1493="","",F1493&amp;"@"&amp;COUNTIF($F$1:F1493,F1493))</f>
        <v/>
      </c>
      <c r="H1493" s="24" t="str">
        <f t="shared" si="23"/>
        <v>Skenergy.com</v>
      </c>
      <c r="J1493" s="24" t="str">
        <f>IF(F1493="","",INDEX('기사 리스트'!B:B,MATCH("https://skinnonews.com"&amp;A1493,'기사 리스트'!C:C,0)))</f>
        <v/>
      </c>
    </row>
    <row r="1494" spans="1:10">
      <c r="A1494" s="30" t="s">
        <v>1238</v>
      </c>
      <c r="B1494" s="30" t="s">
        <v>2912</v>
      </c>
      <c r="C1494" s="30">
        <v>4</v>
      </c>
      <c r="D1494" s="30">
        <v>3</v>
      </c>
      <c r="F1494" s="24" t="str">
        <f>IFERROR(MATCH(A1494,기사별유입!$J$3:$J$3072,0),"")</f>
        <v/>
      </c>
      <c r="G1494" s="24" t="str">
        <f>IF(F1494="","",F1494&amp;"@"&amp;COUNTIF($F$1:F1494,F1494))</f>
        <v/>
      </c>
      <c r="H1494" s="24" t="str">
        <f t="shared" si="23"/>
        <v>Facebook</v>
      </c>
      <c r="J1494" s="24" t="str">
        <f>IF(F1494="","",INDEX('기사 리스트'!B:B,MATCH("https://skinnonews.com"&amp;A1494,'기사 리스트'!C:C,0)))</f>
        <v/>
      </c>
    </row>
    <row r="1495" spans="1:10">
      <c r="A1495" s="30" t="s">
        <v>1805</v>
      </c>
      <c r="B1495" s="30" t="s">
        <v>2910</v>
      </c>
      <c r="C1495" s="30">
        <v>4</v>
      </c>
      <c r="D1495" s="30">
        <v>2</v>
      </c>
      <c r="F1495" s="24" t="str">
        <f>IFERROR(MATCH(A1495,기사별유입!$J$3:$J$3072,0),"")</f>
        <v/>
      </c>
      <c r="G1495" s="24" t="str">
        <f>IF(F1495="","",F1495&amp;"@"&amp;COUNTIF($F$1:F1495,F1495))</f>
        <v/>
      </c>
      <c r="H1495" s="24" t="str">
        <f t="shared" si="23"/>
        <v>Google 검색</v>
      </c>
      <c r="J1495" s="24" t="str">
        <f>IF(F1495="","",INDEX('기사 리스트'!B:B,MATCH("https://skinnonews.com"&amp;A1495,'기사 리스트'!C:C,0)))</f>
        <v/>
      </c>
    </row>
    <row r="1496" spans="1:10">
      <c r="A1496" s="30" t="s">
        <v>1248</v>
      </c>
      <c r="B1496" s="30" t="s">
        <v>2916</v>
      </c>
      <c r="C1496" s="30">
        <v>4</v>
      </c>
      <c r="D1496" s="30">
        <v>2</v>
      </c>
      <c r="F1496" s="24" t="str">
        <f>IFERROR(MATCH(A1496,기사별유입!$J$3:$J$3072,0),"")</f>
        <v/>
      </c>
      <c r="G1496" s="24" t="str">
        <f>IF(F1496="","",F1496&amp;"@"&amp;COUNTIF($F$1:F1496,F1496))</f>
        <v/>
      </c>
      <c r="H1496" s="24" t="str">
        <f t="shared" si="23"/>
        <v>Bing</v>
      </c>
      <c r="J1496" s="24" t="str">
        <f>IF(F1496="","",INDEX('기사 리스트'!B:B,MATCH("https://skinnonews.com"&amp;A1496,'기사 리스트'!C:C,0)))</f>
        <v/>
      </c>
    </row>
    <row r="1497" spans="1:10">
      <c r="A1497" s="30" t="s">
        <v>1248</v>
      </c>
      <c r="B1497" s="30" t="s">
        <v>2920</v>
      </c>
      <c r="C1497" s="30">
        <v>4</v>
      </c>
      <c r="D1497" s="30">
        <v>4</v>
      </c>
      <c r="F1497" s="24" t="str">
        <f>IFERROR(MATCH(A1497,기사별유입!$J$3:$J$3072,0),"")</f>
        <v/>
      </c>
      <c r="G1497" s="24" t="str">
        <f>IF(F1497="","",F1497&amp;"@"&amp;COUNTIF($F$1:F1497,F1497))</f>
        <v/>
      </c>
      <c r="H1497" s="24" t="str">
        <f t="shared" si="23"/>
        <v>Skenmove.com</v>
      </c>
      <c r="J1497" s="24" t="str">
        <f>IF(F1497="","",INDEX('기사 리스트'!B:B,MATCH("https://skinnonews.com"&amp;A1497,'기사 리스트'!C:C,0)))</f>
        <v/>
      </c>
    </row>
    <row r="1498" spans="1:10">
      <c r="A1498" s="30" t="s">
        <v>1248</v>
      </c>
      <c r="B1498" s="30" t="s">
        <v>2915</v>
      </c>
      <c r="C1498" s="30">
        <v>4</v>
      </c>
      <c r="D1498" s="30">
        <v>3</v>
      </c>
      <c r="F1498" s="24" t="str">
        <f>IFERROR(MATCH(A1498,기사별유입!$J$3:$J$3072,0),"")</f>
        <v/>
      </c>
      <c r="G1498" s="24" t="str">
        <f>IF(F1498="","",F1498&amp;"@"&amp;COUNTIF($F$1:F1498,F1498))</f>
        <v/>
      </c>
      <c r="H1498" s="24" t="str">
        <f t="shared" si="23"/>
        <v>Skgeocentric.com</v>
      </c>
      <c r="J1498" s="24" t="str">
        <f>IF(F1498="","",INDEX('기사 리스트'!B:B,MATCH("https://skinnonews.com"&amp;A1498,'기사 리스트'!C:C,0)))</f>
        <v/>
      </c>
    </row>
    <row r="1499" spans="1:10">
      <c r="A1499" s="30" t="s">
        <v>1728</v>
      </c>
      <c r="B1499" s="30" t="s">
        <v>2909</v>
      </c>
      <c r="C1499" s="30">
        <v>4</v>
      </c>
      <c r="D1499" s="30">
        <v>2</v>
      </c>
      <c r="F1499" s="24" t="str">
        <f>IFERROR(MATCH(A1499,기사별유입!$J$3:$J$3072,0),"")</f>
        <v/>
      </c>
      <c r="G1499" s="24" t="str">
        <f>IF(F1499="","",F1499&amp;"@"&amp;COUNTIF($F$1:F1499,F1499))</f>
        <v/>
      </c>
      <c r="H1499" s="24" t="str">
        <f t="shared" si="23"/>
        <v>직접유입</v>
      </c>
      <c r="J1499" s="24" t="str">
        <f>IF(F1499="","",INDEX('기사 리스트'!B:B,MATCH("https://skinnonews.com"&amp;A1499,'기사 리스트'!C:C,0)))</f>
        <v/>
      </c>
    </row>
    <row r="1500" spans="1:10">
      <c r="A1500" s="30" t="s">
        <v>1216</v>
      </c>
      <c r="B1500" s="30" t="s">
        <v>2916</v>
      </c>
      <c r="C1500" s="30">
        <v>4</v>
      </c>
      <c r="D1500" s="30">
        <v>3</v>
      </c>
      <c r="F1500" s="24" t="str">
        <f>IFERROR(MATCH(A1500,기사별유입!$J$3:$J$3072,0),"")</f>
        <v/>
      </c>
      <c r="G1500" s="24" t="str">
        <f>IF(F1500="","",F1500&amp;"@"&amp;COUNTIF($F$1:F1500,F1500))</f>
        <v/>
      </c>
      <c r="H1500" s="24" t="str">
        <f t="shared" si="23"/>
        <v>Bing</v>
      </c>
      <c r="J1500" s="24" t="str">
        <f>IF(F1500="","",INDEX('기사 리스트'!B:B,MATCH("https://skinnonews.com"&amp;A1500,'기사 리스트'!C:C,0)))</f>
        <v/>
      </c>
    </row>
    <row r="1501" spans="1:10">
      <c r="A1501" s="30" t="s">
        <v>1393</v>
      </c>
      <c r="B1501" s="30" t="s">
        <v>2915</v>
      </c>
      <c r="C1501" s="30">
        <v>4</v>
      </c>
      <c r="D1501" s="30">
        <v>3</v>
      </c>
      <c r="F1501" s="24" t="str">
        <f>IFERROR(MATCH(A1501,기사별유입!$J$3:$J$3072,0),"")</f>
        <v/>
      </c>
      <c r="G1501" s="24" t="str">
        <f>IF(F1501="","",F1501&amp;"@"&amp;COUNTIF($F$1:F1501,F1501))</f>
        <v/>
      </c>
      <c r="H1501" s="24" t="str">
        <f t="shared" si="23"/>
        <v>Skgeocentric.com</v>
      </c>
      <c r="J1501" s="24" t="str">
        <f>IF(F1501="","",INDEX('기사 리스트'!B:B,MATCH("https://skinnonews.com"&amp;A1501,'기사 리스트'!C:C,0)))</f>
        <v/>
      </c>
    </row>
    <row r="1502" spans="1:10">
      <c r="A1502" s="30" t="s">
        <v>1393</v>
      </c>
      <c r="B1502" s="30" t="s">
        <v>2917</v>
      </c>
      <c r="C1502" s="30">
        <v>4</v>
      </c>
      <c r="D1502" s="30">
        <v>3</v>
      </c>
      <c r="F1502" s="24" t="str">
        <f>IFERROR(MATCH(A1502,기사별유입!$J$3:$J$3072,0),"")</f>
        <v/>
      </c>
      <c r="G1502" s="24" t="str">
        <f>IF(F1502="","",F1502&amp;"@"&amp;COUNTIF($F$1:F1502,F1502))</f>
        <v/>
      </c>
      <c r="H1502" s="24" t="str">
        <f t="shared" si="23"/>
        <v>Skincheonpetrochem.com</v>
      </c>
      <c r="J1502" s="24" t="str">
        <f>IF(F1502="","",INDEX('기사 리스트'!B:B,MATCH("https://skinnonews.com"&amp;A1502,'기사 리스트'!C:C,0)))</f>
        <v/>
      </c>
    </row>
    <row r="1503" spans="1:10">
      <c r="A1503" s="30" t="s">
        <v>3130</v>
      </c>
      <c r="B1503" s="30" t="s">
        <v>2910</v>
      </c>
      <c r="C1503" s="30">
        <v>4</v>
      </c>
      <c r="D1503" s="30">
        <v>3</v>
      </c>
      <c r="F1503" s="24" t="str">
        <f>IFERROR(MATCH(A1503,기사별유입!$J$3:$J$3072,0),"")</f>
        <v/>
      </c>
      <c r="G1503" s="24" t="str">
        <f>IF(F1503="","",F1503&amp;"@"&amp;COUNTIF($F$1:F1503,F1503))</f>
        <v/>
      </c>
      <c r="H1503" s="24" t="str">
        <f t="shared" si="23"/>
        <v>Google 검색</v>
      </c>
      <c r="J1503" s="24" t="str">
        <f>IF(F1503="","",INDEX('기사 리스트'!B:B,MATCH("https://skinnonews.com"&amp;A1503,'기사 리스트'!C:C,0)))</f>
        <v/>
      </c>
    </row>
    <row r="1504" spans="1:10">
      <c r="A1504" s="30" t="s">
        <v>2648</v>
      </c>
      <c r="B1504" s="30" t="s">
        <v>2910</v>
      </c>
      <c r="C1504" s="30">
        <v>4</v>
      </c>
      <c r="D1504" s="30">
        <v>3</v>
      </c>
      <c r="F1504" s="24" t="str">
        <f>IFERROR(MATCH(A1504,기사별유입!$J$3:$J$3072,0),"")</f>
        <v/>
      </c>
      <c r="G1504" s="24" t="str">
        <f>IF(F1504="","",F1504&amp;"@"&amp;COUNTIF($F$1:F1504,F1504))</f>
        <v/>
      </c>
      <c r="H1504" s="24" t="str">
        <f t="shared" si="23"/>
        <v>Google 검색</v>
      </c>
      <c r="J1504" s="24" t="str">
        <f>IF(F1504="","",INDEX('기사 리스트'!B:B,MATCH("https://skinnonews.com"&amp;A1504,'기사 리스트'!C:C,0)))</f>
        <v/>
      </c>
    </row>
    <row r="1505" spans="1:10">
      <c r="A1505" s="30" t="s">
        <v>2886</v>
      </c>
      <c r="B1505" s="30" t="s">
        <v>2910</v>
      </c>
      <c r="C1505" s="30">
        <v>4</v>
      </c>
      <c r="D1505" s="30">
        <v>2</v>
      </c>
      <c r="F1505" s="24" t="str">
        <f>IFERROR(MATCH(A1505,기사별유입!$J$3:$J$3072,0),"")</f>
        <v/>
      </c>
      <c r="G1505" s="24" t="str">
        <f>IF(F1505="","",F1505&amp;"@"&amp;COUNTIF($F$1:F1505,F1505))</f>
        <v/>
      </c>
      <c r="H1505" s="24" t="str">
        <f t="shared" si="23"/>
        <v>Google 검색</v>
      </c>
      <c r="J1505" s="24" t="str">
        <f>IF(F1505="","",INDEX('기사 리스트'!B:B,MATCH("https://skinnonews.com"&amp;A1505,'기사 리스트'!C:C,0)))</f>
        <v/>
      </c>
    </row>
    <row r="1506" spans="1:10">
      <c r="A1506" s="30" t="s">
        <v>2887</v>
      </c>
      <c r="B1506" s="30" t="s">
        <v>2910</v>
      </c>
      <c r="C1506" s="30">
        <v>4</v>
      </c>
      <c r="D1506" s="30">
        <v>4</v>
      </c>
      <c r="F1506" s="24" t="str">
        <f>IFERROR(MATCH(A1506,기사별유입!$J$3:$J$3072,0),"")</f>
        <v/>
      </c>
      <c r="G1506" s="24" t="str">
        <f>IF(F1506="","",F1506&amp;"@"&amp;COUNTIF($F$1:F1506,F1506))</f>
        <v/>
      </c>
      <c r="H1506" s="24" t="str">
        <f t="shared" si="23"/>
        <v>Google 검색</v>
      </c>
      <c r="J1506" s="24" t="str">
        <f>IF(F1506="","",INDEX('기사 리스트'!B:B,MATCH("https://skinnonews.com"&amp;A1506,'기사 리스트'!C:C,0)))</f>
        <v/>
      </c>
    </row>
    <row r="1507" spans="1:10">
      <c r="A1507" s="30" t="s">
        <v>2235</v>
      </c>
      <c r="B1507" s="30" t="s">
        <v>2910</v>
      </c>
      <c r="C1507" s="30">
        <v>4</v>
      </c>
      <c r="D1507" s="30">
        <v>1</v>
      </c>
      <c r="F1507" s="24" t="str">
        <f>IFERROR(MATCH(A1507,기사별유입!$J$3:$J$3072,0),"")</f>
        <v/>
      </c>
      <c r="G1507" s="24" t="str">
        <f>IF(F1507="","",F1507&amp;"@"&amp;COUNTIF($F$1:F1507,F1507))</f>
        <v/>
      </c>
      <c r="H1507" s="24" t="str">
        <f t="shared" si="23"/>
        <v>Google 검색</v>
      </c>
      <c r="J1507" s="24" t="str">
        <f>IF(F1507="","",INDEX('기사 리스트'!B:B,MATCH("https://skinnonews.com"&amp;A1507,'기사 리스트'!C:C,0)))</f>
        <v/>
      </c>
    </row>
    <row r="1508" spans="1:10">
      <c r="A1508" s="30" t="s">
        <v>4571</v>
      </c>
      <c r="B1508" s="30">
        <v>4</v>
      </c>
      <c r="C1508" s="30">
        <v>3</v>
      </c>
      <c r="D1508" s="30">
        <v>1.3333333333333299</v>
      </c>
      <c r="F1508" s="24" t="str">
        <f>IFERROR(MATCH(A1508,기사별유입!$J$3:$J$3072,0),"")</f>
        <v/>
      </c>
      <c r="G1508" s="24" t="str">
        <f>IF(F1508="","",F1508&amp;"@"&amp;COUNTIF($F$1:F1508,F1508))</f>
        <v/>
      </c>
      <c r="H1508" s="24" t="str">
        <f t="shared" si="23"/>
        <v>4</v>
      </c>
      <c r="J1508" s="24" t="str">
        <f>IF(F1508="","",INDEX('기사 리스트'!B:B,MATCH("https://skinnonews.com"&amp;A1508,'기사 리스트'!C:C,0)))</f>
        <v/>
      </c>
    </row>
    <row r="1509" spans="1:10">
      <c r="A1509" s="30" t="s">
        <v>3577</v>
      </c>
      <c r="B1509" s="30" t="s">
        <v>2910</v>
      </c>
      <c r="C1509" s="30">
        <v>4</v>
      </c>
      <c r="D1509" s="30">
        <v>3</v>
      </c>
      <c r="F1509" s="24" t="str">
        <f>IFERROR(MATCH(A1509,기사별유입!$J$3:$J$3072,0),"")</f>
        <v/>
      </c>
      <c r="G1509" s="24" t="str">
        <f>IF(F1509="","",F1509&amp;"@"&amp;COUNTIF($F$1:F1509,F1509))</f>
        <v/>
      </c>
      <c r="H1509" s="24" t="str">
        <f t="shared" si="23"/>
        <v>Google 검색</v>
      </c>
      <c r="J1509" s="24" t="str">
        <f>IF(F1509="","",INDEX('기사 리스트'!B:B,MATCH("https://skinnonews.com"&amp;A1509,'기사 리스트'!C:C,0)))</f>
        <v/>
      </c>
    </row>
    <row r="1510" spans="1:10">
      <c r="A1510" s="30" t="s">
        <v>3578</v>
      </c>
      <c r="B1510" s="30" t="s">
        <v>2910</v>
      </c>
      <c r="C1510" s="30">
        <v>4</v>
      </c>
      <c r="D1510" s="30">
        <v>1</v>
      </c>
      <c r="F1510" s="24" t="str">
        <f>IFERROR(MATCH(A1510,기사별유입!$J$3:$J$3072,0),"")</f>
        <v/>
      </c>
      <c r="G1510" s="24" t="str">
        <f>IF(F1510="","",F1510&amp;"@"&amp;COUNTIF($F$1:F1510,F1510))</f>
        <v/>
      </c>
      <c r="H1510" s="24" t="str">
        <f t="shared" si="23"/>
        <v>Google 검색</v>
      </c>
      <c r="J1510" s="24" t="str">
        <f>IF(F1510="","",INDEX('기사 리스트'!B:B,MATCH("https://skinnonews.com"&amp;A1510,'기사 리스트'!C:C,0)))</f>
        <v/>
      </c>
    </row>
    <row r="1511" spans="1:10">
      <c r="A1511" s="30" t="s">
        <v>1583</v>
      </c>
      <c r="B1511" s="30" t="s">
        <v>2910</v>
      </c>
      <c r="C1511" s="30">
        <v>4</v>
      </c>
      <c r="D1511" s="30">
        <v>1</v>
      </c>
      <c r="F1511" s="24" t="str">
        <f>IFERROR(MATCH(A1511,기사별유입!$J$3:$J$3072,0),"")</f>
        <v/>
      </c>
      <c r="G1511" s="24" t="str">
        <f>IF(F1511="","",F1511&amp;"@"&amp;COUNTIF($F$1:F1511,F1511))</f>
        <v/>
      </c>
      <c r="H1511" s="24" t="str">
        <f t="shared" si="23"/>
        <v>Google 검색</v>
      </c>
      <c r="J1511" s="24" t="str">
        <f>IF(F1511="","",INDEX('기사 리스트'!B:B,MATCH("https://skinnonews.com"&amp;A1511,'기사 리스트'!C:C,0)))</f>
        <v/>
      </c>
    </row>
    <row r="1512" spans="1:10">
      <c r="A1512" s="30" t="s">
        <v>2892</v>
      </c>
      <c r="B1512" s="30" t="s">
        <v>2910</v>
      </c>
      <c r="C1512" s="30">
        <v>4</v>
      </c>
      <c r="D1512" s="30">
        <v>1</v>
      </c>
      <c r="F1512" s="24" t="str">
        <f>IFERROR(MATCH(A1512,기사별유입!$J$3:$J$3072,0),"")</f>
        <v/>
      </c>
      <c r="G1512" s="24" t="str">
        <f>IF(F1512="","",F1512&amp;"@"&amp;COUNTIF($F$1:F1512,F1512))</f>
        <v/>
      </c>
      <c r="H1512" s="24" t="str">
        <f t="shared" si="23"/>
        <v>Google 검색</v>
      </c>
      <c r="J1512" s="24" t="str">
        <f>IF(F1512="","",INDEX('기사 리스트'!B:B,MATCH("https://skinnonews.com"&amp;A1512,'기사 리스트'!C:C,0)))</f>
        <v/>
      </c>
    </row>
    <row r="1513" spans="1:10">
      <c r="A1513" s="30" t="s">
        <v>4572</v>
      </c>
      <c r="B1513" s="30">
        <v>4</v>
      </c>
      <c r="C1513" s="30">
        <v>2</v>
      </c>
      <c r="D1513" s="30">
        <v>2</v>
      </c>
      <c r="F1513" s="24" t="str">
        <f>IFERROR(MATCH(A1513,기사별유입!$J$3:$J$3072,0),"")</f>
        <v/>
      </c>
      <c r="G1513" s="24" t="str">
        <f>IF(F1513="","",F1513&amp;"@"&amp;COUNTIF($F$1:F1513,F1513))</f>
        <v/>
      </c>
      <c r="H1513" s="24" t="str">
        <f t="shared" si="23"/>
        <v>4</v>
      </c>
      <c r="J1513" s="24" t="str">
        <f>IF(F1513="","",INDEX('기사 리스트'!B:B,MATCH("https://skinnonews.com"&amp;A1513,'기사 리스트'!C:C,0)))</f>
        <v/>
      </c>
    </row>
    <row r="1514" spans="1:10">
      <c r="A1514" s="30" t="s">
        <v>4573</v>
      </c>
      <c r="B1514" s="30">
        <v>4</v>
      </c>
      <c r="C1514" s="30">
        <v>4</v>
      </c>
      <c r="D1514" s="30">
        <v>1</v>
      </c>
      <c r="F1514" s="24" t="str">
        <f>IFERROR(MATCH(A1514,기사별유입!$J$3:$J$3072,0),"")</f>
        <v/>
      </c>
      <c r="G1514" s="24" t="str">
        <f>IF(F1514="","",F1514&amp;"@"&amp;COUNTIF($F$1:F1514,F1514))</f>
        <v/>
      </c>
      <c r="H1514" s="24" t="str">
        <f t="shared" si="23"/>
        <v>4</v>
      </c>
      <c r="J1514" s="24" t="str">
        <f>IF(F1514="","",INDEX('기사 리스트'!B:B,MATCH("https://skinnonews.com"&amp;A1514,'기사 리스트'!C:C,0)))</f>
        <v/>
      </c>
    </row>
    <row r="1515" spans="1:10">
      <c r="A1515" s="30" t="s">
        <v>2039</v>
      </c>
      <c r="B1515" s="30" t="s">
        <v>2910</v>
      </c>
      <c r="C1515" s="30">
        <v>4</v>
      </c>
      <c r="D1515" s="30">
        <v>4</v>
      </c>
      <c r="F1515" s="24" t="str">
        <f>IFERROR(MATCH(A1515,기사별유입!$J$3:$J$3072,0),"")</f>
        <v/>
      </c>
      <c r="G1515" s="24" t="str">
        <f>IF(F1515="","",F1515&amp;"@"&amp;COUNTIF($F$1:F1515,F1515))</f>
        <v/>
      </c>
      <c r="H1515" s="24" t="str">
        <f t="shared" si="23"/>
        <v>Google 검색</v>
      </c>
      <c r="J1515" s="24" t="str">
        <f>IF(F1515="","",INDEX('기사 리스트'!B:B,MATCH("https://skinnonews.com"&amp;A1515,'기사 리스트'!C:C,0)))</f>
        <v/>
      </c>
    </row>
    <row r="1516" spans="1:10">
      <c r="A1516" s="30" t="s">
        <v>4574</v>
      </c>
      <c r="B1516" s="30">
        <v>4</v>
      </c>
      <c r="C1516" s="30">
        <v>1</v>
      </c>
      <c r="D1516" s="30">
        <v>4</v>
      </c>
      <c r="F1516" s="24" t="str">
        <f>IFERROR(MATCH(A1516,기사별유입!$J$3:$J$3072,0),"")</f>
        <v/>
      </c>
      <c r="G1516" s="24" t="str">
        <f>IF(F1516="","",F1516&amp;"@"&amp;COUNTIF($F$1:F1516,F1516))</f>
        <v/>
      </c>
      <c r="H1516" s="24" t="str">
        <f t="shared" si="23"/>
        <v>4</v>
      </c>
      <c r="J1516" s="24" t="str">
        <f>IF(F1516="","",INDEX('기사 리스트'!B:B,MATCH("https://skinnonews.com"&amp;A1516,'기사 리스트'!C:C,0)))</f>
        <v/>
      </c>
    </row>
    <row r="1517" spans="1:10">
      <c r="A1517" s="30" t="s">
        <v>3549</v>
      </c>
      <c r="B1517" s="30" t="s">
        <v>2910</v>
      </c>
      <c r="C1517" s="30">
        <v>4</v>
      </c>
      <c r="D1517" s="30">
        <v>3</v>
      </c>
      <c r="F1517" s="24" t="str">
        <f>IFERROR(MATCH(A1517,기사별유입!$J$3:$J$3072,0),"")</f>
        <v/>
      </c>
      <c r="G1517" s="24" t="str">
        <f>IF(F1517="","",F1517&amp;"@"&amp;COUNTIF($F$1:F1517,F1517))</f>
        <v/>
      </c>
      <c r="H1517" s="24" t="str">
        <f t="shared" si="23"/>
        <v>Google 검색</v>
      </c>
      <c r="J1517" s="24" t="str">
        <f>IF(F1517="","",INDEX('기사 리스트'!B:B,MATCH("https://skinnonews.com"&amp;A1517,'기사 리스트'!C:C,0)))</f>
        <v/>
      </c>
    </row>
    <row r="1518" spans="1:10">
      <c r="A1518" s="30" t="s">
        <v>4575</v>
      </c>
      <c r="B1518" s="30">
        <v>4</v>
      </c>
      <c r="C1518" s="30">
        <v>2</v>
      </c>
      <c r="D1518" s="30">
        <v>2</v>
      </c>
      <c r="F1518" s="24" t="str">
        <f>IFERROR(MATCH(A1518,기사별유입!$J$3:$J$3072,0),"")</f>
        <v/>
      </c>
      <c r="G1518" s="24" t="str">
        <f>IF(F1518="","",F1518&amp;"@"&amp;COUNTIF($F$1:F1518,F1518))</f>
        <v/>
      </c>
      <c r="H1518" s="24" t="str">
        <f t="shared" si="23"/>
        <v>4</v>
      </c>
      <c r="J1518" s="24" t="str">
        <f>IF(F1518="","",INDEX('기사 리스트'!B:B,MATCH("https://skinnonews.com"&amp;A1518,'기사 리스트'!C:C,0)))</f>
        <v/>
      </c>
    </row>
    <row r="1519" spans="1:10">
      <c r="A1519" s="30" t="s">
        <v>4576</v>
      </c>
      <c r="B1519" s="30">
        <v>4</v>
      </c>
      <c r="C1519" s="30">
        <v>2</v>
      </c>
      <c r="D1519" s="30">
        <v>2</v>
      </c>
      <c r="F1519" s="24" t="str">
        <f>IFERROR(MATCH(A1519,기사별유입!$J$3:$J$3072,0),"")</f>
        <v/>
      </c>
      <c r="G1519" s="24" t="str">
        <f>IF(F1519="","",F1519&amp;"@"&amp;COUNTIF($F$1:F1519,F1519))</f>
        <v/>
      </c>
      <c r="H1519" s="24" t="str">
        <f t="shared" si="23"/>
        <v>4</v>
      </c>
      <c r="J1519" s="24" t="str">
        <f>IF(F1519="","",INDEX('기사 리스트'!B:B,MATCH("https://skinnonews.com"&amp;A1519,'기사 리스트'!C:C,0)))</f>
        <v/>
      </c>
    </row>
    <row r="1520" spans="1:10">
      <c r="A1520" s="30" t="s">
        <v>3584</v>
      </c>
      <c r="B1520" s="30" t="s">
        <v>2910</v>
      </c>
      <c r="C1520" s="30">
        <v>4</v>
      </c>
      <c r="D1520" s="30">
        <v>2</v>
      </c>
      <c r="F1520" s="24" t="str">
        <f>IFERROR(MATCH(A1520,기사별유입!$J$3:$J$3072,0),"")</f>
        <v/>
      </c>
      <c r="G1520" s="24" t="str">
        <f>IF(F1520="","",F1520&amp;"@"&amp;COUNTIF($F$1:F1520,F1520))</f>
        <v/>
      </c>
      <c r="H1520" s="24" t="str">
        <f t="shared" si="23"/>
        <v>Google 검색</v>
      </c>
      <c r="J1520" s="24" t="str">
        <f>IF(F1520="","",INDEX('기사 리스트'!B:B,MATCH("https://skinnonews.com"&amp;A1520,'기사 리스트'!C:C,0)))</f>
        <v/>
      </c>
    </row>
    <row r="1521" spans="1:10">
      <c r="A1521" s="30" t="s">
        <v>4577</v>
      </c>
      <c r="B1521" s="30">
        <v>4</v>
      </c>
      <c r="C1521" s="30">
        <v>4</v>
      </c>
      <c r="D1521" s="30">
        <v>1</v>
      </c>
      <c r="F1521" s="24" t="str">
        <f>IFERROR(MATCH(A1521,기사별유입!$J$3:$J$3072,0),"")</f>
        <v/>
      </c>
      <c r="G1521" s="24" t="str">
        <f>IF(F1521="","",F1521&amp;"@"&amp;COUNTIF($F$1:F1521,F1521))</f>
        <v/>
      </c>
      <c r="H1521" s="24" t="str">
        <f t="shared" si="23"/>
        <v>4</v>
      </c>
      <c r="J1521" s="24" t="str">
        <f>IF(F1521="","",INDEX('기사 리스트'!B:B,MATCH("https://skinnonews.com"&amp;A1521,'기사 리스트'!C:C,0)))</f>
        <v/>
      </c>
    </row>
    <row r="1522" spans="1:10">
      <c r="A1522" s="30" t="s">
        <v>3587</v>
      </c>
      <c r="B1522" s="30" t="s">
        <v>2909</v>
      </c>
      <c r="C1522" s="30">
        <v>4</v>
      </c>
      <c r="D1522" s="30">
        <v>3</v>
      </c>
      <c r="F1522" s="24" t="str">
        <f>IFERROR(MATCH(A1522,기사별유입!$J$3:$J$3072,0),"")</f>
        <v/>
      </c>
      <c r="G1522" s="24" t="str">
        <f>IF(F1522="","",F1522&amp;"@"&amp;COUNTIF($F$1:F1522,F1522))</f>
        <v/>
      </c>
      <c r="H1522" s="24" t="str">
        <f t="shared" si="23"/>
        <v>직접유입</v>
      </c>
      <c r="J1522" s="24" t="str">
        <f>IF(F1522="","",INDEX('기사 리스트'!B:B,MATCH("https://skinnonews.com"&amp;A1522,'기사 리스트'!C:C,0)))</f>
        <v/>
      </c>
    </row>
    <row r="1523" spans="1:10">
      <c r="A1523" s="30" t="s">
        <v>2486</v>
      </c>
      <c r="B1523" s="30" t="s">
        <v>2910</v>
      </c>
      <c r="C1523" s="30">
        <v>4</v>
      </c>
      <c r="D1523" s="30">
        <v>3</v>
      </c>
      <c r="F1523" s="24" t="str">
        <f>IFERROR(MATCH(A1523,기사별유입!$J$3:$J$3072,0),"")</f>
        <v/>
      </c>
      <c r="G1523" s="24" t="str">
        <f>IF(F1523="","",F1523&amp;"@"&amp;COUNTIF($F$1:F1523,F1523))</f>
        <v/>
      </c>
      <c r="H1523" s="24" t="str">
        <f t="shared" si="23"/>
        <v>Google 검색</v>
      </c>
      <c r="J1523" s="24" t="str">
        <f>IF(F1523="","",INDEX('기사 리스트'!B:B,MATCH("https://skinnonews.com"&amp;A1523,'기사 리스트'!C:C,0)))</f>
        <v/>
      </c>
    </row>
    <row r="1524" spans="1:10">
      <c r="A1524" s="30" t="s">
        <v>2043</v>
      </c>
      <c r="B1524" s="30" t="s">
        <v>2910</v>
      </c>
      <c r="C1524" s="30">
        <v>4</v>
      </c>
      <c r="D1524" s="30">
        <v>3</v>
      </c>
      <c r="F1524" s="24" t="str">
        <f>IFERROR(MATCH(A1524,기사별유입!$J$3:$J$3072,0),"")</f>
        <v/>
      </c>
      <c r="G1524" s="24" t="str">
        <f>IF(F1524="","",F1524&amp;"@"&amp;COUNTIF($F$1:F1524,F1524))</f>
        <v/>
      </c>
      <c r="H1524" s="24" t="str">
        <f t="shared" si="23"/>
        <v>Google 검색</v>
      </c>
      <c r="J1524" s="24" t="str">
        <f>IF(F1524="","",INDEX('기사 리스트'!B:B,MATCH("https://skinnonews.com"&amp;A1524,'기사 리스트'!C:C,0)))</f>
        <v/>
      </c>
    </row>
    <row r="1525" spans="1:10">
      <c r="A1525" s="30" t="s">
        <v>3588</v>
      </c>
      <c r="B1525" s="30" t="s">
        <v>2909</v>
      </c>
      <c r="C1525" s="30">
        <v>4</v>
      </c>
      <c r="D1525" s="30">
        <v>3</v>
      </c>
      <c r="F1525" s="24" t="str">
        <f>IFERROR(MATCH(A1525,기사별유입!$J$3:$J$3072,0),"")</f>
        <v/>
      </c>
      <c r="G1525" s="24" t="str">
        <f>IF(F1525="","",F1525&amp;"@"&amp;COUNTIF($F$1:F1525,F1525))</f>
        <v/>
      </c>
      <c r="H1525" s="24" t="str">
        <f t="shared" si="23"/>
        <v>직접유입</v>
      </c>
      <c r="J1525" s="24" t="str">
        <f>IF(F1525="","",INDEX('기사 리스트'!B:B,MATCH("https://skinnonews.com"&amp;A1525,'기사 리스트'!C:C,0)))</f>
        <v/>
      </c>
    </row>
    <row r="1526" spans="1:10">
      <c r="A1526" s="30" t="s">
        <v>4578</v>
      </c>
      <c r="B1526" s="30">
        <v>4</v>
      </c>
      <c r="C1526" s="30">
        <v>1</v>
      </c>
      <c r="D1526" s="30">
        <v>4</v>
      </c>
      <c r="F1526" s="24" t="str">
        <f>IFERROR(MATCH(A1526,기사별유입!$J$3:$J$3072,0),"")</f>
        <v/>
      </c>
      <c r="G1526" s="24" t="str">
        <f>IF(F1526="","",F1526&amp;"@"&amp;COUNTIF($F$1:F1526,F1526))</f>
        <v/>
      </c>
      <c r="H1526" s="24" t="str">
        <f t="shared" si="23"/>
        <v>4</v>
      </c>
      <c r="J1526" s="24" t="str">
        <f>IF(F1526="","",INDEX('기사 리스트'!B:B,MATCH("https://skinnonews.com"&amp;A1526,'기사 리스트'!C:C,0)))</f>
        <v/>
      </c>
    </row>
    <row r="1527" spans="1:10">
      <c r="A1527" s="30" t="s">
        <v>4579</v>
      </c>
      <c r="B1527" s="30">
        <v>4</v>
      </c>
      <c r="C1527" s="30">
        <v>4</v>
      </c>
      <c r="D1527" s="30">
        <v>1</v>
      </c>
      <c r="F1527" s="24" t="str">
        <f>IFERROR(MATCH(A1527,기사별유입!$J$3:$J$3072,0),"")</f>
        <v/>
      </c>
      <c r="G1527" s="24" t="str">
        <f>IF(F1527="","",F1527&amp;"@"&amp;COUNTIF($F$1:F1527,F1527))</f>
        <v/>
      </c>
      <c r="H1527" s="24" t="str">
        <f t="shared" si="23"/>
        <v>4</v>
      </c>
      <c r="J1527" s="24" t="str">
        <f>IF(F1527="","",INDEX('기사 리스트'!B:B,MATCH("https://skinnonews.com"&amp;A1527,'기사 리스트'!C:C,0)))</f>
        <v/>
      </c>
    </row>
    <row r="1528" spans="1:10">
      <c r="A1528" s="30" t="s">
        <v>2661</v>
      </c>
      <c r="B1528" s="30" t="s">
        <v>2910</v>
      </c>
      <c r="C1528" s="30">
        <v>4</v>
      </c>
      <c r="D1528" s="30">
        <v>4</v>
      </c>
      <c r="F1528" s="24" t="str">
        <f>IFERROR(MATCH(A1528,기사별유입!$J$3:$J$3072,0),"")</f>
        <v/>
      </c>
      <c r="G1528" s="24" t="str">
        <f>IF(F1528="","",F1528&amp;"@"&amp;COUNTIF($F$1:F1528,F1528))</f>
        <v/>
      </c>
      <c r="H1528" s="24" t="str">
        <f t="shared" si="23"/>
        <v>Google 검색</v>
      </c>
      <c r="J1528" s="24" t="str">
        <f>IF(F1528="","",INDEX('기사 리스트'!B:B,MATCH("https://skinnonews.com"&amp;A1528,'기사 리스트'!C:C,0)))</f>
        <v/>
      </c>
    </row>
    <row r="1529" spans="1:10">
      <c r="A1529" s="30" t="s">
        <v>2493</v>
      </c>
      <c r="B1529" s="30" t="s">
        <v>2910</v>
      </c>
      <c r="C1529" s="30">
        <v>4</v>
      </c>
      <c r="D1529" s="30">
        <v>2</v>
      </c>
      <c r="F1529" s="24" t="str">
        <f>IFERROR(MATCH(A1529,기사별유입!$J$3:$J$3072,0),"")</f>
        <v/>
      </c>
      <c r="G1529" s="24" t="str">
        <f>IF(F1529="","",F1529&amp;"@"&amp;COUNTIF($F$1:F1529,F1529))</f>
        <v/>
      </c>
      <c r="H1529" s="24" t="str">
        <f t="shared" si="23"/>
        <v>Google 검색</v>
      </c>
      <c r="J1529" s="24" t="str">
        <f>IF(F1529="","",INDEX('기사 리스트'!B:B,MATCH("https://skinnonews.com"&amp;A1529,'기사 리스트'!C:C,0)))</f>
        <v/>
      </c>
    </row>
    <row r="1530" spans="1:10">
      <c r="A1530" s="30" t="s">
        <v>3112</v>
      </c>
      <c r="B1530" s="30" t="s">
        <v>2910</v>
      </c>
      <c r="C1530" s="30">
        <v>4</v>
      </c>
      <c r="D1530" s="30">
        <v>5</v>
      </c>
      <c r="F1530" s="24" t="str">
        <f>IFERROR(MATCH(A1530,기사별유입!$J$3:$J$3072,0),"")</f>
        <v/>
      </c>
      <c r="G1530" s="24" t="str">
        <f>IF(F1530="","",F1530&amp;"@"&amp;COUNTIF($F$1:F1530,F1530))</f>
        <v/>
      </c>
      <c r="H1530" s="24" t="str">
        <f t="shared" si="23"/>
        <v>Google 검색</v>
      </c>
      <c r="J1530" s="24" t="str">
        <f>IF(F1530="","",INDEX('기사 리스트'!B:B,MATCH("https://skinnonews.com"&amp;A1530,'기사 리스트'!C:C,0)))</f>
        <v/>
      </c>
    </row>
    <row r="1531" spans="1:10">
      <c r="A1531" s="30" t="s">
        <v>3119</v>
      </c>
      <c r="B1531" s="30" t="s">
        <v>2910</v>
      </c>
      <c r="C1531" s="30">
        <v>4</v>
      </c>
      <c r="D1531" s="30">
        <v>4</v>
      </c>
      <c r="F1531" s="24" t="str">
        <f>IFERROR(MATCH(A1531,기사별유입!$J$3:$J$3072,0),"")</f>
        <v/>
      </c>
      <c r="G1531" s="24" t="str">
        <f>IF(F1531="","",F1531&amp;"@"&amp;COUNTIF($F$1:F1531,F1531))</f>
        <v/>
      </c>
      <c r="H1531" s="24" t="str">
        <f t="shared" si="23"/>
        <v>Google 검색</v>
      </c>
      <c r="J1531" s="24" t="str">
        <f>IF(F1531="","",INDEX('기사 리스트'!B:B,MATCH("https://skinnonews.com"&amp;A1531,'기사 리스트'!C:C,0)))</f>
        <v/>
      </c>
    </row>
    <row r="1532" spans="1:10">
      <c r="A1532" s="30" t="s">
        <v>1539</v>
      </c>
      <c r="B1532" s="30" t="s">
        <v>2910</v>
      </c>
      <c r="C1532" s="30">
        <v>3</v>
      </c>
      <c r="D1532" s="30">
        <v>3</v>
      </c>
      <c r="F1532" s="24" t="str">
        <f>IFERROR(MATCH(A1532,기사별유입!$J$3:$J$3072,0),"")</f>
        <v/>
      </c>
      <c r="G1532" s="24" t="str">
        <f>IF(F1532="","",F1532&amp;"@"&amp;COUNTIF($F$1:F1532,F1532))</f>
        <v/>
      </c>
      <c r="H1532" s="24" t="str">
        <f t="shared" si="23"/>
        <v>Google 검색</v>
      </c>
      <c r="J1532" s="24" t="str">
        <f>IF(F1532="","",INDEX('기사 리스트'!B:B,MATCH("https://skinnonews.com"&amp;A1532,'기사 리스트'!C:C,0)))</f>
        <v/>
      </c>
    </row>
    <row r="1533" spans="1:10">
      <c r="A1533" s="30" t="s">
        <v>1955</v>
      </c>
      <c r="B1533" s="30" t="s">
        <v>2910</v>
      </c>
      <c r="C1533" s="30">
        <v>3</v>
      </c>
      <c r="D1533" s="30">
        <v>3</v>
      </c>
      <c r="F1533" s="24" t="str">
        <f>IFERROR(MATCH(A1533,기사별유입!$J$3:$J$3072,0),"")</f>
        <v/>
      </c>
      <c r="G1533" s="24" t="str">
        <f>IF(F1533="","",F1533&amp;"@"&amp;COUNTIF($F$1:F1533,F1533))</f>
        <v/>
      </c>
      <c r="H1533" s="24" t="str">
        <f t="shared" si="23"/>
        <v>Google 검색</v>
      </c>
      <c r="J1533" s="24" t="str">
        <f>IF(F1533="","",INDEX('기사 리스트'!B:B,MATCH("https://skinnonews.com"&amp;A1533,'기사 리스트'!C:C,0)))</f>
        <v/>
      </c>
    </row>
    <row r="1534" spans="1:10">
      <c r="A1534" s="30" t="s">
        <v>2494</v>
      </c>
      <c r="B1534" s="30" t="s">
        <v>2910</v>
      </c>
      <c r="C1534" s="30">
        <v>3</v>
      </c>
      <c r="D1534" s="30">
        <v>3</v>
      </c>
      <c r="F1534" s="24" t="str">
        <f>IFERROR(MATCH(A1534,기사별유입!$J$3:$J$3072,0),"")</f>
        <v/>
      </c>
      <c r="G1534" s="24" t="str">
        <f>IF(F1534="","",F1534&amp;"@"&amp;COUNTIF($F$1:F1534,F1534))</f>
        <v/>
      </c>
      <c r="H1534" s="24" t="str">
        <f t="shared" si="23"/>
        <v>Google 검색</v>
      </c>
      <c r="J1534" s="24" t="str">
        <f>IF(F1534="","",INDEX('기사 리스트'!B:B,MATCH("https://skinnonews.com"&amp;A1534,'기사 리스트'!C:C,0)))</f>
        <v/>
      </c>
    </row>
    <row r="1535" spans="1:10">
      <c r="A1535" s="30" t="s">
        <v>1957</v>
      </c>
      <c r="B1535" s="30" t="s">
        <v>2909</v>
      </c>
      <c r="C1535" s="30">
        <v>3</v>
      </c>
      <c r="D1535" s="30">
        <v>2</v>
      </c>
      <c r="F1535" s="24" t="str">
        <f>IFERROR(MATCH(A1535,기사별유입!$J$3:$J$3072,0),"")</f>
        <v/>
      </c>
      <c r="G1535" s="24" t="str">
        <f>IF(F1535="","",F1535&amp;"@"&amp;COUNTIF($F$1:F1535,F1535))</f>
        <v/>
      </c>
      <c r="H1535" s="24" t="str">
        <f t="shared" si="23"/>
        <v>직접유입</v>
      </c>
      <c r="J1535" s="24" t="str">
        <f>IF(F1535="","",INDEX('기사 리스트'!B:B,MATCH("https://skinnonews.com"&amp;A1535,'기사 리스트'!C:C,0)))</f>
        <v/>
      </c>
    </row>
    <row r="1536" spans="1:10">
      <c r="A1536" s="30" t="s">
        <v>2665</v>
      </c>
      <c r="B1536" s="30" t="s">
        <v>2910</v>
      </c>
      <c r="C1536" s="30">
        <v>3</v>
      </c>
      <c r="D1536" s="30">
        <v>3</v>
      </c>
      <c r="F1536" s="24" t="str">
        <f>IFERROR(MATCH(A1536,기사별유입!$J$3:$J$3072,0),"")</f>
        <v/>
      </c>
      <c r="G1536" s="24" t="str">
        <f>IF(F1536="","",F1536&amp;"@"&amp;COUNTIF($F$1:F1536,F1536))</f>
        <v/>
      </c>
      <c r="H1536" s="24" t="str">
        <f t="shared" si="23"/>
        <v>Google 검색</v>
      </c>
      <c r="J1536" s="24" t="str">
        <f>IF(F1536="","",INDEX('기사 리스트'!B:B,MATCH("https://skinnonews.com"&amp;A1536,'기사 리스트'!C:C,0)))</f>
        <v/>
      </c>
    </row>
    <row r="1537" spans="1:10">
      <c r="A1537" s="30" t="s">
        <v>1268</v>
      </c>
      <c r="B1537" s="30" t="s">
        <v>2916</v>
      </c>
      <c r="C1537" s="30">
        <v>3</v>
      </c>
      <c r="D1537" s="30">
        <v>3</v>
      </c>
      <c r="F1537" s="24" t="str">
        <f>IFERROR(MATCH(A1537,기사별유입!$J$3:$J$3072,0),"")</f>
        <v/>
      </c>
      <c r="G1537" s="24" t="str">
        <f>IF(F1537="","",F1537&amp;"@"&amp;COUNTIF($F$1:F1537,F1537))</f>
        <v/>
      </c>
      <c r="H1537" s="24" t="str">
        <f t="shared" si="23"/>
        <v>Bing</v>
      </c>
      <c r="J1537" s="24" t="str">
        <f>IF(F1537="","",INDEX('기사 리스트'!B:B,MATCH("https://skinnonews.com"&amp;A1537,'기사 리스트'!C:C,0)))</f>
        <v/>
      </c>
    </row>
    <row r="1538" spans="1:10">
      <c r="A1538" s="30" t="s">
        <v>2666</v>
      </c>
      <c r="B1538" s="30" t="s">
        <v>2911</v>
      </c>
      <c r="C1538" s="30">
        <v>3</v>
      </c>
      <c r="D1538" s="30">
        <v>3</v>
      </c>
      <c r="F1538" s="24" t="str">
        <f>IFERROR(MATCH(A1538,기사별유입!$J$3:$J$3072,0),"")</f>
        <v/>
      </c>
      <c r="G1538" s="24" t="str">
        <f>IF(F1538="","",F1538&amp;"@"&amp;COUNTIF($F$1:F1538,F1538))</f>
        <v/>
      </c>
      <c r="H1538" s="24" t="str">
        <f t="shared" si="23"/>
        <v>Naver 검색</v>
      </c>
      <c r="J1538" s="24" t="str">
        <f>IF(F1538="","",INDEX('기사 리스트'!B:B,MATCH("https://skinnonews.com"&amp;A1538,'기사 리스트'!C:C,0)))</f>
        <v/>
      </c>
    </row>
    <row r="1539" spans="1:10">
      <c r="A1539" s="30" t="s">
        <v>1849</v>
      </c>
      <c r="B1539" s="30" t="s">
        <v>2910</v>
      </c>
      <c r="C1539" s="30">
        <v>3</v>
      </c>
      <c r="D1539" s="30">
        <v>3</v>
      </c>
      <c r="F1539" s="24" t="str">
        <f>IFERROR(MATCH(A1539,기사별유입!$J$3:$J$3072,0),"")</f>
        <v/>
      </c>
      <c r="G1539" s="24" t="str">
        <f>IF(F1539="","",F1539&amp;"@"&amp;COUNTIF($F$1:F1539,F1539))</f>
        <v/>
      </c>
      <c r="H1539" s="24" t="str">
        <f t="shared" ref="H1539:H1602" si="24">IF(B1539="naver","Naver 검색",IF(B1539="google","Google 검색",IF(B1539="(direct)","직접유입",UPPER(LEFT(B1539,1))&amp;MID(B1539,2,99))))</f>
        <v>Google 검색</v>
      </c>
      <c r="J1539" s="24" t="str">
        <f>IF(F1539="","",INDEX('기사 리스트'!B:B,MATCH("https://skinnonews.com"&amp;A1539,'기사 리스트'!C:C,0)))</f>
        <v/>
      </c>
    </row>
    <row r="1540" spans="1:10">
      <c r="A1540" s="30" t="s">
        <v>1461</v>
      </c>
      <c r="B1540" s="30" t="s">
        <v>2911</v>
      </c>
      <c r="C1540" s="30">
        <v>3</v>
      </c>
      <c r="D1540" s="30">
        <v>3</v>
      </c>
      <c r="F1540" s="24" t="str">
        <f>IFERROR(MATCH(A1540,기사별유입!$J$3:$J$3072,0),"")</f>
        <v/>
      </c>
      <c r="G1540" s="24" t="str">
        <f>IF(F1540="","",F1540&amp;"@"&amp;COUNTIF($F$1:F1540,F1540))</f>
        <v/>
      </c>
      <c r="H1540" s="24" t="str">
        <f t="shared" si="24"/>
        <v>Naver 검색</v>
      </c>
      <c r="J1540" s="24" t="str">
        <f>IF(F1540="","",INDEX('기사 리스트'!B:B,MATCH("https://skinnonews.com"&amp;A1540,'기사 리스트'!C:C,0)))</f>
        <v/>
      </c>
    </row>
    <row r="1541" spans="1:10">
      <c r="A1541" s="30" t="s">
        <v>1317</v>
      </c>
      <c r="B1541" s="30" t="s">
        <v>2925</v>
      </c>
      <c r="C1541" s="30">
        <v>3</v>
      </c>
      <c r="D1541" s="30">
        <v>3</v>
      </c>
      <c r="F1541" s="24" t="str">
        <f>IFERROR(MATCH(A1541,기사별유입!$J$3:$J$3072,0),"")</f>
        <v/>
      </c>
      <c r="G1541" s="24" t="str">
        <f>IF(F1541="","",F1541&amp;"@"&amp;COUNTIF($F$1:F1541,F1541))</f>
        <v/>
      </c>
      <c r="H1541" s="24" t="str">
        <f t="shared" si="24"/>
        <v>Naver.com</v>
      </c>
      <c r="J1541" s="24" t="str">
        <f>IF(F1541="","",INDEX('기사 리스트'!B:B,MATCH("https://skinnonews.com"&amp;A1541,'기사 리스트'!C:C,0)))</f>
        <v/>
      </c>
    </row>
    <row r="1542" spans="1:10">
      <c r="A1542" s="30" t="s">
        <v>2358</v>
      </c>
      <c r="B1542" s="30" t="s">
        <v>2910</v>
      </c>
      <c r="C1542" s="30">
        <v>3</v>
      </c>
      <c r="D1542" s="30">
        <v>3</v>
      </c>
      <c r="F1542" s="24" t="str">
        <f>IFERROR(MATCH(A1542,기사별유입!$J$3:$J$3072,0),"")</f>
        <v/>
      </c>
      <c r="G1542" s="24" t="str">
        <f>IF(F1542="","",F1542&amp;"@"&amp;COUNTIF($F$1:F1542,F1542))</f>
        <v/>
      </c>
      <c r="H1542" s="24" t="str">
        <f t="shared" si="24"/>
        <v>Google 검색</v>
      </c>
      <c r="J1542" s="24" t="str">
        <f>IF(F1542="","",INDEX('기사 리스트'!B:B,MATCH("https://skinnonews.com"&amp;A1542,'기사 리스트'!C:C,0)))</f>
        <v/>
      </c>
    </row>
    <row r="1543" spans="1:10">
      <c r="A1543" s="30" t="s">
        <v>2359</v>
      </c>
      <c r="B1543" s="30" t="s">
        <v>2910</v>
      </c>
      <c r="C1543" s="30">
        <v>3</v>
      </c>
      <c r="D1543" s="30">
        <v>3</v>
      </c>
      <c r="F1543" s="24" t="str">
        <f>IFERROR(MATCH(A1543,기사별유입!$J$3:$J$3072,0),"")</f>
        <v/>
      </c>
      <c r="G1543" s="24" t="str">
        <f>IF(F1543="","",F1543&amp;"@"&amp;COUNTIF($F$1:F1543,F1543))</f>
        <v/>
      </c>
      <c r="H1543" s="24" t="str">
        <f t="shared" si="24"/>
        <v>Google 검색</v>
      </c>
      <c r="J1543" s="24" t="str">
        <f>IF(F1543="","",INDEX('기사 리스트'!B:B,MATCH("https://skinnonews.com"&amp;A1543,'기사 리스트'!C:C,0)))</f>
        <v/>
      </c>
    </row>
    <row r="1544" spans="1:10">
      <c r="A1544" s="30" t="s">
        <v>2361</v>
      </c>
      <c r="B1544" s="30" t="s">
        <v>2910</v>
      </c>
      <c r="C1544" s="30">
        <v>3</v>
      </c>
      <c r="D1544" s="30">
        <v>2</v>
      </c>
      <c r="F1544" s="24" t="str">
        <f>IFERROR(MATCH(A1544,기사별유입!$J$3:$J$3072,0),"")</f>
        <v/>
      </c>
      <c r="G1544" s="24" t="str">
        <f>IF(F1544="","",F1544&amp;"@"&amp;COUNTIF($F$1:F1544,F1544))</f>
        <v/>
      </c>
      <c r="H1544" s="24" t="str">
        <f t="shared" si="24"/>
        <v>Google 검색</v>
      </c>
      <c r="J1544" s="24" t="str">
        <f>IF(F1544="","",INDEX('기사 리스트'!B:B,MATCH("https://skinnonews.com"&amp;A1544,'기사 리스트'!C:C,0)))</f>
        <v/>
      </c>
    </row>
    <row r="1545" spans="1:10">
      <c r="A1545" s="30" t="s">
        <v>2045</v>
      </c>
      <c r="B1545" s="30" t="s">
        <v>2910</v>
      </c>
      <c r="C1545" s="30">
        <v>3</v>
      </c>
      <c r="D1545" s="30">
        <v>3</v>
      </c>
      <c r="F1545" s="24" t="str">
        <f>IFERROR(MATCH(A1545,기사별유입!$J$3:$J$3072,0),"")</f>
        <v/>
      </c>
      <c r="G1545" s="24" t="str">
        <f>IF(F1545="","",F1545&amp;"@"&amp;COUNTIF($F$1:F1545,F1545))</f>
        <v/>
      </c>
      <c r="H1545" s="24" t="str">
        <f t="shared" si="24"/>
        <v>Google 검색</v>
      </c>
      <c r="J1545" s="24" t="str">
        <f>IF(F1545="","",INDEX('기사 리스트'!B:B,MATCH("https://skinnonews.com"&amp;A1545,'기사 리스트'!C:C,0)))</f>
        <v/>
      </c>
    </row>
    <row r="1546" spans="1:10">
      <c r="A1546" s="30" t="s">
        <v>2364</v>
      </c>
      <c r="B1546" s="30" t="s">
        <v>2910</v>
      </c>
      <c r="C1546" s="30">
        <v>3</v>
      </c>
      <c r="D1546" s="30">
        <v>3</v>
      </c>
      <c r="F1546" s="24" t="str">
        <f>IFERROR(MATCH(A1546,기사별유입!$J$3:$J$3072,0),"")</f>
        <v/>
      </c>
      <c r="G1546" s="24" t="str">
        <f>IF(F1546="","",F1546&amp;"@"&amp;COUNTIF($F$1:F1546,F1546))</f>
        <v/>
      </c>
      <c r="H1546" s="24" t="str">
        <f t="shared" si="24"/>
        <v>Google 검색</v>
      </c>
      <c r="J1546" s="24" t="str">
        <f>IF(F1546="","",INDEX('기사 리스트'!B:B,MATCH("https://skinnonews.com"&amp;A1546,'기사 리스트'!C:C,0)))</f>
        <v/>
      </c>
    </row>
    <row r="1547" spans="1:10">
      <c r="A1547" s="30" t="s">
        <v>3592</v>
      </c>
      <c r="B1547" s="30" t="s">
        <v>2909</v>
      </c>
      <c r="C1547" s="30">
        <v>3</v>
      </c>
      <c r="D1547" s="30">
        <v>1</v>
      </c>
      <c r="F1547" s="24" t="str">
        <f>IFERROR(MATCH(A1547,기사별유입!$J$3:$J$3072,0),"")</f>
        <v/>
      </c>
      <c r="G1547" s="24" t="str">
        <f>IF(F1547="","",F1547&amp;"@"&amp;COUNTIF($F$1:F1547,F1547))</f>
        <v/>
      </c>
      <c r="H1547" s="24" t="str">
        <f t="shared" si="24"/>
        <v>직접유입</v>
      </c>
      <c r="J1547" s="24" t="str">
        <f>IF(F1547="","",INDEX('기사 리스트'!B:B,MATCH("https://skinnonews.com"&amp;A1547,'기사 리스트'!C:C,0)))</f>
        <v/>
      </c>
    </row>
    <row r="1548" spans="1:10">
      <c r="A1548" s="30" t="s">
        <v>1669</v>
      </c>
      <c r="B1548" s="30" t="s">
        <v>2910</v>
      </c>
      <c r="C1548" s="30">
        <v>3</v>
      </c>
      <c r="D1548" s="30">
        <v>3</v>
      </c>
      <c r="F1548" s="24" t="str">
        <f>IFERROR(MATCH(A1548,기사별유입!$J$3:$J$3072,0),"")</f>
        <v/>
      </c>
      <c r="G1548" s="24" t="str">
        <f>IF(F1548="","",F1548&amp;"@"&amp;COUNTIF($F$1:F1548,F1548))</f>
        <v/>
      </c>
      <c r="H1548" s="24" t="str">
        <f t="shared" si="24"/>
        <v>Google 검색</v>
      </c>
      <c r="J1548" s="24" t="str">
        <f>IF(F1548="","",INDEX('기사 리스트'!B:B,MATCH("https://skinnonews.com"&amp;A1548,'기사 리스트'!C:C,0)))</f>
        <v/>
      </c>
    </row>
    <row r="1549" spans="1:10">
      <c r="A1549" s="30" t="s">
        <v>2248</v>
      </c>
      <c r="B1549" s="30" t="s">
        <v>2910</v>
      </c>
      <c r="C1549" s="30">
        <v>3</v>
      </c>
      <c r="D1549" s="30">
        <v>3</v>
      </c>
      <c r="F1549" s="24" t="str">
        <f>IFERROR(MATCH(A1549,기사별유입!$J$3:$J$3072,0),"")</f>
        <v/>
      </c>
      <c r="G1549" s="24" t="str">
        <f>IF(F1549="","",F1549&amp;"@"&amp;COUNTIF($F$1:F1549,F1549))</f>
        <v/>
      </c>
      <c r="H1549" s="24" t="str">
        <f t="shared" si="24"/>
        <v>Google 검색</v>
      </c>
      <c r="J1549" s="24" t="str">
        <f>IF(F1549="","",INDEX('기사 리스트'!B:B,MATCH("https://skinnonews.com"&amp;A1549,'기사 리스트'!C:C,0)))</f>
        <v/>
      </c>
    </row>
    <row r="1550" spans="1:10">
      <c r="A1550" s="30" t="s">
        <v>3594</v>
      </c>
      <c r="B1550" s="30" t="s">
        <v>2910</v>
      </c>
      <c r="C1550" s="30">
        <v>3</v>
      </c>
      <c r="D1550" s="30">
        <v>3</v>
      </c>
      <c r="F1550" s="24" t="str">
        <f>IFERROR(MATCH(A1550,기사별유입!$J$3:$J$3072,0),"")</f>
        <v/>
      </c>
      <c r="G1550" s="24" t="str">
        <f>IF(F1550="","",F1550&amp;"@"&amp;COUNTIF($F$1:F1550,F1550))</f>
        <v/>
      </c>
      <c r="H1550" s="24" t="str">
        <f t="shared" si="24"/>
        <v>Google 검색</v>
      </c>
      <c r="J1550" s="24" t="str">
        <f>IF(F1550="","",INDEX('기사 리스트'!B:B,MATCH("https://skinnonews.com"&amp;A1550,'기사 리스트'!C:C,0)))</f>
        <v/>
      </c>
    </row>
    <row r="1551" spans="1:10">
      <c r="A1551" s="30" t="s">
        <v>3201</v>
      </c>
      <c r="B1551" s="30" t="s">
        <v>2909</v>
      </c>
      <c r="C1551" s="30">
        <v>3</v>
      </c>
      <c r="D1551" s="30">
        <v>3</v>
      </c>
      <c r="F1551" s="24" t="str">
        <f>IFERROR(MATCH(A1551,기사별유입!$J$3:$J$3072,0),"")</f>
        <v/>
      </c>
      <c r="G1551" s="24" t="str">
        <f>IF(F1551="","",F1551&amp;"@"&amp;COUNTIF($F$1:F1551,F1551))</f>
        <v/>
      </c>
      <c r="H1551" s="24" t="str">
        <f t="shared" si="24"/>
        <v>직접유입</v>
      </c>
      <c r="J1551" s="24" t="str">
        <f>IF(F1551="","",INDEX('기사 리스트'!B:B,MATCH("https://skinnonews.com"&amp;A1551,'기사 리스트'!C:C,0)))</f>
        <v/>
      </c>
    </row>
    <row r="1552" spans="1:10">
      <c r="A1552" s="30" t="s">
        <v>1428</v>
      </c>
      <c r="B1552" s="30" t="s">
        <v>2911</v>
      </c>
      <c r="C1552" s="30">
        <v>3</v>
      </c>
      <c r="D1552" s="30">
        <v>3</v>
      </c>
      <c r="F1552" s="24" t="str">
        <f>IFERROR(MATCH(A1552,기사별유입!$J$3:$J$3072,0),"")</f>
        <v/>
      </c>
      <c r="G1552" s="24" t="str">
        <f>IF(F1552="","",F1552&amp;"@"&amp;COUNTIF($F$1:F1552,F1552))</f>
        <v/>
      </c>
      <c r="H1552" s="24" t="str">
        <f t="shared" si="24"/>
        <v>Naver 검색</v>
      </c>
      <c r="J1552" s="24" t="str">
        <f>IF(F1552="","",INDEX('기사 리스트'!B:B,MATCH("https://skinnonews.com"&amp;A1552,'기사 리스트'!C:C,0)))</f>
        <v/>
      </c>
    </row>
    <row r="1553" spans="1:10">
      <c r="A1553" s="30" t="s">
        <v>1462</v>
      </c>
      <c r="B1553" s="30" t="s">
        <v>2909</v>
      </c>
      <c r="C1553" s="30">
        <v>3</v>
      </c>
      <c r="D1553" s="30">
        <v>3</v>
      </c>
      <c r="F1553" s="24" t="str">
        <f>IFERROR(MATCH(A1553,기사별유입!$J$3:$J$3072,0),"")</f>
        <v/>
      </c>
      <c r="G1553" s="24" t="str">
        <f>IF(F1553="","",F1553&amp;"@"&amp;COUNTIF($F$1:F1553,F1553))</f>
        <v/>
      </c>
      <c r="H1553" s="24" t="str">
        <f t="shared" si="24"/>
        <v>직접유입</v>
      </c>
      <c r="J1553" s="24" t="str">
        <f>IF(F1553="","",INDEX('기사 리스트'!B:B,MATCH("https://skinnonews.com"&amp;A1553,'기사 리스트'!C:C,0)))</f>
        <v/>
      </c>
    </row>
    <row r="1554" spans="1:10">
      <c r="A1554" s="30" t="s">
        <v>1540</v>
      </c>
      <c r="B1554" s="30" t="s">
        <v>2909</v>
      </c>
      <c r="C1554" s="30">
        <v>3</v>
      </c>
      <c r="D1554" s="30">
        <v>2</v>
      </c>
      <c r="F1554" s="24" t="str">
        <f>IFERROR(MATCH(A1554,기사별유입!$J$3:$J$3072,0),"")</f>
        <v/>
      </c>
      <c r="G1554" s="24" t="str">
        <f>IF(F1554="","",F1554&amp;"@"&amp;COUNTIF($F$1:F1554,F1554))</f>
        <v/>
      </c>
      <c r="H1554" s="24" t="str">
        <f t="shared" si="24"/>
        <v>직접유입</v>
      </c>
      <c r="J1554" s="24" t="str">
        <f>IF(F1554="","",INDEX('기사 리스트'!B:B,MATCH("https://skinnonews.com"&amp;A1554,'기사 리스트'!C:C,0)))</f>
        <v/>
      </c>
    </row>
    <row r="1555" spans="1:10">
      <c r="A1555" s="30" t="s">
        <v>1962</v>
      </c>
      <c r="B1555" s="30" t="s">
        <v>2910</v>
      </c>
      <c r="C1555" s="30">
        <v>3</v>
      </c>
      <c r="D1555" s="30">
        <v>3</v>
      </c>
      <c r="F1555" s="24" t="str">
        <f>IFERROR(MATCH(A1555,기사별유입!$J$3:$J$3072,0),"")</f>
        <v/>
      </c>
      <c r="G1555" s="24" t="str">
        <f>IF(F1555="","",F1555&amp;"@"&amp;COUNTIF($F$1:F1555,F1555))</f>
        <v/>
      </c>
      <c r="H1555" s="24" t="str">
        <f t="shared" si="24"/>
        <v>Google 검색</v>
      </c>
      <c r="J1555" s="24" t="str">
        <f>IF(F1555="","",INDEX('기사 리스트'!B:B,MATCH("https://skinnonews.com"&amp;A1555,'기사 리스트'!C:C,0)))</f>
        <v/>
      </c>
    </row>
    <row r="1556" spans="1:10">
      <c r="A1556" s="30" t="s">
        <v>1963</v>
      </c>
      <c r="B1556" s="30" t="s">
        <v>2910</v>
      </c>
      <c r="C1556" s="30">
        <v>3</v>
      </c>
      <c r="D1556" s="30">
        <v>3</v>
      </c>
      <c r="F1556" s="24" t="str">
        <f>IFERROR(MATCH(A1556,기사별유입!$J$3:$J$3072,0),"")</f>
        <v/>
      </c>
      <c r="G1556" s="24" t="str">
        <f>IF(F1556="","",F1556&amp;"@"&amp;COUNTIF($F$1:F1556,F1556))</f>
        <v/>
      </c>
      <c r="H1556" s="24" t="str">
        <f t="shared" si="24"/>
        <v>Google 검색</v>
      </c>
      <c r="J1556" s="24" t="str">
        <f>IF(F1556="","",INDEX('기사 리스트'!B:B,MATCH("https://skinnonews.com"&amp;A1556,'기사 리스트'!C:C,0)))</f>
        <v/>
      </c>
    </row>
    <row r="1557" spans="1:10">
      <c r="A1557" s="30" t="s">
        <v>2050</v>
      </c>
      <c r="B1557" s="30" t="s">
        <v>2910</v>
      </c>
      <c r="C1557" s="30">
        <v>3</v>
      </c>
      <c r="D1557" s="30">
        <v>3</v>
      </c>
      <c r="F1557" s="24" t="str">
        <f>IFERROR(MATCH(A1557,기사별유입!$J$3:$J$3072,0),"")</f>
        <v/>
      </c>
      <c r="G1557" s="24" t="str">
        <f>IF(F1557="","",F1557&amp;"@"&amp;COUNTIF($F$1:F1557,F1557))</f>
        <v/>
      </c>
      <c r="H1557" s="24" t="str">
        <f t="shared" si="24"/>
        <v>Google 검색</v>
      </c>
      <c r="J1557" s="24" t="str">
        <f>IF(F1557="","",INDEX('기사 리스트'!B:B,MATCH("https://skinnonews.com"&amp;A1557,'기사 리스트'!C:C,0)))</f>
        <v/>
      </c>
    </row>
    <row r="1558" spans="1:10">
      <c r="A1558" s="30" t="s">
        <v>3596</v>
      </c>
      <c r="B1558" s="30" t="s">
        <v>2910</v>
      </c>
      <c r="C1558" s="30">
        <v>3</v>
      </c>
      <c r="D1558" s="30">
        <v>1</v>
      </c>
      <c r="F1558" s="24" t="str">
        <f>IFERROR(MATCH(A1558,기사별유입!$J$3:$J$3072,0),"")</f>
        <v/>
      </c>
      <c r="G1558" s="24" t="str">
        <f>IF(F1558="","",F1558&amp;"@"&amp;COUNTIF($F$1:F1558,F1558))</f>
        <v/>
      </c>
      <c r="H1558" s="24" t="str">
        <f t="shared" si="24"/>
        <v>Google 검색</v>
      </c>
      <c r="J1558" s="24" t="str">
        <f>IF(F1558="","",INDEX('기사 리스트'!B:B,MATCH("https://skinnonews.com"&amp;A1558,'기사 리스트'!C:C,0)))</f>
        <v/>
      </c>
    </row>
    <row r="1559" spans="1:10">
      <c r="A1559" s="30" t="s">
        <v>2673</v>
      </c>
      <c r="B1559" s="30" t="s">
        <v>2925</v>
      </c>
      <c r="C1559" s="30">
        <v>3</v>
      </c>
      <c r="D1559" s="30">
        <v>2</v>
      </c>
      <c r="F1559" s="24" t="str">
        <f>IFERROR(MATCH(A1559,기사별유입!$J$3:$J$3072,0),"")</f>
        <v/>
      </c>
      <c r="G1559" s="24" t="str">
        <f>IF(F1559="","",F1559&amp;"@"&amp;COUNTIF($F$1:F1559,F1559))</f>
        <v/>
      </c>
      <c r="H1559" s="24" t="str">
        <f t="shared" si="24"/>
        <v>Naver.com</v>
      </c>
      <c r="J1559" s="24" t="str">
        <f>IF(F1559="","",INDEX('기사 리스트'!B:B,MATCH("https://skinnonews.com"&amp;A1559,'기사 리스트'!C:C,0)))</f>
        <v/>
      </c>
    </row>
    <row r="1560" spans="1:10">
      <c r="A1560" s="30" t="s">
        <v>2251</v>
      </c>
      <c r="B1560" s="30" t="s">
        <v>2910</v>
      </c>
      <c r="C1560" s="30">
        <v>3</v>
      </c>
      <c r="D1560" s="30">
        <v>2</v>
      </c>
      <c r="F1560" s="24" t="str">
        <f>IFERROR(MATCH(A1560,기사별유입!$J$3:$J$3072,0),"")</f>
        <v/>
      </c>
      <c r="G1560" s="24" t="str">
        <f>IF(F1560="","",F1560&amp;"@"&amp;COUNTIF($F$1:F1560,F1560))</f>
        <v/>
      </c>
      <c r="H1560" s="24" t="str">
        <f t="shared" si="24"/>
        <v>Google 검색</v>
      </c>
      <c r="J1560" s="24" t="str">
        <f>IF(F1560="","",INDEX('기사 리스트'!B:B,MATCH("https://skinnonews.com"&amp;A1560,'기사 리스트'!C:C,0)))</f>
        <v/>
      </c>
    </row>
    <row r="1561" spans="1:10">
      <c r="A1561" s="30" t="s">
        <v>2674</v>
      </c>
      <c r="B1561" s="30" t="s">
        <v>2910</v>
      </c>
      <c r="C1561" s="30">
        <v>3</v>
      </c>
      <c r="D1561" s="30">
        <v>2</v>
      </c>
      <c r="F1561" s="24" t="str">
        <f>IFERROR(MATCH(A1561,기사별유입!$J$3:$J$3072,0),"")</f>
        <v/>
      </c>
      <c r="G1561" s="24" t="str">
        <f>IF(F1561="","",F1561&amp;"@"&amp;COUNTIF($F$1:F1561,F1561))</f>
        <v/>
      </c>
      <c r="H1561" s="24" t="str">
        <f t="shared" si="24"/>
        <v>Google 검색</v>
      </c>
      <c r="J1561" s="24" t="str">
        <f>IF(F1561="","",INDEX('기사 리스트'!B:B,MATCH("https://skinnonews.com"&amp;A1561,'기사 리스트'!C:C,0)))</f>
        <v/>
      </c>
    </row>
    <row r="1562" spans="1:10">
      <c r="A1562" s="30" t="s">
        <v>1241</v>
      </c>
      <c r="B1562" s="30" t="s">
        <v>2925</v>
      </c>
      <c r="C1562" s="30">
        <v>3</v>
      </c>
      <c r="D1562" s="30">
        <v>3</v>
      </c>
      <c r="F1562" s="24">
        <f>IFERROR(MATCH(A1562,기사별유입!$J$3:$J$3072,0),"")</f>
        <v>32</v>
      </c>
      <c r="G1562" s="24" t="str">
        <f>IF(F1562="","",F1562&amp;"@"&amp;COUNTIF($F$1:F1562,F1562))</f>
        <v>32@4</v>
      </c>
      <c r="H1562" s="24" t="str">
        <f t="shared" si="24"/>
        <v>Naver.com</v>
      </c>
      <c r="J1562" s="24" t="str">
        <f>IF(F1562="","",INDEX('기사 리스트'!B:B,MATCH("https://skinnonews.com"&amp;A1562,'기사 리스트'!C:C,0)))</f>
        <v>“액체 속에 담긴 데이터 서버?!” ? 탄소중립 시대 차세대 열관리 기술, 데이터센터 액침냉각</v>
      </c>
    </row>
    <row r="1563" spans="1:10">
      <c r="A1563" s="30" t="s">
        <v>1319</v>
      </c>
      <c r="B1563" s="30" t="s">
        <v>2911</v>
      </c>
      <c r="C1563" s="30">
        <v>3</v>
      </c>
      <c r="D1563" s="30">
        <v>3</v>
      </c>
      <c r="F1563" s="24" t="str">
        <f>IFERROR(MATCH(A1563,기사별유입!$J$3:$J$3072,0),"")</f>
        <v/>
      </c>
      <c r="G1563" s="24" t="str">
        <f>IF(F1563="","",F1563&amp;"@"&amp;COUNTIF($F$1:F1563,F1563))</f>
        <v/>
      </c>
      <c r="H1563" s="24" t="str">
        <f t="shared" si="24"/>
        <v>Naver 검색</v>
      </c>
      <c r="J1563" s="24" t="str">
        <f>IF(F1563="","",INDEX('기사 리스트'!B:B,MATCH("https://skinnonews.com"&amp;A1563,'기사 리스트'!C:C,0)))</f>
        <v/>
      </c>
    </row>
    <row r="1564" spans="1:10">
      <c r="A1564" s="30" t="s">
        <v>1232</v>
      </c>
      <c r="B1564" s="30" t="s">
        <v>2935</v>
      </c>
      <c r="C1564" s="30">
        <v>3</v>
      </c>
      <c r="D1564" s="30">
        <v>3</v>
      </c>
      <c r="F1564" s="24">
        <f>IFERROR(MATCH(A1564,기사별유입!$J$3:$J$3072,0),"")</f>
        <v>23</v>
      </c>
      <c r="G1564" s="24" t="str">
        <f>IF(F1564="","",F1564&amp;"@"&amp;COUNTIF($F$1:F1564,F1564))</f>
        <v>23@4</v>
      </c>
      <c r="H1564" s="24" t="str">
        <f t="shared" si="24"/>
        <v>M.search.naver.com</v>
      </c>
      <c r="J1564" s="24" t="str">
        <f>IF(F1564="","",INDEX('기사 리스트'!B:B,MATCH("https://skinnonews.com"&amp;A1564,'기사 리스트'!C:C,0)))</f>
        <v>[SKinno Tech] 지금 음극재가 주목받는 이유?</v>
      </c>
    </row>
    <row r="1565" spans="1:10">
      <c r="A1565" s="30" t="s">
        <v>1621</v>
      </c>
      <c r="B1565" s="30" t="s">
        <v>2910</v>
      </c>
      <c r="C1565" s="30">
        <v>3</v>
      </c>
      <c r="D1565" s="30">
        <v>3</v>
      </c>
      <c r="F1565" s="24" t="str">
        <f>IFERROR(MATCH(A1565,기사별유입!$J$3:$J$3072,0),"")</f>
        <v/>
      </c>
      <c r="G1565" s="24" t="str">
        <f>IF(F1565="","",F1565&amp;"@"&amp;COUNTIF($F$1:F1565,F1565))</f>
        <v/>
      </c>
      <c r="H1565" s="24" t="str">
        <f t="shared" si="24"/>
        <v>Google 검색</v>
      </c>
      <c r="J1565" s="24" t="str">
        <f>IF(F1565="","",INDEX('기사 리스트'!B:B,MATCH("https://skinnonews.com"&amp;A1565,'기사 리스트'!C:C,0)))</f>
        <v/>
      </c>
    </row>
    <row r="1566" spans="1:10">
      <c r="A1566" s="30" t="s">
        <v>2367</v>
      </c>
      <c r="B1566" s="30" t="s">
        <v>2910</v>
      </c>
      <c r="C1566" s="30">
        <v>3</v>
      </c>
      <c r="D1566" s="30">
        <v>3</v>
      </c>
      <c r="F1566" s="24" t="str">
        <f>IFERROR(MATCH(A1566,기사별유입!$J$3:$J$3072,0),"")</f>
        <v/>
      </c>
      <c r="G1566" s="24" t="str">
        <f>IF(F1566="","",F1566&amp;"@"&amp;COUNTIF($F$1:F1566,F1566))</f>
        <v/>
      </c>
      <c r="H1566" s="24" t="str">
        <f t="shared" si="24"/>
        <v>Google 검색</v>
      </c>
      <c r="J1566" s="24" t="str">
        <f>IF(F1566="","",INDEX('기사 리스트'!B:B,MATCH("https://skinnonews.com"&amp;A1566,'기사 리스트'!C:C,0)))</f>
        <v/>
      </c>
    </row>
    <row r="1567" spans="1:10">
      <c r="A1567" s="30" t="s">
        <v>2254</v>
      </c>
      <c r="B1567" s="30" t="s">
        <v>2910</v>
      </c>
      <c r="C1567" s="30">
        <v>3</v>
      </c>
      <c r="D1567" s="30">
        <v>2</v>
      </c>
      <c r="F1567" s="24" t="str">
        <f>IFERROR(MATCH(A1567,기사별유입!$J$3:$J$3072,0),"")</f>
        <v/>
      </c>
      <c r="G1567" s="24" t="str">
        <f>IF(F1567="","",F1567&amp;"@"&amp;COUNTIF($F$1:F1567,F1567))</f>
        <v/>
      </c>
      <c r="H1567" s="24" t="str">
        <f t="shared" si="24"/>
        <v>Google 검색</v>
      </c>
      <c r="J1567" s="24" t="str">
        <f>IF(F1567="","",INDEX('기사 리스트'!B:B,MATCH("https://skinnonews.com"&amp;A1567,'기사 리스트'!C:C,0)))</f>
        <v/>
      </c>
    </row>
    <row r="1568" spans="1:10">
      <c r="A1568" s="30" t="s">
        <v>1644</v>
      </c>
      <c r="B1568" s="30" t="s">
        <v>2918</v>
      </c>
      <c r="C1568" s="30">
        <v>3</v>
      </c>
      <c r="D1568" s="30">
        <v>3</v>
      </c>
      <c r="F1568" s="24" t="str">
        <f>IFERROR(MATCH(A1568,기사별유입!$J$3:$J$3072,0),"")</f>
        <v/>
      </c>
      <c r="G1568" s="24" t="str">
        <f>IF(F1568="","",F1568&amp;"@"&amp;COUNTIF($F$1:F1568,F1568))</f>
        <v/>
      </c>
      <c r="H1568" s="24" t="str">
        <f t="shared" si="24"/>
        <v>Skenergy.com</v>
      </c>
      <c r="J1568" s="24" t="str">
        <f>IF(F1568="","",INDEX('기사 리스트'!B:B,MATCH("https://skinnonews.com"&amp;A1568,'기사 리스트'!C:C,0)))</f>
        <v/>
      </c>
    </row>
    <row r="1569" spans="1:10">
      <c r="A1569" s="30" t="s">
        <v>3167</v>
      </c>
      <c r="B1569" s="30" t="s">
        <v>2911</v>
      </c>
      <c r="C1569" s="30">
        <v>3</v>
      </c>
      <c r="D1569" s="30">
        <v>3</v>
      </c>
      <c r="F1569" s="24" t="str">
        <f>IFERROR(MATCH(A1569,기사별유입!$J$3:$J$3072,0),"")</f>
        <v/>
      </c>
      <c r="G1569" s="24" t="str">
        <f>IF(F1569="","",F1569&amp;"@"&amp;COUNTIF($F$1:F1569,F1569))</f>
        <v/>
      </c>
      <c r="H1569" s="24" t="str">
        <f t="shared" si="24"/>
        <v>Naver 검색</v>
      </c>
      <c r="J1569" s="24" t="str">
        <f>IF(F1569="","",INDEX('기사 리스트'!B:B,MATCH("https://skinnonews.com"&amp;A1569,'기사 리스트'!C:C,0)))</f>
        <v/>
      </c>
    </row>
    <row r="1570" spans="1:10">
      <c r="A1570" s="30" t="s">
        <v>1813</v>
      </c>
      <c r="B1570" s="30" t="s">
        <v>2925</v>
      </c>
      <c r="C1570" s="30">
        <v>3</v>
      </c>
      <c r="D1570" s="30">
        <v>2</v>
      </c>
      <c r="F1570" s="24" t="str">
        <f>IFERROR(MATCH(A1570,기사별유입!$J$3:$J$3072,0),"")</f>
        <v/>
      </c>
      <c r="G1570" s="24" t="str">
        <f>IF(F1570="","",F1570&amp;"@"&amp;COUNTIF($F$1:F1570,F1570))</f>
        <v/>
      </c>
      <c r="H1570" s="24" t="str">
        <f t="shared" si="24"/>
        <v>Naver.com</v>
      </c>
      <c r="J1570" s="24" t="str">
        <f>IF(F1570="","",INDEX('기사 리스트'!B:B,MATCH("https://skinnonews.com"&amp;A1570,'기사 리스트'!C:C,0)))</f>
        <v/>
      </c>
    </row>
    <row r="1571" spans="1:10">
      <c r="A1571" s="30" t="s">
        <v>2052</v>
      </c>
      <c r="B1571" s="30" t="s">
        <v>2910</v>
      </c>
      <c r="C1571" s="30">
        <v>3</v>
      </c>
      <c r="D1571" s="30">
        <v>2</v>
      </c>
      <c r="F1571" s="24" t="str">
        <f>IFERROR(MATCH(A1571,기사별유입!$J$3:$J$3072,0),"")</f>
        <v/>
      </c>
      <c r="G1571" s="24" t="str">
        <f>IF(F1571="","",F1571&amp;"@"&amp;COUNTIF($F$1:F1571,F1571))</f>
        <v/>
      </c>
      <c r="H1571" s="24" t="str">
        <f t="shared" si="24"/>
        <v>Google 검색</v>
      </c>
      <c r="J1571" s="24" t="str">
        <f>IF(F1571="","",INDEX('기사 리스트'!B:B,MATCH("https://skinnonews.com"&amp;A1571,'기사 리스트'!C:C,0)))</f>
        <v/>
      </c>
    </row>
    <row r="1572" spans="1:10">
      <c r="A1572" s="30" t="s">
        <v>2053</v>
      </c>
      <c r="B1572" s="30" t="s">
        <v>2909</v>
      </c>
      <c r="C1572" s="30">
        <v>3</v>
      </c>
      <c r="D1572" s="30">
        <v>2</v>
      </c>
      <c r="F1572" s="24" t="str">
        <f>IFERROR(MATCH(A1572,기사별유입!$J$3:$J$3072,0),"")</f>
        <v/>
      </c>
      <c r="G1572" s="24" t="str">
        <f>IF(F1572="","",F1572&amp;"@"&amp;COUNTIF($F$1:F1572,F1572))</f>
        <v/>
      </c>
      <c r="H1572" s="24" t="str">
        <f t="shared" si="24"/>
        <v>직접유입</v>
      </c>
      <c r="J1572" s="24" t="str">
        <f>IF(F1572="","",INDEX('기사 리스트'!B:B,MATCH("https://skinnonews.com"&amp;A1572,'기사 리스트'!C:C,0)))</f>
        <v/>
      </c>
    </row>
    <row r="1573" spans="1:10">
      <c r="A1573" s="30" t="s">
        <v>1309</v>
      </c>
      <c r="B1573" s="30" t="s">
        <v>2909</v>
      </c>
      <c r="C1573" s="30">
        <v>3</v>
      </c>
      <c r="D1573" s="30">
        <v>3</v>
      </c>
      <c r="F1573" s="24">
        <f>IFERROR(MATCH(A1573,기사별유입!$J$3:$J$3072,0),"")</f>
        <v>78</v>
      </c>
      <c r="G1573" s="24" t="str">
        <f>IF(F1573="","",F1573&amp;"@"&amp;COUNTIF($F$1:F1573,F1573))</f>
        <v>78@3</v>
      </c>
      <c r="H1573" s="24" t="str">
        <f t="shared" si="24"/>
        <v>직접유입</v>
      </c>
      <c r="J1573" s="24" t="e">
        <f>IF(F1573="","",INDEX('기사 리스트'!B:B,MATCH("https://skinnonews.com"&amp;A1573,'기사 리스트'!C:C,0)))</f>
        <v>#N/A</v>
      </c>
    </row>
    <row r="1574" spans="1:10">
      <c r="A1574" s="30" t="s">
        <v>1856</v>
      </c>
      <c r="B1574" s="30" t="s">
        <v>2909</v>
      </c>
      <c r="C1574" s="30">
        <v>3</v>
      </c>
      <c r="D1574" s="30">
        <v>1</v>
      </c>
      <c r="F1574" s="24" t="str">
        <f>IFERROR(MATCH(A1574,기사별유입!$J$3:$J$3072,0),"")</f>
        <v/>
      </c>
      <c r="G1574" s="24" t="str">
        <f>IF(F1574="","",F1574&amp;"@"&amp;COUNTIF($F$1:F1574,F1574))</f>
        <v/>
      </c>
      <c r="H1574" s="24" t="str">
        <f t="shared" si="24"/>
        <v>직접유입</v>
      </c>
      <c r="J1574" s="24" t="str">
        <f>IF(F1574="","",INDEX('기사 리스트'!B:B,MATCH("https://skinnonews.com"&amp;A1574,'기사 리스트'!C:C,0)))</f>
        <v/>
      </c>
    </row>
    <row r="1575" spans="1:10">
      <c r="A1575" s="30" t="s">
        <v>1856</v>
      </c>
      <c r="B1575" s="30" t="s">
        <v>2910</v>
      </c>
      <c r="C1575" s="30">
        <v>3</v>
      </c>
      <c r="D1575" s="30">
        <v>3</v>
      </c>
      <c r="F1575" s="24" t="str">
        <f>IFERROR(MATCH(A1575,기사별유입!$J$3:$J$3072,0),"")</f>
        <v/>
      </c>
      <c r="G1575" s="24" t="str">
        <f>IF(F1575="","",F1575&amp;"@"&amp;COUNTIF($F$1:F1575,F1575))</f>
        <v/>
      </c>
      <c r="H1575" s="24" t="str">
        <f t="shared" si="24"/>
        <v>Google 검색</v>
      </c>
      <c r="J1575" s="24" t="str">
        <f>IF(F1575="","",INDEX('기사 리스트'!B:B,MATCH("https://skinnonews.com"&amp;A1575,'기사 리스트'!C:C,0)))</f>
        <v/>
      </c>
    </row>
    <row r="1576" spans="1:10">
      <c r="A1576" s="30" t="s">
        <v>1443</v>
      </c>
      <c r="B1576" s="30" t="s">
        <v>2909</v>
      </c>
      <c r="C1576" s="30">
        <v>3</v>
      </c>
      <c r="D1576" s="30">
        <v>3</v>
      </c>
      <c r="F1576" s="24" t="str">
        <f>IFERROR(MATCH(A1576,기사별유입!$J$3:$J$3072,0),"")</f>
        <v/>
      </c>
      <c r="G1576" s="24" t="str">
        <f>IF(F1576="","",F1576&amp;"@"&amp;COUNTIF($F$1:F1576,F1576))</f>
        <v/>
      </c>
      <c r="H1576" s="24" t="str">
        <f t="shared" si="24"/>
        <v>직접유입</v>
      </c>
      <c r="J1576" s="24" t="str">
        <f>IF(F1576="","",INDEX('기사 리스트'!B:B,MATCH("https://skinnonews.com"&amp;A1576,'기사 리스트'!C:C,0)))</f>
        <v/>
      </c>
    </row>
    <row r="1577" spans="1:10">
      <c r="A1577" s="30" t="s">
        <v>2372</v>
      </c>
      <c r="B1577" s="30" t="s">
        <v>2910</v>
      </c>
      <c r="C1577" s="30">
        <v>3</v>
      </c>
      <c r="D1577" s="30">
        <v>3</v>
      </c>
      <c r="F1577" s="24" t="str">
        <f>IFERROR(MATCH(A1577,기사별유입!$J$3:$J$3072,0),"")</f>
        <v/>
      </c>
      <c r="G1577" s="24" t="str">
        <f>IF(F1577="","",F1577&amp;"@"&amp;COUNTIF($F$1:F1577,F1577))</f>
        <v/>
      </c>
      <c r="H1577" s="24" t="str">
        <f t="shared" si="24"/>
        <v>Google 검색</v>
      </c>
      <c r="J1577" s="24" t="str">
        <f>IF(F1577="","",INDEX('기사 리스트'!B:B,MATCH("https://skinnonews.com"&amp;A1577,'기사 리스트'!C:C,0)))</f>
        <v/>
      </c>
    </row>
    <row r="1578" spans="1:10">
      <c r="A1578" s="30" t="s">
        <v>1896</v>
      </c>
      <c r="B1578" s="30" t="s">
        <v>2910</v>
      </c>
      <c r="C1578" s="30">
        <v>3</v>
      </c>
      <c r="D1578" s="30">
        <v>3</v>
      </c>
      <c r="F1578" s="24" t="str">
        <f>IFERROR(MATCH(A1578,기사별유입!$J$3:$J$3072,0),"")</f>
        <v/>
      </c>
      <c r="G1578" s="24" t="str">
        <f>IF(F1578="","",F1578&amp;"@"&amp;COUNTIF($F$1:F1578,F1578))</f>
        <v/>
      </c>
      <c r="H1578" s="24" t="str">
        <f t="shared" si="24"/>
        <v>Google 검색</v>
      </c>
      <c r="J1578" s="24" t="str">
        <f>IF(F1578="","",INDEX('기사 리스트'!B:B,MATCH("https://skinnonews.com"&amp;A1578,'기사 리스트'!C:C,0)))</f>
        <v/>
      </c>
    </row>
    <row r="1579" spans="1:10">
      <c r="A1579" s="30" t="s">
        <v>1623</v>
      </c>
      <c r="B1579" s="30" t="s">
        <v>2911</v>
      </c>
      <c r="C1579" s="30">
        <v>3</v>
      </c>
      <c r="D1579" s="30">
        <v>3</v>
      </c>
      <c r="F1579" s="24" t="str">
        <f>IFERROR(MATCH(A1579,기사별유입!$J$3:$J$3072,0),"")</f>
        <v/>
      </c>
      <c r="G1579" s="24" t="str">
        <f>IF(F1579="","",F1579&amp;"@"&amp;COUNTIF($F$1:F1579,F1579))</f>
        <v/>
      </c>
      <c r="H1579" s="24" t="str">
        <f t="shared" si="24"/>
        <v>Naver 검색</v>
      </c>
      <c r="J1579" s="24" t="str">
        <f>IF(F1579="","",INDEX('기사 리스트'!B:B,MATCH("https://skinnonews.com"&amp;A1579,'기사 리스트'!C:C,0)))</f>
        <v/>
      </c>
    </row>
    <row r="1580" spans="1:10">
      <c r="A1580" s="30" t="s">
        <v>2680</v>
      </c>
      <c r="B1580" s="30" t="s">
        <v>2910</v>
      </c>
      <c r="C1580" s="30">
        <v>3</v>
      </c>
      <c r="D1580" s="30">
        <v>3</v>
      </c>
      <c r="F1580" s="24" t="str">
        <f>IFERROR(MATCH(A1580,기사별유입!$J$3:$J$3072,0),"")</f>
        <v/>
      </c>
      <c r="G1580" s="24" t="str">
        <f>IF(F1580="","",F1580&amp;"@"&amp;COUNTIF($F$1:F1580,F1580))</f>
        <v/>
      </c>
      <c r="H1580" s="24" t="str">
        <f t="shared" si="24"/>
        <v>Google 검색</v>
      </c>
      <c r="J1580" s="24" t="str">
        <f>IF(F1580="","",INDEX('기사 리스트'!B:B,MATCH("https://skinnonews.com"&amp;A1580,'기사 리스트'!C:C,0)))</f>
        <v/>
      </c>
    </row>
    <row r="1581" spans="1:10">
      <c r="A1581" s="30" t="s">
        <v>3599</v>
      </c>
      <c r="B1581" s="30" t="s">
        <v>2910</v>
      </c>
      <c r="C1581" s="30">
        <v>3</v>
      </c>
      <c r="D1581" s="30">
        <v>1</v>
      </c>
      <c r="F1581" s="24" t="str">
        <f>IFERROR(MATCH(A1581,기사별유입!$J$3:$J$3072,0),"")</f>
        <v/>
      </c>
      <c r="G1581" s="24" t="str">
        <f>IF(F1581="","",F1581&amp;"@"&amp;COUNTIF($F$1:F1581,F1581))</f>
        <v/>
      </c>
      <c r="H1581" s="24" t="str">
        <f t="shared" si="24"/>
        <v>Google 검색</v>
      </c>
      <c r="J1581" s="24" t="str">
        <f>IF(F1581="","",INDEX('기사 리스트'!B:B,MATCH("https://skinnonews.com"&amp;A1581,'기사 리스트'!C:C,0)))</f>
        <v/>
      </c>
    </row>
    <row r="1582" spans="1:10">
      <c r="A1582" s="30" t="s">
        <v>3600</v>
      </c>
      <c r="B1582" s="30" t="s">
        <v>2910</v>
      </c>
      <c r="C1582" s="30">
        <v>3</v>
      </c>
      <c r="D1582" s="30">
        <v>2</v>
      </c>
      <c r="F1582" s="24" t="str">
        <f>IFERROR(MATCH(A1582,기사별유입!$J$3:$J$3072,0),"")</f>
        <v/>
      </c>
      <c r="G1582" s="24" t="str">
        <f>IF(F1582="","",F1582&amp;"@"&amp;COUNTIF($F$1:F1582,F1582))</f>
        <v/>
      </c>
      <c r="H1582" s="24" t="str">
        <f t="shared" si="24"/>
        <v>Google 검색</v>
      </c>
      <c r="J1582" s="24" t="str">
        <f>IF(F1582="","",INDEX('기사 리스트'!B:B,MATCH("https://skinnonews.com"&amp;A1582,'기사 리스트'!C:C,0)))</f>
        <v/>
      </c>
    </row>
    <row r="1583" spans="1:10">
      <c r="A1583" s="30" t="s">
        <v>1897</v>
      </c>
      <c r="B1583" s="30" t="s">
        <v>2911</v>
      </c>
      <c r="C1583" s="30">
        <v>3</v>
      </c>
      <c r="D1583" s="30">
        <v>2</v>
      </c>
      <c r="F1583" s="24" t="str">
        <f>IFERROR(MATCH(A1583,기사별유입!$J$3:$J$3072,0),"")</f>
        <v/>
      </c>
      <c r="G1583" s="24" t="str">
        <f>IF(F1583="","",F1583&amp;"@"&amp;COUNTIF($F$1:F1583,F1583))</f>
        <v/>
      </c>
      <c r="H1583" s="24" t="str">
        <f t="shared" si="24"/>
        <v>Naver 검색</v>
      </c>
      <c r="J1583" s="24" t="str">
        <f>IF(F1583="","",INDEX('기사 리스트'!B:B,MATCH("https://skinnonews.com"&amp;A1583,'기사 리스트'!C:C,0)))</f>
        <v/>
      </c>
    </row>
    <row r="1584" spans="1:10">
      <c r="A1584" s="30" t="s">
        <v>3203</v>
      </c>
      <c r="B1584" s="30" t="s">
        <v>2909</v>
      </c>
      <c r="C1584" s="30">
        <v>3</v>
      </c>
      <c r="D1584" s="30">
        <v>3</v>
      </c>
      <c r="F1584" s="24" t="str">
        <f>IFERROR(MATCH(A1584,기사별유입!$J$3:$J$3072,0),"")</f>
        <v/>
      </c>
      <c r="G1584" s="24" t="str">
        <f>IF(F1584="","",F1584&amp;"@"&amp;COUNTIF($F$1:F1584,F1584))</f>
        <v/>
      </c>
      <c r="H1584" s="24" t="str">
        <f t="shared" si="24"/>
        <v>직접유입</v>
      </c>
      <c r="J1584" s="24" t="str">
        <f>IF(F1584="","",INDEX('기사 리스트'!B:B,MATCH("https://skinnonews.com"&amp;A1584,'기사 리스트'!C:C,0)))</f>
        <v/>
      </c>
    </row>
    <row r="1585" spans="1:10">
      <c r="A1585" s="30" t="s">
        <v>1624</v>
      </c>
      <c r="B1585" s="30" t="s">
        <v>2909</v>
      </c>
      <c r="C1585" s="30">
        <v>3</v>
      </c>
      <c r="D1585" s="30">
        <v>2</v>
      </c>
      <c r="F1585" s="24" t="str">
        <f>IFERROR(MATCH(A1585,기사별유입!$J$3:$J$3072,0),"")</f>
        <v/>
      </c>
      <c r="G1585" s="24" t="str">
        <f>IF(F1585="","",F1585&amp;"@"&amp;COUNTIF($F$1:F1585,F1585))</f>
        <v/>
      </c>
      <c r="H1585" s="24" t="str">
        <f t="shared" si="24"/>
        <v>직접유입</v>
      </c>
      <c r="J1585" s="24" t="str">
        <f>IF(F1585="","",INDEX('기사 리스트'!B:B,MATCH("https://skinnonews.com"&amp;A1585,'기사 리스트'!C:C,0)))</f>
        <v/>
      </c>
    </row>
    <row r="1586" spans="1:10">
      <c r="A1586" s="30" t="s">
        <v>1760</v>
      </c>
      <c r="B1586" s="30" t="s">
        <v>2910</v>
      </c>
      <c r="C1586" s="30">
        <v>3</v>
      </c>
      <c r="D1586" s="30">
        <v>2</v>
      </c>
      <c r="F1586" s="24" t="str">
        <f>IFERROR(MATCH(A1586,기사별유입!$J$3:$J$3072,0),"")</f>
        <v/>
      </c>
      <c r="G1586" s="24" t="str">
        <f>IF(F1586="","",F1586&amp;"@"&amp;COUNTIF($F$1:F1586,F1586))</f>
        <v/>
      </c>
      <c r="H1586" s="24" t="str">
        <f t="shared" si="24"/>
        <v>Google 검색</v>
      </c>
      <c r="J1586" s="24" t="str">
        <f>IF(F1586="","",INDEX('기사 리스트'!B:B,MATCH("https://skinnonews.com"&amp;A1586,'기사 리스트'!C:C,0)))</f>
        <v/>
      </c>
    </row>
    <row r="1587" spans="1:10">
      <c r="A1587" s="30" t="s">
        <v>2684</v>
      </c>
      <c r="B1587" s="30" t="s">
        <v>2910</v>
      </c>
      <c r="C1587" s="30">
        <v>3</v>
      </c>
      <c r="D1587" s="30">
        <v>3</v>
      </c>
      <c r="F1587" s="24" t="str">
        <f>IFERROR(MATCH(A1587,기사별유입!$J$3:$J$3072,0),"")</f>
        <v/>
      </c>
      <c r="G1587" s="24" t="str">
        <f>IF(F1587="","",F1587&amp;"@"&amp;COUNTIF($F$1:F1587,F1587))</f>
        <v/>
      </c>
      <c r="H1587" s="24" t="str">
        <f t="shared" si="24"/>
        <v>Google 검색</v>
      </c>
      <c r="J1587" s="24" t="str">
        <f>IF(F1587="","",INDEX('기사 리스트'!B:B,MATCH("https://skinnonews.com"&amp;A1587,'기사 리스트'!C:C,0)))</f>
        <v/>
      </c>
    </row>
    <row r="1588" spans="1:10">
      <c r="A1588" s="30" t="s">
        <v>2058</v>
      </c>
      <c r="B1588" s="30" t="s">
        <v>2910</v>
      </c>
      <c r="C1588" s="30">
        <v>3</v>
      </c>
      <c r="D1588" s="30">
        <v>3</v>
      </c>
      <c r="F1588" s="24" t="str">
        <f>IFERROR(MATCH(A1588,기사별유입!$J$3:$J$3072,0),"")</f>
        <v/>
      </c>
      <c r="G1588" s="24" t="str">
        <f>IF(F1588="","",F1588&amp;"@"&amp;COUNTIF($F$1:F1588,F1588))</f>
        <v/>
      </c>
      <c r="H1588" s="24" t="str">
        <f t="shared" si="24"/>
        <v>Google 검색</v>
      </c>
      <c r="J1588" s="24" t="str">
        <f>IF(F1588="","",INDEX('기사 리스트'!B:B,MATCH("https://skinnonews.com"&amp;A1588,'기사 리스트'!C:C,0)))</f>
        <v/>
      </c>
    </row>
    <row r="1589" spans="1:10">
      <c r="A1589" s="30" t="s">
        <v>1249</v>
      </c>
      <c r="B1589" s="30" t="s">
        <v>2925</v>
      </c>
      <c r="C1589" s="30">
        <v>3</v>
      </c>
      <c r="D1589" s="30">
        <v>3</v>
      </c>
      <c r="F1589" s="24">
        <f>IFERROR(MATCH(A1589,기사별유입!$J$3:$J$3072,0),"")</f>
        <v>37</v>
      </c>
      <c r="G1589" s="24" t="str">
        <f>IF(F1589="","",F1589&amp;"@"&amp;COUNTIF($F$1:F1589,F1589))</f>
        <v>37@4</v>
      </c>
      <c r="H1589" s="24" t="str">
        <f t="shared" si="24"/>
        <v>Naver.com</v>
      </c>
      <c r="J1589" s="24" t="e">
        <f>IF(F1589="","",INDEX('기사 리스트'!B:B,MATCH("https://skinnonews.com"&amp;A1589,'기사 리스트'!C:C,0)))</f>
        <v>#N/A</v>
      </c>
    </row>
    <row r="1590" spans="1:10">
      <c r="A1590" s="30" t="s">
        <v>3601</v>
      </c>
      <c r="B1590" s="30" t="s">
        <v>2910</v>
      </c>
      <c r="C1590" s="30">
        <v>3</v>
      </c>
      <c r="D1590" s="30">
        <v>3</v>
      </c>
      <c r="F1590" s="24" t="str">
        <f>IFERROR(MATCH(A1590,기사별유입!$J$3:$J$3072,0),"")</f>
        <v/>
      </c>
      <c r="G1590" s="24" t="str">
        <f>IF(F1590="","",F1590&amp;"@"&amp;COUNTIF($F$1:F1590,F1590))</f>
        <v/>
      </c>
      <c r="H1590" s="24" t="str">
        <f t="shared" si="24"/>
        <v>Google 검색</v>
      </c>
      <c r="J1590" s="24" t="str">
        <f>IF(F1590="","",INDEX('기사 리스트'!B:B,MATCH("https://skinnonews.com"&amp;A1590,'기사 리스트'!C:C,0)))</f>
        <v/>
      </c>
    </row>
    <row r="1591" spans="1:10">
      <c r="A1591" s="30" t="s">
        <v>2377</v>
      </c>
      <c r="B1591" s="30" t="s">
        <v>2910</v>
      </c>
      <c r="C1591" s="30">
        <v>3</v>
      </c>
      <c r="D1591" s="30">
        <v>2</v>
      </c>
      <c r="F1591" s="24" t="str">
        <f>IFERROR(MATCH(A1591,기사별유입!$J$3:$J$3072,0),"")</f>
        <v/>
      </c>
      <c r="G1591" s="24" t="str">
        <f>IF(F1591="","",F1591&amp;"@"&amp;COUNTIF($F$1:F1591,F1591))</f>
        <v/>
      </c>
      <c r="H1591" s="24" t="str">
        <f t="shared" si="24"/>
        <v>Google 검색</v>
      </c>
      <c r="J1591" s="24" t="str">
        <f>IF(F1591="","",INDEX('기사 리스트'!B:B,MATCH("https://skinnonews.com"&amp;A1591,'기사 리스트'!C:C,0)))</f>
        <v/>
      </c>
    </row>
    <row r="1592" spans="1:10">
      <c r="A1592" s="30" t="s">
        <v>1969</v>
      </c>
      <c r="B1592" s="30" t="s">
        <v>2910</v>
      </c>
      <c r="C1592" s="30">
        <v>3</v>
      </c>
      <c r="D1592" s="30">
        <v>3</v>
      </c>
      <c r="F1592" s="24" t="str">
        <f>IFERROR(MATCH(A1592,기사별유입!$J$3:$J$3072,0),"")</f>
        <v/>
      </c>
      <c r="G1592" s="24" t="str">
        <f>IF(F1592="","",F1592&amp;"@"&amp;COUNTIF($F$1:F1592,F1592))</f>
        <v/>
      </c>
      <c r="H1592" s="24" t="str">
        <f t="shared" si="24"/>
        <v>Google 검색</v>
      </c>
      <c r="J1592" s="24" t="str">
        <f>IF(F1592="","",INDEX('기사 리스트'!B:B,MATCH("https://skinnonews.com"&amp;A1592,'기사 리스트'!C:C,0)))</f>
        <v/>
      </c>
    </row>
    <row r="1593" spans="1:10">
      <c r="A1593" s="30" t="s">
        <v>2378</v>
      </c>
      <c r="B1593" s="30" t="s">
        <v>2910</v>
      </c>
      <c r="C1593" s="30">
        <v>3</v>
      </c>
      <c r="D1593" s="30">
        <v>2</v>
      </c>
      <c r="F1593" s="24" t="str">
        <f>IFERROR(MATCH(A1593,기사별유입!$J$3:$J$3072,0),"")</f>
        <v/>
      </c>
      <c r="G1593" s="24" t="str">
        <f>IF(F1593="","",F1593&amp;"@"&amp;COUNTIF($F$1:F1593,F1593))</f>
        <v/>
      </c>
      <c r="H1593" s="24" t="str">
        <f t="shared" si="24"/>
        <v>Google 검색</v>
      </c>
      <c r="J1593" s="24" t="str">
        <f>IF(F1593="","",INDEX('기사 리스트'!B:B,MATCH("https://skinnonews.com"&amp;A1593,'기사 리스트'!C:C,0)))</f>
        <v/>
      </c>
    </row>
    <row r="1594" spans="1:10">
      <c r="A1594" s="30" t="s">
        <v>2150</v>
      </c>
      <c r="B1594" s="30" t="s">
        <v>2909</v>
      </c>
      <c r="C1594" s="30">
        <v>3</v>
      </c>
      <c r="D1594" s="30">
        <v>1</v>
      </c>
      <c r="F1594" s="24" t="str">
        <f>IFERROR(MATCH(A1594,기사별유입!$J$3:$J$3072,0),"")</f>
        <v/>
      </c>
      <c r="G1594" s="24" t="str">
        <f>IF(F1594="","",F1594&amp;"@"&amp;COUNTIF($F$1:F1594,F1594))</f>
        <v/>
      </c>
      <c r="H1594" s="24" t="str">
        <f t="shared" si="24"/>
        <v>직접유입</v>
      </c>
      <c r="J1594" s="24" t="str">
        <f>IF(F1594="","",INDEX('기사 리스트'!B:B,MATCH("https://skinnonews.com"&amp;A1594,'기사 리스트'!C:C,0)))</f>
        <v/>
      </c>
    </row>
    <row r="1595" spans="1:10">
      <c r="A1595" s="30" t="s">
        <v>1458</v>
      </c>
      <c r="B1595" s="30" t="s">
        <v>2911</v>
      </c>
      <c r="C1595" s="30">
        <v>3</v>
      </c>
      <c r="D1595" s="30">
        <v>3</v>
      </c>
      <c r="F1595" s="24" t="str">
        <f>IFERROR(MATCH(A1595,기사별유입!$J$3:$J$3072,0),"")</f>
        <v/>
      </c>
      <c r="G1595" s="24" t="str">
        <f>IF(F1595="","",F1595&amp;"@"&amp;COUNTIF($F$1:F1595,F1595))</f>
        <v/>
      </c>
      <c r="H1595" s="24" t="str">
        <f t="shared" si="24"/>
        <v>Naver 검색</v>
      </c>
      <c r="J1595" s="24" t="str">
        <f>IF(F1595="","",INDEX('기사 리스트'!B:B,MATCH("https://skinnonews.com"&amp;A1595,'기사 리스트'!C:C,0)))</f>
        <v/>
      </c>
    </row>
    <row r="1596" spans="1:10">
      <c r="A1596" s="30" t="s">
        <v>1370</v>
      </c>
      <c r="B1596" s="30" t="s">
        <v>2911</v>
      </c>
      <c r="C1596" s="30">
        <v>3</v>
      </c>
      <c r="D1596" s="30">
        <v>2</v>
      </c>
      <c r="F1596" s="24">
        <f>IFERROR(MATCH(A1596,기사별유입!$J$3:$J$3072,0),"")</f>
        <v>31</v>
      </c>
      <c r="G1596" s="24" t="str">
        <f>IF(F1596="","",F1596&amp;"@"&amp;COUNTIF($F$1:F1596,F1596))</f>
        <v>31@4</v>
      </c>
      <c r="H1596" s="24" t="str">
        <f t="shared" si="24"/>
        <v>Naver 검색</v>
      </c>
      <c r="J1596" s="24" t="str">
        <f>IF(F1596="","",INDEX('기사 리스트'!B:B,MATCH("https://skinnonews.com"&amp;A1596,'기사 리스트'!C:C,0)))</f>
        <v>일상을 가득 채우는 행복한 에너지로 핫플 예약! – 울산 SK주(酒)유소 팝업스토어 오픈</v>
      </c>
    </row>
    <row r="1597" spans="1:10">
      <c r="A1597" s="30" t="s">
        <v>1404</v>
      </c>
      <c r="B1597" s="30" t="s">
        <v>2910</v>
      </c>
      <c r="C1597" s="30">
        <v>3</v>
      </c>
      <c r="D1597" s="30">
        <v>3</v>
      </c>
      <c r="F1597" s="24" t="str">
        <f>IFERROR(MATCH(A1597,기사별유입!$J$3:$J$3072,0),"")</f>
        <v/>
      </c>
      <c r="G1597" s="24" t="str">
        <f>IF(F1597="","",F1597&amp;"@"&amp;COUNTIF($F$1:F1597,F1597))</f>
        <v/>
      </c>
      <c r="H1597" s="24" t="str">
        <f t="shared" si="24"/>
        <v>Google 검색</v>
      </c>
      <c r="J1597" s="24" t="str">
        <f>IF(F1597="","",INDEX('기사 리스트'!B:B,MATCH("https://skinnonews.com"&amp;A1597,'기사 리스트'!C:C,0)))</f>
        <v/>
      </c>
    </row>
    <row r="1598" spans="1:10">
      <c r="A1598" s="30" t="s">
        <v>2260</v>
      </c>
      <c r="B1598" s="30" t="s">
        <v>2925</v>
      </c>
      <c r="C1598" s="30">
        <v>3</v>
      </c>
      <c r="D1598" s="30">
        <v>1</v>
      </c>
      <c r="F1598" s="24" t="str">
        <f>IFERROR(MATCH(A1598,기사별유입!$J$3:$J$3072,0),"")</f>
        <v/>
      </c>
      <c r="G1598" s="24" t="str">
        <f>IF(F1598="","",F1598&amp;"@"&amp;COUNTIF($F$1:F1598,F1598))</f>
        <v/>
      </c>
      <c r="H1598" s="24" t="str">
        <f t="shared" si="24"/>
        <v>Naver.com</v>
      </c>
      <c r="J1598" s="24" t="str">
        <f>IF(F1598="","",INDEX('기사 리스트'!B:B,MATCH("https://skinnonews.com"&amp;A1598,'기사 리스트'!C:C,0)))</f>
        <v/>
      </c>
    </row>
    <row r="1599" spans="1:10">
      <c r="A1599" s="30" t="s">
        <v>1343</v>
      </c>
      <c r="B1599" s="30" t="s">
        <v>2916</v>
      </c>
      <c r="C1599" s="30">
        <v>3</v>
      </c>
      <c r="D1599" s="30">
        <v>3</v>
      </c>
      <c r="F1599" s="24" t="str">
        <f>IFERROR(MATCH(A1599,기사별유입!$J$3:$J$3072,0),"")</f>
        <v/>
      </c>
      <c r="G1599" s="24" t="str">
        <f>IF(F1599="","",F1599&amp;"@"&amp;COUNTIF($F$1:F1599,F1599))</f>
        <v/>
      </c>
      <c r="H1599" s="24" t="str">
        <f t="shared" si="24"/>
        <v>Bing</v>
      </c>
      <c r="J1599" s="24" t="str">
        <f>IF(F1599="","",INDEX('기사 리스트'!B:B,MATCH("https://skinnonews.com"&amp;A1599,'기사 리스트'!C:C,0)))</f>
        <v/>
      </c>
    </row>
    <row r="1600" spans="1:10">
      <c r="A1600" s="30" t="s">
        <v>2061</v>
      </c>
      <c r="B1600" s="30" t="s">
        <v>2910</v>
      </c>
      <c r="C1600" s="30">
        <v>3</v>
      </c>
      <c r="D1600" s="30">
        <v>3</v>
      </c>
      <c r="F1600" s="24" t="str">
        <f>IFERROR(MATCH(A1600,기사별유입!$J$3:$J$3072,0),"")</f>
        <v/>
      </c>
      <c r="G1600" s="24" t="str">
        <f>IF(F1600="","",F1600&amp;"@"&amp;COUNTIF($F$1:F1600,F1600))</f>
        <v/>
      </c>
      <c r="H1600" s="24" t="str">
        <f t="shared" si="24"/>
        <v>Google 검색</v>
      </c>
      <c r="J1600" s="24" t="str">
        <f>IF(F1600="","",INDEX('기사 리스트'!B:B,MATCH("https://skinnonews.com"&amp;A1600,'기사 리스트'!C:C,0)))</f>
        <v/>
      </c>
    </row>
    <row r="1601" spans="1:10">
      <c r="A1601" s="30" t="s">
        <v>3602</v>
      </c>
      <c r="B1601" s="30" t="s">
        <v>2910</v>
      </c>
      <c r="C1601" s="30">
        <v>3</v>
      </c>
      <c r="D1601" s="30">
        <v>3</v>
      </c>
      <c r="F1601" s="24" t="str">
        <f>IFERROR(MATCH(A1601,기사별유입!$J$3:$J$3072,0),"")</f>
        <v/>
      </c>
      <c r="G1601" s="24" t="str">
        <f>IF(F1601="","",F1601&amp;"@"&amp;COUNTIF($F$1:F1601,F1601))</f>
        <v/>
      </c>
      <c r="H1601" s="24" t="str">
        <f t="shared" si="24"/>
        <v>Google 검색</v>
      </c>
      <c r="J1601" s="24" t="str">
        <f>IF(F1601="","",INDEX('기사 리스트'!B:B,MATCH("https://skinnonews.com"&amp;A1601,'기사 리스트'!C:C,0)))</f>
        <v/>
      </c>
    </row>
    <row r="1602" spans="1:10">
      <c r="A1602" s="30" t="s">
        <v>1764</v>
      </c>
      <c r="B1602" s="30" t="s">
        <v>2909</v>
      </c>
      <c r="C1602" s="30">
        <v>3</v>
      </c>
      <c r="D1602" s="30">
        <v>2</v>
      </c>
      <c r="F1602" s="24" t="str">
        <f>IFERROR(MATCH(A1602,기사별유입!$J$3:$J$3072,0),"")</f>
        <v/>
      </c>
      <c r="G1602" s="24" t="str">
        <f>IF(F1602="","",F1602&amp;"@"&amp;COUNTIF($F$1:F1602,F1602))</f>
        <v/>
      </c>
      <c r="H1602" s="24" t="str">
        <f t="shared" si="24"/>
        <v>직접유입</v>
      </c>
      <c r="J1602" s="24" t="str">
        <f>IF(F1602="","",INDEX('기사 리스트'!B:B,MATCH("https://skinnonews.com"&amp;A1602,'기사 리스트'!C:C,0)))</f>
        <v/>
      </c>
    </row>
    <row r="1603" spans="1:10">
      <c r="A1603" s="30" t="s">
        <v>1280</v>
      </c>
      <c r="B1603" s="30" t="s">
        <v>2925</v>
      </c>
      <c r="C1603" s="30">
        <v>3</v>
      </c>
      <c r="D1603" s="30">
        <v>3</v>
      </c>
      <c r="F1603" s="24">
        <f>IFERROR(MATCH(A1603,기사별유입!$J$3:$J$3072,0),"")</f>
        <v>25</v>
      </c>
      <c r="G1603" s="24" t="str">
        <f>IF(F1603="","",F1603&amp;"@"&amp;COUNTIF($F$1:F1603,F1603))</f>
        <v>25@6</v>
      </c>
      <c r="H1603" s="24" t="str">
        <f t="shared" ref="H1603:H1666" si="25">IF(B1603="naver","Naver 검색",IF(B1603="google","Google 검색",IF(B1603="(direct)","직접유입",UPPER(LEFT(B1603,1))&amp;MID(B1603,2,99))))</f>
        <v>Naver.com</v>
      </c>
      <c r="J1603" s="24" t="str">
        <f>IF(F1603="","",INDEX('기사 리스트'!B:B,MATCH("https://skinnonews.com"&amp;A1603,'기사 리스트'!C:C,0)))</f>
        <v>“SK주유소의 현재와 미래를 담은 공간에서 충전하는 행복 에너지!” – SK에너지 팝업스토어 SK주(酒)유소 서울 종로점</v>
      </c>
    </row>
    <row r="1604" spans="1:10">
      <c r="A1604" s="30" t="s">
        <v>1245</v>
      </c>
      <c r="B1604" s="30" t="s">
        <v>2909</v>
      </c>
      <c r="C1604" s="30">
        <v>3</v>
      </c>
      <c r="D1604" s="30">
        <v>3</v>
      </c>
      <c r="F1604" s="24">
        <f>IFERROR(MATCH(A1604,기사별유입!$J$3:$J$3072,0),"")</f>
        <v>29</v>
      </c>
      <c r="G1604" s="24" t="str">
        <f>IF(F1604="","",F1604&amp;"@"&amp;COUNTIF($F$1:F1604,F1604))</f>
        <v>29@2</v>
      </c>
      <c r="H1604" s="24" t="str">
        <f t="shared" si="25"/>
        <v>직접유입</v>
      </c>
      <c r="J1604" s="24" t="str">
        <f>IF(F1604="","",INDEX('기사 리스트'!B:B,MATCH("https://skinnonews.com"&amp;A1604,'기사 리스트'!C:C,0)))</f>
        <v>[SKinno Tech] 2차전지 핵심 소재 ‘배터리 분리막’ – 글로벌 시장을 선도하는 SK아이이테크놀로지의 기술력</v>
      </c>
    </row>
    <row r="1605" spans="1:10">
      <c r="A1605" s="30" t="s">
        <v>1901</v>
      </c>
      <c r="B1605" s="30" t="s">
        <v>2910</v>
      </c>
      <c r="C1605" s="30">
        <v>3</v>
      </c>
      <c r="D1605" s="30">
        <v>3</v>
      </c>
      <c r="F1605" s="24" t="str">
        <f>IFERROR(MATCH(A1605,기사별유입!$J$3:$J$3072,0),"")</f>
        <v/>
      </c>
      <c r="G1605" s="24" t="str">
        <f>IF(F1605="","",F1605&amp;"@"&amp;COUNTIF($F$1:F1605,F1605))</f>
        <v/>
      </c>
      <c r="H1605" s="24" t="str">
        <f t="shared" si="25"/>
        <v>Google 검색</v>
      </c>
      <c r="J1605" s="24" t="str">
        <f>IF(F1605="","",INDEX('기사 리스트'!B:B,MATCH("https://skinnonews.com"&amp;A1605,'기사 리스트'!C:C,0)))</f>
        <v/>
      </c>
    </row>
    <row r="1606" spans="1:10">
      <c r="A1606" s="30" t="s">
        <v>2155</v>
      </c>
      <c r="B1606" s="30" t="s">
        <v>2910</v>
      </c>
      <c r="C1606" s="30">
        <v>3</v>
      </c>
      <c r="D1606" s="30">
        <v>2</v>
      </c>
      <c r="F1606" s="24" t="str">
        <f>IFERROR(MATCH(A1606,기사별유입!$J$3:$J$3072,0),"")</f>
        <v/>
      </c>
      <c r="G1606" s="24" t="str">
        <f>IF(F1606="","",F1606&amp;"@"&amp;COUNTIF($F$1:F1606,F1606))</f>
        <v/>
      </c>
      <c r="H1606" s="24" t="str">
        <f t="shared" si="25"/>
        <v>Google 검색</v>
      </c>
      <c r="J1606" s="24" t="str">
        <f>IF(F1606="","",INDEX('기사 리스트'!B:B,MATCH("https://skinnonews.com"&amp;A1606,'기사 리스트'!C:C,0)))</f>
        <v/>
      </c>
    </row>
    <row r="1607" spans="1:10">
      <c r="A1607" s="30" t="s">
        <v>2384</v>
      </c>
      <c r="B1607" s="30" t="s">
        <v>2915</v>
      </c>
      <c r="C1607" s="30">
        <v>3</v>
      </c>
      <c r="D1607" s="30">
        <v>3</v>
      </c>
      <c r="F1607" s="24" t="str">
        <f>IFERROR(MATCH(A1607,기사별유입!$J$3:$J$3072,0),"")</f>
        <v/>
      </c>
      <c r="G1607" s="24" t="str">
        <f>IF(F1607="","",F1607&amp;"@"&amp;COUNTIF($F$1:F1607,F1607))</f>
        <v/>
      </c>
      <c r="H1607" s="24" t="str">
        <f t="shared" si="25"/>
        <v>Skgeocentric.com</v>
      </c>
      <c r="J1607" s="24" t="str">
        <f>IF(F1607="","",INDEX('기사 리스트'!B:B,MATCH("https://skinnonews.com"&amp;A1607,'기사 리스트'!C:C,0)))</f>
        <v/>
      </c>
    </row>
    <row r="1608" spans="1:10">
      <c r="A1608" s="30" t="s">
        <v>2067</v>
      </c>
      <c r="B1608" s="30" t="s">
        <v>2910</v>
      </c>
      <c r="C1608" s="30">
        <v>3</v>
      </c>
      <c r="D1608" s="30">
        <v>2</v>
      </c>
      <c r="F1608" s="24" t="str">
        <f>IFERROR(MATCH(A1608,기사별유입!$J$3:$J$3072,0),"")</f>
        <v/>
      </c>
      <c r="G1608" s="24" t="str">
        <f>IF(F1608="","",F1608&amp;"@"&amp;COUNTIF($F$1:F1608,F1608))</f>
        <v/>
      </c>
      <c r="H1608" s="24" t="str">
        <f t="shared" si="25"/>
        <v>Google 검색</v>
      </c>
      <c r="J1608" s="24" t="str">
        <f>IF(F1608="","",INDEX('기사 리스트'!B:B,MATCH("https://skinnonews.com"&amp;A1608,'기사 리스트'!C:C,0)))</f>
        <v/>
      </c>
    </row>
    <row r="1609" spans="1:10">
      <c r="A1609" s="30" t="s">
        <v>1765</v>
      </c>
      <c r="B1609" s="30" t="s">
        <v>2916</v>
      </c>
      <c r="C1609" s="30">
        <v>3</v>
      </c>
      <c r="D1609" s="30">
        <v>3</v>
      </c>
      <c r="F1609" s="24" t="str">
        <f>IFERROR(MATCH(A1609,기사별유입!$J$3:$J$3072,0),"")</f>
        <v/>
      </c>
      <c r="G1609" s="24" t="str">
        <f>IF(F1609="","",F1609&amp;"@"&amp;COUNTIF($F$1:F1609,F1609))</f>
        <v/>
      </c>
      <c r="H1609" s="24" t="str">
        <f t="shared" si="25"/>
        <v>Bing</v>
      </c>
      <c r="J1609" s="24" t="str">
        <f>IF(F1609="","",INDEX('기사 리스트'!B:B,MATCH("https://skinnonews.com"&amp;A1609,'기사 리스트'!C:C,0)))</f>
        <v/>
      </c>
    </row>
    <row r="1610" spans="1:10">
      <c r="A1610" s="30" t="s">
        <v>1765</v>
      </c>
      <c r="B1610" s="30" t="s">
        <v>2910</v>
      </c>
      <c r="C1610" s="30">
        <v>3</v>
      </c>
      <c r="D1610" s="30">
        <v>3</v>
      </c>
      <c r="F1610" s="24" t="str">
        <f>IFERROR(MATCH(A1610,기사별유입!$J$3:$J$3072,0),"")</f>
        <v/>
      </c>
      <c r="G1610" s="24" t="str">
        <f>IF(F1610="","",F1610&amp;"@"&amp;COUNTIF($F$1:F1610,F1610))</f>
        <v/>
      </c>
      <c r="H1610" s="24" t="str">
        <f t="shared" si="25"/>
        <v>Google 검색</v>
      </c>
      <c r="J1610" s="24" t="str">
        <f>IF(F1610="","",INDEX('기사 리스트'!B:B,MATCH("https://skinnonews.com"&amp;A1610,'기사 리스트'!C:C,0)))</f>
        <v/>
      </c>
    </row>
    <row r="1611" spans="1:10">
      <c r="A1611" s="30" t="s">
        <v>1571</v>
      </c>
      <c r="B1611" s="30" t="s">
        <v>2909</v>
      </c>
      <c r="C1611" s="30">
        <v>3</v>
      </c>
      <c r="D1611" s="30">
        <v>2</v>
      </c>
      <c r="F1611" s="24" t="str">
        <f>IFERROR(MATCH(A1611,기사별유입!$J$3:$J$3072,0),"")</f>
        <v/>
      </c>
      <c r="G1611" s="24" t="str">
        <f>IF(F1611="","",F1611&amp;"@"&amp;COUNTIF($F$1:F1611,F1611))</f>
        <v/>
      </c>
      <c r="H1611" s="24" t="str">
        <f t="shared" si="25"/>
        <v>직접유입</v>
      </c>
      <c r="J1611" s="24" t="str">
        <f>IF(F1611="","",INDEX('기사 리스트'!B:B,MATCH("https://skinnonews.com"&amp;A1611,'기사 리스트'!C:C,0)))</f>
        <v/>
      </c>
    </row>
    <row r="1612" spans="1:10">
      <c r="A1612" s="30" t="s">
        <v>1283</v>
      </c>
      <c r="B1612" s="30" t="s">
        <v>2918</v>
      </c>
      <c r="C1612" s="30">
        <v>3</v>
      </c>
      <c r="D1612" s="30">
        <v>2</v>
      </c>
      <c r="F1612" s="24" t="str">
        <f>IFERROR(MATCH(A1612,기사별유입!$J$3:$J$3072,0),"")</f>
        <v/>
      </c>
      <c r="G1612" s="24" t="str">
        <f>IF(F1612="","",F1612&amp;"@"&amp;COUNTIF($F$1:F1612,F1612))</f>
        <v/>
      </c>
      <c r="H1612" s="24" t="str">
        <f t="shared" si="25"/>
        <v>Skenergy.com</v>
      </c>
      <c r="J1612" s="24" t="str">
        <f>IF(F1612="","",INDEX('기사 리스트'!B:B,MATCH("https://skinnonews.com"&amp;A1612,'기사 리스트'!C:C,0)))</f>
        <v/>
      </c>
    </row>
    <row r="1613" spans="1:10">
      <c r="A1613" s="30" t="s">
        <v>2701</v>
      </c>
      <c r="B1613" s="30" t="s">
        <v>2910</v>
      </c>
      <c r="C1613" s="30">
        <v>3</v>
      </c>
      <c r="D1613" s="30">
        <v>3</v>
      </c>
      <c r="F1613" s="24" t="str">
        <f>IFERROR(MATCH(A1613,기사별유입!$J$3:$J$3072,0),"")</f>
        <v/>
      </c>
      <c r="G1613" s="24" t="str">
        <f>IF(F1613="","",F1613&amp;"@"&amp;COUNTIF($F$1:F1613,F1613))</f>
        <v/>
      </c>
      <c r="H1613" s="24" t="str">
        <f t="shared" si="25"/>
        <v>Google 검색</v>
      </c>
      <c r="J1613" s="24" t="str">
        <f>IF(F1613="","",INDEX('기사 리스트'!B:B,MATCH("https://skinnonews.com"&amp;A1613,'기사 리스트'!C:C,0)))</f>
        <v/>
      </c>
    </row>
    <row r="1614" spans="1:10">
      <c r="A1614" s="30" t="s">
        <v>1348</v>
      </c>
      <c r="B1614" s="30" t="s">
        <v>2909</v>
      </c>
      <c r="C1614" s="30">
        <v>3</v>
      </c>
      <c r="D1614" s="30">
        <v>3</v>
      </c>
      <c r="F1614" s="24" t="str">
        <f>IFERROR(MATCH(A1614,기사별유입!$J$3:$J$3072,0),"")</f>
        <v/>
      </c>
      <c r="G1614" s="24" t="str">
        <f>IF(F1614="","",F1614&amp;"@"&amp;COUNTIF($F$1:F1614,F1614))</f>
        <v/>
      </c>
      <c r="H1614" s="24" t="str">
        <f t="shared" si="25"/>
        <v>직접유입</v>
      </c>
      <c r="J1614" s="24" t="str">
        <f>IF(F1614="","",INDEX('기사 리스트'!B:B,MATCH("https://skinnonews.com"&amp;A1614,'기사 리스트'!C:C,0)))</f>
        <v/>
      </c>
    </row>
    <row r="1615" spans="1:10">
      <c r="A1615" s="30" t="s">
        <v>1903</v>
      </c>
      <c r="B1615" s="30" t="s">
        <v>2925</v>
      </c>
      <c r="C1615" s="30">
        <v>3</v>
      </c>
      <c r="D1615" s="30">
        <v>3</v>
      </c>
      <c r="F1615" s="24" t="str">
        <f>IFERROR(MATCH(A1615,기사별유입!$J$3:$J$3072,0),"")</f>
        <v/>
      </c>
      <c r="G1615" s="24" t="str">
        <f>IF(F1615="","",F1615&amp;"@"&amp;COUNTIF($F$1:F1615,F1615))</f>
        <v/>
      </c>
      <c r="H1615" s="24" t="str">
        <f t="shared" si="25"/>
        <v>Naver.com</v>
      </c>
      <c r="J1615" s="24" t="str">
        <f>IF(F1615="","",INDEX('기사 리스트'!B:B,MATCH("https://skinnonews.com"&amp;A1615,'기사 리스트'!C:C,0)))</f>
        <v/>
      </c>
    </row>
    <row r="1616" spans="1:10">
      <c r="A1616" s="30" t="s">
        <v>2385</v>
      </c>
      <c r="B1616" s="30" t="s">
        <v>2910</v>
      </c>
      <c r="C1616" s="30">
        <v>3</v>
      </c>
      <c r="D1616" s="30">
        <v>3</v>
      </c>
      <c r="F1616" s="24" t="str">
        <f>IFERROR(MATCH(A1616,기사별유입!$J$3:$J$3072,0),"")</f>
        <v/>
      </c>
      <c r="G1616" s="24" t="str">
        <f>IF(F1616="","",F1616&amp;"@"&amp;COUNTIF($F$1:F1616,F1616))</f>
        <v/>
      </c>
      <c r="H1616" s="24" t="str">
        <f t="shared" si="25"/>
        <v>Google 검색</v>
      </c>
      <c r="J1616" s="24" t="str">
        <f>IF(F1616="","",INDEX('기사 리스트'!B:B,MATCH("https://skinnonews.com"&amp;A1616,'기사 리스트'!C:C,0)))</f>
        <v/>
      </c>
    </row>
    <row r="1617" spans="1:10">
      <c r="A1617" s="30" t="s">
        <v>1708</v>
      </c>
      <c r="B1617" s="30" t="s">
        <v>2910</v>
      </c>
      <c r="C1617" s="30">
        <v>3</v>
      </c>
      <c r="D1617" s="30">
        <v>3</v>
      </c>
      <c r="F1617" s="24" t="str">
        <f>IFERROR(MATCH(A1617,기사별유입!$J$3:$J$3072,0),"")</f>
        <v/>
      </c>
      <c r="G1617" s="24" t="str">
        <f>IF(F1617="","",F1617&amp;"@"&amp;COUNTIF($F$1:F1617,F1617))</f>
        <v/>
      </c>
      <c r="H1617" s="24" t="str">
        <f t="shared" si="25"/>
        <v>Google 검색</v>
      </c>
      <c r="J1617" s="24" t="str">
        <f>IF(F1617="","",INDEX('기사 리스트'!B:B,MATCH("https://skinnonews.com"&amp;A1617,'기사 리스트'!C:C,0)))</f>
        <v/>
      </c>
    </row>
    <row r="1618" spans="1:10">
      <c r="A1618" s="30" t="s">
        <v>2265</v>
      </c>
      <c r="B1618" s="30" t="s">
        <v>2910</v>
      </c>
      <c r="C1618" s="30">
        <v>3</v>
      </c>
      <c r="D1618" s="30">
        <v>3</v>
      </c>
      <c r="F1618" s="24" t="str">
        <f>IFERROR(MATCH(A1618,기사별유입!$J$3:$J$3072,0),"")</f>
        <v/>
      </c>
      <c r="G1618" s="24" t="str">
        <f>IF(F1618="","",F1618&amp;"@"&amp;COUNTIF($F$1:F1618,F1618))</f>
        <v/>
      </c>
      <c r="H1618" s="24" t="str">
        <f t="shared" si="25"/>
        <v>Google 검색</v>
      </c>
      <c r="J1618" s="24" t="str">
        <f>IF(F1618="","",INDEX('기사 리스트'!B:B,MATCH("https://skinnonews.com"&amp;A1618,'기사 리스트'!C:C,0)))</f>
        <v/>
      </c>
    </row>
    <row r="1619" spans="1:10">
      <c r="A1619" s="30" t="s">
        <v>1976</v>
      </c>
      <c r="B1619" s="30" t="s">
        <v>2917</v>
      </c>
      <c r="C1619" s="30">
        <v>3</v>
      </c>
      <c r="D1619" s="30">
        <v>2</v>
      </c>
      <c r="F1619" s="24" t="str">
        <f>IFERROR(MATCH(A1619,기사별유입!$J$3:$J$3072,0),"")</f>
        <v/>
      </c>
      <c r="G1619" s="24" t="str">
        <f>IF(F1619="","",F1619&amp;"@"&amp;COUNTIF($F$1:F1619,F1619))</f>
        <v/>
      </c>
      <c r="H1619" s="24" t="str">
        <f t="shared" si="25"/>
        <v>Skincheonpetrochem.com</v>
      </c>
      <c r="J1619" s="24" t="str">
        <f>IF(F1619="","",INDEX('기사 리스트'!B:B,MATCH("https://skinnonews.com"&amp;A1619,'기사 리스트'!C:C,0)))</f>
        <v/>
      </c>
    </row>
    <row r="1620" spans="1:10">
      <c r="A1620" s="30" t="s">
        <v>1352</v>
      </c>
      <c r="B1620" s="30" t="s">
        <v>2915</v>
      </c>
      <c r="C1620" s="30">
        <v>3</v>
      </c>
      <c r="D1620" s="30">
        <v>3</v>
      </c>
      <c r="F1620" s="24" t="str">
        <f>IFERROR(MATCH(A1620,기사별유입!$J$3:$J$3072,0),"")</f>
        <v/>
      </c>
      <c r="G1620" s="24" t="str">
        <f>IF(F1620="","",F1620&amp;"@"&amp;COUNTIF($F$1:F1620,F1620))</f>
        <v/>
      </c>
      <c r="H1620" s="24" t="str">
        <f t="shared" si="25"/>
        <v>Skgeocentric.com</v>
      </c>
      <c r="J1620" s="24" t="str">
        <f>IF(F1620="","",INDEX('기사 리스트'!B:B,MATCH("https://skinnonews.com"&amp;A1620,'기사 리스트'!C:C,0)))</f>
        <v/>
      </c>
    </row>
    <row r="1621" spans="1:10">
      <c r="A1621" s="30" t="s">
        <v>1307</v>
      </c>
      <c r="B1621" s="30" t="s">
        <v>2935</v>
      </c>
      <c r="C1621" s="30">
        <v>3</v>
      </c>
      <c r="D1621" s="30">
        <v>3</v>
      </c>
      <c r="F1621" s="24">
        <f>IFERROR(MATCH(A1621,기사별유입!$J$3:$J$3072,0),"")</f>
        <v>66</v>
      </c>
      <c r="G1621" s="24" t="str">
        <f>IF(F1621="","",F1621&amp;"@"&amp;COUNTIF($F$1:F1621,F1621))</f>
        <v>66@4</v>
      </c>
      <c r="H1621" s="24" t="str">
        <f t="shared" si="25"/>
        <v>M.search.naver.com</v>
      </c>
      <c r="J1621" s="24" t="str">
        <f>IF(F1621="","",INDEX('기사 리스트'!B:B,MATCH("https://skinnonews.com"&amp;A1621,'기사 리스트'!C:C,0)))</f>
        <v>SK이노베이션, 2024년 조직개편 및 임원인사 “불확실한 경영환경 대비, 내실 강화로 위기 대응력 높인다”</v>
      </c>
    </row>
    <row r="1622" spans="1:10">
      <c r="A1622" s="30" t="s">
        <v>1307</v>
      </c>
      <c r="B1622" s="30" t="s">
        <v>2925</v>
      </c>
      <c r="C1622" s="30">
        <v>3</v>
      </c>
      <c r="D1622" s="30">
        <v>3</v>
      </c>
      <c r="F1622" s="24">
        <f>IFERROR(MATCH(A1622,기사별유입!$J$3:$J$3072,0),"")</f>
        <v>66</v>
      </c>
      <c r="G1622" s="24" t="str">
        <f>IF(F1622="","",F1622&amp;"@"&amp;COUNTIF($F$1:F1622,F1622))</f>
        <v>66@5</v>
      </c>
      <c r="H1622" s="24" t="str">
        <f t="shared" si="25"/>
        <v>Naver.com</v>
      </c>
      <c r="J1622" s="24" t="str">
        <f>IF(F1622="","",INDEX('기사 리스트'!B:B,MATCH("https://skinnonews.com"&amp;A1622,'기사 리스트'!C:C,0)))</f>
        <v>SK이노베이션, 2024년 조직개편 및 임원인사 “불확실한 경영환경 대비, 내실 강화로 위기 대응력 높인다”</v>
      </c>
    </row>
    <row r="1623" spans="1:10">
      <c r="A1623" s="30" t="s">
        <v>1330</v>
      </c>
      <c r="B1623" s="30" t="s">
        <v>2911</v>
      </c>
      <c r="C1623" s="30">
        <v>3</v>
      </c>
      <c r="D1623" s="30">
        <v>3</v>
      </c>
      <c r="F1623" s="24">
        <f>IFERROR(MATCH(A1623,기사별유입!$J$3:$J$3072,0),"")</f>
        <v>53</v>
      </c>
      <c r="G1623" s="24" t="str">
        <f>IF(F1623="","",F1623&amp;"@"&amp;COUNTIF($F$1:F1623,F1623))</f>
        <v>53@4</v>
      </c>
      <c r="H1623" s="24" t="str">
        <f t="shared" si="25"/>
        <v>Naver 검색</v>
      </c>
      <c r="J1623" s="24" t="str">
        <f>IF(F1623="","",INDEX('기사 리스트'!B:B,MATCH("https://skinnonews.com"&amp;A1623,'기사 리스트'!C:C,0)))</f>
        <v>안전 비행 뒤에 숨겨진 주인공! 비행기를 움직이는 ‘항공유’ – 겨울 여행 시즌, 알고 가면 더 재밌다(1)</v>
      </c>
    </row>
    <row r="1624" spans="1:10">
      <c r="A1624" s="30" t="s">
        <v>2267</v>
      </c>
      <c r="B1624" s="30" t="s">
        <v>2910</v>
      </c>
      <c r="C1624" s="30">
        <v>3</v>
      </c>
      <c r="D1624" s="30">
        <v>3</v>
      </c>
      <c r="F1624" s="24" t="str">
        <f>IFERROR(MATCH(A1624,기사별유입!$J$3:$J$3072,0),"")</f>
        <v/>
      </c>
      <c r="G1624" s="24" t="str">
        <f>IF(F1624="","",F1624&amp;"@"&amp;COUNTIF($F$1:F1624,F1624))</f>
        <v/>
      </c>
      <c r="H1624" s="24" t="str">
        <f t="shared" si="25"/>
        <v>Google 검색</v>
      </c>
      <c r="J1624" s="24" t="str">
        <f>IF(F1624="","",INDEX('기사 리스트'!B:B,MATCH("https://skinnonews.com"&amp;A1624,'기사 리스트'!C:C,0)))</f>
        <v/>
      </c>
    </row>
    <row r="1625" spans="1:10">
      <c r="A1625" s="30" t="s">
        <v>2070</v>
      </c>
      <c r="B1625" s="30" t="s">
        <v>2910</v>
      </c>
      <c r="C1625" s="30">
        <v>3</v>
      </c>
      <c r="D1625" s="30">
        <v>3</v>
      </c>
      <c r="F1625" s="24" t="str">
        <f>IFERROR(MATCH(A1625,기사별유입!$J$3:$J$3072,0),"")</f>
        <v/>
      </c>
      <c r="G1625" s="24" t="str">
        <f>IF(F1625="","",F1625&amp;"@"&amp;COUNTIF($F$1:F1625,F1625))</f>
        <v/>
      </c>
      <c r="H1625" s="24" t="str">
        <f t="shared" si="25"/>
        <v>Google 검색</v>
      </c>
      <c r="J1625" s="24" t="str">
        <f>IF(F1625="","",INDEX('기사 리스트'!B:B,MATCH("https://skinnonews.com"&amp;A1625,'기사 리스트'!C:C,0)))</f>
        <v/>
      </c>
    </row>
    <row r="1626" spans="1:10">
      <c r="A1626" s="30" t="s">
        <v>1243</v>
      </c>
      <c r="B1626" s="30" t="s">
        <v>2996</v>
      </c>
      <c r="C1626" s="30">
        <v>3</v>
      </c>
      <c r="D1626" s="30">
        <v>6</v>
      </c>
      <c r="F1626" s="24">
        <f>IFERROR(MATCH(A1626,기사별유입!$J$3:$J$3072,0),"")</f>
        <v>19</v>
      </c>
      <c r="G1626" s="24" t="str">
        <f>IF(F1626="","",F1626&amp;"@"&amp;COUNTIF($F$1:F1626,F1626))</f>
        <v>19@5</v>
      </c>
      <c r="H1626" s="24" t="str">
        <f t="shared" si="25"/>
        <v>Skinno</v>
      </c>
      <c r="J1626" s="24" t="str">
        <f>IF(F1626="","",INDEX('기사 리스트'!B:B,MATCH("https://skinnonews.com"&amp;A1626,'기사 리스트'!C:C,0)))</f>
        <v>폐식용유로 하늘을 나는 비행기가 있다?! 새로운 대안으로 떠오른 지속가능항공유(SAF) – 겨울 여행 시즌, 알고 가면 더 재밌다(2)</v>
      </c>
    </row>
    <row r="1627" spans="1:10">
      <c r="A1627" s="30" t="s">
        <v>1649</v>
      </c>
      <c r="B1627" s="30" t="s">
        <v>2911</v>
      </c>
      <c r="C1627" s="30">
        <v>3</v>
      </c>
      <c r="D1627" s="30">
        <v>2</v>
      </c>
      <c r="F1627" s="24" t="str">
        <f>IFERROR(MATCH(A1627,기사별유입!$J$3:$J$3072,0),"")</f>
        <v/>
      </c>
      <c r="G1627" s="24" t="str">
        <f>IF(F1627="","",F1627&amp;"@"&amp;COUNTIF($F$1:F1627,F1627))</f>
        <v/>
      </c>
      <c r="H1627" s="24" t="str">
        <f t="shared" si="25"/>
        <v>Naver 검색</v>
      </c>
      <c r="J1627" s="24" t="str">
        <f>IF(F1627="","",INDEX('기사 리스트'!B:B,MATCH("https://skinnonews.com"&amp;A1627,'기사 리스트'!C:C,0)))</f>
        <v/>
      </c>
    </row>
    <row r="1628" spans="1:10">
      <c r="A1628" s="30" t="s">
        <v>1905</v>
      </c>
      <c r="B1628" s="30" t="s">
        <v>2917</v>
      </c>
      <c r="C1628" s="30">
        <v>3</v>
      </c>
      <c r="D1628" s="30">
        <v>3</v>
      </c>
      <c r="F1628" s="24" t="str">
        <f>IFERROR(MATCH(A1628,기사별유입!$J$3:$J$3072,0),"")</f>
        <v/>
      </c>
      <c r="G1628" s="24" t="str">
        <f>IF(F1628="","",F1628&amp;"@"&amp;COUNTIF($F$1:F1628,F1628))</f>
        <v/>
      </c>
      <c r="H1628" s="24" t="str">
        <f t="shared" si="25"/>
        <v>Skincheonpetrochem.com</v>
      </c>
      <c r="J1628" s="24" t="str">
        <f>IF(F1628="","",INDEX('기사 리스트'!B:B,MATCH("https://skinnonews.com"&amp;A1628,'기사 리스트'!C:C,0)))</f>
        <v/>
      </c>
    </row>
    <row r="1629" spans="1:10">
      <c r="A1629" s="30" t="s">
        <v>3430</v>
      </c>
      <c r="B1629" s="30">
        <v>3</v>
      </c>
      <c r="C1629" s="30">
        <v>2</v>
      </c>
      <c r="D1629" s="30">
        <v>1.5</v>
      </c>
      <c r="F1629" s="24" t="str">
        <f>IFERROR(MATCH(A1629,기사별유입!$J$3:$J$3072,0),"")</f>
        <v/>
      </c>
      <c r="G1629" s="24" t="str">
        <f>IF(F1629="","",F1629&amp;"@"&amp;COUNTIF($F$1:F1629,F1629))</f>
        <v/>
      </c>
      <c r="H1629" s="24" t="str">
        <f t="shared" si="25"/>
        <v>3</v>
      </c>
      <c r="J1629" s="24" t="str">
        <f>IF(F1629="","",INDEX('기사 리스트'!B:B,MATCH("https://skinnonews.com"&amp;A1629,'기사 리스트'!C:C,0)))</f>
        <v/>
      </c>
    </row>
    <row r="1630" spans="1:10">
      <c r="A1630" s="30" t="s">
        <v>1734</v>
      </c>
      <c r="B1630" s="30" t="s">
        <v>2928</v>
      </c>
      <c r="C1630" s="30">
        <v>3</v>
      </c>
      <c r="D1630" s="30">
        <v>1</v>
      </c>
      <c r="F1630" s="24" t="str">
        <f>IFERROR(MATCH(A1630,기사별유입!$J$3:$J$3072,0),"")</f>
        <v/>
      </c>
      <c r="G1630" s="24" t="str">
        <f>IF(F1630="","",F1630&amp;"@"&amp;COUNTIF($F$1:F1630,F1630))</f>
        <v/>
      </c>
      <c r="H1630" s="24" t="str">
        <f t="shared" si="25"/>
        <v>Blog.naver.com</v>
      </c>
      <c r="J1630" s="24" t="str">
        <f>IF(F1630="","",INDEX('기사 리스트'!B:B,MATCH("https://skinnonews.com"&amp;A1630,'기사 리스트'!C:C,0)))</f>
        <v/>
      </c>
    </row>
    <row r="1631" spans="1:10">
      <c r="A1631" s="30" t="s">
        <v>1451</v>
      </c>
      <c r="B1631" s="30" t="s">
        <v>2909</v>
      </c>
      <c r="C1631" s="30">
        <v>3</v>
      </c>
      <c r="D1631" s="30">
        <v>1</v>
      </c>
      <c r="F1631" s="24" t="str">
        <f>IFERROR(MATCH(A1631,기사별유입!$J$3:$J$3072,0),"")</f>
        <v/>
      </c>
      <c r="G1631" s="24" t="str">
        <f>IF(F1631="","",F1631&amp;"@"&amp;COUNTIF($F$1:F1631,F1631))</f>
        <v/>
      </c>
      <c r="H1631" s="24" t="str">
        <f t="shared" si="25"/>
        <v>직접유입</v>
      </c>
      <c r="J1631" s="24" t="str">
        <f>IF(F1631="","",INDEX('기사 리스트'!B:B,MATCH("https://skinnonews.com"&amp;A1631,'기사 리스트'!C:C,0)))</f>
        <v/>
      </c>
    </row>
    <row r="1632" spans="1:10">
      <c r="A1632" s="30" t="s">
        <v>1451</v>
      </c>
      <c r="B1632" s="30" t="s">
        <v>2934</v>
      </c>
      <c r="C1632" s="30">
        <v>3</v>
      </c>
      <c r="D1632" s="30">
        <v>1</v>
      </c>
      <c r="F1632" s="24" t="str">
        <f>IFERROR(MATCH(A1632,기사별유입!$J$3:$J$3072,0),"")</f>
        <v/>
      </c>
      <c r="G1632" s="24" t="str">
        <f>IF(F1632="","",F1632&amp;"@"&amp;COUNTIF($F$1:F1632,F1632))</f>
        <v/>
      </c>
      <c r="H1632" s="24" t="str">
        <f t="shared" si="25"/>
        <v>Skinnovation.co.kr</v>
      </c>
      <c r="J1632" s="24" t="str">
        <f>IF(F1632="","",INDEX('기사 리스트'!B:B,MATCH("https://skinnonews.com"&amp;A1632,'기사 리스트'!C:C,0)))</f>
        <v/>
      </c>
    </row>
    <row r="1633" spans="1:10">
      <c r="A1633" s="30" t="s">
        <v>1219</v>
      </c>
      <c r="B1633" s="30" t="s">
        <v>2928</v>
      </c>
      <c r="C1633" s="30">
        <v>3</v>
      </c>
      <c r="D1633" s="30">
        <v>2</v>
      </c>
      <c r="F1633" s="24">
        <f>IFERROR(MATCH(A1633,기사별유입!$J$3:$J$3072,0),"")</f>
        <v>3</v>
      </c>
      <c r="G1633" s="24" t="str">
        <f>IF(F1633="","",F1633&amp;"@"&amp;COUNTIF($F$1:F1633,F1633))</f>
        <v>3@6</v>
      </c>
      <c r="H1633" s="24" t="str">
        <f t="shared" si="25"/>
        <v>Blog.naver.com</v>
      </c>
      <c r="J1633" s="24" t="str">
        <f>IF(F1633="","",INDEX('기사 리스트'!B:B,MATCH("https://skinnonews.com"&amp;A1633,'기사 리스트'!C:C,0)))</f>
        <v>[카드뉴스] "액체에 전자기기를 담근다?” - AI시대, 꼭 필요한 차세대 열관리 기술 ‘액침냉각’</v>
      </c>
    </row>
    <row r="1634" spans="1:10">
      <c r="A1634" s="30" t="s">
        <v>2524</v>
      </c>
      <c r="B1634" s="30" t="s">
        <v>2910</v>
      </c>
      <c r="C1634" s="30">
        <v>3</v>
      </c>
      <c r="D1634" s="30">
        <v>3</v>
      </c>
      <c r="F1634" s="24" t="str">
        <f>IFERROR(MATCH(A1634,기사별유입!$J$3:$J$3072,0),"")</f>
        <v/>
      </c>
      <c r="G1634" s="24" t="str">
        <f>IF(F1634="","",F1634&amp;"@"&amp;COUNTIF($F$1:F1634,F1634))</f>
        <v/>
      </c>
      <c r="H1634" s="24" t="str">
        <f t="shared" si="25"/>
        <v>Google 검색</v>
      </c>
      <c r="J1634" s="24" t="str">
        <f>IF(F1634="","",INDEX('기사 리스트'!B:B,MATCH("https://skinnonews.com"&amp;A1634,'기사 리스트'!C:C,0)))</f>
        <v/>
      </c>
    </row>
    <row r="1635" spans="1:10">
      <c r="A1635" s="30" t="s">
        <v>1291</v>
      </c>
      <c r="B1635" s="30" t="s">
        <v>2909</v>
      </c>
      <c r="C1635" s="30">
        <v>3</v>
      </c>
      <c r="D1635" s="30">
        <v>2</v>
      </c>
      <c r="F1635" s="24" t="str">
        <f>IFERROR(MATCH(A1635,기사별유입!$J$3:$J$3072,0),"")</f>
        <v/>
      </c>
      <c r="G1635" s="24" t="str">
        <f>IF(F1635="","",F1635&amp;"@"&amp;COUNTIF($F$1:F1635,F1635))</f>
        <v/>
      </c>
      <c r="H1635" s="24" t="str">
        <f t="shared" si="25"/>
        <v>직접유입</v>
      </c>
      <c r="J1635" s="24" t="str">
        <f>IF(F1635="","",INDEX('기사 리스트'!B:B,MATCH("https://skinnonews.com"&amp;A1635,'기사 리스트'!C:C,0)))</f>
        <v/>
      </c>
    </row>
    <row r="1636" spans="1:10">
      <c r="A1636" s="30" t="s">
        <v>1481</v>
      </c>
      <c r="B1636" s="30" t="s">
        <v>2909</v>
      </c>
      <c r="C1636" s="30">
        <v>3</v>
      </c>
      <c r="D1636" s="30">
        <v>2</v>
      </c>
      <c r="F1636" s="24" t="str">
        <f>IFERROR(MATCH(A1636,기사별유입!$J$3:$J$3072,0),"")</f>
        <v/>
      </c>
      <c r="G1636" s="24" t="str">
        <f>IF(F1636="","",F1636&amp;"@"&amp;COUNTIF($F$1:F1636,F1636))</f>
        <v/>
      </c>
      <c r="H1636" s="24" t="str">
        <f t="shared" si="25"/>
        <v>직접유입</v>
      </c>
      <c r="J1636" s="24" t="str">
        <f>IF(F1636="","",INDEX('기사 리스트'!B:B,MATCH("https://skinnonews.com"&amp;A1636,'기사 리스트'!C:C,0)))</f>
        <v/>
      </c>
    </row>
    <row r="1637" spans="1:10">
      <c r="A1637" s="30" t="s">
        <v>1362</v>
      </c>
      <c r="B1637" s="30" t="s">
        <v>2935</v>
      </c>
      <c r="C1637" s="30">
        <v>3</v>
      </c>
      <c r="D1637" s="30">
        <v>2</v>
      </c>
      <c r="F1637" s="24">
        <f>IFERROR(MATCH(A1637,기사별유입!$J$3:$J$3072,0),"")</f>
        <v>57</v>
      </c>
      <c r="G1637" s="24" t="str">
        <f>IF(F1637="","",F1637&amp;"@"&amp;COUNTIF($F$1:F1637,F1637))</f>
        <v>57@4</v>
      </c>
      <c r="H1637" s="24" t="str">
        <f t="shared" si="25"/>
        <v>M.search.naver.com</v>
      </c>
      <c r="J1637" s="24" t="str">
        <f>IF(F1637="","",INDEX('기사 리스트'!B:B,MATCH("https://skinnonews.com"&amp;A1637,'기사 리스트'!C:C,0)))</f>
        <v>난(暖)방에 냉(冷)매가 필요하다고?</v>
      </c>
    </row>
    <row r="1638" spans="1:10">
      <c r="A1638" s="30" t="s">
        <v>1463</v>
      </c>
      <c r="B1638" s="30" t="s">
        <v>2909</v>
      </c>
      <c r="C1638" s="30">
        <v>3</v>
      </c>
      <c r="D1638" s="30">
        <v>3</v>
      </c>
      <c r="F1638" s="24" t="str">
        <f>IFERROR(MATCH(A1638,기사별유입!$J$3:$J$3072,0),"")</f>
        <v/>
      </c>
      <c r="G1638" s="24" t="str">
        <f>IF(F1638="","",F1638&amp;"@"&amp;COUNTIF($F$1:F1638,F1638))</f>
        <v/>
      </c>
      <c r="H1638" s="24" t="str">
        <f t="shared" si="25"/>
        <v>직접유입</v>
      </c>
      <c r="J1638" s="24" t="str">
        <f>IF(F1638="","",INDEX('기사 리스트'!B:B,MATCH("https://skinnonews.com"&amp;A1638,'기사 리스트'!C:C,0)))</f>
        <v/>
      </c>
    </row>
    <row r="1639" spans="1:10">
      <c r="A1639" s="30" t="s">
        <v>1463</v>
      </c>
      <c r="B1639" s="30" t="s">
        <v>2911</v>
      </c>
      <c r="C1639" s="30">
        <v>3</v>
      </c>
      <c r="D1639" s="30">
        <v>2</v>
      </c>
      <c r="F1639" s="24" t="str">
        <f>IFERROR(MATCH(A1639,기사별유입!$J$3:$J$3072,0),"")</f>
        <v/>
      </c>
      <c r="G1639" s="24" t="str">
        <f>IF(F1639="","",F1639&amp;"@"&amp;COUNTIF($F$1:F1639,F1639))</f>
        <v/>
      </c>
      <c r="H1639" s="24" t="str">
        <f t="shared" si="25"/>
        <v>Naver 검색</v>
      </c>
      <c r="J1639" s="24" t="str">
        <f>IF(F1639="","",INDEX('기사 리스트'!B:B,MATCH("https://skinnonews.com"&amp;A1639,'기사 리스트'!C:C,0)))</f>
        <v/>
      </c>
    </row>
    <row r="1640" spans="1:10">
      <c r="A1640" s="30" t="s">
        <v>1505</v>
      </c>
      <c r="B1640" s="30" t="s">
        <v>2909</v>
      </c>
      <c r="C1640" s="30">
        <v>3</v>
      </c>
      <c r="D1640" s="30">
        <v>3</v>
      </c>
      <c r="F1640" s="24" t="str">
        <f>IFERROR(MATCH(A1640,기사별유입!$J$3:$J$3072,0),"")</f>
        <v/>
      </c>
      <c r="G1640" s="24" t="str">
        <f>IF(F1640="","",F1640&amp;"@"&amp;COUNTIF($F$1:F1640,F1640))</f>
        <v/>
      </c>
      <c r="H1640" s="24" t="str">
        <f t="shared" si="25"/>
        <v>직접유입</v>
      </c>
      <c r="J1640" s="24" t="str">
        <f>IF(F1640="","",INDEX('기사 리스트'!B:B,MATCH("https://skinnonews.com"&amp;A1640,'기사 리스트'!C:C,0)))</f>
        <v/>
      </c>
    </row>
    <row r="1641" spans="1:10">
      <c r="A1641" s="30" t="s">
        <v>1494</v>
      </c>
      <c r="B1641" s="30" t="s">
        <v>2909</v>
      </c>
      <c r="C1641" s="30">
        <v>3</v>
      </c>
      <c r="D1641" s="30">
        <v>2</v>
      </c>
      <c r="F1641" s="24" t="str">
        <f>IFERROR(MATCH(A1641,기사별유입!$J$3:$J$3072,0),"")</f>
        <v/>
      </c>
      <c r="G1641" s="24" t="str">
        <f>IF(F1641="","",F1641&amp;"@"&amp;COUNTIF($F$1:F1641,F1641))</f>
        <v/>
      </c>
      <c r="H1641" s="24" t="str">
        <f t="shared" si="25"/>
        <v>직접유입</v>
      </c>
      <c r="J1641" s="24" t="str">
        <f>IF(F1641="","",INDEX('기사 리스트'!B:B,MATCH("https://skinnonews.com"&amp;A1641,'기사 리스트'!C:C,0)))</f>
        <v/>
      </c>
    </row>
    <row r="1642" spans="1:10">
      <c r="A1642" s="30" t="s">
        <v>1473</v>
      </c>
      <c r="B1642" s="30" t="s">
        <v>2909</v>
      </c>
      <c r="C1642" s="30">
        <v>3</v>
      </c>
      <c r="D1642" s="30">
        <v>2</v>
      </c>
      <c r="F1642" s="24" t="str">
        <f>IFERROR(MATCH(A1642,기사별유입!$J$3:$J$3072,0),"")</f>
        <v/>
      </c>
      <c r="G1642" s="24" t="str">
        <f>IF(F1642="","",F1642&amp;"@"&amp;COUNTIF($F$1:F1642,F1642))</f>
        <v/>
      </c>
      <c r="H1642" s="24" t="str">
        <f t="shared" si="25"/>
        <v>직접유입</v>
      </c>
      <c r="J1642" s="24" t="str">
        <f>IF(F1642="","",INDEX('기사 리스트'!B:B,MATCH("https://skinnonews.com"&amp;A1642,'기사 리스트'!C:C,0)))</f>
        <v/>
      </c>
    </row>
    <row r="1643" spans="1:10">
      <c r="A1643" s="30" t="s">
        <v>1860</v>
      </c>
      <c r="B1643" s="30" t="s">
        <v>2910</v>
      </c>
      <c r="C1643" s="30">
        <v>3</v>
      </c>
      <c r="D1643" s="30">
        <v>3</v>
      </c>
      <c r="F1643" s="24" t="str">
        <f>IFERROR(MATCH(A1643,기사별유입!$J$3:$J$3072,0),"")</f>
        <v/>
      </c>
      <c r="G1643" s="24" t="str">
        <f>IF(F1643="","",F1643&amp;"@"&amp;COUNTIF($F$1:F1643,F1643))</f>
        <v/>
      </c>
      <c r="H1643" s="24" t="str">
        <f t="shared" si="25"/>
        <v>Google 검색</v>
      </c>
      <c r="J1643" s="24" t="str">
        <f>IF(F1643="","",INDEX('기사 리스트'!B:B,MATCH("https://skinnonews.com"&amp;A1643,'기사 리스트'!C:C,0)))</f>
        <v/>
      </c>
    </row>
    <row r="1644" spans="1:10">
      <c r="A1644" s="30" t="s">
        <v>1407</v>
      </c>
      <c r="B1644" s="30" t="s">
        <v>2946</v>
      </c>
      <c r="C1644" s="30">
        <v>3</v>
      </c>
      <c r="D1644" s="30">
        <v>2</v>
      </c>
      <c r="F1644" s="24" t="str">
        <f>IFERROR(MATCH(A1644,기사별유입!$J$3:$J$3072,0),"")</f>
        <v/>
      </c>
      <c r="G1644" s="24" t="str">
        <f>IF(F1644="","",F1644&amp;"@"&amp;COUNTIF($F$1:F1644,F1644))</f>
        <v/>
      </c>
      <c r="H1644" s="24" t="str">
        <f t="shared" si="25"/>
        <v>(not set)</v>
      </c>
      <c r="J1644" s="24" t="str">
        <f>IF(F1644="","",INDEX('기사 리스트'!B:B,MATCH("https://skinnonews.com"&amp;A1644,'기사 리스트'!C:C,0)))</f>
        <v/>
      </c>
    </row>
    <row r="1645" spans="1:10">
      <c r="A1645" s="30" t="s">
        <v>1410</v>
      </c>
      <c r="B1645" s="30" t="s">
        <v>2911</v>
      </c>
      <c r="C1645" s="30">
        <v>3</v>
      </c>
      <c r="D1645" s="30">
        <v>3</v>
      </c>
      <c r="F1645" s="24" t="str">
        <f>IFERROR(MATCH(A1645,기사별유입!$J$3:$J$3072,0),"")</f>
        <v/>
      </c>
      <c r="G1645" s="24" t="str">
        <f>IF(F1645="","",F1645&amp;"@"&amp;COUNTIF($F$1:F1645,F1645))</f>
        <v/>
      </c>
      <c r="H1645" s="24" t="str">
        <f t="shared" si="25"/>
        <v>Naver 검색</v>
      </c>
      <c r="J1645" s="24" t="str">
        <f>IF(F1645="","",INDEX('기사 리스트'!B:B,MATCH("https://skinnonews.com"&amp;A1645,'기사 리스트'!C:C,0)))</f>
        <v/>
      </c>
    </row>
    <row r="1646" spans="1:10">
      <c r="A1646" s="30" t="s">
        <v>2160</v>
      </c>
      <c r="B1646" s="30" t="s">
        <v>2917</v>
      </c>
      <c r="C1646" s="30">
        <v>3</v>
      </c>
      <c r="D1646" s="30">
        <v>2</v>
      </c>
      <c r="F1646" s="24" t="str">
        <f>IFERROR(MATCH(A1646,기사별유입!$J$3:$J$3072,0),"")</f>
        <v/>
      </c>
      <c r="G1646" s="24" t="str">
        <f>IF(F1646="","",F1646&amp;"@"&amp;COUNTIF($F$1:F1646,F1646))</f>
        <v/>
      </c>
      <c r="H1646" s="24" t="str">
        <f t="shared" si="25"/>
        <v>Skincheonpetrochem.com</v>
      </c>
      <c r="J1646" s="24" t="str">
        <f>IF(F1646="","",INDEX('기사 리스트'!B:B,MATCH("https://skinnonews.com"&amp;A1646,'기사 리스트'!C:C,0)))</f>
        <v/>
      </c>
    </row>
    <row r="1647" spans="1:10">
      <c r="A1647" s="30" t="s">
        <v>1276</v>
      </c>
      <c r="B1647" s="30" t="s">
        <v>2912</v>
      </c>
      <c r="C1647" s="30">
        <v>3</v>
      </c>
      <c r="D1647" s="30">
        <v>3</v>
      </c>
      <c r="F1647" s="24">
        <f>IFERROR(MATCH(A1647,기사별유입!$J$3:$J$3072,0),"")</f>
        <v>38</v>
      </c>
      <c r="G1647" s="24" t="str">
        <f>IF(F1647="","",F1647&amp;"@"&amp;COUNTIF($F$1:F1647,F1647))</f>
        <v>38@5</v>
      </c>
      <c r="H1647" s="24" t="str">
        <f t="shared" si="25"/>
        <v>Facebook</v>
      </c>
      <c r="J1647" s="24" t="str">
        <f>IF(F1647="","",INDEX('기사 리스트'!B:B,MATCH("https://skinnonews.com"&amp;A1647,'기사 리스트'!C:C,0)))</f>
        <v>“생분해성 플라스틱 원료 생산, 국내 미생물 기술로 연다”</v>
      </c>
    </row>
    <row r="1648" spans="1:10">
      <c r="A1648" s="30" t="s">
        <v>1506</v>
      </c>
      <c r="B1648" s="30" t="s">
        <v>2911</v>
      </c>
      <c r="C1648" s="30">
        <v>3</v>
      </c>
      <c r="D1648" s="30">
        <v>3</v>
      </c>
      <c r="F1648" s="24" t="str">
        <f>IFERROR(MATCH(A1648,기사별유입!$J$3:$J$3072,0),"")</f>
        <v/>
      </c>
      <c r="G1648" s="24" t="str">
        <f>IF(F1648="","",F1648&amp;"@"&amp;COUNTIF($F$1:F1648,F1648))</f>
        <v/>
      </c>
      <c r="H1648" s="24" t="str">
        <f t="shared" si="25"/>
        <v>Naver 검색</v>
      </c>
      <c r="J1648" s="24" t="str">
        <f>IF(F1648="","",INDEX('기사 리스트'!B:B,MATCH("https://skinnonews.com"&amp;A1648,'기사 리스트'!C:C,0)))</f>
        <v/>
      </c>
    </row>
    <row r="1649" spans="1:10">
      <c r="A1649" s="30" t="s">
        <v>1250</v>
      </c>
      <c r="B1649" s="30" t="s">
        <v>2916</v>
      </c>
      <c r="C1649" s="30">
        <v>3</v>
      </c>
      <c r="D1649" s="30">
        <v>3</v>
      </c>
      <c r="F1649" s="24" t="str">
        <f>IFERROR(MATCH(A1649,기사별유입!$J$3:$J$3072,0),"")</f>
        <v/>
      </c>
      <c r="G1649" s="24" t="str">
        <f>IF(F1649="","",F1649&amp;"@"&amp;COUNTIF($F$1:F1649,F1649))</f>
        <v/>
      </c>
      <c r="H1649" s="24" t="str">
        <f t="shared" si="25"/>
        <v>Bing</v>
      </c>
      <c r="J1649" s="24" t="str">
        <f>IF(F1649="","",INDEX('기사 리스트'!B:B,MATCH("https://skinnonews.com"&amp;A1649,'기사 리스트'!C:C,0)))</f>
        <v/>
      </c>
    </row>
    <row r="1650" spans="1:10">
      <c r="A1650" s="30" t="s">
        <v>1482</v>
      </c>
      <c r="B1650" s="30" t="s">
        <v>2925</v>
      </c>
      <c r="C1650" s="30">
        <v>3</v>
      </c>
      <c r="D1650" s="30">
        <v>3</v>
      </c>
      <c r="F1650" s="24" t="str">
        <f>IFERROR(MATCH(A1650,기사별유입!$J$3:$J$3072,0),"")</f>
        <v/>
      </c>
      <c r="G1650" s="24" t="str">
        <f>IF(F1650="","",F1650&amp;"@"&amp;COUNTIF($F$1:F1650,F1650))</f>
        <v/>
      </c>
      <c r="H1650" s="24" t="str">
        <f t="shared" si="25"/>
        <v>Naver.com</v>
      </c>
      <c r="J1650" s="24" t="str">
        <f>IF(F1650="","",INDEX('기사 리스트'!B:B,MATCH("https://skinnonews.com"&amp;A1650,'기사 리스트'!C:C,0)))</f>
        <v/>
      </c>
    </row>
    <row r="1651" spans="1:10">
      <c r="A1651" s="30" t="s">
        <v>1677</v>
      </c>
      <c r="B1651" s="30" t="s">
        <v>2917</v>
      </c>
      <c r="C1651" s="30">
        <v>3</v>
      </c>
      <c r="D1651" s="30">
        <v>3</v>
      </c>
      <c r="F1651" s="24" t="str">
        <f>IFERROR(MATCH(A1651,기사별유입!$J$3:$J$3072,0),"")</f>
        <v/>
      </c>
      <c r="G1651" s="24" t="str">
        <f>IF(F1651="","",F1651&amp;"@"&amp;COUNTIF($F$1:F1651,F1651))</f>
        <v/>
      </c>
      <c r="H1651" s="24" t="str">
        <f t="shared" si="25"/>
        <v>Skincheonpetrochem.com</v>
      </c>
      <c r="J1651" s="24" t="str">
        <f>IF(F1651="","",INDEX('기사 리스트'!B:B,MATCH("https://skinnonews.com"&amp;A1651,'기사 리스트'!C:C,0)))</f>
        <v/>
      </c>
    </row>
    <row r="1652" spans="1:10">
      <c r="A1652" s="30" t="s">
        <v>1229</v>
      </c>
      <c r="B1652" s="30" t="s">
        <v>2930</v>
      </c>
      <c r="C1652" s="30">
        <v>3</v>
      </c>
      <c r="D1652" s="30">
        <v>3</v>
      </c>
      <c r="F1652" s="24">
        <f>IFERROR(MATCH(A1652,기사별유입!$J$3:$J$3072,0),"")</f>
        <v>8</v>
      </c>
      <c r="G1652" s="24" t="str">
        <f>IF(F1652="","",F1652&amp;"@"&amp;COUNTIF($F$1:F1652,F1652))</f>
        <v>8@5</v>
      </c>
      <c r="H1652" s="24" t="str">
        <f t="shared" si="25"/>
        <v>M.blog.naver.com</v>
      </c>
      <c r="J1652" s="24" t="str">
        <f>IF(F1652="","",INDEX('기사 리스트'!B:B,MATCH("https://skinnonews.com"&amp;A1652,'기사 리스트'!C:C,0)))</f>
        <v>[팩트체크해油] 석유 고갈… 50년 전에도 앞으로 50년, 지금도 50년?</v>
      </c>
    </row>
    <row r="1653" spans="1:10">
      <c r="A1653" s="30" t="s">
        <v>1445</v>
      </c>
      <c r="B1653" s="30" t="s">
        <v>2910</v>
      </c>
      <c r="C1653" s="30">
        <v>3</v>
      </c>
      <c r="D1653" s="30">
        <v>3</v>
      </c>
      <c r="F1653" s="24" t="str">
        <f>IFERROR(MATCH(A1653,기사별유입!$J$3:$J$3072,0),"")</f>
        <v/>
      </c>
      <c r="G1653" s="24" t="str">
        <f>IF(F1653="","",F1653&amp;"@"&amp;COUNTIF($F$1:F1653,F1653))</f>
        <v/>
      </c>
      <c r="H1653" s="24" t="str">
        <f t="shared" si="25"/>
        <v>Google 검색</v>
      </c>
      <c r="J1653" s="24" t="str">
        <f>IF(F1653="","",INDEX('기사 리스트'!B:B,MATCH("https://skinnonews.com"&amp;A1653,'기사 리스트'!C:C,0)))</f>
        <v/>
      </c>
    </row>
    <row r="1654" spans="1:10">
      <c r="A1654" s="30" t="s">
        <v>1910</v>
      </c>
      <c r="B1654" s="30" t="s">
        <v>2912</v>
      </c>
      <c r="C1654" s="30">
        <v>3</v>
      </c>
      <c r="D1654" s="30">
        <v>3</v>
      </c>
      <c r="F1654" s="24" t="str">
        <f>IFERROR(MATCH(A1654,기사별유입!$J$3:$J$3072,0),"")</f>
        <v/>
      </c>
      <c r="G1654" s="24" t="str">
        <f>IF(F1654="","",F1654&amp;"@"&amp;COUNTIF($F$1:F1654,F1654))</f>
        <v/>
      </c>
      <c r="H1654" s="24" t="str">
        <f t="shared" si="25"/>
        <v>Facebook</v>
      </c>
      <c r="J1654" s="24" t="str">
        <f>IF(F1654="","",INDEX('기사 리스트'!B:B,MATCH("https://skinnonews.com"&amp;A1654,'기사 리스트'!C:C,0)))</f>
        <v/>
      </c>
    </row>
    <row r="1655" spans="1:10">
      <c r="A1655" s="30" t="s">
        <v>1272</v>
      </c>
      <c r="B1655" s="30" t="s">
        <v>2909</v>
      </c>
      <c r="C1655" s="30">
        <v>3</v>
      </c>
      <c r="D1655" s="30">
        <v>2</v>
      </c>
      <c r="F1655" s="24">
        <f>IFERROR(MATCH(A1655,기사별유입!$J$3:$J$3072,0),"")</f>
        <v>77</v>
      </c>
      <c r="G1655" s="24" t="str">
        <f>IF(F1655="","",F1655&amp;"@"&amp;COUNTIF($F$1:F1655,F1655))</f>
        <v>77@2</v>
      </c>
      <c r="H1655" s="24" t="str">
        <f t="shared" si="25"/>
        <v>직접유입</v>
      </c>
      <c r="J1655" s="24" t="str">
        <f>IF(F1655="","",INDEX('기사 리스트'!B:B,MATCH("https://skinnonews.com"&amp;A1655,'기사 리스트'!C:C,0)))</f>
        <v>SK이노베이션, AI/DT 입힌 스마트플랜트 2.0 도입… 현장 효율성 대폭 높인다</v>
      </c>
    </row>
    <row r="1656" spans="1:10">
      <c r="A1656" s="30" t="s">
        <v>1678</v>
      </c>
      <c r="B1656" s="30" t="s">
        <v>2917</v>
      </c>
      <c r="C1656" s="30">
        <v>3</v>
      </c>
      <c r="D1656" s="30">
        <v>3</v>
      </c>
      <c r="F1656" s="24" t="str">
        <f>IFERROR(MATCH(A1656,기사별유입!$J$3:$J$3072,0),"")</f>
        <v/>
      </c>
      <c r="G1656" s="24" t="str">
        <f>IF(F1656="","",F1656&amp;"@"&amp;COUNTIF($F$1:F1656,F1656))</f>
        <v/>
      </c>
      <c r="H1656" s="24" t="str">
        <f t="shared" si="25"/>
        <v>Skincheonpetrochem.com</v>
      </c>
      <c r="J1656" s="24" t="str">
        <f>IF(F1656="","",INDEX('기사 리스트'!B:B,MATCH("https://skinnonews.com"&amp;A1656,'기사 리스트'!C:C,0)))</f>
        <v/>
      </c>
    </row>
    <row r="1657" spans="1:10">
      <c r="A1657" s="30" t="s">
        <v>1459</v>
      </c>
      <c r="B1657" s="30" t="s">
        <v>2911</v>
      </c>
      <c r="C1657" s="30">
        <v>3</v>
      </c>
      <c r="D1657" s="30">
        <v>2</v>
      </c>
      <c r="F1657" s="24" t="str">
        <f>IFERROR(MATCH(A1657,기사별유입!$J$3:$J$3072,0),"")</f>
        <v/>
      </c>
      <c r="G1657" s="24" t="str">
        <f>IF(F1657="","",F1657&amp;"@"&amp;COUNTIF($F$1:F1657,F1657))</f>
        <v/>
      </c>
      <c r="H1657" s="24" t="str">
        <f t="shared" si="25"/>
        <v>Naver 검색</v>
      </c>
      <c r="J1657" s="24" t="str">
        <f>IF(F1657="","",INDEX('기사 리스트'!B:B,MATCH("https://skinnonews.com"&amp;A1657,'기사 리스트'!C:C,0)))</f>
        <v/>
      </c>
    </row>
    <row r="1658" spans="1:10">
      <c r="A1658" s="30" t="s">
        <v>1310</v>
      </c>
      <c r="B1658" s="30" t="s">
        <v>2913</v>
      </c>
      <c r="C1658" s="30">
        <v>3</v>
      </c>
      <c r="D1658" s="30">
        <v>2</v>
      </c>
      <c r="F1658" s="24" t="str">
        <f>IFERROR(MATCH(A1658,기사별유입!$J$3:$J$3072,0),"")</f>
        <v/>
      </c>
      <c r="G1658" s="24" t="str">
        <f>IF(F1658="","",F1658&amp;"@"&amp;COUNTIF($F$1:F1658,F1658))</f>
        <v/>
      </c>
      <c r="H1658" s="24" t="str">
        <f t="shared" si="25"/>
        <v>Sk-on.com</v>
      </c>
      <c r="J1658" s="24" t="str">
        <f>IF(F1658="","",INDEX('기사 리스트'!B:B,MATCH("https://skinnonews.com"&amp;A1658,'기사 리스트'!C:C,0)))</f>
        <v/>
      </c>
    </row>
    <row r="1659" spans="1:10">
      <c r="A1659" s="30" t="s">
        <v>1234</v>
      </c>
      <c r="B1659" s="30" t="s">
        <v>2935</v>
      </c>
      <c r="C1659" s="30">
        <v>3</v>
      </c>
      <c r="D1659" s="30">
        <v>1</v>
      </c>
      <c r="F1659" s="24">
        <f>IFERROR(MATCH(A1659,기사별유입!$J$3:$J$3072,0),"")</f>
        <v>34</v>
      </c>
      <c r="G1659" s="24" t="str">
        <f>IF(F1659="","",F1659&amp;"@"&amp;COUNTIF($F$1:F1659,F1659))</f>
        <v>34@5</v>
      </c>
      <c r="H1659" s="24" t="str">
        <f t="shared" si="25"/>
        <v>M.search.naver.com</v>
      </c>
      <c r="J1659" s="24" t="str">
        <f>IF(F1659="","",INDEX('기사 리스트'!B:B,MATCH("https://skinnonews.com"&amp;A1659,'기사 리스트'!C:C,0)))</f>
        <v>[에너지食] ‘빛과 소금’ 대신 ‘빛과 석유’! – 시추 기술의 발전으로 알아보는 땅 속 보물찾기</v>
      </c>
    </row>
    <row r="1660" spans="1:10">
      <c r="A1660" s="30" t="s">
        <v>1234</v>
      </c>
      <c r="B1660" s="30" t="s">
        <v>2911</v>
      </c>
      <c r="C1660" s="30">
        <v>3</v>
      </c>
      <c r="D1660" s="30">
        <v>3</v>
      </c>
      <c r="F1660" s="24">
        <f>IFERROR(MATCH(A1660,기사별유입!$J$3:$J$3072,0),"")</f>
        <v>34</v>
      </c>
      <c r="G1660" s="24" t="str">
        <f>IF(F1660="","",F1660&amp;"@"&amp;COUNTIF($F$1:F1660,F1660))</f>
        <v>34@6</v>
      </c>
      <c r="H1660" s="24" t="str">
        <f t="shared" si="25"/>
        <v>Naver 검색</v>
      </c>
      <c r="J1660" s="24" t="str">
        <f>IF(F1660="","",INDEX('기사 리스트'!B:B,MATCH("https://skinnonews.com"&amp;A1660,'기사 리스트'!C:C,0)))</f>
        <v>[에너지食] ‘빛과 소금’ 대신 ‘빛과 석유’! – 시추 기술의 발전으로 알아보는 땅 속 보물찾기</v>
      </c>
    </row>
    <row r="1661" spans="1:10">
      <c r="A1661" s="30" t="s">
        <v>1228</v>
      </c>
      <c r="B1661" s="30" t="s">
        <v>2913</v>
      </c>
      <c r="C1661" s="30">
        <v>3</v>
      </c>
      <c r="D1661" s="30">
        <v>2</v>
      </c>
      <c r="F1661" s="24">
        <f>IFERROR(MATCH(A1661,기사별유입!$J$3:$J$3072,0),"")</f>
        <v>56</v>
      </c>
      <c r="G1661" s="24" t="str">
        <f>IF(F1661="","",F1661&amp;"@"&amp;COUNTIF($F$1:F1661,F1661))</f>
        <v>56@4</v>
      </c>
      <c r="H1661" s="24" t="str">
        <f t="shared" si="25"/>
        <v>Sk-on.com</v>
      </c>
      <c r="J1661" s="24" t="str">
        <f>IF(F1661="","",INDEX('기사 리스트'!B:B,MATCH("https://skinnonews.com"&amp;A1661,'기사 리스트'!C:C,0)))</f>
        <v>SK온, 비상경영 선언… 이석희 대표 “자강불식으로 위기극복”</v>
      </c>
    </row>
    <row r="1662" spans="1:10">
      <c r="A1662" s="30" t="s">
        <v>1222</v>
      </c>
      <c r="B1662" s="30" t="s">
        <v>2912</v>
      </c>
      <c r="C1662" s="30">
        <v>3</v>
      </c>
      <c r="D1662" s="30">
        <v>3</v>
      </c>
      <c r="F1662" s="24" t="str">
        <f>IFERROR(MATCH(A1662,기사별유입!$J$3:$J$3072,0),"")</f>
        <v/>
      </c>
      <c r="G1662" s="24" t="str">
        <f>IF(F1662="","",F1662&amp;"@"&amp;COUNTIF($F$1:F1662,F1662))</f>
        <v/>
      </c>
      <c r="H1662" s="24" t="str">
        <f t="shared" si="25"/>
        <v>Facebook</v>
      </c>
      <c r="J1662" s="24" t="str">
        <f>IF(F1662="","",INDEX('기사 리스트'!B:B,MATCH("https://skinnonews.com"&amp;A1662,'기사 리스트'!C:C,0)))</f>
        <v/>
      </c>
    </row>
    <row r="1663" spans="1:10">
      <c r="A1663" s="30" t="s">
        <v>1314</v>
      </c>
      <c r="B1663" s="30" t="s">
        <v>2925</v>
      </c>
      <c r="C1663" s="30">
        <v>3</v>
      </c>
      <c r="D1663" s="30">
        <v>3</v>
      </c>
      <c r="F1663" s="24" t="str">
        <f>IFERROR(MATCH(A1663,기사별유입!$J$3:$J$3072,0),"")</f>
        <v/>
      </c>
      <c r="G1663" s="24" t="str">
        <f>IF(F1663="","",F1663&amp;"@"&amp;COUNTIF($F$1:F1663,F1663))</f>
        <v/>
      </c>
      <c r="H1663" s="24" t="str">
        <f t="shared" si="25"/>
        <v>Naver.com</v>
      </c>
      <c r="J1663" s="24" t="str">
        <f>IF(F1663="","",INDEX('기사 리스트'!B:B,MATCH("https://skinnonews.com"&amp;A1663,'기사 리스트'!C:C,0)))</f>
        <v/>
      </c>
    </row>
    <row r="1664" spans="1:10">
      <c r="A1664" s="30" t="s">
        <v>3128</v>
      </c>
      <c r="B1664" s="30" t="s">
        <v>2911</v>
      </c>
      <c r="C1664" s="30">
        <v>3</v>
      </c>
      <c r="D1664" s="30">
        <v>2</v>
      </c>
      <c r="F1664" s="24" t="str">
        <f>IFERROR(MATCH(A1664,기사별유입!$J$3:$J$3072,0),"")</f>
        <v/>
      </c>
      <c r="G1664" s="24" t="str">
        <f>IF(F1664="","",F1664&amp;"@"&amp;COUNTIF($F$1:F1664,F1664))</f>
        <v/>
      </c>
      <c r="H1664" s="24" t="str">
        <f t="shared" si="25"/>
        <v>Naver 검색</v>
      </c>
      <c r="J1664" s="24" t="str">
        <f>IF(F1664="","",INDEX('기사 리스트'!B:B,MATCH("https://skinnonews.com"&amp;A1664,'기사 리스트'!C:C,0)))</f>
        <v/>
      </c>
    </row>
    <row r="1665" spans="1:10">
      <c r="A1665" s="30" t="s">
        <v>3105</v>
      </c>
      <c r="B1665" s="30" t="s">
        <v>2916</v>
      </c>
      <c r="C1665" s="30">
        <v>3</v>
      </c>
      <c r="D1665" s="30">
        <v>2</v>
      </c>
      <c r="F1665" s="24">
        <f>IFERROR(MATCH(A1665,기사별유입!$J$3:$J$3072,0),"")</f>
        <v>27</v>
      </c>
      <c r="G1665" s="24" t="str">
        <f>IF(F1665="","",F1665&amp;"@"&amp;COUNTIF($F$1:F1665,F1665))</f>
        <v>27@6</v>
      </c>
      <c r="H1665" s="24" t="str">
        <f t="shared" si="25"/>
        <v>Bing</v>
      </c>
      <c r="J1665" s="24" t="str">
        <f>IF(F1665="","",INDEX('기사 리스트'!B:B,MATCH("https://skinnonews.com"&amp;A1665,'기사 리스트'!C:C,0)))</f>
        <v>[SK이노베이션 2024년 2분기 실적 발표] 2024년 상반기 매출액 37조 6,542억원, 영업이익 5,789억원 달성… 하반기도 지속 성장 전망</v>
      </c>
    </row>
    <row r="1666" spans="1:10">
      <c r="A1666" s="30" t="s">
        <v>3108</v>
      </c>
      <c r="B1666" s="30" t="s">
        <v>2917</v>
      </c>
      <c r="C1666" s="30">
        <v>3</v>
      </c>
      <c r="D1666" s="30">
        <v>3</v>
      </c>
      <c r="F1666" s="24" t="str">
        <f>IFERROR(MATCH(A1666,기사별유입!$J$3:$J$3072,0),"")</f>
        <v/>
      </c>
      <c r="G1666" s="24" t="str">
        <f>IF(F1666="","",F1666&amp;"@"&amp;COUNTIF($F$1:F1666,F1666))</f>
        <v/>
      </c>
      <c r="H1666" s="24" t="str">
        <f t="shared" si="25"/>
        <v>Skincheonpetrochem.com</v>
      </c>
      <c r="J1666" s="24" t="str">
        <f>IF(F1666="","",INDEX('기사 리스트'!B:B,MATCH("https://skinnonews.com"&amp;A1666,'기사 리스트'!C:C,0)))</f>
        <v/>
      </c>
    </row>
    <row r="1667" spans="1:10">
      <c r="A1667" s="30" t="s">
        <v>3113</v>
      </c>
      <c r="B1667" s="30" t="s">
        <v>2936</v>
      </c>
      <c r="C1667" s="30">
        <v>3</v>
      </c>
      <c r="D1667" s="30">
        <v>2</v>
      </c>
      <c r="F1667" s="24" t="str">
        <f>IFERROR(MATCH(A1667,기사별유입!$J$3:$J$3072,0),"")</f>
        <v/>
      </c>
      <c r="G1667" s="24" t="str">
        <f>IF(F1667="","",F1667&amp;"@"&amp;COUNTIF($F$1:F1667,F1667))</f>
        <v/>
      </c>
      <c r="H1667" s="24" t="str">
        <f t="shared" ref="H1667:H1730" si="26">IF(B1667="naver","Naver 검색",IF(B1667="google","Google 검색",IF(B1667="(direct)","직접유입",UPPER(LEFT(B1667,1))&amp;MID(B1667,2,99))))</f>
        <v>Skearthon.com</v>
      </c>
      <c r="J1667" s="24" t="str">
        <f>IF(F1667="","",INDEX('기사 리스트'!B:B,MATCH("https://skinnonews.com"&amp;A1667,'기사 리스트'!C:C,0)))</f>
        <v/>
      </c>
    </row>
    <row r="1668" spans="1:10">
      <c r="A1668" s="30" t="s">
        <v>3106</v>
      </c>
      <c r="B1668" s="30" t="s">
        <v>2926</v>
      </c>
      <c r="C1668" s="30">
        <v>3</v>
      </c>
      <c r="D1668" s="30">
        <v>3</v>
      </c>
      <c r="F1668" s="24">
        <f>IFERROR(MATCH(A1668,기사별유입!$J$3:$J$3072,0),"")</f>
        <v>50</v>
      </c>
      <c r="G1668" s="24" t="str">
        <f>IF(F1668="","",F1668&amp;"@"&amp;COUNTIF($F$1:F1668,F1668))</f>
        <v>50@7</v>
      </c>
      <c r="H1668" s="24" t="str">
        <f t="shared" si="26"/>
        <v>Instagramstory</v>
      </c>
      <c r="J1668" s="24" t="str">
        <f>IF(F1668="","",INDEX('기사 리스트'!B:B,MATCH("https://skinnonews.com"&amp;A1668,'기사 리스트'!C:C,0)))</f>
        <v>[에너지食] 어둠을 밝히던 등유가 거대한 비행기를 띄운다고?!</v>
      </c>
    </row>
    <row r="1669" spans="1:10">
      <c r="A1669" s="30" t="s">
        <v>3115</v>
      </c>
      <c r="B1669" s="30" t="s">
        <v>2912</v>
      </c>
      <c r="C1669" s="30">
        <v>3</v>
      </c>
      <c r="D1669" s="30">
        <v>1</v>
      </c>
      <c r="F1669" s="24" t="str">
        <f>IFERROR(MATCH(A1669,기사별유입!$J$3:$J$3072,0),"")</f>
        <v/>
      </c>
      <c r="G1669" s="24" t="str">
        <f>IF(F1669="","",F1669&amp;"@"&amp;COUNTIF($F$1:F1669,F1669))</f>
        <v/>
      </c>
      <c r="H1669" s="24" t="str">
        <f t="shared" si="26"/>
        <v>Facebook</v>
      </c>
      <c r="J1669" s="24" t="str">
        <f>IF(F1669="","",INDEX('기사 리스트'!B:B,MATCH("https://skinnonews.com"&amp;A1669,'기사 리스트'!C:C,0)))</f>
        <v/>
      </c>
    </row>
    <row r="1670" spans="1:10">
      <c r="A1670" s="30" t="s">
        <v>3115</v>
      </c>
      <c r="B1670" s="30" t="s">
        <v>2925</v>
      </c>
      <c r="C1670" s="30">
        <v>3</v>
      </c>
      <c r="D1670" s="30">
        <v>3</v>
      </c>
      <c r="F1670" s="24" t="str">
        <f>IFERROR(MATCH(A1670,기사별유입!$J$3:$J$3072,0),"")</f>
        <v/>
      </c>
      <c r="G1670" s="24" t="str">
        <f>IF(F1670="","",F1670&amp;"@"&amp;COUNTIF($F$1:F1670,F1670))</f>
        <v/>
      </c>
      <c r="H1670" s="24" t="str">
        <f t="shared" si="26"/>
        <v>Naver.com</v>
      </c>
      <c r="J1670" s="24" t="str">
        <f>IF(F1670="","",INDEX('기사 리스트'!B:B,MATCH("https://skinnonews.com"&amp;A1670,'기사 리스트'!C:C,0)))</f>
        <v/>
      </c>
    </row>
    <row r="1671" spans="1:10">
      <c r="A1671" s="30" t="s">
        <v>3110</v>
      </c>
      <c r="B1671" s="30" t="s">
        <v>2971</v>
      </c>
      <c r="C1671" s="30">
        <v>3</v>
      </c>
      <c r="D1671" s="30">
        <v>1</v>
      </c>
      <c r="F1671" s="24" t="str">
        <f>IFERROR(MATCH(A1671,기사별유입!$J$3:$J$3072,0),"")</f>
        <v/>
      </c>
      <c r="G1671" s="24" t="str">
        <f>IF(F1671="","",F1671&amp;"@"&amp;COUNTIF($F$1:F1671,F1671))</f>
        <v/>
      </c>
      <c r="H1671" s="24" t="str">
        <f t="shared" si="26"/>
        <v>Statics.teams.cdn.office.net</v>
      </c>
      <c r="J1671" s="24" t="str">
        <f>IF(F1671="","",INDEX('기사 리스트'!B:B,MATCH("https://skinnonews.com"&amp;A1671,'기사 리스트'!C:C,0)))</f>
        <v/>
      </c>
    </row>
    <row r="1672" spans="1:10">
      <c r="A1672" s="30" t="s">
        <v>3116</v>
      </c>
      <c r="B1672" s="30" t="s">
        <v>2925</v>
      </c>
      <c r="C1672" s="30">
        <v>3</v>
      </c>
      <c r="D1672" s="30">
        <v>3</v>
      </c>
      <c r="F1672" s="24" t="str">
        <f>IFERROR(MATCH(A1672,기사별유입!$J$3:$J$3072,0),"")</f>
        <v/>
      </c>
      <c r="G1672" s="24" t="str">
        <f>IF(F1672="","",F1672&amp;"@"&amp;COUNTIF($F$1:F1672,F1672))</f>
        <v/>
      </c>
      <c r="H1672" s="24" t="str">
        <f t="shared" si="26"/>
        <v>Naver.com</v>
      </c>
      <c r="J1672" s="24" t="str">
        <f>IF(F1672="","",INDEX('기사 리스트'!B:B,MATCH("https://skinnonews.com"&amp;A1672,'기사 리스트'!C:C,0)))</f>
        <v/>
      </c>
    </row>
    <row r="1673" spans="1:10">
      <c r="A1673" s="30" t="s">
        <v>3116</v>
      </c>
      <c r="B1673" s="30" t="s">
        <v>2913</v>
      </c>
      <c r="C1673" s="30">
        <v>3</v>
      </c>
      <c r="D1673" s="30">
        <v>1</v>
      </c>
      <c r="F1673" s="24" t="str">
        <f>IFERROR(MATCH(A1673,기사별유입!$J$3:$J$3072,0),"")</f>
        <v/>
      </c>
      <c r="G1673" s="24" t="str">
        <f>IF(F1673="","",F1673&amp;"@"&amp;COUNTIF($F$1:F1673,F1673))</f>
        <v/>
      </c>
      <c r="H1673" s="24" t="str">
        <f t="shared" si="26"/>
        <v>Sk-on.com</v>
      </c>
      <c r="J1673" s="24" t="str">
        <f>IF(F1673="","",INDEX('기사 리스트'!B:B,MATCH("https://skinnonews.com"&amp;A1673,'기사 리스트'!C:C,0)))</f>
        <v/>
      </c>
    </row>
    <row r="1674" spans="1:10">
      <c r="A1674" s="30" t="s">
        <v>3107</v>
      </c>
      <c r="B1674" s="30" t="s">
        <v>2917</v>
      </c>
      <c r="C1674" s="30">
        <v>3</v>
      </c>
      <c r="D1674" s="30">
        <v>3</v>
      </c>
      <c r="F1674" s="24">
        <f>IFERROR(MATCH(A1674,기사별유입!$J$3:$J$3072,0),"")</f>
        <v>14</v>
      </c>
      <c r="G1674" s="24" t="str">
        <f>IF(F1674="","",F1674&amp;"@"&amp;COUNTIF($F$1:F1674,F1674))</f>
        <v>14@4</v>
      </c>
      <c r="H1674" s="24" t="str">
        <f t="shared" si="26"/>
        <v>Skincheonpetrochem.com</v>
      </c>
      <c r="J1674" s="24" t="str">
        <f>IF(F1674="","",INDEX('기사 리스트'!B:B,MATCH("https://skinnonews.com"&amp;A1674,'기사 리스트'!C:C,0)))</f>
        <v>SK이노베이션-SK E&amp;S 합병안 압도적 찬성으로 통과… ”자산 100조원 규모 아태 최대 민간 에너지기업 첫발”</v>
      </c>
    </row>
    <row r="1675" spans="1:10">
      <c r="A1675" s="30" t="s">
        <v>3480</v>
      </c>
      <c r="B1675" s="30" t="s">
        <v>2977</v>
      </c>
      <c r="C1675" s="30">
        <v>3</v>
      </c>
      <c r="D1675" s="30">
        <v>3</v>
      </c>
      <c r="F1675" s="24">
        <f>IFERROR(MATCH(A1675,기사별유입!$J$3:$J$3072,0),"")</f>
        <v>2</v>
      </c>
      <c r="G1675" s="24" t="str">
        <f>IF(F1675="","",F1675&amp;"@"&amp;COUNTIF($F$1:F1675,F1675))</f>
        <v>2@8</v>
      </c>
      <c r="H1675" s="24" t="str">
        <f t="shared" si="26"/>
        <v>Facebook.com</v>
      </c>
      <c r="J1675" s="24" t="str">
        <f>IF(F1675="","",INDEX('기사 리스트'!B:B,MATCH("https://skinnonews.com"&amp;A1675,'기사 리스트'!C:C,0)))</f>
        <v>손때 묻어 누렇게 변한 케이스? 누군가 밟아서 하얗게 변한 의자? 정말 우리가 잘못 관리한 걸까?</v>
      </c>
    </row>
    <row r="1676" spans="1:10">
      <c r="A1676" s="30" t="s">
        <v>3480</v>
      </c>
      <c r="B1676" s="30" t="s">
        <v>2925</v>
      </c>
      <c r="C1676" s="30">
        <v>3</v>
      </c>
      <c r="D1676" s="30">
        <v>3</v>
      </c>
      <c r="F1676" s="24">
        <f>IFERROR(MATCH(A1676,기사별유입!$J$3:$J$3072,0),"")</f>
        <v>2</v>
      </c>
      <c r="G1676" s="24" t="str">
        <f>IF(F1676="","",F1676&amp;"@"&amp;COUNTIF($F$1:F1676,F1676))</f>
        <v>2@9</v>
      </c>
      <c r="H1676" s="24" t="str">
        <f t="shared" si="26"/>
        <v>Naver.com</v>
      </c>
      <c r="J1676" s="24" t="str">
        <f>IF(F1676="","",INDEX('기사 리스트'!B:B,MATCH("https://skinnonews.com"&amp;A1676,'기사 리스트'!C:C,0)))</f>
        <v>손때 묻어 누렇게 변한 케이스? 누군가 밟아서 하얗게 변한 의자? 정말 우리가 잘못 관리한 걸까?</v>
      </c>
    </row>
    <row r="1677" spans="1:10">
      <c r="A1677" s="30" t="s">
        <v>3536</v>
      </c>
      <c r="B1677" s="30" t="s">
        <v>2912</v>
      </c>
      <c r="C1677" s="30">
        <v>3</v>
      </c>
      <c r="D1677" s="30">
        <v>1</v>
      </c>
      <c r="F1677" s="24" t="str">
        <f>IFERROR(MATCH(A1677,기사별유입!$J$3:$J$3072,0),"")</f>
        <v/>
      </c>
      <c r="G1677" s="24" t="str">
        <f>IF(F1677="","",F1677&amp;"@"&amp;COUNTIF($F$1:F1677,F1677))</f>
        <v/>
      </c>
      <c r="H1677" s="24" t="str">
        <f t="shared" si="26"/>
        <v>Facebook</v>
      </c>
      <c r="J1677" s="24" t="str">
        <f>IF(F1677="","",INDEX('기사 리스트'!B:B,MATCH("https://skinnonews.com"&amp;A1677,'기사 리스트'!C:C,0)))</f>
        <v/>
      </c>
    </row>
    <row r="1678" spans="1:10">
      <c r="A1678" s="30" t="s">
        <v>3482</v>
      </c>
      <c r="B1678" s="30" t="s">
        <v>2914</v>
      </c>
      <c r="C1678" s="30">
        <v>3</v>
      </c>
      <c r="D1678" s="30">
        <v>1</v>
      </c>
      <c r="F1678" s="24">
        <f>IFERROR(MATCH(A1678,기사별유입!$J$3:$J$3072,0),"")</f>
        <v>15</v>
      </c>
      <c r="G1678" s="24" t="str">
        <f>IF(F1678="","",F1678&amp;"@"&amp;COUNTIF($F$1:F1678,F1678))</f>
        <v>15@7</v>
      </c>
      <c r="H1678" s="24" t="str">
        <f t="shared" si="26"/>
        <v>Enclean.com</v>
      </c>
      <c r="J1678" s="24" t="str">
        <f>IF(F1678="","",INDEX('기사 리스트'!B:B,MATCH("https://skinnonews.com"&amp;A1678,'기사 리스트'!C:C,0)))</f>
        <v>SK이노베이션, 발달장애 아동들과 ‘행복 여정’ 나서</v>
      </c>
    </row>
    <row r="1679" spans="1:10">
      <c r="A1679" s="30" t="s">
        <v>3484</v>
      </c>
      <c r="B1679" s="30" t="s">
        <v>2977</v>
      </c>
      <c r="C1679" s="30">
        <v>3</v>
      </c>
      <c r="D1679" s="30">
        <v>3</v>
      </c>
      <c r="F1679" s="24">
        <f>IFERROR(MATCH(A1679,기사별유입!$J$3:$J$3072,0),"")</f>
        <v>22</v>
      </c>
      <c r="G1679" s="24" t="str">
        <f>IF(F1679="","",F1679&amp;"@"&amp;COUNTIF($F$1:F1679,F1679))</f>
        <v>22@7</v>
      </c>
      <c r="H1679" s="24" t="str">
        <f t="shared" si="26"/>
        <v>Facebook.com</v>
      </c>
      <c r="J1679" s="24" t="str">
        <f>IF(F1679="","",INDEX('기사 리스트'!B:B,MATCH("https://skinnonews.com"&amp;A1679,'기사 리스트'!C:C,0)))</f>
        <v>배터리 소재 전문가이자 반려견 사진작가? SK아이이테크놀로지 폴란드 법인 구성원, ‘우카시 그루젠(Łukasz Grudzień)’의 행복한 이중생활!</v>
      </c>
    </row>
    <row r="1680" spans="1:10">
      <c r="A1680" s="30" t="s">
        <v>3484</v>
      </c>
      <c r="B1680" s="30" t="s">
        <v>2958</v>
      </c>
      <c r="C1680" s="30">
        <v>3</v>
      </c>
      <c r="D1680" s="30">
        <v>3</v>
      </c>
      <c r="F1680" s="24">
        <f>IFERROR(MATCH(A1680,기사별유입!$J$3:$J$3072,0),"")</f>
        <v>22</v>
      </c>
      <c r="G1680" s="24" t="str">
        <f>IF(F1680="","",F1680&amp;"@"&amp;COUNTIF($F$1:F1680,F1680))</f>
        <v>22@8</v>
      </c>
      <c r="H1680" s="24" t="str">
        <f t="shared" si="26"/>
        <v>M.facebook.com</v>
      </c>
      <c r="J1680" s="24" t="str">
        <f>IF(F1680="","",INDEX('기사 리스트'!B:B,MATCH("https://skinnonews.com"&amp;A1680,'기사 리스트'!C:C,0)))</f>
        <v>배터리 소재 전문가이자 반려견 사진작가? SK아이이테크놀로지 폴란드 법인 구성원, ‘우카시 그루젠(Łukasz Grudzień)’의 행복한 이중생활!</v>
      </c>
    </row>
    <row r="1681" spans="1:10">
      <c r="A1681" s="30" t="s">
        <v>3489</v>
      </c>
      <c r="B1681" s="30" t="s">
        <v>2911</v>
      </c>
      <c r="C1681" s="30">
        <v>3</v>
      </c>
      <c r="D1681" s="30">
        <v>2</v>
      </c>
      <c r="F1681" s="24">
        <f>IFERROR(MATCH(A1681,기사별유입!$J$3:$J$3072,0),"")</f>
        <v>68</v>
      </c>
      <c r="G1681" s="24" t="str">
        <f>IF(F1681="","",F1681&amp;"@"&amp;COUNTIF($F$1:F1681,F1681))</f>
        <v>68@4</v>
      </c>
      <c r="H1681" s="24" t="str">
        <f t="shared" si="26"/>
        <v>Naver 검색</v>
      </c>
      <c r="J1681" s="24" t="str">
        <f>IF(F1681="","",INDEX('기사 리스트'!B:B,MATCH("https://skinnonews.com"&amp;A1681,'기사 리스트'!C:C,0)))</f>
        <v>SK어스온, 말레이시아 광구 개발 타당성 검증 나선다</v>
      </c>
    </row>
    <row r="1682" spans="1:10">
      <c r="A1682" s="30" t="s">
        <v>3485</v>
      </c>
      <c r="B1682" s="30" t="s">
        <v>2915</v>
      </c>
      <c r="C1682" s="30">
        <v>3</v>
      </c>
      <c r="D1682" s="30">
        <v>3</v>
      </c>
      <c r="F1682" s="24">
        <f>IFERROR(MATCH(A1682,기사별유입!$J$3:$J$3072,0),"")</f>
        <v>26</v>
      </c>
      <c r="G1682" s="24" t="str">
        <f>IF(F1682="","",F1682&amp;"@"&amp;COUNTIF($F$1:F1682,F1682))</f>
        <v>26@6</v>
      </c>
      <c r="H1682" s="24" t="str">
        <f t="shared" si="26"/>
        <v>Skgeocentric.com</v>
      </c>
      <c r="J1682" s="24" t="str">
        <f>IF(F1682="","",INDEX('기사 리스트'!B:B,MATCH("https://skinnonews.com"&amp;A1682,'기사 리스트'!C:C,0)))</f>
        <v>한화-SK, ‘불타지 않는 ESS’ 세계최초 개발… “글로벌 친환경 선박시장 공략”</v>
      </c>
    </row>
    <row r="1683" spans="1:10">
      <c r="A1683" s="30" t="s">
        <v>3483</v>
      </c>
      <c r="B1683" s="30" t="s">
        <v>2925</v>
      </c>
      <c r="C1683" s="30">
        <v>3</v>
      </c>
      <c r="D1683" s="30">
        <v>2</v>
      </c>
      <c r="F1683" s="24">
        <f>IFERROR(MATCH(A1683,기사별유입!$J$3:$J$3072,0),"")</f>
        <v>21</v>
      </c>
      <c r="G1683" s="24" t="str">
        <f>IF(F1683="","",F1683&amp;"@"&amp;COUNTIF($F$1:F1683,F1683))</f>
        <v>21@7</v>
      </c>
      <c r="H1683" s="24" t="str">
        <f t="shared" si="26"/>
        <v>Naver.com</v>
      </c>
      <c r="J1683" s="24" t="str">
        <f>IF(F1683="","",INDEX('기사 리스트'!B:B,MATCH("https://skinnonews.com"&amp;A1683,'기사 리스트'!C:C,0)))</f>
        <v>SK에너지, 국내 최초 지속가능항공유 전용 생산라인 갖췄다</v>
      </c>
    </row>
    <row r="1684" spans="1:10">
      <c r="A1684" s="30" t="s">
        <v>3487</v>
      </c>
      <c r="B1684" s="30" t="s">
        <v>2934</v>
      </c>
      <c r="C1684" s="30">
        <v>3</v>
      </c>
      <c r="D1684" s="30">
        <v>1</v>
      </c>
      <c r="F1684" s="24">
        <f>IFERROR(MATCH(A1684,기사별유입!$J$3:$J$3072,0),"")</f>
        <v>61</v>
      </c>
      <c r="G1684" s="24" t="str">
        <f>IF(F1684="","",F1684&amp;"@"&amp;COUNTIF($F$1:F1684,F1684))</f>
        <v>61@6</v>
      </c>
      <c r="H1684" s="24" t="str">
        <f t="shared" si="26"/>
        <v>Skinnovation.co.kr</v>
      </c>
      <c r="J1684" s="24" t="str">
        <f>IF(F1684="","",INDEX('기사 리스트'!B:B,MATCH("https://skinnonews.com"&amp;A1684,'기사 리스트'!C:C,0)))</f>
        <v>SK엔무브, 에코바디스 ESG 평가 ‘골드 등급’ 획득</v>
      </c>
    </row>
    <row r="1685" spans="1:10">
      <c r="A1685" s="30" t="s">
        <v>3505</v>
      </c>
      <c r="B1685" s="30" t="s">
        <v>2910</v>
      </c>
      <c r="C1685" s="30">
        <v>3</v>
      </c>
      <c r="D1685" s="30">
        <v>3</v>
      </c>
      <c r="F1685" s="24">
        <f>IFERROR(MATCH(A1685,기사별유입!$J$3:$J$3072,0),"")</f>
        <v>98</v>
      </c>
      <c r="G1685" s="24" t="str">
        <f>IF(F1685="","",F1685&amp;"@"&amp;COUNTIF($F$1:F1685,F1685))</f>
        <v>98@2</v>
      </c>
      <c r="H1685" s="24" t="str">
        <f t="shared" si="26"/>
        <v>Google 검색</v>
      </c>
      <c r="J1685" s="24" t="str">
        <f>IF(F1685="","",INDEX('기사 리스트'!B:B,MATCH("https://skinnonews.com"&amp;A1685,'기사 리스트'!C:C,0)))</f>
        <v>[사진] 한화-SK, ‘불타지 않는 ESS’ 세계최초 개발… “글로벌 친환경 선박시장 공략”</v>
      </c>
    </row>
    <row r="1686" spans="1:10">
      <c r="A1686" s="30" t="s">
        <v>3481</v>
      </c>
      <c r="B1686" s="30" t="s">
        <v>2911</v>
      </c>
      <c r="C1686" s="30">
        <v>3</v>
      </c>
      <c r="D1686" s="30">
        <v>3</v>
      </c>
      <c r="F1686" s="24">
        <f>IFERROR(MATCH(A1686,기사별유입!$J$3:$J$3072,0),"")</f>
        <v>11</v>
      </c>
      <c r="G1686" s="24" t="str">
        <f>IF(F1686="","",F1686&amp;"@"&amp;COUNTIF($F$1:F1686,F1686))</f>
        <v>11@6</v>
      </c>
      <c r="H1686" s="24" t="str">
        <f t="shared" si="26"/>
        <v>Naver 검색</v>
      </c>
      <c r="J1686" s="24" t="str">
        <f>IF(F1686="","",INDEX('기사 리스트'!B:B,MATCH("https://skinnonews.com"&amp;A1686,'기사 리스트'!C:C,0)))</f>
        <v>“소원을 말해봐♬” 아이의 소중한 꿈을 현실로 만드는 위시 메이커(Wish Maker)</v>
      </c>
    </row>
    <row r="1687" spans="1:10">
      <c r="A1687" s="30" t="s">
        <v>3488</v>
      </c>
      <c r="B1687" s="30" t="s">
        <v>2912</v>
      </c>
      <c r="C1687" s="30">
        <v>3</v>
      </c>
      <c r="D1687" s="30">
        <v>1</v>
      </c>
      <c r="F1687" s="24">
        <f>IFERROR(MATCH(A1687,기사별유입!$J$3:$J$3072,0),"")</f>
        <v>62</v>
      </c>
      <c r="G1687" s="24" t="str">
        <f>IF(F1687="","",F1687&amp;"@"&amp;COUNTIF($F$1:F1687,F1687))</f>
        <v>62@5</v>
      </c>
      <c r="H1687" s="24" t="str">
        <f t="shared" si="26"/>
        <v>Facebook</v>
      </c>
      <c r="J1687" s="24" t="str">
        <f>IF(F1687="","",INDEX('기사 리스트'!B:B,MATCH("https://skinnonews.com"&amp;A1687,'기사 리스트'!C:C,0)))</f>
        <v>최태원 회장, “AI는 개별 기업 아닌 산업 인프라로 구축해야 효율적“</v>
      </c>
    </row>
    <row r="1688" spans="1:10">
      <c r="A1688" s="30" t="s">
        <v>1628</v>
      </c>
      <c r="B1688" s="30" t="s">
        <v>2910</v>
      </c>
      <c r="C1688" s="30">
        <v>3</v>
      </c>
      <c r="D1688" s="30">
        <v>3</v>
      </c>
      <c r="F1688" s="24" t="str">
        <f>IFERROR(MATCH(A1688,기사별유입!$J$3:$J$3072,0),"")</f>
        <v/>
      </c>
      <c r="G1688" s="24" t="str">
        <f>IF(F1688="","",F1688&amp;"@"&amp;COUNTIF($F$1:F1688,F1688))</f>
        <v/>
      </c>
      <c r="H1688" s="24" t="str">
        <f t="shared" si="26"/>
        <v>Google 검색</v>
      </c>
      <c r="J1688" s="24" t="str">
        <f>IF(F1688="","",INDEX('기사 리스트'!B:B,MATCH("https://skinnonews.com"&amp;A1688,'기사 리스트'!C:C,0)))</f>
        <v/>
      </c>
    </row>
    <row r="1689" spans="1:10">
      <c r="A1689" s="30" t="s">
        <v>2075</v>
      </c>
      <c r="B1689" s="30" t="s">
        <v>2910</v>
      </c>
      <c r="C1689" s="30">
        <v>3</v>
      </c>
      <c r="D1689" s="30">
        <v>3</v>
      </c>
      <c r="F1689" s="24" t="str">
        <f>IFERROR(MATCH(A1689,기사별유입!$J$3:$J$3072,0),"")</f>
        <v/>
      </c>
      <c r="G1689" s="24" t="str">
        <f>IF(F1689="","",F1689&amp;"@"&amp;COUNTIF($F$1:F1689,F1689))</f>
        <v/>
      </c>
      <c r="H1689" s="24" t="str">
        <f t="shared" si="26"/>
        <v>Google 검색</v>
      </c>
      <c r="J1689" s="24" t="str">
        <f>IF(F1689="","",INDEX('기사 리스트'!B:B,MATCH("https://skinnonews.com"&amp;A1689,'기사 리스트'!C:C,0)))</f>
        <v/>
      </c>
    </row>
    <row r="1690" spans="1:10">
      <c r="A1690" s="30" t="s">
        <v>1498</v>
      </c>
      <c r="B1690" s="30" t="s">
        <v>2910</v>
      </c>
      <c r="C1690" s="30">
        <v>3</v>
      </c>
      <c r="D1690" s="30">
        <v>3</v>
      </c>
      <c r="F1690" s="24" t="str">
        <f>IFERROR(MATCH(A1690,기사별유입!$J$3:$J$3072,0),"")</f>
        <v/>
      </c>
      <c r="G1690" s="24" t="str">
        <f>IF(F1690="","",F1690&amp;"@"&amp;COUNTIF($F$1:F1690,F1690))</f>
        <v/>
      </c>
      <c r="H1690" s="24" t="str">
        <f t="shared" si="26"/>
        <v>Google 검색</v>
      </c>
      <c r="J1690" s="24" t="str">
        <f>IF(F1690="","",INDEX('기사 리스트'!B:B,MATCH("https://skinnonews.com"&amp;A1690,'기사 리스트'!C:C,0)))</f>
        <v/>
      </c>
    </row>
    <row r="1691" spans="1:10">
      <c r="A1691" s="30" t="s">
        <v>1770</v>
      </c>
      <c r="B1691" s="30" t="s">
        <v>2910</v>
      </c>
      <c r="C1691" s="30">
        <v>3</v>
      </c>
      <c r="D1691" s="30">
        <v>3</v>
      </c>
      <c r="F1691" s="24" t="str">
        <f>IFERROR(MATCH(A1691,기사별유입!$J$3:$J$3072,0),"")</f>
        <v/>
      </c>
      <c r="G1691" s="24" t="str">
        <f>IF(F1691="","",F1691&amp;"@"&amp;COUNTIF($F$1:F1691,F1691))</f>
        <v/>
      </c>
      <c r="H1691" s="24" t="str">
        <f t="shared" si="26"/>
        <v>Google 검색</v>
      </c>
      <c r="J1691" s="24" t="str">
        <f>IF(F1691="","",INDEX('기사 리스트'!B:B,MATCH("https://skinnonews.com"&amp;A1691,'기사 리스트'!C:C,0)))</f>
        <v/>
      </c>
    </row>
    <row r="1692" spans="1:10">
      <c r="A1692" s="30" t="s">
        <v>2527</v>
      </c>
      <c r="B1692" s="30" t="s">
        <v>2970</v>
      </c>
      <c r="C1692" s="30">
        <v>3</v>
      </c>
      <c r="D1692" s="30">
        <v>1</v>
      </c>
      <c r="F1692" s="24" t="str">
        <f>IFERROR(MATCH(A1692,기사별유입!$J$3:$J$3072,0),"")</f>
        <v/>
      </c>
      <c r="G1692" s="24" t="str">
        <f>IF(F1692="","",F1692&amp;"@"&amp;COUNTIF($F$1:F1692,F1692))</f>
        <v/>
      </c>
      <c r="H1692" s="24" t="str">
        <f t="shared" si="26"/>
        <v>Wrtn.ai</v>
      </c>
      <c r="J1692" s="24" t="str">
        <f>IF(F1692="","",INDEX('기사 리스트'!B:B,MATCH("https://skinnonews.com"&amp;A1692,'기사 리스트'!C:C,0)))</f>
        <v/>
      </c>
    </row>
    <row r="1693" spans="1:10">
      <c r="A1693" s="30" t="s">
        <v>1408</v>
      </c>
      <c r="B1693" s="30" t="s">
        <v>2909</v>
      </c>
      <c r="C1693" s="30">
        <v>3</v>
      </c>
      <c r="D1693" s="30">
        <v>2</v>
      </c>
      <c r="F1693" s="24" t="str">
        <f>IFERROR(MATCH(A1693,기사별유입!$J$3:$J$3072,0),"")</f>
        <v/>
      </c>
      <c r="G1693" s="24" t="str">
        <f>IF(F1693="","",F1693&amp;"@"&amp;COUNTIF($F$1:F1693,F1693))</f>
        <v/>
      </c>
      <c r="H1693" s="24" t="str">
        <f t="shared" si="26"/>
        <v>직접유입</v>
      </c>
      <c r="J1693" s="24" t="str">
        <f>IF(F1693="","",INDEX('기사 리스트'!B:B,MATCH("https://skinnonews.com"&amp;A1693,'기사 리스트'!C:C,0)))</f>
        <v/>
      </c>
    </row>
    <row r="1694" spans="1:10">
      <c r="A1694" s="30" t="s">
        <v>2528</v>
      </c>
      <c r="B1694" s="30" t="s">
        <v>2910</v>
      </c>
      <c r="C1694" s="30">
        <v>3</v>
      </c>
      <c r="D1694" s="30">
        <v>3</v>
      </c>
      <c r="F1694" s="24" t="str">
        <f>IFERROR(MATCH(A1694,기사별유입!$J$3:$J$3072,0),"")</f>
        <v/>
      </c>
      <c r="G1694" s="24" t="str">
        <f>IF(F1694="","",F1694&amp;"@"&amp;COUNTIF($F$1:F1694,F1694))</f>
        <v/>
      </c>
      <c r="H1694" s="24" t="str">
        <f t="shared" si="26"/>
        <v>Google 검색</v>
      </c>
      <c r="J1694" s="24" t="str">
        <f>IF(F1694="","",INDEX('기사 리스트'!B:B,MATCH("https://skinnonews.com"&amp;A1694,'기사 리스트'!C:C,0)))</f>
        <v/>
      </c>
    </row>
    <row r="1695" spans="1:10">
      <c r="A1695" s="30" t="s">
        <v>1771</v>
      </c>
      <c r="B1695" s="30" t="s">
        <v>2910</v>
      </c>
      <c r="C1695" s="30">
        <v>3</v>
      </c>
      <c r="D1695" s="30">
        <v>3</v>
      </c>
      <c r="F1695" s="24" t="str">
        <f>IFERROR(MATCH(A1695,기사별유입!$J$3:$J$3072,0),"")</f>
        <v/>
      </c>
      <c r="G1695" s="24" t="str">
        <f>IF(F1695="","",F1695&amp;"@"&amp;COUNTIF($F$1:F1695,F1695))</f>
        <v/>
      </c>
      <c r="H1695" s="24" t="str">
        <f t="shared" si="26"/>
        <v>Google 검색</v>
      </c>
      <c r="J1695" s="24" t="str">
        <f>IF(F1695="","",INDEX('기사 리스트'!B:B,MATCH("https://skinnonews.com"&amp;A1695,'기사 리스트'!C:C,0)))</f>
        <v/>
      </c>
    </row>
    <row r="1696" spans="1:10">
      <c r="A1696" s="30" t="s">
        <v>2077</v>
      </c>
      <c r="B1696" s="30" t="s">
        <v>2910</v>
      </c>
      <c r="C1696" s="30">
        <v>3</v>
      </c>
      <c r="D1696" s="30">
        <v>3</v>
      </c>
      <c r="F1696" s="24" t="str">
        <f>IFERROR(MATCH(A1696,기사별유입!$J$3:$J$3072,0),"")</f>
        <v/>
      </c>
      <c r="G1696" s="24" t="str">
        <f>IF(F1696="","",F1696&amp;"@"&amp;COUNTIF($F$1:F1696,F1696))</f>
        <v/>
      </c>
      <c r="H1696" s="24" t="str">
        <f t="shared" si="26"/>
        <v>Google 검색</v>
      </c>
      <c r="J1696" s="24" t="str">
        <f>IF(F1696="","",INDEX('기사 리스트'!B:B,MATCH("https://skinnonews.com"&amp;A1696,'기사 리스트'!C:C,0)))</f>
        <v/>
      </c>
    </row>
    <row r="1697" spans="1:10">
      <c r="A1697" s="30" t="s">
        <v>2078</v>
      </c>
      <c r="B1697" s="30" t="s">
        <v>2910</v>
      </c>
      <c r="C1697" s="30">
        <v>3</v>
      </c>
      <c r="D1697" s="30">
        <v>3</v>
      </c>
      <c r="F1697" s="24" t="str">
        <f>IFERROR(MATCH(A1697,기사별유입!$J$3:$J$3072,0),"")</f>
        <v/>
      </c>
      <c r="G1697" s="24" t="str">
        <f>IF(F1697="","",F1697&amp;"@"&amp;COUNTIF($F$1:F1697,F1697))</f>
        <v/>
      </c>
      <c r="H1697" s="24" t="str">
        <f t="shared" si="26"/>
        <v>Google 검색</v>
      </c>
      <c r="J1697" s="24" t="str">
        <f>IF(F1697="","",INDEX('기사 리스트'!B:B,MATCH("https://skinnonews.com"&amp;A1697,'기사 리스트'!C:C,0)))</f>
        <v/>
      </c>
    </row>
    <row r="1698" spans="1:10">
      <c r="A1698" s="30" t="s">
        <v>3604</v>
      </c>
      <c r="B1698" s="30" t="s">
        <v>2910</v>
      </c>
      <c r="C1698" s="30">
        <v>3</v>
      </c>
      <c r="D1698" s="30">
        <v>3</v>
      </c>
      <c r="F1698" s="24" t="str">
        <f>IFERROR(MATCH(A1698,기사별유입!$J$3:$J$3072,0),"")</f>
        <v/>
      </c>
      <c r="G1698" s="24" t="str">
        <f>IF(F1698="","",F1698&amp;"@"&amp;COUNTIF($F$1:F1698,F1698))</f>
        <v/>
      </c>
      <c r="H1698" s="24" t="str">
        <f t="shared" si="26"/>
        <v>Google 검색</v>
      </c>
      <c r="J1698" s="24" t="str">
        <f>IF(F1698="","",INDEX('기사 리스트'!B:B,MATCH("https://skinnonews.com"&amp;A1698,'기사 리스트'!C:C,0)))</f>
        <v/>
      </c>
    </row>
    <row r="1699" spans="1:10">
      <c r="A1699" s="30" t="s">
        <v>1289</v>
      </c>
      <c r="B1699" s="30" t="s">
        <v>2935</v>
      </c>
      <c r="C1699" s="30">
        <v>3</v>
      </c>
      <c r="D1699" s="30">
        <v>3</v>
      </c>
      <c r="F1699" s="24">
        <f>IFERROR(MATCH(A1699,기사별유입!$J$3:$J$3072,0),"")</f>
        <v>30</v>
      </c>
      <c r="G1699" s="24" t="str">
        <f>IF(F1699="","",F1699&amp;"@"&amp;COUNTIF($F$1:F1699,F1699))</f>
        <v>30@3</v>
      </c>
      <c r="H1699" s="24" t="str">
        <f t="shared" si="26"/>
        <v>M.search.naver.com</v>
      </c>
      <c r="J1699" s="24" t="e">
        <f>IF(F1699="","",INDEX('기사 리스트'!B:B,MATCH("https://skinnonews.com"&amp;A1699,'기사 리스트'!C:C,0)))</f>
        <v>#N/A</v>
      </c>
    </row>
    <row r="1700" spans="1:10">
      <c r="A1700" s="30" t="s">
        <v>1333</v>
      </c>
      <c r="B1700" s="30" t="s">
        <v>2916</v>
      </c>
      <c r="C1700" s="30">
        <v>3</v>
      </c>
      <c r="D1700" s="30">
        <v>3</v>
      </c>
      <c r="F1700" s="24" t="str">
        <f>IFERROR(MATCH(A1700,기사별유입!$J$3:$J$3072,0),"")</f>
        <v/>
      </c>
      <c r="G1700" s="24" t="str">
        <f>IF(F1700="","",F1700&amp;"@"&amp;COUNTIF($F$1:F1700,F1700))</f>
        <v/>
      </c>
      <c r="H1700" s="24" t="str">
        <f t="shared" si="26"/>
        <v>Bing</v>
      </c>
      <c r="J1700" s="24" t="str">
        <f>IF(F1700="","",INDEX('기사 리스트'!B:B,MATCH("https://skinnonews.com"&amp;A1700,'기사 리스트'!C:C,0)))</f>
        <v/>
      </c>
    </row>
    <row r="1701" spans="1:10">
      <c r="A1701" s="30" t="s">
        <v>1333</v>
      </c>
      <c r="B1701" s="30" t="s">
        <v>2925</v>
      </c>
      <c r="C1701" s="30">
        <v>3</v>
      </c>
      <c r="D1701" s="30">
        <v>3</v>
      </c>
      <c r="F1701" s="24" t="str">
        <f>IFERROR(MATCH(A1701,기사별유입!$J$3:$J$3072,0),"")</f>
        <v/>
      </c>
      <c r="G1701" s="24" t="str">
        <f>IF(F1701="","",F1701&amp;"@"&amp;COUNTIF($F$1:F1701,F1701))</f>
        <v/>
      </c>
      <c r="H1701" s="24" t="str">
        <f t="shared" si="26"/>
        <v>Naver.com</v>
      </c>
      <c r="J1701" s="24" t="str">
        <f>IF(F1701="","",INDEX('기사 리스트'!B:B,MATCH("https://skinnonews.com"&amp;A1701,'기사 리스트'!C:C,0)))</f>
        <v/>
      </c>
    </row>
    <row r="1702" spans="1:10">
      <c r="A1702" s="30" t="s">
        <v>3135</v>
      </c>
      <c r="B1702" s="30" t="s">
        <v>2910</v>
      </c>
      <c r="C1702" s="30">
        <v>3</v>
      </c>
      <c r="D1702" s="30">
        <v>1</v>
      </c>
      <c r="F1702" s="24" t="str">
        <f>IFERROR(MATCH(A1702,기사별유입!$J$3:$J$3072,0),"")</f>
        <v/>
      </c>
      <c r="G1702" s="24" t="str">
        <f>IF(F1702="","",F1702&amp;"@"&amp;COUNTIF($F$1:F1702,F1702))</f>
        <v/>
      </c>
      <c r="H1702" s="24" t="str">
        <f t="shared" si="26"/>
        <v>Google 검색</v>
      </c>
      <c r="J1702" s="24" t="str">
        <f>IF(F1702="","",INDEX('기사 리스트'!B:B,MATCH("https://skinnonews.com"&amp;A1702,'기사 리스트'!C:C,0)))</f>
        <v/>
      </c>
    </row>
    <row r="1703" spans="1:10">
      <c r="A1703" s="30" t="s">
        <v>1547</v>
      </c>
      <c r="B1703" s="30" t="s">
        <v>2910</v>
      </c>
      <c r="C1703" s="30">
        <v>3</v>
      </c>
      <c r="D1703" s="30">
        <v>3</v>
      </c>
      <c r="F1703" s="24" t="str">
        <f>IFERROR(MATCH(A1703,기사별유입!$J$3:$J$3072,0),"")</f>
        <v/>
      </c>
      <c r="G1703" s="24" t="str">
        <f>IF(F1703="","",F1703&amp;"@"&amp;COUNTIF($F$1:F1703,F1703))</f>
        <v/>
      </c>
      <c r="H1703" s="24" t="str">
        <f t="shared" si="26"/>
        <v>Google 검색</v>
      </c>
      <c r="J1703" s="24" t="str">
        <f>IF(F1703="","",INDEX('기사 리스트'!B:B,MATCH("https://skinnonews.com"&amp;A1703,'기사 리스트'!C:C,0)))</f>
        <v/>
      </c>
    </row>
    <row r="1704" spans="1:10">
      <c r="A1704" s="30" t="s">
        <v>1285</v>
      </c>
      <c r="B1704" s="30" t="s">
        <v>2909</v>
      </c>
      <c r="C1704" s="30">
        <v>3</v>
      </c>
      <c r="D1704" s="30">
        <v>4</v>
      </c>
      <c r="F1704" s="24">
        <f>IFERROR(MATCH(A1704,기사별유입!$J$3:$J$3072,0),"")</f>
        <v>49</v>
      </c>
      <c r="G1704" s="24" t="str">
        <f>IF(F1704="","",F1704&amp;"@"&amp;COUNTIF($F$1:F1704,F1704))</f>
        <v>49@3</v>
      </c>
      <c r="H1704" s="24" t="str">
        <f t="shared" si="26"/>
        <v>직접유입</v>
      </c>
      <c r="J1704" s="24" t="e">
        <f>IF(F1704="","",INDEX('기사 리스트'!B:B,MATCH("https://skinnonews.com"&amp;A1704,'기사 리스트'!C:C,0)))</f>
        <v>#N/A</v>
      </c>
    </row>
    <row r="1705" spans="1:10">
      <c r="A1705" s="30" t="s">
        <v>1285</v>
      </c>
      <c r="B1705" s="30" t="s">
        <v>2916</v>
      </c>
      <c r="C1705" s="30">
        <v>3</v>
      </c>
      <c r="D1705" s="30">
        <v>3</v>
      </c>
      <c r="F1705" s="24">
        <f>IFERROR(MATCH(A1705,기사별유입!$J$3:$J$3072,0),"")</f>
        <v>49</v>
      </c>
      <c r="G1705" s="24" t="str">
        <f>IF(F1705="","",F1705&amp;"@"&amp;COUNTIF($F$1:F1705,F1705))</f>
        <v>49@4</v>
      </c>
      <c r="H1705" s="24" t="str">
        <f t="shared" si="26"/>
        <v>Bing</v>
      </c>
      <c r="J1705" s="24" t="e">
        <f>IF(F1705="","",INDEX('기사 리스트'!B:B,MATCH("https://skinnonews.com"&amp;A1705,'기사 리스트'!C:C,0)))</f>
        <v>#N/A</v>
      </c>
    </row>
    <row r="1706" spans="1:10">
      <c r="A1706" s="30" t="s">
        <v>1681</v>
      </c>
      <c r="B1706" s="30" t="s">
        <v>2909</v>
      </c>
      <c r="C1706" s="30">
        <v>3</v>
      </c>
      <c r="D1706" s="30">
        <v>3</v>
      </c>
      <c r="F1706" s="24" t="str">
        <f>IFERROR(MATCH(A1706,기사별유입!$J$3:$J$3072,0),"")</f>
        <v/>
      </c>
      <c r="G1706" s="24" t="str">
        <f>IF(F1706="","",F1706&amp;"@"&amp;COUNTIF($F$1:F1706,F1706))</f>
        <v/>
      </c>
      <c r="H1706" s="24" t="str">
        <f t="shared" si="26"/>
        <v>직접유입</v>
      </c>
      <c r="J1706" s="24" t="str">
        <f>IF(F1706="","",INDEX('기사 리스트'!B:B,MATCH("https://skinnonews.com"&amp;A1706,'기사 리스트'!C:C,0)))</f>
        <v/>
      </c>
    </row>
    <row r="1707" spans="1:10">
      <c r="A1707" s="30" t="s">
        <v>1714</v>
      </c>
      <c r="B1707" s="30" t="s">
        <v>2910</v>
      </c>
      <c r="C1707" s="30">
        <v>3</v>
      </c>
      <c r="D1707" s="30">
        <v>3</v>
      </c>
      <c r="F1707" s="24" t="str">
        <f>IFERROR(MATCH(A1707,기사별유입!$J$3:$J$3072,0),"")</f>
        <v/>
      </c>
      <c r="G1707" s="24" t="str">
        <f>IF(F1707="","",F1707&amp;"@"&amp;COUNTIF($F$1:F1707,F1707))</f>
        <v/>
      </c>
      <c r="H1707" s="24" t="str">
        <f t="shared" si="26"/>
        <v>Google 검색</v>
      </c>
      <c r="J1707" s="24" t="str">
        <f>IF(F1707="","",INDEX('기사 리스트'!B:B,MATCH("https://skinnonews.com"&amp;A1707,'기사 리스트'!C:C,0)))</f>
        <v/>
      </c>
    </row>
    <row r="1708" spans="1:10">
      <c r="A1708" s="30" t="s">
        <v>1358</v>
      </c>
      <c r="B1708" s="30" t="s">
        <v>2935</v>
      </c>
      <c r="C1708" s="30">
        <v>3</v>
      </c>
      <c r="D1708" s="30">
        <v>3</v>
      </c>
      <c r="F1708" s="24" t="str">
        <f>IFERROR(MATCH(A1708,기사별유입!$J$3:$J$3072,0),"")</f>
        <v/>
      </c>
      <c r="G1708" s="24" t="str">
        <f>IF(F1708="","",F1708&amp;"@"&amp;COUNTIF($F$1:F1708,F1708))</f>
        <v/>
      </c>
      <c r="H1708" s="24" t="str">
        <f t="shared" si="26"/>
        <v>M.search.naver.com</v>
      </c>
      <c r="J1708" s="24" t="str">
        <f>IF(F1708="","",INDEX('기사 리스트'!B:B,MATCH("https://skinnonews.com"&amp;A1708,'기사 리스트'!C:C,0)))</f>
        <v/>
      </c>
    </row>
    <row r="1709" spans="1:10">
      <c r="A1709" s="30" t="s">
        <v>2398</v>
      </c>
      <c r="B1709" s="30" t="s">
        <v>2910</v>
      </c>
      <c r="C1709" s="30">
        <v>3</v>
      </c>
      <c r="D1709" s="30">
        <v>2</v>
      </c>
      <c r="F1709" s="24" t="str">
        <f>IFERROR(MATCH(A1709,기사별유입!$J$3:$J$3072,0),"")</f>
        <v/>
      </c>
      <c r="G1709" s="24" t="str">
        <f>IF(F1709="","",F1709&amp;"@"&amp;COUNTIF($F$1:F1709,F1709))</f>
        <v/>
      </c>
      <c r="H1709" s="24" t="str">
        <f t="shared" si="26"/>
        <v>Google 검색</v>
      </c>
      <c r="J1709" s="24" t="str">
        <f>IF(F1709="","",INDEX('기사 리스트'!B:B,MATCH("https://skinnonews.com"&amp;A1709,'기사 리스트'!C:C,0)))</f>
        <v/>
      </c>
    </row>
    <row r="1710" spans="1:10">
      <c r="A1710" s="30" t="s">
        <v>1774</v>
      </c>
      <c r="B1710" s="30" t="s">
        <v>2925</v>
      </c>
      <c r="C1710" s="30">
        <v>3</v>
      </c>
      <c r="D1710" s="30">
        <v>3</v>
      </c>
      <c r="F1710" s="24">
        <f>IFERROR(MATCH(A1710,기사별유입!$J$3:$J$3072,0),"")</f>
        <v>46</v>
      </c>
      <c r="G1710" s="24" t="str">
        <f>IF(F1710="","",F1710&amp;"@"&amp;COUNTIF($F$1:F1710,F1710))</f>
        <v>46@3</v>
      </c>
      <c r="H1710" s="24" t="str">
        <f t="shared" si="26"/>
        <v>Naver.com</v>
      </c>
      <c r="J1710" s="24" t="e">
        <f>IF(F1710="","",INDEX('기사 리스트'!B:B,MATCH("https://skinnonews.com"&amp;A1710,'기사 리스트'!C:C,0)))</f>
        <v>#N/A</v>
      </c>
    </row>
    <row r="1711" spans="1:10">
      <c r="A1711" s="30" t="s">
        <v>3140</v>
      </c>
      <c r="B1711" s="30" t="s">
        <v>2910</v>
      </c>
      <c r="C1711" s="30">
        <v>3</v>
      </c>
      <c r="D1711" s="30">
        <v>2</v>
      </c>
      <c r="F1711" s="24" t="str">
        <f>IFERROR(MATCH(A1711,기사별유입!$J$3:$J$3072,0),"")</f>
        <v/>
      </c>
      <c r="G1711" s="24" t="str">
        <f>IF(F1711="","",F1711&amp;"@"&amp;COUNTIF($F$1:F1711,F1711))</f>
        <v/>
      </c>
      <c r="H1711" s="24" t="str">
        <f t="shared" si="26"/>
        <v>Google 검색</v>
      </c>
      <c r="J1711" s="24" t="str">
        <f>IF(F1711="","",INDEX('기사 리스트'!B:B,MATCH("https://skinnonews.com"&amp;A1711,'기사 리스트'!C:C,0)))</f>
        <v/>
      </c>
    </row>
    <row r="1712" spans="1:10">
      <c r="A1712" s="30" t="s">
        <v>2082</v>
      </c>
      <c r="B1712" s="30" t="s">
        <v>2910</v>
      </c>
      <c r="C1712" s="30">
        <v>3</v>
      </c>
      <c r="D1712" s="30">
        <v>3</v>
      </c>
      <c r="F1712" s="24" t="str">
        <f>IFERROR(MATCH(A1712,기사별유입!$J$3:$J$3072,0),"")</f>
        <v/>
      </c>
      <c r="G1712" s="24" t="str">
        <f>IF(F1712="","",F1712&amp;"@"&amp;COUNTIF($F$1:F1712,F1712))</f>
        <v/>
      </c>
      <c r="H1712" s="24" t="str">
        <f t="shared" si="26"/>
        <v>Google 검색</v>
      </c>
      <c r="J1712" s="24" t="str">
        <f>IF(F1712="","",INDEX('기사 리스트'!B:B,MATCH("https://skinnonews.com"&amp;A1712,'기사 리스트'!C:C,0)))</f>
        <v/>
      </c>
    </row>
    <row r="1713" spans="1:10">
      <c r="A1713" s="30" t="s">
        <v>2719</v>
      </c>
      <c r="B1713" s="30" t="s">
        <v>2910</v>
      </c>
      <c r="C1713" s="30">
        <v>3</v>
      </c>
      <c r="D1713" s="30">
        <v>3</v>
      </c>
      <c r="F1713" s="24" t="str">
        <f>IFERROR(MATCH(A1713,기사별유입!$J$3:$J$3072,0),"")</f>
        <v/>
      </c>
      <c r="G1713" s="24" t="str">
        <f>IF(F1713="","",F1713&amp;"@"&amp;COUNTIF($F$1:F1713,F1713))</f>
        <v/>
      </c>
      <c r="H1713" s="24" t="str">
        <f t="shared" si="26"/>
        <v>Google 검색</v>
      </c>
      <c r="J1713" s="24" t="str">
        <f>IF(F1713="","",INDEX('기사 리스트'!B:B,MATCH("https://skinnonews.com"&amp;A1713,'기사 리스트'!C:C,0)))</f>
        <v/>
      </c>
    </row>
    <row r="1714" spans="1:10">
      <c r="A1714" s="30" t="s">
        <v>2084</v>
      </c>
      <c r="B1714" s="30" t="s">
        <v>2910</v>
      </c>
      <c r="C1714" s="30">
        <v>3</v>
      </c>
      <c r="D1714" s="30">
        <v>3</v>
      </c>
      <c r="F1714" s="24" t="str">
        <f>IFERROR(MATCH(A1714,기사별유입!$J$3:$J$3072,0),"")</f>
        <v/>
      </c>
      <c r="G1714" s="24" t="str">
        <f>IF(F1714="","",F1714&amp;"@"&amp;COUNTIF($F$1:F1714,F1714))</f>
        <v/>
      </c>
      <c r="H1714" s="24" t="str">
        <f t="shared" si="26"/>
        <v>Google 검색</v>
      </c>
      <c r="J1714" s="24" t="str">
        <f>IF(F1714="","",INDEX('기사 리스트'!B:B,MATCH("https://skinnonews.com"&amp;A1714,'기사 리스트'!C:C,0)))</f>
        <v/>
      </c>
    </row>
    <row r="1715" spans="1:10">
      <c r="A1715" s="30" t="s">
        <v>2174</v>
      </c>
      <c r="B1715" s="30" t="s">
        <v>2910</v>
      </c>
      <c r="C1715" s="30">
        <v>3</v>
      </c>
      <c r="D1715" s="30">
        <v>3</v>
      </c>
      <c r="F1715" s="24" t="str">
        <f>IFERROR(MATCH(A1715,기사별유입!$J$3:$J$3072,0),"")</f>
        <v/>
      </c>
      <c r="G1715" s="24" t="str">
        <f>IF(F1715="","",F1715&amp;"@"&amp;COUNTIF($F$1:F1715,F1715))</f>
        <v/>
      </c>
      <c r="H1715" s="24" t="str">
        <f t="shared" si="26"/>
        <v>Google 검색</v>
      </c>
      <c r="J1715" s="24" t="str">
        <f>IF(F1715="","",INDEX('기사 리스트'!B:B,MATCH("https://skinnonews.com"&amp;A1715,'기사 리스트'!C:C,0)))</f>
        <v/>
      </c>
    </row>
    <row r="1716" spans="1:10">
      <c r="A1716" s="30" t="s">
        <v>1920</v>
      </c>
      <c r="B1716" s="30" t="s">
        <v>2910</v>
      </c>
      <c r="C1716" s="30">
        <v>3</v>
      </c>
      <c r="D1716" s="30">
        <v>3</v>
      </c>
      <c r="F1716" s="24" t="str">
        <f>IFERROR(MATCH(A1716,기사별유입!$J$3:$J$3072,0),"")</f>
        <v/>
      </c>
      <c r="G1716" s="24" t="str">
        <f>IF(F1716="","",F1716&amp;"@"&amp;COUNTIF($F$1:F1716,F1716))</f>
        <v/>
      </c>
      <c r="H1716" s="24" t="str">
        <f t="shared" si="26"/>
        <v>Google 검색</v>
      </c>
      <c r="J1716" s="24" t="str">
        <f>IF(F1716="","",INDEX('기사 리스트'!B:B,MATCH("https://skinnonews.com"&amp;A1716,'기사 리스트'!C:C,0)))</f>
        <v/>
      </c>
    </row>
    <row r="1717" spans="1:10">
      <c r="A1717" s="30" t="s">
        <v>2175</v>
      </c>
      <c r="B1717" s="30" t="s">
        <v>2910</v>
      </c>
      <c r="C1717" s="30">
        <v>3</v>
      </c>
      <c r="D1717" s="30">
        <v>3</v>
      </c>
      <c r="F1717" s="24" t="str">
        <f>IFERROR(MATCH(A1717,기사별유입!$J$3:$J$3072,0),"")</f>
        <v/>
      </c>
      <c r="G1717" s="24" t="str">
        <f>IF(F1717="","",F1717&amp;"@"&amp;COUNTIF($F$1:F1717,F1717))</f>
        <v/>
      </c>
      <c r="H1717" s="24" t="str">
        <f t="shared" si="26"/>
        <v>Google 검색</v>
      </c>
      <c r="J1717" s="24" t="str">
        <f>IF(F1717="","",INDEX('기사 리스트'!B:B,MATCH("https://skinnonews.com"&amp;A1717,'기사 리스트'!C:C,0)))</f>
        <v/>
      </c>
    </row>
    <row r="1718" spans="1:10">
      <c r="A1718" s="30" t="s">
        <v>2175</v>
      </c>
      <c r="B1718" s="30" t="s">
        <v>2911</v>
      </c>
      <c r="C1718" s="30">
        <v>3</v>
      </c>
      <c r="D1718" s="30">
        <v>2</v>
      </c>
      <c r="F1718" s="24" t="str">
        <f>IFERROR(MATCH(A1718,기사별유입!$J$3:$J$3072,0),"")</f>
        <v/>
      </c>
      <c r="G1718" s="24" t="str">
        <f>IF(F1718="","",F1718&amp;"@"&amp;COUNTIF($F$1:F1718,F1718))</f>
        <v/>
      </c>
      <c r="H1718" s="24" t="str">
        <f t="shared" si="26"/>
        <v>Naver 검색</v>
      </c>
      <c r="J1718" s="24" t="str">
        <f>IF(F1718="","",INDEX('기사 리스트'!B:B,MATCH("https://skinnonews.com"&amp;A1718,'기사 리스트'!C:C,0)))</f>
        <v/>
      </c>
    </row>
    <row r="1719" spans="1:10">
      <c r="A1719" s="30" t="s">
        <v>2538</v>
      </c>
      <c r="B1719" s="30" t="s">
        <v>2910</v>
      </c>
      <c r="C1719" s="30">
        <v>3</v>
      </c>
      <c r="D1719" s="30">
        <v>3</v>
      </c>
      <c r="F1719" s="24" t="str">
        <f>IFERROR(MATCH(A1719,기사별유입!$J$3:$J$3072,0),"")</f>
        <v/>
      </c>
      <c r="G1719" s="24" t="str">
        <f>IF(F1719="","",F1719&amp;"@"&amp;COUNTIF($F$1:F1719,F1719))</f>
        <v/>
      </c>
      <c r="H1719" s="24" t="str">
        <f t="shared" si="26"/>
        <v>Google 검색</v>
      </c>
      <c r="J1719" s="24" t="str">
        <f>IF(F1719="","",INDEX('기사 리스트'!B:B,MATCH("https://skinnonews.com"&amp;A1719,'기사 리스트'!C:C,0)))</f>
        <v/>
      </c>
    </row>
    <row r="1720" spans="1:10">
      <c r="A1720" s="30" t="s">
        <v>3606</v>
      </c>
      <c r="B1720" s="30" t="s">
        <v>2910</v>
      </c>
      <c r="C1720" s="30">
        <v>3</v>
      </c>
      <c r="D1720" s="30">
        <v>1</v>
      </c>
      <c r="F1720" s="24" t="str">
        <f>IFERROR(MATCH(A1720,기사별유입!$J$3:$J$3072,0),"")</f>
        <v/>
      </c>
      <c r="G1720" s="24" t="str">
        <f>IF(F1720="","",F1720&amp;"@"&amp;COUNTIF($F$1:F1720,F1720))</f>
        <v/>
      </c>
      <c r="H1720" s="24" t="str">
        <f t="shared" si="26"/>
        <v>Google 검색</v>
      </c>
      <c r="J1720" s="24" t="str">
        <f>IF(F1720="","",INDEX('기사 리스트'!B:B,MATCH("https://skinnonews.com"&amp;A1720,'기사 리스트'!C:C,0)))</f>
        <v/>
      </c>
    </row>
    <row r="1721" spans="1:10">
      <c r="A1721" s="30" t="s">
        <v>2087</v>
      </c>
      <c r="B1721" s="30" t="s">
        <v>2910</v>
      </c>
      <c r="C1721" s="30">
        <v>3</v>
      </c>
      <c r="D1721" s="30">
        <v>3</v>
      </c>
      <c r="F1721" s="24" t="str">
        <f>IFERROR(MATCH(A1721,기사별유입!$J$3:$J$3072,0),"")</f>
        <v/>
      </c>
      <c r="G1721" s="24" t="str">
        <f>IF(F1721="","",F1721&amp;"@"&amp;COUNTIF($F$1:F1721,F1721))</f>
        <v/>
      </c>
      <c r="H1721" s="24" t="str">
        <f t="shared" si="26"/>
        <v>Google 검색</v>
      </c>
      <c r="J1721" s="24" t="str">
        <f>IF(F1721="","",INDEX('기사 리스트'!B:B,MATCH("https://skinnonews.com"&amp;A1721,'기사 리스트'!C:C,0)))</f>
        <v/>
      </c>
    </row>
    <row r="1722" spans="1:10">
      <c r="A1722" s="30" t="s">
        <v>2721</v>
      </c>
      <c r="B1722" s="30" t="s">
        <v>2910</v>
      </c>
      <c r="C1722" s="30">
        <v>3</v>
      </c>
      <c r="D1722" s="30">
        <v>1</v>
      </c>
      <c r="F1722" s="24" t="str">
        <f>IFERROR(MATCH(A1722,기사별유입!$J$3:$J$3072,0),"")</f>
        <v/>
      </c>
      <c r="G1722" s="24" t="str">
        <f>IF(F1722="","",F1722&amp;"@"&amp;COUNTIF($F$1:F1722,F1722))</f>
        <v/>
      </c>
      <c r="H1722" s="24" t="str">
        <f t="shared" si="26"/>
        <v>Google 검색</v>
      </c>
      <c r="J1722" s="24" t="str">
        <f>IF(F1722="","",INDEX('기사 리스트'!B:B,MATCH("https://skinnonews.com"&amp;A1722,'기사 리스트'!C:C,0)))</f>
        <v/>
      </c>
    </row>
    <row r="1723" spans="1:10">
      <c r="A1723" s="30" t="s">
        <v>2539</v>
      </c>
      <c r="B1723" s="30" t="s">
        <v>2910</v>
      </c>
      <c r="C1723" s="30">
        <v>3</v>
      </c>
      <c r="D1723" s="30">
        <v>2</v>
      </c>
      <c r="F1723" s="24" t="str">
        <f>IFERROR(MATCH(A1723,기사별유입!$J$3:$J$3072,0),"")</f>
        <v/>
      </c>
      <c r="G1723" s="24" t="str">
        <f>IF(F1723="","",F1723&amp;"@"&amp;COUNTIF($F$1:F1723,F1723))</f>
        <v/>
      </c>
      <c r="H1723" s="24" t="str">
        <f t="shared" si="26"/>
        <v>Google 검색</v>
      </c>
      <c r="J1723" s="24" t="str">
        <f>IF(F1723="","",INDEX('기사 리스트'!B:B,MATCH("https://skinnonews.com"&amp;A1723,'기사 리스트'!C:C,0)))</f>
        <v/>
      </c>
    </row>
    <row r="1724" spans="1:10">
      <c r="A1724" s="30" t="s">
        <v>2540</v>
      </c>
      <c r="B1724" s="30" t="s">
        <v>2910</v>
      </c>
      <c r="C1724" s="30">
        <v>3</v>
      </c>
      <c r="D1724" s="30">
        <v>3</v>
      </c>
      <c r="F1724" s="24" t="str">
        <f>IFERROR(MATCH(A1724,기사별유입!$J$3:$J$3072,0),"")</f>
        <v/>
      </c>
      <c r="G1724" s="24" t="str">
        <f>IF(F1724="","",F1724&amp;"@"&amp;COUNTIF($F$1:F1724,F1724))</f>
        <v/>
      </c>
      <c r="H1724" s="24" t="str">
        <f t="shared" si="26"/>
        <v>Google 검색</v>
      </c>
      <c r="J1724" s="24" t="str">
        <f>IF(F1724="","",INDEX('기사 리스트'!B:B,MATCH("https://skinnonews.com"&amp;A1724,'기사 리스트'!C:C,0)))</f>
        <v/>
      </c>
    </row>
    <row r="1725" spans="1:10">
      <c r="A1725" s="30" t="s">
        <v>3607</v>
      </c>
      <c r="B1725" s="30" t="s">
        <v>2911</v>
      </c>
      <c r="C1725" s="30">
        <v>3</v>
      </c>
      <c r="D1725" s="30">
        <v>1</v>
      </c>
      <c r="F1725" s="24" t="str">
        <f>IFERROR(MATCH(A1725,기사별유입!$J$3:$J$3072,0),"")</f>
        <v/>
      </c>
      <c r="G1725" s="24" t="str">
        <f>IF(F1725="","",F1725&amp;"@"&amp;COUNTIF($F$1:F1725,F1725))</f>
        <v/>
      </c>
      <c r="H1725" s="24" t="str">
        <f t="shared" si="26"/>
        <v>Naver 검색</v>
      </c>
      <c r="J1725" s="24" t="str">
        <f>IF(F1725="","",INDEX('기사 리스트'!B:B,MATCH("https://skinnonews.com"&amp;A1725,'기사 리스트'!C:C,0)))</f>
        <v/>
      </c>
    </row>
    <row r="1726" spans="1:10">
      <c r="A1726" s="30" t="s">
        <v>3608</v>
      </c>
      <c r="B1726" s="30" t="s">
        <v>2910</v>
      </c>
      <c r="C1726" s="30">
        <v>3</v>
      </c>
      <c r="D1726" s="30">
        <v>1</v>
      </c>
      <c r="F1726" s="24" t="str">
        <f>IFERROR(MATCH(A1726,기사별유입!$J$3:$J$3072,0),"")</f>
        <v/>
      </c>
      <c r="G1726" s="24" t="str">
        <f>IF(F1726="","",F1726&amp;"@"&amp;COUNTIF($F$1:F1726,F1726))</f>
        <v/>
      </c>
      <c r="H1726" s="24" t="str">
        <f t="shared" si="26"/>
        <v>Google 검색</v>
      </c>
      <c r="J1726" s="24" t="str">
        <f>IF(F1726="","",INDEX('기사 리스트'!B:B,MATCH("https://skinnonews.com"&amp;A1726,'기사 리스트'!C:C,0)))</f>
        <v/>
      </c>
    </row>
    <row r="1727" spans="1:10">
      <c r="A1727" s="30" t="s">
        <v>1683</v>
      </c>
      <c r="B1727" s="30" t="s">
        <v>2935</v>
      </c>
      <c r="C1727" s="30">
        <v>3</v>
      </c>
      <c r="D1727" s="30">
        <v>3</v>
      </c>
      <c r="F1727" s="24" t="str">
        <f>IFERROR(MATCH(A1727,기사별유입!$J$3:$J$3072,0),"")</f>
        <v/>
      </c>
      <c r="G1727" s="24" t="str">
        <f>IF(F1727="","",F1727&amp;"@"&amp;COUNTIF($F$1:F1727,F1727))</f>
        <v/>
      </c>
      <c r="H1727" s="24" t="str">
        <f t="shared" si="26"/>
        <v>M.search.naver.com</v>
      </c>
      <c r="J1727" s="24" t="str">
        <f>IF(F1727="","",INDEX('기사 리스트'!B:B,MATCH("https://skinnonews.com"&amp;A1727,'기사 리스트'!C:C,0)))</f>
        <v/>
      </c>
    </row>
    <row r="1728" spans="1:10">
      <c r="A1728" s="30" t="s">
        <v>1448</v>
      </c>
      <c r="B1728" s="30" t="s">
        <v>2909</v>
      </c>
      <c r="C1728" s="30">
        <v>3</v>
      </c>
      <c r="D1728" s="30">
        <v>3</v>
      </c>
      <c r="F1728" s="24" t="str">
        <f>IFERROR(MATCH(A1728,기사별유입!$J$3:$J$3072,0),"")</f>
        <v/>
      </c>
      <c r="G1728" s="24" t="str">
        <f>IF(F1728="","",F1728&amp;"@"&amp;COUNTIF($F$1:F1728,F1728))</f>
        <v/>
      </c>
      <c r="H1728" s="24" t="str">
        <f t="shared" si="26"/>
        <v>직접유입</v>
      </c>
      <c r="J1728" s="24" t="str">
        <f>IF(F1728="","",INDEX('기사 리스트'!B:B,MATCH("https://skinnonews.com"&amp;A1728,'기사 리스트'!C:C,0)))</f>
        <v/>
      </c>
    </row>
    <row r="1729" spans="1:10">
      <c r="A1729" s="30" t="s">
        <v>1300</v>
      </c>
      <c r="B1729" s="30" t="s">
        <v>2909</v>
      </c>
      <c r="C1729" s="30">
        <v>3</v>
      </c>
      <c r="D1729" s="30">
        <v>3</v>
      </c>
      <c r="F1729" s="24">
        <f>IFERROR(MATCH(A1729,기사별유입!$J$3:$J$3072,0),"")</f>
        <v>65</v>
      </c>
      <c r="G1729" s="24" t="str">
        <f>IF(F1729="","",F1729&amp;"@"&amp;COUNTIF($F$1:F1729,F1729))</f>
        <v>65@2</v>
      </c>
      <c r="H1729" s="24" t="str">
        <f t="shared" si="26"/>
        <v>직접유입</v>
      </c>
      <c r="J1729" s="24" t="e">
        <f>IF(F1729="","",INDEX('기사 리스트'!B:B,MATCH("https://skinnonews.com"&amp;A1729,'기사 리스트'!C:C,0)))</f>
        <v>#N/A</v>
      </c>
    </row>
    <row r="1730" spans="1:10">
      <c r="A1730" s="30" t="s">
        <v>3176</v>
      </c>
      <c r="B1730" s="30" t="s">
        <v>2910</v>
      </c>
      <c r="C1730" s="30">
        <v>3</v>
      </c>
      <c r="D1730" s="30">
        <v>3</v>
      </c>
      <c r="F1730" s="24" t="str">
        <f>IFERROR(MATCH(A1730,기사별유입!$J$3:$J$3072,0),"")</f>
        <v/>
      </c>
      <c r="G1730" s="24" t="str">
        <f>IF(F1730="","",F1730&amp;"@"&amp;COUNTIF($F$1:F1730,F1730))</f>
        <v/>
      </c>
      <c r="H1730" s="24" t="str">
        <f t="shared" si="26"/>
        <v>Google 검색</v>
      </c>
      <c r="J1730" s="24" t="str">
        <f>IF(F1730="","",INDEX('기사 리스트'!B:B,MATCH("https://skinnonews.com"&amp;A1730,'기사 리스트'!C:C,0)))</f>
        <v/>
      </c>
    </row>
    <row r="1731" spans="1:10">
      <c r="A1731" s="30" t="s">
        <v>3609</v>
      </c>
      <c r="B1731" s="30" t="s">
        <v>2910</v>
      </c>
      <c r="C1731" s="30">
        <v>3</v>
      </c>
      <c r="D1731" s="30">
        <v>2</v>
      </c>
      <c r="F1731" s="24" t="str">
        <f>IFERROR(MATCH(A1731,기사별유입!$J$3:$J$3072,0),"")</f>
        <v/>
      </c>
      <c r="G1731" s="24" t="str">
        <f>IF(F1731="","",F1731&amp;"@"&amp;COUNTIF($F$1:F1731,F1731))</f>
        <v/>
      </c>
      <c r="H1731" s="24" t="str">
        <f t="shared" ref="H1731:H1794" si="27">IF(B1731="naver","Naver 검색",IF(B1731="google","Google 검색",IF(B1731="(direct)","직접유입",UPPER(LEFT(B1731,1))&amp;MID(B1731,2,99))))</f>
        <v>Google 검색</v>
      </c>
      <c r="J1731" s="24" t="str">
        <f>IF(F1731="","",INDEX('기사 리스트'!B:B,MATCH("https://skinnonews.com"&amp;A1731,'기사 리스트'!C:C,0)))</f>
        <v/>
      </c>
    </row>
    <row r="1732" spans="1:10">
      <c r="A1732" s="30" t="s">
        <v>2727</v>
      </c>
      <c r="B1732" s="30" t="s">
        <v>2910</v>
      </c>
      <c r="C1732" s="30">
        <v>3</v>
      </c>
      <c r="D1732" s="30">
        <v>2</v>
      </c>
      <c r="F1732" s="24" t="str">
        <f>IFERROR(MATCH(A1732,기사별유입!$J$3:$J$3072,0),"")</f>
        <v/>
      </c>
      <c r="G1732" s="24" t="str">
        <f>IF(F1732="","",F1732&amp;"@"&amp;COUNTIF($F$1:F1732,F1732))</f>
        <v/>
      </c>
      <c r="H1732" s="24" t="str">
        <f t="shared" si="27"/>
        <v>Google 검색</v>
      </c>
      <c r="J1732" s="24" t="str">
        <f>IF(F1732="","",INDEX('기사 리스트'!B:B,MATCH("https://skinnonews.com"&amp;A1732,'기사 리스트'!C:C,0)))</f>
        <v/>
      </c>
    </row>
    <row r="1733" spans="1:10">
      <c r="A1733" s="30" t="s">
        <v>3610</v>
      </c>
      <c r="B1733" s="30" t="s">
        <v>2910</v>
      </c>
      <c r="C1733" s="30">
        <v>3</v>
      </c>
      <c r="D1733" s="30">
        <v>1</v>
      </c>
      <c r="F1733" s="24" t="str">
        <f>IFERROR(MATCH(A1733,기사별유입!$J$3:$J$3072,0),"")</f>
        <v/>
      </c>
      <c r="G1733" s="24" t="str">
        <f>IF(F1733="","",F1733&amp;"@"&amp;COUNTIF($F$1:F1733,F1733))</f>
        <v/>
      </c>
      <c r="H1733" s="24" t="str">
        <f t="shared" si="27"/>
        <v>Google 검색</v>
      </c>
      <c r="J1733" s="24" t="str">
        <f>IF(F1733="","",INDEX('기사 리스트'!B:B,MATCH("https://skinnonews.com"&amp;A1733,'기사 리스트'!C:C,0)))</f>
        <v/>
      </c>
    </row>
    <row r="1734" spans="1:10">
      <c r="A1734" s="30" t="s">
        <v>2088</v>
      </c>
      <c r="B1734" s="30" t="s">
        <v>2916</v>
      </c>
      <c r="C1734" s="30">
        <v>3</v>
      </c>
      <c r="D1734" s="30">
        <v>2</v>
      </c>
      <c r="F1734" s="24" t="str">
        <f>IFERROR(MATCH(A1734,기사별유입!$J$3:$J$3072,0),"")</f>
        <v/>
      </c>
      <c r="G1734" s="24" t="str">
        <f>IF(F1734="","",F1734&amp;"@"&amp;COUNTIF($F$1:F1734,F1734))</f>
        <v/>
      </c>
      <c r="H1734" s="24" t="str">
        <f t="shared" si="27"/>
        <v>Bing</v>
      </c>
      <c r="J1734" s="24" t="str">
        <f>IF(F1734="","",INDEX('기사 리스트'!B:B,MATCH("https://skinnonews.com"&amp;A1734,'기사 리스트'!C:C,0)))</f>
        <v/>
      </c>
    </row>
    <row r="1735" spans="1:10">
      <c r="A1735" s="30" t="s">
        <v>3149</v>
      </c>
      <c r="B1735" s="30" t="s">
        <v>2910</v>
      </c>
      <c r="C1735" s="30">
        <v>3</v>
      </c>
      <c r="D1735" s="30">
        <v>2</v>
      </c>
      <c r="F1735" s="24" t="str">
        <f>IFERROR(MATCH(A1735,기사별유입!$J$3:$J$3072,0),"")</f>
        <v/>
      </c>
      <c r="G1735" s="24" t="str">
        <f>IF(F1735="","",F1735&amp;"@"&amp;COUNTIF($F$1:F1735,F1735))</f>
        <v/>
      </c>
      <c r="H1735" s="24" t="str">
        <f t="shared" si="27"/>
        <v>Google 검색</v>
      </c>
      <c r="J1735" s="24" t="str">
        <f>IF(F1735="","",INDEX('기사 리스트'!B:B,MATCH("https://skinnonews.com"&amp;A1735,'기사 리스트'!C:C,0)))</f>
        <v/>
      </c>
    </row>
    <row r="1736" spans="1:10">
      <c r="A1736" s="30" t="s">
        <v>2407</v>
      </c>
      <c r="B1736" s="30" t="s">
        <v>2910</v>
      </c>
      <c r="C1736" s="30">
        <v>3</v>
      </c>
      <c r="D1736" s="30">
        <v>3</v>
      </c>
      <c r="F1736" s="24" t="str">
        <f>IFERROR(MATCH(A1736,기사별유입!$J$3:$J$3072,0),"")</f>
        <v/>
      </c>
      <c r="G1736" s="24" t="str">
        <f>IF(F1736="","",F1736&amp;"@"&amp;COUNTIF($F$1:F1736,F1736))</f>
        <v/>
      </c>
      <c r="H1736" s="24" t="str">
        <f t="shared" si="27"/>
        <v>Google 검색</v>
      </c>
      <c r="J1736" s="24" t="str">
        <f>IF(F1736="","",INDEX('기사 리스트'!B:B,MATCH("https://skinnonews.com"&amp;A1736,'기사 리스트'!C:C,0)))</f>
        <v/>
      </c>
    </row>
    <row r="1737" spans="1:10">
      <c r="A1737" s="30" t="s">
        <v>3286</v>
      </c>
      <c r="B1737" s="30" t="s">
        <v>2910</v>
      </c>
      <c r="C1737" s="30">
        <v>3</v>
      </c>
      <c r="D1737" s="30">
        <v>2</v>
      </c>
      <c r="F1737" s="24" t="str">
        <f>IFERROR(MATCH(A1737,기사별유입!$J$3:$J$3072,0),"")</f>
        <v/>
      </c>
      <c r="G1737" s="24" t="str">
        <f>IF(F1737="","",F1737&amp;"@"&amp;COUNTIF($F$1:F1737,F1737))</f>
        <v/>
      </c>
      <c r="H1737" s="24" t="str">
        <f t="shared" si="27"/>
        <v>Google 검색</v>
      </c>
      <c r="J1737" s="24" t="str">
        <f>IF(F1737="","",INDEX('기사 리스트'!B:B,MATCH("https://skinnonews.com"&amp;A1737,'기사 리스트'!C:C,0)))</f>
        <v/>
      </c>
    </row>
    <row r="1738" spans="1:10">
      <c r="A1738" s="30" t="s">
        <v>1827</v>
      </c>
      <c r="B1738" s="30" t="s">
        <v>2911</v>
      </c>
      <c r="C1738" s="30">
        <v>3</v>
      </c>
      <c r="D1738" s="30">
        <v>2</v>
      </c>
      <c r="F1738" s="24" t="str">
        <f>IFERROR(MATCH(A1738,기사별유입!$J$3:$J$3072,0),"")</f>
        <v/>
      </c>
      <c r="G1738" s="24" t="str">
        <f>IF(F1738="","",F1738&amp;"@"&amp;COUNTIF($F$1:F1738,F1738))</f>
        <v/>
      </c>
      <c r="H1738" s="24" t="str">
        <f t="shared" si="27"/>
        <v>Naver 검색</v>
      </c>
      <c r="J1738" s="24" t="str">
        <f>IF(F1738="","",INDEX('기사 리스트'!B:B,MATCH("https://skinnonews.com"&amp;A1738,'기사 리스트'!C:C,0)))</f>
        <v/>
      </c>
    </row>
    <row r="1739" spans="1:10">
      <c r="A1739" s="30" t="s">
        <v>1409</v>
      </c>
      <c r="B1739" s="30" t="s">
        <v>2909</v>
      </c>
      <c r="C1739" s="30">
        <v>3</v>
      </c>
      <c r="D1739" s="30">
        <v>3</v>
      </c>
      <c r="F1739" s="24">
        <f>IFERROR(MATCH(A1739,기사별유입!$J$3:$J$3072,0),"")</f>
        <v>45</v>
      </c>
      <c r="G1739" s="24" t="str">
        <f>IF(F1739="","",F1739&amp;"@"&amp;COUNTIF($F$1:F1739,F1739))</f>
        <v>45@2</v>
      </c>
      <c r="H1739" s="24" t="str">
        <f t="shared" si="27"/>
        <v>직접유입</v>
      </c>
      <c r="J1739" s="24" t="e">
        <f>IF(F1739="","",INDEX('기사 리스트'!B:B,MATCH("https://skinnonews.com"&amp;A1739,'기사 리스트'!C:C,0)))</f>
        <v>#N/A</v>
      </c>
    </row>
    <row r="1740" spans="1:10">
      <c r="A1740" s="30" t="s">
        <v>2185</v>
      </c>
      <c r="B1740" s="30" t="s">
        <v>2910</v>
      </c>
      <c r="C1740" s="30">
        <v>3</v>
      </c>
      <c r="D1740" s="30">
        <v>3</v>
      </c>
      <c r="F1740" s="24" t="str">
        <f>IFERROR(MATCH(A1740,기사별유입!$J$3:$J$3072,0),"")</f>
        <v/>
      </c>
      <c r="G1740" s="24" t="str">
        <f>IF(F1740="","",F1740&amp;"@"&amp;COUNTIF($F$1:F1740,F1740))</f>
        <v/>
      </c>
      <c r="H1740" s="24" t="str">
        <f t="shared" si="27"/>
        <v>Google 검색</v>
      </c>
      <c r="J1740" s="24" t="str">
        <f>IF(F1740="","",INDEX('기사 리스트'!B:B,MATCH("https://skinnonews.com"&amp;A1740,'기사 리스트'!C:C,0)))</f>
        <v/>
      </c>
    </row>
    <row r="1741" spans="1:10">
      <c r="A1741" s="30" t="s">
        <v>2408</v>
      </c>
      <c r="B1741" s="30" t="s">
        <v>2910</v>
      </c>
      <c r="C1741" s="30">
        <v>3</v>
      </c>
      <c r="D1741" s="30">
        <v>3</v>
      </c>
      <c r="F1741" s="24" t="str">
        <f>IFERROR(MATCH(A1741,기사별유입!$J$3:$J$3072,0),"")</f>
        <v/>
      </c>
      <c r="G1741" s="24" t="str">
        <f>IF(F1741="","",F1741&amp;"@"&amp;COUNTIF($F$1:F1741,F1741))</f>
        <v/>
      </c>
      <c r="H1741" s="24" t="str">
        <f t="shared" si="27"/>
        <v>Google 검색</v>
      </c>
      <c r="J1741" s="24" t="str">
        <f>IF(F1741="","",INDEX('기사 리스트'!B:B,MATCH("https://skinnonews.com"&amp;A1741,'기사 리스트'!C:C,0)))</f>
        <v/>
      </c>
    </row>
    <row r="1742" spans="1:10">
      <c r="A1742" s="30" t="s">
        <v>1925</v>
      </c>
      <c r="B1742" s="30" t="s">
        <v>2910</v>
      </c>
      <c r="C1742" s="30">
        <v>3</v>
      </c>
      <c r="D1742" s="30">
        <v>3</v>
      </c>
      <c r="F1742" s="24" t="str">
        <f>IFERROR(MATCH(A1742,기사별유입!$J$3:$J$3072,0),"")</f>
        <v/>
      </c>
      <c r="G1742" s="24" t="str">
        <f>IF(F1742="","",F1742&amp;"@"&amp;COUNTIF($F$1:F1742,F1742))</f>
        <v/>
      </c>
      <c r="H1742" s="24" t="str">
        <f t="shared" si="27"/>
        <v>Google 검색</v>
      </c>
      <c r="J1742" s="24" t="str">
        <f>IF(F1742="","",INDEX('기사 리스트'!B:B,MATCH("https://skinnonews.com"&amp;A1742,'기사 리스트'!C:C,0)))</f>
        <v/>
      </c>
    </row>
    <row r="1743" spans="1:10">
      <c r="A1743" s="30" t="s">
        <v>2186</v>
      </c>
      <c r="B1743" s="30" t="s">
        <v>2910</v>
      </c>
      <c r="C1743" s="30">
        <v>3</v>
      </c>
      <c r="D1743" s="30">
        <v>2</v>
      </c>
      <c r="F1743" s="24" t="str">
        <f>IFERROR(MATCH(A1743,기사별유입!$J$3:$J$3072,0),"")</f>
        <v/>
      </c>
      <c r="G1743" s="24" t="str">
        <f>IF(F1743="","",F1743&amp;"@"&amp;COUNTIF($F$1:F1743,F1743))</f>
        <v/>
      </c>
      <c r="H1743" s="24" t="str">
        <f t="shared" si="27"/>
        <v>Google 검색</v>
      </c>
      <c r="J1743" s="24" t="str">
        <f>IF(F1743="","",INDEX('기사 리스트'!B:B,MATCH("https://skinnonews.com"&amp;A1743,'기사 리스트'!C:C,0)))</f>
        <v/>
      </c>
    </row>
    <row r="1744" spans="1:10">
      <c r="A1744" s="30" t="s">
        <v>2736</v>
      </c>
      <c r="B1744" s="30" t="s">
        <v>2910</v>
      </c>
      <c r="C1744" s="30">
        <v>3</v>
      </c>
      <c r="D1744" s="30">
        <v>2</v>
      </c>
      <c r="F1744" s="24" t="str">
        <f>IFERROR(MATCH(A1744,기사별유입!$J$3:$J$3072,0),"")</f>
        <v/>
      </c>
      <c r="G1744" s="24" t="str">
        <f>IF(F1744="","",F1744&amp;"@"&amp;COUNTIF($F$1:F1744,F1744))</f>
        <v/>
      </c>
      <c r="H1744" s="24" t="str">
        <f t="shared" si="27"/>
        <v>Google 검색</v>
      </c>
      <c r="J1744" s="24" t="str">
        <f>IF(F1744="","",INDEX('기사 리스트'!B:B,MATCH("https://skinnonews.com"&amp;A1744,'기사 리스트'!C:C,0)))</f>
        <v/>
      </c>
    </row>
    <row r="1745" spans="1:10">
      <c r="A1745" s="30" t="s">
        <v>1737</v>
      </c>
      <c r="B1745" s="30" t="s">
        <v>2910</v>
      </c>
      <c r="C1745" s="30">
        <v>3</v>
      </c>
      <c r="D1745" s="30">
        <v>3</v>
      </c>
      <c r="F1745" s="24" t="str">
        <f>IFERROR(MATCH(A1745,기사별유입!$J$3:$J$3072,0),"")</f>
        <v/>
      </c>
      <c r="G1745" s="24" t="str">
        <f>IF(F1745="","",F1745&amp;"@"&amp;COUNTIF($F$1:F1745,F1745))</f>
        <v/>
      </c>
      <c r="H1745" s="24" t="str">
        <f t="shared" si="27"/>
        <v>Google 검색</v>
      </c>
      <c r="J1745" s="24" t="str">
        <f>IF(F1745="","",INDEX('기사 리스트'!B:B,MATCH("https://skinnonews.com"&amp;A1745,'기사 리스트'!C:C,0)))</f>
        <v/>
      </c>
    </row>
    <row r="1746" spans="1:10">
      <c r="A1746" s="30" t="s">
        <v>1737</v>
      </c>
      <c r="B1746" s="30" t="s">
        <v>2911</v>
      </c>
      <c r="C1746" s="30">
        <v>3</v>
      </c>
      <c r="D1746" s="30">
        <v>3</v>
      </c>
      <c r="F1746" s="24" t="str">
        <f>IFERROR(MATCH(A1746,기사별유입!$J$3:$J$3072,0),"")</f>
        <v/>
      </c>
      <c r="G1746" s="24" t="str">
        <f>IF(F1746="","",F1746&amp;"@"&amp;COUNTIF($F$1:F1746,F1746))</f>
        <v/>
      </c>
      <c r="H1746" s="24" t="str">
        <f t="shared" si="27"/>
        <v>Naver 검색</v>
      </c>
      <c r="J1746" s="24" t="str">
        <f>IF(F1746="","",INDEX('기사 리스트'!B:B,MATCH("https://skinnonews.com"&amp;A1746,'기사 리스트'!C:C,0)))</f>
        <v/>
      </c>
    </row>
    <row r="1747" spans="1:10">
      <c r="A1747" s="30" t="s">
        <v>1531</v>
      </c>
      <c r="B1747" s="30" t="s">
        <v>2909</v>
      </c>
      <c r="C1747" s="30">
        <v>3</v>
      </c>
      <c r="D1747" s="30">
        <v>2</v>
      </c>
      <c r="F1747" s="24" t="str">
        <f>IFERROR(MATCH(A1747,기사별유입!$J$3:$J$3072,0),"")</f>
        <v/>
      </c>
      <c r="G1747" s="24" t="str">
        <f>IF(F1747="","",F1747&amp;"@"&amp;COUNTIF($F$1:F1747,F1747))</f>
        <v/>
      </c>
      <c r="H1747" s="24" t="str">
        <f t="shared" si="27"/>
        <v>직접유입</v>
      </c>
      <c r="J1747" s="24" t="str">
        <f>IF(F1747="","",INDEX('기사 리스트'!B:B,MATCH("https://skinnonews.com"&amp;A1747,'기사 리스트'!C:C,0)))</f>
        <v/>
      </c>
    </row>
    <row r="1748" spans="1:10">
      <c r="A1748" s="30" t="s">
        <v>2549</v>
      </c>
      <c r="B1748" s="30" t="s">
        <v>2910</v>
      </c>
      <c r="C1748" s="30">
        <v>3</v>
      </c>
      <c r="D1748" s="30">
        <v>3</v>
      </c>
      <c r="F1748" s="24" t="str">
        <f>IFERROR(MATCH(A1748,기사별유입!$J$3:$J$3072,0),"")</f>
        <v/>
      </c>
      <c r="G1748" s="24" t="str">
        <f>IF(F1748="","",F1748&amp;"@"&amp;COUNTIF($F$1:F1748,F1748))</f>
        <v/>
      </c>
      <c r="H1748" s="24" t="str">
        <f t="shared" si="27"/>
        <v>Google 검색</v>
      </c>
      <c r="J1748" s="24" t="str">
        <f>IF(F1748="","",INDEX('기사 리스트'!B:B,MATCH("https://skinnonews.com"&amp;A1748,'기사 리스트'!C:C,0)))</f>
        <v/>
      </c>
    </row>
    <row r="1749" spans="1:10">
      <c r="A1749" s="30" t="s">
        <v>2550</v>
      </c>
      <c r="B1749" s="30" t="s">
        <v>2910</v>
      </c>
      <c r="C1749" s="30">
        <v>3</v>
      </c>
      <c r="D1749" s="30">
        <v>1</v>
      </c>
      <c r="F1749" s="24" t="str">
        <f>IFERROR(MATCH(A1749,기사별유입!$J$3:$J$3072,0),"")</f>
        <v/>
      </c>
      <c r="G1749" s="24" t="str">
        <f>IF(F1749="","",F1749&amp;"@"&amp;COUNTIF($F$1:F1749,F1749))</f>
        <v/>
      </c>
      <c r="H1749" s="24" t="str">
        <f t="shared" si="27"/>
        <v>Google 검색</v>
      </c>
      <c r="J1749" s="24" t="str">
        <f>IF(F1749="","",INDEX('기사 리스트'!B:B,MATCH("https://skinnonews.com"&amp;A1749,'기사 리스트'!C:C,0)))</f>
        <v/>
      </c>
    </row>
    <row r="1750" spans="1:10">
      <c r="A1750" s="30" t="s">
        <v>1260</v>
      </c>
      <c r="B1750" s="30" t="s">
        <v>2909</v>
      </c>
      <c r="C1750" s="30">
        <v>3</v>
      </c>
      <c r="D1750" s="30">
        <v>3</v>
      </c>
      <c r="F1750" s="24">
        <f>IFERROR(MATCH(A1750,기사별유입!$J$3:$J$3072,0),"")</f>
        <v>51</v>
      </c>
      <c r="G1750" s="24" t="str">
        <f>IF(F1750="","",F1750&amp;"@"&amp;COUNTIF($F$1:F1750,F1750))</f>
        <v>51@2</v>
      </c>
      <c r="H1750" s="24" t="str">
        <f t="shared" si="27"/>
        <v>직접유입</v>
      </c>
      <c r="J1750" s="24" t="str">
        <f>IF(F1750="","",INDEX('기사 리스트'!B:B,MATCH("https://skinnonews.com"&amp;A1750,'기사 리스트'!C:C,0)))</f>
        <v>새 학기 계획 세우기 – 효율적인 스케줄 관리법 ‘불렛저널(bullet journal)’이란?</v>
      </c>
    </row>
    <row r="1751" spans="1:10">
      <c r="A1751" s="30" t="s">
        <v>2289</v>
      </c>
      <c r="B1751" s="30" t="s">
        <v>2910</v>
      </c>
      <c r="C1751" s="30">
        <v>3</v>
      </c>
      <c r="D1751" s="30">
        <v>3</v>
      </c>
      <c r="F1751" s="24" t="str">
        <f>IFERROR(MATCH(A1751,기사별유입!$J$3:$J$3072,0),"")</f>
        <v/>
      </c>
      <c r="G1751" s="24" t="str">
        <f>IF(F1751="","",F1751&amp;"@"&amp;COUNTIF($F$1:F1751,F1751))</f>
        <v/>
      </c>
      <c r="H1751" s="24" t="str">
        <f t="shared" si="27"/>
        <v>Google 검색</v>
      </c>
      <c r="J1751" s="24" t="str">
        <f>IF(F1751="","",INDEX('기사 리스트'!B:B,MATCH("https://skinnonews.com"&amp;A1751,'기사 리스트'!C:C,0)))</f>
        <v/>
      </c>
    </row>
    <row r="1752" spans="1:10">
      <c r="A1752" s="30" t="s">
        <v>2740</v>
      </c>
      <c r="B1752" s="30" t="s">
        <v>2910</v>
      </c>
      <c r="C1752" s="30">
        <v>3</v>
      </c>
      <c r="D1752" s="30">
        <v>3</v>
      </c>
      <c r="F1752" s="24" t="str">
        <f>IFERROR(MATCH(A1752,기사별유입!$J$3:$J$3072,0),"")</f>
        <v/>
      </c>
      <c r="G1752" s="24" t="str">
        <f>IF(F1752="","",F1752&amp;"@"&amp;COUNTIF($F$1:F1752,F1752))</f>
        <v/>
      </c>
      <c r="H1752" s="24" t="str">
        <f t="shared" si="27"/>
        <v>Google 검색</v>
      </c>
      <c r="J1752" s="24" t="str">
        <f>IF(F1752="","",INDEX('기사 리스트'!B:B,MATCH("https://skinnonews.com"&amp;A1752,'기사 리스트'!C:C,0)))</f>
        <v/>
      </c>
    </row>
    <row r="1753" spans="1:10">
      <c r="A1753" s="30" t="s">
        <v>1306</v>
      </c>
      <c r="B1753" s="30" t="s">
        <v>2909</v>
      </c>
      <c r="C1753" s="30">
        <v>3</v>
      </c>
      <c r="D1753" s="30">
        <v>3</v>
      </c>
      <c r="F1753" s="24" t="str">
        <f>IFERROR(MATCH(A1753,기사별유입!$J$3:$J$3072,0),"")</f>
        <v/>
      </c>
      <c r="G1753" s="24" t="str">
        <f>IF(F1753="","",F1753&amp;"@"&amp;COUNTIF($F$1:F1753,F1753))</f>
        <v/>
      </c>
      <c r="H1753" s="24" t="str">
        <f t="shared" si="27"/>
        <v>직접유입</v>
      </c>
      <c r="J1753" s="24" t="str">
        <f>IF(F1753="","",INDEX('기사 리스트'!B:B,MATCH("https://skinnonews.com"&amp;A1753,'기사 리스트'!C:C,0)))</f>
        <v/>
      </c>
    </row>
    <row r="1754" spans="1:10">
      <c r="A1754" s="30" t="s">
        <v>1306</v>
      </c>
      <c r="B1754" s="30" t="s">
        <v>2925</v>
      </c>
      <c r="C1754" s="30">
        <v>3</v>
      </c>
      <c r="D1754" s="30">
        <v>3</v>
      </c>
      <c r="F1754" s="24" t="str">
        <f>IFERROR(MATCH(A1754,기사별유입!$J$3:$J$3072,0),"")</f>
        <v/>
      </c>
      <c r="G1754" s="24" t="str">
        <f>IF(F1754="","",F1754&amp;"@"&amp;COUNTIF($F$1:F1754,F1754))</f>
        <v/>
      </c>
      <c r="H1754" s="24" t="str">
        <f t="shared" si="27"/>
        <v>Naver.com</v>
      </c>
      <c r="J1754" s="24" t="str">
        <f>IF(F1754="","",INDEX('기사 리스트'!B:B,MATCH("https://skinnonews.com"&amp;A1754,'기사 리스트'!C:C,0)))</f>
        <v/>
      </c>
    </row>
    <row r="1755" spans="1:10">
      <c r="A1755" s="30" t="s">
        <v>1414</v>
      </c>
      <c r="B1755" s="30" t="s">
        <v>2928</v>
      </c>
      <c r="C1755" s="30">
        <v>3</v>
      </c>
      <c r="D1755" s="30">
        <v>3</v>
      </c>
      <c r="F1755" s="24" t="str">
        <f>IFERROR(MATCH(A1755,기사별유입!$J$3:$J$3072,0),"")</f>
        <v/>
      </c>
      <c r="G1755" s="24" t="str">
        <f>IF(F1755="","",F1755&amp;"@"&amp;COUNTIF($F$1:F1755,F1755))</f>
        <v/>
      </c>
      <c r="H1755" s="24" t="str">
        <f t="shared" si="27"/>
        <v>Blog.naver.com</v>
      </c>
      <c r="J1755" s="24" t="str">
        <f>IF(F1755="","",INDEX('기사 리스트'!B:B,MATCH("https://skinnonews.com"&amp;A1755,'기사 리스트'!C:C,0)))</f>
        <v/>
      </c>
    </row>
    <row r="1756" spans="1:10">
      <c r="A1756" s="30" t="s">
        <v>3613</v>
      </c>
      <c r="B1756" s="30" t="s">
        <v>2910</v>
      </c>
      <c r="C1756" s="30">
        <v>3</v>
      </c>
      <c r="D1756" s="30">
        <v>1</v>
      </c>
      <c r="F1756" s="24" t="str">
        <f>IFERROR(MATCH(A1756,기사별유입!$J$3:$J$3072,0),"")</f>
        <v/>
      </c>
      <c r="G1756" s="24" t="str">
        <f>IF(F1756="","",F1756&amp;"@"&amp;COUNTIF($F$1:F1756,F1756))</f>
        <v/>
      </c>
      <c r="H1756" s="24" t="str">
        <f t="shared" si="27"/>
        <v>Google 검색</v>
      </c>
      <c r="J1756" s="24" t="str">
        <f>IF(F1756="","",INDEX('기사 리스트'!B:B,MATCH("https://skinnonews.com"&amp;A1756,'기사 리스트'!C:C,0)))</f>
        <v/>
      </c>
    </row>
    <row r="1757" spans="1:10">
      <c r="A1757" s="30" t="s">
        <v>2410</v>
      </c>
      <c r="B1757" s="30" t="s">
        <v>2909</v>
      </c>
      <c r="C1757" s="30">
        <v>3</v>
      </c>
      <c r="D1757" s="30">
        <v>2</v>
      </c>
      <c r="F1757" s="24" t="str">
        <f>IFERROR(MATCH(A1757,기사별유입!$J$3:$J$3072,0),"")</f>
        <v/>
      </c>
      <c r="G1757" s="24" t="str">
        <f>IF(F1757="","",F1757&amp;"@"&amp;COUNTIF($F$1:F1757,F1757))</f>
        <v/>
      </c>
      <c r="H1757" s="24" t="str">
        <f t="shared" si="27"/>
        <v>직접유입</v>
      </c>
      <c r="J1757" s="24" t="str">
        <f>IF(F1757="","",INDEX('기사 리스트'!B:B,MATCH("https://skinnonews.com"&amp;A1757,'기사 리스트'!C:C,0)))</f>
        <v/>
      </c>
    </row>
    <row r="1758" spans="1:10">
      <c r="A1758" s="30" t="s">
        <v>1865</v>
      </c>
      <c r="B1758" s="30" t="s">
        <v>2910</v>
      </c>
      <c r="C1758" s="30">
        <v>3</v>
      </c>
      <c r="D1758" s="30">
        <v>2</v>
      </c>
      <c r="F1758" s="24" t="str">
        <f>IFERROR(MATCH(A1758,기사별유입!$J$3:$J$3072,0),"")</f>
        <v/>
      </c>
      <c r="G1758" s="24" t="str">
        <f>IF(F1758="","",F1758&amp;"@"&amp;COUNTIF($F$1:F1758,F1758))</f>
        <v/>
      </c>
      <c r="H1758" s="24" t="str">
        <f t="shared" si="27"/>
        <v>Google 검색</v>
      </c>
      <c r="J1758" s="24" t="str">
        <f>IF(F1758="","",INDEX('기사 리스트'!B:B,MATCH("https://skinnonews.com"&amp;A1758,'기사 리스트'!C:C,0)))</f>
        <v/>
      </c>
    </row>
    <row r="1759" spans="1:10">
      <c r="A1759" s="30" t="s">
        <v>2746</v>
      </c>
      <c r="B1759" s="30" t="s">
        <v>2910</v>
      </c>
      <c r="C1759" s="30">
        <v>3</v>
      </c>
      <c r="D1759" s="30">
        <v>2</v>
      </c>
      <c r="F1759" s="24" t="str">
        <f>IFERROR(MATCH(A1759,기사별유입!$J$3:$J$3072,0),"")</f>
        <v/>
      </c>
      <c r="G1759" s="24" t="str">
        <f>IF(F1759="","",F1759&amp;"@"&amp;COUNTIF($F$1:F1759,F1759))</f>
        <v/>
      </c>
      <c r="H1759" s="24" t="str">
        <f t="shared" si="27"/>
        <v>Google 검색</v>
      </c>
      <c r="J1759" s="24" t="str">
        <f>IF(F1759="","",INDEX('기사 리스트'!B:B,MATCH("https://skinnonews.com"&amp;A1759,'기사 리스트'!C:C,0)))</f>
        <v/>
      </c>
    </row>
    <row r="1760" spans="1:10">
      <c r="A1760" s="30" t="s">
        <v>3213</v>
      </c>
      <c r="B1760" s="30" t="s">
        <v>2910</v>
      </c>
      <c r="C1760" s="30">
        <v>3</v>
      </c>
      <c r="D1760" s="30">
        <v>3</v>
      </c>
      <c r="F1760" s="24" t="str">
        <f>IFERROR(MATCH(A1760,기사별유입!$J$3:$J$3072,0),"")</f>
        <v/>
      </c>
      <c r="G1760" s="24" t="str">
        <f>IF(F1760="","",F1760&amp;"@"&amp;COUNTIF($F$1:F1760,F1760))</f>
        <v/>
      </c>
      <c r="H1760" s="24" t="str">
        <f t="shared" si="27"/>
        <v>Google 검색</v>
      </c>
      <c r="J1760" s="24" t="str">
        <f>IF(F1760="","",INDEX('기사 리스트'!B:B,MATCH("https://skinnonews.com"&amp;A1760,'기사 리스트'!C:C,0)))</f>
        <v/>
      </c>
    </row>
    <row r="1761" spans="1:10">
      <c r="A1761" s="30" t="s">
        <v>2412</v>
      </c>
      <c r="B1761" s="30" t="s">
        <v>2910</v>
      </c>
      <c r="C1761" s="30">
        <v>3</v>
      </c>
      <c r="D1761" s="30">
        <v>3</v>
      </c>
      <c r="F1761" s="24" t="str">
        <f>IFERROR(MATCH(A1761,기사별유입!$J$3:$J$3072,0),"")</f>
        <v/>
      </c>
      <c r="G1761" s="24" t="str">
        <f>IF(F1761="","",F1761&amp;"@"&amp;COUNTIF($F$1:F1761,F1761))</f>
        <v/>
      </c>
      <c r="H1761" s="24" t="str">
        <f t="shared" si="27"/>
        <v>Google 검색</v>
      </c>
      <c r="J1761" s="24" t="str">
        <f>IF(F1761="","",INDEX('기사 리스트'!B:B,MATCH("https://skinnonews.com"&amp;A1761,'기사 리스트'!C:C,0)))</f>
        <v/>
      </c>
    </row>
    <row r="1762" spans="1:10">
      <c r="A1762" s="30" t="s">
        <v>1553</v>
      </c>
      <c r="B1762" s="30" t="s">
        <v>2911</v>
      </c>
      <c r="C1762" s="30">
        <v>3</v>
      </c>
      <c r="D1762" s="30">
        <v>1</v>
      </c>
      <c r="F1762" s="24" t="str">
        <f>IFERROR(MATCH(A1762,기사별유입!$J$3:$J$3072,0),"")</f>
        <v/>
      </c>
      <c r="G1762" s="24" t="str">
        <f>IF(F1762="","",F1762&amp;"@"&amp;COUNTIF($F$1:F1762,F1762))</f>
        <v/>
      </c>
      <c r="H1762" s="24" t="str">
        <f t="shared" si="27"/>
        <v>Naver 검색</v>
      </c>
      <c r="J1762" s="24" t="str">
        <f>IF(F1762="","",INDEX('기사 리스트'!B:B,MATCH("https://skinnonews.com"&amp;A1762,'기사 리스트'!C:C,0)))</f>
        <v/>
      </c>
    </row>
    <row r="1763" spans="1:10">
      <c r="A1763" s="30" t="s">
        <v>1866</v>
      </c>
      <c r="B1763" s="30" t="s">
        <v>2910</v>
      </c>
      <c r="C1763" s="30">
        <v>3</v>
      </c>
      <c r="D1763" s="30">
        <v>3</v>
      </c>
      <c r="F1763" s="24" t="str">
        <f>IFERROR(MATCH(A1763,기사별유입!$J$3:$J$3072,0),"")</f>
        <v/>
      </c>
      <c r="G1763" s="24" t="str">
        <f>IF(F1763="","",F1763&amp;"@"&amp;COUNTIF($F$1:F1763,F1763))</f>
        <v/>
      </c>
      <c r="H1763" s="24" t="str">
        <f t="shared" si="27"/>
        <v>Google 검색</v>
      </c>
      <c r="J1763" s="24" t="str">
        <f>IF(F1763="","",INDEX('기사 리스트'!B:B,MATCH("https://skinnonews.com"&amp;A1763,'기사 리스트'!C:C,0)))</f>
        <v/>
      </c>
    </row>
    <row r="1764" spans="1:10">
      <c r="A1764" s="30" t="s">
        <v>1244</v>
      </c>
      <c r="B1764" s="30" t="s">
        <v>2925</v>
      </c>
      <c r="C1764" s="30">
        <v>3</v>
      </c>
      <c r="D1764" s="30">
        <v>2</v>
      </c>
      <c r="F1764" s="24">
        <f>IFERROR(MATCH(A1764,기사별유입!$J$3:$J$3072,0),"")</f>
        <v>17</v>
      </c>
      <c r="G1764" s="24" t="str">
        <f>IF(F1764="","",F1764&amp;"@"&amp;COUNTIF($F$1:F1764,F1764))</f>
        <v>17@3</v>
      </c>
      <c r="H1764" s="24" t="str">
        <f t="shared" si="27"/>
        <v>Naver.com</v>
      </c>
      <c r="J1764" s="24" t="str">
        <f>IF(F1764="","",INDEX('기사 리스트'!B:B,MATCH("https://skinnonews.com"&amp;A1764,'기사 리스트'!C:C,0)))</f>
        <v>원유의 분별 증류에 의해 생산되는 석유 제품의 성상(性狀)과 용도</v>
      </c>
    </row>
    <row r="1765" spans="1:10">
      <c r="A1765" s="30" t="s">
        <v>3614</v>
      </c>
      <c r="B1765" s="30" t="s">
        <v>2910</v>
      </c>
      <c r="C1765" s="30">
        <v>3</v>
      </c>
      <c r="D1765" s="30">
        <v>2</v>
      </c>
      <c r="F1765" s="24" t="str">
        <f>IFERROR(MATCH(A1765,기사별유입!$J$3:$J$3072,0),"")</f>
        <v/>
      </c>
      <c r="G1765" s="24" t="str">
        <f>IF(F1765="","",F1765&amp;"@"&amp;COUNTIF($F$1:F1765,F1765))</f>
        <v/>
      </c>
      <c r="H1765" s="24" t="str">
        <f t="shared" si="27"/>
        <v>Google 검색</v>
      </c>
      <c r="J1765" s="24" t="str">
        <f>IF(F1765="","",INDEX('기사 리스트'!B:B,MATCH("https://skinnonews.com"&amp;A1765,'기사 리스트'!C:C,0)))</f>
        <v/>
      </c>
    </row>
    <row r="1766" spans="1:10">
      <c r="A1766" s="30" t="s">
        <v>3300</v>
      </c>
      <c r="B1766" s="30" t="s">
        <v>2910</v>
      </c>
      <c r="C1766" s="30">
        <v>3</v>
      </c>
      <c r="D1766" s="30">
        <v>2</v>
      </c>
      <c r="F1766" s="24" t="str">
        <f>IFERROR(MATCH(A1766,기사별유입!$J$3:$J$3072,0),"")</f>
        <v/>
      </c>
      <c r="G1766" s="24" t="str">
        <f>IF(F1766="","",F1766&amp;"@"&amp;COUNTIF($F$1:F1766,F1766))</f>
        <v/>
      </c>
      <c r="H1766" s="24" t="str">
        <f t="shared" si="27"/>
        <v>Google 검색</v>
      </c>
      <c r="J1766" s="24" t="str">
        <f>IF(F1766="","",INDEX('기사 리스트'!B:B,MATCH("https://skinnonews.com"&amp;A1766,'기사 리스트'!C:C,0)))</f>
        <v/>
      </c>
    </row>
    <row r="1767" spans="1:10">
      <c r="A1767" s="30" t="s">
        <v>2292</v>
      </c>
      <c r="B1767" s="30" t="s">
        <v>2910</v>
      </c>
      <c r="C1767" s="30">
        <v>3</v>
      </c>
      <c r="D1767" s="30">
        <v>3</v>
      </c>
      <c r="F1767" s="24" t="str">
        <f>IFERROR(MATCH(A1767,기사별유입!$J$3:$J$3072,0),"")</f>
        <v/>
      </c>
      <c r="G1767" s="24" t="str">
        <f>IF(F1767="","",F1767&amp;"@"&amp;COUNTIF($F$1:F1767,F1767))</f>
        <v/>
      </c>
      <c r="H1767" s="24" t="str">
        <f t="shared" si="27"/>
        <v>Google 검색</v>
      </c>
      <c r="J1767" s="24" t="str">
        <f>IF(F1767="","",INDEX('기사 리스트'!B:B,MATCH("https://skinnonews.com"&amp;A1767,'기사 리스트'!C:C,0)))</f>
        <v/>
      </c>
    </row>
    <row r="1768" spans="1:10">
      <c r="A1768" s="30" t="s">
        <v>1995</v>
      </c>
      <c r="B1768" s="30" t="s">
        <v>2910</v>
      </c>
      <c r="C1768" s="30">
        <v>3</v>
      </c>
      <c r="D1768" s="30">
        <v>2</v>
      </c>
      <c r="F1768" s="24" t="str">
        <f>IFERROR(MATCH(A1768,기사별유입!$J$3:$J$3072,0),"")</f>
        <v/>
      </c>
      <c r="G1768" s="24" t="str">
        <f>IF(F1768="","",F1768&amp;"@"&amp;COUNTIF($F$1:F1768,F1768))</f>
        <v/>
      </c>
      <c r="H1768" s="24" t="str">
        <f t="shared" si="27"/>
        <v>Google 검색</v>
      </c>
      <c r="J1768" s="24" t="str">
        <f>IF(F1768="","",INDEX('기사 리스트'!B:B,MATCH("https://skinnonews.com"&amp;A1768,'기사 리스트'!C:C,0)))</f>
        <v/>
      </c>
    </row>
    <row r="1769" spans="1:10">
      <c r="A1769" s="30" t="s">
        <v>1830</v>
      </c>
      <c r="B1769" s="30" t="s">
        <v>2910</v>
      </c>
      <c r="C1769" s="30">
        <v>3</v>
      </c>
      <c r="D1769" s="30">
        <v>3</v>
      </c>
      <c r="F1769" s="24" t="str">
        <f>IFERROR(MATCH(A1769,기사별유입!$J$3:$J$3072,0),"")</f>
        <v/>
      </c>
      <c r="G1769" s="24" t="str">
        <f>IF(F1769="","",F1769&amp;"@"&amp;COUNTIF($F$1:F1769,F1769))</f>
        <v/>
      </c>
      <c r="H1769" s="24" t="str">
        <f t="shared" si="27"/>
        <v>Google 검색</v>
      </c>
      <c r="J1769" s="24" t="str">
        <f>IF(F1769="","",INDEX('기사 리스트'!B:B,MATCH("https://skinnonews.com"&amp;A1769,'기사 리스트'!C:C,0)))</f>
        <v/>
      </c>
    </row>
    <row r="1770" spans="1:10">
      <c r="A1770" s="30" t="s">
        <v>1386</v>
      </c>
      <c r="B1770" s="30" t="s">
        <v>2909</v>
      </c>
      <c r="C1770" s="30">
        <v>3</v>
      </c>
      <c r="D1770" s="30">
        <v>3</v>
      </c>
      <c r="F1770" s="24" t="str">
        <f>IFERROR(MATCH(A1770,기사별유입!$J$3:$J$3072,0),"")</f>
        <v/>
      </c>
      <c r="G1770" s="24" t="str">
        <f>IF(F1770="","",F1770&amp;"@"&amp;COUNTIF($F$1:F1770,F1770))</f>
        <v/>
      </c>
      <c r="H1770" s="24" t="str">
        <f t="shared" si="27"/>
        <v>직접유입</v>
      </c>
      <c r="J1770" s="24" t="str">
        <f>IF(F1770="","",INDEX('기사 리스트'!B:B,MATCH("https://skinnonews.com"&amp;A1770,'기사 리스트'!C:C,0)))</f>
        <v/>
      </c>
    </row>
    <row r="1771" spans="1:10">
      <c r="A1771" s="30" t="s">
        <v>1996</v>
      </c>
      <c r="B1771" s="30" t="s">
        <v>2910</v>
      </c>
      <c r="C1771" s="30">
        <v>3</v>
      </c>
      <c r="D1771" s="30">
        <v>3</v>
      </c>
      <c r="F1771" s="24" t="str">
        <f>IFERROR(MATCH(A1771,기사별유입!$J$3:$J$3072,0),"")</f>
        <v/>
      </c>
      <c r="G1771" s="24" t="str">
        <f>IF(F1771="","",F1771&amp;"@"&amp;COUNTIF($F$1:F1771,F1771))</f>
        <v/>
      </c>
      <c r="H1771" s="24" t="str">
        <f t="shared" si="27"/>
        <v>Google 검색</v>
      </c>
      <c r="J1771" s="24" t="str">
        <f>IF(F1771="","",INDEX('기사 리스트'!B:B,MATCH("https://skinnonews.com"&amp;A1771,'기사 리스트'!C:C,0)))</f>
        <v/>
      </c>
    </row>
    <row r="1772" spans="1:10">
      <c r="A1772" s="30" t="s">
        <v>1927</v>
      </c>
      <c r="B1772" s="30" t="s">
        <v>2925</v>
      </c>
      <c r="C1772" s="30">
        <v>3</v>
      </c>
      <c r="D1772" s="30">
        <v>3</v>
      </c>
      <c r="F1772" s="24" t="str">
        <f>IFERROR(MATCH(A1772,기사별유입!$J$3:$J$3072,0),"")</f>
        <v/>
      </c>
      <c r="G1772" s="24" t="str">
        <f>IF(F1772="","",F1772&amp;"@"&amp;COUNTIF($F$1:F1772,F1772))</f>
        <v/>
      </c>
      <c r="H1772" s="24" t="str">
        <f t="shared" si="27"/>
        <v>Naver.com</v>
      </c>
      <c r="J1772" s="24" t="str">
        <f>IF(F1772="","",INDEX('기사 리스트'!B:B,MATCH("https://skinnonews.com"&amp;A1772,'기사 리스트'!C:C,0)))</f>
        <v/>
      </c>
    </row>
    <row r="1773" spans="1:10">
      <c r="A1773" s="30" t="s">
        <v>2417</v>
      </c>
      <c r="B1773" s="30" t="s">
        <v>2910</v>
      </c>
      <c r="C1773" s="30">
        <v>3</v>
      </c>
      <c r="D1773" s="30">
        <v>3</v>
      </c>
      <c r="F1773" s="24" t="str">
        <f>IFERROR(MATCH(A1773,기사별유입!$J$3:$J$3072,0),"")</f>
        <v/>
      </c>
      <c r="G1773" s="24" t="str">
        <f>IF(F1773="","",F1773&amp;"@"&amp;COUNTIF($F$1:F1773,F1773))</f>
        <v/>
      </c>
      <c r="H1773" s="24" t="str">
        <f t="shared" si="27"/>
        <v>Google 검색</v>
      </c>
      <c r="J1773" s="24" t="str">
        <f>IF(F1773="","",INDEX('기사 리스트'!B:B,MATCH("https://skinnonews.com"&amp;A1773,'기사 리스트'!C:C,0)))</f>
        <v/>
      </c>
    </row>
    <row r="1774" spans="1:10">
      <c r="A1774" s="30" t="s">
        <v>2759</v>
      </c>
      <c r="B1774" s="30" t="s">
        <v>2910</v>
      </c>
      <c r="C1774" s="30">
        <v>3</v>
      </c>
      <c r="D1774" s="30">
        <v>3</v>
      </c>
      <c r="F1774" s="24" t="str">
        <f>IFERROR(MATCH(A1774,기사별유입!$J$3:$J$3072,0),"")</f>
        <v/>
      </c>
      <c r="G1774" s="24" t="str">
        <f>IF(F1774="","",F1774&amp;"@"&amp;COUNTIF($F$1:F1774,F1774))</f>
        <v/>
      </c>
      <c r="H1774" s="24" t="str">
        <f t="shared" si="27"/>
        <v>Google 검색</v>
      </c>
      <c r="J1774" s="24" t="str">
        <f>IF(F1774="","",INDEX('기사 리스트'!B:B,MATCH("https://skinnonews.com"&amp;A1774,'기사 리스트'!C:C,0)))</f>
        <v/>
      </c>
    </row>
    <row r="1775" spans="1:10">
      <c r="A1775" s="30" t="s">
        <v>2760</v>
      </c>
      <c r="B1775" s="30" t="s">
        <v>2925</v>
      </c>
      <c r="C1775" s="30">
        <v>3</v>
      </c>
      <c r="D1775" s="30">
        <v>1</v>
      </c>
      <c r="F1775" s="24" t="str">
        <f>IFERROR(MATCH(A1775,기사별유입!$J$3:$J$3072,0),"")</f>
        <v/>
      </c>
      <c r="G1775" s="24" t="str">
        <f>IF(F1775="","",F1775&amp;"@"&amp;COUNTIF($F$1:F1775,F1775))</f>
        <v/>
      </c>
      <c r="H1775" s="24" t="str">
        <f t="shared" si="27"/>
        <v>Naver.com</v>
      </c>
      <c r="J1775" s="24" t="str">
        <f>IF(F1775="","",INDEX('기사 리스트'!B:B,MATCH("https://skinnonews.com"&amp;A1775,'기사 리스트'!C:C,0)))</f>
        <v/>
      </c>
    </row>
    <row r="1776" spans="1:10">
      <c r="A1776" s="30" t="s">
        <v>1560</v>
      </c>
      <c r="B1776" s="30" t="s">
        <v>2931</v>
      </c>
      <c r="C1776" s="30">
        <v>3</v>
      </c>
      <c r="D1776" s="30">
        <v>3</v>
      </c>
      <c r="F1776" s="24" t="str">
        <f>IFERROR(MATCH(A1776,기사별유입!$J$3:$J$3072,0),"")</f>
        <v/>
      </c>
      <c r="G1776" s="24" t="str">
        <f>IF(F1776="","",F1776&amp;"@"&amp;COUNTIF($F$1:F1776,F1776))</f>
        <v/>
      </c>
      <c r="H1776" s="24" t="str">
        <f t="shared" si="27"/>
        <v>Sktradinginternational.com</v>
      </c>
      <c r="J1776" s="24" t="str">
        <f>IF(F1776="","",INDEX('기사 리스트'!B:B,MATCH("https://skinnonews.com"&amp;A1776,'기사 리스트'!C:C,0)))</f>
        <v/>
      </c>
    </row>
    <row r="1777" spans="1:10">
      <c r="A1777" s="30" t="s">
        <v>2098</v>
      </c>
      <c r="B1777" s="30" t="s">
        <v>2910</v>
      </c>
      <c r="C1777" s="30">
        <v>3</v>
      </c>
      <c r="D1777" s="30">
        <v>3</v>
      </c>
      <c r="F1777" s="24" t="str">
        <f>IFERROR(MATCH(A1777,기사별유입!$J$3:$J$3072,0),"")</f>
        <v/>
      </c>
      <c r="G1777" s="24" t="str">
        <f>IF(F1777="","",F1777&amp;"@"&amp;COUNTIF($F$1:F1777,F1777))</f>
        <v/>
      </c>
      <c r="H1777" s="24" t="str">
        <f t="shared" si="27"/>
        <v>Google 검색</v>
      </c>
      <c r="J1777" s="24" t="str">
        <f>IF(F1777="","",INDEX('기사 리스트'!B:B,MATCH("https://skinnonews.com"&amp;A1777,'기사 리스트'!C:C,0)))</f>
        <v/>
      </c>
    </row>
    <row r="1778" spans="1:10">
      <c r="A1778" s="30" t="s">
        <v>2000</v>
      </c>
      <c r="B1778" s="30" t="s">
        <v>2931</v>
      </c>
      <c r="C1778" s="30">
        <v>3</v>
      </c>
      <c r="D1778" s="30">
        <v>2</v>
      </c>
      <c r="F1778" s="24" t="str">
        <f>IFERROR(MATCH(A1778,기사별유입!$J$3:$J$3072,0),"")</f>
        <v/>
      </c>
      <c r="G1778" s="24" t="str">
        <f>IF(F1778="","",F1778&amp;"@"&amp;COUNTIF($F$1:F1778,F1778))</f>
        <v/>
      </c>
      <c r="H1778" s="24" t="str">
        <f t="shared" si="27"/>
        <v>Sktradinginternational.com</v>
      </c>
      <c r="J1778" s="24" t="str">
        <f>IF(F1778="","",INDEX('기사 리스트'!B:B,MATCH("https://skinnonews.com"&amp;A1778,'기사 리스트'!C:C,0)))</f>
        <v/>
      </c>
    </row>
    <row r="1779" spans="1:10">
      <c r="A1779" s="30" t="s">
        <v>1346</v>
      </c>
      <c r="B1779" s="30" t="s">
        <v>2916</v>
      </c>
      <c r="C1779" s="30">
        <v>3</v>
      </c>
      <c r="D1779" s="30">
        <v>3</v>
      </c>
      <c r="F1779" s="24" t="str">
        <f>IFERROR(MATCH(A1779,기사별유입!$J$3:$J$3072,0),"")</f>
        <v/>
      </c>
      <c r="G1779" s="24" t="str">
        <f>IF(F1779="","",F1779&amp;"@"&amp;COUNTIF($F$1:F1779,F1779))</f>
        <v/>
      </c>
      <c r="H1779" s="24" t="str">
        <f t="shared" si="27"/>
        <v>Bing</v>
      </c>
      <c r="J1779" s="24" t="str">
        <f>IF(F1779="","",INDEX('기사 리스트'!B:B,MATCH("https://skinnonews.com"&amp;A1779,'기사 리스트'!C:C,0)))</f>
        <v/>
      </c>
    </row>
    <row r="1780" spans="1:10">
      <c r="A1780" s="30" t="s">
        <v>3616</v>
      </c>
      <c r="B1780" s="30" t="s">
        <v>2910</v>
      </c>
      <c r="C1780" s="30">
        <v>3</v>
      </c>
      <c r="D1780" s="30">
        <v>3</v>
      </c>
      <c r="F1780" s="24" t="str">
        <f>IFERROR(MATCH(A1780,기사별유입!$J$3:$J$3072,0),"")</f>
        <v/>
      </c>
      <c r="G1780" s="24" t="str">
        <f>IF(F1780="","",F1780&amp;"@"&amp;COUNTIF($F$1:F1780,F1780))</f>
        <v/>
      </c>
      <c r="H1780" s="24" t="str">
        <f t="shared" si="27"/>
        <v>Google 검색</v>
      </c>
      <c r="J1780" s="24" t="str">
        <f>IF(F1780="","",INDEX('기사 리스트'!B:B,MATCH("https://skinnonews.com"&amp;A1780,'기사 리스트'!C:C,0)))</f>
        <v/>
      </c>
    </row>
    <row r="1781" spans="1:10">
      <c r="A1781" s="30" t="s">
        <v>2001</v>
      </c>
      <c r="B1781" s="30" t="s">
        <v>2910</v>
      </c>
      <c r="C1781" s="30">
        <v>3</v>
      </c>
      <c r="D1781" s="30">
        <v>3</v>
      </c>
      <c r="F1781" s="24" t="str">
        <f>IFERROR(MATCH(A1781,기사별유입!$J$3:$J$3072,0),"")</f>
        <v/>
      </c>
      <c r="G1781" s="24" t="str">
        <f>IF(F1781="","",F1781&amp;"@"&amp;COUNTIF($F$1:F1781,F1781))</f>
        <v/>
      </c>
      <c r="H1781" s="24" t="str">
        <f t="shared" si="27"/>
        <v>Google 검색</v>
      </c>
      <c r="J1781" s="24" t="str">
        <f>IF(F1781="","",INDEX('기사 리스트'!B:B,MATCH("https://skinnonews.com"&amp;A1781,'기사 리스트'!C:C,0)))</f>
        <v/>
      </c>
    </row>
    <row r="1782" spans="1:10">
      <c r="A1782" s="30" t="s">
        <v>1561</v>
      </c>
      <c r="B1782" s="30" t="s">
        <v>2916</v>
      </c>
      <c r="C1782" s="30">
        <v>3</v>
      </c>
      <c r="D1782" s="30">
        <v>1</v>
      </c>
      <c r="F1782" s="24" t="str">
        <f>IFERROR(MATCH(A1782,기사별유입!$J$3:$J$3072,0),"")</f>
        <v/>
      </c>
      <c r="G1782" s="24" t="str">
        <f>IF(F1782="","",F1782&amp;"@"&amp;COUNTIF($F$1:F1782,F1782))</f>
        <v/>
      </c>
      <c r="H1782" s="24" t="str">
        <f t="shared" si="27"/>
        <v>Bing</v>
      </c>
      <c r="J1782" s="24" t="str">
        <f>IF(F1782="","",INDEX('기사 리스트'!B:B,MATCH("https://skinnonews.com"&amp;A1782,'기사 리스트'!C:C,0)))</f>
        <v/>
      </c>
    </row>
    <row r="1783" spans="1:10">
      <c r="A1783" s="30" t="s">
        <v>3617</v>
      </c>
      <c r="B1783" s="30" t="s">
        <v>2910</v>
      </c>
      <c r="C1783" s="30">
        <v>3</v>
      </c>
      <c r="D1783" s="30">
        <v>3</v>
      </c>
      <c r="F1783" s="24" t="str">
        <f>IFERROR(MATCH(A1783,기사별유입!$J$3:$J$3072,0),"")</f>
        <v/>
      </c>
      <c r="G1783" s="24" t="str">
        <f>IF(F1783="","",F1783&amp;"@"&amp;COUNTIF($F$1:F1783,F1783))</f>
        <v/>
      </c>
      <c r="H1783" s="24" t="str">
        <f t="shared" si="27"/>
        <v>Google 검색</v>
      </c>
      <c r="J1783" s="24" t="str">
        <f>IF(F1783="","",INDEX('기사 리스트'!B:B,MATCH("https://skinnonews.com"&amp;A1783,'기사 리스트'!C:C,0)))</f>
        <v/>
      </c>
    </row>
    <row r="1784" spans="1:10">
      <c r="A1784" s="30" t="s">
        <v>1341</v>
      </c>
      <c r="B1784" s="30" t="s">
        <v>2909</v>
      </c>
      <c r="C1784" s="30">
        <v>3</v>
      </c>
      <c r="D1784" s="30">
        <v>3</v>
      </c>
      <c r="F1784" s="24" t="str">
        <f>IFERROR(MATCH(A1784,기사별유입!$J$3:$J$3072,0),"")</f>
        <v/>
      </c>
      <c r="G1784" s="24" t="str">
        <f>IF(F1784="","",F1784&amp;"@"&amp;COUNTIF($F$1:F1784,F1784))</f>
        <v/>
      </c>
      <c r="H1784" s="24" t="str">
        <f t="shared" si="27"/>
        <v>직접유입</v>
      </c>
      <c r="J1784" s="24" t="str">
        <f>IF(F1784="","",INDEX('기사 리스트'!B:B,MATCH("https://skinnonews.com"&amp;A1784,'기사 리스트'!C:C,0)))</f>
        <v/>
      </c>
    </row>
    <row r="1785" spans="1:10">
      <c r="A1785" s="30" t="s">
        <v>1831</v>
      </c>
      <c r="B1785" s="30" t="s">
        <v>2910</v>
      </c>
      <c r="C1785" s="30">
        <v>3</v>
      </c>
      <c r="D1785" s="30">
        <v>3</v>
      </c>
      <c r="F1785" s="24" t="str">
        <f>IFERROR(MATCH(A1785,기사별유입!$J$3:$J$3072,0),"")</f>
        <v/>
      </c>
      <c r="G1785" s="24" t="str">
        <f>IF(F1785="","",F1785&amp;"@"&amp;COUNTIF($F$1:F1785,F1785))</f>
        <v/>
      </c>
      <c r="H1785" s="24" t="str">
        <f t="shared" si="27"/>
        <v>Google 검색</v>
      </c>
      <c r="J1785" s="24" t="str">
        <f>IF(F1785="","",INDEX('기사 리스트'!B:B,MATCH("https://skinnonews.com"&amp;A1785,'기사 리스트'!C:C,0)))</f>
        <v/>
      </c>
    </row>
    <row r="1786" spans="1:10">
      <c r="A1786" s="30" t="s">
        <v>2002</v>
      </c>
      <c r="B1786" s="30" t="s">
        <v>2910</v>
      </c>
      <c r="C1786" s="30">
        <v>3</v>
      </c>
      <c r="D1786" s="30">
        <v>3</v>
      </c>
      <c r="F1786" s="24" t="str">
        <f>IFERROR(MATCH(A1786,기사별유입!$J$3:$J$3072,0),"")</f>
        <v/>
      </c>
      <c r="G1786" s="24" t="str">
        <f>IF(F1786="","",F1786&amp;"@"&amp;COUNTIF($F$1:F1786,F1786))</f>
        <v/>
      </c>
      <c r="H1786" s="24" t="str">
        <f t="shared" si="27"/>
        <v>Google 검색</v>
      </c>
      <c r="J1786" s="24" t="str">
        <f>IF(F1786="","",INDEX('기사 리스트'!B:B,MATCH("https://skinnonews.com"&amp;A1786,'기사 리스트'!C:C,0)))</f>
        <v/>
      </c>
    </row>
    <row r="1787" spans="1:10">
      <c r="A1787" s="30" t="s">
        <v>2303</v>
      </c>
      <c r="B1787" s="30" t="s">
        <v>2909</v>
      </c>
      <c r="C1787" s="30">
        <v>3</v>
      </c>
      <c r="D1787" s="30">
        <v>1</v>
      </c>
      <c r="F1787" s="24" t="str">
        <f>IFERROR(MATCH(A1787,기사별유입!$J$3:$J$3072,0),"")</f>
        <v/>
      </c>
      <c r="G1787" s="24" t="str">
        <f>IF(F1787="","",F1787&amp;"@"&amp;COUNTIF($F$1:F1787,F1787))</f>
        <v/>
      </c>
      <c r="H1787" s="24" t="str">
        <f t="shared" si="27"/>
        <v>직접유입</v>
      </c>
      <c r="J1787" s="24" t="str">
        <f>IF(F1787="","",INDEX('기사 리스트'!B:B,MATCH("https://skinnonews.com"&amp;A1787,'기사 리스트'!C:C,0)))</f>
        <v/>
      </c>
    </row>
    <row r="1788" spans="1:10">
      <c r="A1788" s="30" t="s">
        <v>3564</v>
      </c>
      <c r="B1788" s="30" t="s">
        <v>2909</v>
      </c>
      <c r="C1788" s="30">
        <v>3</v>
      </c>
      <c r="D1788" s="30">
        <v>2</v>
      </c>
      <c r="F1788" s="24" t="str">
        <f>IFERROR(MATCH(A1788,기사별유입!$J$3:$J$3072,0),"")</f>
        <v/>
      </c>
      <c r="G1788" s="24" t="str">
        <f>IF(F1788="","",F1788&amp;"@"&amp;COUNTIF($F$1:F1788,F1788))</f>
        <v/>
      </c>
      <c r="H1788" s="24" t="str">
        <f t="shared" si="27"/>
        <v>직접유입</v>
      </c>
      <c r="J1788" s="24" t="str">
        <f>IF(F1788="","",INDEX('기사 리스트'!B:B,MATCH("https://skinnonews.com"&amp;A1788,'기사 리스트'!C:C,0)))</f>
        <v/>
      </c>
    </row>
    <row r="1789" spans="1:10">
      <c r="A1789" s="30" t="s">
        <v>1721</v>
      </c>
      <c r="B1789" s="30" t="s">
        <v>2910</v>
      </c>
      <c r="C1789" s="30">
        <v>3</v>
      </c>
      <c r="D1789" s="30">
        <v>2</v>
      </c>
      <c r="F1789" s="24" t="str">
        <f>IFERROR(MATCH(A1789,기사별유입!$J$3:$J$3072,0),"")</f>
        <v/>
      </c>
      <c r="G1789" s="24" t="str">
        <f>IF(F1789="","",F1789&amp;"@"&amp;COUNTIF($F$1:F1789,F1789))</f>
        <v/>
      </c>
      <c r="H1789" s="24" t="str">
        <f t="shared" si="27"/>
        <v>Google 검색</v>
      </c>
      <c r="J1789" s="24" t="str">
        <f>IF(F1789="","",INDEX('기사 리스트'!B:B,MATCH("https://skinnonews.com"&amp;A1789,'기사 리스트'!C:C,0)))</f>
        <v/>
      </c>
    </row>
    <row r="1790" spans="1:10">
      <c r="A1790" s="30" t="s">
        <v>2575</v>
      </c>
      <c r="B1790" s="30" t="s">
        <v>2910</v>
      </c>
      <c r="C1790" s="30">
        <v>3</v>
      </c>
      <c r="D1790" s="30">
        <v>2</v>
      </c>
      <c r="F1790" s="24" t="str">
        <f>IFERROR(MATCH(A1790,기사별유입!$J$3:$J$3072,0),"")</f>
        <v/>
      </c>
      <c r="G1790" s="24" t="str">
        <f>IF(F1790="","",F1790&amp;"@"&amp;COUNTIF($F$1:F1790,F1790))</f>
        <v/>
      </c>
      <c r="H1790" s="24" t="str">
        <f t="shared" si="27"/>
        <v>Google 검색</v>
      </c>
      <c r="J1790" s="24" t="str">
        <f>IF(F1790="","",INDEX('기사 리스트'!B:B,MATCH("https://skinnonews.com"&amp;A1790,'기사 리스트'!C:C,0)))</f>
        <v/>
      </c>
    </row>
    <row r="1791" spans="1:10">
      <c r="A1791" s="30" t="s">
        <v>1931</v>
      </c>
      <c r="B1791" s="30" t="s">
        <v>2910</v>
      </c>
      <c r="C1791" s="30">
        <v>3</v>
      </c>
      <c r="D1791" s="30">
        <v>3</v>
      </c>
      <c r="F1791" s="24" t="str">
        <f>IFERROR(MATCH(A1791,기사별유입!$J$3:$J$3072,0),"")</f>
        <v/>
      </c>
      <c r="G1791" s="24" t="str">
        <f>IF(F1791="","",F1791&amp;"@"&amp;COUNTIF($F$1:F1791,F1791))</f>
        <v/>
      </c>
      <c r="H1791" s="24" t="str">
        <f t="shared" si="27"/>
        <v>Google 검색</v>
      </c>
      <c r="J1791" s="24" t="str">
        <f>IF(F1791="","",INDEX('기사 리스트'!B:B,MATCH("https://skinnonews.com"&amp;A1791,'기사 리스트'!C:C,0)))</f>
        <v/>
      </c>
    </row>
    <row r="1792" spans="1:10">
      <c r="A1792" s="30" t="s">
        <v>2576</v>
      </c>
      <c r="B1792" s="30" t="s">
        <v>2910</v>
      </c>
      <c r="C1792" s="30">
        <v>3</v>
      </c>
      <c r="D1792" s="30">
        <v>3</v>
      </c>
      <c r="F1792" s="24" t="str">
        <f>IFERROR(MATCH(A1792,기사별유입!$J$3:$J$3072,0),"")</f>
        <v/>
      </c>
      <c r="G1792" s="24" t="str">
        <f>IF(F1792="","",F1792&amp;"@"&amp;COUNTIF($F$1:F1792,F1792))</f>
        <v/>
      </c>
      <c r="H1792" s="24" t="str">
        <f t="shared" si="27"/>
        <v>Google 검색</v>
      </c>
      <c r="J1792" s="24" t="str">
        <f>IF(F1792="","",INDEX('기사 리스트'!B:B,MATCH("https://skinnonews.com"&amp;A1792,'기사 리스트'!C:C,0)))</f>
        <v/>
      </c>
    </row>
    <row r="1793" spans="1:10">
      <c r="A1793" s="30" t="s">
        <v>2305</v>
      </c>
      <c r="B1793" s="30" t="s">
        <v>2910</v>
      </c>
      <c r="C1793" s="30">
        <v>3</v>
      </c>
      <c r="D1793" s="30">
        <v>1</v>
      </c>
      <c r="F1793" s="24" t="str">
        <f>IFERROR(MATCH(A1793,기사별유입!$J$3:$J$3072,0),"")</f>
        <v/>
      </c>
      <c r="G1793" s="24" t="str">
        <f>IF(F1793="","",F1793&amp;"@"&amp;COUNTIF($F$1:F1793,F1793))</f>
        <v/>
      </c>
      <c r="H1793" s="24" t="str">
        <f t="shared" si="27"/>
        <v>Google 검색</v>
      </c>
      <c r="J1793" s="24" t="str">
        <f>IF(F1793="","",INDEX('기사 리스트'!B:B,MATCH("https://skinnonews.com"&amp;A1793,'기사 리스트'!C:C,0)))</f>
        <v/>
      </c>
    </row>
    <row r="1794" spans="1:10">
      <c r="A1794" s="30" t="s">
        <v>3619</v>
      </c>
      <c r="B1794" s="30" t="s">
        <v>2910</v>
      </c>
      <c r="C1794" s="30">
        <v>3</v>
      </c>
      <c r="D1794" s="30">
        <v>2</v>
      </c>
      <c r="F1794" s="24" t="str">
        <f>IFERROR(MATCH(A1794,기사별유입!$J$3:$J$3072,0),"")</f>
        <v/>
      </c>
      <c r="G1794" s="24" t="str">
        <f>IF(F1794="","",F1794&amp;"@"&amp;COUNTIF($F$1:F1794,F1794))</f>
        <v/>
      </c>
      <c r="H1794" s="24" t="str">
        <f t="shared" si="27"/>
        <v>Google 검색</v>
      </c>
      <c r="J1794" s="24" t="str">
        <f>IF(F1794="","",INDEX('기사 리스트'!B:B,MATCH("https://skinnonews.com"&amp;A1794,'기사 리스트'!C:C,0)))</f>
        <v/>
      </c>
    </row>
    <row r="1795" spans="1:10">
      <c r="A1795" s="30" t="s">
        <v>2425</v>
      </c>
      <c r="B1795" s="30" t="s">
        <v>2910</v>
      </c>
      <c r="C1795" s="30">
        <v>3</v>
      </c>
      <c r="D1795" s="30">
        <v>3</v>
      </c>
      <c r="F1795" s="24" t="str">
        <f>IFERROR(MATCH(A1795,기사별유입!$J$3:$J$3072,0),"")</f>
        <v/>
      </c>
      <c r="G1795" s="24" t="str">
        <f>IF(F1795="","",F1795&amp;"@"&amp;COUNTIF($F$1:F1795,F1795))</f>
        <v/>
      </c>
      <c r="H1795" s="24" t="str">
        <f t="shared" ref="H1795:H1858" si="28">IF(B1795="naver","Naver 검색",IF(B1795="google","Google 검색",IF(B1795="(direct)","직접유입",UPPER(LEFT(B1795,1))&amp;MID(B1795,2,99))))</f>
        <v>Google 검색</v>
      </c>
      <c r="J1795" s="24" t="str">
        <f>IF(F1795="","",INDEX('기사 리스트'!B:B,MATCH("https://skinnonews.com"&amp;A1795,'기사 리스트'!C:C,0)))</f>
        <v/>
      </c>
    </row>
    <row r="1796" spans="1:10">
      <c r="A1796" s="30" t="s">
        <v>2781</v>
      </c>
      <c r="B1796" s="30" t="s">
        <v>2910</v>
      </c>
      <c r="C1796" s="30">
        <v>3</v>
      </c>
      <c r="D1796" s="30">
        <v>2</v>
      </c>
      <c r="F1796" s="24" t="str">
        <f>IFERROR(MATCH(A1796,기사별유입!$J$3:$J$3072,0),"")</f>
        <v/>
      </c>
      <c r="G1796" s="24" t="str">
        <f>IF(F1796="","",F1796&amp;"@"&amp;COUNTIF($F$1:F1796,F1796))</f>
        <v/>
      </c>
      <c r="H1796" s="24" t="str">
        <f t="shared" si="28"/>
        <v>Google 검색</v>
      </c>
      <c r="J1796" s="24" t="str">
        <f>IF(F1796="","",INDEX('기사 리스트'!B:B,MATCH("https://skinnonews.com"&amp;A1796,'기사 리스트'!C:C,0)))</f>
        <v/>
      </c>
    </row>
    <row r="1797" spans="1:10">
      <c r="A1797" s="30" t="s">
        <v>3620</v>
      </c>
      <c r="B1797" s="30" t="s">
        <v>2910</v>
      </c>
      <c r="C1797" s="30">
        <v>3</v>
      </c>
      <c r="D1797" s="30">
        <v>2</v>
      </c>
      <c r="F1797" s="24" t="str">
        <f>IFERROR(MATCH(A1797,기사별유입!$J$3:$J$3072,0),"")</f>
        <v/>
      </c>
      <c r="G1797" s="24" t="str">
        <f>IF(F1797="","",F1797&amp;"@"&amp;COUNTIF($F$1:F1797,F1797))</f>
        <v/>
      </c>
      <c r="H1797" s="24" t="str">
        <f t="shared" si="28"/>
        <v>Google 검색</v>
      </c>
      <c r="J1797" s="24" t="str">
        <f>IF(F1797="","",INDEX('기사 리스트'!B:B,MATCH("https://skinnonews.com"&amp;A1797,'기사 리스트'!C:C,0)))</f>
        <v/>
      </c>
    </row>
    <row r="1798" spans="1:10">
      <c r="A1798" s="30" t="s">
        <v>2427</v>
      </c>
      <c r="B1798" s="30" t="s">
        <v>2910</v>
      </c>
      <c r="C1798" s="30">
        <v>3</v>
      </c>
      <c r="D1798" s="30">
        <v>3</v>
      </c>
      <c r="F1798" s="24" t="str">
        <f>IFERROR(MATCH(A1798,기사별유입!$J$3:$J$3072,0),"")</f>
        <v/>
      </c>
      <c r="G1798" s="24" t="str">
        <f>IF(F1798="","",F1798&amp;"@"&amp;COUNTIF($F$1:F1798,F1798))</f>
        <v/>
      </c>
      <c r="H1798" s="24" t="str">
        <f t="shared" si="28"/>
        <v>Google 검색</v>
      </c>
      <c r="J1798" s="24" t="str">
        <f>IF(F1798="","",INDEX('기사 리스트'!B:B,MATCH("https://skinnonews.com"&amp;A1798,'기사 리스트'!C:C,0)))</f>
        <v/>
      </c>
    </row>
    <row r="1799" spans="1:10">
      <c r="A1799" s="30" t="s">
        <v>2428</v>
      </c>
      <c r="B1799" s="30" t="s">
        <v>2910</v>
      </c>
      <c r="C1799" s="30">
        <v>3</v>
      </c>
      <c r="D1799" s="30">
        <v>3</v>
      </c>
      <c r="F1799" s="24" t="str">
        <f>IFERROR(MATCH(A1799,기사별유입!$J$3:$J$3072,0),"")</f>
        <v/>
      </c>
      <c r="G1799" s="24" t="str">
        <f>IF(F1799="","",F1799&amp;"@"&amp;COUNTIF($F$1:F1799,F1799))</f>
        <v/>
      </c>
      <c r="H1799" s="24" t="str">
        <f t="shared" si="28"/>
        <v>Google 검색</v>
      </c>
      <c r="J1799" s="24" t="str">
        <f>IF(F1799="","",INDEX('기사 리스트'!B:B,MATCH("https://skinnonews.com"&amp;A1799,'기사 리스트'!C:C,0)))</f>
        <v/>
      </c>
    </row>
    <row r="1800" spans="1:10">
      <c r="A1800" s="30" t="s">
        <v>1633</v>
      </c>
      <c r="B1800" s="30" t="s">
        <v>2935</v>
      </c>
      <c r="C1800" s="30">
        <v>3</v>
      </c>
      <c r="D1800" s="30">
        <v>2</v>
      </c>
      <c r="F1800" s="24" t="str">
        <f>IFERROR(MATCH(A1800,기사별유입!$J$3:$J$3072,0),"")</f>
        <v/>
      </c>
      <c r="G1800" s="24" t="str">
        <f>IF(F1800="","",F1800&amp;"@"&amp;COUNTIF($F$1:F1800,F1800))</f>
        <v/>
      </c>
      <c r="H1800" s="24" t="str">
        <f t="shared" si="28"/>
        <v>M.search.naver.com</v>
      </c>
      <c r="J1800" s="24" t="str">
        <f>IF(F1800="","",INDEX('기사 리스트'!B:B,MATCH("https://skinnonews.com"&amp;A1800,'기사 리스트'!C:C,0)))</f>
        <v/>
      </c>
    </row>
    <row r="1801" spans="1:10">
      <c r="A1801" s="30" t="s">
        <v>2786</v>
      </c>
      <c r="B1801" s="30" t="s">
        <v>2910</v>
      </c>
      <c r="C1801" s="30">
        <v>3</v>
      </c>
      <c r="D1801" s="30">
        <v>3</v>
      </c>
      <c r="F1801" s="24" t="str">
        <f>IFERROR(MATCH(A1801,기사별유입!$J$3:$J$3072,0),"")</f>
        <v/>
      </c>
      <c r="G1801" s="24" t="str">
        <f>IF(F1801="","",F1801&amp;"@"&amp;COUNTIF($F$1:F1801,F1801))</f>
        <v/>
      </c>
      <c r="H1801" s="24" t="str">
        <f t="shared" si="28"/>
        <v>Google 검색</v>
      </c>
      <c r="J1801" s="24" t="str">
        <f>IF(F1801="","",INDEX('기사 리스트'!B:B,MATCH("https://skinnonews.com"&amp;A1801,'기사 리스트'!C:C,0)))</f>
        <v/>
      </c>
    </row>
    <row r="1802" spans="1:10">
      <c r="A1802" s="30" t="s">
        <v>2580</v>
      </c>
      <c r="B1802" s="30" t="s">
        <v>2910</v>
      </c>
      <c r="C1802" s="30">
        <v>3</v>
      </c>
      <c r="D1802" s="30">
        <v>3</v>
      </c>
      <c r="F1802" s="24" t="str">
        <f>IFERROR(MATCH(A1802,기사별유입!$J$3:$J$3072,0),"")</f>
        <v/>
      </c>
      <c r="G1802" s="24" t="str">
        <f>IF(F1802="","",F1802&amp;"@"&amp;COUNTIF($F$1:F1802,F1802))</f>
        <v/>
      </c>
      <c r="H1802" s="24" t="str">
        <f t="shared" si="28"/>
        <v>Google 검색</v>
      </c>
      <c r="J1802" s="24" t="str">
        <f>IF(F1802="","",INDEX('기사 리스트'!B:B,MATCH("https://skinnonews.com"&amp;A1802,'기사 리스트'!C:C,0)))</f>
        <v/>
      </c>
    </row>
    <row r="1803" spans="1:10">
      <c r="A1803" s="30" t="s">
        <v>2204</v>
      </c>
      <c r="B1803" s="30" t="s">
        <v>2910</v>
      </c>
      <c r="C1803" s="30">
        <v>3</v>
      </c>
      <c r="D1803" s="30">
        <v>3</v>
      </c>
      <c r="F1803" s="24" t="str">
        <f>IFERROR(MATCH(A1803,기사별유입!$J$3:$J$3072,0),"")</f>
        <v/>
      </c>
      <c r="G1803" s="24" t="str">
        <f>IF(F1803="","",F1803&amp;"@"&amp;COUNTIF($F$1:F1803,F1803))</f>
        <v/>
      </c>
      <c r="H1803" s="24" t="str">
        <f t="shared" si="28"/>
        <v>Google 검색</v>
      </c>
      <c r="J1803" s="24" t="str">
        <f>IF(F1803="","",INDEX('기사 리스트'!B:B,MATCH("https://skinnonews.com"&amp;A1803,'기사 리스트'!C:C,0)))</f>
        <v/>
      </c>
    </row>
    <row r="1804" spans="1:10">
      <c r="A1804" s="30" t="s">
        <v>3568</v>
      </c>
      <c r="B1804" s="30" t="s">
        <v>2910</v>
      </c>
      <c r="C1804" s="30">
        <v>3</v>
      </c>
      <c r="D1804" s="30">
        <v>3</v>
      </c>
      <c r="F1804" s="24" t="str">
        <f>IFERROR(MATCH(A1804,기사별유입!$J$3:$J$3072,0),"")</f>
        <v/>
      </c>
      <c r="G1804" s="24" t="str">
        <f>IF(F1804="","",F1804&amp;"@"&amp;COUNTIF($F$1:F1804,F1804))</f>
        <v/>
      </c>
      <c r="H1804" s="24" t="str">
        <f t="shared" si="28"/>
        <v>Google 검색</v>
      </c>
      <c r="J1804" s="24" t="str">
        <f>IF(F1804="","",INDEX('기사 리스트'!B:B,MATCH("https://skinnonews.com"&amp;A1804,'기사 리스트'!C:C,0)))</f>
        <v/>
      </c>
    </row>
    <row r="1805" spans="1:10">
      <c r="A1805" s="30" t="s">
        <v>2105</v>
      </c>
      <c r="B1805" s="30" t="s">
        <v>2910</v>
      </c>
      <c r="C1805" s="30">
        <v>3</v>
      </c>
      <c r="D1805" s="30">
        <v>3</v>
      </c>
      <c r="F1805" s="24" t="str">
        <f>IFERROR(MATCH(A1805,기사별유입!$J$3:$J$3072,0),"")</f>
        <v/>
      </c>
      <c r="G1805" s="24" t="str">
        <f>IF(F1805="","",F1805&amp;"@"&amp;COUNTIF($F$1:F1805,F1805))</f>
        <v/>
      </c>
      <c r="H1805" s="24" t="str">
        <f t="shared" si="28"/>
        <v>Google 검색</v>
      </c>
      <c r="J1805" s="24" t="str">
        <f>IF(F1805="","",INDEX('기사 리스트'!B:B,MATCH("https://skinnonews.com"&amp;A1805,'기사 리스트'!C:C,0)))</f>
        <v/>
      </c>
    </row>
    <row r="1806" spans="1:10">
      <c r="A1806" s="30" t="s">
        <v>2307</v>
      </c>
      <c r="B1806" s="30" t="s">
        <v>2910</v>
      </c>
      <c r="C1806" s="30">
        <v>3</v>
      </c>
      <c r="D1806" s="30">
        <v>3</v>
      </c>
      <c r="F1806" s="24" t="str">
        <f>IFERROR(MATCH(A1806,기사별유입!$J$3:$J$3072,0),"")</f>
        <v/>
      </c>
      <c r="G1806" s="24" t="str">
        <f>IF(F1806="","",F1806&amp;"@"&amp;COUNTIF($F$1:F1806,F1806))</f>
        <v/>
      </c>
      <c r="H1806" s="24" t="str">
        <f t="shared" si="28"/>
        <v>Google 검색</v>
      </c>
      <c r="J1806" s="24" t="str">
        <f>IF(F1806="","",INDEX('기사 리스트'!B:B,MATCH("https://skinnonews.com"&amp;A1806,'기사 리스트'!C:C,0)))</f>
        <v/>
      </c>
    </row>
    <row r="1807" spans="1:10">
      <c r="A1807" s="30" t="s">
        <v>2308</v>
      </c>
      <c r="B1807" s="30" t="s">
        <v>2910</v>
      </c>
      <c r="C1807" s="30">
        <v>3</v>
      </c>
      <c r="D1807" s="30">
        <v>3</v>
      </c>
      <c r="F1807" s="24" t="str">
        <f>IFERROR(MATCH(A1807,기사별유입!$J$3:$J$3072,0),"")</f>
        <v/>
      </c>
      <c r="G1807" s="24" t="str">
        <f>IF(F1807="","",F1807&amp;"@"&amp;COUNTIF($F$1:F1807,F1807))</f>
        <v/>
      </c>
      <c r="H1807" s="24" t="str">
        <f t="shared" si="28"/>
        <v>Google 검색</v>
      </c>
      <c r="J1807" s="24" t="str">
        <f>IF(F1807="","",INDEX('기사 리스트'!B:B,MATCH("https://skinnonews.com"&amp;A1807,'기사 리스트'!C:C,0)))</f>
        <v/>
      </c>
    </row>
    <row r="1808" spans="1:10">
      <c r="A1808" s="30" t="s">
        <v>3539</v>
      </c>
      <c r="B1808" s="30" t="s">
        <v>2910</v>
      </c>
      <c r="C1808" s="30">
        <v>3</v>
      </c>
      <c r="D1808" s="30">
        <v>3</v>
      </c>
      <c r="F1808" s="24" t="str">
        <f>IFERROR(MATCH(A1808,기사별유입!$J$3:$J$3072,0),"")</f>
        <v/>
      </c>
      <c r="G1808" s="24" t="str">
        <f>IF(F1808="","",F1808&amp;"@"&amp;COUNTIF($F$1:F1808,F1808))</f>
        <v/>
      </c>
      <c r="H1808" s="24" t="str">
        <f t="shared" si="28"/>
        <v>Google 검색</v>
      </c>
      <c r="J1808" s="24" t="str">
        <f>IF(F1808="","",INDEX('기사 리스트'!B:B,MATCH("https://skinnonews.com"&amp;A1808,'기사 리스트'!C:C,0)))</f>
        <v/>
      </c>
    </row>
    <row r="1809" spans="1:10">
      <c r="A1809" s="30" t="s">
        <v>2583</v>
      </c>
      <c r="B1809" s="30" t="s">
        <v>2910</v>
      </c>
      <c r="C1809" s="30">
        <v>3</v>
      </c>
      <c r="D1809" s="30">
        <v>3</v>
      </c>
      <c r="F1809" s="24" t="str">
        <f>IFERROR(MATCH(A1809,기사별유입!$J$3:$J$3072,0),"")</f>
        <v/>
      </c>
      <c r="G1809" s="24" t="str">
        <f>IF(F1809="","",F1809&amp;"@"&amp;COUNTIF($F$1:F1809,F1809))</f>
        <v/>
      </c>
      <c r="H1809" s="24" t="str">
        <f t="shared" si="28"/>
        <v>Google 검색</v>
      </c>
      <c r="J1809" s="24" t="str">
        <f>IF(F1809="","",INDEX('기사 리스트'!B:B,MATCH("https://skinnonews.com"&amp;A1809,'기사 리스트'!C:C,0)))</f>
        <v/>
      </c>
    </row>
    <row r="1810" spans="1:10">
      <c r="A1810" s="30" t="s">
        <v>2434</v>
      </c>
      <c r="B1810" s="30" t="s">
        <v>2910</v>
      </c>
      <c r="C1810" s="30">
        <v>3</v>
      </c>
      <c r="D1810" s="30">
        <v>3</v>
      </c>
      <c r="F1810" s="24" t="str">
        <f>IFERROR(MATCH(A1810,기사별유입!$J$3:$J$3072,0),"")</f>
        <v/>
      </c>
      <c r="G1810" s="24" t="str">
        <f>IF(F1810="","",F1810&amp;"@"&amp;COUNTIF($F$1:F1810,F1810))</f>
        <v/>
      </c>
      <c r="H1810" s="24" t="str">
        <f t="shared" si="28"/>
        <v>Google 검색</v>
      </c>
      <c r="J1810" s="24" t="str">
        <f>IF(F1810="","",INDEX('기사 리스트'!B:B,MATCH("https://skinnonews.com"&amp;A1810,'기사 리스트'!C:C,0)))</f>
        <v/>
      </c>
    </row>
    <row r="1811" spans="1:10">
      <c r="A1811" s="30" t="s">
        <v>3621</v>
      </c>
      <c r="B1811" s="30" t="s">
        <v>2909</v>
      </c>
      <c r="C1811" s="30">
        <v>3</v>
      </c>
      <c r="D1811" s="30">
        <v>1</v>
      </c>
      <c r="F1811" s="24" t="str">
        <f>IFERROR(MATCH(A1811,기사별유입!$J$3:$J$3072,0),"")</f>
        <v/>
      </c>
      <c r="G1811" s="24" t="str">
        <f>IF(F1811="","",F1811&amp;"@"&amp;COUNTIF($F$1:F1811,F1811))</f>
        <v/>
      </c>
      <c r="H1811" s="24" t="str">
        <f t="shared" si="28"/>
        <v>직접유입</v>
      </c>
      <c r="J1811" s="24" t="str">
        <f>IF(F1811="","",INDEX('기사 리스트'!B:B,MATCH("https://skinnonews.com"&amp;A1811,'기사 리스트'!C:C,0)))</f>
        <v/>
      </c>
    </row>
    <row r="1812" spans="1:10">
      <c r="A1812" s="30" t="s">
        <v>3623</v>
      </c>
      <c r="B1812" s="30" t="s">
        <v>2910</v>
      </c>
      <c r="C1812" s="30">
        <v>3</v>
      </c>
      <c r="D1812" s="30">
        <v>3</v>
      </c>
      <c r="F1812" s="24" t="str">
        <f>IFERROR(MATCH(A1812,기사별유입!$J$3:$J$3072,0),"")</f>
        <v/>
      </c>
      <c r="G1812" s="24" t="str">
        <f>IF(F1812="","",F1812&amp;"@"&amp;COUNTIF($F$1:F1812,F1812))</f>
        <v/>
      </c>
      <c r="H1812" s="24" t="str">
        <f t="shared" si="28"/>
        <v>Google 검색</v>
      </c>
      <c r="J1812" s="24" t="str">
        <f>IF(F1812="","",INDEX('기사 리스트'!B:B,MATCH("https://skinnonews.com"&amp;A1812,'기사 리스트'!C:C,0)))</f>
        <v/>
      </c>
    </row>
    <row r="1813" spans="1:10">
      <c r="A1813" s="30" t="s">
        <v>3624</v>
      </c>
      <c r="B1813" s="30" t="s">
        <v>2910</v>
      </c>
      <c r="C1813" s="30">
        <v>3</v>
      </c>
      <c r="D1813" s="30">
        <v>3</v>
      </c>
      <c r="F1813" s="24" t="str">
        <f>IFERROR(MATCH(A1813,기사별유입!$J$3:$J$3072,0),"")</f>
        <v/>
      </c>
      <c r="G1813" s="24" t="str">
        <f>IF(F1813="","",F1813&amp;"@"&amp;COUNTIF($F$1:F1813,F1813))</f>
        <v/>
      </c>
      <c r="H1813" s="24" t="str">
        <f t="shared" si="28"/>
        <v>Google 검색</v>
      </c>
      <c r="J1813" s="24" t="str">
        <f>IF(F1813="","",INDEX('기사 리스트'!B:B,MATCH("https://skinnonews.com"&amp;A1813,'기사 리스트'!C:C,0)))</f>
        <v/>
      </c>
    </row>
    <row r="1814" spans="1:10">
      <c r="A1814" s="30" t="s">
        <v>3518</v>
      </c>
      <c r="B1814" s="30" t="s">
        <v>2909</v>
      </c>
      <c r="C1814" s="30">
        <v>3</v>
      </c>
      <c r="D1814" s="30">
        <v>1</v>
      </c>
      <c r="F1814" s="24" t="str">
        <f>IFERROR(MATCH(A1814,기사별유입!$J$3:$J$3072,0),"")</f>
        <v/>
      </c>
      <c r="G1814" s="24" t="str">
        <f>IF(F1814="","",F1814&amp;"@"&amp;COUNTIF($F$1:F1814,F1814))</f>
        <v/>
      </c>
      <c r="H1814" s="24" t="str">
        <f t="shared" si="28"/>
        <v>직접유입</v>
      </c>
      <c r="J1814" s="24" t="str">
        <f>IF(F1814="","",INDEX('기사 리스트'!B:B,MATCH("https://skinnonews.com"&amp;A1814,'기사 리스트'!C:C,0)))</f>
        <v/>
      </c>
    </row>
    <row r="1815" spans="1:10">
      <c r="A1815" s="30" t="s">
        <v>1329</v>
      </c>
      <c r="B1815" s="30" t="s">
        <v>2911</v>
      </c>
      <c r="C1815" s="30">
        <v>3</v>
      </c>
      <c r="D1815" s="30">
        <v>2</v>
      </c>
      <c r="F1815" s="24" t="str">
        <f>IFERROR(MATCH(A1815,기사별유입!$J$3:$J$3072,0),"")</f>
        <v/>
      </c>
      <c r="G1815" s="24" t="str">
        <f>IF(F1815="","",F1815&amp;"@"&amp;COUNTIF($F$1:F1815,F1815))</f>
        <v/>
      </c>
      <c r="H1815" s="24" t="str">
        <f t="shared" si="28"/>
        <v>Naver 검색</v>
      </c>
      <c r="J1815" s="24" t="str">
        <f>IF(F1815="","",INDEX('기사 리스트'!B:B,MATCH("https://skinnonews.com"&amp;A1815,'기사 리스트'!C:C,0)))</f>
        <v/>
      </c>
    </row>
    <row r="1816" spans="1:10">
      <c r="A1816" s="30" t="s">
        <v>2796</v>
      </c>
      <c r="B1816" s="30" t="s">
        <v>2910</v>
      </c>
      <c r="C1816" s="30">
        <v>3</v>
      </c>
      <c r="D1816" s="30">
        <v>3</v>
      </c>
      <c r="F1816" s="24" t="str">
        <f>IFERROR(MATCH(A1816,기사별유입!$J$3:$J$3072,0),"")</f>
        <v/>
      </c>
      <c r="G1816" s="24" t="str">
        <f>IF(F1816="","",F1816&amp;"@"&amp;COUNTIF($F$1:F1816,F1816))</f>
        <v/>
      </c>
      <c r="H1816" s="24" t="str">
        <f t="shared" si="28"/>
        <v>Google 검색</v>
      </c>
      <c r="J1816" s="24" t="str">
        <f>IF(F1816="","",INDEX('기사 리스트'!B:B,MATCH("https://skinnonews.com"&amp;A1816,'기사 리스트'!C:C,0)))</f>
        <v/>
      </c>
    </row>
    <row r="1817" spans="1:10">
      <c r="A1817" s="30" t="s">
        <v>1783</v>
      </c>
      <c r="B1817" s="30" t="s">
        <v>2910</v>
      </c>
      <c r="C1817" s="30">
        <v>3</v>
      </c>
      <c r="D1817" s="30">
        <v>2</v>
      </c>
      <c r="F1817" s="24" t="str">
        <f>IFERROR(MATCH(A1817,기사별유입!$J$3:$J$3072,0),"")</f>
        <v/>
      </c>
      <c r="G1817" s="24" t="str">
        <f>IF(F1817="","",F1817&amp;"@"&amp;COUNTIF($F$1:F1817,F1817))</f>
        <v/>
      </c>
      <c r="H1817" s="24" t="str">
        <f t="shared" si="28"/>
        <v>Google 검색</v>
      </c>
      <c r="J1817" s="24" t="str">
        <f>IF(F1817="","",INDEX('기사 리스트'!B:B,MATCH("https://skinnonews.com"&amp;A1817,'기사 리스트'!C:C,0)))</f>
        <v/>
      </c>
    </row>
    <row r="1818" spans="1:10">
      <c r="A1818" s="30" t="s">
        <v>2012</v>
      </c>
      <c r="B1818" s="30" t="s">
        <v>2910</v>
      </c>
      <c r="C1818" s="30">
        <v>3</v>
      </c>
      <c r="D1818" s="30">
        <v>3</v>
      </c>
      <c r="F1818" s="24" t="str">
        <f>IFERROR(MATCH(A1818,기사별유입!$J$3:$J$3072,0),"")</f>
        <v/>
      </c>
      <c r="G1818" s="24" t="str">
        <f>IF(F1818="","",F1818&amp;"@"&amp;COUNTIF($F$1:F1818,F1818))</f>
        <v/>
      </c>
      <c r="H1818" s="24" t="str">
        <f t="shared" si="28"/>
        <v>Google 검색</v>
      </c>
      <c r="J1818" s="24" t="str">
        <f>IF(F1818="","",INDEX('기사 리스트'!B:B,MATCH("https://skinnonews.com"&amp;A1818,'기사 리스트'!C:C,0)))</f>
        <v/>
      </c>
    </row>
    <row r="1819" spans="1:10">
      <c r="A1819" s="30" t="s">
        <v>2443</v>
      </c>
      <c r="B1819" s="30" t="s">
        <v>3413</v>
      </c>
      <c r="C1819" s="30">
        <v>3</v>
      </c>
      <c r="D1819" s="30">
        <v>1</v>
      </c>
      <c r="F1819" s="24" t="str">
        <f>IFERROR(MATCH(A1819,기사별유입!$J$3:$J$3072,0),"")</f>
        <v/>
      </c>
      <c r="G1819" s="24" t="str">
        <f>IF(F1819="","",F1819&amp;"@"&amp;COUNTIF($F$1:F1819,F1819))</f>
        <v/>
      </c>
      <c r="H1819" s="24" t="str">
        <f t="shared" si="28"/>
        <v>Chatgpt.com</v>
      </c>
      <c r="J1819" s="24" t="str">
        <f>IF(F1819="","",INDEX('기사 리스트'!B:B,MATCH("https://skinnonews.com"&amp;A1819,'기사 리스트'!C:C,0)))</f>
        <v/>
      </c>
    </row>
    <row r="1820" spans="1:10">
      <c r="A1820" s="30" t="s">
        <v>3625</v>
      </c>
      <c r="B1820" s="30" t="s">
        <v>2910</v>
      </c>
      <c r="C1820" s="30">
        <v>3</v>
      </c>
      <c r="D1820" s="30">
        <v>3</v>
      </c>
      <c r="F1820" s="24" t="str">
        <f>IFERROR(MATCH(A1820,기사별유입!$J$3:$J$3072,0),"")</f>
        <v/>
      </c>
      <c r="G1820" s="24" t="str">
        <f>IF(F1820="","",F1820&amp;"@"&amp;COUNTIF($F$1:F1820,F1820))</f>
        <v/>
      </c>
      <c r="H1820" s="24" t="str">
        <f t="shared" si="28"/>
        <v>Google 검색</v>
      </c>
      <c r="J1820" s="24" t="str">
        <f>IF(F1820="","",INDEX('기사 리스트'!B:B,MATCH("https://skinnonews.com"&amp;A1820,'기사 리스트'!C:C,0)))</f>
        <v/>
      </c>
    </row>
    <row r="1821" spans="1:10">
      <c r="A1821" s="30" t="s">
        <v>1442</v>
      </c>
      <c r="B1821" s="30" t="s">
        <v>2909</v>
      </c>
      <c r="C1821" s="30">
        <v>3</v>
      </c>
      <c r="D1821" s="30">
        <v>2</v>
      </c>
      <c r="F1821" s="24" t="str">
        <f>IFERROR(MATCH(A1821,기사별유입!$J$3:$J$3072,0),"")</f>
        <v/>
      </c>
      <c r="G1821" s="24" t="str">
        <f>IF(F1821="","",F1821&amp;"@"&amp;COUNTIF($F$1:F1821,F1821))</f>
        <v/>
      </c>
      <c r="H1821" s="24" t="str">
        <f t="shared" si="28"/>
        <v>직접유입</v>
      </c>
      <c r="J1821" s="24" t="str">
        <f>IF(F1821="","",INDEX('기사 리스트'!B:B,MATCH("https://skinnonews.com"&amp;A1821,'기사 리스트'!C:C,0)))</f>
        <v/>
      </c>
    </row>
    <row r="1822" spans="1:10">
      <c r="A1822" s="30" t="s">
        <v>1342</v>
      </c>
      <c r="B1822" s="30" t="s">
        <v>2909</v>
      </c>
      <c r="C1822" s="30">
        <v>3</v>
      </c>
      <c r="D1822" s="30">
        <v>2</v>
      </c>
      <c r="F1822" s="24" t="str">
        <f>IFERROR(MATCH(A1822,기사별유입!$J$3:$J$3072,0),"")</f>
        <v/>
      </c>
      <c r="G1822" s="24" t="str">
        <f>IF(F1822="","",F1822&amp;"@"&amp;COUNTIF($F$1:F1822,F1822))</f>
        <v/>
      </c>
      <c r="H1822" s="24" t="str">
        <f t="shared" si="28"/>
        <v>직접유입</v>
      </c>
      <c r="J1822" s="24" t="str">
        <f>IF(F1822="","",INDEX('기사 리스트'!B:B,MATCH("https://skinnonews.com"&amp;A1822,'기사 리스트'!C:C,0)))</f>
        <v/>
      </c>
    </row>
    <row r="1823" spans="1:10">
      <c r="A1823" s="30" t="s">
        <v>3626</v>
      </c>
      <c r="B1823" s="30" t="s">
        <v>2910</v>
      </c>
      <c r="C1823" s="30">
        <v>3</v>
      </c>
      <c r="D1823" s="30">
        <v>1</v>
      </c>
      <c r="F1823" s="24" t="str">
        <f>IFERROR(MATCH(A1823,기사별유입!$J$3:$J$3072,0),"")</f>
        <v/>
      </c>
      <c r="G1823" s="24" t="str">
        <f>IF(F1823="","",F1823&amp;"@"&amp;COUNTIF($F$1:F1823,F1823))</f>
        <v/>
      </c>
      <c r="H1823" s="24" t="str">
        <f t="shared" si="28"/>
        <v>Google 검색</v>
      </c>
      <c r="J1823" s="24" t="str">
        <f>IF(F1823="","",INDEX('기사 리스트'!B:B,MATCH("https://skinnonews.com"&amp;A1823,'기사 리스트'!C:C,0)))</f>
        <v/>
      </c>
    </row>
    <row r="1824" spans="1:10">
      <c r="A1824" s="30" t="s">
        <v>2803</v>
      </c>
      <c r="B1824" s="30" t="s">
        <v>2910</v>
      </c>
      <c r="C1824" s="30">
        <v>3</v>
      </c>
      <c r="D1824" s="30">
        <v>3</v>
      </c>
      <c r="F1824" s="24" t="str">
        <f>IFERROR(MATCH(A1824,기사별유입!$J$3:$J$3072,0),"")</f>
        <v/>
      </c>
      <c r="G1824" s="24" t="str">
        <f>IF(F1824="","",F1824&amp;"@"&amp;COUNTIF($F$1:F1824,F1824))</f>
        <v/>
      </c>
      <c r="H1824" s="24" t="str">
        <f t="shared" si="28"/>
        <v>Google 검색</v>
      </c>
      <c r="J1824" s="24" t="str">
        <f>IF(F1824="","",INDEX('기사 리스트'!B:B,MATCH("https://skinnonews.com"&amp;A1824,'기사 리스트'!C:C,0)))</f>
        <v/>
      </c>
    </row>
    <row r="1825" spans="1:10">
      <c r="A1825" s="30" t="s">
        <v>2594</v>
      </c>
      <c r="B1825" s="30" t="s">
        <v>2910</v>
      </c>
      <c r="C1825" s="30">
        <v>3</v>
      </c>
      <c r="D1825" s="30">
        <v>3</v>
      </c>
      <c r="F1825" s="24" t="str">
        <f>IFERROR(MATCH(A1825,기사별유입!$J$3:$J$3072,0),"")</f>
        <v/>
      </c>
      <c r="G1825" s="24" t="str">
        <f>IF(F1825="","",F1825&amp;"@"&amp;COUNTIF($F$1:F1825,F1825))</f>
        <v/>
      </c>
      <c r="H1825" s="24" t="str">
        <f t="shared" si="28"/>
        <v>Google 검색</v>
      </c>
      <c r="J1825" s="24" t="str">
        <f>IF(F1825="","",INDEX('기사 리스트'!B:B,MATCH("https://skinnonews.com"&amp;A1825,'기사 리스트'!C:C,0)))</f>
        <v/>
      </c>
    </row>
    <row r="1826" spans="1:10">
      <c r="A1826" s="30" t="s">
        <v>2805</v>
      </c>
      <c r="B1826" s="30" t="s">
        <v>2910</v>
      </c>
      <c r="C1826" s="30">
        <v>3</v>
      </c>
      <c r="D1826" s="30">
        <v>3</v>
      </c>
      <c r="F1826" s="24" t="str">
        <f>IFERROR(MATCH(A1826,기사별유입!$J$3:$J$3072,0),"")</f>
        <v/>
      </c>
      <c r="G1826" s="24" t="str">
        <f>IF(F1826="","",F1826&amp;"@"&amp;COUNTIF($F$1:F1826,F1826))</f>
        <v/>
      </c>
      <c r="H1826" s="24" t="str">
        <f t="shared" si="28"/>
        <v>Google 검색</v>
      </c>
      <c r="J1826" s="24" t="str">
        <f>IF(F1826="","",INDEX('기사 리스트'!B:B,MATCH("https://skinnonews.com"&amp;A1826,'기사 리스트'!C:C,0)))</f>
        <v/>
      </c>
    </row>
    <row r="1827" spans="1:10">
      <c r="A1827" s="30" t="s">
        <v>2596</v>
      </c>
      <c r="B1827" s="30" t="s">
        <v>2909</v>
      </c>
      <c r="C1827" s="30">
        <v>3</v>
      </c>
      <c r="D1827" s="30">
        <v>2</v>
      </c>
      <c r="F1827" s="24" t="str">
        <f>IFERROR(MATCH(A1827,기사별유입!$J$3:$J$3072,0),"")</f>
        <v/>
      </c>
      <c r="G1827" s="24" t="str">
        <f>IF(F1827="","",F1827&amp;"@"&amp;COUNTIF($F$1:F1827,F1827))</f>
        <v/>
      </c>
      <c r="H1827" s="24" t="str">
        <f t="shared" si="28"/>
        <v>직접유입</v>
      </c>
      <c r="J1827" s="24" t="str">
        <f>IF(F1827="","",INDEX('기사 리스트'!B:B,MATCH("https://skinnonews.com"&amp;A1827,'기사 리스트'!C:C,0)))</f>
        <v/>
      </c>
    </row>
    <row r="1828" spans="1:10">
      <c r="A1828" s="30" t="s">
        <v>2215</v>
      </c>
      <c r="B1828" s="30" t="s">
        <v>2925</v>
      </c>
      <c r="C1828" s="30">
        <v>3</v>
      </c>
      <c r="D1828" s="30">
        <v>2</v>
      </c>
      <c r="F1828" s="24" t="str">
        <f>IFERROR(MATCH(A1828,기사별유입!$J$3:$J$3072,0),"")</f>
        <v/>
      </c>
      <c r="G1828" s="24" t="str">
        <f>IF(F1828="","",F1828&amp;"@"&amp;COUNTIF($F$1:F1828,F1828))</f>
        <v/>
      </c>
      <c r="H1828" s="24" t="str">
        <f t="shared" si="28"/>
        <v>Naver.com</v>
      </c>
      <c r="J1828" s="24" t="str">
        <f>IF(F1828="","",INDEX('기사 리스트'!B:B,MATCH("https://skinnonews.com"&amp;A1828,'기사 리스트'!C:C,0)))</f>
        <v/>
      </c>
    </row>
    <row r="1829" spans="1:10">
      <c r="A1829" s="30" t="s">
        <v>3540</v>
      </c>
      <c r="B1829" s="30" t="s">
        <v>2910</v>
      </c>
      <c r="C1829" s="30">
        <v>3</v>
      </c>
      <c r="D1829" s="30">
        <v>2</v>
      </c>
      <c r="F1829" s="24" t="str">
        <f>IFERROR(MATCH(A1829,기사별유입!$J$3:$J$3072,0),"")</f>
        <v/>
      </c>
      <c r="G1829" s="24" t="str">
        <f>IF(F1829="","",F1829&amp;"@"&amp;COUNTIF($F$1:F1829,F1829))</f>
        <v/>
      </c>
      <c r="H1829" s="24" t="str">
        <f t="shared" si="28"/>
        <v>Google 검색</v>
      </c>
      <c r="J1829" s="24" t="str">
        <f>IF(F1829="","",INDEX('기사 리스트'!B:B,MATCH("https://skinnonews.com"&amp;A1829,'기사 리스트'!C:C,0)))</f>
        <v/>
      </c>
    </row>
    <row r="1830" spans="1:10">
      <c r="A1830" s="30" t="s">
        <v>2316</v>
      </c>
      <c r="B1830" s="30" t="s">
        <v>2910</v>
      </c>
      <c r="C1830" s="30">
        <v>3</v>
      </c>
      <c r="D1830" s="30">
        <v>3</v>
      </c>
      <c r="F1830" s="24" t="str">
        <f>IFERROR(MATCH(A1830,기사별유입!$J$3:$J$3072,0),"")</f>
        <v/>
      </c>
      <c r="G1830" s="24" t="str">
        <f>IF(F1830="","",F1830&amp;"@"&amp;COUNTIF($F$1:F1830,F1830))</f>
        <v/>
      </c>
      <c r="H1830" s="24" t="str">
        <f t="shared" si="28"/>
        <v>Google 검색</v>
      </c>
      <c r="J1830" s="24" t="str">
        <f>IF(F1830="","",INDEX('기사 리스트'!B:B,MATCH("https://skinnonews.com"&amp;A1830,'기사 리스트'!C:C,0)))</f>
        <v/>
      </c>
    </row>
    <row r="1831" spans="1:10">
      <c r="A1831" s="30" t="s">
        <v>1787</v>
      </c>
      <c r="B1831" s="30" t="s">
        <v>4580</v>
      </c>
      <c r="C1831" s="30">
        <v>3</v>
      </c>
      <c r="D1831" s="30">
        <v>1</v>
      </c>
      <c r="F1831" s="24" t="str">
        <f>IFERROR(MATCH(A1831,기사별유입!$J$3:$J$3072,0),"")</f>
        <v/>
      </c>
      <c r="G1831" s="24" t="str">
        <f>IF(F1831="","",F1831&amp;"@"&amp;COUNTIF($F$1:F1831,F1831))</f>
        <v/>
      </c>
      <c r="H1831" s="24" t="str">
        <f t="shared" si="28"/>
        <v>You.com</v>
      </c>
      <c r="J1831" s="24" t="str">
        <f>IF(F1831="","",INDEX('기사 리스트'!B:B,MATCH("https://skinnonews.com"&amp;A1831,'기사 리스트'!C:C,0)))</f>
        <v/>
      </c>
    </row>
    <row r="1832" spans="1:10">
      <c r="A1832" s="30" t="s">
        <v>1873</v>
      </c>
      <c r="B1832" s="30" t="s">
        <v>2911</v>
      </c>
      <c r="C1832" s="30">
        <v>3</v>
      </c>
      <c r="D1832" s="30">
        <v>3</v>
      </c>
      <c r="F1832" s="24" t="str">
        <f>IFERROR(MATCH(A1832,기사별유입!$J$3:$J$3072,0),"")</f>
        <v/>
      </c>
      <c r="G1832" s="24" t="str">
        <f>IF(F1832="","",F1832&amp;"@"&amp;COUNTIF($F$1:F1832,F1832))</f>
        <v/>
      </c>
      <c r="H1832" s="24" t="str">
        <f t="shared" si="28"/>
        <v>Naver 검색</v>
      </c>
      <c r="J1832" s="24" t="str">
        <f>IF(F1832="","",INDEX('기사 리스트'!B:B,MATCH("https://skinnonews.com"&amp;A1832,'기사 리스트'!C:C,0)))</f>
        <v/>
      </c>
    </row>
    <row r="1833" spans="1:10">
      <c r="A1833" s="30" t="s">
        <v>2016</v>
      </c>
      <c r="B1833" s="30" t="s">
        <v>2910</v>
      </c>
      <c r="C1833" s="30">
        <v>3</v>
      </c>
      <c r="D1833" s="30">
        <v>3</v>
      </c>
      <c r="F1833" s="24" t="str">
        <f>IFERROR(MATCH(A1833,기사별유입!$J$3:$J$3072,0),"")</f>
        <v/>
      </c>
      <c r="G1833" s="24" t="str">
        <f>IF(F1833="","",F1833&amp;"@"&amp;COUNTIF($F$1:F1833,F1833))</f>
        <v/>
      </c>
      <c r="H1833" s="24" t="str">
        <f t="shared" si="28"/>
        <v>Google 검색</v>
      </c>
      <c r="J1833" s="24" t="str">
        <f>IF(F1833="","",INDEX('기사 리스트'!B:B,MATCH("https://skinnonews.com"&amp;A1833,'기사 리스트'!C:C,0)))</f>
        <v/>
      </c>
    </row>
    <row r="1834" spans="1:10">
      <c r="A1834" s="30" t="s">
        <v>1935</v>
      </c>
      <c r="B1834" s="30" t="s">
        <v>2909</v>
      </c>
      <c r="C1834" s="30">
        <v>3</v>
      </c>
      <c r="D1834" s="30">
        <v>1</v>
      </c>
      <c r="F1834" s="24" t="str">
        <f>IFERROR(MATCH(A1834,기사별유입!$J$3:$J$3072,0),"")</f>
        <v/>
      </c>
      <c r="G1834" s="24" t="str">
        <f>IF(F1834="","",F1834&amp;"@"&amp;COUNTIF($F$1:F1834,F1834))</f>
        <v/>
      </c>
      <c r="H1834" s="24" t="str">
        <f t="shared" si="28"/>
        <v>직접유입</v>
      </c>
      <c r="J1834" s="24" t="str">
        <f>IF(F1834="","",INDEX('기사 리스트'!B:B,MATCH("https://skinnonews.com"&amp;A1834,'기사 리스트'!C:C,0)))</f>
        <v/>
      </c>
    </row>
    <row r="1835" spans="1:10">
      <c r="A1835" s="30" t="s">
        <v>2217</v>
      </c>
      <c r="B1835" s="30" t="s">
        <v>2910</v>
      </c>
      <c r="C1835" s="30">
        <v>3</v>
      </c>
      <c r="D1835" s="30">
        <v>2</v>
      </c>
      <c r="F1835" s="24" t="str">
        <f>IFERROR(MATCH(A1835,기사별유입!$J$3:$J$3072,0),"")</f>
        <v/>
      </c>
      <c r="G1835" s="24" t="str">
        <f>IF(F1835="","",F1835&amp;"@"&amp;COUNTIF($F$1:F1835,F1835))</f>
        <v/>
      </c>
      <c r="H1835" s="24" t="str">
        <f t="shared" si="28"/>
        <v>Google 검색</v>
      </c>
      <c r="J1835" s="24" t="str">
        <f>IF(F1835="","",INDEX('기사 리스트'!B:B,MATCH("https://skinnonews.com"&amp;A1835,'기사 리스트'!C:C,0)))</f>
        <v/>
      </c>
    </row>
    <row r="1836" spans="1:10">
      <c r="A1836" s="30" t="s">
        <v>2601</v>
      </c>
      <c r="B1836" s="30" t="s">
        <v>2910</v>
      </c>
      <c r="C1836" s="30">
        <v>3</v>
      </c>
      <c r="D1836" s="30">
        <v>1</v>
      </c>
      <c r="F1836" s="24" t="str">
        <f>IFERROR(MATCH(A1836,기사별유입!$J$3:$J$3072,0),"")</f>
        <v/>
      </c>
      <c r="G1836" s="24" t="str">
        <f>IF(F1836="","",F1836&amp;"@"&amp;COUNTIF($F$1:F1836,F1836))</f>
        <v/>
      </c>
      <c r="H1836" s="24" t="str">
        <f t="shared" si="28"/>
        <v>Google 검색</v>
      </c>
      <c r="J1836" s="24" t="str">
        <f>IF(F1836="","",INDEX('기사 리스트'!B:B,MATCH("https://skinnonews.com"&amp;A1836,'기사 리스트'!C:C,0)))</f>
        <v/>
      </c>
    </row>
    <row r="1837" spans="1:10">
      <c r="A1837" s="30" t="s">
        <v>2318</v>
      </c>
      <c r="B1837" s="30" t="s">
        <v>2910</v>
      </c>
      <c r="C1837" s="30">
        <v>3</v>
      </c>
      <c r="D1837" s="30">
        <v>3</v>
      </c>
      <c r="F1837" s="24" t="str">
        <f>IFERROR(MATCH(A1837,기사별유입!$J$3:$J$3072,0),"")</f>
        <v/>
      </c>
      <c r="G1837" s="24" t="str">
        <f>IF(F1837="","",F1837&amp;"@"&amp;COUNTIF($F$1:F1837,F1837))</f>
        <v/>
      </c>
      <c r="H1837" s="24" t="str">
        <f t="shared" si="28"/>
        <v>Google 검색</v>
      </c>
      <c r="J1837" s="24" t="str">
        <f>IF(F1837="","",INDEX('기사 리스트'!B:B,MATCH("https://skinnonews.com"&amp;A1837,'기사 리스트'!C:C,0)))</f>
        <v/>
      </c>
    </row>
    <row r="1838" spans="1:10">
      <c r="A1838" s="30" t="s">
        <v>2451</v>
      </c>
      <c r="B1838" s="30" t="s">
        <v>2910</v>
      </c>
      <c r="C1838" s="30">
        <v>3</v>
      </c>
      <c r="D1838" s="30">
        <v>3</v>
      </c>
      <c r="F1838" s="24" t="str">
        <f>IFERROR(MATCH(A1838,기사별유입!$J$3:$J$3072,0),"")</f>
        <v/>
      </c>
      <c r="G1838" s="24" t="str">
        <f>IF(F1838="","",F1838&amp;"@"&amp;COUNTIF($F$1:F1838,F1838))</f>
        <v/>
      </c>
      <c r="H1838" s="24" t="str">
        <f t="shared" si="28"/>
        <v>Google 검색</v>
      </c>
      <c r="J1838" s="24" t="str">
        <f>IF(F1838="","",INDEX('기사 리스트'!B:B,MATCH("https://skinnonews.com"&amp;A1838,'기사 리스트'!C:C,0)))</f>
        <v/>
      </c>
    </row>
    <row r="1839" spans="1:10">
      <c r="A1839" s="30" t="s">
        <v>3186</v>
      </c>
      <c r="B1839" s="30" t="s">
        <v>2910</v>
      </c>
      <c r="C1839" s="30">
        <v>3</v>
      </c>
      <c r="D1839" s="30">
        <v>3</v>
      </c>
      <c r="F1839" s="24" t="str">
        <f>IFERROR(MATCH(A1839,기사별유입!$J$3:$J$3072,0),"")</f>
        <v/>
      </c>
      <c r="G1839" s="24" t="str">
        <f>IF(F1839="","",F1839&amp;"@"&amp;COUNTIF($F$1:F1839,F1839))</f>
        <v/>
      </c>
      <c r="H1839" s="24" t="str">
        <f t="shared" si="28"/>
        <v>Google 검색</v>
      </c>
      <c r="J1839" s="24" t="str">
        <f>IF(F1839="","",INDEX('기사 리스트'!B:B,MATCH("https://skinnonews.com"&amp;A1839,'기사 리스트'!C:C,0)))</f>
        <v/>
      </c>
    </row>
    <row r="1840" spans="1:10">
      <c r="A1840" s="30" t="s">
        <v>2319</v>
      </c>
      <c r="B1840" s="30" t="s">
        <v>2910</v>
      </c>
      <c r="C1840" s="30">
        <v>3</v>
      </c>
      <c r="D1840" s="30">
        <v>3</v>
      </c>
      <c r="F1840" s="24" t="str">
        <f>IFERROR(MATCH(A1840,기사별유입!$J$3:$J$3072,0),"")</f>
        <v/>
      </c>
      <c r="G1840" s="24" t="str">
        <f>IF(F1840="","",F1840&amp;"@"&amp;COUNTIF($F$1:F1840,F1840))</f>
        <v/>
      </c>
      <c r="H1840" s="24" t="str">
        <f t="shared" si="28"/>
        <v>Google 검색</v>
      </c>
      <c r="J1840" s="24" t="str">
        <f>IF(F1840="","",INDEX('기사 리스트'!B:B,MATCH("https://skinnonews.com"&amp;A1840,'기사 리스트'!C:C,0)))</f>
        <v/>
      </c>
    </row>
    <row r="1841" spans="1:10">
      <c r="A1841" s="30" t="s">
        <v>1938</v>
      </c>
      <c r="B1841" s="30" t="s">
        <v>2910</v>
      </c>
      <c r="C1841" s="30">
        <v>3</v>
      </c>
      <c r="D1841" s="30">
        <v>3</v>
      </c>
      <c r="F1841" s="24" t="str">
        <f>IFERROR(MATCH(A1841,기사별유입!$J$3:$J$3072,0),"")</f>
        <v/>
      </c>
      <c r="G1841" s="24" t="str">
        <f>IF(F1841="","",F1841&amp;"@"&amp;COUNTIF($F$1:F1841,F1841))</f>
        <v/>
      </c>
      <c r="H1841" s="24" t="str">
        <f t="shared" si="28"/>
        <v>Google 검색</v>
      </c>
      <c r="J1841" s="24" t="str">
        <f>IF(F1841="","",INDEX('기사 리스트'!B:B,MATCH("https://skinnonews.com"&amp;A1841,'기사 리스트'!C:C,0)))</f>
        <v/>
      </c>
    </row>
    <row r="1842" spans="1:10">
      <c r="A1842" s="30" t="s">
        <v>3569</v>
      </c>
      <c r="B1842" s="30" t="s">
        <v>2910</v>
      </c>
      <c r="C1842" s="30">
        <v>3</v>
      </c>
      <c r="D1842" s="30">
        <v>1</v>
      </c>
      <c r="F1842" s="24" t="str">
        <f>IFERROR(MATCH(A1842,기사별유입!$J$3:$J$3072,0),"")</f>
        <v/>
      </c>
      <c r="G1842" s="24" t="str">
        <f>IF(F1842="","",F1842&amp;"@"&amp;COUNTIF($F$1:F1842,F1842))</f>
        <v/>
      </c>
      <c r="H1842" s="24" t="str">
        <f t="shared" si="28"/>
        <v>Google 검색</v>
      </c>
      <c r="J1842" s="24" t="str">
        <f>IF(F1842="","",INDEX('기사 리스트'!B:B,MATCH("https://skinnonews.com"&amp;A1842,'기사 리스트'!C:C,0)))</f>
        <v/>
      </c>
    </row>
    <row r="1843" spans="1:10">
      <c r="A1843" s="30" t="s">
        <v>2219</v>
      </c>
      <c r="B1843" s="30" t="s">
        <v>2910</v>
      </c>
      <c r="C1843" s="30">
        <v>3</v>
      </c>
      <c r="D1843" s="30">
        <v>2</v>
      </c>
      <c r="F1843" s="24" t="str">
        <f>IFERROR(MATCH(A1843,기사별유입!$J$3:$J$3072,0),"")</f>
        <v/>
      </c>
      <c r="G1843" s="24" t="str">
        <f>IF(F1843="","",F1843&amp;"@"&amp;COUNTIF($F$1:F1843,F1843))</f>
        <v/>
      </c>
      <c r="H1843" s="24" t="str">
        <f t="shared" si="28"/>
        <v>Google 검색</v>
      </c>
      <c r="J1843" s="24" t="str">
        <f>IF(F1843="","",INDEX('기사 리스트'!B:B,MATCH("https://skinnonews.com"&amp;A1843,'기사 리스트'!C:C,0)))</f>
        <v/>
      </c>
    </row>
    <row r="1844" spans="1:10">
      <c r="A1844" s="30" t="s">
        <v>1270</v>
      </c>
      <c r="B1844" s="30" t="s">
        <v>2940</v>
      </c>
      <c r="C1844" s="30">
        <v>3</v>
      </c>
      <c r="D1844" s="30">
        <v>1</v>
      </c>
      <c r="F1844" s="24">
        <f>IFERROR(MATCH(A1844,기사별유입!$J$3:$J$3072,0),"")</f>
        <v>54</v>
      </c>
      <c r="G1844" s="24" t="str">
        <f>IF(F1844="","",F1844&amp;"@"&amp;COUNTIF($F$1:F1844,F1844))</f>
        <v>54@5</v>
      </c>
      <c r="H1844" s="24" t="str">
        <f t="shared" si="28"/>
        <v>Edgeservices.bing.com</v>
      </c>
      <c r="J1844" s="24" t="e">
        <f>IF(F1844="","",INDEX('기사 리스트'!B:B,MATCH("https://skinnonews.com"&amp;A1844,'기사 리스트'!C:C,0)))</f>
        <v>#N/A</v>
      </c>
    </row>
    <row r="1845" spans="1:10">
      <c r="A1845" s="30" t="s">
        <v>3627</v>
      </c>
      <c r="B1845" s="30" t="s">
        <v>2909</v>
      </c>
      <c r="C1845" s="30">
        <v>3</v>
      </c>
      <c r="D1845" s="30">
        <v>2</v>
      </c>
      <c r="F1845" s="24" t="str">
        <f>IFERROR(MATCH(A1845,기사별유입!$J$3:$J$3072,0),"")</f>
        <v/>
      </c>
      <c r="G1845" s="24" t="str">
        <f>IF(F1845="","",F1845&amp;"@"&amp;COUNTIF($F$1:F1845,F1845))</f>
        <v/>
      </c>
      <c r="H1845" s="24" t="str">
        <f t="shared" si="28"/>
        <v>직접유입</v>
      </c>
      <c r="J1845" s="24" t="str">
        <f>IF(F1845="","",INDEX('기사 리스트'!B:B,MATCH("https://skinnonews.com"&amp;A1845,'기사 리스트'!C:C,0)))</f>
        <v/>
      </c>
    </row>
    <row r="1846" spans="1:10">
      <c r="A1846" s="30" t="s">
        <v>1221</v>
      </c>
      <c r="B1846" s="30" t="s">
        <v>2925</v>
      </c>
      <c r="C1846" s="30">
        <v>3</v>
      </c>
      <c r="D1846" s="30">
        <v>3</v>
      </c>
      <c r="F1846" s="24">
        <f>IFERROR(MATCH(A1846,기사별유입!$J$3:$J$3072,0),"")</f>
        <v>6</v>
      </c>
      <c r="G1846" s="24" t="str">
        <f>IF(F1846="","",F1846&amp;"@"&amp;COUNTIF($F$1:F1846,F1846))</f>
        <v>6@5</v>
      </c>
      <c r="H1846" s="24" t="str">
        <f t="shared" si="28"/>
        <v>Naver.com</v>
      </c>
      <c r="J1846" s="24" t="str">
        <f>IF(F1846="","",INDEX('기사 리스트'!B:B,MATCH("https://skinnonews.com"&amp;A1846,'기사 리스트'!C:C,0)))</f>
        <v>각형, 원통형, 파우치형… 형태에 따른 전기차 배터리 특성</v>
      </c>
    </row>
    <row r="1847" spans="1:10">
      <c r="A1847" s="30" t="s">
        <v>3133</v>
      </c>
      <c r="B1847" s="30" t="s">
        <v>2910</v>
      </c>
      <c r="C1847" s="30">
        <v>3</v>
      </c>
      <c r="D1847" s="30">
        <v>2</v>
      </c>
      <c r="F1847" s="24" t="str">
        <f>IFERROR(MATCH(A1847,기사별유입!$J$3:$J$3072,0),"")</f>
        <v/>
      </c>
      <c r="G1847" s="24" t="str">
        <f>IF(F1847="","",F1847&amp;"@"&amp;COUNTIF($F$1:F1847,F1847))</f>
        <v/>
      </c>
      <c r="H1847" s="24" t="str">
        <f t="shared" si="28"/>
        <v>Google 검색</v>
      </c>
      <c r="J1847" s="24" t="str">
        <f>IF(F1847="","",INDEX('기사 리스트'!B:B,MATCH("https://skinnonews.com"&amp;A1847,'기사 리스트'!C:C,0)))</f>
        <v/>
      </c>
    </row>
    <row r="1848" spans="1:10">
      <c r="A1848" s="30" t="s">
        <v>2607</v>
      </c>
      <c r="B1848" s="30" t="s">
        <v>2910</v>
      </c>
      <c r="C1848" s="30">
        <v>3</v>
      </c>
      <c r="D1848" s="30">
        <v>3</v>
      </c>
      <c r="F1848" s="24" t="str">
        <f>IFERROR(MATCH(A1848,기사별유입!$J$3:$J$3072,0),"")</f>
        <v/>
      </c>
      <c r="G1848" s="24" t="str">
        <f>IF(F1848="","",F1848&amp;"@"&amp;COUNTIF($F$1:F1848,F1848))</f>
        <v/>
      </c>
      <c r="H1848" s="24" t="str">
        <f t="shared" si="28"/>
        <v>Google 검색</v>
      </c>
      <c r="J1848" s="24" t="str">
        <f>IF(F1848="","",INDEX('기사 리스트'!B:B,MATCH("https://skinnonews.com"&amp;A1848,'기사 리스트'!C:C,0)))</f>
        <v/>
      </c>
    </row>
    <row r="1849" spans="1:10">
      <c r="A1849" s="30" t="s">
        <v>2823</v>
      </c>
      <c r="B1849" s="30" t="s">
        <v>2910</v>
      </c>
      <c r="C1849" s="30">
        <v>3</v>
      </c>
      <c r="D1849" s="30">
        <v>3</v>
      </c>
      <c r="F1849" s="24" t="str">
        <f>IFERROR(MATCH(A1849,기사별유입!$J$3:$J$3072,0),"")</f>
        <v/>
      </c>
      <c r="G1849" s="24" t="str">
        <f>IF(F1849="","",F1849&amp;"@"&amp;COUNTIF($F$1:F1849,F1849))</f>
        <v/>
      </c>
      <c r="H1849" s="24" t="str">
        <f t="shared" si="28"/>
        <v>Google 검색</v>
      </c>
      <c r="J1849" s="24" t="str">
        <f>IF(F1849="","",INDEX('기사 리스트'!B:B,MATCH("https://skinnonews.com"&amp;A1849,'기사 리스트'!C:C,0)))</f>
        <v/>
      </c>
    </row>
    <row r="1850" spans="1:10">
      <c r="A1850" s="30" t="s">
        <v>1399</v>
      </c>
      <c r="B1850" s="30" t="s">
        <v>2909</v>
      </c>
      <c r="C1850" s="30">
        <v>3</v>
      </c>
      <c r="D1850" s="30">
        <v>2</v>
      </c>
      <c r="F1850" s="24" t="str">
        <f>IFERROR(MATCH(A1850,기사별유입!$J$3:$J$3072,0),"")</f>
        <v/>
      </c>
      <c r="G1850" s="24" t="str">
        <f>IF(F1850="","",F1850&amp;"@"&amp;COUNTIF($F$1:F1850,F1850))</f>
        <v/>
      </c>
      <c r="H1850" s="24" t="str">
        <f t="shared" si="28"/>
        <v>직접유입</v>
      </c>
      <c r="J1850" s="24" t="str">
        <f>IF(F1850="","",INDEX('기사 리스트'!B:B,MATCH("https://skinnonews.com"&amp;A1850,'기사 리스트'!C:C,0)))</f>
        <v/>
      </c>
    </row>
    <row r="1851" spans="1:10">
      <c r="A1851" s="30" t="s">
        <v>2826</v>
      </c>
      <c r="B1851" s="30" t="s">
        <v>2910</v>
      </c>
      <c r="C1851" s="30">
        <v>3</v>
      </c>
      <c r="D1851" s="30">
        <v>3</v>
      </c>
      <c r="F1851" s="24" t="str">
        <f>IFERROR(MATCH(A1851,기사별유입!$J$3:$J$3072,0),"")</f>
        <v/>
      </c>
      <c r="G1851" s="24" t="str">
        <f>IF(F1851="","",F1851&amp;"@"&amp;COUNTIF($F$1:F1851,F1851))</f>
        <v/>
      </c>
      <c r="H1851" s="24" t="str">
        <f t="shared" si="28"/>
        <v>Google 검색</v>
      </c>
      <c r="J1851" s="24" t="str">
        <f>IF(F1851="","",INDEX('기사 리스트'!B:B,MATCH("https://skinnonews.com"&amp;A1851,'기사 리스트'!C:C,0)))</f>
        <v/>
      </c>
    </row>
    <row r="1852" spans="1:10">
      <c r="A1852" s="30" t="s">
        <v>2827</v>
      </c>
      <c r="B1852" s="30" t="s">
        <v>2911</v>
      </c>
      <c r="C1852" s="30">
        <v>3</v>
      </c>
      <c r="D1852" s="30">
        <v>1</v>
      </c>
      <c r="F1852" s="24" t="str">
        <f>IFERROR(MATCH(A1852,기사별유입!$J$3:$J$3072,0),"")</f>
        <v/>
      </c>
      <c r="G1852" s="24" t="str">
        <f>IF(F1852="","",F1852&amp;"@"&amp;COUNTIF($F$1:F1852,F1852))</f>
        <v/>
      </c>
      <c r="H1852" s="24" t="str">
        <f t="shared" si="28"/>
        <v>Naver 검색</v>
      </c>
      <c r="J1852" s="24" t="str">
        <f>IF(F1852="","",INDEX('기사 리스트'!B:B,MATCH("https://skinnonews.com"&amp;A1852,'기사 리스트'!C:C,0)))</f>
        <v/>
      </c>
    </row>
    <row r="1853" spans="1:10">
      <c r="A1853" s="30" t="s">
        <v>1943</v>
      </c>
      <c r="B1853" s="30" t="s">
        <v>2910</v>
      </c>
      <c r="C1853" s="30">
        <v>3</v>
      </c>
      <c r="D1853" s="30">
        <v>3</v>
      </c>
      <c r="F1853" s="24" t="str">
        <f>IFERROR(MATCH(A1853,기사별유입!$J$3:$J$3072,0),"")</f>
        <v/>
      </c>
      <c r="G1853" s="24" t="str">
        <f>IF(F1853="","",F1853&amp;"@"&amp;COUNTIF($F$1:F1853,F1853))</f>
        <v/>
      </c>
      <c r="H1853" s="24" t="str">
        <f t="shared" si="28"/>
        <v>Google 검색</v>
      </c>
      <c r="J1853" s="24" t="str">
        <f>IF(F1853="","",INDEX('기사 리스트'!B:B,MATCH("https://skinnonews.com"&amp;A1853,'기사 리스트'!C:C,0)))</f>
        <v/>
      </c>
    </row>
    <row r="1854" spans="1:10">
      <c r="A1854" s="30" t="s">
        <v>1535</v>
      </c>
      <c r="B1854" s="30" t="s">
        <v>2910</v>
      </c>
      <c r="C1854" s="30">
        <v>3</v>
      </c>
      <c r="D1854" s="30">
        <v>3</v>
      </c>
      <c r="F1854" s="24" t="str">
        <f>IFERROR(MATCH(A1854,기사별유입!$J$3:$J$3072,0),"")</f>
        <v/>
      </c>
      <c r="G1854" s="24" t="str">
        <f>IF(F1854="","",F1854&amp;"@"&amp;COUNTIF($F$1:F1854,F1854))</f>
        <v/>
      </c>
      <c r="H1854" s="24" t="str">
        <f t="shared" si="28"/>
        <v>Google 검색</v>
      </c>
      <c r="J1854" s="24" t="str">
        <f>IF(F1854="","",INDEX('기사 리스트'!B:B,MATCH("https://skinnonews.com"&amp;A1854,'기사 리스트'!C:C,0)))</f>
        <v/>
      </c>
    </row>
    <row r="1855" spans="1:10">
      <c r="A1855" s="30" t="s">
        <v>2830</v>
      </c>
      <c r="B1855" s="30" t="s">
        <v>2910</v>
      </c>
      <c r="C1855" s="30">
        <v>3</v>
      </c>
      <c r="D1855" s="30">
        <v>3</v>
      </c>
      <c r="F1855" s="24" t="str">
        <f>IFERROR(MATCH(A1855,기사별유입!$J$3:$J$3072,0),"")</f>
        <v/>
      </c>
      <c r="G1855" s="24" t="str">
        <f>IF(F1855="","",F1855&amp;"@"&amp;COUNTIF($F$1:F1855,F1855))</f>
        <v/>
      </c>
      <c r="H1855" s="24" t="str">
        <f t="shared" si="28"/>
        <v>Google 검색</v>
      </c>
      <c r="J1855" s="24" t="str">
        <f>IF(F1855="","",INDEX('기사 리스트'!B:B,MATCH("https://skinnonews.com"&amp;A1855,'기사 리스트'!C:C,0)))</f>
        <v/>
      </c>
    </row>
    <row r="1856" spans="1:10">
      <c r="A1856" s="30" t="s">
        <v>1511</v>
      </c>
      <c r="B1856" s="30" t="s">
        <v>2911</v>
      </c>
      <c r="C1856" s="30">
        <v>3</v>
      </c>
      <c r="D1856" s="30">
        <v>2</v>
      </c>
      <c r="F1856" s="24" t="str">
        <f>IFERROR(MATCH(A1856,기사별유입!$J$3:$J$3072,0),"")</f>
        <v/>
      </c>
      <c r="G1856" s="24" t="str">
        <f>IF(F1856="","",F1856&amp;"@"&amp;COUNTIF($F$1:F1856,F1856))</f>
        <v/>
      </c>
      <c r="H1856" s="24" t="str">
        <f t="shared" si="28"/>
        <v>Naver 검색</v>
      </c>
      <c r="J1856" s="24" t="str">
        <f>IF(F1856="","",INDEX('기사 리스트'!B:B,MATCH("https://skinnonews.com"&amp;A1856,'기사 리스트'!C:C,0)))</f>
        <v/>
      </c>
    </row>
    <row r="1857" spans="1:10">
      <c r="A1857" s="30" t="s">
        <v>2223</v>
      </c>
      <c r="B1857" s="30" t="s">
        <v>2970</v>
      </c>
      <c r="C1857" s="30">
        <v>3</v>
      </c>
      <c r="D1857" s="30">
        <v>1</v>
      </c>
      <c r="F1857" s="24" t="str">
        <f>IFERROR(MATCH(A1857,기사별유입!$J$3:$J$3072,0),"")</f>
        <v/>
      </c>
      <c r="G1857" s="24" t="str">
        <f>IF(F1857="","",F1857&amp;"@"&amp;COUNTIF($F$1:F1857,F1857))</f>
        <v/>
      </c>
      <c r="H1857" s="24" t="str">
        <f t="shared" si="28"/>
        <v>Wrtn.ai</v>
      </c>
      <c r="J1857" s="24" t="str">
        <f>IF(F1857="","",INDEX('기사 리스트'!B:B,MATCH("https://skinnonews.com"&amp;A1857,'기사 리스트'!C:C,0)))</f>
        <v/>
      </c>
    </row>
    <row r="1858" spans="1:10">
      <c r="A1858" s="30" t="s">
        <v>2225</v>
      </c>
      <c r="B1858" s="30" t="s">
        <v>2910</v>
      </c>
      <c r="C1858" s="30">
        <v>3</v>
      </c>
      <c r="D1858" s="30">
        <v>3</v>
      </c>
      <c r="F1858" s="24" t="str">
        <f>IFERROR(MATCH(A1858,기사별유입!$J$3:$J$3072,0),"")</f>
        <v/>
      </c>
      <c r="G1858" s="24" t="str">
        <f>IF(F1858="","",F1858&amp;"@"&amp;COUNTIF($F$1:F1858,F1858))</f>
        <v/>
      </c>
      <c r="H1858" s="24" t="str">
        <f t="shared" si="28"/>
        <v>Google 검색</v>
      </c>
      <c r="J1858" s="24" t="str">
        <f>IF(F1858="","",INDEX('기사 리스트'!B:B,MATCH("https://skinnonews.com"&amp;A1858,'기사 리스트'!C:C,0)))</f>
        <v/>
      </c>
    </row>
    <row r="1859" spans="1:10">
      <c r="A1859" s="30" t="s">
        <v>2326</v>
      </c>
      <c r="B1859" s="30" t="s">
        <v>2910</v>
      </c>
      <c r="C1859" s="30">
        <v>3</v>
      </c>
      <c r="D1859" s="30">
        <v>2</v>
      </c>
      <c r="F1859" s="24" t="str">
        <f>IFERROR(MATCH(A1859,기사별유입!$J$3:$J$3072,0),"")</f>
        <v/>
      </c>
      <c r="G1859" s="24" t="str">
        <f>IF(F1859="","",F1859&amp;"@"&amp;COUNTIF($F$1:F1859,F1859))</f>
        <v/>
      </c>
      <c r="H1859" s="24" t="str">
        <f t="shared" ref="H1859:H1922" si="29">IF(B1859="naver","Naver 검색",IF(B1859="google","Google 검색",IF(B1859="(direct)","직접유입",UPPER(LEFT(B1859,1))&amp;MID(B1859,2,99))))</f>
        <v>Google 검색</v>
      </c>
      <c r="J1859" s="24" t="str">
        <f>IF(F1859="","",INDEX('기사 리스트'!B:B,MATCH("https://skinnonews.com"&amp;A1859,'기사 리스트'!C:C,0)))</f>
        <v/>
      </c>
    </row>
    <row r="1860" spans="1:10">
      <c r="A1860" s="30" t="s">
        <v>3628</v>
      </c>
      <c r="B1860" s="30" t="s">
        <v>2910</v>
      </c>
      <c r="C1860" s="30">
        <v>3</v>
      </c>
      <c r="D1860" s="30">
        <v>2</v>
      </c>
      <c r="F1860" s="24" t="str">
        <f>IFERROR(MATCH(A1860,기사별유입!$J$3:$J$3072,0),"")</f>
        <v/>
      </c>
      <c r="G1860" s="24" t="str">
        <f>IF(F1860="","",F1860&amp;"@"&amp;COUNTIF($F$1:F1860,F1860))</f>
        <v/>
      </c>
      <c r="H1860" s="24" t="str">
        <f t="shared" si="29"/>
        <v>Google 검색</v>
      </c>
      <c r="J1860" s="24" t="str">
        <f>IF(F1860="","",INDEX('기사 리스트'!B:B,MATCH("https://skinnonews.com"&amp;A1860,'기사 리스트'!C:C,0)))</f>
        <v/>
      </c>
    </row>
    <row r="1861" spans="1:10">
      <c r="A1861" s="30" t="s">
        <v>2227</v>
      </c>
      <c r="B1861" s="30" t="s">
        <v>2910</v>
      </c>
      <c r="C1861" s="30">
        <v>3</v>
      </c>
      <c r="D1861" s="30">
        <v>3</v>
      </c>
      <c r="F1861" s="24" t="str">
        <f>IFERROR(MATCH(A1861,기사별유입!$J$3:$J$3072,0),"")</f>
        <v/>
      </c>
      <c r="G1861" s="24" t="str">
        <f>IF(F1861="","",F1861&amp;"@"&amp;COUNTIF($F$1:F1861,F1861))</f>
        <v/>
      </c>
      <c r="H1861" s="24" t="str">
        <f t="shared" si="29"/>
        <v>Google 검색</v>
      </c>
      <c r="J1861" s="24" t="str">
        <f>IF(F1861="","",INDEX('기사 리스트'!B:B,MATCH("https://skinnonews.com"&amp;A1861,'기사 리스트'!C:C,0)))</f>
        <v/>
      </c>
    </row>
    <row r="1862" spans="1:10">
      <c r="A1862" s="30" t="s">
        <v>1638</v>
      </c>
      <c r="B1862" s="30" t="s">
        <v>2977</v>
      </c>
      <c r="C1862" s="30">
        <v>3</v>
      </c>
      <c r="D1862" s="30">
        <v>3</v>
      </c>
      <c r="F1862" s="24" t="str">
        <f>IFERROR(MATCH(A1862,기사별유입!$J$3:$J$3072,0),"")</f>
        <v/>
      </c>
      <c r="G1862" s="24" t="str">
        <f>IF(F1862="","",F1862&amp;"@"&amp;COUNTIF($F$1:F1862,F1862))</f>
        <v/>
      </c>
      <c r="H1862" s="24" t="str">
        <f t="shared" si="29"/>
        <v>Facebook.com</v>
      </c>
      <c r="J1862" s="24" t="str">
        <f>IF(F1862="","",INDEX('기사 리스트'!B:B,MATCH("https://skinnonews.com"&amp;A1862,'기사 리스트'!C:C,0)))</f>
        <v/>
      </c>
    </row>
    <row r="1863" spans="1:10">
      <c r="A1863" s="30" t="s">
        <v>1387</v>
      </c>
      <c r="B1863" s="30" t="s">
        <v>2911</v>
      </c>
      <c r="C1863" s="30">
        <v>3</v>
      </c>
      <c r="D1863" s="30">
        <v>3</v>
      </c>
      <c r="F1863" s="24" t="str">
        <f>IFERROR(MATCH(A1863,기사별유입!$J$3:$J$3072,0),"")</f>
        <v/>
      </c>
      <c r="G1863" s="24" t="str">
        <f>IF(F1863="","",F1863&amp;"@"&amp;COUNTIF($F$1:F1863,F1863))</f>
        <v/>
      </c>
      <c r="H1863" s="24" t="str">
        <f t="shared" si="29"/>
        <v>Naver 검색</v>
      </c>
      <c r="J1863" s="24" t="str">
        <f>IF(F1863="","",INDEX('기사 리스트'!B:B,MATCH("https://skinnonews.com"&amp;A1863,'기사 리스트'!C:C,0)))</f>
        <v/>
      </c>
    </row>
    <row r="1864" spans="1:10">
      <c r="A1864" s="30" t="s">
        <v>1657</v>
      </c>
      <c r="B1864" s="30" t="s">
        <v>2909</v>
      </c>
      <c r="C1864" s="30">
        <v>3</v>
      </c>
      <c r="D1864" s="30">
        <v>1</v>
      </c>
      <c r="F1864" s="24" t="str">
        <f>IFERROR(MATCH(A1864,기사별유입!$J$3:$J$3072,0),"")</f>
        <v/>
      </c>
      <c r="G1864" s="24" t="str">
        <f>IF(F1864="","",F1864&amp;"@"&amp;COUNTIF($F$1:F1864,F1864))</f>
        <v/>
      </c>
      <c r="H1864" s="24" t="str">
        <f t="shared" si="29"/>
        <v>직접유입</v>
      </c>
      <c r="J1864" s="24" t="str">
        <f>IF(F1864="","",INDEX('기사 리스트'!B:B,MATCH("https://skinnonews.com"&amp;A1864,'기사 리스트'!C:C,0)))</f>
        <v/>
      </c>
    </row>
    <row r="1865" spans="1:10">
      <c r="A1865" s="30" t="s">
        <v>1536</v>
      </c>
      <c r="B1865" s="30" t="s">
        <v>2925</v>
      </c>
      <c r="C1865" s="30">
        <v>3</v>
      </c>
      <c r="D1865" s="30">
        <v>3</v>
      </c>
      <c r="F1865" s="24" t="str">
        <f>IFERROR(MATCH(A1865,기사별유입!$J$3:$J$3072,0),"")</f>
        <v/>
      </c>
      <c r="G1865" s="24" t="str">
        <f>IF(F1865="","",F1865&amp;"@"&amp;COUNTIF($F$1:F1865,F1865))</f>
        <v/>
      </c>
      <c r="H1865" s="24" t="str">
        <f t="shared" si="29"/>
        <v>Naver.com</v>
      </c>
      <c r="J1865" s="24" t="str">
        <f>IF(F1865="","",INDEX('기사 리스트'!B:B,MATCH("https://skinnonews.com"&amp;A1865,'기사 리스트'!C:C,0)))</f>
        <v/>
      </c>
    </row>
    <row r="1866" spans="1:10">
      <c r="A1866" s="30" t="s">
        <v>1500</v>
      </c>
      <c r="B1866" s="30" t="s">
        <v>2910</v>
      </c>
      <c r="C1866" s="30">
        <v>3</v>
      </c>
      <c r="D1866" s="30">
        <v>3</v>
      </c>
      <c r="F1866" s="24" t="str">
        <f>IFERROR(MATCH(A1866,기사별유입!$J$3:$J$3072,0),"")</f>
        <v/>
      </c>
      <c r="G1866" s="24" t="str">
        <f>IF(F1866="","",F1866&amp;"@"&amp;COUNTIF($F$1:F1866,F1866))</f>
        <v/>
      </c>
      <c r="H1866" s="24" t="str">
        <f t="shared" si="29"/>
        <v>Google 검색</v>
      </c>
      <c r="J1866" s="24" t="str">
        <f>IF(F1866="","",INDEX('기사 리스트'!B:B,MATCH("https://skinnonews.com"&amp;A1866,'기사 리스트'!C:C,0)))</f>
        <v/>
      </c>
    </row>
    <row r="1867" spans="1:10">
      <c r="A1867" s="30" t="s">
        <v>1500</v>
      </c>
      <c r="B1867" s="30" t="s">
        <v>2911</v>
      </c>
      <c r="C1867" s="30">
        <v>3</v>
      </c>
      <c r="D1867" s="30">
        <v>3</v>
      </c>
      <c r="F1867" s="24" t="str">
        <f>IFERROR(MATCH(A1867,기사별유입!$J$3:$J$3072,0),"")</f>
        <v/>
      </c>
      <c r="G1867" s="24" t="str">
        <f>IF(F1867="","",F1867&amp;"@"&amp;COUNTIF($F$1:F1867,F1867))</f>
        <v/>
      </c>
      <c r="H1867" s="24" t="str">
        <f t="shared" si="29"/>
        <v>Naver 검색</v>
      </c>
      <c r="J1867" s="24" t="str">
        <f>IF(F1867="","",INDEX('기사 리스트'!B:B,MATCH("https://skinnonews.com"&amp;A1867,'기사 리스트'!C:C,0)))</f>
        <v/>
      </c>
    </row>
    <row r="1868" spans="1:10">
      <c r="A1868" s="30" t="s">
        <v>1315</v>
      </c>
      <c r="B1868" s="30" t="s">
        <v>2911</v>
      </c>
      <c r="C1868" s="30">
        <v>3</v>
      </c>
      <c r="D1868" s="30">
        <v>2</v>
      </c>
      <c r="F1868" s="24">
        <f>IFERROR(MATCH(A1868,기사별유입!$J$3:$J$3072,0),"")</f>
        <v>48</v>
      </c>
      <c r="G1868" s="24" t="str">
        <f>IF(F1868="","",F1868&amp;"@"&amp;COUNTIF($F$1:F1868,F1868))</f>
        <v>48@2</v>
      </c>
      <c r="H1868" s="24" t="str">
        <f t="shared" si="29"/>
        <v>Naver 검색</v>
      </c>
      <c r="J1868" s="24" t="str">
        <f>IF(F1868="","",INDEX('기사 리스트'!B:B,MATCH("https://skinnonews.com"&amp;A1868,'기사 리스트'!C:C,0)))</f>
        <v>[정전기가 생기는 이유] 정전기 원리를 활용한 재미있는 놀이!</v>
      </c>
    </row>
    <row r="1869" spans="1:10">
      <c r="A1869" s="30" t="s">
        <v>2123</v>
      </c>
      <c r="B1869" s="30" t="s">
        <v>2910</v>
      </c>
      <c r="C1869" s="30">
        <v>3</v>
      </c>
      <c r="D1869" s="30">
        <v>3</v>
      </c>
      <c r="F1869" s="24" t="str">
        <f>IFERROR(MATCH(A1869,기사별유입!$J$3:$J$3072,0),"")</f>
        <v/>
      </c>
      <c r="G1869" s="24" t="str">
        <f>IF(F1869="","",F1869&amp;"@"&amp;COUNTIF($F$1:F1869,F1869))</f>
        <v/>
      </c>
      <c r="H1869" s="24" t="str">
        <f t="shared" si="29"/>
        <v>Google 검색</v>
      </c>
      <c r="J1869" s="24" t="str">
        <f>IF(F1869="","",INDEX('기사 리스트'!B:B,MATCH("https://skinnonews.com"&amp;A1869,'기사 리스트'!C:C,0)))</f>
        <v/>
      </c>
    </row>
    <row r="1870" spans="1:10">
      <c r="A1870" s="30" t="s">
        <v>1595</v>
      </c>
      <c r="B1870" s="30" t="s">
        <v>2910</v>
      </c>
      <c r="C1870" s="30">
        <v>3</v>
      </c>
      <c r="D1870" s="30">
        <v>3</v>
      </c>
      <c r="F1870" s="24" t="str">
        <f>IFERROR(MATCH(A1870,기사별유입!$J$3:$J$3072,0),"")</f>
        <v/>
      </c>
      <c r="G1870" s="24" t="str">
        <f>IF(F1870="","",F1870&amp;"@"&amp;COUNTIF($F$1:F1870,F1870))</f>
        <v/>
      </c>
      <c r="H1870" s="24" t="str">
        <f t="shared" si="29"/>
        <v>Google 검색</v>
      </c>
      <c r="J1870" s="24" t="str">
        <f>IF(F1870="","",INDEX('기사 리스트'!B:B,MATCH("https://skinnonews.com"&amp;A1870,'기사 리스트'!C:C,0)))</f>
        <v/>
      </c>
    </row>
    <row r="1871" spans="1:10">
      <c r="A1871" s="30" t="s">
        <v>1595</v>
      </c>
      <c r="B1871" s="30" t="s">
        <v>2911</v>
      </c>
      <c r="C1871" s="30">
        <v>3</v>
      </c>
      <c r="D1871" s="30">
        <v>3</v>
      </c>
      <c r="F1871" s="24" t="str">
        <f>IFERROR(MATCH(A1871,기사별유입!$J$3:$J$3072,0),"")</f>
        <v/>
      </c>
      <c r="G1871" s="24" t="str">
        <f>IF(F1871="","",F1871&amp;"@"&amp;COUNTIF($F$1:F1871,F1871))</f>
        <v/>
      </c>
      <c r="H1871" s="24" t="str">
        <f t="shared" si="29"/>
        <v>Naver 검색</v>
      </c>
      <c r="J1871" s="24" t="str">
        <f>IF(F1871="","",INDEX('기사 리스트'!B:B,MATCH("https://skinnonews.com"&amp;A1871,'기사 리스트'!C:C,0)))</f>
        <v/>
      </c>
    </row>
    <row r="1872" spans="1:10">
      <c r="A1872" s="30" t="s">
        <v>2621</v>
      </c>
      <c r="B1872" s="30" t="s">
        <v>2911</v>
      </c>
      <c r="C1872" s="30">
        <v>3</v>
      </c>
      <c r="D1872" s="30">
        <v>1</v>
      </c>
      <c r="F1872" s="24" t="str">
        <f>IFERROR(MATCH(A1872,기사별유입!$J$3:$J$3072,0),"")</f>
        <v/>
      </c>
      <c r="G1872" s="24" t="str">
        <f>IF(F1872="","",F1872&amp;"@"&amp;COUNTIF($F$1:F1872,F1872))</f>
        <v/>
      </c>
      <c r="H1872" s="24" t="str">
        <f t="shared" si="29"/>
        <v>Naver 검색</v>
      </c>
      <c r="J1872" s="24" t="str">
        <f>IF(F1872="","",INDEX('기사 리스트'!B:B,MATCH("https://skinnonews.com"&amp;A1872,'기사 리스트'!C:C,0)))</f>
        <v/>
      </c>
    </row>
    <row r="1873" spans="1:10">
      <c r="A1873" s="30" t="s">
        <v>1524</v>
      </c>
      <c r="B1873" s="30" t="s">
        <v>2909</v>
      </c>
      <c r="C1873" s="30">
        <v>3</v>
      </c>
      <c r="D1873" s="30">
        <v>3</v>
      </c>
      <c r="F1873" s="24" t="str">
        <f>IFERROR(MATCH(A1873,기사별유입!$J$3:$J$3072,0),"")</f>
        <v/>
      </c>
      <c r="G1873" s="24" t="str">
        <f>IF(F1873="","",F1873&amp;"@"&amp;COUNTIF($F$1:F1873,F1873))</f>
        <v/>
      </c>
      <c r="H1873" s="24" t="str">
        <f t="shared" si="29"/>
        <v>직접유입</v>
      </c>
      <c r="J1873" s="24" t="str">
        <f>IF(F1873="","",INDEX('기사 리스트'!B:B,MATCH("https://skinnonews.com"&amp;A1873,'기사 리스트'!C:C,0)))</f>
        <v/>
      </c>
    </row>
    <row r="1874" spans="1:10">
      <c r="A1874" s="30" t="s">
        <v>1791</v>
      </c>
      <c r="B1874" s="30" t="s">
        <v>2925</v>
      </c>
      <c r="C1874" s="30">
        <v>3</v>
      </c>
      <c r="D1874" s="30">
        <v>2</v>
      </c>
      <c r="F1874" s="24" t="str">
        <f>IFERROR(MATCH(A1874,기사별유입!$J$3:$J$3072,0),"")</f>
        <v/>
      </c>
      <c r="G1874" s="24" t="str">
        <f>IF(F1874="","",F1874&amp;"@"&amp;COUNTIF($F$1:F1874,F1874))</f>
        <v/>
      </c>
      <c r="H1874" s="24" t="str">
        <f t="shared" si="29"/>
        <v>Naver.com</v>
      </c>
      <c r="J1874" s="24" t="str">
        <f>IF(F1874="","",INDEX('기사 리스트'!B:B,MATCH("https://skinnonews.com"&amp;A1874,'기사 리스트'!C:C,0)))</f>
        <v/>
      </c>
    </row>
    <row r="1875" spans="1:10">
      <c r="A1875" s="30" t="s">
        <v>2332</v>
      </c>
      <c r="B1875" s="30" t="s">
        <v>2910</v>
      </c>
      <c r="C1875" s="30">
        <v>3</v>
      </c>
      <c r="D1875" s="30">
        <v>3</v>
      </c>
      <c r="F1875" s="24" t="str">
        <f>IFERROR(MATCH(A1875,기사별유입!$J$3:$J$3072,0),"")</f>
        <v/>
      </c>
      <c r="G1875" s="24" t="str">
        <f>IF(F1875="","",F1875&amp;"@"&amp;COUNTIF($F$1:F1875,F1875))</f>
        <v/>
      </c>
      <c r="H1875" s="24" t="str">
        <f t="shared" si="29"/>
        <v>Google 검색</v>
      </c>
      <c r="J1875" s="24" t="str">
        <f>IF(F1875="","",INDEX('기사 리스트'!B:B,MATCH("https://skinnonews.com"&amp;A1875,'기사 리스트'!C:C,0)))</f>
        <v/>
      </c>
    </row>
    <row r="1876" spans="1:10">
      <c r="A1876" s="30" t="s">
        <v>2333</v>
      </c>
      <c r="B1876" s="30" t="s">
        <v>2910</v>
      </c>
      <c r="C1876" s="30">
        <v>3</v>
      </c>
      <c r="D1876" s="30">
        <v>2</v>
      </c>
      <c r="F1876" s="24" t="str">
        <f>IFERROR(MATCH(A1876,기사별유입!$J$3:$J$3072,0),"")</f>
        <v/>
      </c>
      <c r="G1876" s="24" t="str">
        <f>IF(F1876="","",F1876&amp;"@"&amp;COUNTIF($F$1:F1876,F1876))</f>
        <v/>
      </c>
      <c r="H1876" s="24" t="str">
        <f t="shared" si="29"/>
        <v>Google 검색</v>
      </c>
      <c r="J1876" s="24" t="str">
        <f>IF(F1876="","",INDEX('기사 리스트'!B:B,MATCH("https://skinnonews.com"&amp;A1876,'기사 리스트'!C:C,0)))</f>
        <v/>
      </c>
    </row>
    <row r="1877" spans="1:10">
      <c r="A1877" s="30" t="s">
        <v>2850</v>
      </c>
      <c r="B1877" s="30" t="s">
        <v>2911</v>
      </c>
      <c r="C1877" s="30">
        <v>3</v>
      </c>
      <c r="D1877" s="30">
        <v>3</v>
      </c>
      <c r="F1877" s="24" t="str">
        <f>IFERROR(MATCH(A1877,기사별유입!$J$3:$J$3072,0),"")</f>
        <v/>
      </c>
      <c r="G1877" s="24" t="str">
        <f>IF(F1877="","",F1877&amp;"@"&amp;COUNTIF($F$1:F1877,F1877))</f>
        <v/>
      </c>
      <c r="H1877" s="24" t="str">
        <f t="shared" si="29"/>
        <v>Naver 검색</v>
      </c>
      <c r="J1877" s="24" t="str">
        <f>IF(F1877="","",INDEX('기사 리스트'!B:B,MATCH("https://skinnonews.com"&amp;A1877,'기사 리스트'!C:C,0)))</f>
        <v/>
      </c>
    </row>
    <row r="1878" spans="1:10">
      <c r="A1878" s="30" t="s">
        <v>1881</v>
      </c>
      <c r="B1878" s="30" t="s">
        <v>2925</v>
      </c>
      <c r="C1878" s="30">
        <v>3</v>
      </c>
      <c r="D1878" s="30">
        <v>3</v>
      </c>
      <c r="F1878" s="24" t="str">
        <f>IFERROR(MATCH(A1878,기사별유입!$J$3:$J$3072,0),"")</f>
        <v/>
      </c>
      <c r="G1878" s="24" t="str">
        <f>IF(F1878="","",F1878&amp;"@"&amp;COUNTIF($F$1:F1878,F1878))</f>
        <v/>
      </c>
      <c r="H1878" s="24" t="str">
        <f t="shared" si="29"/>
        <v>Naver.com</v>
      </c>
      <c r="J1878" s="24" t="str">
        <f>IF(F1878="","",INDEX('기사 리스트'!B:B,MATCH("https://skinnonews.com"&amp;A1878,'기사 리스트'!C:C,0)))</f>
        <v/>
      </c>
    </row>
    <row r="1879" spans="1:10">
      <c r="A1879" s="30" t="s">
        <v>2851</v>
      </c>
      <c r="B1879" s="30" t="s">
        <v>2915</v>
      </c>
      <c r="C1879" s="30">
        <v>3</v>
      </c>
      <c r="D1879" s="30">
        <v>1</v>
      </c>
      <c r="F1879" s="24" t="str">
        <f>IFERROR(MATCH(A1879,기사별유입!$J$3:$J$3072,0),"")</f>
        <v/>
      </c>
      <c r="G1879" s="24" t="str">
        <f>IF(F1879="","",F1879&amp;"@"&amp;COUNTIF($F$1:F1879,F1879))</f>
        <v/>
      </c>
      <c r="H1879" s="24" t="str">
        <f t="shared" si="29"/>
        <v>Skgeocentric.com</v>
      </c>
      <c r="J1879" s="24" t="str">
        <f>IF(F1879="","",INDEX('기사 리스트'!B:B,MATCH("https://skinnonews.com"&amp;A1879,'기사 리스트'!C:C,0)))</f>
        <v/>
      </c>
    </row>
    <row r="1880" spans="1:10">
      <c r="A1880" s="30" t="s">
        <v>2024</v>
      </c>
      <c r="B1880" s="30" t="s">
        <v>2910</v>
      </c>
      <c r="C1880" s="30">
        <v>3</v>
      </c>
      <c r="D1880" s="30">
        <v>3</v>
      </c>
      <c r="F1880" s="24" t="str">
        <f>IFERROR(MATCH(A1880,기사별유입!$J$3:$J$3072,0),"")</f>
        <v/>
      </c>
      <c r="G1880" s="24" t="str">
        <f>IF(F1880="","",F1880&amp;"@"&amp;COUNTIF($F$1:F1880,F1880))</f>
        <v/>
      </c>
      <c r="H1880" s="24" t="str">
        <f t="shared" si="29"/>
        <v>Google 검색</v>
      </c>
      <c r="J1880" s="24" t="str">
        <f>IF(F1880="","",INDEX('기사 리스트'!B:B,MATCH("https://skinnonews.com"&amp;A1880,'기사 리스트'!C:C,0)))</f>
        <v/>
      </c>
    </row>
    <row r="1881" spans="1:10">
      <c r="A1881" s="30" t="s">
        <v>3137</v>
      </c>
      <c r="B1881" s="30" t="s">
        <v>2910</v>
      </c>
      <c r="C1881" s="30">
        <v>3</v>
      </c>
      <c r="D1881" s="30">
        <v>3</v>
      </c>
      <c r="F1881" s="24" t="str">
        <f>IFERROR(MATCH(A1881,기사별유입!$J$3:$J$3072,0),"")</f>
        <v/>
      </c>
      <c r="G1881" s="24" t="str">
        <f>IF(F1881="","",F1881&amp;"@"&amp;COUNTIF($F$1:F1881,F1881))</f>
        <v/>
      </c>
      <c r="H1881" s="24" t="str">
        <f t="shared" si="29"/>
        <v>Google 검색</v>
      </c>
      <c r="J1881" s="24" t="str">
        <f>IF(F1881="","",INDEX('기사 리스트'!B:B,MATCH("https://skinnonews.com"&amp;A1881,'기사 리스트'!C:C,0)))</f>
        <v/>
      </c>
    </row>
    <row r="1882" spans="1:10">
      <c r="A1882" s="30" t="s">
        <v>1282</v>
      </c>
      <c r="B1882" s="30" t="s">
        <v>2909</v>
      </c>
      <c r="C1882" s="30">
        <v>3</v>
      </c>
      <c r="D1882" s="30">
        <v>3</v>
      </c>
      <c r="F1882" s="24">
        <f>IFERROR(MATCH(A1882,기사별유입!$J$3:$J$3072,0),"")</f>
        <v>64</v>
      </c>
      <c r="G1882" s="24" t="str">
        <f>IF(F1882="","",F1882&amp;"@"&amp;COUNTIF($F$1:F1882,F1882))</f>
        <v>64@2</v>
      </c>
      <c r="H1882" s="24" t="str">
        <f t="shared" si="29"/>
        <v>직접유입</v>
      </c>
      <c r="J1882" s="24" t="e">
        <f>IF(F1882="","",INDEX('기사 리스트'!B:B,MATCH("https://skinnonews.com"&amp;A1882,'기사 리스트'!C:C,0)))</f>
        <v>#N/A</v>
      </c>
    </row>
    <row r="1883" spans="1:10">
      <c r="A1883" s="30" t="s">
        <v>1882</v>
      </c>
      <c r="B1883" s="30" t="s">
        <v>2910</v>
      </c>
      <c r="C1883" s="30">
        <v>3</v>
      </c>
      <c r="D1883" s="30">
        <v>3</v>
      </c>
      <c r="F1883" s="24" t="str">
        <f>IFERROR(MATCH(A1883,기사별유입!$J$3:$J$3072,0),"")</f>
        <v/>
      </c>
      <c r="G1883" s="24" t="str">
        <f>IF(F1883="","",F1883&amp;"@"&amp;COUNTIF($F$1:F1883,F1883))</f>
        <v/>
      </c>
      <c r="H1883" s="24" t="str">
        <f t="shared" si="29"/>
        <v>Google 검색</v>
      </c>
      <c r="J1883" s="24" t="str">
        <f>IF(F1883="","",INDEX('기사 리스트'!B:B,MATCH("https://skinnonews.com"&amp;A1883,'기사 리스트'!C:C,0)))</f>
        <v/>
      </c>
    </row>
    <row r="1884" spans="1:10">
      <c r="A1884" s="30" t="s">
        <v>1746</v>
      </c>
      <c r="B1884" s="30" t="s">
        <v>2948</v>
      </c>
      <c r="C1884" s="30">
        <v>3</v>
      </c>
      <c r="D1884" s="30">
        <v>1</v>
      </c>
      <c r="F1884" s="24" t="str">
        <f>IFERROR(MATCH(A1884,기사별유입!$J$3:$J$3072,0),"")</f>
        <v/>
      </c>
      <c r="G1884" s="24" t="str">
        <f>IF(F1884="","",F1884&amp;"@"&amp;COUNTIF($F$1:F1884,F1884))</f>
        <v/>
      </c>
      <c r="H1884" s="24" t="str">
        <f t="shared" si="29"/>
        <v>Lens.google.com</v>
      </c>
      <c r="J1884" s="24" t="str">
        <f>IF(F1884="","",INDEX('기사 리스트'!B:B,MATCH("https://skinnonews.com"&amp;A1884,'기사 리스트'!C:C,0)))</f>
        <v/>
      </c>
    </row>
    <row r="1885" spans="1:10">
      <c r="A1885" s="30" t="s">
        <v>1581</v>
      </c>
      <c r="B1885" s="30" t="s">
        <v>2986</v>
      </c>
      <c r="C1885" s="30">
        <v>3</v>
      </c>
      <c r="D1885" s="30">
        <v>1</v>
      </c>
      <c r="F1885" s="24" t="str">
        <f>IFERROR(MATCH(A1885,기사별유입!$J$3:$J$3072,0),"")</f>
        <v/>
      </c>
      <c r="G1885" s="24" t="str">
        <f>IF(F1885="","",F1885&amp;"@"&amp;COUNTIF($F$1:F1885,F1885))</f>
        <v/>
      </c>
      <c r="H1885" s="24" t="str">
        <f t="shared" si="29"/>
        <v>Gemini.google.com</v>
      </c>
      <c r="J1885" s="24" t="str">
        <f>IF(F1885="","",INDEX('기사 리스트'!B:B,MATCH("https://skinnonews.com"&amp;A1885,'기사 리스트'!C:C,0)))</f>
        <v/>
      </c>
    </row>
    <row r="1886" spans="1:10">
      <c r="A1886" s="30" t="s">
        <v>1946</v>
      </c>
      <c r="B1886" s="30" t="s">
        <v>2911</v>
      </c>
      <c r="C1886" s="30">
        <v>3</v>
      </c>
      <c r="D1886" s="30">
        <v>2</v>
      </c>
      <c r="F1886" s="24" t="str">
        <f>IFERROR(MATCH(A1886,기사별유입!$J$3:$J$3072,0),"")</f>
        <v/>
      </c>
      <c r="G1886" s="24" t="str">
        <f>IF(F1886="","",F1886&amp;"@"&amp;COUNTIF($F$1:F1886,F1886))</f>
        <v/>
      </c>
      <c r="H1886" s="24" t="str">
        <f t="shared" si="29"/>
        <v>Naver 검색</v>
      </c>
      <c r="J1886" s="24" t="str">
        <f>IF(F1886="","",INDEX('기사 리스트'!B:B,MATCH("https://skinnonews.com"&amp;A1886,'기사 리스트'!C:C,0)))</f>
        <v/>
      </c>
    </row>
    <row r="1887" spans="1:10">
      <c r="A1887" s="30" t="s">
        <v>3574</v>
      </c>
      <c r="B1887" s="30" t="s">
        <v>2910</v>
      </c>
      <c r="C1887" s="30">
        <v>3</v>
      </c>
      <c r="D1887" s="30">
        <v>3</v>
      </c>
      <c r="F1887" s="24" t="str">
        <f>IFERROR(MATCH(A1887,기사별유입!$J$3:$J$3072,0),"")</f>
        <v/>
      </c>
      <c r="G1887" s="24" t="str">
        <f>IF(F1887="","",F1887&amp;"@"&amp;COUNTIF($F$1:F1887,F1887))</f>
        <v/>
      </c>
      <c r="H1887" s="24" t="str">
        <f t="shared" si="29"/>
        <v>Google 검색</v>
      </c>
      <c r="J1887" s="24" t="str">
        <f>IF(F1887="","",INDEX('기사 리스트'!B:B,MATCH("https://skinnonews.com"&amp;A1887,'기사 리스트'!C:C,0)))</f>
        <v/>
      </c>
    </row>
    <row r="1888" spans="1:10">
      <c r="A1888" s="30" t="s">
        <v>2231</v>
      </c>
      <c r="B1888" s="30" t="s">
        <v>2910</v>
      </c>
      <c r="C1888" s="30">
        <v>3</v>
      </c>
      <c r="D1888" s="30">
        <v>2</v>
      </c>
      <c r="F1888" s="24" t="str">
        <f>IFERROR(MATCH(A1888,기사별유입!$J$3:$J$3072,0),"")</f>
        <v/>
      </c>
      <c r="G1888" s="24" t="str">
        <f>IF(F1888="","",F1888&amp;"@"&amp;COUNTIF($F$1:F1888,F1888))</f>
        <v/>
      </c>
      <c r="H1888" s="24" t="str">
        <f t="shared" si="29"/>
        <v>Google 검색</v>
      </c>
      <c r="J1888" s="24" t="str">
        <f>IF(F1888="","",INDEX('기사 리스트'!B:B,MATCH("https://skinnonews.com"&amp;A1888,'기사 리스트'!C:C,0)))</f>
        <v/>
      </c>
    </row>
    <row r="1889" spans="1:10">
      <c r="A1889" s="30" t="s">
        <v>2857</v>
      </c>
      <c r="B1889" s="30" t="s">
        <v>2910</v>
      </c>
      <c r="C1889" s="30">
        <v>3</v>
      </c>
      <c r="D1889" s="30">
        <v>3</v>
      </c>
      <c r="F1889" s="24" t="str">
        <f>IFERROR(MATCH(A1889,기사별유입!$J$3:$J$3072,0),"")</f>
        <v/>
      </c>
      <c r="G1889" s="24" t="str">
        <f>IF(F1889="","",F1889&amp;"@"&amp;COUNTIF($F$1:F1889,F1889))</f>
        <v/>
      </c>
      <c r="H1889" s="24" t="str">
        <f t="shared" si="29"/>
        <v>Google 검색</v>
      </c>
      <c r="J1889" s="24" t="str">
        <f>IF(F1889="","",INDEX('기사 리스트'!B:B,MATCH("https://skinnonews.com"&amp;A1889,'기사 리스트'!C:C,0)))</f>
        <v/>
      </c>
    </row>
    <row r="1890" spans="1:10">
      <c r="A1890" s="30" t="s">
        <v>1501</v>
      </c>
      <c r="B1890" s="30" t="s">
        <v>2911</v>
      </c>
      <c r="C1890" s="30">
        <v>3</v>
      </c>
      <c r="D1890" s="30">
        <v>3</v>
      </c>
      <c r="F1890" s="24" t="str">
        <f>IFERROR(MATCH(A1890,기사별유입!$J$3:$J$3072,0),"")</f>
        <v/>
      </c>
      <c r="G1890" s="24" t="str">
        <f>IF(F1890="","",F1890&amp;"@"&amp;COUNTIF($F$1:F1890,F1890))</f>
        <v/>
      </c>
      <c r="H1890" s="24" t="str">
        <f t="shared" si="29"/>
        <v>Naver 검색</v>
      </c>
      <c r="J1890" s="24" t="str">
        <f>IF(F1890="","",INDEX('기사 리스트'!B:B,MATCH("https://skinnonews.com"&amp;A1890,'기사 리스트'!C:C,0)))</f>
        <v/>
      </c>
    </row>
    <row r="1891" spans="1:10">
      <c r="A1891" s="30" t="s">
        <v>2025</v>
      </c>
      <c r="B1891" s="30" t="s">
        <v>2909</v>
      </c>
      <c r="C1891" s="30">
        <v>3</v>
      </c>
      <c r="D1891" s="30">
        <v>2</v>
      </c>
      <c r="F1891" s="24" t="str">
        <f>IFERROR(MATCH(A1891,기사별유입!$J$3:$J$3072,0),"")</f>
        <v/>
      </c>
      <c r="G1891" s="24" t="str">
        <f>IF(F1891="","",F1891&amp;"@"&amp;COUNTIF($F$1:F1891,F1891))</f>
        <v/>
      </c>
      <c r="H1891" s="24" t="str">
        <f t="shared" si="29"/>
        <v>직접유입</v>
      </c>
      <c r="J1891" s="24" t="str">
        <f>IF(F1891="","",INDEX('기사 리스트'!B:B,MATCH("https://skinnonews.com"&amp;A1891,'기사 리스트'!C:C,0)))</f>
        <v/>
      </c>
    </row>
    <row r="1892" spans="1:10">
      <c r="A1892" s="30" t="s">
        <v>1883</v>
      </c>
      <c r="B1892" s="30" t="s">
        <v>2910</v>
      </c>
      <c r="C1892" s="30">
        <v>3</v>
      </c>
      <c r="D1892" s="30">
        <v>3</v>
      </c>
      <c r="F1892" s="24" t="str">
        <f>IFERROR(MATCH(A1892,기사별유입!$J$3:$J$3072,0),"")</f>
        <v/>
      </c>
      <c r="G1892" s="24" t="str">
        <f>IF(F1892="","",F1892&amp;"@"&amp;COUNTIF($F$1:F1892,F1892))</f>
        <v/>
      </c>
      <c r="H1892" s="24" t="str">
        <f t="shared" si="29"/>
        <v>Google 검색</v>
      </c>
      <c r="J1892" s="24" t="str">
        <f>IF(F1892="","",INDEX('기사 리스트'!B:B,MATCH("https://skinnonews.com"&amp;A1892,'기사 리스트'!C:C,0)))</f>
        <v/>
      </c>
    </row>
    <row r="1893" spans="1:10">
      <c r="A1893" s="30" t="s">
        <v>2464</v>
      </c>
      <c r="B1893" s="30" t="s">
        <v>2910</v>
      </c>
      <c r="C1893" s="30">
        <v>3</v>
      </c>
      <c r="D1893" s="30">
        <v>3</v>
      </c>
      <c r="F1893" s="24" t="str">
        <f>IFERROR(MATCH(A1893,기사별유입!$J$3:$J$3072,0),"")</f>
        <v/>
      </c>
      <c r="G1893" s="24" t="str">
        <f>IF(F1893="","",F1893&amp;"@"&amp;COUNTIF($F$1:F1893,F1893))</f>
        <v/>
      </c>
      <c r="H1893" s="24" t="str">
        <f t="shared" si="29"/>
        <v>Google 검색</v>
      </c>
      <c r="J1893" s="24" t="str">
        <f>IF(F1893="","",INDEX('기사 리스트'!B:B,MATCH("https://skinnonews.com"&amp;A1893,'기사 리스트'!C:C,0)))</f>
        <v/>
      </c>
    </row>
    <row r="1894" spans="1:10">
      <c r="A1894" s="30" t="s">
        <v>1469</v>
      </c>
      <c r="B1894" s="30" t="s">
        <v>2910</v>
      </c>
      <c r="C1894" s="30">
        <v>3</v>
      </c>
      <c r="D1894" s="30">
        <v>3</v>
      </c>
      <c r="F1894" s="24" t="str">
        <f>IFERROR(MATCH(A1894,기사별유입!$J$3:$J$3072,0),"")</f>
        <v/>
      </c>
      <c r="G1894" s="24" t="str">
        <f>IF(F1894="","",F1894&amp;"@"&amp;COUNTIF($F$1:F1894,F1894))</f>
        <v/>
      </c>
      <c r="H1894" s="24" t="str">
        <f t="shared" si="29"/>
        <v>Google 검색</v>
      </c>
      <c r="J1894" s="24" t="str">
        <f>IF(F1894="","",INDEX('기사 리스트'!B:B,MATCH("https://skinnonews.com"&amp;A1894,'기사 리스트'!C:C,0)))</f>
        <v/>
      </c>
    </row>
    <row r="1895" spans="1:10">
      <c r="A1895" s="30" t="s">
        <v>3630</v>
      </c>
      <c r="B1895" s="30" t="s">
        <v>2910</v>
      </c>
      <c r="C1895" s="30">
        <v>3</v>
      </c>
      <c r="D1895" s="30">
        <v>2</v>
      </c>
      <c r="F1895" s="24" t="str">
        <f>IFERROR(MATCH(A1895,기사별유입!$J$3:$J$3072,0),"")</f>
        <v/>
      </c>
      <c r="G1895" s="24" t="str">
        <f>IF(F1895="","",F1895&amp;"@"&amp;COUNTIF($F$1:F1895,F1895))</f>
        <v/>
      </c>
      <c r="H1895" s="24" t="str">
        <f t="shared" si="29"/>
        <v>Google 검색</v>
      </c>
      <c r="J1895" s="24" t="str">
        <f>IF(F1895="","",INDEX('기사 리스트'!B:B,MATCH("https://skinnonews.com"&amp;A1895,'기사 리스트'!C:C,0)))</f>
        <v/>
      </c>
    </row>
    <row r="1896" spans="1:10">
      <c r="A1896" s="30" t="s">
        <v>2466</v>
      </c>
      <c r="B1896" s="30" t="s">
        <v>2910</v>
      </c>
      <c r="C1896" s="30">
        <v>3</v>
      </c>
      <c r="D1896" s="30">
        <v>3</v>
      </c>
      <c r="F1896" s="24" t="str">
        <f>IFERROR(MATCH(A1896,기사별유입!$J$3:$J$3072,0),"")</f>
        <v/>
      </c>
      <c r="G1896" s="24" t="str">
        <f>IF(F1896="","",F1896&amp;"@"&amp;COUNTIF($F$1:F1896,F1896))</f>
        <v/>
      </c>
      <c r="H1896" s="24" t="str">
        <f t="shared" si="29"/>
        <v>Google 검색</v>
      </c>
      <c r="J1896" s="24" t="str">
        <f>IF(F1896="","",INDEX('기사 리스트'!B:B,MATCH("https://skinnonews.com"&amp;A1896,'기사 리스트'!C:C,0)))</f>
        <v/>
      </c>
    </row>
    <row r="1897" spans="1:10">
      <c r="A1897" s="30" t="s">
        <v>2466</v>
      </c>
      <c r="B1897" s="30" t="s">
        <v>2911</v>
      </c>
      <c r="C1897" s="30">
        <v>3</v>
      </c>
      <c r="D1897" s="30">
        <v>3</v>
      </c>
      <c r="F1897" s="24" t="str">
        <f>IFERROR(MATCH(A1897,기사별유입!$J$3:$J$3072,0),"")</f>
        <v/>
      </c>
      <c r="G1897" s="24" t="str">
        <f>IF(F1897="","",F1897&amp;"@"&amp;COUNTIF($F$1:F1897,F1897))</f>
        <v/>
      </c>
      <c r="H1897" s="24" t="str">
        <f t="shared" si="29"/>
        <v>Naver 검색</v>
      </c>
      <c r="J1897" s="24" t="str">
        <f>IF(F1897="","",INDEX('기사 리스트'!B:B,MATCH("https://skinnonews.com"&amp;A1897,'기사 리스트'!C:C,0)))</f>
        <v/>
      </c>
    </row>
    <row r="1898" spans="1:10">
      <c r="A1898" s="30" t="s">
        <v>3226</v>
      </c>
      <c r="B1898" s="30" t="s">
        <v>2910</v>
      </c>
      <c r="C1898" s="30">
        <v>3</v>
      </c>
      <c r="D1898" s="30">
        <v>3</v>
      </c>
      <c r="F1898" s="24" t="str">
        <f>IFERROR(MATCH(A1898,기사별유입!$J$3:$J$3072,0),"")</f>
        <v/>
      </c>
      <c r="G1898" s="24" t="str">
        <f>IF(F1898="","",F1898&amp;"@"&amp;COUNTIF($F$1:F1898,F1898))</f>
        <v/>
      </c>
      <c r="H1898" s="24" t="str">
        <f t="shared" si="29"/>
        <v>Google 검색</v>
      </c>
      <c r="J1898" s="24" t="str">
        <f>IF(F1898="","",INDEX('기사 리스트'!B:B,MATCH("https://skinnonews.com"&amp;A1898,'기사 리스트'!C:C,0)))</f>
        <v/>
      </c>
    </row>
    <row r="1899" spans="1:10">
      <c r="A1899" s="30" t="s">
        <v>1292</v>
      </c>
      <c r="B1899" s="30" t="s">
        <v>2909</v>
      </c>
      <c r="C1899" s="30">
        <v>3</v>
      </c>
      <c r="D1899" s="30">
        <v>2</v>
      </c>
      <c r="F1899" s="24" t="str">
        <f>IFERROR(MATCH(A1899,기사별유입!$J$3:$J$3072,0),"")</f>
        <v/>
      </c>
      <c r="G1899" s="24" t="str">
        <f>IF(F1899="","",F1899&amp;"@"&amp;COUNTIF($F$1:F1899,F1899))</f>
        <v/>
      </c>
      <c r="H1899" s="24" t="str">
        <f t="shared" si="29"/>
        <v>직접유입</v>
      </c>
      <c r="J1899" s="24" t="str">
        <f>IF(F1899="","",INDEX('기사 리스트'!B:B,MATCH("https://skinnonews.com"&amp;A1899,'기사 리스트'!C:C,0)))</f>
        <v/>
      </c>
    </row>
    <row r="1900" spans="1:10">
      <c r="A1900" s="30" t="s">
        <v>3528</v>
      </c>
      <c r="B1900" s="30" t="s">
        <v>2909</v>
      </c>
      <c r="C1900" s="30">
        <v>3</v>
      </c>
      <c r="D1900" s="30">
        <v>2</v>
      </c>
      <c r="F1900" s="24" t="str">
        <f>IFERROR(MATCH(A1900,기사별유입!$J$3:$J$3072,0),"")</f>
        <v/>
      </c>
      <c r="G1900" s="24" t="str">
        <f>IF(F1900="","",F1900&amp;"@"&amp;COUNTIF($F$1:F1900,F1900))</f>
        <v/>
      </c>
      <c r="H1900" s="24" t="str">
        <f t="shared" si="29"/>
        <v>직접유입</v>
      </c>
      <c r="J1900" s="24" t="str">
        <f>IF(F1900="","",INDEX('기사 리스트'!B:B,MATCH("https://skinnonews.com"&amp;A1900,'기사 리스트'!C:C,0)))</f>
        <v/>
      </c>
    </row>
    <row r="1901" spans="1:10">
      <c r="A1901" s="30" t="s">
        <v>3528</v>
      </c>
      <c r="B1901" s="30" t="s">
        <v>2910</v>
      </c>
      <c r="C1901" s="30">
        <v>3</v>
      </c>
      <c r="D1901" s="30">
        <v>1</v>
      </c>
      <c r="F1901" s="24" t="str">
        <f>IFERROR(MATCH(A1901,기사별유입!$J$3:$J$3072,0),"")</f>
        <v/>
      </c>
      <c r="G1901" s="24" t="str">
        <f>IF(F1901="","",F1901&amp;"@"&amp;COUNTIF($F$1:F1901,F1901))</f>
        <v/>
      </c>
      <c r="H1901" s="24" t="str">
        <f t="shared" si="29"/>
        <v>Google 검색</v>
      </c>
      <c r="J1901" s="24" t="str">
        <f>IF(F1901="","",INDEX('기사 리스트'!B:B,MATCH("https://skinnonews.com"&amp;A1901,'기사 리스트'!C:C,0)))</f>
        <v/>
      </c>
    </row>
    <row r="1902" spans="1:10">
      <c r="A1902" s="30" t="s">
        <v>1597</v>
      </c>
      <c r="B1902" s="30" t="s">
        <v>2925</v>
      </c>
      <c r="C1902" s="30">
        <v>3</v>
      </c>
      <c r="D1902" s="30">
        <v>3</v>
      </c>
      <c r="F1902" s="24" t="str">
        <f>IFERROR(MATCH(A1902,기사별유입!$J$3:$J$3072,0),"")</f>
        <v/>
      </c>
      <c r="G1902" s="24" t="str">
        <f>IF(F1902="","",F1902&amp;"@"&amp;COUNTIF($F$1:F1902,F1902))</f>
        <v/>
      </c>
      <c r="H1902" s="24" t="str">
        <f t="shared" si="29"/>
        <v>Naver.com</v>
      </c>
      <c r="J1902" s="24" t="str">
        <f>IF(F1902="","",INDEX('기사 리스트'!B:B,MATCH("https://skinnonews.com"&amp;A1902,'기사 리스트'!C:C,0)))</f>
        <v/>
      </c>
    </row>
    <row r="1903" spans="1:10">
      <c r="A1903" s="30" t="s">
        <v>2469</v>
      </c>
      <c r="B1903" s="30" t="s">
        <v>2910</v>
      </c>
      <c r="C1903" s="30">
        <v>3</v>
      </c>
      <c r="D1903" s="30">
        <v>3</v>
      </c>
      <c r="F1903" s="24" t="str">
        <f>IFERROR(MATCH(A1903,기사별유입!$J$3:$J$3072,0),"")</f>
        <v/>
      </c>
      <c r="G1903" s="24" t="str">
        <f>IF(F1903="","",F1903&amp;"@"&amp;COUNTIF($F$1:F1903,F1903))</f>
        <v/>
      </c>
      <c r="H1903" s="24" t="str">
        <f t="shared" si="29"/>
        <v>Google 검색</v>
      </c>
      <c r="J1903" s="24" t="str">
        <f>IF(F1903="","",INDEX('기사 리스트'!B:B,MATCH("https://skinnonews.com"&amp;A1903,'기사 리스트'!C:C,0)))</f>
        <v/>
      </c>
    </row>
    <row r="1904" spans="1:10">
      <c r="A1904" s="30" t="s">
        <v>3575</v>
      </c>
      <c r="B1904" s="30" t="s">
        <v>2910</v>
      </c>
      <c r="C1904" s="30">
        <v>3</v>
      </c>
      <c r="D1904" s="30">
        <v>3</v>
      </c>
      <c r="F1904" s="24" t="str">
        <f>IFERROR(MATCH(A1904,기사별유입!$J$3:$J$3072,0),"")</f>
        <v/>
      </c>
      <c r="G1904" s="24" t="str">
        <f>IF(F1904="","",F1904&amp;"@"&amp;COUNTIF($F$1:F1904,F1904))</f>
        <v/>
      </c>
      <c r="H1904" s="24" t="str">
        <f t="shared" si="29"/>
        <v>Google 검색</v>
      </c>
      <c r="J1904" s="24" t="str">
        <f>IF(F1904="","",INDEX('기사 리스트'!B:B,MATCH("https://skinnonews.com"&amp;A1904,'기사 리스트'!C:C,0)))</f>
        <v/>
      </c>
    </row>
    <row r="1905" spans="1:10">
      <c r="A1905" s="30" t="s">
        <v>2028</v>
      </c>
      <c r="B1905" s="30" t="s">
        <v>2911</v>
      </c>
      <c r="C1905" s="30">
        <v>3</v>
      </c>
      <c r="D1905" s="30">
        <v>3</v>
      </c>
      <c r="F1905" s="24" t="str">
        <f>IFERROR(MATCH(A1905,기사별유입!$J$3:$J$3072,0),"")</f>
        <v/>
      </c>
      <c r="G1905" s="24" t="str">
        <f>IF(F1905="","",F1905&amp;"@"&amp;COUNTIF($F$1:F1905,F1905))</f>
        <v/>
      </c>
      <c r="H1905" s="24" t="str">
        <f t="shared" si="29"/>
        <v>Naver 검색</v>
      </c>
      <c r="J1905" s="24" t="str">
        <f>IF(F1905="","",INDEX('기사 리스트'!B:B,MATCH("https://skinnonews.com"&amp;A1905,'기사 리스트'!C:C,0)))</f>
        <v/>
      </c>
    </row>
    <row r="1906" spans="1:10">
      <c r="A1906" s="30" t="s">
        <v>1391</v>
      </c>
      <c r="B1906" s="30" t="s">
        <v>2911</v>
      </c>
      <c r="C1906" s="30">
        <v>3</v>
      </c>
      <c r="D1906" s="30">
        <v>1</v>
      </c>
      <c r="F1906" s="24" t="str">
        <f>IFERROR(MATCH(A1906,기사별유입!$J$3:$J$3072,0),"")</f>
        <v/>
      </c>
      <c r="G1906" s="24" t="str">
        <f>IF(F1906="","",F1906&amp;"@"&amp;COUNTIF($F$1:F1906,F1906))</f>
        <v/>
      </c>
      <c r="H1906" s="24" t="str">
        <f t="shared" si="29"/>
        <v>Naver 검색</v>
      </c>
      <c r="J1906" s="24" t="str">
        <f>IF(F1906="","",INDEX('기사 리스트'!B:B,MATCH("https://skinnonews.com"&amp;A1906,'기사 리스트'!C:C,0)))</f>
        <v/>
      </c>
    </row>
    <row r="1907" spans="1:10">
      <c r="A1907" s="30" t="s">
        <v>1750</v>
      </c>
      <c r="B1907" s="30" t="s">
        <v>2910</v>
      </c>
      <c r="C1907" s="30">
        <v>3</v>
      </c>
      <c r="D1907" s="30">
        <v>3</v>
      </c>
      <c r="F1907" s="24" t="str">
        <f>IFERROR(MATCH(A1907,기사별유입!$J$3:$J$3072,0),"")</f>
        <v/>
      </c>
      <c r="G1907" s="24" t="str">
        <f>IF(F1907="","",F1907&amp;"@"&amp;COUNTIF($F$1:F1907,F1907))</f>
        <v/>
      </c>
      <c r="H1907" s="24" t="str">
        <f t="shared" si="29"/>
        <v>Google 검색</v>
      </c>
      <c r="J1907" s="24" t="str">
        <f>IF(F1907="","",INDEX('기사 리스트'!B:B,MATCH("https://skinnonews.com"&amp;A1907,'기사 리스트'!C:C,0)))</f>
        <v/>
      </c>
    </row>
    <row r="1908" spans="1:10">
      <c r="A1908" s="30" t="s">
        <v>1750</v>
      </c>
      <c r="B1908" s="30" t="s">
        <v>2911</v>
      </c>
      <c r="C1908" s="30">
        <v>3</v>
      </c>
      <c r="D1908" s="30">
        <v>3</v>
      </c>
      <c r="F1908" s="24" t="str">
        <f>IFERROR(MATCH(A1908,기사별유입!$J$3:$J$3072,0),"")</f>
        <v/>
      </c>
      <c r="G1908" s="24" t="str">
        <f>IF(F1908="","",F1908&amp;"@"&amp;COUNTIF($F$1:F1908,F1908))</f>
        <v/>
      </c>
      <c r="H1908" s="24" t="str">
        <f t="shared" si="29"/>
        <v>Naver 검색</v>
      </c>
      <c r="J1908" s="24" t="str">
        <f>IF(F1908="","",INDEX('기사 리스트'!B:B,MATCH("https://skinnonews.com"&amp;A1908,'기사 리스트'!C:C,0)))</f>
        <v/>
      </c>
    </row>
    <row r="1909" spans="1:10">
      <c r="A1909" s="30" t="s">
        <v>3631</v>
      </c>
      <c r="B1909" s="30" t="s">
        <v>2910</v>
      </c>
      <c r="C1909" s="30">
        <v>3</v>
      </c>
      <c r="D1909" s="30">
        <v>1</v>
      </c>
      <c r="F1909" s="24" t="str">
        <f>IFERROR(MATCH(A1909,기사별유입!$J$3:$J$3072,0),"")</f>
        <v/>
      </c>
      <c r="G1909" s="24" t="str">
        <f>IF(F1909="","",F1909&amp;"@"&amp;COUNTIF($F$1:F1909,F1909))</f>
        <v/>
      </c>
      <c r="H1909" s="24" t="str">
        <f t="shared" si="29"/>
        <v>Google 검색</v>
      </c>
      <c r="J1909" s="24" t="str">
        <f>IF(F1909="","",INDEX('기사 리스트'!B:B,MATCH("https://skinnonews.com"&amp;A1909,'기사 리스트'!C:C,0)))</f>
        <v/>
      </c>
    </row>
    <row r="1910" spans="1:10">
      <c r="A1910" s="30" t="s">
        <v>1433</v>
      </c>
      <c r="B1910" s="30" t="s">
        <v>2916</v>
      </c>
      <c r="C1910" s="30">
        <v>3</v>
      </c>
      <c r="D1910" s="30">
        <v>3</v>
      </c>
      <c r="F1910" s="24" t="str">
        <f>IFERROR(MATCH(A1910,기사별유입!$J$3:$J$3072,0),"")</f>
        <v/>
      </c>
      <c r="G1910" s="24" t="str">
        <f>IF(F1910="","",F1910&amp;"@"&amp;COUNTIF($F$1:F1910,F1910))</f>
        <v/>
      </c>
      <c r="H1910" s="24" t="str">
        <f t="shared" si="29"/>
        <v>Bing</v>
      </c>
      <c r="J1910" s="24" t="str">
        <f>IF(F1910="","",INDEX('기사 리스트'!B:B,MATCH("https://skinnonews.com"&amp;A1910,'기사 리스트'!C:C,0)))</f>
        <v/>
      </c>
    </row>
    <row r="1911" spans="1:10">
      <c r="A1911" s="30" t="s">
        <v>1320</v>
      </c>
      <c r="B1911" s="30" t="s">
        <v>3418</v>
      </c>
      <c r="C1911" s="30">
        <v>3</v>
      </c>
      <c r="D1911" s="30">
        <v>3</v>
      </c>
      <c r="F1911" s="24" t="str">
        <f>IFERROR(MATCH(A1911,기사별유입!$J$3:$J$3072,0),"")</f>
        <v/>
      </c>
      <c r="G1911" s="24" t="str">
        <f>IF(F1911="","",F1911&amp;"@"&amp;COUNTIF($F$1:F1911,F1911))</f>
        <v/>
      </c>
      <c r="H1911" s="24" t="str">
        <f t="shared" si="29"/>
        <v>Renewableenergyfollowers.org</v>
      </c>
      <c r="J1911" s="24" t="str">
        <f>IF(F1911="","",INDEX('기사 리스트'!B:B,MATCH("https://skinnonews.com"&amp;A1911,'기사 리스트'!C:C,0)))</f>
        <v/>
      </c>
    </row>
    <row r="1912" spans="1:10">
      <c r="A1912" s="30" t="s">
        <v>1799</v>
      </c>
      <c r="B1912" s="30" t="s">
        <v>2910</v>
      </c>
      <c r="C1912" s="30">
        <v>3</v>
      </c>
      <c r="D1912" s="30">
        <v>3</v>
      </c>
      <c r="F1912" s="24" t="str">
        <f>IFERROR(MATCH(A1912,기사별유입!$J$3:$J$3072,0),"")</f>
        <v/>
      </c>
      <c r="G1912" s="24" t="str">
        <f>IF(F1912="","",F1912&amp;"@"&amp;COUNTIF($F$1:F1912,F1912))</f>
        <v/>
      </c>
      <c r="H1912" s="24" t="str">
        <f t="shared" si="29"/>
        <v>Google 검색</v>
      </c>
      <c r="J1912" s="24" t="str">
        <f>IF(F1912="","",INDEX('기사 리스트'!B:B,MATCH("https://skinnonews.com"&amp;A1912,'기사 리스트'!C:C,0)))</f>
        <v/>
      </c>
    </row>
    <row r="1913" spans="1:10">
      <c r="A1913" s="30" t="s">
        <v>2470</v>
      </c>
      <c r="B1913" s="30" t="s">
        <v>2910</v>
      </c>
      <c r="C1913" s="30">
        <v>3</v>
      </c>
      <c r="D1913" s="30">
        <v>2</v>
      </c>
      <c r="F1913" s="24" t="str">
        <f>IFERROR(MATCH(A1913,기사별유입!$J$3:$J$3072,0),"")</f>
        <v/>
      </c>
      <c r="G1913" s="24" t="str">
        <f>IF(F1913="","",F1913&amp;"@"&amp;COUNTIF($F$1:F1913,F1913))</f>
        <v/>
      </c>
      <c r="H1913" s="24" t="str">
        <f t="shared" si="29"/>
        <v>Google 검색</v>
      </c>
      <c r="J1913" s="24" t="str">
        <f>IF(F1913="","",INDEX('기사 리스트'!B:B,MATCH("https://skinnonews.com"&amp;A1913,'기사 리스트'!C:C,0)))</f>
        <v/>
      </c>
    </row>
    <row r="1914" spans="1:10">
      <c r="A1914" s="30" t="s">
        <v>1662</v>
      </c>
      <c r="B1914" s="30" t="s">
        <v>2909</v>
      </c>
      <c r="C1914" s="30">
        <v>3</v>
      </c>
      <c r="D1914" s="30">
        <v>3</v>
      </c>
      <c r="F1914" s="24" t="str">
        <f>IFERROR(MATCH(A1914,기사별유입!$J$3:$J$3072,0),"")</f>
        <v/>
      </c>
      <c r="G1914" s="24" t="str">
        <f>IF(F1914="","",F1914&amp;"@"&amp;COUNTIF($F$1:F1914,F1914))</f>
        <v/>
      </c>
      <c r="H1914" s="24" t="str">
        <f t="shared" si="29"/>
        <v>직접유입</v>
      </c>
      <c r="J1914" s="24" t="str">
        <f>IF(F1914="","",INDEX('기사 리스트'!B:B,MATCH("https://skinnonews.com"&amp;A1914,'기사 리스트'!C:C,0)))</f>
        <v/>
      </c>
    </row>
    <row r="1915" spans="1:10">
      <c r="A1915" s="30" t="s">
        <v>1662</v>
      </c>
      <c r="B1915" s="30" t="s">
        <v>2910</v>
      </c>
      <c r="C1915" s="30">
        <v>3</v>
      </c>
      <c r="D1915" s="30">
        <v>2</v>
      </c>
      <c r="F1915" s="24" t="str">
        <f>IFERROR(MATCH(A1915,기사별유입!$J$3:$J$3072,0),"")</f>
        <v/>
      </c>
      <c r="G1915" s="24" t="str">
        <f>IF(F1915="","",F1915&amp;"@"&amp;COUNTIF($F$1:F1915,F1915))</f>
        <v/>
      </c>
      <c r="H1915" s="24" t="str">
        <f t="shared" si="29"/>
        <v>Google 검색</v>
      </c>
      <c r="J1915" s="24" t="str">
        <f>IF(F1915="","",INDEX('기사 리스트'!B:B,MATCH("https://skinnonews.com"&amp;A1915,'기사 리스트'!C:C,0)))</f>
        <v/>
      </c>
    </row>
    <row r="1916" spans="1:10">
      <c r="A1916" s="30" t="s">
        <v>1662</v>
      </c>
      <c r="B1916" s="30" t="s">
        <v>2935</v>
      </c>
      <c r="C1916" s="30">
        <v>3</v>
      </c>
      <c r="D1916" s="30">
        <v>1</v>
      </c>
      <c r="F1916" s="24" t="str">
        <f>IFERROR(MATCH(A1916,기사별유입!$J$3:$J$3072,0),"")</f>
        <v/>
      </c>
      <c r="G1916" s="24" t="str">
        <f>IF(F1916="","",F1916&amp;"@"&amp;COUNTIF($F$1:F1916,F1916))</f>
        <v/>
      </c>
      <c r="H1916" s="24" t="str">
        <f t="shared" si="29"/>
        <v>M.search.naver.com</v>
      </c>
      <c r="J1916" s="24" t="str">
        <f>IF(F1916="","",INDEX('기사 리스트'!B:B,MATCH("https://skinnonews.com"&amp;A1916,'기사 리스트'!C:C,0)))</f>
        <v/>
      </c>
    </row>
    <row r="1917" spans="1:10">
      <c r="A1917" s="30" t="s">
        <v>2234</v>
      </c>
      <c r="B1917" s="30" t="s">
        <v>2910</v>
      </c>
      <c r="C1917" s="30">
        <v>3</v>
      </c>
      <c r="D1917" s="30">
        <v>3</v>
      </c>
      <c r="F1917" s="24" t="str">
        <f>IFERROR(MATCH(A1917,기사별유입!$J$3:$J$3072,0),"")</f>
        <v/>
      </c>
      <c r="G1917" s="24" t="str">
        <f>IF(F1917="","",F1917&amp;"@"&amp;COUNTIF($F$1:F1917,F1917))</f>
        <v/>
      </c>
      <c r="H1917" s="24" t="str">
        <f t="shared" si="29"/>
        <v>Google 검색</v>
      </c>
      <c r="J1917" s="24" t="str">
        <f>IF(F1917="","",INDEX('기사 리스트'!B:B,MATCH("https://skinnonews.com"&amp;A1917,'기사 리스트'!C:C,0)))</f>
        <v/>
      </c>
    </row>
    <row r="1918" spans="1:10">
      <c r="A1918" s="30" t="s">
        <v>1422</v>
      </c>
      <c r="B1918" s="30" t="s">
        <v>2911</v>
      </c>
      <c r="C1918" s="30">
        <v>3</v>
      </c>
      <c r="D1918" s="30">
        <v>3</v>
      </c>
      <c r="F1918" s="24" t="str">
        <f>IFERROR(MATCH(A1918,기사별유입!$J$3:$J$3072,0),"")</f>
        <v/>
      </c>
      <c r="G1918" s="24" t="str">
        <f>IF(F1918="","",F1918&amp;"@"&amp;COUNTIF($F$1:F1918,F1918))</f>
        <v/>
      </c>
      <c r="H1918" s="24" t="str">
        <f t="shared" si="29"/>
        <v>Naver 검색</v>
      </c>
      <c r="J1918" s="24" t="str">
        <f>IF(F1918="","",INDEX('기사 리스트'!B:B,MATCH("https://skinnonews.com"&amp;A1918,'기사 리스트'!C:C,0)))</f>
        <v/>
      </c>
    </row>
    <row r="1919" spans="1:10">
      <c r="A1919" s="30" t="s">
        <v>3530</v>
      </c>
      <c r="B1919" s="30" t="s">
        <v>2910</v>
      </c>
      <c r="C1919" s="30">
        <v>3</v>
      </c>
      <c r="D1919" s="30">
        <v>2</v>
      </c>
      <c r="F1919" s="24" t="str">
        <f>IFERROR(MATCH(A1919,기사별유입!$J$3:$J$3072,0),"")</f>
        <v/>
      </c>
      <c r="G1919" s="24" t="str">
        <f>IF(F1919="","",F1919&amp;"@"&amp;COUNTIF($F$1:F1919,F1919))</f>
        <v/>
      </c>
      <c r="H1919" s="24" t="str">
        <f t="shared" si="29"/>
        <v>Google 검색</v>
      </c>
      <c r="J1919" s="24" t="str">
        <f>IF(F1919="","",INDEX('기사 리스트'!B:B,MATCH("https://skinnonews.com"&amp;A1919,'기사 리스트'!C:C,0)))</f>
        <v/>
      </c>
    </row>
    <row r="1920" spans="1:10">
      <c r="A1920" s="30" t="s">
        <v>3356</v>
      </c>
      <c r="B1920" s="30" t="s">
        <v>2909</v>
      </c>
      <c r="C1920" s="30">
        <v>3</v>
      </c>
      <c r="D1920" s="30">
        <v>1</v>
      </c>
      <c r="F1920" s="24" t="str">
        <f>IFERROR(MATCH(A1920,기사별유입!$J$3:$J$3072,0),"")</f>
        <v/>
      </c>
      <c r="G1920" s="24" t="str">
        <f>IF(F1920="","",F1920&amp;"@"&amp;COUNTIF($F$1:F1920,F1920))</f>
        <v/>
      </c>
      <c r="H1920" s="24" t="str">
        <f t="shared" si="29"/>
        <v>직접유입</v>
      </c>
      <c r="J1920" s="24" t="str">
        <f>IF(F1920="","",INDEX('기사 리스트'!B:B,MATCH("https://skinnonews.com"&amp;A1920,'기사 리스트'!C:C,0)))</f>
        <v/>
      </c>
    </row>
    <row r="1921" spans="1:10">
      <c r="A1921" s="30" t="s">
        <v>2643</v>
      </c>
      <c r="B1921" s="30" t="s">
        <v>2911</v>
      </c>
      <c r="C1921" s="30">
        <v>3</v>
      </c>
      <c r="D1921" s="30">
        <v>2</v>
      </c>
      <c r="F1921" s="24" t="str">
        <f>IFERROR(MATCH(A1921,기사별유입!$J$3:$J$3072,0),"")</f>
        <v/>
      </c>
      <c r="G1921" s="24" t="str">
        <f>IF(F1921="","",F1921&amp;"@"&amp;COUNTIF($F$1:F1921,F1921))</f>
        <v/>
      </c>
      <c r="H1921" s="24" t="str">
        <f t="shared" si="29"/>
        <v>Naver 검색</v>
      </c>
      <c r="J1921" s="24" t="str">
        <f>IF(F1921="","",INDEX('기사 리스트'!B:B,MATCH("https://skinnonews.com"&amp;A1921,'기사 리스트'!C:C,0)))</f>
        <v/>
      </c>
    </row>
    <row r="1922" spans="1:10">
      <c r="A1922" s="30" t="s">
        <v>1365</v>
      </c>
      <c r="B1922" s="30" t="s">
        <v>2918</v>
      </c>
      <c r="C1922" s="30">
        <v>3</v>
      </c>
      <c r="D1922" s="30">
        <v>2</v>
      </c>
      <c r="F1922" s="24" t="str">
        <f>IFERROR(MATCH(A1922,기사별유입!$J$3:$J$3072,0),"")</f>
        <v/>
      </c>
      <c r="G1922" s="24" t="str">
        <f>IF(F1922="","",F1922&amp;"@"&amp;COUNTIF($F$1:F1922,F1922))</f>
        <v/>
      </c>
      <c r="H1922" s="24" t="str">
        <f t="shared" si="29"/>
        <v>Skenergy.com</v>
      </c>
      <c r="J1922" s="24" t="str">
        <f>IF(F1922="","",INDEX('기사 리스트'!B:B,MATCH("https://skinnonews.com"&amp;A1922,'기사 리스트'!C:C,0)))</f>
        <v/>
      </c>
    </row>
    <row r="1923" spans="1:10">
      <c r="A1923" s="30" t="s">
        <v>2032</v>
      </c>
      <c r="B1923" s="30" t="s">
        <v>2911</v>
      </c>
      <c r="C1923" s="30">
        <v>3</v>
      </c>
      <c r="D1923" s="30">
        <v>2</v>
      </c>
      <c r="F1923" s="24" t="str">
        <f>IFERROR(MATCH(A1923,기사별유입!$J$3:$J$3072,0),"")</f>
        <v/>
      </c>
      <c r="G1923" s="24" t="str">
        <f>IF(F1923="","",F1923&amp;"@"&amp;COUNTIF($F$1:F1923,F1923))</f>
        <v/>
      </c>
      <c r="H1923" s="24" t="str">
        <f t="shared" ref="H1923:H1986" si="30">IF(B1923="naver","Naver 검색",IF(B1923="google","Google 검색",IF(B1923="(direct)","직접유입",UPPER(LEFT(B1923,1))&amp;MID(B1923,2,99))))</f>
        <v>Naver 검색</v>
      </c>
      <c r="J1923" s="24" t="str">
        <f>IF(F1923="","",INDEX('기사 리스트'!B:B,MATCH("https://skinnonews.com"&amp;A1923,'기사 리스트'!C:C,0)))</f>
        <v/>
      </c>
    </row>
    <row r="1924" spans="1:10">
      <c r="A1924" s="30" t="s">
        <v>1299</v>
      </c>
      <c r="B1924" s="30" t="s">
        <v>2978</v>
      </c>
      <c r="C1924" s="30">
        <v>3</v>
      </c>
      <c r="D1924" s="30">
        <v>1</v>
      </c>
      <c r="F1924" s="24">
        <f>IFERROR(MATCH(A1924,기사별유입!$J$3:$J$3072,0),"")</f>
        <v>76</v>
      </c>
      <c r="G1924" s="24" t="str">
        <f>IF(F1924="","",F1924&amp;"@"&amp;COUNTIF($F$1:F1924,F1924))</f>
        <v>76@3</v>
      </c>
      <c r="H1924" s="24" t="str">
        <f t="shared" si="30"/>
        <v>L.facebook.com</v>
      </c>
      <c r="J1924" s="24" t="str">
        <f>IF(F1924="","",INDEX('기사 리스트'!B:B,MATCH("https://skinnonews.com"&amp;A1924,'기사 리스트'!C:C,0)))</f>
        <v>“폐플라스틱을 다시 석유로! 울산에 세계 최대 도시유전 기업 만든다” – SK지오센트릭, ‘플라스틱 리사이클 클러스터’ 조성</v>
      </c>
    </row>
    <row r="1925" spans="1:10">
      <c r="A1925" s="30" t="s">
        <v>2133</v>
      </c>
      <c r="B1925" s="30" t="s">
        <v>2910</v>
      </c>
      <c r="C1925" s="30">
        <v>3</v>
      </c>
      <c r="D1925" s="30">
        <v>3</v>
      </c>
      <c r="F1925" s="24" t="str">
        <f>IFERROR(MATCH(A1925,기사별유입!$J$3:$J$3072,0),"")</f>
        <v/>
      </c>
      <c r="G1925" s="24" t="str">
        <f>IF(F1925="","",F1925&amp;"@"&amp;COUNTIF($F$1:F1925,F1925))</f>
        <v/>
      </c>
      <c r="H1925" s="24" t="str">
        <f t="shared" si="30"/>
        <v>Google 검색</v>
      </c>
      <c r="J1925" s="24" t="str">
        <f>IF(F1925="","",INDEX('기사 리스트'!B:B,MATCH("https://skinnonews.com"&amp;A1925,'기사 리스트'!C:C,0)))</f>
        <v/>
      </c>
    </row>
    <row r="1926" spans="1:10">
      <c r="A1926" s="30" t="s">
        <v>1804</v>
      </c>
      <c r="B1926" s="30" t="s">
        <v>2910</v>
      </c>
      <c r="C1926" s="30">
        <v>3</v>
      </c>
      <c r="D1926" s="30">
        <v>4</v>
      </c>
      <c r="F1926" s="24" t="str">
        <f>IFERROR(MATCH(A1926,기사별유입!$J$3:$J$3072,0),"")</f>
        <v/>
      </c>
      <c r="G1926" s="24" t="str">
        <f>IF(F1926="","",F1926&amp;"@"&amp;COUNTIF($F$1:F1926,F1926))</f>
        <v/>
      </c>
      <c r="H1926" s="24" t="str">
        <f t="shared" si="30"/>
        <v>Google 검색</v>
      </c>
      <c r="J1926" s="24" t="str">
        <f>IF(F1926="","",INDEX('기사 리스트'!B:B,MATCH("https://skinnonews.com"&amp;A1926,'기사 리스트'!C:C,0)))</f>
        <v/>
      </c>
    </row>
    <row r="1927" spans="1:10">
      <c r="A1927" s="30" t="s">
        <v>1231</v>
      </c>
      <c r="B1927" s="30" t="s">
        <v>2928</v>
      </c>
      <c r="C1927" s="30">
        <v>3</v>
      </c>
      <c r="D1927" s="30">
        <v>1</v>
      </c>
      <c r="F1927" s="24" t="str">
        <f>IFERROR(MATCH(A1927,기사별유입!$J$3:$J$3072,0),"")</f>
        <v/>
      </c>
      <c r="G1927" s="24" t="str">
        <f>IF(F1927="","",F1927&amp;"@"&amp;COUNTIF($F$1:F1927,F1927))</f>
        <v/>
      </c>
      <c r="H1927" s="24" t="str">
        <f t="shared" si="30"/>
        <v>Blog.naver.com</v>
      </c>
      <c r="J1927" s="24" t="str">
        <f>IF(F1927="","",INDEX('기사 리스트'!B:B,MATCH("https://skinnonews.com"&amp;A1927,'기사 리스트'!C:C,0)))</f>
        <v/>
      </c>
    </row>
    <row r="1928" spans="1:10">
      <c r="A1928" s="30" t="s">
        <v>1231</v>
      </c>
      <c r="B1928" s="30" t="s">
        <v>2915</v>
      </c>
      <c r="C1928" s="30">
        <v>3</v>
      </c>
      <c r="D1928" s="30">
        <v>2</v>
      </c>
      <c r="F1928" s="24" t="str">
        <f>IFERROR(MATCH(A1928,기사별유입!$J$3:$J$3072,0),"")</f>
        <v/>
      </c>
      <c r="G1928" s="24" t="str">
        <f>IF(F1928="","",F1928&amp;"@"&amp;COUNTIF($F$1:F1928,F1928))</f>
        <v/>
      </c>
      <c r="H1928" s="24" t="str">
        <f t="shared" si="30"/>
        <v>Skgeocentric.com</v>
      </c>
      <c r="J1928" s="24" t="str">
        <f>IF(F1928="","",INDEX('기사 리스트'!B:B,MATCH("https://skinnonews.com"&amp;A1928,'기사 리스트'!C:C,0)))</f>
        <v/>
      </c>
    </row>
    <row r="1929" spans="1:10">
      <c r="A1929" s="30" t="s">
        <v>1237</v>
      </c>
      <c r="B1929" s="30" t="s">
        <v>2924</v>
      </c>
      <c r="C1929" s="30">
        <v>3</v>
      </c>
      <c r="D1929" s="30">
        <v>1</v>
      </c>
      <c r="F1929" s="24" t="str">
        <f>IFERROR(MATCH(A1929,기사별유입!$J$3:$J$3072,0),"")</f>
        <v/>
      </c>
      <c r="G1929" s="24" t="str">
        <f>IF(F1929="","",F1929&amp;"@"&amp;COUNTIF($F$1:F1929,F1929))</f>
        <v/>
      </c>
      <c r="H1929" s="24" t="str">
        <f t="shared" si="30"/>
        <v>Newsletter</v>
      </c>
      <c r="J1929" s="24" t="str">
        <f>IF(F1929="","",INDEX('기사 리스트'!B:B,MATCH("https://skinnonews.com"&amp;A1929,'기사 리스트'!C:C,0)))</f>
        <v/>
      </c>
    </row>
    <row r="1930" spans="1:10">
      <c r="A1930" s="30" t="s">
        <v>1321</v>
      </c>
      <c r="B1930" s="30" t="s">
        <v>2935</v>
      </c>
      <c r="C1930" s="30">
        <v>3</v>
      </c>
      <c r="D1930" s="30">
        <v>2</v>
      </c>
      <c r="F1930" s="24" t="str">
        <f>IFERROR(MATCH(A1930,기사별유입!$J$3:$J$3072,0),"")</f>
        <v/>
      </c>
      <c r="G1930" s="24" t="str">
        <f>IF(F1930="","",F1930&amp;"@"&amp;COUNTIF($F$1:F1930,F1930))</f>
        <v/>
      </c>
      <c r="H1930" s="24" t="str">
        <f t="shared" si="30"/>
        <v>M.search.naver.com</v>
      </c>
      <c r="J1930" s="24" t="str">
        <f>IF(F1930="","",INDEX('기사 리스트'!B:B,MATCH("https://skinnonews.com"&amp;A1930,'기사 리스트'!C:C,0)))</f>
        <v/>
      </c>
    </row>
    <row r="1931" spans="1:10">
      <c r="A1931" s="30" t="s">
        <v>1218</v>
      </c>
      <c r="B1931" s="30" t="s">
        <v>2930</v>
      </c>
      <c r="C1931" s="30">
        <v>3</v>
      </c>
      <c r="D1931" s="30">
        <v>1</v>
      </c>
      <c r="F1931" s="24" t="str">
        <f>IFERROR(MATCH(A1931,기사별유입!$J$3:$J$3072,0),"")</f>
        <v/>
      </c>
      <c r="G1931" s="24" t="str">
        <f>IF(F1931="","",F1931&amp;"@"&amp;COUNTIF($F$1:F1931,F1931))</f>
        <v/>
      </c>
      <c r="H1931" s="24" t="str">
        <f t="shared" si="30"/>
        <v>M.blog.naver.com</v>
      </c>
      <c r="J1931" s="24" t="str">
        <f>IF(F1931="","",INDEX('기사 리스트'!B:B,MATCH("https://skinnonews.com"&amp;A1931,'기사 리스트'!C:C,0)))</f>
        <v/>
      </c>
    </row>
    <row r="1932" spans="1:10">
      <c r="A1932" s="30" t="s">
        <v>1275</v>
      </c>
      <c r="B1932" s="30" t="s">
        <v>2913</v>
      </c>
      <c r="C1932" s="30">
        <v>3</v>
      </c>
      <c r="D1932" s="30">
        <v>3</v>
      </c>
      <c r="F1932" s="24" t="str">
        <f>IFERROR(MATCH(A1932,기사별유입!$J$3:$J$3072,0),"")</f>
        <v/>
      </c>
      <c r="G1932" s="24" t="str">
        <f>IF(F1932="","",F1932&amp;"@"&amp;COUNTIF($F$1:F1932,F1932))</f>
        <v/>
      </c>
      <c r="H1932" s="24" t="str">
        <f t="shared" si="30"/>
        <v>Sk-on.com</v>
      </c>
      <c r="J1932" s="24" t="str">
        <f>IF(F1932="","",INDEX('기사 리스트'!B:B,MATCH("https://skinnonews.com"&amp;A1932,'기사 리스트'!C:C,0)))</f>
        <v/>
      </c>
    </row>
    <row r="1933" spans="1:10">
      <c r="A1933" s="30" t="s">
        <v>1275</v>
      </c>
      <c r="B1933" s="30" t="s">
        <v>2920</v>
      </c>
      <c r="C1933" s="30">
        <v>3</v>
      </c>
      <c r="D1933" s="30">
        <v>1</v>
      </c>
      <c r="F1933" s="24" t="str">
        <f>IFERROR(MATCH(A1933,기사별유입!$J$3:$J$3072,0),"")</f>
        <v/>
      </c>
      <c r="G1933" s="24" t="str">
        <f>IF(F1933="","",F1933&amp;"@"&amp;COUNTIF($F$1:F1933,F1933))</f>
        <v/>
      </c>
      <c r="H1933" s="24" t="str">
        <f t="shared" si="30"/>
        <v>Skenmove.com</v>
      </c>
      <c r="J1933" s="24" t="str">
        <f>IF(F1933="","",INDEX('기사 리스트'!B:B,MATCH("https://skinnonews.com"&amp;A1933,'기사 리스트'!C:C,0)))</f>
        <v/>
      </c>
    </row>
    <row r="1934" spans="1:10">
      <c r="A1934" s="30" t="s">
        <v>2134</v>
      </c>
      <c r="B1934" s="30" t="s">
        <v>2911</v>
      </c>
      <c r="C1934" s="30">
        <v>3</v>
      </c>
      <c r="D1934" s="30">
        <v>2</v>
      </c>
      <c r="F1934" s="24" t="str">
        <f>IFERROR(MATCH(A1934,기사별유입!$J$3:$J$3072,0),"")</f>
        <v/>
      </c>
      <c r="G1934" s="24" t="str">
        <f>IF(F1934="","",F1934&amp;"@"&amp;COUNTIF($F$1:F1934,F1934))</f>
        <v/>
      </c>
      <c r="H1934" s="24" t="str">
        <f t="shared" si="30"/>
        <v>Naver 검색</v>
      </c>
      <c r="J1934" s="24" t="str">
        <f>IF(F1934="","",INDEX('기사 리스트'!B:B,MATCH("https://skinnonews.com"&amp;A1934,'기사 리스트'!C:C,0)))</f>
        <v/>
      </c>
    </row>
    <row r="1935" spans="1:10">
      <c r="A1935" s="30" t="s">
        <v>1262</v>
      </c>
      <c r="B1935" s="30" t="s">
        <v>2913</v>
      </c>
      <c r="C1935" s="30">
        <v>3</v>
      </c>
      <c r="D1935" s="30">
        <v>2</v>
      </c>
      <c r="F1935" s="24" t="str">
        <f>IFERROR(MATCH(A1935,기사별유입!$J$3:$J$3072,0),"")</f>
        <v/>
      </c>
      <c r="G1935" s="24" t="str">
        <f>IF(F1935="","",F1935&amp;"@"&amp;COUNTIF($F$1:F1935,F1935))</f>
        <v/>
      </c>
      <c r="H1935" s="24" t="str">
        <f t="shared" si="30"/>
        <v>Sk-on.com</v>
      </c>
      <c r="J1935" s="24" t="str">
        <f>IF(F1935="","",INDEX('기사 리스트'!B:B,MATCH("https://skinnonews.com"&amp;A1935,'기사 리스트'!C:C,0)))</f>
        <v/>
      </c>
    </row>
    <row r="1936" spans="1:10">
      <c r="A1936" s="30" t="s">
        <v>1238</v>
      </c>
      <c r="B1936" s="30" t="s">
        <v>2917</v>
      </c>
      <c r="C1936" s="30">
        <v>3</v>
      </c>
      <c r="D1936" s="30">
        <v>2</v>
      </c>
      <c r="F1936" s="24" t="str">
        <f>IFERROR(MATCH(A1936,기사별유입!$J$3:$J$3072,0),"")</f>
        <v/>
      </c>
      <c r="G1936" s="24" t="str">
        <f>IF(F1936="","",F1936&amp;"@"&amp;COUNTIF($F$1:F1936,F1936))</f>
        <v/>
      </c>
      <c r="H1936" s="24" t="str">
        <f t="shared" si="30"/>
        <v>Skincheonpetrochem.com</v>
      </c>
      <c r="J1936" s="24" t="str">
        <f>IF(F1936="","",INDEX('기사 리스트'!B:B,MATCH("https://skinnonews.com"&amp;A1936,'기사 리스트'!C:C,0)))</f>
        <v/>
      </c>
    </row>
    <row r="1937" spans="1:10">
      <c r="A1937" s="30" t="s">
        <v>1316</v>
      </c>
      <c r="B1937" s="30" t="s">
        <v>2913</v>
      </c>
      <c r="C1937" s="30">
        <v>3</v>
      </c>
      <c r="D1937" s="30">
        <v>3</v>
      </c>
      <c r="F1937" s="24" t="str">
        <f>IFERROR(MATCH(A1937,기사별유입!$J$3:$J$3072,0),"")</f>
        <v/>
      </c>
      <c r="G1937" s="24" t="str">
        <f>IF(F1937="","",F1937&amp;"@"&amp;COUNTIF($F$1:F1937,F1937))</f>
        <v/>
      </c>
      <c r="H1937" s="24" t="str">
        <f t="shared" si="30"/>
        <v>Sk-on.com</v>
      </c>
      <c r="J1937" s="24" t="str">
        <f>IF(F1937="","",INDEX('기사 리스트'!B:B,MATCH("https://skinnonews.com"&amp;A1937,'기사 리스트'!C:C,0)))</f>
        <v/>
      </c>
    </row>
    <row r="1938" spans="1:10">
      <c r="A1938" s="30" t="s">
        <v>1303</v>
      </c>
      <c r="B1938" s="30" t="s">
        <v>2911</v>
      </c>
      <c r="C1938" s="30">
        <v>3</v>
      </c>
      <c r="D1938" s="30">
        <v>3</v>
      </c>
      <c r="F1938" s="24" t="str">
        <f>IFERROR(MATCH(A1938,기사별유입!$J$3:$J$3072,0),"")</f>
        <v/>
      </c>
      <c r="G1938" s="24" t="str">
        <f>IF(F1938="","",F1938&amp;"@"&amp;COUNTIF($F$1:F1938,F1938))</f>
        <v/>
      </c>
      <c r="H1938" s="24" t="str">
        <f t="shared" si="30"/>
        <v>Naver 검색</v>
      </c>
      <c r="J1938" s="24" t="str">
        <f>IF(F1938="","",INDEX('기사 리스트'!B:B,MATCH("https://skinnonews.com"&amp;A1938,'기사 리스트'!C:C,0)))</f>
        <v/>
      </c>
    </row>
    <row r="1939" spans="1:10">
      <c r="A1939" s="30" t="s">
        <v>1216</v>
      </c>
      <c r="B1939" s="30" t="s">
        <v>3413</v>
      </c>
      <c r="C1939" s="30">
        <v>3</v>
      </c>
      <c r="D1939" s="30">
        <v>1</v>
      </c>
      <c r="F1939" s="24" t="str">
        <f>IFERROR(MATCH(A1939,기사별유입!$J$3:$J$3072,0),"")</f>
        <v/>
      </c>
      <c r="G1939" s="24" t="str">
        <f>IF(F1939="","",F1939&amp;"@"&amp;COUNTIF($F$1:F1939,F1939))</f>
        <v/>
      </c>
      <c r="H1939" s="24" t="str">
        <f t="shared" si="30"/>
        <v>Chatgpt.com</v>
      </c>
      <c r="J1939" s="24" t="str">
        <f>IF(F1939="","",INDEX('기사 리스트'!B:B,MATCH("https://skinnonews.com"&amp;A1939,'기사 리스트'!C:C,0)))</f>
        <v/>
      </c>
    </row>
    <row r="1940" spans="1:10">
      <c r="A1940" s="30" t="s">
        <v>3194</v>
      </c>
      <c r="B1940" s="30" t="s">
        <v>2910</v>
      </c>
      <c r="C1940" s="30">
        <v>3</v>
      </c>
      <c r="D1940" s="30">
        <v>3</v>
      </c>
      <c r="F1940" s="24" t="str">
        <f>IFERROR(MATCH(A1940,기사별유입!$J$3:$J$3072,0),"")</f>
        <v/>
      </c>
      <c r="G1940" s="24" t="str">
        <f>IF(F1940="","",F1940&amp;"@"&amp;COUNTIF($F$1:F1940,F1940))</f>
        <v/>
      </c>
      <c r="H1940" s="24" t="str">
        <f t="shared" si="30"/>
        <v>Google 검색</v>
      </c>
      <c r="J1940" s="24" t="str">
        <f>IF(F1940="","",INDEX('기사 리스트'!B:B,MATCH("https://skinnonews.com"&amp;A1940,'기사 리스트'!C:C,0)))</f>
        <v/>
      </c>
    </row>
    <row r="1941" spans="1:10">
      <c r="A1941" s="30" t="s">
        <v>3632</v>
      </c>
      <c r="B1941" s="30" t="s">
        <v>2910</v>
      </c>
      <c r="C1941" s="30">
        <v>3</v>
      </c>
      <c r="D1941" s="30">
        <v>1</v>
      </c>
      <c r="F1941" s="24" t="str">
        <f>IFERROR(MATCH(A1941,기사별유입!$J$3:$J$3072,0),"")</f>
        <v/>
      </c>
      <c r="G1941" s="24" t="str">
        <f>IF(F1941="","",F1941&amp;"@"&amp;COUNTIF($F$1:F1941,F1941))</f>
        <v/>
      </c>
      <c r="H1941" s="24" t="str">
        <f t="shared" si="30"/>
        <v>Google 검색</v>
      </c>
      <c r="J1941" s="24" t="str">
        <f>IF(F1941="","",INDEX('기사 리스트'!B:B,MATCH("https://skinnonews.com"&amp;A1941,'기사 리스트'!C:C,0)))</f>
        <v/>
      </c>
    </row>
    <row r="1942" spans="1:10">
      <c r="A1942" s="30" t="s">
        <v>3633</v>
      </c>
      <c r="B1942" s="30" t="s">
        <v>2909</v>
      </c>
      <c r="C1942" s="30">
        <v>3</v>
      </c>
      <c r="D1942" s="30">
        <v>1</v>
      </c>
      <c r="F1942" s="24" t="str">
        <f>IFERROR(MATCH(A1942,기사별유입!$J$3:$J$3072,0),"")</f>
        <v/>
      </c>
      <c r="G1942" s="24" t="str">
        <f>IF(F1942="","",F1942&amp;"@"&amp;COUNTIF($F$1:F1942,F1942))</f>
        <v/>
      </c>
      <c r="H1942" s="24" t="str">
        <f t="shared" si="30"/>
        <v>직접유입</v>
      </c>
      <c r="J1942" s="24" t="str">
        <f>IF(F1942="","",INDEX('기사 리스트'!B:B,MATCH("https://skinnonews.com"&amp;A1942,'기사 리스트'!C:C,0)))</f>
        <v/>
      </c>
    </row>
    <row r="1943" spans="1:10">
      <c r="A1943" s="30" t="s">
        <v>3635</v>
      </c>
      <c r="B1943" s="30" t="s">
        <v>2910</v>
      </c>
      <c r="C1943" s="30">
        <v>3</v>
      </c>
      <c r="D1943" s="30">
        <v>3</v>
      </c>
      <c r="F1943" s="24" t="str">
        <f>IFERROR(MATCH(A1943,기사별유입!$J$3:$J$3072,0),"")</f>
        <v/>
      </c>
      <c r="G1943" s="24" t="str">
        <f>IF(F1943="","",F1943&amp;"@"&amp;COUNTIF($F$1:F1943,F1943))</f>
        <v/>
      </c>
      <c r="H1943" s="24" t="str">
        <f t="shared" si="30"/>
        <v>Google 검색</v>
      </c>
      <c r="J1943" s="24" t="str">
        <f>IF(F1943="","",INDEX('기사 리스트'!B:B,MATCH("https://skinnonews.com"&amp;A1943,'기사 리스트'!C:C,0)))</f>
        <v/>
      </c>
    </row>
    <row r="1944" spans="1:10">
      <c r="A1944" s="30" t="s">
        <v>3637</v>
      </c>
      <c r="B1944" s="30" t="s">
        <v>2911</v>
      </c>
      <c r="C1944" s="30">
        <v>3</v>
      </c>
      <c r="D1944" s="30">
        <v>1</v>
      </c>
      <c r="F1944" s="24" t="str">
        <f>IFERROR(MATCH(A1944,기사별유입!$J$3:$J$3072,0),"")</f>
        <v/>
      </c>
      <c r="G1944" s="24" t="str">
        <f>IF(F1944="","",F1944&amp;"@"&amp;COUNTIF($F$1:F1944,F1944))</f>
        <v/>
      </c>
      <c r="H1944" s="24" t="str">
        <f t="shared" si="30"/>
        <v>Naver 검색</v>
      </c>
      <c r="J1944" s="24" t="str">
        <f>IF(F1944="","",INDEX('기사 리스트'!B:B,MATCH("https://skinnonews.com"&amp;A1944,'기사 리스트'!C:C,0)))</f>
        <v/>
      </c>
    </row>
    <row r="1945" spans="1:10">
      <c r="A1945" s="30" t="s">
        <v>3638</v>
      </c>
      <c r="B1945" s="30" t="s">
        <v>2910</v>
      </c>
      <c r="C1945" s="30">
        <v>3</v>
      </c>
      <c r="D1945" s="30">
        <v>2</v>
      </c>
      <c r="F1945" s="24" t="str">
        <f>IFERROR(MATCH(A1945,기사별유입!$J$3:$J$3072,0),"")</f>
        <v/>
      </c>
      <c r="G1945" s="24" t="str">
        <f>IF(F1945="","",F1945&amp;"@"&amp;COUNTIF($F$1:F1945,F1945))</f>
        <v/>
      </c>
      <c r="H1945" s="24" t="str">
        <f t="shared" si="30"/>
        <v>Google 검색</v>
      </c>
      <c r="J1945" s="24" t="str">
        <f>IF(F1945="","",INDEX('기사 리스트'!B:B,MATCH("https://skinnonews.com"&amp;A1945,'기사 리스트'!C:C,0)))</f>
        <v/>
      </c>
    </row>
    <row r="1946" spans="1:10">
      <c r="A1946" s="30" t="s">
        <v>3640</v>
      </c>
      <c r="B1946" s="30" t="s">
        <v>2910</v>
      </c>
      <c r="C1946" s="30">
        <v>3</v>
      </c>
      <c r="D1946" s="30">
        <v>2</v>
      </c>
      <c r="F1946" s="24" t="str">
        <f>IFERROR(MATCH(A1946,기사별유입!$J$3:$J$3072,0),"")</f>
        <v/>
      </c>
      <c r="G1946" s="24" t="str">
        <f>IF(F1946="","",F1946&amp;"@"&amp;COUNTIF($F$1:F1946,F1946))</f>
        <v/>
      </c>
      <c r="H1946" s="24" t="str">
        <f t="shared" si="30"/>
        <v>Google 검색</v>
      </c>
      <c r="J1946" s="24" t="str">
        <f>IF(F1946="","",INDEX('기사 리스트'!B:B,MATCH("https://skinnonews.com"&amp;A1946,'기사 리스트'!C:C,0)))</f>
        <v/>
      </c>
    </row>
    <row r="1947" spans="1:10">
      <c r="A1947" s="30" t="s">
        <v>3641</v>
      </c>
      <c r="B1947" s="30" t="s">
        <v>2910</v>
      </c>
      <c r="C1947" s="30">
        <v>3</v>
      </c>
      <c r="D1947" s="30">
        <v>2</v>
      </c>
      <c r="F1947" s="24" t="str">
        <f>IFERROR(MATCH(A1947,기사별유입!$J$3:$J$3072,0),"")</f>
        <v/>
      </c>
      <c r="G1947" s="24" t="str">
        <f>IF(F1947="","",F1947&amp;"@"&amp;COUNTIF($F$1:F1947,F1947))</f>
        <v/>
      </c>
      <c r="H1947" s="24" t="str">
        <f t="shared" si="30"/>
        <v>Google 검색</v>
      </c>
      <c r="J1947" s="24" t="str">
        <f>IF(F1947="","",INDEX('기사 리스트'!B:B,MATCH("https://skinnonews.com"&amp;A1947,'기사 리스트'!C:C,0)))</f>
        <v/>
      </c>
    </row>
    <row r="1948" spans="1:10">
      <c r="A1948" s="30" t="s">
        <v>3642</v>
      </c>
      <c r="B1948" s="30" t="s">
        <v>2910</v>
      </c>
      <c r="C1948" s="30">
        <v>3</v>
      </c>
      <c r="D1948" s="30">
        <v>1</v>
      </c>
      <c r="F1948" s="24" t="str">
        <f>IFERROR(MATCH(A1948,기사별유입!$J$3:$J$3072,0),"")</f>
        <v/>
      </c>
      <c r="G1948" s="24" t="str">
        <f>IF(F1948="","",F1948&amp;"@"&amp;COUNTIF($F$1:F1948,F1948))</f>
        <v/>
      </c>
      <c r="H1948" s="24" t="str">
        <f t="shared" si="30"/>
        <v>Google 검색</v>
      </c>
      <c r="J1948" s="24" t="str">
        <f>IF(F1948="","",INDEX('기사 리스트'!B:B,MATCH("https://skinnonews.com"&amp;A1948,'기사 리스트'!C:C,0)))</f>
        <v/>
      </c>
    </row>
    <row r="1949" spans="1:10">
      <c r="A1949" s="30" t="s">
        <v>2351</v>
      </c>
      <c r="B1949" s="30" t="s">
        <v>2910</v>
      </c>
      <c r="C1949" s="30">
        <v>3</v>
      </c>
      <c r="D1949" s="30">
        <v>3</v>
      </c>
      <c r="F1949" s="24" t="str">
        <f>IFERROR(MATCH(A1949,기사별유입!$J$3:$J$3072,0),"")</f>
        <v/>
      </c>
      <c r="G1949" s="24" t="str">
        <f>IF(F1949="","",F1949&amp;"@"&amp;COUNTIF($F$1:F1949,F1949))</f>
        <v/>
      </c>
      <c r="H1949" s="24" t="str">
        <f t="shared" si="30"/>
        <v>Google 검색</v>
      </c>
      <c r="J1949" s="24" t="str">
        <f>IF(F1949="","",INDEX('기사 리스트'!B:B,MATCH("https://skinnonews.com"&amp;A1949,'기사 리스트'!C:C,0)))</f>
        <v/>
      </c>
    </row>
    <row r="1950" spans="1:10">
      <c r="A1950" s="30" t="s">
        <v>3366</v>
      </c>
      <c r="B1950" s="30" t="s">
        <v>2911</v>
      </c>
      <c r="C1950" s="30">
        <v>3</v>
      </c>
      <c r="D1950" s="30">
        <v>1</v>
      </c>
      <c r="F1950" s="24" t="str">
        <f>IFERROR(MATCH(A1950,기사별유입!$J$3:$J$3072,0),"")</f>
        <v/>
      </c>
      <c r="G1950" s="24" t="str">
        <f>IF(F1950="","",F1950&amp;"@"&amp;COUNTIF($F$1:F1950,F1950))</f>
        <v/>
      </c>
      <c r="H1950" s="24" t="str">
        <f t="shared" si="30"/>
        <v>Naver 검색</v>
      </c>
      <c r="J1950" s="24" t="str">
        <f>IF(F1950="","",INDEX('기사 리스트'!B:B,MATCH("https://skinnonews.com"&amp;A1950,'기사 리스트'!C:C,0)))</f>
        <v/>
      </c>
    </row>
    <row r="1951" spans="1:10">
      <c r="A1951" s="30" t="s">
        <v>4581</v>
      </c>
      <c r="B1951" s="30">
        <v>3</v>
      </c>
      <c r="C1951" s="30">
        <v>3</v>
      </c>
      <c r="D1951" s="30">
        <v>1</v>
      </c>
      <c r="F1951" s="24" t="str">
        <f>IFERROR(MATCH(A1951,기사별유입!$J$3:$J$3072,0),"")</f>
        <v/>
      </c>
      <c r="G1951" s="24" t="str">
        <f>IF(F1951="","",F1951&amp;"@"&amp;COUNTIF($F$1:F1951,F1951))</f>
        <v/>
      </c>
      <c r="H1951" s="24" t="str">
        <f t="shared" si="30"/>
        <v>3</v>
      </c>
      <c r="J1951" s="24" t="str">
        <f>IF(F1951="","",INDEX('기사 리스트'!B:B,MATCH("https://skinnonews.com"&amp;A1951,'기사 리스트'!C:C,0)))</f>
        <v/>
      </c>
    </row>
    <row r="1952" spans="1:10">
      <c r="A1952" s="30" t="s">
        <v>2482</v>
      </c>
      <c r="B1952" s="30" t="s">
        <v>2910</v>
      </c>
      <c r="C1952" s="30">
        <v>3</v>
      </c>
      <c r="D1952" s="30">
        <v>3</v>
      </c>
      <c r="F1952" s="24" t="str">
        <f>IFERROR(MATCH(A1952,기사별유입!$J$3:$J$3072,0),"")</f>
        <v/>
      </c>
      <c r="G1952" s="24" t="str">
        <f>IF(F1952="","",F1952&amp;"@"&amp;COUNTIF($F$1:F1952,F1952))</f>
        <v/>
      </c>
      <c r="H1952" s="24" t="str">
        <f t="shared" si="30"/>
        <v>Google 검색</v>
      </c>
      <c r="J1952" s="24" t="str">
        <f>IF(F1952="","",INDEX('기사 리스트'!B:B,MATCH("https://skinnonews.com"&amp;A1952,'기사 리스트'!C:C,0)))</f>
        <v/>
      </c>
    </row>
    <row r="1953" spans="1:10">
      <c r="A1953" s="30" t="s">
        <v>4582</v>
      </c>
      <c r="B1953" s="30">
        <v>3</v>
      </c>
      <c r="C1953" s="30">
        <v>2</v>
      </c>
      <c r="D1953" s="30">
        <v>1.5</v>
      </c>
      <c r="F1953" s="24" t="str">
        <f>IFERROR(MATCH(A1953,기사별유입!$J$3:$J$3072,0),"")</f>
        <v/>
      </c>
      <c r="G1953" s="24" t="str">
        <f>IF(F1953="","",F1953&amp;"@"&amp;COUNTIF($F$1:F1953,F1953))</f>
        <v/>
      </c>
      <c r="H1953" s="24" t="str">
        <f t="shared" si="30"/>
        <v>3</v>
      </c>
      <c r="J1953" s="24" t="str">
        <f>IF(F1953="","",INDEX('기사 리스트'!B:B,MATCH("https://skinnonews.com"&amp;A1953,'기사 리스트'!C:C,0)))</f>
        <v/>
      </c>
    </row>
    <row r="1954" spans="1:10">
      <c r="A1954" s="30" t="s">
        <v>4583</v>
      </c>
      <c r="B1954" s="30">
        <v>3</v>
      </c>
      <c r="C1954" s="30">
        <v>2</v>
      </c>
      <c r="D1954" s="30">
        <v>1.5</v>
      </c>
      <c r="F1954" s="24" t="str">
        <f>IFERROR(MATCH(A1954,기사별유입!$J$3:$J$3072,0),"")</f>
        <v/>
      </c>
      <c r="G1954" s="24" t="str">
        <f>IF(F1954="","",F1954&amp;"@"&amp;COUNTIF($F$1:F1954,F1954))</f>
        <v/>
      </c>
      <c r="H1954" s="24" t="str">
        <f t="shared" si="30"/>
        <v>3</v>
      </c>
      <c r="J1954" s="24" t="str">
        <f>IF(F1954="","",INDEX('기사 리스트'!B:B,MATCH("https://skinnonews.com"&amp;A1954,'기사 리스트'!C:C,0)))</f>
        <v/>
      </c>
    </row>
    <row r="1955" spans="1:10">
      <c r="A1955" s="30" t="s">
        <v>4584</v>
      </c>
      <c r="B1955" s="30">
        <v>3</v>
      </c>
      <c r="C1955" s="30">
        <v>2</v>
      </c>
      <c r="D1955" s="30">
        <v>1.5</v>
      </c>
      <c r="F1955" s="24" t="str">
        <f>IFERROR(MATCH(A1955,기사별유입!$J$3:$J$3072,0),"")</f>
        <v/>
      </c>
      <c r="G1955" s="24" t="str">
        <f>IF(F1955="","",F1955&amp;"@"&amp;COUNTIF($F$1:F1955,F1955))</f>
        <v/>
      </c>
      <c r="H1955" s="24" t="str">
        <f t="shared" si="30"/>
        <v>3</v>
      </c>
      <c r="J1955" s="24" t="str">
        <f>IF(F1955="","",INDEX('기사 리스트'!B:B,MATCH("https://skinnonews.com"&amp;A1955,'기사 리스트'!C:C,0)))</f>
        <v/>
      </c>
    </row>
    <row r="1956" spans="1:10">
      <c r="A1956" s="30" t="s">
        <v>3546</v>
      </c>
      <c r="B1956" s="30" t="s">
        <v>2910</v>
      </c>
      <c r="C1956" s="30">
        <v>3</v>
      </c>
      <c r="D1956" s="30">
        <v>2</v>
      </c>
      <c r="F1956" s="24" t="str">
        <f>IFERROR(MATCH(A1956,기사별유입!$J$3:$J$3072,0),"")</f>
        <v/>
      </c>
      <c r="G1956" s="24" t="str">
        <f>IF(F1956="","",F1956&amp;"@"&amp;COUNTIF($F$1:F1956,F1956))</f>
        <v/>
      </c>
      <c r="H1956" s="24" t="str">
        <f t="shared" si="30"/>
        <v>Google 검색</v>
      </c>
      <c r="J1956" s="24" t="str">
        <f>IF(F1956="","",INDEX('기사 리스트'!B:B,MATCH("https://skinnonews.com"&amp;A1956,'기사 리스트'!C:C,0)))</f>
        <v/>
      </c>
    </row>
    <row r="1957" spans="1:10">
      <c r="A1957" s="30" t="s">
        <v>2891</v>
      </c>
      <c r="B1957" s="30" t="s">
        <v>2910</v>
      </c>
      <c r="C1957" s="30">
        <v>3</v>
      </c>
      <c r="D1957" s="30">
        <v>1</v>
      </c>
      <c r="F1957" s="24" t="str">
        <f>IFERROR(MATCH(A1957,기사별유입!$J$3:$J$3072,0),"")</f>
        <v/>
      </c>
      <c r="G1957" s="24" t="str">
        <f>IF(F1957="","",F1957&amp;"@"&amp;COUNTIF($F$1:F1957,F1957))</f>
        <v/>
      </c>
      <c r="H1957" s="24" t="str">
        <f t="shared" si="30"/>
        <v>Google 검색</v>
      </c>
      <c r="J1957" s="24" t="str">
        <f>IF(F1957="","",INDEX('기사 리스트'!B:B,MATCH("https://skinnonews.com"&amp;A1957,'기사 리스트'!C:C,0)))</f>
        <v/>
      </c>
    </row>
    <row r="1958" spans="1:10">
      <c r="A1958" s="30" t="s">
        <v>3579</v>
      </c>
      <c r="B1958" s="30" t="s">
        <v>2909</v>
      </c>
      <c r="C1958" s="30">
        <v>3</v>
      </c>
      <c r="D1958" s="30">
        <v>1</v>
      </c>
      <c r="F1958" s="24" t="str">
        <f>IFERROR(MATCH(A1958,기사별유입!$J$3:$J$3072,0),"")</f>
        <v/>
      </c>
      <c r="G1958" s="24" t="str">
        <f>IF(F1958="","",F1958&amp;"@"&amp;COUNTIF($F$1:F1958,F1958))</f>
        <v/>
      </c>
      <c r="H1958" s="24" t="str">
        <f t="shared" si="30"/>
        <v>직접유입</v>
      </c>
      <c r="J1958" s="24" t="str">
        <f>IF(F1958="","",INDEX('기사 리스트'!B:B,MATCH("https://skinnonews.com"&amp;A1958,'기사 리스트'!C:C,0)))</f>
        <v/>
      </c>
    </row>
    <row r="1959" spans="1:10">
      <c r="A1959" s="30" t="s">
        <v>2895</v>
      </c>
      <c r="B1959" s="30" t="s">
        <v>2910</v>
      </c>
      <c r="C1959" s="30">
        <v>3</v>
      </c>
      <c r="D1959" s="30">
        <v>2</v>
      </c>
      <c r="F1959" s="24" t="str">
        <f>IFERROR(MATCH(A1959,기사별유입!$J$3:$J$3072,0),"")</f>
        <v/>
      </c>
      <c r="G1959" s="24" t="str">
        <f>IF(F1959="","",F1959&amp;"@"&amp;COUNTIF($F$1:F1959,F1959))</f>
        <v/>
      </c>
      <c r="H1959" s="24" t="str">
        <f t="shared" si="30"/>
        <v>Google 검색</v>
      </c>
      <c r="J1959" s="24" t="str">
        <f>IF(F1959="","",INDEX('기사 리스트'!B:B,MATCH("https://skinnonews.com"&amp;A1959,'기사 리스트'!C:C,0)))</f>
        <v/>
      </c>
    </row>
    <row r="1960" spans="1:10">
      <c r="A1960" s="30" t="s">
        <v>3649</v>
      </c>
      <c r="B1960" s="30" t="s">
        <v>2909</v>
      </c>
      <c r="C1960" s="30">
        <v>3</v>
      </c>
      <c r="D1960" s="30">
        <v>3</v>
      </c>
      <c r="F1960" s="24" t="str">
        <f>IFERROR(MATCH(A1960,기사별유입!$J$3:$J$3072,0),"")</f>
        <v/>
      </c>
      <c r="G1960" s="24" t="str">
        <f>IF(F1960="","",F1960&amp;"@"&amp;COUNTIF($F$1:F1960,F1960))</f>
        <v/>
      </c>
      <c r="H1960" s="24" t="str">
        <f t="shared" si="30"/>
        <v>직접유입</v>
      </c>
      <c r="J1960" s="24" t="str">
        <f>IF(F1960="","",INDEX('기사 리스트'!B:B,MATCH("https://skinnonews.com"&amp;A1960,'기사 리스트'!C:C,0)))</f>
        <v/>
      </c>
    </row>
    <row r="1961" spans="1:10">
      <c r="A1961" s="30" t="s">
        <v>2964</v>
      </c>
      <c r="B1961" s="30">
        <v>3</v>
      </c>
      <c r="C1961" s="30">
        <v>3</v>
      </c>
      <c r="D1961" s="30">
        <v>1</v>
      </c>
      <c r="F1961" s="24" t="str">
        <f>IFERROR(MATCH(A1961,기사별유입!$J$3:$J$3072,0),"")</f>
        <v/>
      </c>
      <c r="G1961" s="24" t="str">
        <f>IF(F1961="","",F1961&amp;"@"&amp;COUNTIF($F$1:F1961,F1961))</f>
        <v/>
      </c>
      <c r="H1961" s="24" t="str">
        <f t="shared" si="30"/>
        <v>3</v>
      </c>
      <c r="J1961" s="24" t="str">
        <f>IF(F1961="","",INDEX('기사 리스트'!B:B,MATCH("https://skinnonews.com"&amp;A1961,'기사 리스트'!C:C,0)))</f>
        <v/>
      </c>
    </row>
    <row r="1962" spans="1:10">
      <c r="A1962" s="30" t="s">
        <v>3650</v>
      </c>
      <c r="B1962" s="30" t="s">
        <v>2910</v>
      </c>
      <c r="C1962" s="30">
        <v>3</v>
      </c>
      <c r="D1962" s="30">
        <v>2</v>
      </c>
      <c r="F1962" s="24" t="str">
        <f>IFERROR(MATCH(A1962,기사별유입!$J$3:$J$3072,0),"")</f>
        <v/>
      </c>
      <c r="G1962" s="24" t="str">
        <f>IF(F1962="","",F1962&amp;"@"&amp;COUNTIF($F$1:F1962,F1962))</f>
        <v/>
      </c>
      <c r="H1962" s="24" t="str">
        <f t="shared" si="30"/>
        <v>Google 검색</v>
      </c>
      <c r="J1962" s="24" t="str">
        <f>IF(F1962="","",INDEX('기사 리스트'!B:B,MATCH("https://skinnonews.com"&amp;A1962,'기사 리스트'!C:C,0)))</f>
        <v/>
      </c>
    </row>
    <row r="1963" spans="1:10">
      <c r="A1963" s="30" t="s">
        <v>3651</v>
      </c>
      <c r="B1963" s="30" t="s">
        <v>2909</v>
      </c>
      <c r="C1963" s="30">
        <v>3</v>
      </c>
      <c r="D1963" s="30">
        <v>2</v>
      </c>
      <c r="F1963" s="24" t="str">
        <f>IFERROR(MATCH(A1963,기사별유입!$J$3:$J$3072,0),"")</f>
        <v/>
      </c>
      <c r="G1963" s="24" t="str">
        <f>IF(F1963="","",F1963&amp;"@"&amp;COUNTIF($F$1:F1963,F1963))</f>
        <v/>
      </c>
      <c r="H1963" s="24" t="str">
        <f t="shared" si="30"/>
        <v>직접유입</v>
      </c>
      <c r="J1963" s="24" t="str">
        <f>IF(F1963="","",INDEX('기사 리스트'!B:B,MATCH("https://skinnonews.com"&amp;A1963,'기사 리스트'!C:C,0)))</f>
        <v/>
      </c>
    </row>
    <row r="1964" spans="1:10">
      <c r="A1964" s="30" t="s">
        <v>4585</v>
      </c>
      <c r="B1964" s="30">
        <v>3</v>
      </c>
      <c r="C1964" s="30">
        <v>2</v>
      </c>
      <c r="D1964" s="30">
        <v>1.5</v>
      </c>
      <c r="F1964" s="24" t="str">
        <f>IFERROR(MATCH(A1964,기사별유입!$J$3:$J$3072,0),"")</f>
        <v/>
      </c>
      <c r="G1964" s="24" t="str">
        <f>IF(F1964="","",F1964&amp;"@"&amp;COUNTIF($F$1:F1964,F1964))</f>
        <v/>
      </c>
      <c r="H1964" s="24" t="str">
        <f t="shared" si="30"/>
        <v>3</v>
      </c>
      <c r="J1964" s="24" t="str">
        <f>IF(F1964="","",INDEX('기사 리스트'!B:B,MATCH("https://skinnonews.com"&amp;A1964,'기사 리스트'!C:C,0)))</f>
        <v/>
      </c>
    </row>
    <row r="1965" spans="1:10">
      <c r="A1965" s="30" t="s">
        <v>3652</v>
      </c>
      <c r="B1965" s="30" t="s">
        <v>2910</v>
      </c>
      <c r="C1965" s="30">
        <v>3</v>
      </c>
      <c r="D1965" s="30">
        <v>1</v>
      </c>
      <c r="F1965" s="24" t="str">
        <f>IFERROR(MATCH(A1965,기사별유입!$J$3:$J$3072,0),"")</f>
        <v/>
      </c>
      <c r="G1965" s="24" t="str">
        <f>IF(F1965="","",F1965&amp;"@"&amp;COUNTIF($F$1:F1965,F1965))</f>
        <v/>
      </c>
      <c r="H1965" s="24" t="str">
        <f t="shared" si="30"/>
        <v>Google 검색</v>
      </c>
      <c r="J1965" s="24" t="str">
        <f>IF(F1965="","",INDEX('기사 리스트'!B:B,MATCH("https://skinnonews.com"&amp;A1965,'기사 리스트'!C:C,0)))</f>
        <v/>
      </c>
    </row>
    <row r="1966" spans="1:10">
      <c r="A1966" s="30" t="s">
        <v>4586</v>
      </c>
      <c r="B1966" s="30">
        <v>3</v>
      </c>
      <c r="C1966" s="30">
        <v>1</v>
      </c>
      <c r="D1966" s="30">
        <v>3</v>
      </c>
      <c r="F1966" s="24" t="str">
        <f>IFERROR(MATCH(A1966,기사별유입!$J$3:$J$3072,0),"")</f>
        <v/>
      </c>
      <c r="G1966" s="24" t="str">
        <f>IF(F1966="","",F1966&amp;"@"&amp;COUNTIF($F$1:F1966,F1966))</f>
        <v/>
      </c>
      <c r="H1966" s="24" t="str">
        <f t="shared" si="30"/>
        <v>3</v>
      </c>
      <c r="J1966" s="24" t="str">
        <f>IF(F1966="","",INDEX('기사 리스트'!B:B,MATCH("https://skinnonews.com"&amp;A1966,'기사 리스트'!C:C,0)))</f>
        <v/>
      </c>
    </row>
    <row r="1967" spans="1:10">
      <c r="A1967" s="30" t="s">
        <v>4587</v>
      </c>
      <c r="B1967" s="30">
        <v>3</v>
      </c>
      <c r="C1967" s="30">
        <v>3</v>
      </c>
      <c r="D1967" s="30">
        <v>1</v>
      </c>
      <c r="F1967" s="24" t="str">
        <f>IFERROR(MATCH(A1967,기사별유입!$J$3:$J$3072,0),"")</f>
        <v/>
      </c>
      <c r="G1967" s="24" t="str">
        <f>IF(F1967="","",F1967&amp;"@"&amp;COUNTIF($F$1:F1967,F1967))</f>
        <v/>
      </c>
      <c r="H1967" s="24" t="str">
        <f t="shared" si="30"/>
        <v>3</v>
      </c>
      <c r="J1967" s="24" t="str">
        <f>IF(F1967="","",INDEX('기사 리스트'!B:B,MATCH("https://skinnonews.com"&amp;A1967,'기사 리스트'!C:C,0)))</f>
        <v/>
      </c>
    </row>
    <row r="1968" spans="1:10">
      <c r="A1968" s="30" t="s">
        <v>3582</v>
      </c>
      <c r="B1968" s="30" t="s">
        <v>2910</v>
      </c>
      <c r="C1968" s="30">
        <v>3</v>
      </c>
      <c r="D1968" s="30">
        <v>2</v>
      </c>
      <c r="F1968" s="24" t="str">
        <f>IFERROR(MATCH(A1968,기사별유입!$J$3:$J$3072,0),"")</f>
        <v/>
      </c>
      <c r="G1968" s="24" t="str">
        <f>IF(F1968="","",F1968&amp;"@"&amp;COUNTIF($F$1:F1968,F1968))</f>
        <v/>
      </c>
      <c r="H1968" s="24" t="str">
        <f t="shared" si="30"/>
        <v>Google 검색</v>
      </c>
      <c r="J1968" s="24" t="str">
        <f>IF(F1968="","",INDEX('기사 리스트'!B:B,MATCH("https://skinnonews.com"&amp;A1968,'기사 리스트'!C:C,0)))</f>
        <v/>
      </c>
    </row>
    <row r="1969" spans="1:10">
      <c r="A1969" s="30" t="s">
        <v>2354</v>
      </c>
      <c r="B1969" s="30" t="s">
        <v>2915</v>
      </c>
      <c r="C1969" s="30">
        <v>3</v>
      </c>
      <c r="D1969" s="30">
        <v>1</v>
      </c>
      <c r="F1969" s="24" t="str">
        <f>IFERROR(MATCH(A1969,기사별유입!$J$3:$J$3072,0),"")</f>
        <v/>
      </c>
      <c r="G1969" s="24" t="str">
        <f>IF(F1969="","",F1969&amp;"@"&amp;COUNTIF($F$1:F1969,F1969))</f>
        <v/>
      </c>
      <c r="H1969" s="24" t="str">
        <f t="shared" si="30"/>
        <v>Skgeocentric.com</v>
      </c>
      <c r="J1969" s="24" t="str">
        <f>IF(F1969="","",INDEX('기사 리스트'!B:B,MATCH("https://skinnonews.com"&amp;A1969,'기사 리스트'!C:C,0)))</f>
        <v/>
      </c>
    </row>
    <row r="1970" spans="1:10">
      <c r="A1970" s="30" t="s">
        <v>2975</v>
      </c>
      <c r="B1970" s="30">
        <v>3</v>
      </c>
      <c r="C1970" s="30">
        <v>2</v>
      </c>
      <c r="D1970" s="30">
        <v>1.5</v>
      </c>
      <c r="F1970" s="24" t="str">
        <f>IFERROR(MATCH(A1970,기사별유입!$J$3:$J$3072,0),"")</f>
        <v/>
      </c>
      <c r="G1970" s="24" t="str">
        <f>IF(F1970="","",F1970&amp;"@"&amp;COUNTIF($F$1:F1970,F1970))</f>
        <v/>
      </c>
      <c r="H1970" s="24" t="str">
        <f t="shared" si="30"/>
        <v>3</v>
      </c>
      <c r="J1970" s="24" t="str">
        <f>IF(F1970="","",INDEX('기사 리스트'!B:B,MATCH("https://skinnonews.com"&amp;A1970,'기사 리스트'!C:C,0)))</f>
        <v/>
      </c>
    </row>
    <row r="1971" spans="1:10">
      <c r="A1971" s="30" t="s">
        <v>3654</v>
      </c>
      <c r="B1971" s="30" t="s">
        <v>2925</v>
      </c>
      <c r="C1971" s="30">
        <v>3</v>
      </c>
      <c r="D1971" s="30">
        <v>1</v>
      </c>
      <c r="F1971" s="24" t="str">
        <f>IFERROR(MATCH(A1971,기사별유입!$J$3:$J$3072,0),"")</f>
        <v/>
      </c>
      <c r="G1971" s="24" t="str">
        <f>IF(F1971="","",F1971&amp;"@"&amp;COUNTIF($F$1:F1971,F1971))</f>
        <v/>
      </c>
      <c r="H1971" s="24" t="str">
        <f t="shared" si="30"/>
        <v>Naver.com</v>
      </c>
      <c r="J1971" s="24" t="str">
        <f>IF(F1971="","",INDEX('기사 리스트'!B:B,MATCH("https://skinnonews.com"&amp;A1971,'기사 리스트'!C:C,0)))</f>
        <v/>
      </c>
    </row>
    <row r="1972" spans="1:10">
      <c r="A1972" s="30" t="s">
        <v>2901</v>
      </c>
      <c r="B1972" s="30" t="s">
        <v>2910</v>
      </c>
      <c r="C1972" s="30">
        <v>3</v>
      </c>
      <c r="D1972" s="30">
        <v>3</v>
      </c>
      <c r="F1972" s="24" t="str">
        <f>IFERROR(MATCH(A1972,기사별유입!$J$3:$J$3072,0),"")</f>
        <v/>
      </c>
      <c r="G1972" s="24" t="str">
        <f>IF(F1972="","",F1972&amp;"@"&amp;COUNTIF($F$1:F1972,F1972))</f>
        <v/>
      </c>
      <c r="H1972" s="24" t="str">
        <f t="shared" si="30"/>
        <v>Google 검색</v>
      </c>
      <c r="J1972" s="24" t="str">
        <f>IF(F1972="","",INDEX('기사 리스트'!B:B,MATCH("https://skinnonews.com"&amp;A1972,'기사 리스트'!C:C,0)))</f>
        <v/>
      </c>
    </row>
    <row r="1973" spans="1:10">
      <c r="A1973" s="30" t="s">
        <v>2041</v>
      </c>
      <c r="B1973" s="30" t="s">
        <v>2910</v>
      </c>
      <c r="C1973" s="30">
        <v>3</v>
      </c>
      <c r="D1973" s="30">
        <v>3</v>
      </c>
      <c r="F1973" s="24" t="str">
        <f>IFERROR(MATCH(A1973,기사별유입!$J$3:$J$3072,0),"")</f>
        <v/>
      </c>
      <c r="G1973" s="24" t="str">
        <f>IF(F1973="","",F1973&amp;"@"&amp;COUNTIF($F$1:F1973,F1973))</f>
        <v/>
      </c>
      <c r="H1973" s="24" t="str">
        <f t="shared" si="30"/>
        <v>Google 검색</v>
      </c>
      <c r="J1973" s="24" t="str">
        <f>IF(F1973="","",INDEX('기사 리스트'!B:B,MATCH("https://skinnonews.com"&amp;A1973,'기사 리스트'!C:C,0)))</f>
        <v/>
      </c>
    </row>
    <row r="1974" spans="1:10">
      <c r="A1974" s="30" t="s">
        <v>4588</v>
      </c>
      <c r="B1974" s="30">
        <v>3</v>
      </c>
      <c r="C1974" s="30">
        <v>2</v>
      </c>
      <c r="D1974" s="30">
        <v>1.5</v>
      </c>
      <c r="F1974" s="24" t="str">
        <f>IFERROR(MATCH(A1974,기사별유입!$J$3:$J$3072,0),"")</f>
        <v/>
      </c>
      <c r="G1974" s="24" t="str">
        <f>IF(F1974="","",F1974&amp;"@"&amp;COUNTIF($F$1:F1974,F1974))</f>
        <v/>
      </c>
      <c r="H1974" s="24" t="str">
        <f t="shared" si="30"/>
        <v>3</v>
      </c>
      <c r="J1974" s="24" t="str">
        <f>IF(F1974="","",INDEX('기사 리스트'!B:B,MATCH("https://skinnonews.com"&amp;A1974,'기사 리스트'!C:C,0)))</f>
        <v/>
      </c>
    </row>
    <row r="1975" spans="1:10">
      <c r="A1975" s="30" t="s">
        <v>3656</v>
      </c>
      <c r="B1975" s="30" t="s">
        <v>2910</v>
      </c>
      <c r="C1975" s="30">
        <v>3</v>
      </c>
      <c r="D1975" s="30">
        <v>3</v>
      </c>
      <c r="F1975" s="24" t="str">
        <f>IFERROR(MATCH(A1975,기사별유입!$J$3:$J$3072,0),"")</f>
        <v/>
      </c>
      <c r="G1975" s="24" t="str">
        <f>IF(F1975="","",F1975&amp;"@"&amp;COUNTIF($F$1:F1975,F1975))</f>
        <v/>
      </c>
      <c r="H1975" s="24" t="str">
        <f t="shared" si="30"/>
        <v>Google 검색</v>
      </c>
      <c r="J1975" s="24" t="str">
        <f>IF(F1975="","",INDEX('기사 리스트'!B:B,MATCH("https://skinnonews.com"&amp;A1975,'기사 리스트'!C:C,0)))</f>
        <v/>
      </c>
    </row>
    <row r="1976" spans="1:10">
      <c r="A1976" s="30" t="s">
        <v>2355</v>
      </c>
      <c r="B1976" s="30" t="s">
        <v>2910</v>
      </c>
      <c r="C1976" s="30">
        <v>3</v>
      </c>
      <c r="D1976" s="30">
        <v>2</v>
      </c>
      <c r="F1976" s="24" t="str">
        <f>IFERROR(MATCH(A1976,기사별유입!$J$3:$J$3072,0),"")</f>
        <v/>
      </c>
      <c r="G1976" s="24" t="str">
        <f>IF(F1976="","",F1976&amp;"@"&amp;COUNTIF($F$1:F1976,F1976))</f>
        <v/>
      </c>
      <c r="H1976" s="24" t="str">
        <f t="shared" si="30"/>
        <v>Google 검색</v>
      </c>
      <c r="J1976" s="24" t="str">
        <f>IF(F1976="","",INDEX('기사 리스트'!B:B,MATCH("https://skinnonews.com"&amp;A1976,'기사 리스트'!C:C,0)))</f>
        <v/>
      </c>
    </row>
    <row r="1977" spans="1:10">
      <c r="A1977" s="30" t="s">
        <v>3585</v>
      </c>
      <c r="B1977" s="30" t="s">
        <v>2910</v>
      </c>
      <c r="C1977" s="30">
        <v>3</v>
      </c>
      <c r="D1977" s="30">
        <v>3</v>
      </c>
      <c r="F1977" s="24" t="str">
        <f>IFERROR(MATCH(A1977,기사별유입!$J$3:$J$3072,0),"")</f>
        <v/>
      </c>
      <c r="G1977" s="24" t="str">
        <f>IF(F1977="","",F1977&amp;"@"&amp;COUNTIF($F$1:F1977,F1977))</f>
        <v/>
      </c>
      <c r="H1977" s="24" t="str">
        <f t="shared" si="30"/>
        <v>Google 검색</v>
      </c>
      <c r="J1977" s="24" t="str">
        <f>IF(F1977="","",INDEX('기사 리스트'!B:B,MATCH("https://skinnonews.com"&amp;A1977,'기사 리스트'!C:C,0)))</f>
        <v/>
      </c>
    </row>
    <row r="1978" spans="1:10">
      <c r="A1978" s="30" t="s">
        <v>4589</v>
      </c>
      <c r="B1978" s="30">
        <v>3</v>
      </c>
      <c r="C1978" s="30">
        <v>3</v>
      </c>
      <c r="D1978" s="30">
        <v>1</v>
      </c>
      <c r="F1978" s="24" t="str">
        <f>IFERROR(MATCH(A1978,기사별유입!$J$3:$J$3072,0),"")</f>
        <v/>
      </c>
      <c r="G1978" s="24" t="str">
        <f>IF(F1978="","",F1978&amp;"@"&amp;COUNTIF($F$1:F1978,F1978))</f>
        <v/>
      </c>
      <c r="H1978" s="24" t="str">
        <f t="shared" si="30"/>
        <v>3</v>
      </c>
      <c r="J1978" s="24" t="str">
        <f>IF(F1978="","",INDEX('기사 리스트'!B:B,MATCH("https://skinnonews.com"&amp;A1978,'기사 리스트'!C:C,0)))</f>
        <v/>
      </c>
    </row>
    <row r="1979" spans="1:10">
      <c r="A1979" s="30" t="s">
        <v>3197</v>
      </c>
      <c r="B1979" s="30" t="s">
        <v>2910</v>
      </c>
      <c r="C1979" s="30">
        <v>3</v>
      </c>
      <c r="D1979" s="30">
        <v>3</v>
      </c>
      <c r="F1979" s="24" t="str">
        <f>IFERROR(MATCH(A1979,기사별유입!$J$3:$J$3072,0),"")</f>
        <v/>
      </c>
      <c r="G1979" s="24" t="str">
        <f>IF(F1979="","",F1979&amp;"@"&amp;COUNTIF($F$1:F1979,F1979))</f>
        <v/>
      </c>
      <c r="H1979" s="24" t="str">
        <f t="shared" si="30"/>
        <v>Google 검색</v>
      </c>
      <c r="J1979" s="24" t="str">
        <f>IF(F1979="","",INDEX('기사 리스트'!B:B,MATCH("https://skinnonews.com"&amp;A1979,'기사 리스트'!C:C,0)))</f>
        <v/>
      </c>
    </row>
    <row r="1980" spans="1:10">
      <c r="A1980" s="30" t="s">
        <v>4590</v>
      </c>
      <c r="B1980" s="30">
        <v>3</v>
      </c>
      <c r="C1980" s="30">
        <v>2</v>
      </c>
      <c r="D1980" s="30">
        <v>1.5</v>
      </c>
      <c r="F1980" s="24" t="str">
        <f>IFERROR(MATCH(A1980,기사별유입!$J$3:$J$3072,0),"")</f>
        <v/>
      </c>
      <c r="G1980" s="24" t="str">
        <f>IF(F1980="","",F1980&amp;"@"&amp;COUNTIF($F$1:F1980,F1980))</f>
        <v/>
      </c>
      <c r="H1980" s="24" t="str">
        <f t="shared" si="30"/>
        <v>3</v>
      </c>
      <c r="J1980" s="24" t="str">
        <f>IF(F1980="","",INDEX('기사 리스트'!B:B,MATCH("https://skinnonews.com"&amp;A1980,'기사 리스트'!C:C,0)))</f>
        <v/>
      </c>
    </row>
    <row r="1981" spans="1:10">
      <c r="A1981" s="30" t="s">
        <v>1566</v>
      </c>
      <c r="B1981" s="30" t="s">
        <v>2910</v>
      </c>
      <c r="C1981" s="30">
        <v>3</v>
      </c>
      <c r="D1981" s="30">
        <v>3</v>
      </c>
      <c r="F1981" s="24" t="str">
        <f>IFERROR(MATCH(A1981,기사별유입!$J$3:$J$3072,0),"")</f>
        <v/>
      </c>
      <c r="G1981" s="24" t="str">
        <f>IF(F1981="","",F1981&amp;"@"&amp;COUNTIF($F$1:F1981,F1981))</f>
        <v/>
      </c>
      <c r="H1981" s="24" t="str">
        <f t="shared" si="30"/>
        <v>Google 검색</v>
      </c>
      <c r="J1981" s="24" t="str">
        <f>IF(F1981="","",INDEX('기사 리스트'!B:B,MATCH("https://skinnonews.com"&amp;A1981,'기사 리스트'!C:C,0)))</f>
        <v/>
      </c>
    </row>
    <row r="1982" spans="1:10">
      <c r="A1982" s="30" t="s">
        <v>2042</v>
      </c>
      <c r="B1982" s="30" t="s">
        <v>2910</v>
      </c>
      <c r="C1982" s="30">
        <v>3</v>
      </c>
      <c r="D1982" s="30">
        <v>1</v>
      </c>
      <c r="F1982" s="24" t="str">
        <f>IFERROR(MATCH(A1982,기사별유입!$J$3:$J$3072,0),"")</f>
        <v/>
      </c>
      <c r="G1982" s="24" t="str">
        <f>IF(F1982="","",F1982&amp;"@"&amp;COUNTIF($F$1:F1982,F1982))</f>
        <v/>
      </c>
      <c r="H1982" s="24" t="str">
        <f t="shared" si="30"/>
        <v>Google 검색</v>
      </c>
      <c r="J1982" s="24" t="str">
        <f>IF(F1982="","",INDEX('기사 리스트'!B:B,MATCH("https://skinnonews.com"&amp;A1982,'기사 리스트'!C:C,0)))</f>
        <v/>
      </c>
    </row>
    <row r="1983" spans="1:10">
      <c r="A1983" s="30" t="s">
        <v>3662</v>
      </c>
      <c r="B1983" s="30" t="s">
        <v>2910</v>
      </c>
      <c r="C1983" s="30">
        <v>3</v>
      </c>
      <c r="D1983" s="30">
        <v>1</v>
      </c>
      <c r="F1983" s="24" t="str">
        <f>IFERROR(MATCH(A1983,기사별유입!$J$3:$J$3072,0),"")</f>
        <v/>
      </c>
      <c r="G1983" s="24" t="str">
        <f>IF(F1983="","",F1983&amp;"@"&amp;COUNTIF($F$1:F1983,F1983))</f>
        <v/>
      </c>
      <c r="H1983" s="24" t="str">
        <f t="shared" si="30"/>
        <v>Google 검색</v>
      </c>
      <c r="J1983" s="24" t="str">
        <f>IF(F1983="","",INDEX('기사 리스트'!B:B,MATCH("https://skinnonews.com"&amp;A1983,'기사 리스트'!C:C,0)))</f>
        <v/>
      </c>
    </row>
    <row r="1984" spans="1:10">
      <c r="A1984" s="30" t="s">
        <v>4591</v>
      </c>
      <c r="B1984" s="30">
        <v>3</v>
      </c>
      <c r="C1984" s="30">
        <v>3</v>
      </c>
      <c r="D1984" s="30">
        <v>1</v>
      </c>
      <c r="F1984" s="24" t="str">
        <f>IFERROR(MATCH(A1984,기사별유입!$J$3:$J$3072,0),"")</f>
        <v/>
      </c>
      <c r="G1984" s="24" t="str">
        <f>IF(F1984="","",F1984&amp;"@"&amp;COUNTIF($F$1:F1984,F1984))</f>
        <v/>
      </c>
      <c r="H1984" s="24" t="str">
        <f t="shared" si="30"/>
        <v>3</v>
      </c>
      <c r="J1984" s="24" t="str">
        <f>IF(F1984="","",INDEX('기사 리스트'!B:B,MATCH("https://skinnonews.com"&amp;A1984,'기사 리스트'!C:C,0)))</f>
        <v/>
      </c>
    </row>
    <row r="1985" spans="1:10">
      <c r="A1985" s="30" t="s">
        <v>3665</v>
      </c>
      <c r="B1985" s="30" t="s">
        <v>2910</v>
      </c>
      <c r="C1985" s="30">
        <v>3</v>
      </c>
      <c r="D1985" s="30">
        <v>1</v>
      </c>
      <c r="F1985" s="24" t="str">
        <f>IFERROR(MATCH(A1985,기사별유입!$J$3:$J$3072,0),"")</f>
        <v/>
      </c>
      <c r="G1985" s="24" t="str">
        <f>IF(F1985="","",F1985&amp;"@"&amp;COUNTIF($F$1:F1985,F1985))</f>
        <v/>
      </c>
      <c r="H1985" s="24" t="str">
        <f t="shared" si="30"/>
        <v>Google 검색</v>
      </c>
      <c r="J1985" s="24" t="str">
        <f>IF(F1985="","",INDEX('기사 리스트'!B:B,MATCH("https://skinnonews.com"&amp;A1985,'기사 리스트'!C:C,0)))</f>
        <v/>
      </c>
    </row>
    <row r="1986" spans="1:10">
      <c r="A1986" s="30" t="s">
        <v>4592</v>
      </c>
      <c r="B1986" s="30">
        <v>3</v>
      </c>
      <c r="C1986" s="30">
        <v>2</v>
      </c>
      <c r="D1986" s="30">
        <v>1.5</v>
      </c>
      <c r="F1986" s="24" t="str">
        <f>IFERROR(MATCH(A1986,기사별유입!$J$3:$J$3072,0),"")</f>
        <v/>
      </c>
      <c r="G1986" s="24" t="str">
        <f>IF(F1986="","",F1986&amp;"@"&amp;COUNTIF($F$1:F1986,F1986))</f>
        <v/>
      </c>
      <c r="H1986" s="24" t="str">
        <f t="shared" si="30"/>
        <v>3</v>
      </c>
      <c r="J1986" s="24" t="str">
        <f>IF(F1986="","",INDEX('기사 리스트'!B:B,MATCH("https://skinnonews.com"&amp;A1986,'기사 리스트'!C:C,0)))</f>
        <v/>
      </c>
    </row>
    <row r="1987" spans="1:10">
      <c r="A1987" s="30" t="s">
        <v>2241</v>
      </c>
      <c r="B1987" s="30" t="s">
        <v>2910</v>
      </c>
      <c r="C1987" s="30">
        <v>3</v>
      </c>
      <c r="D1987" s="30">
        <v>4</v>
      </c>
      <c r="F1987" s="24" t="str">
        <f>IFERROR(MATCH(A1987,기사별유입!$J$3:$J$3072,0),"")</f>
        <v/>
      </c>
      <c r="G1987" s="24" t="str">
        <f>IF(F1987="","",F1987&amp;"@"&amp;COUNTIF($F$1:F1987,F1987))</f>
        <v/>
      </c>
      <c r="H1987" s="24" t="str">
        <f t="shared" ref="H1987:H2050" si="31">IF(B1987="naver","Naver 검색",IF(B1987="google","Google 검색",IF(B1987="(direct)","직접유입",UPPER(LEFT(B1987,1))&amp;MID(B1987,2,99))))</f>
        <v>Google 검색</v>
      </c>
      <c r="J1987" s="24" t="str">
        <f>IF(F1987="","",INDEX('기사 리스트'!B:B,MATCH("https://skinnonews.com"&amp;A1987,'기사 리스트'!C:C,0)))</f>
        <v/>
      </c>
    </row>
    <row r="1988" spans="1:10">
      <c r="A1988" s="30" t="s">
        <v>4593</v>
      </c>
      <c r="B1988" s="30">
        <v>3</v>
      </c>
      <c r="C1988" s="30">
        <v>3</v>
      </c>
      <c r="D1988" s="30">
        <v>1</v>
      </c>
      <c r="F1988" s="24" t="str">
        <f>IFERROR(MATCH(A1988,기사별유입!$J$3:$J$3072,0),"")</f>
        <v/>
      </c>
      <c r="G1988" s="24" t="str">
        <f>IF(F1988="","",F1988&amp;"@"&amp;COUNTIF($F$1:F1988,F1988))</f>
        <v/>
      </c>
      <c r="H1988" s="24" t="str">
        <f t="shared" si="31"/>
        <v>3</v>
      </c>
      <c r="J1988" s="24" t="str">
        <f>IF(F1988="","",INDEX('기사 리스트'!B:B,MATCH("https://skinnonews.com"&amp;A1988,'기사 리스트'!C:C,0)))</f>
        <v/>
      </c>
    </row>
    <row r="1989" spans="1:10">
      <c r="A1989" s="30" t="s">
        <v>4594</v>
      </c>
      <c r="B1989" s="30">
        <v>3</v>
      </c>
      <c r="C1989" s="30">
        <v>3</v>
      </c>
      <c r="D1989" s="30">
        <v>1</v>
      </c>
      <c r="F1989" s="24" t="str">
        <f>IFERROR(MATCH(A1989,기사별유입!$J$3:$J$3072,0),"")</f>
        <v/>
      </c>
      <c r="G1989" s="24" t="str">
        <f>IF(F1989="","",F1989&amp;"@"&amp;COUNTIF($F$1:F1989,F1989))</f>
        <v/>
      </c>
      <c r="H1989" s="24" t="str">
        <f t="shared" si="31"/>
        <v>3</v>
      </c>
      <c r="J1989" s="24" t="str">
        <f>IF(F1989="","",INDEX('기사 리스트'!B:B,MATCH("https://skinnonews.com"&amp;A1989,'기사 리스트'!C:C,0)))</f>
        <v/>
      </c>
    </row>
    <row r="1990" spans="1:10">
      <c r="A1990" s="30" t="s">
        <v>4595</v>
      </c>
      <c r="B1990" s="30">
        <v>3</v>
      </c>
      <c r="C1990" s="30">
        <v>1</v>
      </c>
      <c r="D1990" s="30">
        <v>3</v>
      </c>
      <c r="F1990" s="24" t="str">
        <f>IFERROR(MATCH(A1990,기사별유입!$J$3:$J$3072,0),"")</f>
        <v/>
      </c>
      <c r="G1990" s="24" t="str">
        <f>IF(F1990="","",F1990&amp;"@"&amp;COUNTIF($F$1:F1990,F1990))</f>
        <v/>
      </c>
      <c r="H1990" s="24" t="str">
        <f t="shared" si="31"/>
        <v>3</v>
      </c>
      <c r="J1990" s="24" t="str">
        <f>IF(F1990="","",INDEX('기사 리스트'!B:B,MATCH("https://skinnonews.com"&amp;A1990,'기사 리스트'!C:C,0)))</f>
        <v/>
      </c>
    </row>
    <row r="1991" spans="1:10">
      <c r="A1991" s="30" t="s">
        <v>2965</v>
      </c>
      <c r="B1991" s="30">
        <v>3</v>
      </c>
      <c r="C1991" s="30">
        <v>2</v>
      </c>
      <c r="D1991" s="30">
        <v>1.5</v>
      </c>
      <c r="F1991" s="24" t="str">
        <f>IFERROR(MATCH(A1991,기사별유입!$J$3:$J$3072,0),"")</f>
        <v/>
      </c>
      <c r="G1991" s="24" t="str">
        <f>IF(F1991="","",F1991&amp;"@"&amp;COUNTIF($F$1:F1991,F1991))</f>
        <v/>
      </c>
      <c r="H1991" s="24" t="str">
        <f t="shared" si="31"/>
        <v>3</v>
      </c>
      <c r="J1991" s="24" t="str">
        <f>IF(F1991="","",INDEX('기사 리스트'!B:B,MATCH("https://skinnonews.com"&amp;A1991,'기사 리스트'!C:C,0)))</f>
        <v/>
      </c>
    </row>
    <row r="1992" spans="1:10">
      <c r="A1992" s="30" t="s">
        <v>4596</v>
      </c>
      <c r="B1992" s="30">
        <v>3</v>
      </c>
      <c r="C1992" s="30">
        <v>3</v>
      </c>
      <c r="D1992" s="30">
        <v>1</v>
      </c>
      <c r="F1992" s="24" t="str">
        <f>IFERROR(MATCH(A1992,기사별유입!$J$3:$J$3072,0),"")</f>
        <v/>
      </c>
      <c r="G1992" s="24" t="str">
        <f>IF(F1992="","",F1992&amp;"@"&amp;COUNTIF($F$1:F1992,F1992))</f>
        <v/>
      </c>
      <c r="H1992" s="24" t="str">
        <f t="shared" si="31"/>
        <v>3</v>
      </c>
      <c r="J1992" s="24" t="str">
        <f>IF(F1992="","",INDEX('기사 리스트'!B:B,MATCH("https://skinnonews.com"&amp;A1992,'기사 리스트'!C:C,0)))</f>
        <v/>
      </c>
    </row>
    <row r="1993" spans="1:10">
      <c r="A1993" s="30" t="s">
        <v>1806</v>
      </c>
      <c r="B1993" s="30" t="s">
        <v>2909</v>
      </c>
      <c r="C1993" s="30">
        <v>3</v>
      </c>
      <c r="D1993" s="30">
        <v>1</v>
      </c>
      <c r="F1993" s="24" t="str">
        <f>IFERROR(MATCH(A1993,기사별유입!$J$3:$J$3072,0),"")</f>
        <v/>
      </c>
      <c r="G1993" s="24" t="str">
        <f>IF(F1993="","",F1993&amp;"@"&amp;COUNTIF($F$1:F1993,F1993))</f>
        <v/>
      </c>
      <c r="H1993" s="24" t="str">
        <f t="shared" si="31"/>
        <v>직접유입</v>
      </c>
      <c r="J1993" s="24" t="str">
        <f>IF(F1993="","",INDEX('기사 리스트'!B:B,MATCH("https://skinnonews.com"&amp;A1993,'기사 리스트'!C:C,0)))</f>
        <v/>
      </c>
    </row>
    <row r="1994" spans="1:10">
      <c r="A1994" s="30" t="s">
        <v>1806</v>
      </c>
      <c r="B1994" s="30" t="s">
        <v>2925</v>
      </c>
      <c r="C1994" s="30">
        <v>3</v>
      </c>
      <c r="D1994" s="30">
        <v>3</v>
      </c>
      <c r="F1994" s="24" t="str">
        <f>IFERROR(MATCH(A1994,기사별유입!$J$3:$J$3072,0),"")</f>
        <v/>
      </c>
      <c r="G1994" s="24" t="str">
        <f>IF(F1994="","",F1994&amp;"@"&amp;COUNTIF($F$1:F1994,F1994))</f>
        <v/>
      </c>
      <c r="H1994" s="24" t="str">
        <f t="shared" si="31"/>
        <v>Naver.com</v>
      </c>
      <c r="J1994" s="24" t="str">
        <f>IF(F1994="","",INDEX('기사 리스트'!B:B,MATCH("https://skinnonews.com"&amp;A1994,'기사 리스트'!C:C,0)))</f>
        <v/>
      </c>
    </row>
    <row r="1995" spans="1:10">
      <c r="A1995" s="30" t="s">
        <v>3427</v>
      </c>
      <c r="B1995" s="30">
        <v>3</v>
      </c>
      <c r="C1995" s="30">
        <v>3</v>
      </c>
      <c r="D1995" s="30">
        <v>1</v>
      </c>
      <c r="F1995" s="24" t="str">
        <f>IFERROR(MATCH(A1995,기사별유입!$J$3:$J$3072,0),"")</f>
        <v/>
      </c>
      <c r="G1995" s="24" t="str">
        <f>IF(F1995="","",F1995&amp;"@"&amp;COUNTIF($F$1:F1995,F1995))</f>
        <v/>
      </c>
      <c r="H1995" s="24" t="str">
        <f t="shared" si="31"/>
        <v>3</v>
      </c>
      <c r="J1995" s="24" t="str">
        <f>IF(F1995="","",INDEX('기사 리스트'!B:B,MATCH("https://skinnonews.com"&amp;A1995,'기사 리스트'!C:C,0)))</f>
        <v/>
      </c>
    </row>
    <row r="1996" spans="1:10">
      <c r="A1996" s="30" t="s">
        <v>3166</v>
      </c>
      <c r="B1996" s="30" t="s">
        <v>2910</v>
      </c>
      <c r="C1996" s="30">
        <v>3</v>
      </c>
      <c r="D1996" s="30">
        <v>1</v>
      </c>
      <c r="F1996" s="24" t="str">
        <f>IFERROR(MATCH(A1996,기사별유입!$J$3:$J$3072,0),"")</f>
        <v/>
      </c>
      <c r="G1996" s="24" t="str">
        <f>IF(F1996="","",F1996&amp;"@"&amp;COUNTIF($F$1:F1996,F1996))</f>
        <v/>
      </c>
      <c r="H1996" s="24" t="str">
        <f t="shared" si="31"/>
        <v>Google 검색</v>
      </c>
      <c r="J1996" s="24" t="str">
        <f>IF(F1996="","",INDEX('기사 리스트'!B:B,MATCH("https://skinnonews.com"&amp;A1996,'기사 리스트'!C:C,0)))</f>
        <v/>
      </c>
    </row>
    <row r="1997" spans="1:10">
      <c r="A1997" s="30" t="s">
        <v>3114</v>
      </c>
      <c r="B1997" s="30" t="s">
        <v>2917</v>
      </c>
      <c r="C1997" s="30">
        <v>3</v>
      </c>
      <c r="D1997" s="30">
        <v>2</v>
      </c>
      <c r="F1997" s="24" t="str">
        <f>IFERROR(MATCH(A1997,기사별유입!$J$3:$J$3072,0),"")</f>
        <v/>
      </c>
      <c r="G1997" s="24" t="str">
        <f>IF(F1997="","",F1997&amp;"@"&amp;COUNTIF($F$1:F1997,F1997))</f>
        <v/>
      </c>
      <c r="H1997" s="24" t="str">
        <f t="shared" si="31"/>
        <v>Skincheonpetrochem.com</v>
      </c>
      <c r="J1997" s="24" t="str">
        <f>IF(F1997="","",INDEX('기사 리스트'!B:B,MATCH("https://skinnonews.com"&amp;A1997,'기사 리스트'!C:C,0)))</f>
        <v/>
      </c>
    </row>
    <row r="1998" spans="1:10">
      <c r="A1998" s="30" t="s">
        <v>3117</v>
      </c>
      <c r="B1998" s="30" t="s">
        <v>2910</v>
      </c>
      <c r="C1998" s="30">
        <v>3</v>
      </c>
      <c r="D1998" s="30">
        <v>3</v>
      </c>
      <c r="F1998" s="24" t="str">
        <f>IFERROR(MATCH(A1998,기사별유입!$J$3:$J$3072,0),"")</f>
        <v/>
      </c>
      <c r="G1998" s="24" t="str">
        <f>IF(F1998="","",F1998&amp;"@"&amp;COUNTIF($F$1:F1998,F1998))</f>
        <v/>
      </c>
      <c r="H1998" s="24" t="str">
        <f t="shared" si="31"/>
        <v>Google 검색</v>
      </c>
      <c r="J1998" s="24" t="str">
        <f>IF(F1998="","",INDEX('기사 리스트'!B:B,MATCH("https://skinnonews.com"&amp;A1998,'기사 리스트'!C:C,0)))</f>
        <v/>
      </c>
    </row>
    <row r="1999" spans="1:10">
      <c r="A1999" s="30" t="s">
        <v>3123</v>
      </c>
      <c r="B1999" s="30" t="s">
        <v>2910</v>
      </c>
      <c r="C1999" s="30">
        <v>3</v>
      </c>
      <c r="D1999" s="30">
        <v>3</v>
      </c>
      <c r="F1999" s="24" t="str">
        <f>IFERROR(MATCH(A1999,기사별유입!$J$3:$J$3072,0),"")</f>
        <v/>
      </c>
      <c r="G1999" s="24" t="str">
        <f>IF(F1999="","",F1999&amp;"@"&amp;COUNTIF($F$1:F1999,F1999))</f>
        <v/>
      </c>
      <c r="H1999" s="24" t="str">
        <f t="shared" si="31"/>
        <v>Google 검색</v>
      </c>
      <c r="J1999" s="24" t="str">
        <f>IF(F1999="","",INDEX('기사 리스트'!B:B,MATCH("https://skinnonews.com"&amp;A1999,'기사 리스트'!C:C,0)))</f>
        <v/>
      </c>
    </row>
    <row r="2000" spans="1:10">
      <c r="A2000" s="30" t="s">
        <v>3118</v>
      </c>
      <c r="B2000" s="30" t="s">
        <v>2910</v>
      </c>
      <c r="C2000" s="30">
        <v>3</v>
      </c>
      <c r="D2000" s="30">
        <v>3</v>
      </c>
      <c r="F2000" s="24" t="str">
        <f>IFERROR(MATCH(A2000,기사별유입!$J$3:$J$3072,0),"")</f>
        <v/>
      </c>
      <c r="G2000" s="24" t="str">
        <f>IF(F2000="","",F2000&amp;"@"&amp;COUNTIF($F$1:F2000,F2000))</f>
        <v/>
      </c>
      <c r="H2000" s="24" t="str">
        <f t="shared" si="31"/>
        <v>Google 검색</v>
      </c>
      <c r="J2000" s="24" t="str">
        <f>IF(F2000="","",INDEX('기사 리스트'!B:B,MATCH("https://skinnonews.com"&amp;A2000,'기사 리스트'!C:C,0)))</f>
        <v/>
      </c>
    </row>
    <row r="2001" spans="1:10">
      <c r="A2001" s="30" t="s">
        <v>3119</v>
      </c>
      <c r="B2001" s="30" t="s">
        <v>2909</v>
      </c>
      <c r="C2001" s="30">
        <v>3</v>
      </c>
      <c r="D2001" s="30">
        <v>3</v>
      </c>
      <c r="F2001" s="24" t="str">
        <f>IFERROR(MATCH(A2001,기사별유입!$J$3:$J$3072,0),"")</f>
        <v/>
      </c>
      <c r="G2001" s="24" t="str">
        <f>IF(F2001="","",F2001&amp;"@"&amp;COUNTIF($F$1:F2001,F2001))</f>
        <v/>
      </c>
      <c r="H2001" s="24" t="str">
        <f t="shared" si="31"/>
        <v>직접유입</v>
      </c>
      <c r="J2001" s="24" t="str">
        <f>IF(F2001="","",INDEX('기사 리스트'!B:B,MATCH("https://skinnonews.com"&amp;A2001,'기사 리스트'!C:C,0)))</f>
        <v/>
      </c>
    </row>
    <row r="2002" spans="1:10">
      <c r="A2002" s="30" t="s">
        <v>1427</v>
      </c>
      <c r="B2002" s="30" t="s">
        <v>2911</v>
      </c>
      <c r="C2002" s="30">
        <v>3</v>
      </c>
      <c r="D2002" s="30">
        <v>2</v>
      </c>
      <c r="F2002" s="24" t="str">
        <f>IFERROR(MATCH(A2002,기사별유입!$J$3:$J$3072,0),"")</f>
        <v/>
      </c>
      <c r="G2002" s="24" t="str">
        <f>IF(F2002="","",F2002&amp;"@"&amp;COUNTIF($F$1:F2002,F2002))</f>
        <v/>
      </c>
      <c r="H2002" s="24" t="str">
        <f t="shared" si="31"/>
        <v>Naver 검색</v>
      </c>
      <c r="J2002" s="24" t="str">
        <f>IF(F2002="","",INDEX('기사 리스트'!B:B,MATCH("https://skinnonews.com"&amp;A2002,'기사 리스트'!C:C,0)))</f>
        <v/>
      </c>
    </row>
    <row r="2003" spans="1:10">
      <c r="A2003" s="30" t="s">
        <v>3673</v>
      </c>
      <c r="B2003" s="30" t="s">
        <v>2963</v>
      </c>
      <c r="C2003" s="30">
        <v>3</v>
      </c>
      <c r="D2003" s="30">
        <v>3</v>
      </c>
      <c r="F2003" s="24" t="str">
        <f>IFERROR(MATCH(A2003,기사별유입!$J$3:$J$3072,0),"")</f>
        <v/>
      </c>
      <c r="G2003" s="24" t="str">
        <f>IF(F2003="","",F2003&amp;"@"&amp;COUNTIF($F$1:F2003,F2003))</f>
        <v/>
      </c>
      <c r="H2003" s="24" t="str">
        <f t="shared" si="31"/>
        <v>Daum</v>
      </c>
      <c r="J2003" s="24" t="str">
        <f>IF(F2003="","",INDEX('기사 리스트'!B:B,MATCH("https://skinnonews.com"&amp;A2003,'기사 리스트'!C:C,0)))</f>
        <v/>
      </c>
    </row>
    <row r="2004" spans="1:10">
      <c r="A2004" s="30" t="s">
        <v>1227</v>
      </c>
      <c r="B2004" s="30" t="s">
        <v>2969</v>
      </c>
      <c r="C2004" s="30">
        <v>3</v>
      </c>
      <c r="D2004" s="30">
        <v>2</v>
      </c>
      <c r="F2004" s="24" t="str">
        <f>IFERROR(MATCH(A2004,기사별유입!$J$3:$J$3072,0),"")</f>
        <v/>
      </c>
      <c r="G2004" s="24" t="str">
        <f>IF(F2004="","",F2004&amp;"@"&amp;COUNTIF($F$1:F2004,F2004))</f>
        <v/>
      </c>
      <c r="H2004" s="24" t="str">
        <f t="shared" si="31"/>
        <v>Link.inpock.co.kr</v>
      </c>
      <c r="J2004" s="24" t="str">
        <f>IF(F2004="","",INDEX('기사 리스트'!B:B,MATCH("https://skinnonews.com"&amp;A2004,'기사 리스트'!C:C,0)))</f>
        <v/>
      </c>
    </row>
    <row r="2005" spans="1:10">
      <c r="A2005" s="30" t="s">
        <v>1227</v>
      </c>
      <c r="B2005" s="30" t="s">
        <v>2915</v>
      </c>
      <c r="C2005" s="30">
        <v>3</v>
      </c>
      <c r="D2005" s="30">
        <v>3</v>
      </c>
      <c r="F2005" s="24" t="str">
        <f>IFERROR(MATCH(A2005,기사별유입!$J$3:$J$3072,0),"")</f>
        <v/>
      </c>
      <c r="G2005" s="24" t="str">
        <f>IF(F2005="","",F2005&amp;"@"&amp;COUNTIF($F$1:F2005,F2005))</f>
        <v/>
      </c>
      <c r="H2005" s="24" t="str">
        <f t="shared" si="31"/>
        <v>Skgeocentric.com</v>
      </c>
      <c r="J2005" s="24" t="str">
        <f>IF(F2005="","",INDEX('기사 리스트'!B:B,MATCH("https://skinnonews.com"&amp;A2005,'기사 리스트'!C:C,0)))</f>
        <v/>
      </c>
    </row>
    <row r="2006" spans="1:10">
      <c r="A2006" s="30" t="s">
        <v>1434</v>
      </c>
      <c r="B2006" s="30" t="s">
        <v>2939</v>
      </c>
      <c r="C2006" s="30">
        <v>3</v>
      </c>
      <c r="D2006" s="30">
        <v>2</v>
      </c>
      <c r="F2006" s="24" t="str">
        <f>IFERROR(MATCH(A2006,기사별유입!$J$3:$J$3072,0),"")</f>
        <v/>
      </c>
      <c r="G2006" s="24" t="str">
        <f>IF(F2006="","",F2006&amp;"@"&amp;COUNTIF($F$1:F2006,F2006))</f>
        <v/>
      </c>
      <c r="H2006" s="24" t="str">
        <f t="shared" si="31"/>
        <v>Youtube.com</v>
      </c>
      <c r="J2006" s="24" t="str">
        <f>IF(F2006="","",INDEX('기사 리스트'!B:B,MATCH("https://skinnonews.com"&amp;A2006,'기사 리스트'!C:C,0)))</f>
        <v/>
      </c>
    </row>
    <row r="2007" spans="1:10">
      <c r="A2007" s="30" t="s">
        <v>1889</v>
      </c>
      <c r="B2007" s="30" t="s">
        <v>2910</v>
      </c>
      <c r="C2007" s="30">
        <v>3</v>
      </c>
      <c r="D2007" s="30">
        <v>3</v>
      </c>
      <c r="F2007" s="24" t="str">
        <f>IFERROR(MATCH(A2007,기사별유입!$J$3:$J$3072,0),"")</f>
        <v/>
      </c>
      <c r="G2007" s="24" t="str">
        <f>IF(F2007="","",F2007&amp;"@"&amp;COUNTIF($F$1:F2007,F2007))</f>
        <v/>
      </c>
      <c r="H2007" s="24" t="str">
        <f t="shared" si="31"/>
        <v>Google 검색</v>
      </c>
      <c r="J2007" s="24" t="str">
        <f>IF(F2007="","",INDEX('기사 리스트'!B:B,MATCH("https://skinnonews.com"&amp;A2007,'기사 리스트'!C:C,0)))</f>
        <v/>
      </c>
    </row>
    <row r="2008" spans="1:10">
      <c r="A2008" s="30" t="s">
        <v>1215</v>
      </c>
      <c r="B2008" s="30" t="s">
        <v>3428</v>
      </c>
      <c r="C2008" s="30">
        <v>2</v>
      </c>
      <c r="D2008" s="30">
        <v>2</v>
      </c>
      <c r="F2008" s="24" t="str">
        <f>IFERROR(MATCH(A2008,기사별유입!$J$3:$J$3072,0),"")</f>
        <v/>
      </c>
      <c r="G2008" s="24" t="str">
        <f>IF(F2008="","",F2008&amp;"@"&amp;COUNTIF($F$1:F2008,F2008))</f>
        <v/>
      </c>
      <c r="H2008" s="24" t="str">
        <f t="shared" si="31"/>
        <v>222.236.61.86:7111</v>
      </c>
      <c r="J2008" s="24" t="str">
        <f>IF(F2008="","",INDEX('기사 리스트'!B:B,MATCH("https://skinnonews.com"&amp;A2008,'기사 리스트'!C:C,0)))</f>
        <v/>
      </c>
    </row>
    <row r="2009" spans="1:10">
      <c r="A2009" s="30" t="s">
        <v>1215</v>
      </c>
      <c r="B2009" s="30" t="s">
        <v>2982</v>
      </c>
      <c r="C2009" s="30">
        <v>2</v>
      </c>
      <c r="D2009" s="30">
        <v>2</v>
      </c>
      <c r="F2009" s="24" t="str">
        <f>IFERROR(MATCH(A2009,기사별유입!$J$3:$J$3072,0),"")</f>
        <v/>
      </c>
      <c r="G2009" s="24" t="str">
        <f>IF(F2009="","",F2009&amp;"@"&amp;COUNTIF($F$1:F2009,F2009))</f>
        <v/>
      </c>
      <c r="H2009" s="24" t="str">
        <f t="shared" si="31"/>
        <v>Br.nate.com</v>
      </c>
      <c r="J2009" s="24" t="str">
        <f>IF(F2009="","",INDEX('기사 리스트'!B:B,MATCH("https://skinnonews.com"&amp;A2009,'기사 리스트'!C:C,0)))</f>
        <v/>
      </c>
    </row>
    <row r="2010" spans="1:10">
      <c r="A2010" s="30" t="s">
        <v>1215</v>
      </c>
      <c r="B2010" s="30" t="s">
        <v>2963</v>
      </c>
      <c r="C2010" s="30">
        <v>2</v>
      </c>
      <c r="D2010" s="30">
        <v>2</v>
      </c>
      <c r="F2010" s="24" t="str">
        <f>IFERROR(MATCH(A2010,기사별유입!$J$3:$J$3072,0),"")</f>
        <v/>
      </c>
      <c r="G2010" s="24" t="str">
        <f>IF(F2010="","",F2010&amp;"@"&amp;COUNTIF($F$1:F2010,F2010))</f>
        <v/>
      </c>
      <c r="H2010" s="24" t="str">
        <f t="shared" si="31"/>
        <v>Daum</v>
      </c>
      <c r="J2010" s="24" t="str">
        <f>IF(F2010="","",INDEX('기사 리스트'!B:B,MATCH("https://skinnonews.com"&amp;A2010,'기사 리스트'!C:C,0)))</f>
        <v/>
      </c>
    </row>
    <row r="2011" spans="1:10">
      <c r="A2011" s="30" t="s">
        <v>1215</v>
      </c>
      <c r="B2011" s="30" t="s">
        <v>2986</v>
      </c>
      <c r="C2011" s="30">
        <v>2</v>
      </c>
      <c r="D2011" s="30">
        <v>1</v>
      </c>
      <c r="F2011" s="24" t="str">
        <f>IFERROR(MATCH(A2011,기사별유입!$J$3:$J$3072,0),"")</f>
        <v/>
      </c>
      <c r="G2011" s="24" t="str">
        <f>IF(F2011="","",F2011&amp;"@"&amp;COUNTIF($F$1:F2011,F2011))</f>
        <v/>
      </c>
      <c r="H2011" s="24" t="str">
        <f t="shared" si="31"/>
        <v>Gemini.google.com</v>
      </c>
      <c r="J2011" s="24" t="str">
        <f>IF(F2011="","",INDEX('기사 리스트'!B:B,MATCH("https://skinnonews.com"&amp;A2011,'기사 리스트'!C:C,0)))</f>
        <v/>
      </c>
    </row>
    <row r="2012" spans="1:10">
      <c r="A2012" s="30" t="s">
        <v>1215</v>
      </c>
      <c r="B2012" s="30" t="s">
        <v>2933</v>
      </c>
      <c r="C2012" s="30">
        <v>2</v>
      </c>
      <c r="D2012" s="30">
        <v>1</v>
      </c>
      <c r="F2012" s="24" t="str">
        <f>IFERROR(MATCH(A2012,기사별유입!$J$3:$J$3072,0),"")</f>
        <v/>
      </c>
      <c r="G2012" s="24" t="str">
        <f>IF(F2012="","",F2012&amp;"@"&amp;COUNTIF($F$1:F2012,F2012))</f>
        <v/>
      </c>
      <c r="H2012" s="24" t="str">
        <f t="shared" si="31"/>
        <v>Ginnie</v>
      </c>
      <c r="J2012" s="24" t="str">
        <f>IF(F2012="","",INDEX('기사 리스트'!B:B,MATCH("https://skinnonews.com"&amp;A2012,'기사 리스트'!C:C,0)))</f>
        <v/>
      </c>
    </row>
    <row r="2013" spans="1:10">
      <c r="A2013" s="30" t="s">
        <v>1215</v>
      </c>
      <c r="B2013" s="30" t="s">
        <v>2930</v>
      </c>
      <c r="C2013" s="30">
        <v>2</v>
      </c>
      <c r="D2013" s="30">
        <v>1</v>
      </c>
      <c r="F2013" s="24" t="str">
        <f>IFERROR(MATCH(A2013,기사별유입!$J$3:$J$3072,0),"")</f>
        <v/>
      </c>
      <c r="G2013" s="24" t="str">
        <f>IF(F2013="","",F2013&amp;"@"&amp;COUNTIF($F$1:F2013,F2013))</f>
        <v/>
      </c>
      <c r="H2013" s="24" t="str">
        <f t="shared" si="31"/>
        <v>M.blog.naver.com</v>
      </c>
      <c r="J2013" s="24" t="str">
        <f>IF(F2013="","",INDEX('기사 리스트'!B:B,MATCH("https://skinnonews.com"&amp;A2013,'기사 리스트'!C:C,0)))</f>
        <v/>
      </c>
    </row>
    <row r="2014" spans="1:10">
      <c r="A2014" s="30" t="s">
        <v>1215</v>
      </c>
      <c r="B2014" s="30" t="s">
        <v>4597</v>
      </c>
      <c r="C2014" s="30">
        <v>2</v>
      </c>
      <c r="D2014" s="30">
        <v>1</v>
      </c>
      <c r="F2014" s="24" t="str">
        <f>IFERROR(MATCH(A2014,기사별유입!$J$3:$J$3072,0),"")</f>
        <v/>
      </c>
      <c r="G2014" s="24" t="str">
        <f>IF(F2014="","",F2014&amp;"@"&amp;COUNTIF($F$1:F2014,F2014))</f>
        <v/>
      </c>
      <c r="H2014" s="24" t="str">
        <f t="shared" si="31"/>
        <v>M.post.naver.com</v>
      </c>
      <c r="J2014" s="24" t="str">
        <f>IF(F2014="","",INDEX('기사 리스트'!B:B,MATCH("https://skinnonews.com"&amp;A2014,'기사 리스트'!C:C,0)))</f>
        <v/>
      </c>
    </row>
    <row r="2015" spans="1:10">
      <c r="A2015" s="30" t="s">
        <v>1215</v>
      </c>
      <c r="B2015" s="30" t="s">
        <v>4598</v>
      </c>
      <c r="C2015" s="30">
        <v>2</v>
      </c>
      <c r="D2015" s="30">
        <v>1</v>
      </c>
      <c r="F2015" s="24" t="str">
        <f>IFERROR(MATCH(A2015,기사별유입!$J$3:$J$3072,0),"")</f>
        <v/>
      </c>
      <c r="G2015" s="24" t="str">
        <f>IF(F2015="","",F2015&amp;"@"&amp;COUNTIF($F$1:F2015,F2015))</f>
        <v/>
      </c>
      <c r="H2015" s="24" t="str">
        <f t="shared" si="31"/>
        <v>M.youtube.com</v>
      </c>
      <c r="J2015" s="24" t="str">
        <f>IF(F2015="","",INDEX('기사 리스트'!B:B,MATCH("https://skinnonews.com"&amp;A2015,'기사 리스트'!C:C,0)))</f>
        <v/>
      </c>
    </row>
    <row r="2016" spans="1:10">
      <c r="A2016" s="30" t="s">
        <v>1215</v>
      </c>
      <c r="B2016" s="30" t="s">
        <v>3433</v>
      </c>
      <c r="C2016" s="30">
        <v>2</v>
      </c>
      <c r="D2016" s="30">
        <v>1</v>
      </c>
      <c r="F2016" s="24" t="str">
        <f>IFERROR(MATCH(A2016,기사별유입!$J$3:$J$3072,0),"")</f>
        <v/>
      </c>
      <c r="G2016" s="24" t="str">
        <f>IF(F2016="","",F2016&amp;"@"&amp;COUNTIF($F$1:F2016,F2016))</f>
        <v/>
      </c>
      <c r="H2016" s="24" t="str">
        <f t="shared" si="31"/>
        <v>M193.mailplug.com</v>
      </c>
      <c r="J2016" s="24" t="str">
        <f>IF(F2016="","",INDEX('기사 리스트'!B:B,MATCH("https://skinnonews.com"&amp;A2016,'기사 리스트'!C:C,0)))</f>
        <v/>
      </c>
    </row>
    <row r="2017" spans="1:10">
      <c r="A2017" s="30" t="s">
        <v>1215</v>
      </c>
      <c r="B2017" s="30" t="s">
        <v>2941</v>
      </c>
      <c r="C2017" s="30">
        <v>2</v>
      </c>
      <c r="D2017" s="30">
        <v>2</v>
      </c>
      <c r="F2017" s="24" t="str">
        <f>IFERROR(MATCH(A2017,기사별유입!$J$3:$J$3072,0),"")</f>
        <v/>
      </c>
      <c r="G2017" s="24" t="str">
        <f>IF(F2017="","",F2017&amp;"@"&amp;COUNTIF($F$1:F2017,F2017))</f>
        <v/>
      </c>
      <c r="H2017" s="24" t="str">
        <f t="shared" si="31"/>
        <v>Padlet.com</v>
      </c>
      <c r="J2017" s="24" t="str">
        <f>IF(F2017="","",INDEX('기사 리스트'!B:B,MATCH("https://skinnonews.com"&amp;A2017,'기사 리스트'!C:C,0)))</f>
        <v/>
      </c>
    </row>
    <row r="2018" spans="1:10">
      <c r="A2018" s="30" t="s">
        <v>1215</v>
      </c>
      <c r="B2018" s="30" t="s">
        <v>4599</v>
      </c>
      <c r="C2018" s="30">
        <v>2</v>
      </c>
      <c r="D2018" s="30">
        <v>1</v>
      </c>
      <c r="F2018" s="24" t="str">
        <f>IFERROR(MATCH(A2018,기사별유입!$J$3:$J$3072,0),"")</f>
        <v/>
      </c>
      <c r="G2018" s="24" t="str">
        <f>IF(F2018="","",F2018&amp;"@"&amp;COUNTIF($F$1:F2018,F2018))</f>
        <v/>
      </c>
      <c r="H2018" s="24" t="str">
        <f t="shared" si="31"/>
        <v>Raindrop.io</v>
      </c>
      <c r="J2018" s="24" t="str">
        <f>IF(F2018="","",INDEX('기사 리스트'!B:B,MATCH("https://skinnonews.com"&amp;A2018,'기사 리스트'!C:C,0)))</f>
        <v/>
      </c>
    </row>
    <row r="2019" spans="1:10">
      <c r="A2019" s="30" t="s">
        <v>2663</v>
      </c>
      <c r="B2019" s="30" t="s">
        <v>2910</v>
      </c>
      <c r="C2019" s="30">
        <v>2</v>
      </c>
      <c r="D2019" s="30">
        <v>2</v>
      </c>
      <c r="F2019" s="24" t="str">
        <f>IFERROR(MATCH(A2019,기사별유입!$J$3:$J$3072,0),"")</f>
        <v/>
      </c>
      <c r="G2019" s="24" t="str">
        <f>IF(F2019="","",F2019&amp;"@"&amp;COUNTIF($F$1:F2019,F2019))</f>
        <v/>
      </c>
      <c r="H2019" s="24" t="str">
        <f t="shared" si="31"/>
        <v>Google 검색</v>
      </c>
      <c r="J2019" s="24" t="str">
        <f>IF(F2019="","",INDEX('기사 리스트'!B:B,MATCH("https://skinnonews.com"&amp;A2019,'기사 리스트'!C:C,0)))</f>
        <v/>
      </c>
    </row>
    <row r="2020" spans="1:10">
      <c r="A2020" s="30" t="s">
        <v>3675</v>
      </c>
      <c r="B2020" s="30" t="s">
        <v>2909</v>
      </c>
      <c r="C2020" s="30">
        <v>2</v>
      </c>
      <c r="D2020" s="30">
        <v>1</v>
      </c>
      <c r="F2020" s="24" t="str">
        <f>IFERROR(MATCH(A2020,기사별유입!$J$3:$J$3072,0),"")</f>
        <v/>
      </c>
      <c r="G2020" s="24" t="str">
        <f>IF(F2020="","",F2020&amp;"@"&amp;COUNTIF($F$1:F2020,F2020))</f>
        <v/>
      </c>
      <c r="H2020" s="24" t="str">
        <f t="shared" si="31"/>
        <v>직접유입</v>
      </c>
      <c r="J2020" s="24" t="str">
        <f>IF(F2020="","",INDEX('기사 리스트'!B:B,MATCH("https://skinnonews.com"&amp;A2020,'기사 리스트'!C:C,0)))</f>
        <v/>
      </c>
    </row>
    <row r="2021" spans="1:10">
      <c r="A2021" s="30" t="s">
        <v>3676</v>
      </c>
      <c r="B2021" s="30" t="s">
        <v>2909</v>
      </c>
      <c r="C2021" s="30">
        <v>2</v>
      </c>
      <c r="D2021" s="30">
        <v>1</v>
      </c>
      <c r="F2021" s="24" t="str">
        <f>IFERROR(MATCH(A2021,기사별유입!$J$3:$J$3072,0),"")</f>
        <v/>
      </c>
      <c r="G2021" s="24" t="str">
        <f>IF(F2021="","",F2021&amp;"@"&amp;COUNTIF($F$1:F2021,F2021))</f>
        <v/>
      </c>
      <c r="H2021" s="24" t="str">
        <f t="shared" si="31"/>
        <v>직접유입</v>
      </c>
      <c r="J2021" s="24" t="str">
        <f>IF(F2021="","",INDEX('기사 리스트'!B:B,MATCH("https://skinnonews.com"&amp;A2021,'기사 리스트'!C:C,0)))</f>
        <v/>
      </c>
    </row>
    <row r="2022" spans="1:10">
      <c r="A2022" s="30" t="s">
        <v>3677</v>
      </c>
      <c r="B2022" s="30" t="s">
        <v>2910</v>
      </c>
      <c r="C2022" s="30">
        <v>2</v>
      </c>
      <c r="D2022" s="30">
        <v>1</v>
      </c>
      <c r="F2022" s="24" t="str">
        <f>IFERROR(MATCH(A2022,기사별유입!$J$3:$J$3072,0),"")</f>
        <v/>
      </c>
      <c r="G2022" s="24" t="str">
        <f>IF(F2022="","",F2022&amp;"@"&amp;COUNTIF($F$1:F2022,F2022))</f>
        <v/>
      </c>
      <c r="H2022" s="24" t="str">
        <f t="shared" si="31"/>
        <v>Google 검색</v>
      </c>
      <c r="J2022" s="24" t="str">
        <f>IF(F2022="","",INDEX('기사 리스트'!B:B,MATCH("https://skinnonews.com"&amp;A2022,'기사 리스트'!C:C,0)))</f>
        <v/>
      </c>
    </row>
    <row r="2023" spans="1:10">
      <c r="A2023" s="30" t="s">
        <v>1668</v>
      </c>
      <c r="B2023" s="30" t="s">
        <v>2909</v>
      </c>
      <c r="C2023" s="30">
        <v>2</v>
      </c>
      <c r="D2023" s="30">
        <v>1</v>
      </c>
      <c r="F2023" s="24" t="str">
        <f>IFERROR(MATCH(A2023,기사별유입!$J$3:$J$3072,0),"")</f>
        <v/>
      </c>
      <c r="G2023" s="24" t="str">
        <f>IF(F2023="","",F2023&amp;"@"&amp;COUNTIF($F$1:F2023,F2023))</f>
        <v/>
      </c>
      <c r="H2023" s="24" t="str">
        <f t="shared" si="31"/>
        <v>직접유입</v>
      </c>
      <c r="J2023" s="24" t="str">
        <f>IF(F2023="","",INDEX('기사 리스트'!B:B,MATCH("https://skinnonews.com"&amp;A2023,'기사 리스트'!C:C,0)))</f>
        <v/>
      </c>
    </row>
    <row r="2024" spans="1:10">
      <c r="A2024" s="30" t="s">
        <v>2044</v>
      </c>
      <c r="B2024" s="30" t="s">
        <v>2909</v>
      </c>
      <c r="C2024" s="30">
        <v>2</v>
      </c>
      <c r="D2024" s="30">
        <v>1</v>
      </c>
      <c r="F2024" s="24" t="str">
        <f>IFERROR(MATCH(A2024,기사별유입!$J$3:$J$3072,0),"")</f>
        <v/>
      </c>
      <c r="G2024" s="24" t="str">
        <f>IF(F2024="","",F2024&amp;"@"&amp;COUNTIF($F$1:F2024,F2024))</f>
        <v/>
      </c>
      <c r="H2024" s="24" t="str">
        <f t="shared" si="31"/>
        <v>직접유입</v>
      </c>
      <c r="J2024" s="24" t="str">
        <f>IF(F2024="","",INDEX('기사 리스트'!B:B,MATCH("https://skinnonews.com"&amp;A2024,'기사 리스트'!C:C,0)))</f>
        <v/>
      </c>
    </row>
    <row r="2025" spans="1:10">
      <c r="A2025" s="30" t="s">
        <v>3678</v>
      </c>
      <c r="B2025" s="30" t="s">
        <v>2910</v>
      </c>
      <c r="C2025" s="30">
        <v>2</v>
      </c>
      <c r="D2025" s="30">
        <v>2</v>
      </c>
      <c r="F2025" s="24" t="str">
        <f>IFERROR(MATCH(A2025,기사별유입!$J$3:$J$3072,0),"")</f>
        <v/>
      </c>
      <c r="G2025" s="24" t="str">
        <f>IF(F2025="","",F2025&amp;"@"&amp;COUNTIF($F$1:F2025,F2025))</f>
        <v/>
      </c>
      <c r="H2025" s="24" t="str">
        <f t="shared" si="31"/>
        <v>Google 검색</v>
      </c>
      <c r="J2025" s="24" t="str">
        <f>IF(F2025="","",INDEX('기사 리스트'!B:B,MATCH("https://skinnonews.com"&amp;A2025,'기사 리스트'!C:C,0)))</f>
        <v/>
      </c>
    </row>
    <row r="2026" spans="1:10">
      <c r="A2026" s="30" t="s">
        <v>1383</v>
      </c>
      <c r="B2026" s="30" t="s">
        <v>2939</v>
      </c>
      <c r="C2026" s="30">
        <v>2</v>
      </c>
      <c r="D2026" s="30">
        <v>1</v>
      </c>
      <c r="F2026" s="24" t="str">
        <f>IFERROR(MATCH(A2026,기사별유입!$J$3:$J$3072,0),"")</f>
        <v/>
      </c>
      <c r="G2026" s="24" t="str">
        <f>IF(F2026="","",F2026&amp;"@"&amp;COUNTIF($F$1:F2026,F2026))</f>
        <v/>
      </c>
      <c r="H2026" s="24" t="str">
        <f t="shared" si="31"/>
        <v>Youtube.com</v>
      </c>
      <c r="J2026" s="24" t="str">
        <f>IF(F2026="","",INDEX('기사 리스트'!B:B,MATCH("https://skinnonews.com"&amp;A2026,'기사 리스트'!C:C,0)))</f>
        <v/>
      </c>
    </row>
    <row r="2027" spans="1:10">
      <c r="A2027" s="30" t="s">
        <v>1567</v>
      </c>
      <c r="B2027" s="30" t="s">
        <v>2909</v>
      </c>
      <c r="C2027" s="30">
        <v>2</v>
      </c>
      <c r="D2027" s="30">
        <v>2</v>
      </c>
      <c r="F2027" s="24" t="str">
        <f>IFERROR(MATCH(A2027,기사별유입!$J$3:$J$3072,0),"")</f>
        <v/>
      </c>
      <c r="G2027" s="24" t="str">
        <f>IF(F2027="","",F2027&amp;"@"&amp;COUNTIF($F$1:F2027,F2027))</f>
        <v/>
      </c>
      <c r="H2027" s="24" t="str">
        <f t="shared" si="31"/>
        <v>직접유입</v>
      </c>
      <c r="J2027" s="24" t="str">
        <f>IF(F2027="","",INDEX('기사 리스트'!B:B,MATCH("https://skinnonews.com"&amp;A2027,'기사 리스트'!C:C,0)))</f>
        <v/>
      </c>
    </row>
    <row r="2028" spans="1:10">
      <c r="A2028" s="30" t="s">
        <v>1268</v>
      </c>
      <c r="B2028" s="30" t="s">
        <v>2909</v>
      </c>
      <c r="C2028" s="30">
        <v>2</v>
      </c>
      <c r="D2028" s="30">
        <v>2</v>
      </c>
      <c r="F2028" s="24" t="str">
        <f>IFERROR(MATCH(A2028,기사별유입!$J$3:$J$3072,0),"")</f>
        <v/>
      </c>
      <c r="G2028" s="24" t="str">
        <f>IF(F2028="","",F2028&amp;"@"&amp;COUNTIF($F$1:F2028,F2028))</f>
        <v/>
      </c>
      <c r="H2028" s="24" t="str">
        <f t="shared" si="31"/>
        <v>직접유입</v>
      </c>
      <c r="J2028" s="24" t="str">
        <f>IF(F2028="","",INDEX('기사 리스트'!B:B,MATCH("https://skinnonews.com"&amp;A2028,'기사 리스트'!C:C,0)))</f>
        <v/>
      </c>
    </row>
    <row r="2029" spans="1:10">
      <c r="A2029" s="30" t="s">
        <v>1268</v>
      </c>
      <c r="B2029" s="30" t="s">
        <v>2911</v>
      </c>
      <c r="C2029" s="30">
        <v>2</v>
      </c>
      <c r="D2029" s="30">
        <v>2</v>
      </c>
      <c r="F2029" s="24" t="str">
        <f>IFERROR(MATCH(A2029,기사별유입!$J$3:$J$3072,0),"")</f>
        <v/>
      </c>
      <c r="G2029" s="24" t="str">
        <f>IF(F2029="","",F2029&amp;"@"&amp;COUNTIF($F$1:F2029,F2029))</f>
        <v/>
      </c>
      <c r="H2029" s="24" t="str">
        <f t="shared" si="31"/>
        <v>Naver 검색</v>
      </c>
      <c r="J2029" s="24" t="str">
        <f>IF(F2029="","",INDEX('기사 리스트'!B:B,MATCH("https://skinnonews.com"&amp;A2029,'기사 리스트'!C:C,0)))</f>
        <v/>
      </c>
    </row>
    <row r="2030" spans="1:10">
      <c r="A2030" s="30" t="s">
        <v>1850</v>
      </c>
      <c r="B2030" s="30" t="s">
        <v>2911</v>
      </c>
      <c r="C2030" s="30">
        <v>2</v>
      </c>
      <c r="D2030" s="30">
        <v>2</v>
      </c>
      <c r="F2030" s="24" t="str">
        <f>IFERROR(MATCH(A2030,기사별유입!$J$3:$J$3072,0),"")</f>
        <v/>
      </c>
      <c r="G2030" s="24" t="str">
        <f>IF(F2030="","",F2030&amp;"@"&amp;COUNTIF($F$1:F2030,F2030))</f>
        <v/>
      </c>
      <c r="H2030" s="24" t="str">
        <f t="shared" si="31"/>
        <v>Naver 검색</v>
      </c>
      <c r="J2030" s="24" t="str">
        <f>IF(F2030="","",INDEX('기사 리스트'!B:B,MATCH("https://skinnonews.com"&amp;A2030,'기사 리스트'!C:C,0)))</f>
        <v/>
      </c>
    </row>
    <row r="2031" spans="1:10">
      <c r="A2031" s="30" t="s">
        <v>2667</v>
      </c>
      <c r="B2031" s="30" t="s">
        <v>2925</v>
      </c>
      <c r="C2031" s="30">
        <v>2</v>
      </c>
      <c r="D2031" s="30">
        <v>2</v>
      </c>
      <c r="F2031" s="24" t="str">
        <f>IFERROR(MATCH(A2031,기사별유입!$J$3:$J$3072,0),"")</f>
        <v/>
      </c>
      <c r="G2031" s="24" t="str">
        <f>IF(F2031="","",F2031&amp;"@"&amp;COUNTIF($F$1:F2031,F2031))</f>
        <v/>
      </c>
      <c r="H2031" s="24" t="str">
        <f t="shared" si="31"/>
        <v>Naver.com</v>
      </c>
      <c r="J2031" s="24" t="str">
        <f>IF(F2031="","",INDEX('기사 리스트'!B:B,MATCH("https://skinnonews.com"&amp;A2031,'기사 리스트'!C:C,0)))</f>
        <v/>
      </c>
    </row>
    <row r="2032" spans="1:10">
      <c r="A2032" s="30" t="s">
        <v>1317</v>
      </c>
      <c r="B2032" s="30" t="s">
        <v>2913</v>
      </c>
      <c r="C2032" s="30">
        <v>2</v>
      </c>
      <c r="D2032" s="30">
        <v>1</v>
      </c>
      <c r="F2032" s="24" t="str">
        <f>IFERROR(MATCH(A2032,기사별유입!$J$3:$J$3072,0),"")</f>
        <v/>
      </c>
      <c r="G2032" s="24" t="str">
        <f>IF(F2032="","",F2032&amp;"@"&amp;COUNTIF($F$1:F2032,F2032))</f>
        <v/>
      </c>
      <c r="H2032" s="24" t="str">
        <f t="shared" si="31"/>
        <v>Sk-on.com</v>
      </c>
      <c r="J2032" s="24" t="str">
        <f>IF(F2032="","",INDEX('기사 리스트'!B:B,MATCH("https://skinnonews.com"&amp;A2032,'기사 리스트'!C:C,0)))</f>
        <v/>
      </c>
    </row>
    <row r="2033" spans="1:10">
      <c r="A2033" s="30" t="s">
        <v>2668</v>
      </c>
      <c r="B2033" s="30" t="s">
        <v>3413</v>
      </c>
      <c r="C2033" s="30">
        <v>2</v>
      </c>
      <c r="D2033" s="30">
        <v>1</v>
      </c>
      <c r="F2033" s="24" t="str">
        <f>IFERROR(MATCH(A2033,기사별유입!$J$3:$J$3072,0),"")</f>
        <v/>
      </c>
      <c r="G2033" s="24" t="str">
        <f>IF(F2033="","",F2033&amp;"@"&amp;COUNTIF($F$1:F2033,F2033))</f>
        <v/>
      </c>
      <c r="H2033" s="24" t="str">
        <f t="shared" si="31"/>
        <v>Chatgpt.com</v>
      </c>
      <c r="J2033" s="24" t="str">
        <f>IF(F2033="","",INDEX('기사 리스트'!B:B,MATCH("https://skinnonews.com"&amp;A2033,'기사 리스트'!C:C,0)))</f>
        <v/>
      </c>
    </row>
    <row r="2034" spans="1:10">
      <c r="A2034" s="30" t="s">
        <v>2245</v>
      </c>
      <c r="B2034" s="30" t="s">
        <v>2910</v>
      </c>
      <c r="C2034" s="30">
        <v>2</v>
      </c>
      <c r="D2034" s="30">
        <v>2</v>
      </c>
      <c r="F2034" s="24" t="str">
        <f>IFERROR(MATCH(A2034,기사별유입!$J$3:$J$3072,0),"")</f>
        <v/>
      </c>
      <c r="G2034" s="24" t="str">
        <f>IF(F2034="","",F2034&amp;"@"&amp;COUNTIF($F$1:F2034,F2034))</f>
        <v/>
      </c>
      <c r="H2034" s="24" t="str">
        <f t="shared" si="31"/>
        <v>Google 검색</v>
      </c>
      <c r="J2034" s="24" t="str">
        <f>IF(F2034="","",INDEX('기사 리스트'!B:B,MATCH("https://skinnonews.com"&amp;A2034,'기사 리스트'!C:C,0)))</f>
        <v/>
      </c>
    </row>
    <row r="2035" spans="1:10">
      <c r="A2035" s="30" t="s">
        <v>2496</v>
      </c>
      <c r="B2035" s="30" t="s">
        <v>2910</v>
      </c>
      <c r="C2035" s="30">
        <v>2</v>
      </c>
      <c r="D2035" s="30">
        <v>2</v>
      </c>
      <c r="F2035" s="24" t="str">
        <f>IFERROR(MATCH(A2035,기사별유입!$J$3:$J$3072,0),"")</f>
        <v/>
      </c>
      <c r="G2035" s="24" t="str">
        <f>IF(F2035="","",F2035&amp;"@"&amp;COUNTIF($F$1:F2035,F2035))</f>
        <v/>
      </c>
      <c r="H2035" s="24" t="str">
        <f t="shared" si="31"/>
        <v>Google 검색</v>
      </c>
      <c r="J2035" s="24" t="str">
        <f>IF(F2035="","",INDEX('기사 리스트'!B:B,MATCH("https://skinnonews.com"&amp;A2035,'기사 리스트'!C:C,0)))</f>
        <v/>
      </c>
    </row>
    <row r="2036" spans="1:10">
      <c r="A2036" s="30" t="s">
        <v>3148</v>
      </c>
      <c r="B2036" s="30" t="s">
        <v>2910</v>
      </c>
      <c r="C2036" s="30">
        <v>2</v>
      </c>
      <c r="D2036" s="30">
        <v>2</v>
      </c>
      <c r="F2036" s="24" t="str">
        <f>IFERROR(MATCH(A2036,기사별유입!$J$3:$J$3072,0),"")</f>
        <v/>
      </c>
      <c r="G2036" s="24" t="str">
        <f>IF(F2036="","",F2036&amp;"@"&amp;COUNTIF($F$1:F2036,F2036))</f>
        <v/>
      </c>
      <c r="H2036" s="24" t="str">
        <f t="shared" si="31"/>
        <v>Google 검색</v>
      </c>
      <c r="J2036" s="24" t="str">
        <f>IF(F2036="","",INDEX('기사 리스트'!B:B,MATCH("https://skinnonews.com"&amp;A2036,'기사 리스트'!C:C,0)))</f>
        <v/>
      </c>
    </row>
    <row r="2037" spans="1:10">
      <c r="A2037" s="30" t="s">
        <v>2497</v>
      </c>
      <c r="B2037" s="30" t="s">
        <v>2910</v>
      </c>
      <c r="C2037" s="30">
        <v>2</v>
      </c>
      <c r="D2037" s="30">
        <v>2</v>
      </c>
      <c r="F2037" s="24" t="str">
        <f>IFERROR(MATCH(A2037,기사별유입!$J$3:$J$3072,0),"")</f>
        <v/>
      </c>
      <c r="G2037" s="24" t="str">
        <f>IF(F2037="","",F2037&amp;"@"&amp;COUNTIF($F$1:F2037,F2037))</f>
        <v/>
      </c>
      <c r="H2037" s="24" t="str">
        <f t="shared" si="31"/>
        <v>Google 검색</v>
      </c>
      <c r="J2037" s="24" t="str">
        <f>IF(F2037="","",INDEX('기사 리스트'!B:B,MATCH("https://skinnonews.com"&amp;A2037,'기사 리스트'!C:C,0)))</f>
        <v/>
      </c>
    </row>
    <row r="2038" spans="1:10">
      <c r="A2038" s="30" t="s">
        <v>3680</v>
      </c>
      <c r="B2038" s="30" t="s">
        <v>2910</v>
      </c>
      <c r="C2038" s="30">
        <v>2</v>
      </c>
      <c r="D2038" s="30">
        <v>2</v>
      </c>
      <c r="F2038" s="24" t="str">
        <f>IFERROR(MATCH(A2038,기사별유입!$J$3:$J$3072,0),"")</f>
        <v/>
      </c>
      <c r="G2038" s="24" t="str">
        <f>IF(F2038="","",F2038&amp;"@"&amp;COUNTIF($F$1:F2038,F2038))</f>
        <v/>
      </c>
      <c r="H2038" s="24" t="str">
        <f t="shared" si="31"/>
        <v>Google 검색</v>
      </c>
      <c r="J2038" s="24" t="str">
        <f>IF(F2038="","",INDEX('기사 리스트'!B:B,MATCH("https://skinnonews.com"&amp;A2038,'기사 리스트'!C:C,0)))</f>
        <v/>
      </c>
    </row>
    <row r="2039" spans="1:10">
      <c r="A2039" s="30" t="s">
        <v>2500</v>
      </c>
      <c r="B2039" s="30" t="s">
        <v>2910</v>
      </c>
      <c r="C2039" s="30">
        <v>2</v>
      </c>
      <c r="D2039" s="30">
        <v>1</v>
      </c>
      <c r="F2039" s="24" t="str">
        <f>IFERROR(MATCH(A2039,기사별유입!$J$3:$J$3072,0),"")</f>
        <v/>
      </c>
      <c r="G2039" s="24" t="str">
        <f>IF(F2039="","",F2039&amp;"@"&amp;COUNTIF($F$1:F2039,F2039))</f>
        <v/>
      </c>
      <c r="H2039" s="24" t="str">
        <f t="shared" si="31"/>
        <v>Google 검색</v>
      </c>
      <c r="J2039" s="24" t="str">
        <f>IF(F2039="","",INDEX('기사 리스트'!B:B,MATCH("https://skinnonews.com"&amp;A2039,'기사 리스트'!C:C,0)))</f>
        <v/>
      </c>
    </row>
    <row r="2040" spans="1:10">
      <c r="A2040" s="30" t="s">
        <v>2362</v>
      </c>
      <c r="B2040" s="30" t="s">
        <v>2910</v>
      </c>
      <c r="C2040" s="30">
        <v>2</v>
      </c>
      <c r="D2040" s="30">
        <v>1</v>
      </c>
      <c r="F2040" s="24" t="str">
        <f>IFERROR(MATCH(A2040,기사별유입!$J$3:$J$3072,0),"")</f>
        <v/>
      </c>
      <c r="G2040" s="24" t="str">
        <f>IF(F2040="","",F2040&amp;"@"&amp;COUNTIF($F$1:F2040,F2040))</f>
        <v/>
      </c>
      <c r="H2040" s="24" t="str">
        <f t="shared" si="31"/>
        <v>Google 검색</v>
      </c>
      <c r="J2040" s="24" t="str">
        <f>IF(F2040="","",INDEX('기사 리스트'!B:B,MATCH("https://skinnonews.com"&amp;A2040,'기사 리스트'!C:C,0)))</f>
        <v/>
      </c>
    </row>
    <row r="2041" spans="1:10">
      <c r="A2041" s="30" t="s">
        <v>2363</v>
      </c>
      <c r="B2041" s="30" t="s">
        <v>2910</v>
      </c>
      <c r="C2041" s="30">
        <v>2</v>
      </c>
      <c r="D2041" s="30">
        <v>2</v>
      </c>
      <c r="F2041" s="24" t="str">
        <f>IFERROR(MATCH(A2041,기사별유입!$J$3:$J$3072,0),"")</f>
        <v/>
      </c>
      <c r="G2041" s="24" t="str">
        <f>IF(F2041="","",F2041&amp;"@"&amp;COUNTIF($F$1:F2041,F2041))</f>
        <v/>
      </c>
      <c r="H2041" s="24" t="str">
        <f t="shared" si="31"/>
        <v>Google 검색</v>
      </c>
      <c r="J2041" s="24" t="str">
        <f>IF(F2041="","",INDEX('기사 리스트'!B:B,MATCH("https://skinnonews.com"&amp;A2041,'기사 리스트'!C:C,0)))</f>
        <v/>
      </c>
    </row>
    <row r="2042" spans="1:10">
      <c r="A2042" s="30" t="s">
        <v>1620</v>
      </c>
      <c r="B2042" s="30" t="s">
        <v>3413</v>
      </c>
      <c r="C2042" s="30">
        <v>2</v>
      </c>
      <c r="D2042" s="30">
        <v>1</v>
      </c>
      <c r="F2042" s="24" t="str">
        <f>IFERROR(MATCH(A2042,기사별유입!$J$3:$J$3072,0),"")</f>
        <v/>
      </c>
      <c r="G2042" s="24" t="str">
        <f>IF(F2042="","",F2042&amp;"@"&amp;COUNTIF($F$1:F2042,F2042))</f>
        <v/>
      </c>
      <c r="H2042" s="24" t="str">
        <f t="shared" si="31"/>
        <v>Chatgpt.com</v>
      </c>
      <c r="J2042" s="24" t="str">
        <f>IF(F2042="","",INDEX('기사 리스트'!B:B,MATCH("https://skinnonews.com"&amp;A2042,'기사 리스트'!C:C,0)))</f>
        <v/>
      </c>
    </row>
    <row r="2043" spans="1:10">
      <c r="A2043" s="30" t="s">
        <v>3246</v>
      </c>
      <c r="B2043" s="30" t="s">
        <v>2915</v>
      </c>
      <c r="C2043" s="30">
        <v>2</v>
      </c>
      <c r="D2043" s="30">
        <v>1</v>
      </c>
      <c r="F2043" s="24" t="str">
        <f>IFERROR(MATCH(A2043,기사별유입!$J$3:$J$3072,0),"")</f>
        <v/>
      </c>
      <c r="G2043" s="24" t="str">
        <f>IF(F2043="","",F2043&amp;"@"&amp;COUNTIF($F$1:F2043,F2043))</f>
        <v/>
      </c>
      <c r="H2043" s="24" t="str">
        <f t="shared" si="31"/>
        <v>Skgeocentric.com</v>
      </c>
      <c r="J2043" s="24" t="str">
        <f>IF(F2043="","",INDEX('기사 리스트'!B:B,MATCH("https://skinnonews.com"&amp;A2043,'기사 리스트'!C:C,0)))</f>
        <v/>
      </c>
    </row>
    <row r="2044" spans="1:10">
      <c r="A2044" s="30" t="s">
        <v>3593</v>
      </c>
      <c r="B2044" s="30" t="s">
        <v>2910</v>
      </c>
      <c r="C2044" s="30">
        <v>2</v>
      </c>
      <c r="D2044" s="30">
        <v>2</v>
      </c>
      <c r="F2044" s="24" t="str">
        <f>IFERROR(MATCH(A2044,기사별유입!$J$3:$J$3072,0),"")</f>
        <v/>
      </c>
      <c r="G2044" s="24" t="str">
        <f>IF(F2044="","",F2044&amp;"@"&amp;COUNTIF($F$1:F2044,F2044))</f>
        <v/>
      </c>
      <c r="H2044" s="24" t="str">
        <f t="shared" si="31"/>
        <v>Google 검색</v>
      </c>
      <c r="J2044" s="24" t="str">
        <f>IF(F2044="","",INDEX('기사 리스트'!B:B,MATCH("https://skinnonews.com"&amp;A2044,'기사 리스트'!C:C,0)))</f>
        <v/>
      </c>
    </row>
    <row r="2045" spans="1:10">
      <c r="A2045" s="30" t="s">
        <v>3681</v>
      </c>
      <c r="B2045" s="30" t="s">
        <v>2910</v>
      </c>
      <c r="C2045" s="30">
        <v>2</v>
      </c>
      <c r="D2045" s="30">
        <v>2</v>
      </c>
      <c r="F2045" s="24" t="str">
        <f>IFERROR(MATCH(A2045,기사별유입!$J$3:$J$3072,0),"")</f>
        <v/>
      </c>
      <c r="G2045" s="24" t="str">
        <f>IF(F2045="","",F2045&amp;"@"&amp;COUNTIF($F$1:F2045,F2045))</f>
        <v/>
      </c>
      <c r="H2045" s="24" t="str">
        <f t="shared" si="31"/>
        <v>Google 검색</v>
      </c>
      <c r="J2045" s="24" t="str">
        <f>IF(F2045="","",INDEX('기사 리스트'!B:B,MATCH("https://skinnonews.com"&amp;A2045,'기사 리스트'!C:C,0)))</f>
        <v/>
      </c>
    </row>
    <row r="2046" spans="1:10">
      <c r="A2046" s="30" t="s">
        <v>1514</v>
      </c>
      <c r="B2046" s="30" t="s">
        <v>2925</v>
      </c>
      <c r="C2046" s="30">
        <v>2</v>
      </c>
      <c r="D2046" s="30">
        <v>2</v>
      </c>
      <c r="F2046" s="24" t="str">
        <f>IFERROR(MATCH(A2046,기사별유입!$J$3:$J$3072,0),"")</f>
        <v/>
      </c>
      <c r="G2046" s="24" t="str">
        <f>IF(F2046="","",F2046&amp;"@"&amp;COUNTIF($F$1:F2046,F2046))</f>
        <v/>
      </c>
      <c r="H2046" s="24" t="str">
        <f t="shared" si="31"/>
        <v>Naver.com</v>
      </c>
      <c r="J2046" s="24" t="str">
        <f>IF(F2046="","",INDEX('기사 리스트'!B:B,MATCH("https://skinnonews.com"&amp;A2046,'기사 리스트'!C:C,0)))</f>
        <v/>
      </c>
    </row>
    <row r="2047" spans="1:10">
      <c r="A2047" s="30" t="s">
        <v>3682</v>
      </c>
      <c r="B2047" s="30" t="s">
        <v>2910</v>
      </c>
      <c r="C2047" s="30">
        <v>2</v>
      </c>
      <c r="D2047" s="30">
        <v>2</v>
      </c>
      <c r="F2047" s="24" t="str">
        <f>IFERROR(MATCH(A2047,기사별유입!$J$3:$J$3072,0),"")</f>
        <v/>
      </c>
      <c r="G2047" s="24" t="str">
        <f>IF(F2047="","",F2047&amp;"@"&amp;COUNTIF($F$1:F2047,F2047))</f>
        <v/>
      </c>
      <c r="H2047" s="24" t="str">
        <f t="shared" si="31"/>
        <v>Google 검색</v>
      </c>
      <c r="J2047" s="24" t="str">
        <f>IF(F2047="","",INDEX('기사 리스트'!B:B,MATCH("https://skinnonews.com"&amp;A2047,'기사 리스트'!C:C,0)))</f>
        <v/>
      </c>
    </row>
    <row r="2048" spans="1:10">
      <c r="A2048" s="30" t="s">
        <v>3595</v>
      </c>
      <c r="B2048" s="30" t="s">
        <v>2910</v>
      </c>
      <c r="C2048" s="30">
        <v>2</v>
      </c>
      <c r="D2048" s="30">
        <v>1</v>
      </c>
      <c r="F2048" s="24" t="str">
        <f>IFERROR(MATCH(A2048,기사별유입!$J$3:$J$3072,0),"")</f>
        <v/>
      </c>
      <c r="G2048" s="24" t="str">
        <f>IF(F2048="","",F2048&amp;"@"&amp;COUNTIF($F$1:F2048,F2048))</f>
        <v/>
      </c>
      <c r="H2048" s="24" t="str">
        <f t="shared" si="31"/>
        <v>Google 검색</v>
      </c>
      <c r="J2048" s="24" t="str">
        <f>IF(F2048="","",INDEX('기사 리스트'!B:B,MATCH("https://skinnonews.com"&amp;A2048,'기사 리스트'!C:C,0)))</f>
        <v/>
      </c>
    </row>
    <row r="2049" spans="1:10">
      <c r="A2049" s="30" t="s">
        <v>1585</v>
      </c>
      <c r="B2049" s="30" t="s">
        <v>2915</v>
      </c>
      <c r="C2049" s="30">
        <v>2</v>
      </c>
      <c r="D2049" s="30">
        <v>1</v>
      </c>
      <c r="F2049" s="24" t="str">
        <f>IFERROR(MATCH(A2049,기사별유입!$J$3:$J$3072,0),"")</f>
        <v/>
      </c>
      <c r="G2049" s="24" t="str">
        <f>IF(F2049="","",F2049&amp;"@"&amp;COUNTIF($F$1:F2049,F2049))</f>
        <v/>
      </c>
      <c r="H2049" s="24" t="str">
        <f t="shared" si="31"/>
        <v>Skgeocentric.com</v>
      </c>
      <c r="J2049" s="24" t="str">
        <f>IF(F2049="","",INDEX('기사 리스트'!B:B,MATCH("https://skinnonews.com"&amp;A2049,'기사 리스트'!C:C,0)))</f>
        <v/>
      </c>
    </row>
    <row r="2050" spans="1:10">
      <c r="A2050" s="30" t="s">
        <v>1456</v>
      </c>
      <c r="B2050" s="30" t="s">
        <v>2909</v>
      </c>
      <c r="C2050" s="30">
        <v>2</v>
      </c>
      <c r="D2050" s="30">
        <v>2</v>
      </c>
      <c r="F2050" s="24" t="str">
        <f>IFERROR(MATCH(A2050,기사별유입!$J$3:$J$3072,0),"")</f>
        <v/>
      </c>
      <c r="G2050" s="24" t="str">
        <f>IF(F2050="","",F2050&amp;"@"&amp;COUNTIF($F$1:F2050,F2050))</f>
        <v/>
      </c>
      <c r="H2050" s="24" t="str">
        <f t="shared" si="31"/>
        <v>직접유입</v>
      </c>
      <c r="J2050" s="24" t="str">
        <f>IF(F2050="","",INDEX('기사 리스트'!B:B,MATCH("https://skinnonews.com"&amp;A2050,'기사 리스트'!C:C,0)))</f>
        <v/>
      </c>
    </row>
    <row r="2051" spans="1:10">
      <c r="A2051" s="30" t="s">
        <v>1456</v>
      </c>
      <c r="B2051" s="30" t="s">
        <v>2916</v>
      </c>
      <c r="C2051" s="30">
        <v>2</v>
      </c>
      <c r="D2051" s="30">
        <v>2</v>
      </c>
      <c r="F2051" s="24" t="str">
        <f>IFERROR(MATCH(A2051,기사별유입!$J$3:$J$3072,0),"")</f>
        <v/>
      </c>
      <c r="G2051" s="24" t="str">
        <f>IF(F2051="","",F2051&amp;"@"&amp;COUNTIF($F$1:F2051,F2051))</f>
        <v/>
      </c>
      <c r="H2051" s="24" t="str">
        <f t="shared" ref="H2051:H2114" si="32">IF(B2051="naver","Naver 검색",IF(B2051="google","Google 검색",IF(B2051="(direct)","직접유입",UPPER(LEFT(B2051,1))&amp;MID(B2051,2,99))))</f>
        <v>Bing</v>
      </c>
      <c r="J2051" s="24" t="str">
        <f>IF(F2051="","",INDEX('기사 리스트'!B:B,MATCH("https://skinnonews.com"&amp;A2051,'기사 리스트'!C:C,0)))</f>
        <v/>
      </c>
    </row>
    <row r="2052" spans="1:10">
      <c r="A2052" s="30" t="s">
        <v>2671</v>
      </c>
      <c r="B2052" s="30" t="s">
        <v>2910</v>
      </c>
      <c r="C2052" s="30">
        <v>2</v>
      </c>
      <c r="D2052" s="30">
        <v>2</v>
      </c>
      <c r="F2052" s="24" t="str">
        <f>IFERROR(MATCH(A2052,기사별유입!$J$3:$J$3072,0),"")</f>
        <v/>
      </c>
      <c r="G2052" s="24" t="str">
        <f>IF(F2052="","",F2052&amp;"@"&amp;COUNTIF($F$1:F2052,F2052))</f>
        <v/>
      </c>
      <c r="H2052" s="24" t="str">
        <f t="shared" si="32"/>
        <v>Google 검색</v>
      </c>
      <c r="J2052" s="24" t="str">
        <f>IF(F2052="","",INDEX('기사 리스트'!B:B,MATCH("https://skinnonews.com"&amp;A2052,'기사 리스트'!C:C,0)))</f>
        <v/>
      </c>
    </row>
    <row r="2053" spans="1:10">
      <c r="A2053" s="30" t="s">
        <v>2671</v>
      </c>
      <c r="B2053" s="30" t="s">
        <v>2935</v>
      </c>
      <c r="C2053" s="30">
        <v>2</v>
      </c>
      <c r="D2053" s="30">
        <v>2</v>
      </c>
      <c r="F2053" s="24" t="str">
        <f>IFERROR(MATCH(A2053,기사별유입!$J$3:$J$3072,0),"")</f>
        <v/>
      </c>
      <c r="G2053" s="24" t="str">
        <f>IF(F2053="","",F2053&amp;"@"&amp;COUNTIF($F$1:F2053,F2053))</f>
        <v/>
      </c>
      <c r="H2053" s="24" t="str">
        <f t="shared" si="32"/>
        <v>M.search.naver.com</v>
      </c>
      <c r="J2053" s="24" t="str">
        <f>IF(F2053="","",INDEX('기사 리스트'!B:B,MATCH("https://skinnonews.com"&amp;A2053,'기사 리스트'!C:C,0)))</f>
        <v/>
      </c>
    </row>
    <row r="2054" spans="1:10">
      <c r="A2054" s="30" t="s">
        <v>3597</v>
      </c>
      <c r="B2054" s="30" t="s">
        <v>2911</v>
      </c>
      <c r="C2054" s="30">
        <v>2</v>
      </c>
      <c r="D2054" s="30">
        <v>2</v>
      </c>
      <c r="F2054" s="24" t="str">
        <f>IFERROR(MATCH(A2054,기사별유입!$J$3:$J$3072,0),"")</f>
        <v/>
      </c>
      <c r="G2054" s="24" t="str">
        <f>IF(F2054="","",F2054&amp;"@"&amp;COUNTIF($F$1:F2054,F2054))</f>
        <v/>
      </c>
      <c r="H2054" s="24" t="str">
        <f t="shared" si="32"/>
        <v>Naver 검색</v>
      </c>
      <c r="J2054" s="24" t="str">
        <f>IF(F2054="","",INDEX('기사 리스트'!B:B,MATCH("https://skinnonews.com"&amp;A2054,'기사 리스트'!C:C,0)))</f>
        <v/>
      </c>
    </row>
    <row r="2055" spans="1:10">
      <c r="A2055" s="30" t="s">
        <v>1423</v>
      </c>
      <c r="B2055" s="30" t="s">
        <v>2917</v>
      </c>
      <c r="C2055" s="30">
        <v>2</v>
      </c>
      <c r="D2055" s="30">
        <v>2</v>
      </c>
      <c r="F2055" s="24" t="str">
        <f>IFERROR(MATCH(A2055,기사별유입!$J$3:$J$3072,0),"")</f>
        <v/>
      </c>
      <c r="G2055" s="24" t="str">
        <f>IF(F2055="","",F2055&amp;"@"&amp;COUNTIF($F$1:F2055,F2055))</f>
        <v/>
      </c>
      <c r="H2055" s="24" t="str">
        <f t="shared" si="32"/>
        <v>Skincheonpetrochem.com</v>
      </c>
      <c r="J2055" s="24" t="str">
        <f>IF(F2055="","",INDEX('기사 리스트'!B:B,MATCH("https://skinnonews.com"&amp;A2055,'기사 리스트'!C:C,0)))</f>
        <v/>
      </c>
    </row>
    <row r="2056" spans="1:10">
      <c r="A2056" s="30" t="s">
        <v>3556</v>
      </c>
      <c r="B2056" s="30" t="s">
        <v>2910</v>
      </c>
      <c r="C2056" s="30">
        <v>2</v>
      </c>
      <c r="D2056" s="30">
        <v>2</v>
      </c>
      <c r="F2056" s="24" t="str">
        <f>IFERROR(MATCH(A2056,기사별유입!$J$3:$J$3072,0),"")</f>
        <v/>
      </c>
      <c r="G2056" s="24" t="str">
        <f>IF(F2056="","",F2056&amp;"@"&amp;COUNTIF($F$1:F2056,F2056))</f>
        <v/>
      </c>
      <c r="H2056" s="24" t="str">
        <f t="shared" si="32"/>
        <v>Google 검색</v>
      </c>
      <c r="J2056" s="24" t="str">
        <f>IF(F2056="","",INDEX('기사 리스트'!B:B,MATCH("https://skinnonews.com"&amp;A2056,'기사 리스트'!C:C,0)))</f>
        <v/>
      </c>
    </row>
    <row r="2057" spans="1:10">
      <c r="A2057" s="30" t="s">
        <v>1586</v>
      </c>
      <c r="B2057" s="30" t="s">
        <v>2911</v>
      </c>
      <c r="C2057" s="30">
        <v>2</v>
      </c>
      <c r="D2057" s="30">
        <v>1</v>
      </c>
      <c r="F2057" s="24" t="str">
        <f>IFERROR(MATCH(A2057,기사별유입!$J$3:$J$3072,0),"")</f>
        <v/>
      </c>
      <c r="G2057" s="24" t="str">
        <f>IF(F2057="","",F2057&amp;"@"&amp;COUNTIF($F$1:F2057,F2057))</f>
        <v/>
      </c>
      <c r="H2057" s="24" t="str">
        <f t="shared" si="32"/>
        <v>Naver 검색</v>
      </c>
      <c r="J2057" s="24" t="str">
        <f>IF(F2057="","",INDEX('기사 리스트'!B:B,MATCH("https://skinnonews.com"&amp;A2057,'기사 리스트'!C:C,0)))</f>
        <v/>
      </c>
    </row>
    <row r="2058" spans="1:10">
      <c r="A2058" s="30" t="s">
        <v>1319</v>
      </c>
      <c r="B2058" s="30" t="s">
        <v>2909</v>
      </c>
      <c r="C2058" s="30">
        <v>2</v>
      </c>
      <c r="D2058" s="30">
        <v>2</v>
      </c>
      <c r="F2058" s="24" t="str">
        <f>IFERROR(MATCH(A2058,기사별유입!$J$3:$J$3072,0),"")</f>
        <v/>
      </c>
      <c r="G2058" s="24" t="str">
        <f>IF(F2058="","",F2058&amp;"@"&amp;COUNTIF($F$1:F2058,F2058))</f>
        <v/>
      </c>
      <c r="H2058" s="24" t="str">
        <f t="shared" si="32"/>
        <v>직접유입</v>
      </c>
      <c r="J2058" s="24" t="str">
        <f>IF(F2058="","",INDEX('기사 리스트'!B:B,MATCH("https://skinnonews.com"&amp;A2058,'기사 리스트'!C:C,0)))</f>
        <v/>
      </c>
    </row>
    <row r="2059" spans="1:10">
      <c r="A2059" s="30" t="s">
        <v>1232</v>
      </c>
      <c r="B2059" s="30" t="s">
        <v>2948</v>
      </c>
      <c r="C2059" s="30">
        <v>2</v>
      </c>
      <c r="D2059" s="30">
        <v>1</v>
      </c>
      <c r="F2059" s="24">
        <f>IFERROR(MATCH(A2059,기사별유입!$J$3:$J$3072,0),"")</f>
        <v>23</v>
      </c>
      <c r="G2059" s="24" t="str">
        <f>IF(F2059="","",F2059&amp;"@"&amp;COUNTIF($F$1:F2059,F2059))</f>
        <v>23@5</v>
      </c>
      <c r="H2059" s="24" t="str">
        <f t="shared" si="32"/>
        <v>Lens.google.com</v>
      </c>
      <c r="J2059" s="24" t="str">
        <f>IF(F2059="","",INDEX('기사 리스트'!B:B,MATCH("https://skinnonews.com"&amp;A2059,'기사 리스트'!C:C,0)))</f>
        <v>[SKinno Tech] 지금 음극재가 주목받는 이유?</v>
      </c>
    </row>
    <row r="2060" spans="1:10">
      <c r="A2060" s="30" t="s">
        <v>1232</v>
      </c>
      <c r="B2060" s="30" t="s">
        <v>2925</v>
      </c>
      <c r="C2060" s="30">
        <v>2</v>
      </c>
      <c r="D2060" s="30">
        <v>2</v>
      </c>
      <c r="F2060" s="24">
        <f>IFERROR(MATCH(A2060,기사별유입!$J$3:$J$3072,0),"")</f>
        <v>23</v>
      </c>
      <c r="G2060" s="24" t="str">
        <f>IF(F2060="","",F2060&amp;"@"&amp;COUNTIF($F$1:F2060,F2060))</f>
        <v>23@6</v>
      </c>
      <c r="H2060" s="24" t="str">
        <f t="shared" si="32"/>
        <v>Naver.com</v>
      </c>
      <c r="J2060" s="24" t="str">
        <f>IF(F2060="","",INDEX('기사 리스트'!B:B,MATCH("https://skinnonews.com"&amp;A2060,'기사 리스트'!C:C,0)))</f>
        <v>[SKinno Tech] 지금 음극재가 주목받는 이유?</v>
      </c>
    </row>
    <row r="2061" spans="1:10">
      <c r="A2061" s="30" t="s">
        <v>1812</v>
      </c>
      <c r="B2061" s="30" t="s">
        <v>2910</v>
      </c>
      <c r="C2061" s="30">
        <v>2</v>
      </c>
      <c r="D2061" s="30">
        <v>2</v>
      </c>
      <c r="F2061" s="24" t="str">
        <f>IFERROR(MATCH(A2061,기사별유입!$J$3:$J$3072,0),"")</f>
        <v/>
      </c>
      <c r="G2061" s="24" t="str">
        <f>IF(F2061="","",F2061&amp;"@"&amp;COUNTIF($F$1:F2061,F2061))</f>
        <v/>
      </c>
      <c r="H2061" s="24" t="str">
        <f t="shared" si="32"/>
        <v>Google 검색</v>
      </c>
      <c r="J2061" s="24" t="str">
        <f>IF(F2061="","",INDEX('기사 리스트'!B:B,MATCH("https://skinnonews.com"&amp;A2061,'기사 리스트'!C:C,0)))</f>
        <v/>
      </c>
    </row>
    <row r="2062" spans="1:10">
      <c r="A2062" s="30" t="s">
        <v>1756</v>
      </c>
      <c r="B2062" s="30" t="s">
        <v>2910</v>
      </c>
      <c r="C2062" s="30">
        <v>2</v>
      </c>
      <c r="D2062" s="30">
        <v>2</v>
      </c>
      <c r="F2062" s="24" t="str">
        <f>IFERROR(MATCH(A2062,기사별유입!$J$3:$J$3072,0),"")</f>
        <v/>
      </c>
      <c r="G2062" s="24" t="str">
        <f>IF(F2062="","",F2062&amp;"@"&amp;COUNTIF($F$1:F2062,F2062))</f>
        <v/>
      </c>
      <c r="H2062" s="24" t="str">
        <f t="shared" si="32"/>
        <v>Google 검색</v>
      </c>
      <c r="J2062" s="24" t="str">
        <f>IF(F2062="","",INDEX('기사 리스트'!B:B,MATCH("https://skinnonews.com"&amp;A2062,'기사 리스트'!C:C,0)))</f>
        <v/>
      </c>
    </row>
    <row r="2063" spans="1:10">
      <c r="A2063" s="30" t="s">
        <v>2366</v>
      </c>
      <c r="B2063" s="30" t="s">
        <v>2909</v>
      </c>
      <c r="C2063" s="30">
        <v>2</v>
      </c>
      <c r="D2063" s="30">
        <v>1</v>
      </c>
      <c r="F2063" s="24" t="str">
        <f>IFERROR(MATCH(A2063,기사별유입!$J$3:$J$3072,0),"")</f>
        <v/>
      </c>
      <c r="G2063" s="24" t="str">
        <f>IF(F2063="","",F2063&amp;"@"&amp;COUNTIF($F$1:F2063,F2063))</f>
        <v/>
      </c>
      <c r="H2063" s="24" t="str">
        <f t="shared" si="32"/>
        <v>직접유입</v>
      </c>
      <c r="J2063" s="24" t="str">
        <f>IF(F2063="","",INDEX('기사 리스트'!B:B,MATCH("https://skinnonews.com"&amp;A2063,'기사 리스트'!C:C,0)))</f>
        <v/>
      </c>
    </row>
    <row r="2064" spans="1:10">
      <c r="A2064" s="30" t="s">
        <v>1587</v>
      </c>
      <c r="B2064" s="30" t="s">
        <v>2910</v>
      </c>
      <c r="C2064" s="30">
        <v>2</v>
      </c>
      <c r="D2064" s="30">
        <v>2</v>
      </c>
      <c r="F2064" s="24" t="str">
        <f>IFERROR(MATCH(A2064,기사별유입!$J$3:$J$3072,0),"")</f>
        <v/>
      </c>
      <c r="G2064" s="24" t="str">
        <f>IF(F2064="","",F2064&amp;"@"&amp;COUNTIF($F$1:F2064,F2064))</f>
        <v/>
      </c>
      <c r="H2064" s="24" t="str">
        <f t="shared" si="32"/>
        <v>Google 검색</v>
      </c>
      <c r="J2064" s="24" t="str">
        <f>IF(F2064="","",INDEX('기사 리스트'!B:B,MATCH("https://skinnonews.com"&amp;A2064,'기사 리스트'!C:C,0)))</f>
        <v/>
      </c>
    </row>
    <row r="2065" spans="1:10">
      <c r="A2065" s="30" t="s">
        <v>2675</v>
      </c>
      <c r="B2065" s="30" t="s">
        <v>2910</v>
      </c>
      <c r="C2065" s="30">
        <v>2</v>
      </c>
      <c r="D2065" s="30">
        <v>2</v>
      </c>
      <c r="F2065" s="24" t="str">
        <f>IFERROR(MATCH(A2065,기사별유입!$J$3:$J$3072,0),"")</f>
        <v/>
      </c>
      <c r="G2065" s="24" t="str">
        <f>IF(F2065="","",F2065&amp;"@"&amp;COUNTIF($F$1:F2065,F2065))</f>
        <v/>
      </c>
      <c r="H2065" s="24" t="str">
        <f t="shared" si="32"/>
        <v>Google 검색</v>
      </c>
      <c r="J2065" s="24" t="str">
        <f>IF(F2065="","",INDEX('기사 리스트'!B:B,MATCH("https://skinnonews.com"&amp;A2065,'기사 리스트'!C:C,0)))</f>
        <v/>
      </c>
    </row>
    <row r="2066" spans="1:10">
      <c r="A2066" s="30" t="s">
        <v>2145</v>
      </c>
      <c r="B2066" s="30" t="s">
        <v>2911</v>
      </c>
      <c r="C2066" s="30">
        <v>2</v>
      </c>
      <c r="D2066" s="30">
        <v>2</v>
      </c>
      <c r="F2066" s="24" t="str">
        <f>IFERROR(MATCH(A2066,기사별유입!$J$3:$J$3072,0),"")</f>
        <v/>
      </c>
      <c r="G2066" s="24" t="str">
        <f>IF(F2066="","",F2066&amp;"@"&amp;COUNTIF($F$1:F2066,F2066))</f>
        <v/>
      </c>
      <c r="H2066" s="24" t="str">
        <f t="shared" si="32"/>
        <v>Naver 검색</v>
      </c>
      <c r="J2066" s="24" t="str">
        <f>IF(F2066="","",INDEX('기사 리스트'!B:B,MATCH("https://skinnonews.com"&amp;A2066,'기사 리스트'!C:C,0)))</f>
        <v/>
      </c>
    </row>
    <row r="2067" spans="1:10">
      <c r="A2067" s="30" t="s">
        <v>1369</v>
      </c>
      <c r="B2067" s="30" t="s">
        <v>2925</v>
      </c>
      <c r="C2067" s="30">
        <v>2</v>
      </c>
      <c r="D2067" s="30">
        <v>2</v>
      </c>
      <c r="F2067" s="24" t="str">
        <f>IFERROR(MATCH(A2067,기사별유입!$J$3:$J$3072,0),"")</f>
        <v/>
      </c>
      <c r="G2067" s="24" t="str">
        <f>IF(F2067="","",F2067&amp;"@"&amp;COUNTIF($F$1:F2067,F2067))</f>
        <v/>
      </c>
      <c r="H2067" s="24" t="str">
        <f t="shared" si="32"/>
        <v>Naver.com</v>
      </c>
      <c r="J2067" s="24" t="str">
        <f>IF(F2067="","",INDEX('기사 리스트'!B:B,MATCH("https://skinnonews.com"&amp;A2067,'기사 리스트'!C:C,0)))</f>
        <v/>
      </c>
    </row>
    <row r="2068" spans="1:10">
      <c r="A2068" s="30" t="s">
        <v>1457</v>
      </c>
      <c r="B2068" s="30" t="s">
        <v>2916</v>
      </c>
      <c r="C2068" s="30">
        <v>2</v>
      </c>
      <c r="D2068" s="30">
        <v>2</v>
      </c>
      <c r="F2068" s="24" t="str">
        <f>IFERROR(MATCH(A2068,기사별유입!$J$3:$J$3072,0),"")</f>
        <v/>
      </c>
      <c r="G2068" s="24" t="str">
        <f>IF(F2068="","",F2068&amp;"@"&amp;COUNTIF($F$1:F2068,F2068))</f>
        <v/>
      </c>
      <c r="H2068" s="24" t="str">
        <f t="shared" si="32"/>
        <v>Bing</v>
      </c>
      <c r="J2068" s="24" t="str">
        <f>IF(F2068="","",INDEX('기사 리스트'!B:B,MATCH("https://skinnonews.com"&amp;A2068,'기사 리스트'!C:C,0)))</f>
        <v/>
      </c>
    </row>
    <row r="2069" spans="1:10">
      <c r="A2069" s="30" t="s">
        <v>2507</v>
      </c>
      <c r="B2069" s="30" t="s">
        <v>2910</v>
      </c>
      <c r="C2069" s="30">
        <v>2</v>
      </c>
      <c r="D2069" s="30">
        <v>2</v>
      </c>
      <c r="F2069" s="24" t="str">
        <f>IFERROR(MATCH(A2069,기사별유입!$J$3:$J$3072,0),"")</f>
        <v/>
      </c>
      <c r="G2069" s="24" t="str">
        <f>IF(F2069="","",F2069&amp;"@"&amp;COUNTIF($F$1:F2069,F2069))</f>
        <v/>
      </c>
      <c r="H2069" s="24" t="str">
        <f t="shared" si="32"/>
        <v>Google 검색</v>
      </c>
      <c r="J2069" s="24" t="str">
        <f>IF(F2069="","",INDEX('기사 리스트'!B:B,MATCH("https://skinnonews.com"&amp;A2069,'기사 리스트'!C:C,0)))</f>
        <v/>
      </c>
    </row>
    <row r="2070" spans="1:10">
      <c r="A2070" s="30" t="s">
        <v>3167</v>
      </c>
      <c r="B2070" s="30" t="s">
        <v>2909</v>
      </c>
      <c r="C2070" s="30">
        <v>2</v>
      </c>
      <c r="D2070" s="30">
        <v>1</v>
      </c>
      <c r="F2070" s="24" t="str">
        <f>IFERROR(MATCH(A2070,기사별유입!$J$3:$J$3072,0),"")</f>
        <v/>
      </c>
      <c r="G2070" s="24" t="str">
        <f>IF(F2070="","",F2070&amp;"@"&amp;COUNTIF($F$1:F2070,F2070))</f>
        <v/>
      </c>
      <c r="H2070" s="24" t="str">
        <f t="shared" si="32"/>
        <v>직접유입</v>
      </c>
      <c r="J2070" s="24" t="str">
        <f>IF(F2070="","",INDEX('기사 리스트'!B:B,MATCH("https://skinnonews.com"&amp;A2070,'기사 리스트'!C:C,0)))</f>
        <v/>
      </c>
    </row>
    <row r="2071" spans="1:10">
      <c r="A2071" s="30" t="s">
        <v>2677</v>
      </c>
      <c r="B2071" s="30" t="s">
        <v>2910</v>
      </c>
      <c r="C2071" s="30">
        <v>2</v>
      </c>
      <c r="D2071" s="30">
        <v>2</v>
      </c>
      <c r="F2071" s="24" t="str">
        <f>IFERROR(MATCH(A2071,기사별유입!$J$3:$J$3072,0),"")</f>
        <v/>
      </c>
      <c r="G2071" s="24" t="str">
        <f>IF(F2071="","",F2071&amp;"@"&amp;COUNTIF($F$1:F2071,F2071))</f>
        <v/>
      </c>
      <c r="H2071" s="24" t="str">
        <f t="shared" si="32"/>
        <v>Google 검색</v>
      </c>
      <c r="J2071" s="24" t="str">
        <f>IF(F2071="","",INDEX('기사 리스트'!B:B,MATCH("https://skinnonews.com"&amp;A2071,'기사 리스트'!C:C,0)))</f>
        <v/>
      </c>
    </row>
    <row r="2072" spans="1:10">
      <c r="A2072" s="30" t="s">
        <v>1758</v>
      </c>
      <c r="B2072" s="30" t="s">
        <v>2910</v>
      </c>
      <c r="C2072" s="30">
        <v>2</v>
      </c>
      <c r="D2072" s="30">
        <v>2</v>
      </c>
      <c r="F2072" s="24" t="str">
        <f>IFERROR(MATCH(A2072,기사별유입!$J$3:$J$3072,0),"")</f>
        <v/>
      </c>
      <c r="G2072" s="24" t="str">
        <f>IF(F2072="","",F2072&amp;"@"&amp;COUNTIF($F$1:F2072,F2072))</f>
        <v/>
      </c>
      <c r="H2072" s="24" t="str">
        <f t="shared" si="32"/>
        <v>Google 검색</v>
      </c>
      <c r="J2072" s="24" t="str">
        <f>IF(F2072="","",INDEX('기사 리스트'!B:B,MATCH("https://skinnonews.com"&amp;A2072,'기사 리스트'!C:C,0)))</f>
        <v/>
      </c>
    </row>
    <row r="2073" spans="1:10">
      <c r="A2073" s="30" t="s">
        <v>1758</v>
      </c>
      <c r="B2073" s="30" t="s">
        <v>2911</v>
      </c>
      <c r="C2073" s="30">
        <v>2</v>
      </c>
      <c r="D2073" s="30">
        <v>2</v>
      </c>
      <c r="F2073" s="24" t="str">
        <f>IFERROR(MATCH(A2073,기사별유입!$J$3:$J$3072,0),"")</f>
        <v/>
      </c>
      <c r="G2073" s="24" t="str">
        <f>IF(F2073="","",F2073&amp;"@"&amp;COUNTIF($F$1:F2073,F2073))</f>
        <v/>
      </c>
      <c r="H2073" s="24" t="str">
        <f t="shared" si="32"/>
        <v>Naver 검색</v>
      </c>
      <c r="J2073" s="24" t="str">
        <f>IF(F2073="","",INDEX('기사 리스트'!B:B,MATCH("https://skinnonews.com"&amp;A2073,'기사 리스트'!C:C,0)))</f>
        <v/>
      </c>
    </row>
    <row r="2074" spans="1:10">
      <c r="A2074" s="30" t="s">
        <v>2148</v>
      </c>
      <c r="B2074" s="30" t="s">
        <v>2910</v>
      </c>
      <c r="C2074" s="30">
        <v>2</v>
      </c>
      <c r="D2074" s="30">
        <v>2</v>
      </c>
      <c r="F2074" s="24" t="str">
        <f>IFERROR(MATCH(A2074,기사별유입!$J$3:$J$3072,0),"")</f>
        <v/>
      </c>
      <c r="G2074" s="24" t="str">
        <f>IF(F2074="","",F2074&amp;"@"&amp;COUNTIF($F$1:F2074,F2074))</f>
        <v/>
      </c>
      <c r="H2074" s="24" t="str">
        <f t="shared" si="32"/>
        <v>Google 검색</v>
      </c>
      <c r="J2074" s="24" t="str">
        <f>IF(F2074="","",INDEX('기사 리스트'!B:B,MATCH("https://skinnonews.com"&amp;A2074,'기사 리스트'!C:C,0)))</f>
        <v/>
      </c>
    </row>
    <row r="2075" spans="1:10">
      <c r="A2075" s="30" t="s">
        <v>1415</v>
      </c>
      <c r="B2075" s="30" t="s">
        <v>2909</v>
      </c>
      <c r="C2075" s="30">
        <v>2</v>
      </c>
      <c r="D2075" s="30">
        <v>2</v>
      </c>
      <c r="F2075" s="24" t="str">
        <f>IFERROR(MATCH(A2075,기사별유입!$J$3:$J$3072,0),"")</f>
        <v/>
      </c>
      <c r="G2075" s="24" t="str">
        <f>IF(F2075="","",F2075&amp;"@"&amp;COUNTIF($F$1:F2075,F2075))</f>
        <v/>
      </c>
      <c r="H2075" s="24" t="str">
        <f t="shared" si="32"/>
        <v>직접유입</v>
      </c>
      <c r="J2075" s="24" t="str">
        <f>IF(F2075="","",INDEX('기사 리스트'!B:B,MATCH("https://skinnonews.com"&amp;A2075,'기사 리스트'!C:C,0)))</f>
        <v/>
      </c>
    </row>
    <row r="2076" spans="1:10">
      <c r="A2076" s="30" t="s">
        <v>3598</v>
      </c>
      <c r="B2076" s="30" t="s">
        <v>2910</v>
      </c>
      <c r="C2076" s="30">
        <v>2</v>
      </c>
      <c r="D2076" s="30">
        <v>2</v>
      </c>
      <c r="F2076" s="24" t="str">
        <f>IFERROR(MATCH(A2076,기사별유입!$J$3:$J$3072,0),"")</f>
        <v/>
      </c>
      <c r="G2076" s="24" t="str">
        <f>IF(F2076="","",F2076&amp;"@"&amp;COUNTIF($F$1:F2076,F2076))</f>
        <v/>
      </c>
      <c r="H2076" s="24" t="str">
        <f t="shared" si="32"/>
        <v>Google 검색</v>
      </c>
      <c r="J2076" s="24" t="str">
        <f>IF(F2076="","",INDEX('기사 리스트'!B:B,MATCH("https://skinnonews.com"&amp;A2076,'기사 리스트'!C:C,0)))</f>
        <v/>
      </c>
    </row>
    <row r="2077" spans="1:10">
      <c r="A2077" s="30" t="s">
        <v>1309</v>
      </c>
      <c r="B2077" s="30" t="s">
        <v>2916</v>
      </c>
      <c r="C2077" s="30">
        <v>2</v>
      </c>
      <c r="D2077" s="30">
        <v>1</v>
      </c>
      <c r="F2077" s="24">
        <f>IFERROR(MATCH(A2077,기사별유입!$J$3:$J$3072,0),"")</f>
        <v>78</v>
      </c>
      <c r="G2077" s="24" t="str">
        <f>IF(F2077="","",F2077&amp;"@"&amp;COUNTIF($F$1:F2077,F2077))</f>
        <v>78@4</v>
      </c>
      <c r="H2077" s="24" t="str">
        <f t="shared" si="32"/>
        <v>Bing</v>
      </c>
      <c r="J2077" s="24" t="e">
        <f>IF(F2077="","",INDEX('기사 리스트'!B:B,MATCH("https://skinnonews.com"&amp;A2077,'기사 리스트'!C:C,0)))</f>
        <v>#N/A</v>
      </c>
    </row>
    <row r="2078" spans="1:10">
      <c r="A2078" s="30" t="s">
        <v>2508</v>
      </c>
      <c r="B2078" s="30" t="s">
        <v>2910</v>
      </c>
      <c r="C2078" s="30">
        <v>2</v>
      </c>
      <c r="D2078" s="30">
        <v>2</v>
      </c>
      <c r="F2078" s="24" t="str">
        <f>IFERROR(MATCH(A2078,기사별유입!$J$3:$J$3072,0),"")</f>
        <v/>
      </c>
      <c r="G2078" s="24" t="str">
        <f>IF(F2078="","",F2078&amp;"@"&amp;COUNTIF($F$1:F2078,F2078))</f>
        <v/>
      </c>
      <c r="H2078" s="24" t="str">
        <f t="shared" si="32"/>
        <v>Google 검색</v>
      </c>
      <c r="J2078" s="24" t="str">
        <f>IF(F2078="","",INDEX('기사 리스트'!B:B,MATCH("https://skinnonews.com"&amp;A2078,'기사 리스트'!C:C,0)))</f>
        <v/>
      </c>
    </row>
    <row r="2079" spans="1:10">
      <c r="A2079" s="30" t="s">
        <v>1814</v>
      </c>
      <c r="B2079" s="30" t="s">
        <v>2909</v>
      </c>
      <c r="C2079" s="30">
        <v>2</v>
      </c>
      <c r="D2079" s="30">
        <v>2</v>
      </c>
      <c r="F2079" s="24" t="str">
        <f>IFERROR(MATCH(A2079,기사별유입!$J$3:$J$3072,0),"")</f>
        <v/>
      </c>
      <c r="G2079" s="24" t="str">
        <f>IF(F2079="","",F2079&amp;"@"&amp;COUNTIF($F$1:F2079,F2079))</f>
        <v/>
      </c>
      <c r="H2079" s="24" t="str">
        <f t="shared" si="32"/>
        <v>직접유입</v>
      </c>
      <c r="J2079" s="24" t="str">
        <f>IF(F2079="","",INDEX('기사 리스트'!B:B,MATCH("https://skinnonews.com"&amp;A2079,'기사 리스트'!C:C,0)))</f>
        <v/>
      </c>
    </row>
    <row r="2080" spans="1:10">
      <c r="A2080" s="30" t="s">
        <v>2370</v>
      </c>
      <c r="B2080" s="30" t="s">
        <v>2910</v>
      </c>
      <c r="C2080" s="30">
        <v>2</v>
      </c>
      <c r="D2080" s="30">
        <v>2</v>
      </c>
      <c r="F2080" s="24" t="str">
        <f>IFERROR(MATCH(A2080,기사별유입!$J$3:$J$3072,0),"")</f>
        <v/>
      </c>
      <c r="G2080" s="24" t="str">
        <f>IF(F2080="","",F2080&amp;"@"&amp;COUNTIF($F$1:F2080,F2080))</f>
        <v/>
      </c>
      <c r="H2080" s="24" t="str">
        <f t="shared" si="32"/>
        <v>Google 검색</v>
      </c>
      <c r="J2080" s="24" t="str">
        <f>IF(F2080="","",INDEX('기사 리스트'!B:B,MATCH("https://skinnonews.com"&amp;A2080,'기사 리스트'!C:C,0)))</f>
        <v/>
      </c>
    </row>
    <row r="2081" spans="1:10">
      <c r="A2081" s="30" t="s">
        <v>1443</v>
      </c>
      <c r="B2081" s="30" t="s">
        <v>2911</v>
      </c>
      <c r="C2081" s="30">
        <v>2</v>
      </c>
      <c r="D2081" s="30">
        <v>2</v>
      </c>
      <c r="F2081" s="24" t="str">
        <f>IFERROR(MATCH(A2081,기사별유입!$J$3:$J$3072,0),"")</f>
        <v/>
      </c>
      <c r="G2081" s="24" t="str">
        <f>IF(F2081="","",F2081&amp;"@"&amp;COUNTIF($F$1:F2081,F2081))</f>
        <v/>
      </c>
      <c r="H2081" s="24" t="str">
        <f t="shared" si="32"/>
        <v>Naver 검색</v>
      </c>
      <c r="J2081" s="24" t="str">
        <f>IF(F2081="","",INDEX('기사 리스트'!B:B,MATCH("https://skinnonews.com"&amp;A2081,'기사 리스트'!C:C,0)))</f>
        <v/>
      </c>
    </row>
    <row r="2082" spans="1:10">
      <c r="A2082" s="30" t="s">
        <v>2509</v>
      </c>
      <c r="B2082" s="30" t="s">
        <v>2910</v>
      </c>
      <c r="C2082" s="30">
        <v>2</v>
      </c>
      <c r="D2082" s="30">
        <v>2</v>
      </c>
      <c r="F2082" s="24" t="str">
        <f>IFERROR(MATCH(A2082,기사별유입!$J$3:$J$3072,0),"")</f>
        <v/>
      </c>
      <c r="G2082" s="24" t="str">
        <f>IF(F2082="","",F2082&amp;"@"&amp;COUNTIF($F$1:F2082,F2082))</f>
        <v/>
      </c>
      <c r="H2082" s="24" t="str">
        <f t="shared" si="32"/>
        <v>Google 검색</v>
      </c>
      <c r="J2082" s="24" t="str">
        <f>IF(F2082="","",INDEX('기사 리스트'!B:B,MATCH("https://skinnonews.com"&amp;A2082,'기사 리스트'!C:C,0)))</f>
        <v/>
      </c>
    </row>
    <row r="2083" spans="1:10">
      <c r="A2083" s="30" t="s">
        <v>1702</v>
      </c>
      <c r="B2083" s="30" t="s">
        <v>2935</v>
      </c>
      <c r="C2083" s="30">
        <v>2</v>
      </c>
      <c r="D2083" s="30">
        <v>2</v>
      </c>
      <c r="F2083" s="24" t="str">
        <f>IFERROR(MATCH(A2083,기사별유입!$J$3:$J$3072,0),"")</f>
        <v/>
      </c>
      <c r="G2083" s="24" t="str">
        <f>IF(F2083="","",F2083&amp;"@"&amp;COUNTIF($F$1:F2083,F2083))</f>
        <v/>
      </c>
      <c r="H2083" s="24" t="str">
        <f t="shared" si="32"/>
        <v>M.search.naver.com</v>
      </c>
      <c r="J2083" s="24" t="str">
        <f>IF(F2083="","",INDEX('기사 리스트'!B:B,MATCH("https://skinnonews.com"&amp;A2083,'기사 리스트'!C:C,0)))</f>
        <v/>
      </c>
    </row>
    <row r="2084" spans="1:10">
      <c r="A2084" s="30" t="s">
        <v>1702</v>
      </c>
      <c r="B2084" s="30" t="s">
        <v>2911</v>
      </c>
      <c r="C2084" s="30">
        <v>2</v>
      </c>
      <c r="D2084" s="30">
        <v>2</v>
      </c>
      <c r="F2084" s="24" t="str">
        <f>IFERROR(MATCH(A2084,기사별유입!$J$3:$J$3072,0),"")</f>
        <v/>
      </c>
      <c r="G2084" s="24" t="str">
        <f>IF(F2084="","",F2084&amp;"@"&amp;COUNTIF($F$1:F2084,F2084))</f>
        <v/>
      </c>
      <c r="H2084" s="24" t="str">
        <f t="shared" si="32"/>
        <v>Naver 검색</v>
      </c>
      <c r="J2084" s="24" t="str">
        <f>IF(F2084="","",INDEX('기사 리스트'!B:B,MATCH("https://skinnonews.com"&amp;A2084,'기사 리스트'!C:C,0)))</f>
        <v/>
      </c>
    </row>
    <row r="2085" spans="1:10">
      <c r="A2085" s="30" t="s">
        <v>2371</v>
      </c>
      <c r="B2085" s="30" t="s">
        <v>2910</v>
      </c>
      <c r="C2085" s="30">
        <v>2</v>
      </c>
      <c r="D2085" s="30">
        <v>2</v>
      </c>
      <c r="F2085" s="24" t="str">
        <f>IFERROR(MATCH(A2085,기사별유입!$J$3:$J$3072,0),"")</f>
        <v/>
      </c>
      <c r="G2085" s="24" t="str">
        <f>IF(F2085="","",F2085&amp;"@"&amp;COUNTIF($F$1:F2085,F2085))</f>
        <v/>
      </c>
      <c r="H2085" s="24" t="str">
        <f t="shared" si="32"/>
        <v>Google 검색</v>
      </c>
      <c r="J2085" s="24" t="str">
        <f>IF(F2085="","",INDEX('기사 리스트'!B:B,MATCH("https://skinnonews.com"&amp;A2085,'기사 리스트'!C:C,0)))</f>
        <v/>
      </c>
    </row>
    <row r="2086" spans="1:10">
      <c r="A2086" s="30" t="s">
        <v>3683</v>
      </c>
      <c r="B2086" s="30" t="s">
        <v>2910</v>
      </c>
      <c r="C2086" s="30">
        <v>2</v>
      </c>
      <c r="D2086" s="30">
        <v>2</v>
      </c>
      <c r="F2086" s="24" t="str">
        <f>IFERROR(MATCH(A2086,기사별유입!$J$3:$J$3072,0),"")</f>
        <v/>
      </c>
      <c r="G2086" s="24" t="str">
        <f>IF(F2086="","",F2086&amp;"@"&amp;COUNTIF($F$1:F2086,F2086))</f>
        <v/>
      </c>
      <c r="H2086" s="24" t="str">
        <f t="shared" si="32"/>
        <v>Google 검색</v>
      </c>
      <c r="J2086" s="24" t="str">
        <f>IF(F2086="","",INDEX('기사 리스트'!B:B,MATCH("https://skinnonews.com"&amp;A2086,'기사 리스트'!C:C,0)))</f>
        <v/>
      </c>
    </row>
    <row r="2087" spans="1:10">
      <c r="A2087" s="30" t="s">
        <v>2679</v>
      </c>
      <c r="B2087" s="30" t="s">
        <v>2910</v>
      </c>
      <c r="C2087" s="30">
        <v>2</v>
      </c>
      <c r="D2087" s="30">
        <v>2</v>
      </c>
      <c r="F2087" s="24" t="str">
        <f>IFERROR(MATCH(A2087,기사별유입!$J$3:$J$3072,0),"")</f>
        <v/>
      </c>
      <c r="G2087" s="24" t="str">
        <f>IF(F2087="","",F2087&amp;"@"&amp;COUNTIF($F$1:F2087,F2087))</f>
        <v/>
      </c>
      <c r="H2087" s="24" t="str">
        <f t="shared" si="32"/>
        <v>Google 검색</v>
      </c>
      <c r="J2087" s="24" t="str">
        <f>IF(F2087="","",INDEX('기사 리스트'!B:B,MATCH("https://skinnonews.com"&amp;A2087,'기사 리스트'!C:C,0)))</f>
        <v/>
      </c>
    </row>
    <row r="2088" spans="1:10">
      <c r="A2088" s="30" t="s">
        <v>1623</v>
      </c>
      <c r="B2088" s="30" t="s">
        <v>2910</v>
      </c>
      <c r="C2088" s="30">
        <v>2</v>
      </c>
      <c r="D2088" s="30">
        <v>2</v>
      </c>
      <c r="F2088" s="24" t="str">
        <f>IFERROR(MATCH(A2088,기사별유입!$J$3:$J$3072,0),"")</f>
        <v/>
      </c>
      <c r="G2088" s="24" t="str">
        <f>IF(F2088="","",F2088&amp;"@"&amp;COUNTIF($F$1:F2088,F2088))</f>
        <v/>
      </c>
      <c r="H2088" s="24" t="str">
        <f t="shared" si="32"/>
        <v>Google 검색</v>
      </c>
      <c r="J2088" s="24" t="str">
        <f>IF(F2088="","",INDEX('기사 리스트'!B:B,MATCH("https://skinnonews.com"&amp;A2088,'기사 리스트'!C:C,0)))</f>
        <v/>
      </c>
    </row>
    <row r="2089" spans="1:10">
      <c r="A2089" s="30" t="s">
        <v>2256</v>
      </c>
      <c r="B2089" s="30" t="s">
        <v>2910</v>
      </c>
      <c r="C2089" s="30">
        <v>2</v>
      </c>
      <c r="D2089" s="30">
        <v>2</v>
      </c>
      <c r="F2089" s="24" t="str">
        <f>IFERROR(MATCH(A2089,기사별유입!$J$3:$J$3072,0),"")</f>
        <v/>
      </c>
      <c r="G2089" s="24" t="str">
        <f>IF(F2089="","",F2089&amp;"@"&amp;COUNTIF($F$1:F2089,F2089))</f>
        <v/>
      </c>
      <c r="H2089" s="24" t="str">
        <f t="shared" si="32"/>
        <v>Google 검색</v>
      </c>
      <c r="J2089" s="24" t="str">
        <f>IF(F2089="","",INDEX('기사 리스트'!B:B,MATCH("https://skinnonews.com"&amp;A2089,'기사 리스트'!C:C,0)))</f>
        <v/>
      </c>
    </row>
    <row r="2090" spans="1:10">
      <c r="A2090" s="30" t="s">
        <v>2149</v>
      </c>
      <c r="B2090" s="30" t="s">
        <v>2910</v>
      </c>
      <c r="C2090" s="30">
        <v>2</v>
      </c>
      <c r="D2090" s="30">
        <v>2</v>
      </c>
      <c r="F2090" s="24" t="str">
        <f>IFERROR(MATCH(A2090,기사별유입!$J$3:$J$3072,0),"")</f>
        <v/>
      </c>
      <c r="G2090" s="24" t="str">
        <f>IF(F2090="","",F2090&amp;"@"&amp;COUNTIF($F$1:F2090,F2090))</f>
        <v/>
      </c>
      <c r="H2090" s="24" t="str">
        <f t="shared" si="32"/>
        <v>Google 검색</v>
      </c>
      <c r="J2090" s="24" t="str">
        <f>IF(F2090="","",INDEX('기사 리스트'!B:B,MATCH("https://skinnonews.com"&amp;A2090,'기사 리스트'!C:C,0)))</f>
        <v/>
      </c>
    </row>
    <row r="2091" spans="1:10">
      <c r="A2091" s="30" t="s">
        <v>1646</v>
      </c>
      <c r="B2091" s="30" t="s">
        <v>2980</v>
      </c>
      <c r="C2091" s="30">
        <v>2</v>
      </c>
      <c r="D2091" s="30">
        <v>2</v>
      </c>
      <c r="F2091" s="24" t="str">
        <f>IFERROR(MATCH(A2091,기사별유입!$J$3:$J$3072,0),"")</f>
        <v/>
      </c>
      <c r="G2091" s="24" t="str">
        <f>IF(F2091="","",F2091&amp;"@"&amp;COUNTIF($F$1:F2091,F2091))</f>
        <v/>
      </c>
      <c r="H2091" s="24" t="str">
        <f t="shared" si="32"/>
        <v>L.instagram.com</v>
      </c>
      <c r="J2091" s="24" t="str">
        <f>IF(F2091="","",INDEX('기사 리스트'!B:B,MATCH("https://skinnonews.com"&amp;A2091,'기사 리스트'!C:C,0)))</f>
        <v/>
      </c>
    </row>
    <row r="2092" spans="1:10">
      <c r="A2092" s="30" t="s">
        <v>1967</v>
      </c>
      <c r="B2092" s="30" t="s">
        <v>2910</v>
      </c>
      <c r="C2092" s="30">
        <v>2</v>
      </c>
      <c r="D2092" s="30">
        <v>2</v>
      </c>
      <c r="F2092" s="24" t="str">
        <f>IFERROR(MATCH(A2092,기사별유입!$J$3:$J$3072,0),"")</f>
        <v/>
      </c>
      <c r="G2092" s="24" t="str">
        <f>IF(F2092="","",F2092&amp;"@"&amp;COUNTIF($F$1:F2092,F2092))</f>
        <v/>
      </c>
      <c r="H2092" s="24" t="str">
        <f t="shared" si="32"/>
        <v>Google 검색</v>
      </c>
      <c r="J2092" s="24" t="str">
        <f>IF(F2092="","",INDEX('기사 리스트'!B:B,MATCH("https://skinnonews.com"&amp;A2092,'기사 리스트'!C:C,0)))</f>
        <v/>
      </c>
    </row>
    <row r="2093" spans="1:10">
      <c r="A2093" s="30" t="s">
        <v>1327</v>
      </c>
      <c r="B2093" s="30" t="s">
        <v>2909</v>
      </c>
      <c r="C2093" s="30">
        <v>2</v>
      </c>
      <c r="D2093" s="30">
        <v>2</v>
      </c>
      <c r="F2093" s="24" t="str">
        <f>IFERROR(MATCH(A2093,기사별유입!$J$3:$J$3072,0),"")</f>
        <v/>
      </c>
      <c r="G2093" s="24" t="str">
        <f>IF(F2093="","",F2093&amp;"@"&amp;COUNTIF($F$1:F2093,F2093))</f>
        <v/>
      </c>
      <c r="H2093" s="24" t="str">
        <f t="shared" si="32"/>
        <v>직접유입</v>
      </c>
      <c r="J2093" s="24" t="str">
        <f>IF(F2093="","",INDEX('기사 리스트'!B:B,MATCH("https://skinnonews.com"&amp;A2093,'기사 리스트'!C:C,0)))</f>
        <v/>
      </c>
    </row>
    <row r="2094" spans="1:10">
      <c r="A2094" s="30" t="s">
        <v>2376</v>
      </c>
      <c r="B2094" s="30" t="s">
        <v>2910</v>
      </c>
      <c r="C2094" s="30">
        <v>2</v>
      </c>
      <c r="D2094" s="30">
        <v>1</v>
      </c>
      <c r="F2094" s="24" t="str">
        <f>IFERROR(MATCH(A2094,기사별유입!$J$3:$J$3072,0),"")</f>
        <v/>
      </c>
      <c r="G2094" s="24" t="str">
        <f>IF(F2094="","",F2094&amp;"@"&amp;COUNTIF($F$1:F2094,F2094))</f>
        <v/>
      </c>
      <c r="H2094" s="24" t="str">
        <f t="shared" si="32"/>
        <v>Google 검색</v>
      </c>
      <c r="J2094" s="24" t="str">
        <f>IF(F2094="","",INDEX('기사 리스트'!B:B,MATCH("https://skinnonews.com"&amp;A2094,'기사 리스트'!C:C,0)))</f>
        <v/>
      </c>
    </row>
    <row r="2095" spans="1:10">
      <c r="A2095" s="30" t="s">
        <v>1403</v>
      </c>
      <c r="B2095" s="30" t="s">
        <v>2935</v>
      </c>
      <c r="C2095" s="30">
        <v>2</v>
      </c>
      <c r="D2095" s="30">
        <v>1</v>
      </c>
      <c r="F2095" s="24" t="str">
        <f>IFERROR(MATCH(A2095,기사별유입!$J$3:$J$3072,0),"")</f>
        <v/>
      </c>
      <c r="G2095" s="24" t="str">
        <f>IF(F2095="","",F2095&amp;"@"&amp;COUNTIF($F$1:F2095,F2095))</f>
        <v/>
      </c>
      <c r="H2095" s="24" t="str">
        <f t="shared" si="32"/>
        <v>M.search.naver.com</v>
      </c>
      <c r="J2095" s="24" t="str">
        <f>IF(F2095="","",INDEX('기사 리스트'!B:B,MATCH("https://skinnonews.com"&amp;A2095,'기사 리스트'!C:C,0)))</f>
        <v/>
      </c>
    </row>
    <row r="2096" spans="1:10">
      <c r="A2096" s="30" t="s">
        <v>1403</v>
      </c>
      <c r="B2096" s="30" t="s">
        <v>2911</v>
      </c>
      <c r="C2096" s="30">
        <v>2</v>
      </c>
      <c r="D2096" s="30">
        <v>2</v>
      </c>
      <c r="F2096" s="24" t="str">
        <f>IFERROR(MATCH(A2096,기사별유입!$J$3:$J$3072,0),"")</f>
        <v/>
      </c>
      <c r="G2096" s="24" t="str">
        <f>IF(F2096="","",F2096&amp;"@"&amp;COUNTIF($F$1:F2096,F2096))</f>
        <v/>
      </c>
      <c r="H2096" s="24" t="str">
        <f t="shared" si="32"/>
        <v>Naver 검색</v>
      </c>
      <c r="J2096" s="24" t="str">
        <f>IF(F2096="","",INDEX('기사 리스트'!B:B,MATCH("https://skinnonews.com"&amp;A2096,'기사 리스트'!C:C,0)))</f>
        <v/>
      </c>
    </row>
    <row r="2097" spans="1:10">
      <c r="A2097" s="30" t="s">
        <v>2258</v>
      </c>
      <c r="B2097" s="30" t="s">
        <v>2910</v>
      </c>
      <c r="C2097" s="30">
        <v>2</v>
      </c>
      <c r="D2097" s="30">
        <v>2</v>
      </c>
      <c r="F2097" s="24" t="str">
        <f>IFERROR(MATCH(A2097,기사별유입!$J$3:$J$3072,0),"")</f>
        <v/>
      </c>
      <c r="G2097" s="24" t="str">
        <f>IF(F2097="","",F2097&amp;"@"&amp;COUNTIF($F$1:F2097,F2097))</f>
        <v/>
      </c>
      <c r="H2097" s="24" t="str">
        <f t="shared" si="32"/>
        <v>Google 검색</v>
      </c>
      <c r="J2097" s="24" t="str">
        <f>IF(F2097="","",INDEX('기사 리스트'!B:B,MATCH("https://skinnonews.com"&amp;A2097,'기사 리스트'!C:C,0)))</f>
        <v/>
      </c>
    </row>
    <row r="2098" spans="1:10">
      <c r="A2098" s="30" t="s">
        <v>2686</v>
      </c>
      <c r="B2098" s="30" t="s">
        <v>2910</v>
      </c>
      <c r="C2098" s="30">
        <v>2</v>
      </c>
      <c r="D2098" s="30">
        <v>2</v>
      </c>
      <c r="F2098" s="24" t="str">
        <f>IFERROR(MATCH(A2098,기사별유입!$J$3:$J$3072,0),"")</f>
        <v/>
      </c>
      <c r="G2098" s="24" t="str">
        <f>IF(F2098="","",F2098&amp;"@"&amp;COUNTIF($F$1:F2098,F2098))</f>
        <v/>
      </c>
      <c r="H2098" s="24" t="str">
        <f t="shared" si="32"/>
        <v>Google 검색</v>
      </c>
      <c r="J2098" s="24" t="str">
        <f>IF(F2098="","",INDEX('기사 리스트'!B:B,MATCH("https://skinnonews.com"&amp;A2098,'기사 리스트'!C:C,0)))</f>
        <v/>
      </c>
    </row>
    <row r="2099" spans="1:10">
      <c r="A2099" s="30" t="s">
        <v>2687</v>
      </c>
      <c r="B2099" s="30" t="s">
        <v>2910</v>
      </c>
      <c r="C2099" s="30">
        <v>2</v>
      </c>
      <c r="D2099" s="30">
        <v>2</v>
      </c>
      <c r="F2099" s="24" t="str">
        <f>IFERROR(MATCH(A2099,기사별유입!$J$3:$J$3072,0),"")</f>
        <v/>
      </c>
      <c r="G2099" s="24" t="str">
        <f>IF(F2099="","",F2099&amp;"@"&amp;COUNTIF($F$1:F2099,F2099))</f>
        <v/>
      </c>
      <c r="H2099" s="24" t="str">
        <f t="shared" si="32"/>
        <v>Google 검색</v>
      </c>
      <c r="J2099" s="24" t="str">
        <f>IF(F2099="","",INDEX('기사 리스트'!B:B,MATCH("https://skinnonews.com"&amp;A2099,'기사 리스트'!C:C,0)))</f>
        <v/>
      </c>
    </row>
    <row r="2100" spans="1:10">
      <c r="A2100" s="30" t="s">
        <v>1370</v>
      </c>
      <c r="B2100" s="30" t="s">
        <v>2914</v>
      </c>
      <c r="C2100" s="30">
        <v>2</v>
      </c>
      <c r="D2100" s="30">
        <v>2</v>
      </c>
      <c r="F2100" s="24">
        <f>IFERROR(MATCH(A2100,기사별유입!$J$3:$J$3072,0),"")</f>
        <v>31</v>
      </c>
      <c r="G2100" s="24" t="str">
        <f>IF(F2100="","",F2100&amp;"@"&amp;COUNTIF($F$1:F2100,F2100))</f>
        <v>31@5</v>
      </c>
      <c r="H2100" s="24" t="str">
        <f t="shared" si="32"/>
        <v>Enclean.com</v>
      </c>
      <c r="J2100" s="24" t="str">
        <f>IF(F2100="","",INDEX('기사 리스트'!B:B,MATCH("https://skinnonews.com"&amp;A2100,'기사 리스트'!C:C,0)))</f>
        <v>일상을 가득 채우는 행복한 에너지로 핫플 예약! – 울산 SK주(酒)유소 팝업스토어 오픈</v>
      </c>
    </row>
    <row r="2101" spans="1:10">
      <c r="A2101" s="30" t="s">
        <v>1370</v>
      </c>
      <c r="B2101" s="30" t="s">
        <v>2925</v>
      </c>
      <c r="C2101" s="30">
        <v>2</v>
      </c>
      <c r="D2101" s="30">
        <v>1</v>
      </c>
      <c r="F2101" s="24">
        <f>IFERROR(MATCH(A2101,기사별유입!$J$3:$J$3072,0),"")</f>
        <v>31</v>
      </c>
      <c r="G2101" s="24" t="str">
        <f>IF(F2101="","",F2101&amp;"@"&amp;COUNTIF($F$1:F2101,F2101))</f>
        <v>31@6</v>
      </c>
      <c r="H2101" s="24" t="str">
        <f t="shared" si="32"/>
        <v>Naver.com</v>
      </c>
      <c r="J2101" s="24" t="str">
        <f>IF(F2101="","",INDEX('기사 리스트'!B:B,MATCH("https://skinnonews.com"&amp;A2101,'기사 리스트'!C:C,0)))</f>
        <v>일상을 가득 채우는 행복한 에너지로 핫플 예약! – 울산 SK주(酒)유소 팝업스토어 오픈</v>
      </c>
    </row>
    <row r="2102" spans="1:10">
      <c r="A2102" s="30" t="s">
        <v>1732</v>
      </c>
      <c r="B2102" s="30" t="s">
        <v>2909</v>
      </c>
      <c r="C2102" s="30">
        <v>2</v>
      </c>
      <c r="D2102" s="30">
        <v>1</v>
      </c>
      <c r="F2102" s="24" t="str">
        <f>IFERROR(MATCH(A2102,기사별유입!$J$3:$J$3072,0),"")</f>
        <v/>
      </c>
      <c r="G2102" s="24" t="str">
        <f>IF(F2102="","",F2102&amp;"@"&amp;COUNTIF($F$1:F2102,F2102))</f>
        <v/>
      </c>
      <c r="H2102" s="24" t="str">
        <f t="shared" si="32"/>
        <v>직접유입</v>
      </c>
      <c r="J2102" s="24" t="str">
        <f>IF(F2102="","",INDEX('기사 리스트'!B:B,MATCH("https://skinnonews.com"&amp;A2102,'기사 리스트'!C:C,0)))</f>
        <v/>
      </c>
    </row>
    <row r="2103" spans="1:10">
      <c r="A2103" s="30" t="s">
        <v>1732</v>
      </c>
      <c r="B2103" s="30" t="s">
        <v>2911</v>
      </c>
      <c r="C2103" s="30">
        <v>2</v>
      </c>
      <c r="D2103" s="30">
        <v>1</v>
      </c>
      <c r="F2103" s="24" t="str">
        <f>IFERROR(MATCH(A2103,기사별유입!$J$3:$J$3072,0),"")</f>
        <v/>
      </c>
      <c r="G2103" s="24" t="str">
        <f>IF(F2103="","",F2103&amp;"@"&amp;COUNTIF($F$1:F2103,F2103))</f>
        <v/>
      </c>
      <c r="H2103" s="24" t="str">
        <f t="shared" si="32"/>
        <v>Naver 검색</v>
      </c>
      <c r="J2103" s="24" t="str">
        <f>IF(F2103="","",INDEX('기사 리스트'!B:B,MATCH("https://skinnonews.com"&amp;A2103,'기사 리스트'!C:C,0)))</f>
        <v/>
      </c>
    </row>
    <row r="2104" spans="1:10">
      <c r="A2104" s="30" t="s">
        <v>3686</v>
      </c>
      <c r="B2104" s="30" t="s">
        <v>2910</v>
      </c>
      <c r="C2104" s="30">
        <v>2</v>
      </c>
      <c r="D2104" s="30">
        <v>2</v>
      </c>
      <c r="F2104" s="24" t="str">
        <f>IFERROR(MATCH(A2104,기사별유입!$J$3:$J$3072,0),"")</f>
        <v/>
      </c>
      <c r="G2104" s="24" t="str">
        <f>IF(F2104="","",F2104&amp;"@"&amp;COUNTIF($F$1:F2104,F2104))</f>
        <v/>
      </c>
      <c r="H2104" s="24" t="str">
        <f t="shared" si="32"/>
        <v>Google 검색</v>
      </c>
      <c r="J2104" s="24" t="str">
        <f>IF(F2104="","",INDEX('기사 리스트'!B:B,MATCH("https://skinnonews.com"&amp;A2104,'기사 리스트'!C:C,0)))</f>
        <v/>
      </c>
    </row>
    <row r="2105" spans="1:10">
      <c r="A2105" s="30" t="s">
        <v>2688</v>
      </c>
      <c r="B2105" s="30" t="s">
        <v>2910</v>
      </c>
      <c r="C2105" s="30">
        <v>2</v>
      </c>
      <c r="D2105" s="30">
        <v>2</v>
      </c>
      <c r="F2105" s="24" t="str">
        <f>IFERROR(MATCH(A2105,기사별유입!$J$3:$J$3072,0),"")</f>
        <v/>
      </c>
      <c r="G2105" s="24" t="str">
        <f>IF(F2105="","",F2105&amp;"@"&amp;COUNTIF($F$1:F2105,F2105))</f>
        <v/>
      </c>
      <c r="H2105" s="24" t="str">
        <f t="shared" si="32"/>
        <v>Google 검색</v>
      </c>
      <c r="J2105" s="24" t="str">
        <f>IF(F2105="","",INDEX('기사 리스트'!B:B,MATCH("https://skinnonews.com"&amp;A2105,'기사 리스트'!C:C,0)))</f>
        <v/>
      </c>
    </row>
    <row r="2106" spans="1:10">
      <c r="A2106" s="30" t="s">
        <v>1296</v>
      </c>
      <c r="B2106" s="30" t="s">
        <v>2935</v>
      </c>
      <c r="C2106" s="30">
        <v>2</v>
      </c>
      <c r="D2106" s="30">
        <v>1</v>
      </c>
      <c r="F2106" s="24" t="str">
        <f>IFERROR(MATCH(A2106,기사별유입!$J$3:$J$3072,0),"")</f>
        <v/>
      </c>
      <c r="G2106" s="24" t="str">
        <f>IF(F2106="","",F2106&amp;"@"&amp;COUNTIF($F$1:F2106,F2106))</f>
        <v/>
      </c>
      <c r="H2106" s="24" t="str">
        <f t="shared" si="32"/>
        <v>M.search.naver.com</v>
      </c>
      <c r="J2106" s="24" t="str">
        <f>IF(F2106="","",INDEX('기사 리스트'!B:B,MATCH("https://skinnonews.com"&amp;A2106,'기사 리스트'!C:C,0)))</f>
        <v/>
      </c>
    </row>
    <row r="2107" spans="1:10">
      <c r="A2107" s="30" t="s">
        <v>3204</v>
      </c>
      <c r="B2107" s="30" t="s">
        <v>2910</v>
      </c>
      <c r="C2107" s="30">
        <v>2</v>
      </c>
      <c r="D2107" s="30">
        <v>2</v>
      </c>
      <c r="F2107" s="24" t="str">
        <f>IFERROR(MATCH(A2107,기사별유입!$J$3:$J$3072,0),"")</f>
        <v/>
      </c>
      <c r="G2107" s="24" t="str">
        <f>IF(F2107="","",F2107&amp;"@"&amp;COUNTIF($F$1:F2107,F2107))</f>
        <v/>
      </c>
      <c r="H2107" s="24" t="str">
        <f t="shared" si="32"/>
        <v>Google 검색</v>
      </c>
      <c r="J2107" s="24" t="str">
        <f>IF(F2107="","",INDEX('기사 리스트'!B:B,MATCH("https://skinnonews.com"&amp;A2107,'기사 리스트'!C:C,0)))</f>
        <v/>
      </c>
    </row>
    <row r="2108" spans="1:10">
      <c r="A2108" s="30" t="s">
        <v>1305</v>
      </c>
      <c r="B2108" s="30" t="s">
        <v>2916</v>
      </c>
      <c r="C2108" s="30">
        <v>2</v>
      </c>
      <c r="D2108" s="30">
        <v>1</v>
      </c>
      <c r="F2108" s="24" t="str">
        <f>IFERROR(MATCH(A2108,기사별유입!$J$3:$J$3072,0),"")</f>
        <v/>
      </c>
      <c r="G2108" s="24" t="str">
        <f>IF(F2108="","",F2108&amp;"@"&amp;COUNTIF($F$1:F2108,F2108))</f>
        <v/>
      </c>
      <c r="H2108" s="24" t="str">
        <f t="shared" si="32"/>
        <v>Bing</v>
      </c>
      <c r="J2108" s="24" t="str">
        <f>IF(F2108="","",INDEX('기사 리스트'!B:B,MATCH("https://skinnonews.com"&amp;A2108,'기사 리스트'!C:C,0)))</f>
        <v/>
      </c>
    </row>
    <row r="2109" spans="1:10">
      <c r="A2109" s="30" t="s">
        <v>1305</v>
      </c>
      <c r="B2109" s="30" t="s">
        <v>2935</v>
      </c>
      <c r="C2109" s="30">
        <v>2</v>
      </c>
      <c r="D2109" s="30">
        <v>2</v>
      </c>
      <c r="F2109" s="24" t="str">
        <f>IFERROR(MATCH(A2109,기사별유입!$J$3:$J$3072,0),"")</f>
        <v/>
      </c>
      <c r="G2109" s="24" t="str">
        <f>IF(F2109="","",F2109&amp;"@"&amp;COUNTIF($F$1:F2109,F2109))</f>
        <v/>
      </c>
      <c r="H2109" s="24" t="str">
        <f t="shared" si="32"/>
        <v>M.search.naver.com</v>
      </c>
      <c r="J2109" s="24" t="str">
        <f>IF(F2109="","",INDEX('기사 리스트'!B:B,MATCH("https://skinnonews.com"&amp;A2109,'기사 리스트'!C:C,0)))</f>
        <v/>
      </c>
    </row>
    <row r="2110" spans="1:10">
      <c r="A2110" s="30" t="s">
        <v>1305</v>
      </c>
      <c r="B2110" s="30" t="s">
        <v>2925</v>
      </c>
      <c r="C2110" s="30">
        <v>2</v>
      </c>
      <c r="D2110" s="30">
        <v>2</v>
      </c>
      <c r="F2110" s="24" t="str">
        <f>IFERROR(MATCH(A2110,기사별유입!$J$3:$J$3072,0),"")</f>
        <v/>
      </c>
      <c r="G2110" s="24" t="str">
        <f>IF(F2110="","",F2110&amp;"@"&amp;COUNTIF($F$1:F2110,F2110))</f>
        <v/>
      </c>
      <c r="H2110" s="24" t="str">
        <f t="shared" si="32"/>
        <v>Naver.com</v>
      </c>
      <c r="J2110" s="24" t="str">
        <f>IF(F2110="","",INDEX('기사 리스트'!B:B,MATCH("https://skinnonews.com"&amp;A2110,'기사 리스트'!C:C,0)))</f>
        <v/>
      </c>
    </row>
    <row r="2111" spans="1:10">
      <c r="A2111" s="30" t="s">
        <v>1516</v>
      </c>
      <c r="B2111" s="30" t="s">
        <v>2911</v>
      </c>
      <c r="C2111" s="30">
        <v>2</v>
      </c>
      <c r="D2111" s="30">
        <v>2</v>
      </c>
      <c r="F2111" s="24" t="str">
        <f>IFERROR(MATCH(A2111,기사별유입!$J$3:$J$3072,0),"")</f>
        <v/>
      </c>
      <c r="G2111" s="24" t="str">
        <f>IF(F2111="","",F2111&amp;"@"&amp;COUNTIF($F$1:F2111,F2111))</f>
        <v/>
      </c>
      <c r="H2111" s="24" t="str">
        <f t="shared" si="32"/>
        <v>Naver 검색</v>
      </c>
      <c r="J2111" s="24" t="str">
        <f>IF(F2111="","",INDEX('기사 리스트'!B:B,MATCH("https://skinnonews.com"&amp;A2111,'기사 리스트'!C:C,0)))</f>
        <v/>
      </c>
    </row>
    <row r="2112" spans="1:10">
      <c r="A2112" s="30" t="s">
        <v>1598</v>
      </c>
      <c r="B2112" s="30" t="s">
        <v>2910</v>
      </c>
      <c r="C2112" s="30">
        <v>2</v>
      </c>
      <c r="D2112" s="30">
        <v>2</v>
      </c>
      <c r="F2112" s="24" t="str">
        <f>IFERROR(MATCH(A2112,기사별유입!$J$3:$J$3072,0),"")</f>
        <v/>
      </c>
      <c r="G2112" s="24" t="str">
        <f>IF(F2112="","",F2112&amp;"@"&amp;COUNTIF($F$1:F2112,F2112))</f>
        <v/>
      </c>
      <c r="H2112" s="24" t="str">
        <f t="shared" si="32"/>
        <v>Google 검색</v>
      </c>
      <c r="J2112" s="24" t="str">
        <f>IF(F2112="","",INDEX('기사 리스트'!B:B,MATCH("https://skinnonews.com"&amp;A2112,'기사 리스트'!C:C,0)))</f>
        <v/>
      </c>
    </row>
    <row r="2113" spans="1:10">
      <c r="A2113" s="30" t="s">
        <v>1372</v>
      </c>
      <c r="B2113" s="30" t="s">
        <v>2911</v>
      </c>
      <c r="C2113" s="30">
        <v>2</v>
      </c>
      <c r="D2113" s="30">
        <v>2</v>
      </c>
      <c r="F2113" s="24" t="str">
        <f>IFERROR(MATCH(A2113,기사별유입!$J$3:$J$3072,0),"")</f>
        <v/>
      </c>
      <c r="G2113" s="24" t="str">
        <f>IF(F2113="","",F2113&amp;"@"&amp;COUNTIF($F$1:F2113,F2113))</f>
        <v/>
      </c>
      <c r="H2113" s="24" t="str">
        <f t="shared" si="32"/>
        <v>Naver 검색</v>
      </c>
      <c r="J2113" s="24" t="str">
        <f>IF(F2113="","",INDEX('기사 리스트'!B:B,MATCH("https://skinnonews.com"&amp;A2113,'기사 리스트'!C:C,0)))</f>
        <v/>
      </c>
    </row>
    <row r="2114" spans="1:10">
      <c r="A2114" s="30" t="s">
        <v>2514</v>
      </c>
      <c r="B2114" s="30" t="s">
        <v>2910</v>
      </c>
      <c r="C2114" s="30">
        <v>2</v>
      </c>
      <c r="D2114" s="30">
        <v>2</v>
      </c>
      <c r="F2114" s="24" t="str">
        <f>IFERROR(MATCH(A2114,기사별유입!$J$3:$J$3072,0),"")</f>
        <v/>
      </c>
      <c r="G2114" s="24" t="str">
        <f>IF(F2114="","",F2114&amp;"@"&amp;COUNTIF($F$1:F2114,F2114))</f>
        <v/>
      </c>
      <c r="H2114" s="24" t="str">
        <f t="shared" si="32"/>
        <v>Google 검색</v>
      </c>
      <c r="J2114" s="24" t="str">
        <f>IF(F2114="","",INDEX('기사 리스트'!B:B,MATCH("https://skinnonews.com"&amp;A2114,'기사 리스트'!C:C,0)))</f>
        <v/>
      </c>
    </row>
    <row r="2115" spans="1:10">
      <c r="A2115" s="30" t="s">
        <v>1625</v>
      </c>
      <c r="B2115" s="30" t="s">
        <v>2911</v>
      </c>
      <c r="C2115" s="30">
        <v>2</v>
      </c>
      <c r="D2115" s="30">
        <v>1</v>
      </c>
      <c r="F2115" s="24" t="str">
        <f>IFERROR(MATCH(A2115,기사별유입!$J$3:$J$3072,0),"")</f>
        <v/>
      </c>
      <c r="G2115" s="24" t="str">
        <f>IF(F2115="","",F2115&amp;"@"&amp;COUNTIF($F$1:F2115,F2115))</f>
        <v/>
      </c>
      <c r="H2115" s="24" t="str">
        <f t="shared" ref="H2115:H2178" si="33">IF(B2115="naver","Naver 검색",IF(B2115="google","Google 검색",IF(B2115="(direct)","직접유입",UPPER(LEFT(B2115,1))&amp;MID(B2115,2,99))))</f>
        <v>Naver 검색</v>
      </c>
      <c r="J2115" s="24" t="str">
        <f>IF(F2115="","",INDEX('기사 리스트'!B:B,MATCH("https://skinnonews.com"&amp;A2115,'기사 리스트'!C:C,0)))</f>
        <v/>
      </c>
    </row>
    <row r="2116" spans="1:10">
      <c r="A2116" s="30" t="s">
        <v>2515</v>
      </c>
      <c r="B2116" s="30" t="s">
        <v>2909</v>
      </c>
      <c r="C2116" s="30">
        <v>2</v>
      </c>
      <c r="D2116" s="30">
        <v>2</v>
      </c>
      <c r="F2116" s="24" t="str">
        <f>IFERROR(MATCH(A2116,기사별유입!$J$3:$J$3072,0),"")</f>
        <v/>
      </c>
      <c r="G2116" s="24" t="str">
        <f>IF(F2116="","",F2116&amp;"@"&amp;COUNTIF($F$1:F2116,F2116))</f>
        <v/>
      </c>
      <c r="H2116" s="24" t="str">
        <f t="shared" si="33"/>
        <v>직접유입</v>
      </c>
      <c r="J2116" s="24" t="str">
        <f>IF(F2116="","",INDEX('기사 리스트'!B:B,MATCH("https://skinnonews.com"&amp;A2116,'기사 리스트'!C:C,0)))</f>
        <v/>
      </c>
    </row>
    <row r="2117" spans="1:10">
      <c r="A2117" s="30" t="s">
        <v>1972</v>
      </c>
      <c r="B2117" s="30" t="s">
        <v>2910</v>
      </c>
      <c r="C2117" s="30">
        <v>2</v>
      </c>
      <c r="D2117" s="30">
        <v>2</v>
      </c>
      <c r="F2117" s="24" t="str">
        <f>IFERROR(MATCH(A2117,기사별유입!$J$3:$J$3072,0),"")</f>
        <v/>
      </c>
      <c r="G2117" s="24" t="str">
        <f>IF(F2117="","",F2117&amp;"@"&amp;COUNTIF($F$1:F2117,F2117))</f>
        <v/>
      </c>
      <c r="H2117" s="24" t="str">
        <f t="shared" si="33"/>
        <v>Google 검색</v>
      </c>
      <c r="J2117" s="24" t="str">
        <f>IF(F2117="","",INDEX('기사 리스트'!B:B,MATCH("https://skinnonews.com"&amp;A2117,'기사 리스트'!C:C,0)))</f>
        <v/>
      </c>
    </row>
    <row r="2118" spans="1:10">
      <c r="A2118" s="30" t="s">
        <v>3255</v>
      </c>
      <c r="B2118" s="30" t="s">
        <v>2910</v>
      </c>
      <c r="C2118" s="30">
        <v>2</v>
      </c>
      <c r="D2118" s="30">
        <v>2</v>
      </c>
      <c r="F2118" s="24" t="str">
        <f>IFERROR(MATCH(A2118,기사별유입!$J$3:$J$3072,0),"")</f>
        <v/>
      </c>
      <c r="G2118" s="24" t="str">
        <f>IF(F2118="","",F2118&amp;"@"&amp;COUNTIF($F$1:F2118,F2118))</f>
        <v/>
      </c>
      <c r="H2118" s="24" t="str">
        <f t="shared" si="33"/>
        <v>Google 검색</v>
      </c>
      <c r="J2118" s="24" t="str">
        <f>IF(F2118="","",INDEX('기사 리스트'!B:B,MATCH("https://skinnonews.com"&amp;A2118,'기사 리스트'!C:C,0)))</f>
        <v/>
      </c>
    </row>
    <row r="2119" spans="1:10">
      <c r="A2119" s="30" t="s">
        <v>1601</v>
      </c>
      <c r="B2119" s="30" t="s">
        <v>2911</v>
      </c>
      <c r="C2119" s="30">
        <v>2</v>
      </c>
      <c r="D2119" s="30">
        <v>2</v>
      </c>
      <c r="F2119" s="24" t="str">
        <f>IFERROR(MATCH(A2119,기사별유입!$J$3:$J$3072,0),"")</f>
        <v/>
      </c>
      <c r="G2119" s="24" t="str">
        <f>IF(F2119="","",F2119&amp;"@"&amp;COUNTIF($F$1:F2119,F2119))</f>
        <v/>
      </c>
      <c r="H2119" s="24" t="str">
        <f t="shared" si="33"/>
        <v>Naver 검색</v>
      </c>
      <c r="J2119" s="24" t="str">
        <f>IF(F2119="","",INDEX('기사 리스트'!B:B,MATCH("https://skinnonews.com"&amp;A2119,'기사 리스트'!C:C,0)))</f>
        <v/>
      </c>
    </row>
    <row r="2120" spans="1:10">
      <c r="A2120" s="30" t="s">
        <v>1673</v>
      </c>
      <c r="B2120" s="30" t="s">
        <v>2998</v>
      </c>
      <c r="C2120" s="30">
        <v>2</v>
      </c>
      <c r="D2120" s="30">
        <v>1</v>
      </c>
      <c r="F2120" s="24" t="str">
        <f>IFERROR(MATCH(A2120,기사별유입!$J$3:$J$3072,0),"")</f>
        <v/>
      </c>
      <c r="G2120" s="24" t="str">
        <f>IF(F2120="","",F2120&amp;"@"&amp;COUNTIF($F$1:F2120,F2120))</f>
        <v/>
      </c>
      <c r="H2120" s="24" t="str">
        <f t="shared" si="33"/>
        <v>Search.zum.com</v>
      </c>
      <c r="J2120" s="24" t="str">
        <f>IF(F2120="","",INDEX('기사 리스트'!B:B,MATCH("https://skinnonews.com"&amp;A2120,'기사 리스트'!C:C,0)))</f>
        <v/>
      </c>
    </row>
    <row r="2121" spans="1:10">
      <c r="A2121" s="30" t="s">
        <v>1441</v>
      </c>
      <c r="B2121" s="30" t="s">
        <v>2909</v>
      </c>
      <c r="C2121" s="30">
        <v>2</v>
      </c>
      <c r="D2121" s="30">
        <v>2</v>
      </c>
      <c r="F2121" s="24" t="str">
        <f>IFERROR(MATCH(A2121,기사별유입!$J$3:$J$3072,0),"")</f>
        <v/>
      </c>
      <c r="G2121" s="24" t="str">
        <f>IF(F2121="","",F2121&amp;"@"&amp;COUNTIF($F$1:F2121,F2121))</f>
        <v/>
      </c>
      <c r="H2121" s="24" t="str">
        <f t="shared" si="33"/>
        <v>직접유입</v>
      </c>
      <c r="J2121" s="24" t="str">
        <f>IF(F2121="","",INDEX('기사 리스트'!B:B,MATCH("https://skinnonews.com"&amp;A2121,'기사 리스트'!C:C,0)))</f>
        <v/>
      </c>
    </row>
    <row r="2122" spans="1:10">
      <c r="A2122" s="30" t="s">
        <v>1705</v>
      </c>
      <c r="B2122" s="30" t="s">
        <v>2911</v>
      </c>
      <c r="C2122" s="30">
        <v>2</v>
      </c>
      <c r="D2122" s="30">
        <v>2</v>
      </c>
      <c r="F2122" s="24" t="str">
        <f>IFERROR(MATCH(A2122,기사별유입!$J$3:$J$3072,0),"")</f>
        <v/>
      </c>
      <c r="G2122" s="24" t="str">
        <f>IF(F2122="","",F2122&amp;"@"&amp;COUNTIF($F$1:F2122,F2122))</f>
        <v/>
      </c>
      <c r="H2122" s="24" t="str">
        <f t="shared" si="33"/>
        <v>Naver 검색</v>
      </c>
      <c r="J2122" s="24" t="str">
        <f>IF(F2122="","",INDEX('기사 리스트'!B:B,MATCH("https://skinnonews.com"&amp;A2122,'기사 리스트'!C:C,0)))</f>
        <v/>
      </c>
    </row>
    <row r="2123" spans="1:10">
      <c r="A2123" s="30" t="s">
        <v>2064</v>
      </c>
      <c r="B2123" s="30" t="s">
        <v>2910</v>
      </c>
      <c r="C2123" s="30">
        <v>2</v>
      </c>
      <c r="D2123" s="30">
        <v>2</v>
      </c>
      <c r="F2123" s="24" t="str">
        <f>IFERROR(MATCH(A2123,기사별유입!$J$3:$J$3072,0),"")</f>
        <v/>
      </c>
      <c r="G2123" s="24" t="str">
        <f>IF(F2123="","",F2123&amp;"@"&amp;COUNTIF($F$1:F2123,F2123))</f>
        <v/>
      </c>
      <c r="H2123" s="24" t="str">
        <f t="shared" si="33"/>
        <v>Google 검색</v>
      </c>
      <c r="J2123" s="24" t="str">
        <f>IF(F2123="","",INDEX('기사 리스트'!B:B,MATCH("https://skinnonews.com"&amp;A2123,'기사 리스트'!C:C,0)))</f>
        <v/>
      </c>
    </row>
    <row r="2124" spans="1:10">
      <c r="A2124" s="30" t="s">
        <v>2064</v>
      </c>
      <c r="B2124" s="30" t="s">
        <v>2911</v>
      </c>
      <c r="C2124" s="30">
        <v>2</v>
      </c>
      <c r="D2124" s="30">
        <v>2</v>
      </c>
      <c r="F2124" s="24" t="str">
        <f>IFERROR(MATCH(A2124,기사별유입!$J$3:$J$3072,0),"")</f>
        <v/>
      </c>
      <c r="G2124" s="24" t="str">
        <f>IF(F2124="","",F2124&amp;"@"&amp;COUNTIF($F$1:F2124,F2124))</f>
        <v/>
      </c>
      <c r="H2124" s="24" t="str">
        <f t="shared" si="33"/>
        <v>Naver 검색</v>
      </c>
      <c r="J2124" s="24" t="str">
        <f>IF(F2124="","",INDEX('기사 리스트'!B:B,MATCH("https://skinnonews.com"&amp;A2124,'기사 리스트'!C:C,0)))</f>
        <v/>
      </c>
    </row>
    <row r="2125" spans="1:10">
      <c r="A2125" s="30" t="s">
        <v>1480</v>
      </c>
      <c r="B2125" s="30" t="s">
        <v>2911</v>
      </c>
      <c r="C2125" s="30">
        <v>2</v>
      </c>
      <c r="D2125" s="30">
        <v>1</v>
      </c>
      <c r="F2125" s="24" t="str">
        <f>IFERROR(MATCH(A2125,기사별유입!$J$3:$J$3072,0),"")</f>
        <v/>
      </c>
      <c r="G2125" s="24" t="str">
        <f>IF(F2125="","",F2125&amp;"@"&amp;COUNTIF($F$1:F2125,F2125))</f>
        <v/>
      </c>
      <c r="H2125" s="24" t="str">
        <f t="shared" si="33"/>
        <v>Naver 검색</v>
      </c>
      <c r="J2125" s="24" t="str">
        <f>IF(F2125="","",INDEX('기사 리스트'!B:B,MATCH("https://skinnonews.com"&amp;A2125,'기사 리스트'!C:C,0)))</f>
        <v/>
      </c>
    </row>
    <row r="2126" spans="1:10">
      <c r="A2126" s="30" t="s">
        <v>1480</v>
      </c>
      <c r="B2126" s="30" t="s">
        <v>2936</v>
      </c>
      <c r="C2126" s="30">
        <v>2</v>
      </c>
      <c r="D2126" s="30">
        <v>1</v>
      </c>
      <c r="F2126" s="24" t="str">
        <f>IFERROR(MATCH(A2126,기사별유입!$J$3:$J$3072,0),"")</f>
        <v/>
      </c>
      <c r="G2126" s="24" t="str">
        <f>IF(F2126="","",F2126&amp;"@"&amp;COUNTIF($F$1:F2126,F2126))</f>
        <v/>
      </c>
      <c r="H2126" s="24" t="str">
        <f t="shared" si="33"/>
        <v>Skearthon.com</v>
      </c>
      <c r="J2126" s="24" t="str">
        <f>IF(F2126="","",INDEX('기사 리스트'!B:B,MATCH("https://skinnonews.com"&amp;A2126,'기사 리스트'!C:C,0)))</f>
        <v/>
      </c>
    </row>
    <row r="2127" spans="1:10">
      <c r="A2127" s="30" t="s">
        <v>1706</v>
      </c>
      <c r="B2127" s="30" t="s">
        <v>3433</v>
      </c>
      <c r="C2127" s="30">
        <v>2</v>
      </c>
      <c r="D2127" s="30">
        <v>1</v>
      </c>
      <c r="F2127" s="24" t="str">
        <f>IFERROR(MATCH(A2127,기사별유입!$J$3:$J$3072,0),"")</f>
        <v/>
      </c>
      <c r="G2127" s="24" t="str">
        <f>IF(F2127="","",F2127&amp;"@"&amp;COUNTIF($F$1:F2127,F2127))</f>
        <v/>
      </c>
      <c r="H2127" s="24" t="str">
        <f t="shared" si="33"/>
        <v>M193.mailplug.com</v>
      </c>
      <c r="J2127" s="24" t="str">
        <f>IF(F2127="","",INDEX('기사 리스트'!B:B,MATCH("https://skinnonews.com"&amp;A2127,'기사 리스트'!C:C,0)))</f>
        <v/>
      </c>
    </row>
    <row r="2128" spans="1:10">
      <c r="A2128" s="30" t="s">
        <v>1706</v>
      </c>
      <c r="B2128" s="30" t="s">
        <v>2911</v>
      </c>
      <c r="C2128" s="30">
        <v>2</v>
      </c>
      <c r="D2128" s="30">
        <v>2</v>
      </c>
      <c r="F2128" s="24" t="str">
        <f>IFERROR(MATCH(A2128,기사별유입!$J$3:$J$3072,0),"")</f>
        <v/>
      </c>
      <c r="G2128" s="24" t="str">
        <f>IF(F2128="","",F2128&amp;"@"&amp;COUNTIF($F$1:F2128,F2128))</f>
        <v/>
      </c>
      <c r="H2128" s="24" t="str">
        <f t="shared" si="33"/>
        <v>Naver 검색</v>
      </c>
      <c r="J2128" s="24" t="str">
        <f>IF(F2128="","",INDEX('기사 리스트'!B:B,MATCH("https://skinnonews.com"&amp;A2128,'기사 리스트'!C:C,0)))</f>
        <v/>
      </c>
    </row>
    <row r="2129" spans="1:10">
      <c r="A2129" s="30" t="s">
        <v>1763</v>
      </c>
      <c r="B2129" s="30" t="s">
        <v>2911</v>
      </c>
      <c r="C2129" s="30">
        <v>2</v>
      </c>
      <c r="D2129" s="30">
        <v>2</v>
      </c>
      <c r="F2129" s="24" t="str">
        <f>IFERROR(MATCH(A2129,기사별유입!$J$3:$J$3072,0),"")</f>
        <v/>
      </c>
      <c r="G2129" s="24" t="str">
        <f>IF(F2129="","",F2129&amp;"@"&amp;COUNTIF($F$1:F2129,F2129))</f>
        <v/>
      </c>
      <c r="H2129" s="24" t="str">
        <f t="shared" si="33"/>
        <v>Naver 검색</v>
      </c>
      <c r="J2129" s="24" t="str">
        <f>IF(F2129="","",INDEX('기사 리스트'!B:B,MATCH("https://skinnonews.com"&amp;A2129,'기사 리스트'!C:C,0)))</f>
        <v/>
      </c>
    </row>
    <row r="2130" spans="1:10">
      <c r="A2130" s="30" t="s">
        <v>1973</v>
      </c>
      <c r="B2130" s="30" t="s">
        <v>2913</v>
      </c>
      <c r="C2130" s="30">
        <v>2</v>
      </c>
      <c r="D2130" s="30">
        <v>1</v>
      </c>
      <c r="F2130" s="24" t="str">
        <f>IFERROR(MATCH(A2130,기사별유입!$J$3:$J$3072,0),"")</f>
        <v/>
      </c>
      <c r="G2130" s="24" t="str">
        <f>IF(F2130="","",F2130&amp;"@"&amp;COUNTIF($F$1:F2130,F2130))</f>
        <v/>
      </c>
      <c r="H2130" s="24" t="str">
        <f t="shared" si="33"/>
        <v>Sk-on.com</v>
      </c>
      <c r="J2130" s="24" t="str">
        <f>IF(F2130="","",INDEX('기사 리스트'!B:B,MATCH("https://skinnonews.com"&amp;A2130,'기사 리스트'!C:C,0)))</f>
        <v/>
      </c>
    </row>
    <row r="2131" spans="1:10">
      <c r="A2131" s="30" t="s">
        <v>1764</v>
      </c>
      <c r="B2131" s="30" t="s">
        <v>2910</v>
      </c>
      <c r="C2131" s="30">
        <v>2</v>
      </c>
      <c r="D2131" s="30">
        <v>2</v>
      </c>
      <c r="F2131" s="24" t="str">
        <f>IFERROR(MATCH(A2131,기사별유입!$J$3:$J$3072,0),"")</f>
        <v/>
      </c>
      <c r="G2131" s="24" t="str">
        <f>IF(F2131="","",F2131&amp;"@"&amp;COUNTIF($F$1:F2131,F2131))</f>
        <v/>
      </c>
      <c r="H2131" s="24" t="str">
        <f t="shared" si="33"/>
        <v>Google 검색</v>
      </c>
      <c r="J2131" s="24" t="str">
        <f>IF(F2131="","",INDEX('기사 리스트'!B:B,MATCH("https://skinnonews.com"&amp;A2131,'기사 리스트'!C:C,0)))</f>
        <v/>
      </c>
    </row>
    <row r="2132" spans="1:10">
      <c r="A2132" s="30" t="s">
        <v>2382</v>
      </c>
      <c r="B2132" s="30" t="s">
        <v>2910</v>
      </c>
      <c r="C2132" s="30">
        <v>2</v>
      </c>
      <c r="D2132" s="30">
        <v>2</v>
      </c>
      <c r="F2132" s="24" t="str">
        <f>IFERROR(MATCH(A2132,기사별유입!$J$3:$J$3072,0),"")</f>
        <v/>
      </c>
      <c r="G2132" s="24" t="str">
        <f>IF(F2132="","",F2132&amp;"@"&amp;COUNTIF($F$1:F2132,F2132))</f>
        <v/>
      </c>
      <c r="H2132" s="24" t="str">
        <f t="shared" si="33"/>
        <v>Google 검색</v>
      </c>
      <c r="J2132" s="24" t="str">
        <f>IF(F2132="","",INDEX('기사 리스트'!B:B,MATCH("https://skinnonews.com"&amp;A2132,'기사 리스트'!C:C,0)))</f>
        <v/>
      </c>
    </row>
    <row r="2133" spans="1:10">
      <c r="A2133" s="30" t="s">
        <v>1280</v>
      </c>
      <c r="B2133" s="30" t="s">
        <v>2918</v>
      </c>
      <c r="C2133" s="30">
        <v>2</v>
      </c>
      <c r="D2133" s="30">
        <v>1</v>
      </c>
      <c r="F2133" s="24">
        <f>IFERROR(MATCH(A2133,기사별유입!$J$3:$J$3072,0),"")</f>
        <v>25</v>
      </c>
      <c r="G2133" s="24" t="str">
        <f>IF(F2133="","",F2133&amp;"@"&amp;COUNTIF($F$1:F2133,F2133))</f>
        <v>25@7</v>
      </c>
      <c r="H2133" s="24" t="str">
        <f t="shared" si="33"/>
        <v>Skenergy.com</v>
      </c>
      <c r="J2133" s="24" t="str">
        <f>IF(F2133="","",INDEX('기사 리스트'!B:B,MATCH("https://skinnonews.com"&amp;A2133,'기사 리스트'!C:C,0)))</f>
        <v>“SK주유소의 현재와 미래를 담은 공간에서 충전하는 행복 에너지!” – SK에너지 팝업스토어 SK주(酒)유소 서울 종로점</v>
      </c>
    </row>
    <row r="2134" spans="1:10">
      <c r="A2134" s="30" t="s">
        <v>1974</v>
      </c>
      <c r="B2134" s="30" t="s">
        <v>2909</v>
      </c>
      <c r="C2134" s="30">
        <v>2</v>
      </c>
      <c r="D2134" s="30">
        <v>1</v>
      </c>
      <c r="F2134" s="24" t="str">
        <f>IFERROR(MATCH(A2134,기사별유입!$J$3:$J$3072,0),"")</f>
        <v/>
      </c>
      <c r="G2134" s="24" t="str">
        <f>IF(F2134="","",F2134&amp;"@"&amp;COUNTIF($F$1:F2134,F2134))</f>
        <v/>
      </c>
      <c r="H2134" s="24" t="str">
        <f t="shared" si="33"/>
        <v>직접유입</v>
      </c>
      <c r="J2134" s="24" t="str">
        <f>IF(F2134="","",INDEX('기사 리스트'!B:B,MATCH("https://skinnonews.com"&amp;A2134,'기사 리스트'!C:C,0)))</f>
        <v/>
      </c>
    </row>
    <row r="2135" spans="1:10">
      <c r="A2135" s="30" t="s">
        <v>1974</v>
      </c>
      <c r="B2135" s="30" t="s">
        <v>2910</v>
      </c>
      <c r="C2135" s="30">
        <v>2</v>
      </c>
      <c r="D2135" s="30">
        <v>2</v>
      </c>
      <c r="F2135" s="24" t="str">
        <f>IFERROR(MATCH(A2135,기사별유입!$J$3:$J$3072,0),"")</f>
        <v/>
      </c>
      <c r="G2135" s="24" t="str">
        <f>IF(F2135="","",F2135&amp;"@"&amp;COUNTIF($F$1:F2135,F2135))</f>
        <v/>
      </c>
      <c r="H2135" s="24" t="str">
        <f t="shared" si="33"/>
        <v>Google 검색</v>
      </c>
      <c r="J2135" s="24" t="str">
        <f>IF(F2135="","",INDEX('기사 리스트'!B:B,MATCH("https://skinnonews.com"&amp;A2135,'기사 리스트'!C:C,0)))</f>
        <v/>
      </c>
    </row>
    <row r="2136" spans="1:10">
      <c r="A2136" s="30" t="s">
        <v>1517</v>
      </c>
      <c r="B2136" s="30" t="s">
        <v>2916</v>
      </c>
      <c r="C2136" s="30">
        <v>2</v>
      </c>
      <c r="D2136" s="30">
        <v>2</v>
      </c>
      <c r="F2136" s="24" t="str">
        <f>IFERROR(MATCH(A2136,기사별유입!$J$3:$J$3072,0),"")</f>
        <v/>
      </c>
      <c r="G2136" s="24" t="str">
        <f>IF(F2136="","",F2136&amp;"@"&amp;COUNTIF($F$1:F2136,F2136))</f>
        <v/>
      </c>
      <c r="H2136" s="24" t="str">
        <f t="shared" si="33"/>
        <v>Bing</v>
      </c>
      <c r="J2136" s="24" t="str">
        <f>IF(F2136="","",INDEX('기사 리스트'!B:B,MATCH("https://skinnonews.com"&amp;A2136,'기사 리스트'!C:C,0)))</f>
        <v/>
      </c>
    </row>
    <row r="2137" spans="1:10">
      <c r="A2137" s="30" t="s">
        <v>1975</v>
      </c>
      <c r="B2137" s="30" t="s">
        <v>2910</v>
      </c>
      <c r="C2137" s="30">
        <v>2</v>
      </c>
      <c r="D2137" s="30">
        <v>2</v>
      </c>
      <c r="F2137" s="24" t="str">
        <f>IFERROR(MATCH(A2137,기사별유입!$J$3:$J$3072,0),"")</f>
        <v/>
      </c>
      <c r="G2137" s="24" t="str">
        <f>IF(F2137="","",F2137&amp;"@"&amp;COUNTIF($F$1:F2137,F2137))</f>
        <v/>
      </c>
      <c r="H2137" s="24" t="str">
        <f t="shared" si="33"/>
        <v>Google 검색</v>
      </c>
      <c r="J2137" s="24" t="str">
        <f>IF(F2137="","",INDEX('기사 리스트'!B:B,MATCH("https://skinnonews.com"&amp;A2137,'기사 리스트'!C:C,0)))</f>
        <v/>
      </c>
    </row>
    <row r="2138" spans="1:10">
      <c r="A2138" s="30" t="s">
        <v>2383</v>
      </c>
      <c r="B2138" s="30" t="s">
        <v>2909</v>
      </c>
      <c r="C2138" s="30">
        <v>2</v>
      </c>
      <c r="D2138" s="30">
        <v>2</v>
      </c>
      <c r="F2138" s="24" t="str">
        <f>IFERROR(MATCH(A2138,기사별유입!$J$3:$J$3072,0),"")</f>
        <v/>
      </c>
      <c r="G2138" s="24" t="str">
        <f>IF(F2138="","",F2138&amp;"@"&amp;COUNTIF($F$1:F2138,F2138))</f>
        <v/>
      </c>
      <c r="H2138" s="24" t="str">
        <f t="shared" si="33"/>
        <v>직접유입</v>
      </c>
      <c r="J2138" s="24" t="str">
        <f>IF(F2138="","",INDEX('기사 리스트'!B:B,MATCH("https://skinnonews.com"&amp;A2138,'기사 리스트'!C:C,0)))</f>
        <v/>
      </c>
    </row>
    <row r="2139" spans="1:10">
      <c r="A2139" s="30" t="s">
        <v>2383</v>
      </c>
      <c r="B2139" s="30" t="s">
        <v>2937</v>
      </c>
      <c r="C2139" s="30">
        <v>2</v>
      </c>
      <c r="D2139" s="30">
        <v>2</v>
      </c>
      <c r="F2139" s="24" t="str">
        <f>IFERROR(MATCH(A2139,기사별유입!$J$3:$J$3072,0),"")</f>
        <v/>
      </c>
      <c r="G2139" s="24" t="str">
        <f>IF(F2139="","",F2139&amp;"@"&amp;COUNTIF($F$1:F2139,F2139))</f>
        <v/>
      </c>
      <c r="H2139" s="24" t="str">
        <f t="shared" si="33"/>
        <v>Cafe.naver.com</v>
      </c>
      <c r="J2139" s="24" t="str">
        <f>IF(F2139="","",INDEX('기사 리스트'!B:B,MATCH("https://skinnonews.com"&amp;A2139,'기사 리스트'!C:C,0)))</f>
        <v/>
      </c>
    </row>
    <row r="2140" spans="1:10">
      <c r="A2140" s="30" t="s">
        <v>2698</v>
      </c>
      <c r="B2140" s="30" t="s">
        <v>2910</v>
      </c>
      <c r="C2140" s="30">
        <v>2</v>
      </c>
      <c r="D2140" s="30">
        <v>2</v>
      </c>
      <c r="F2140" s="24" t="str">
        <f>IFERROR(MATCH(A2140,기사별유입!$J$3:$J$3072,0),"")</f>
        <v/>
      </c>
      <c r="G2140" s="24" t="str">
        <f>IF(F2140="","",F2140&amp;"@"&amp;COUNTIF($F$1:F2140,F2140))</f>
        <v/>
      </c>
      <c r="H2140" s="24" t="str">
        <f t="shared" si="33"/>
        <v>Google 검색</v>
      </c>
      <c r="J2140" s="24" t="str">
        <f>IF(F2140="","",INDEX('기사 리스트'!B:B,MATCH("https://skinnonews.com"&amp;A2140,'기사 리스트'!C:C,0)))</f>
        <v/>
      </c>
    </row>
    <row r="2141" spans="1:10">
      <c r="A2141" s="30" t="s">
        <v>2065</v>
      </c>
      <c r="B2141" s="30" t="s">
        <v>2910</v>
      </c>
      <c r="C2141" s="30">
        <v>2</v>
      </c>
      <c r="D2141" s="30">
        <v>2</v>
      </c>
      <c r="F2141" s="24" t="str">
        <f>IFERROR(MATCH(A2141,기사별유입!$J$3:$J$3072,0),"")</f>
        <v/>
      </c>
      <c r="G2141" s="24" t="str">
        <f>IF(F2141="","",F2141&amp;"@"&amp;COUNTIF($F$1:F2141,F2141))</f>
        <v/>
      </c>
      <c r="H2141" s="24" t="str">
        <f t="shared" si="33"/>
        <v>Google 검색</v>
      </c>
      <c r="J2141" s="24" t="str">
        <f>IF(F2141="","",INDEX('기사 리스트'!B:B,MATCH("https://skinnonews.com"&amp;A2141,'기사 리스트'!C:C,0)))</f>
        <v/>
      </c>
    </row>
    <row r="2142" spans="1:10">
      <c r="A2142" s="30" t="s">
        <v>1353</v>
      </c>
      <c r="B2142" s="30" t="s">
        <v>2925</v>
      </c>
      <c r="C2142" s="30">
        <v>2</v>
      </c>
      <c r="D2142" s="30">
        <v>1</v>
      </c>
      <c r="F2142" s="24">
        <f>IFERROR(MATCH(A2142,기사별유입!$J$3:$J$3072,0),"")</f>
        <v>63</v>
      </c>
      <c r="G2142" s="24" t="str">
        <f>IF(F2142="","",F2142&amp;"@"&amp;COUNTIF($F$1:F2142,F2142))</f>
        <v>63@5</v>
      </c>
      <c r="H2142" s="24" t="str">
        <f t="shared" si="33"/>
        <v>Naver.com</v>
      </c>
      <c r="J2142" s="24" t="str">
        <f>IF(F2142="","",INDEX('기사 리스트'!B:B,MATCH("https://skinnonews.com"&amp;A2142,'기사 리스트'!C:C,0)))</f>
        <v>SK엔무브-한화에어로스페이스, 업계 최초 선박용 ESS 액침냉각 개발 위해 맞손</v>
      </c>
    </row>
    <row r="2143" spans="1:10">
      <c r="A2143" s="30" t="s">
        <v>2519</v>
      </c>
      <c r="B2143" s="30" t="s">
        <v>2910</v>
      </c>
      <c r="C2143" s="30">
        <v>2</v>
      </c>
      <c r="D2143" s="30">
        <v>2</v>
      </c>
      <c r="F2143" s="24" t="str">
        <f>IFERROR(MATCH(A2143,기사별유입!$J$3:$J$3072,0),"")</f>
        <v/>
      </c>
      <c r="G2143" s="24" t="str">
        <f>IF(F2143="","",F2143&amp;"@"&amp;COUNTIF($F$1:F2143,F2143))</f>
        <v/>
      </c>
      <c r="H2143" s="24" t="str">
        <f t="shared" si="33"/>
        <v>Google 검색</v>
      </c>
      <c r="J2143" s="24" t="str">
        <f>IF(F2143="","",INDEX('기사 리스트'!B:B,MATCH("https://skinnonews.com"&amp;A2143,'기사 리스트'!C:C,0)))</f>
        <v/>
      </c>
    </row>
    <row r="2144" spans="1:10">
      <c r="A2144" s="30" t="s">
        <v>2066</v>
      </c>
      <c r="B2144" s="30" t="s">
        <v>2925</v>
      </c>
      <c r="C2144" s="30">
        <v>2</v>
      </c>
      <c r="D2144" s="30">
        <v>2</v>
      </c>
      <c r="F2144" s="24" t="str">
        <f>IFERROR(MATCH(A2144,기사별유입!$J$3:$J$3072,0),"")</f>
        <v/>
      </c>
      <c r="G2144" s="24" t="str">
        <f>IF(F2144="","",F2144&amp;"@"&amp;COUNTIF($F$1:F2144,F2144))</f>
        <v/>
      </c>
      <c r="H2144" s="24" t="str">
        <f t="shared" si="33"/>
        <v>Naver.com</v>
      </c>
      <c r="J2144" s="24" t="str">
        <f>IF(F2144="","",INDEX('기사 리스트'!B:B,MATCH("https://skinnonews.com"&amp;A2144,'기사 리스트'!C:C,0)))</f>
        <v/>
      </c>
    </row>
    <row r="2145" spans="1:10">
      <c r="A2145" s="30" t="s">
        <v>2066</v>
      </c>
      <c r="B2145" s="30" t="s">
        <v>2917</v>
      </c>
      <c r="C2145" s="30">
        <v>2</v>
      </c>
      <c r="D2145" s="30">
        <v>2</v>
      </c>
      <c r="F2145" s="24" t="str">
        <f>IFERROR(MATCH(A2145,기사별유입!$J$3:$J$3072,0),"")</f>
        <v/>
      </c>
      <c r="G2145" s="24" t="str">
        <f>IF(F2145="","",F2145&amp;"@"&amp;COUNTIF($F$1:F2145,F2145))</f>
        <v/>
      </c>
      <c r="H2145" s="24" t="str">
        <f t="shared" si="33"/>
        <v>Skincheonpetrochem.com</v>
      </c>
      <c r="J2145" s="24" t="str">
        <f>IF(F2145="","",INDEX('기사 리스트'!B:B,MATCH("https://skinnonews.com"&amp;A2145,'기사 리스트'!C:C,0)))</f>
        <v/>
      </c>
    </row>
    <row r="2146" spans="1:10">
      <c r="A2146" s="30" t="s">
        <v>1470</v>
      </c>
      <c r="B2146" s="30" t="s">
        <v>2915</v>
      </c>
      <c r="C2146" s="30">
        <v>2</v>
      </c>
      <c r="D2146" s="30">
        <v>1</v>
      </c>
      <c r="F2146" s="24" t="str">
        <f>IFERROR(MATCH(A2146,기사별유입!$J$3:$J$3072,0),"")</f>
        <v/>
      </c>
      <c r="G2146" s="24" t="str">
        <f>IF(F2146="","",F2146&amp;"@"&amp;COUNTIF($F$1:F2146,F2146))</f>
        <v/>
      </c>
      <c r="H2146" s="24" t="str">
        <f t="shared" si="33"/>
        <v>Skgeocentric.com</v>
      </c>
      <c r="J2146" s="24" t="str">
        <f>IF(F2146="","",INDEX('기사 리스트'!B:B,MATCH("https://skinnonews.com"&amp;A2146,'기사 리스트'!C:C,0)))</f>
        <v/>
      </c>
    </row>
    <row r="2147" spans="1:10">
      <c r="A2147" s="30" t="s">
        <v>2699</v>
      </c>
      <c r="B2147" s="30" t="s">
        <v>2910</v>
      </c>
      <c r="C2147" s="30">
        <v>2</v>
      </c>
      <c r="D2147" s="30">
        <v>2</v>
      </c>
      <c r="F2147" s="24" t="str">
        <f>IFERROR(MATCH(A2147,기사별유입!$J$3:$J$3072,0),"")</f>
        <v/>
      </c>
      <c r="G2147" s="24" t="str">
        <f>IF(F2147="","",F2147&amp;"@"&amp;COUNTIF($F$1:F2147,F2147))</f>
        <v/>
      </c>
      <c r="H2147" s="24" t="str">
        <f t="shared" si="33"/>
        <v>Google 검색</v>
      </c>
      <c r="J2147" s="24" t="str">
        <f>IF(F2147="","",INDEX('기사 리스트'!B:B,MATCH("https://skinnonews.com"&amp;A2147,'기사 리스트'!C:C,0)))</f>
        <v/>
      </c>
    </row>
    <row r="2148" spans="1:10">
      <c r="A2148" s="30" t="s">
        <v>1765</v>
      </c>
      <c r="B2148" s="30" t="s">
        <v>2909</v>
      </c>
      <c r="C2148" s="30">
        <v>2</v>
      </c>
      <c r="D2148" s="30">
        <v>1</v>
      </c>
      <c r="F2148" s="24" t="str">
        <f>IFERROR(MATCH(A2148,기사별유입!$J$3:$J$3072,0),"")</f>
        <v/>
      </c>
      <c r="G2148" s="24" t="str">
        <f>IF(F2148="","",F2148&amp;"@"&amp;COUNTIF($F$1:F2148,F2148))</f>
        <v/>
      </c>
      <c r="H2148" s="24" t="str">
        <f t="shared" si="33"/>
        <v>직접유입</v>
      </c>
      <c r="J2148" s="24" t="str">
        <f>IF(F2148="","",INDEX('기사 리스트'!B:B,MATCH("https://skinnonews.com"&amp;A2148,'기사 리스트'!C:C,0)))</f>
        <v/>
      </c>
    </row>
    <row r="2149" spans="1:10">
      <c r="A2149" s="30" t="s">
        <v>1765</v>
      </c>
      <c r="B2149" s="30" t="s">
        <v>2911</v>
      </c>
      <c r="C2149" s="30">
        <v>2</v>
      </c>
      <c r="D2149" s="30">
        <v>2</v>
      </c>
      <c r="F2149" s="24" t="str">
        <f>IFERROR(MATCH(A2149,기사별유입!$J$3:$J$3072,0),"")</f>
        <v/>
      </c>
      <c r="G2149" s="24" t="str">
        <f>IF(F2149="","",F2149&amp;"@"&amp;COUNTIF($F$1:F2149,F2149))</f>
        <v/>
      </c>
      <c r="H2149" s="24" t="str">
        <f t="shared" si="33"/>
        <v>Naver 검색</v>
      </c>
      <c r="J2149" s="24" t="str">
        <f>IF(F2149="","",INDEX('기사 리스트'!B:B,MATCH("https://skinnonews.com"&amp;A2149,'기사 리스트'!C:C,0)))</f>
        <v/>
      </c>
    </row>
    <row r="2150" spans="1:10">
      <c r="A2150" s="30" t="s">
        <v>1504</v>
      </c>
      <c r="B2150" s="30" t="s">
        <v>2915</v>
      </c>
      <c r="C2150" s="30">
        <v>2</v>
      </c>
      <c r="D2150" s="30">
        <v>2</v>
      </c>
      <c r="F2150" s="24" t="str">
        <f>IFERROR(MATCH(A2150,기사별유입!$J$3:$J$3072,0),"")</f>
        <v/>
      </c>
      <c r="G2150" s="24" t="str">
        <f>IF(F2150="","",F2150&amp;"@"&amp;COUNTIF($F$1:F2150,F2150))</f>
        <v/>
      </c>
      <c r="H2150" s="24" t="str">
        <f t="shared" si="33"/>
        <v>Skgeocentric.com</v>
      </c>
      <c r="J2150" s="24" t="str">
        <f>IF(F2150="","",INDEX('기사 리스트'!B:B,MATCH("https://skinnonews.com"&amp;A2150,'기사 리스트'!C:C,0)))</f>
        <v/>
      </c>
    </row>
    <row r="2151" spans="1:10">
      <c r="A2151" s="30" t="s">
        <v>1525</v>
      </c>
      <c r="B2151" s="30" t="s">
        <v>2911</v>
      </c>
      <c r="C2151" s="30">
        <v>2</v>
      </c>
      <c r="D2151" s="30">
        <v>2</v>
      </c>
      <c r="F2151" s="24" t="str">
        <f>IFERROR(MATCH(A2151,기사별유입!$J$3:$J$3072,0),"")</f>
        <v/>
      </c>
      <c r="G2151" s="24" t="str">
        <f>IF(F2151="","",F2151&amp;"@"&amp;COUNTIF($F$1:F2151,F2151))</f>
        <v/>
      </c>
      <c r="H2151" s="24" t="str">
        <f t="shared" si="33"/>
        <v>Naver 검색</v>
      </c>
      <c r="J2151" s="24" t="str">
        <f>IF(F2151="","",INDEX('기사 리스트'!B:B,MATCH("https://skinnonews.com"&amp;A2151,'기사 리스트'!C:C,0)))</f>
        <v/>
      </c>
    </row>
    <row r="2152" spans="1:10">
      <c r="A2152" s="30" t="s">
        <v>2068</v>
      </c>
      <c r="B2152" s="30" t="s">
        <v>2910</v>
      </c>
      <c r="C2152" s="30">
        <v>2</v>
      </c>
      <c r="D2152" s="30">
        <v>2</v>
      </c>
      <c r="F2152" s="24" t="str">
        <f>IFERROR(MATCH(A2152,기사별유입!$J$3:$J$3072,0),"")</f>
        <v/>
      </c>
      <c r="G2152" s="24" t="str">
        <f>IF(F2152="","",F2152&amp;"@"&amp;COUNTIF($F$1:F2152,F2152))</f>
        <v/>
      </c>
      <c r="H2152" s="24" t="str">
        <f t="shared" si="33"/>
        <v>Google 검색</v>
      </c>
      <c r="J2152" s="24" t="str">
        <f>IF(F2152="","",INDEX('기사 리스트'!B:B,MATCH("https://skinnonews.com"&amp;A2152,'기사 리스트'!C:C,0)))</f>
        <v/>
      </c>
    </row>
    <row r="2153" spans="1:10">
      <c r="A2153" s="30" t="s">
        <v>2701</v>
      </c>
      <c r="B2153" s="30" t="s">
        <v>2948</v>
      </c>
      <c r="C2153" s="30">
        <v>2</v>
      </c>
      <c r="D2153" s="30">
        <v>1</v>
      </c>
      <c r="F2153" s="24" t="str">
        <f>IFERROR(MATCH(A2153,기사별유입!$J$3:$J$3072,0),"")</f>
        <v/>
      </c>
      <c r="G2153" s="24" t="str">
        <f>IF(F2153="","",F2153&amp;"@"&amp;COUNTIF($F$1:F2153,F2153))</f>
        <v/>
      </c>
      <c r="H2153" s="24" t="str">
        <f t="shared" si="33"/>
        <v>Lens.google.com</v>
      </c>
      <c r="J2153" s="24" t="str">
        <f>IF(F2153="","",INDEX('기사 리스트'!B:B,MATCH("https://skinnonews.com"&amp;A2153,'기사 리스트'!C:C,0)))</f>
        <v/>
      </c>
    </row>
    <row r="2154" spans="1:10">
      <c r="A2154" s="30" t="s">
        <v>1351</v>
      </c>
      <c r="B2154" s="30" t="s">
        <v>2909</v>
      </c>
      <c r="C2154" s="30">
        <v>2</v>
      </c>
      <c r="D2154" s="30">
        <v>2</v>
      </c>
      <c r="F2154" s="24" t="str">
        <f>IFERROR(MATCH(A2154,기사별유입!$J$3:$J$3072,0),"")</f>
        <v/>
      </c>
      <c r="G2154" s="24" t="str">
        <f>IF(F2154="","",F2154&amp;"@"&amp;COUNTIF($F$1:F2154,F2154))</f>
        <v/>
      </c>
      <c r="H2154" s="24" t="str">
        <f t="shared" si="33"/>
        <v>직접유입</v>
      </c>
      <c r="J2154" s="24" t="str">
        <f>IF(F2154="","",INDEX('기사 리스트'!B:B,MATCH("https://skinnonews.com"&amp;A2154,'기사 리스트'!C:C,0)))</f>
        <v/>
      </c>
    </row>
    <row r="2155" spans="1:10">
      <c r="A2155" s="30" t="s">
        <v>1351</v>
      </c>
      <c r="B2155" s="30" t="s">
        <v>2911</v>
      </c>
      <c r="C2155" s="30">
        <v>2</v>
      </c>
      <c r="D2155" s="30">
        <v>2</v>
      </c>
      <c r="F2155" s="24" t="str">
        <f>IFERROR(MATCH(A2155,기사별유입!$J$3:$J$3072,0),"")</f>
        <v/>
      </c>
      <c r="G2155" s="24" t="str">
        <f>IF(F2155="","",F2155&amp;"@"&amp;COUNTIF($F$1:F2155,F2155))</f>
        <v/>
      </c>
      <c r="H2155" s="24" t="str">
        <f t="shared" si="33"/>
        <v>Naver 검색</v>
      </c>
      <c r="J2155" s="24" t="str">
        <f>IF(F2155="","",INDEX('기사 리스트'!B:B,MATCH("https://skinnonews.com"&amp;A2155,'기사 리스트'!C:C,0)))</f>
        <v/>
      </c>
    </row>
    <row r="2156" spans="1:10">
      <c r="A2156" s="30" t="s">
        <v>1903</v>
      </c>
      <c r="B2156" s="30" t="s">
        <v>2910</v>
      </c>
      <c r="C2156" s="30">
        <v>2</v>
      </c>
      <c r="D2156" s="30">
        <v>2</v>
      </c>
      <c r="F2156" s="24" t="str">
        <f>IFERROR(MATCH(A2156,기사별유입!$J$3:$J$3072,0),"")</f>
        <v/>
      </c>
      <c r="G2156" s="24" t="str">
        <f>IF(F2156="","",F2156&amp;"@"&amp;COUNTIF($F$1:F2156,F2156))</f>
        <v/>
      </c>
      <c r="H2156" s="24" t="str">
        <f t="shared" si="33"/>
        <v>Google 검색</v>
      </c>
      <c r="J2156" s="24" t="str">
        <f>IF(F2156="","",INDEX('기사 리스트'!B:B,MATCH("https://skinnonews.com"&amp;A2156,'기사 리스트'!C:C,0)))</f>
        <v/>
      </c>
    </row>
    <row r="2157" spans="1:10">
      <c r="A2157" s="30" t="s">
        <v>1903</v>
      </c>
      <c r="B2157" s="30" t="s">
        <v>2911</v>
      </c>
      <c r="C2157" s="30">
        <v>2</v>
      </c>
      <c r="D2157" s="30">
        <v>2</v>
      </c>
      <c r="F2157" s="24" t="str">
        <f>IFERROR(MATCH(A2157,기사별유입!$J$3:$J$3072,0),"")</f>
        <v/>
      </c>
      <c r="G2157" s="24" t="str">
        <f>IF(F2157="","",F2157&amp;"@"&amp;COUNTIF($F$1:F2157,F2157))</f>
        <v/>
      </c>
      <c r="H2157" s="24" t="str">
        <f t="shared" si="33"/>
        <v>Naver 검색</v>
      </c>
      <c r="J2157" s="24" t="str">
        <f>IF(F2157="","",INDEX('기사 리스트'!B:B,MATCH("https://skinnonews.com"&amp;A2157,'기사 리스트'!C:C,0)))</f>
        <v/>
      </c>
    </row>
    <row r="2158" spans="1:10">
      <c r="A2158" s="30" t="s">
        <v>1572</v>
      </c>
      <c r="B2158" s="30" t="s">
        <v>2909</v>
      </c>
      <c r="C2158" s="30">
        <v>2</v>
      </c>
      <c r="D2158" s="30">
        <v>2</v>
      </c>
      <c r="F2158" s="24" t="str">
        <f>IFERROR(MATCH(A2158,기사별유입!$J$3:$J$3072,0),"")</f>
        <v/>
      </c>
      <c r="G2158" s="24" t="str">
        <f>IF(F2158="","",F2158&amp;"@"&amp;COUNTIF($F$1:F2158,F2158))</f>
        <v/>
      </c>
      <c r="H2158" s="24" t="str">
        <f t="shared" si="33"/>
        <v>직접유입</v>
      </c>
      <c r="J2158" s="24" t="str">
        <f>IF(F2158="","",INDEX('기사 리스트'!B:B,MATCH("https://skinnonews.com"&amp;A2158,'기사 리스트'!C:C,0)))</f>
        <v/>
      </c>
    </row>
    <row r="2159" spans="1:10">
      <c r="A2159" s="30" t="s">
        <v>1471</v>
      </c>
      <c r="B2159" s="30" t="s">
        <v>2909</v>
      </c>
      <c r="C2159" s="30">
        <v>2</v>
      </c>
      <c r="D2159" s="30">
        <v>2</v>
      </c>
      <c r="F2159" s="24" t="str">
        <f>IFERROR(MATCH(A2159,기사별유입!$J$3:$J$3072,0),"")</f>
        <v/>
      </c>
      <c r="G2159" s="24" t="str">
        <f>IF(F2159="","",F2159&amp;"@"&amp;COUNTIF($F$1:F2159,F2159))</f>
        <v/>
      </c>
      <c r="H2159" s="24" t="str">
        <f t="shared" si="33"/>
        <v>직접유입</v>
      </c>
      <c r="J2159" s="24" t="str">
        <f>IF(F2159="","",INDEX('기사 리스트'!B:B,MATCH("https://skinnonews.com"&amp;A2159,'기사 리스트'!C:C,0)))</f>
        <v/>
      </c>
    </row>
    <row r="2160" spans="1:10">
      <c r="A2160" s="30" t="s">
        <v>1307</v>
      </c>
      <c r="B2160" s="30" t="s">
        <v>2918</v>
      </c>
      <c r="C2160" s="30">
        <v>2</v>
      </c>
      <c r="D2160" s="30">
        <v>2</v>
      </c>
      <c r="F2160" s="24">
        <f>IFERROR(MATCH(A2160,기사별유입!$J$3:$J$3072,0),"")</f>
        <v>66</v>
      </c>
      <c r="G2160" s="24" t="str">
        <f>IF(F2160="","",F2160&amp;"@"&amp;COUNTIF($F$1:F2160,F2160))</f>
        <v>66@6</v>
      </c>
      <c r="H2160" s="24" t="str">
        <f t="shared" si="33"/>
        <v>Skenergy.com</v>
      </c>
      <c r="J2160" s="24" t="str">
        <f>IF(F2160="","",INDEX('기사 리스트'!B:B,MATCH("https://skinnonews.com"&amp;A2160,'기사 리스트'!C:C,0)))</f>
        <v>SK이노베이션, 2024년 조직개편 및 임원인사 “불확실한 경영환경 대비, 내실 강화로 위기 대응력 높인다”</v>
      </c>
    </row>
    <row r="2161" spans="1:10">
      <c r="A2161" s="30" t="s">
        <v>1307</v>
      </c>
      <c r="B2161" s="30" t="s">
        <v>2917</v>
      </c>
      <c r="C2161" s="30">
        <v>2</v>
      </c>
      <c r="D2161" s="30">
        <v>2</v>
      </c>
      <c r="F2161" s="24">
        <f>IFERROR(MATCH(A2161,기사별유입!$J$3:$J$3072,0),"")</f>
        <v>66</v>
      </c>
      <c r="G2161" s="24" t="str">
        <f>IF(F2161="","",F2161&amp;"@"&amp;COUNTIF($F$1:F2161,F2161))</f>
        <v>66@7</v>
      </c>
      <c r="H2161" s="24" t="str">
        <f t="shared" si="33"/>
        <v>Skincheonpetrochem.com</v>
      </c>
      <c r="J2161" s="24" t="str">
        <f>IF(F2161="","",INDEX('기사 리스트'!B:B,MATCH("https://skinnonews.com"&amp;A2161,'기사 리스트'!C:C,0)))</f>
        <v>SK이노베이션, 2024년 조직개편 및 임원인사 “불확실한 경영환경 대비, 내실 강화로 위기 대응력 높인다”</v>
      </c>
    </row>
    <row r="2162" spans="1:10">
      <c r="A2162" s="30" t="s">
        <v>2523</v>
      </c>
      <c r="B2162" s="30" t="s">
        <v>2910</v>
      </c>
      <c r="C2162" s="30">
        <v>2</v>
      </c>
      <c r="D2162" s="30">
        <v>2</v>
      </c>
      <c r="F2162" s="24" t="str">
        <f>IFERROR(MATCH(A2162,기사별유입!$J$3:$J$3072,0),"")</f>
        <v/>
      </c>
      <c r="G2162" s="24" t="str">
        <f>IF(F2162="","",F2162&amp;"@"&amp;COUNTIF($F$1:F2162,F2162))</f>
        <v/>
      </c>
      <c r="H2162" s="24" t="str">
        <f t="shared" si="33"/>
        <v>Google 검색</v>
      </c>
      <c r="J2162" s="24" t="str">
        <f>IF(F2162="","",INDEX('기사 리스트'!B:B,MATCH("https://skinnonews.com"&amp;A2162,'기사 리스트'!C:C,0)))</f>
        <v/>
      </c>
    </row>
    <row r="2163" spans="1:10">
      <c r="A2163" s="30" t="s">
        <v>2523</v>
      </c>
      <c r="B2163" s="30" t="s">
        <v>2911</v>
      </c>
      <c r="C2163" s="30">
        <v>2</v>
      </c>
      <c r="D2163" s="30">
        <v>2</v>
      </c>
      <c r="F2163" s="24" t="str">
        <f>IFERROR(MATCH(A2163,기사별유입!$J$3:$J$3072,0),"")</f>
        <v/>
      </c>
      <c r="G2163" s="24" t="str">
        <f>IF(F2163="","",F2163&amp;"@"&amp;COUNTIF($F$1:F2163,F2163))</f>
        <v/>
      </c>
      <c r="H2163" s="24" t="str">
        <f t="shared" si="33"/>
        <v>Naver 검색</v>
      </c>
      <c r="J2163" s="24" t="str">
        <f>IF(F2163="","",INDEX('기사 리스트'!B:B,MATCH("https://skinnonews.com"&amp;A2163,'기사 리스트'!C:C,0)))</f>
        <v/>
      </c>
    </row>
    <row r="2164" spans="1:10">
      <c r="A2164" s="30" t="s">
        <v>1905</v>
      </c>
      <c r="B2164" s="30" t="s">
        <v>2909</v>
      </c>
      <c r="C2164" s="30">
        <v>2</v>
      </c>
      <c r="D2164" s="30">
        <v>2</v>
      </c>
      <c r="F2164" s="24" t="str">
        <f>IFERROR(MATCH(A2164,기사별유입!$J$3:$J$3072,0),"")</f>
        <v/>
      </c>
      <c r="G2164" s="24" t="str">
        <f>IF(F2164="","",F2164&amp;"@"&amp;COUNTIF($F$1:F2164,F2164))</f>
        <v/>
      </c>
      <c r="H2164" s="24" t="str">
        <f t="shared" si="33"/>
        <v>직접유입</v>
      </c>
      <c r="J2164" s="24" t="str">
        <f>IF(F2164="","",INDEX('기사 리스트'!B:B,MATCH("https://skinnonews.com"&amp;A2164,'기사 리스트'!C:C,0)))</f>
        <v/>
      </c>
    </row>
    <row r="2165" spans="1:10">
      <c r="A2165" s="30" t="s">
        <v>1733</v>
      </c>
      <c r="B2165" s="30" t="s">
        <v>2911</v>
      </c>
      <c r="C2165" s="30">
        <v>2</v>
      </c>
      <c r="D2165" s="30">
        <v>2</v>
      </c>
      <c r="F2165" s="24" t="str">
        <f>IFERROR(MATCH(A2165,기사별유입!$J$3:$J$3072,0),"")</f>
        <v/>
      </c>
      <c r="G2165" s="24" t="str">
        <f>IF(F2165="","",F2165&amp;"@"&amp;COUNTIF($F$1:F2165,F2165))</f>
        <v/>
      </c>
      <c r="H2165" s="24" t="str">
        <f t="shared" si="33"/>
        <v>Naver 검색</v>
      </c>
      <c r="J2165" s="24" t="str">
        <f>IF(F2165="","",INDEX('기사 리스트'!B:B,MATCH("https://skinnonews.com"&amp;A2165,'기사 리스트'!C:C,0)))</f>
        <v/>
      </c>
    </row>
    <row r="2166" spans="1:10">
      <c r="A2166" s="30" t="s">
        <v>1977</v>
      </c>
      <c r="B2166" s="30" t="s">
        <v>2910</v>
      </c>
      <c r="C2166" s="30">
        <v>2</v>
      </c>
      <c r="D2166" s="30">
        <v>2</v>
      </c>
      <c r="F2166" s="24" t="str">
        <f>IFERROR(MATCH(A2166,기사별유입!$J$3:$J$3072,0),"")</f>
        <v/>
      </c>
      <c r="G2166" s="24" t="str">
        <f>IF(F2166="","",F2166&amp;"@"&amp;COUNTIF($F$1:F2166,F2166))</f>
        <v/>
      </c>
      <c r="H2166" s="24" t="str">
        <f t="shared" si="33"/>
        <v>Google 검색</v>
      </c>
      <c r="J2166" s="24" t="str">
        <f>IF(F2166="","",INDEX('기사 리스트'!B:B,MATCH("https://skinnonews.com"&amp;A2166,'기사 리스트'!C:C,0)))</f>
        <v/>
      </c>
    </row>
    <row r="2167" spans="1:10">
      <c r="A2167" s="30" t="s">
        <v>3688</v>
      </c>
      <c r="B2167" s="30" t="s">
        <v>2910</v>
      </c>
      <c r="C2167" s="30">
        <v>2</v>
      </c>
      <c r="D2167" s="30">
        <v>2</v>
      </c>
      <c r="F2167" s="24" t="str">
        <f>IFERROR(MATCH(A2167,기사별유입!$J$3:$J$3072,0),"")</f>
        <v/>
      </c>
      <c r="G2167" s="24" t="str">
        <f>IF(F2167="","",F2167&amp;"@"&amp;COUNTIF($F$1:F2167,F2167))</f>
        <v/>
      </c>
      <c r="H2167" s="24" t="str">
        <f t="shared" si="33"/>
        <v>Google 검색</v>
      </c>
      <c r="J2167" s="24" t="str">
        <f>IF(F2167="","",INDEX('기사 리스트'!B:B,MATCH("https://skinnonews.com"&amp;A2167,'기사 리스트'!C:C,0)))</f>
        <v/>
      </c>
    </row>
    <row r="2168" spans="1:10">
      <c r="A2168" s="30" t="s">
        <v>3689</v>
      </c>
      <c r="B2168" s="30" t="s">
        <v>2910</v>
      </c>
      <c r="C2168" s="30">
        <v>2</v>
      </c>
      <c r="D2168" s="30">
        <v>1</v>
      </c>
      <c r="F2168" s="24" t="str">
        <f>IFERROR(MATCH(A2168,기사별유입!$J$3:$J$3072,0),"")</f>
        <v/>
      </c>
      <c r="G2168" s="24" t="str">
        <f>IF(F2168="","",F2168&amp;"@"&amp;COUNTIF($F$1:F2168,F2168))</f>
        <v/>
      </c>
      <c r="H2168" s="24" t="str">
        <f t="shared" si="33"/>
        <v>Google 검색</v>
      </c>
      <c r="J2168" s="24" t="str">
        <f>IF(F2168="","",INDEX('기사 리스트'!B:B,MATCH("https://skinnonews.com"&amp;A2168,'기사 리스트'!C:C,0)))</f>
        <v/>
      </c>
    </row>
    <row r="2169" spans="1:10">
      <c r="A2169" s="30" t="s">
        <v>1605</v>
      </c>
      <c r="B2169" s="30" t="s">
        <v>2911</v>
      </c>
      <c r="C2169" s="30">
        <v>2</v>
      </c>
      <c r="D2169" s="30">
        <v>2</v>
      </c>
      <c r="F2169" s="24" t="str">
        <f>IFERROR(MATCH(A2169,기사별유입!$J$3:$J$3072,0),"")</f>
        <v/>
      </c>
      <c r="G2169" s="24" t="str">
        <f>IF(F2169="","",F2169&amp;"@"&amp;COUNTIF($F$1:F2169,F2169))</f>
        <v/>
      </c>
      <c r="H2169" s="24" t="str">
        <f t="shared" si="33"/>
        <v>Naver 검색</v>
      </c>
      <c r="J2169" s="24" t="str">
        <f>IF(F2169="","",INDEX('기사 리스트'!B:B,MATCH("https://skinnonews.com"&amp;A2169,'기사 리스트'!C:C,0)))</f>
        <v/>
      </c>
    </row>
    <row r="2170" spans="1:10">
      <c r="A2170" s="30" t="s">
        <v>2268</v>
      </c>
      <c r="B2170" s="30" t="s">
        <v>2910</v>
      </c>
      <c r="C2170" s="30">
        <v>2</v>
      </c>
      <c r="D2170" s="30">
        <v>2</v>
      </c>
      <c r="F2170" s="24" t="str">
        <f>IFERROR(MATCH(A2170,기사별유입!$J$3:$J$3072,0),"")</f>
        <v/>
      </c>
      <c r="G2170" s="24" t="str">
        <f>IF(F2170="","",F2170&amp;"@"&amp;COUNTIF($F$1:F2170,F2170))</f>
        <v/>
      </c>
      <c r="H2170" s="24" t="str">
        <f t="shared" si="33"/>
        <v>Google 검색</v>
      </c>
      <c r="J2170" s="24" t="str">
        <f>IF(F2170="","",INDEX('기사 리스트'!B:B,MATCH("https://skinnonews.com"&amp;A2170,'기사 리스트'!C:C,0)))</f>
        <v/>
      </c>
    </row>
    <row r="2171" spans="1:10">
      <c r="A2171" s="30" t="s">
        <v>1288</v>
      </c>
      <c r="B2171" s="30" t="s">
        <v>2909</v>
      </c>
      <c r="C2171" s="30">
        <v>2</v>
      </c>
      <c r="D2171" s="30">
        <v>2</v>
      </c>
      <c r="F2171" s="24">
        <f>IFERROR(MATCH(A2171,기사별유입!$J$3:$J$3072,0),"")</f>
        <v>59</v>
      </c>
      <c r="G2171" s="24" t="str">
        <f>IF(F2171="","",F2171&amp;"@"&amp;COUNTIF($F$1:F2171,F2171))</f>
        <v>59@2</v>
      </c>
      <c r="H2171" s="24" t="str">
        <f t="shared" si="33"/>
        <v>직접유입</v>
      </c>
      <c r="J2171" s="24" t="str">
        <f>IF(F2171="","",INDEX('기사 리스트'!B:B,MATCH("https://skinnonews.com"&amp;A2171,'기사 리스트'!C:C,0)))</f>
        <v>SK온, 美 솔리드파워와 협력 강화… 전고체 배터리 개발 가속</v>
      </c>
    </row>
    <row r="2172" spans="1:10">
      <c r="A2172" s="30" t="s">
        <v>1288</v>
      </c>
      <c r="B2172" s="30" t="s">
        <v>2979</v>
      </c>
      <c r="C2172" s="30">
        <v>2</v>
      </c>
      <c r="D2172" s="30">
        <v>1</v>
      </c>
      <c r="F2172" s="24">
        <f>IFERROR(MATCH(A2172,기사별유입!$J$3:$J$3072,0),"")</f>
        <v>59</v>
      </c>
      <c r="G2172" s="24" t="str">
        <f>IF(F2172="","",F2172&amp;"@"&amp;COUNTIF($F$1:F2172,F2172))</f>
        <v>59@3</v>
      </c>
      <c r="H2172" s="24" t="str">
        <f t="shared" si="33"/>
        <v>Marklines.com</v>
      </c>
      <c r="J2172" s="24" t="str">
        <f>IF(F2172="","",INDEX('기사 리스트'!B:B,MATCH("https://skinnonews.com"&amp;A2172,'기사 리스트'!C:C,0)))</f>
        <v>SK온, 美 솔리드파워와 협력 강화… 전고체 배터리 개발 가속</v>
      </c>
    </row>
    <row r="2173" spans="1:10">
      <c r="A2173" s="30" t="s">
        <v>1219</v>
      </c>
      <c r="B2173" s="30" t="s">
        <v>2925</v>
      </c>
      <c r="C2173" s="30">
        <v>2</v>
      </c>
      <c r="D2173" s="30">
        <v>2</v>
      </c>
      <c r="F2173" s="24">
        <f>IFERROR(MATCH(A2173,기사별유입!$J$3:$J$3072,0),"")</f>
        <v>3</v>
      </c>
      <c r="G2173" s="24" t="str">
        <f>IF(F2173="","",F2173&amp;"@"&amp;COUNTIF($F$1:F2173,F2173))</f>
        <v>3@7</v>
      </c>
      <c r="H2173" s="24" t="str">
        <f t="shared" si="33"/>
        <v>Naver.com</v>
      </c>
      <c r="J2173" s="24" t="str">
        <f>IF(F2173="","",INDEX('기사 리스트'!B:B,MATCH("https://skinnonews.com"&amp;A2173,'기사 리스트'!C:C,0)))</f>
        <v>[카드뉴스] "액체에 전자기기를 담근다?” - AI시대, 꼭 필요한 차세대 열관리 기술 ‘액침냉각’</v>
      </c>
    </row>
    <row r="2174" spans="1:10">
      <c r="A2174" s="30" t="s">
        <v>1291</v>
      </c>
      <c r="B2174" s="30" t="s">
        <v>2916</v>
      </c>
      <c r="C2174" s="30">
        <v>2</v>
      </c>
      <c r="D2174" s="30">
        <v>2</v>
      </c>
      <c r="F2174" s="24" t="str">
        <f>IFERROR(MATCH(A2174,기사별유입!$J$3:$J$3072,0),"")</f>
        <v/>
      </c>
      <c r="G2174" s="24" t="str">
        <f>IF(F2174="","",F2174&amp;"@"&amp;COUNTIF($F$1:F2174,F2174))</f>
        <v/>
      </c>
      <c r="H2174" s="24" t="str">
        <f t="shared" si="33"/>
        <v>Bing</v>
      </c>
      <c r="J2174" s="24" t="str">
        <f>IF(F2174="","",INDEX('기사 리스트'!B:B,MATCH("https://skinnonews.com"&amp;A2174,'기사 리스트'!C:C,0)))</f>
        <v/>
      </c>
    </row>
    <row r="2175" spans="1:10">
      <c r="A2175" s="30" t="s">
        <v>1273</v>
      </c>
      <c r="B2175" s="30" t="s">
        <v>2911</v>
      </c>
      <c r="C2175" s="30">
        <v>2</v>
      </c>
      <c r="D2175" s="30">
        <v>2</v>
      </c>
      <c r="F2175" s="24" t="str">
        <f>IFERROR(MATCH(A2175,기사별유입!$J$3:$J$3072,0),"")</f>
        <v/>
      </c>
      <c r="G2175" s="24" t="str">
        <f>IF(F2175="","",F2175&amp;"@"&amp;COUNTIF($F$1:F2175,F2175))</f>
        <v/>
      </c>
      <c r="H2175" s="24" t="str">
        <f t="shared" si="33"/>
        <v>Naver 검색</v>
      </c>
      <c r="J2175" s="24" t="str">
        <f>IF(F2175="","",INDEX('기사 리스트'!B:B,MATCH("https://skinnonews.com"&amp;A2175,'기사 리스트'!C:C,0)))</f>
        <v/>
      </c>
    </row>
    <row r="2176" spans="1:10">
      <c r="A2176" s="30" t="s">
        <v>1709</v>
      </c>
      <c r="B2176" s="30" t="s">
        <v>2909</v>
      </c>
      <c r="C2176" s="30">
        <v>2</v>
      </c>
      <c r="D2176" s="30">
        <v>2</v>
      </c>
      <c r="F2176" s="24" t="str">
        <f>IFERROR(MATCH(A2176,기사별유입!$J$3:$J$3072,0),"")</f>
        <v/>
      </c>
      <c r="G2176" s="24" t="str">
        <f>IF(F2176="","",F2176&amp;"@"&amp;COUNTIF($F$1:F2176,F2176))</f>
        <v/>
      </c>
      <c r="H2176" s="24" t="str">
        <f t="shared" si="33"/>
        <v>직접유입</v>
      </c>
      <c r="J2176" s="24" t="str">
        <f>IF(F2176="","",INDEX('기사 리스트'!B:B,MATCH("https://skinnonews.com"&amp;A2176,'기사 리스트'!C:C,0)))</f>
        <v/>
      </c>
    </row>
    <row r="2177" spans="1:10">
      <c r="A2177" s="30" t="s">
        <v>1709</v>
      </c>
      <c r="B2177" s="30" t="s">
        <v>2911</v>
      </c>
      <c r="C2177" s="30">
        <v>2</v>
      </c>
      <c r="D2177" s="30">
        <v>2</v>
      </c>
      <c r="F2177" s="24" t="str">
        <f>IFERROR(MATCH(A2177,기사별유입!$J$3:$J$3072,0),"")</f>
        <v/>
      </c>
      <c r="G2177" s="24" t="str">
        <f>IF(F2177="","",F2177&amp;"@"&amp;COUNTIF($F$1:F2177,F2177))</f>
        <v/>
      </c>
      <c r="H2177" s="24" t="str">
        <f t="shared" si="33"/>
        <v>Naver 검색</v>
      </c>
      <c r="J2177" s="24" t="str">
        <f>IF(F2177="","",INDEX('기사 리스트'!B:B,MATCH("https://skinnonews.com"&amp;A2177,'기사 리스트'!C:C,0)))</f>
        <v/>
      </c>
    </row>
    <row r="2178" spans="1:10">
      <c r="A2178" s="30" t="s">
        <v>1709</v>
      </c>
      <c r="B2178" s="30" t="s">
        <v>2915</v>
      </c>
      <c r="C2178" s="30">
        <v>2</v>
      </c>
      <c r="D2178" s="30">
        <v>1</v>
      </c>
      <c r="F2178" s="24" t="str">
        <f>IFERROR(MATCH(A2178,기사별유입!$J$3:$J$3072,0),"")</f>
        <v/>
      </c>
      <c r="G2178" s="24" t="str">
        <f>IF(F2178="","",F2178&amp;"@"&amp;COUNTIF($F$1:F2178,F2178))</f>
        <v/>
      </c>
      <c r="H2178" s="24" t="str">
        <f t="shared" si="33"/>
        <v>Skgeocentric.com</v>
      </c>
      <c r="J2178" s="24" t="str">
        <f>IF(F2178="","",INDEX('기사 리스트'!B:B,MATCH("https://skinnonews.com"&amp;A2178,'기사 리스트'!C:C,0)))</f>
        <v/>
      </c>
    </row>
    <row r="2179" spans="1:10">
      <c r="A2179" s="30" t="s">
        <v>1362</v>
      </c>
      <c r="B2179" s="30" t="s">
        <v>2909</v>
      </c>
      <c r="C2179" s="30">
        <v>2</v>
      </c>
      <c r="D2179" s="30">
        <v>2</v>
      </c>
      <c r="F2179" s="24">
        <f>IFERROR(MATCH(A2179,기사별유입!$J$3:$J$3072,0),"")</f>
        <v>57</v>
      </c>
      <c r="G2179" s="24" t="str">
        <f>IF(F2179="","",F2179&amp;"@"&amp;COUNTIF($F$1:F2179,F2179))</f>
        <v>57@5</v>
      </c>
      <c r="H2179" s="24" t="str">
        <f t="shared" ref="H2179:H2242" si="34">IF(B2179="naver","Naver 검색",IF(B2179="google","Google 검색",IF(B2179="(direct)","직접유입",UPPER(LEFT(B2179,1))&amp;MID(B2179,2,99))))</f>
        <v>직접유입</v>
      </c>
      <c r="J2179" s="24" t="str">
        <f>IF(F2179="","",INDEX('기사 리스트'!B:B,MATCH("https://skinnonews.com"&amp;A2179,'기사 리스트'!C:C,0)))</f>
        <v>난(暖)방에 냉(冷)매가 필요하다고?</v>
      </c>
    </row>
    <row r="2180" spans="1:10">
      <c r="A2180" s="30" t="s">
        <v>1362</v>
      </c>
      <c r="B2180" s="30" t="s">
        <v>2925</v>
      </c>
      <c r="C2180" s="30">
        <v>2</v>
      </c>
      <c r="D2180" s="30">
        <v>2</v>
      </c>
      <c r="F2180" s="24">
        <f>IFERROR(MATCH(A2180,기사별유입!$J$3:$J$3072,0),"")</f>
        <v>57</v>
      </c>
      <c r="G2180" s="24" t="str">
        <f>IF(F2180="","",F2180&amp;"@"&amp;COUNTIF($F$1:F2180,F2180))</f>
        <v>57@6</v>
      </c>
      <c r="H2180" s="24" t="str">
        <f t="shared" si="34"/>
        <v>Naver.com</v>
      </c>
      <c r="J2180" s="24" t="str">
        <f>IF(F2180="","",INDEX('기사 리스트'!B:B,MATCH("https://skinnonews.com"&amp;A2180,'기사 리스트'!C:C,0)))</f>
        <v>난(暖)방에 냉(冷)매가 필요하다고?</v>
      </c>
    </row>
    <row r="2181" spans="1:10">
      <c r="A2181" s="30" t="s">
        <v>1362</v>
      </c>
      <c r="B2181" s="30" t="s">
        <v>2939</v>
      </c>
      <c r="C2181" s="30">
        <v>2</v>
      </c>
      <c r="D2181" s="30">
        <v>1</v>
      </c>
      <c r="F2181" s="24">
        <f>IFERROR(MATCH(A2181,기사별유입!$J$3:$J$3072,0),"")</f>
        <v>57</v>
      </c>
      <c r="G2181" s="24" t="str">
        <f>IF(F2181="","",F2181&amp;"@"&amp;COUNTIF($F$1:F2181,F2181))</f>
        <v>57@7</v>
      </c>
      <c r="H2181" s="24" t="str">
        <f t="shared" si="34"/>
        <v>Youtube.com</v>
      </c>
      <c r="J2181" s="24" t="str">
        <f>IF(F2181="","",INDEX('기사 리스트'!B:B,MATCH("https://skinnonews.com"&amp;A2181,'기사 리스트'!C:C,0)))</f>
        <v>난(暖)방에 냉(冷)매가 필요하다고?</v>
      </c>
    </row>
    <row r="2182" spans="1:10">
      <c r="A2182" s="30" t="s">
        <v>1261</v>
      </c>
      <c r="B2182" s="30" t="s">
        <v>2909</v>
      </c>
      <c r="C2182" s="30">
        <v>2</v>
      </c>
      <c r="D2182" s="30">
        <v>2</v>
      </c>
      <c r="F2182" s="24" t="str">
        <f>IFERROR(MATCH(A2182,기사별유입!$J$3:$J$3072,0),"")</f>
        <v/>
      </c>
      <c r="G2182" s="24" t="str">
        <f>IF(F2182="","",F2182&amp;"@"&amp;COUNTIF($F$1:F2182,F2182))</f>
        <v/>
      </c>
      <c r="H2182" s="24" t="str">
        <f t="shared" si="34"/>
        <v>직접유입</v>
      </c>
      <c r="J2182" s="24" t="str">
        <f>IF(F2182="","",INDEX('기사 리스트'!B:B,MATCH("https://skinnonews.com"&amp;A2182,'기사 리스트'!C:C,0)))</f>
        <v/>
      </c>
    </row>
    <row r="2183" spans="1:10">
      <c r="A2183" s="30" t="s">
        <v>2706</v>
      </c>
      <c r="B2183" s="30" t="s">
        <v>2910</v>
      </c>
      <c r="C2183" s="30">
        <v>2</v>
      </c>
      <c r="D2183" s="30">
        <v>2</v>
      </c>
      <c r="F2183" s="24" t="str">
        <f>IFERROR(MATCH(A2183,기사별유입!$J$3:$J$3072,0),"")</f>
        <v/>
      </c>
      <c r="G2183" s="24" t="str">
        <f>IF(F2183="","",F2183&amp;"@"&amp;COUNTIF($F$1:F2183,F2183))</f>
        <v/>
      </c>
      <c r="H2183" s="24" t="str">
        <f t="shared" si="34"/>
        <v>Google 검색</v>
      </c>
      <c r="J2183" s="24" t="str">
        <f>IF(F2183="","",INDEX('기사 리스트'!B:B,MATCH("https://skinnonews.com"&amp;A2183,'기사 리스트'!C:C,0)))</f>
        <v/>
      </c>
    </row>
    <row r="2184" spans="1:10">
      <c r="A2184" s="30" t="s">
        <v>2707</v>
      </c>
      <c r="B2184" s="30" t="s">
        <v>2910</v>
      </c>
      <c r="C2184" s="30">
        <v>2</v>
      </c>
      <c r="D2184" s="30">
        <v>2</v>
      </c>
      <c r="F2184" s="24" t="str">
        <f>IFERROR(MATCH(A2184,기사별유입!$J$3:$J$3072,0),"")</f>
        <v/>
      </c>
      <c r="G2184" s="24" t="str">
        <f>IF(F2184="","",F2184&amp;"@"&amp;COUNTIF($F$1:F2184,F2184))</f>
        <v/>
      </c>
      <c r="H2184" s="24" t="str">
        <f t="shared" si="34"/>
        <v>Google 검색</v>
      </c>
      <c r="J2184" s="24" t="str">
        <f>IF(F2184="","",INDEX('기사 리스트'!B:B,MATCH("https://skinnonews.com"&amp;A2184,'기사 리스트'!C:C,0)))</f>
        <v/>
      </c>
    </row>
    <row r="2185" spans="1:10">
      <c r="A2185" s="30" t="s">
        <v>1463</v>
      </c>
      <c r="B2185" s="30" t="s">
        <v>2913</v>
      </c>
      <c r="C2185" s="30">
        <v>2</v>
      </c>
      <c r="D2185" s="30">
        <v>2</v>
      </c>
      <c r="F2185" s="24" t="str">
        <f>IFERROR(MATCH(A2185,기사별유입!$J$3:$J$3072,0),"")</f>
        <v/>
      </c>
      <c r="G2185" s="24" t="str">
        <f>IF(F2185="","",F2185&amp;"@"&amp;COUNTIF($F$1:F2185,F2185))</f>
        <v/>
      </c>
      <c r="H2185" s="24" t="str">
        <f t="shared" si="34"/>
        <v>Sk-on.com</v>
      </c>
      <c r="J2185" s="24" t="str">
        <f>IF(F2185="","",INDEX('기사 리스트'!B:B,MATCH("https://skinnonews.com"&amp;A2185,'기사 리스트'!C:C,0)))</f>
        <v/>
      </c>
    </row>
    <row r="2186" spans="1:10">
      <c r="A2186" s="30" t="s">
        <v>1505</v>
      </c>
      <c r="B2186" s="30" t="s">
        <v>2925</v>
      </c>
      <c r="C2186" s="30">
        <v>2</v>
      </c>
      <c r="D2186" s="30">
        <v>2</v>
      </c>
      <c r="F2186" s="24" t="str">
        <f>IFERROR(MATCH(A2186,기사별유입!$J$3:$J$3072,0),"")</f>
        <v/>
      </c>
      <c r="G2186" s="24" t="str">
        <f>IF(F2186="","",F2186&amp;"@"&amp;COUNTIF($F$1:F2186,F2186))</f>
        <v/>
      </c>
      <c r="H2186" s="24" t="str">
        <f t="shared" si="34"/>
        <v>Naver.com</v>
      </c>
      <c r="J2186" s="24" t="str">
        <f>IF(F2186="","",INDEX('기사 리스트'!B:B,MATCH("https://skinnonews.com"&amp;A2186,'기사 리스트'!C:C,0)))</f>
        <v/>
      </c>
    </row>
    <row r="2187" spans="1:10">
      <c r="A2187" s="30" t="s">
        <v>1505</v>
      </c>
      <c r="B2187" s="30" t="s">
        <v>2918</v>
      </c>
      <c r="C2187" s="30">
        <v>2</v>
      </c>
      <c r="D2187" s="30">
        <v>2</v>
      </c>
      <c r="F2187" s="24" t="str">
        <f>IFERROR(MATCH(A2187,기사별유입!$J$3:$J$3072,0),"")</f>
        <v/>
      </c>
      <c r="G2187" s="24" t="str">
        <f>IF(F2187="","",F2187&amp;"@"&amp;COUNTIF($F$1:F2187,F2187))</f>
        <v/>
      </c>
      <c r="H2187" s="24" t="str">
        <f t="shared" si="34"/>
        <v>Skenergy.com</v>
      </c>
      <c r="J2187" s="24" t="str">
        <f>IF(F2187="","",INDEX('기사 리스트'!B:B,MATCH("https://skinnonews.com"&amp;A2187,'기사 리스트'!C:C,0)))</f>
        <v/>
      </c>
    </row>
    <row r="2188" spans="1:10">
      <c r="A2188" s="30" t="s">
        <v>1860</v>
      </c>
      <c r="B2188" s="30" t="s">
        <v>2911</v>
      </c>
      <c r="C2188" s="30">
        <v>2</v>
      </c>
      <c r="D2188" s="30">
        <v>2</v>
      </c>
      <c r="F2188" s="24" t="str">
        <f>IFERROR(MATCH(A2188,기사별유입!$J$3:$J$3072,0),"")</f>
        <v/>
      </c>
      <c r="G2188" s="24" t="str">
        <f>IF(F2188="","",F2188&amp;"@"&amp;COUNTIF($F$1:F2188,F2188))</f>
        <v/>
      </c>
      <c r="H2188" s="24" t="str">
        <f t="shared" si="34"/>
        <v>Naver 검색</v>
      </c>
      <c r="J2188" s="24" t="str">
        <f>IF(F2188="","",INDEX('기사 리스트'!B:B,MATCH("https://skinnonews.com"&amp;A2188,'기사 리스트'!C:C,0)))</f>
        <v/>
      </c>
    </row>
    <row r="2189" spans="1:10">
      <c r="A2189" s="30" t="s">
        <v>1735</v>
      </c>
      <c r="B2189" s="30" t="s">
        <v>2911</v>
      </c>
      <c r="C2189" s="30">
        <v>2</v>
      </c>
      <c r="D2189" s="30">
        <v>2</v>
      </c>
      <c r="F2189" s="24" t="str">
        <f>IFERROR(MATCH(A2189,기사별유입!$J$3:$J$3072,0),"")</f>
        <v/>
      </c>
      <c r="G2189" s="24" t="str">
        <f>IF(F2189="","",F2189&amp;"@"&amp;COUNTIF($F$1:F2189,F2189))</f>
        <v/>
      </c>
      <c r="H2189" s="24" t="str">
        <f t="shared" si="34"/>
        <v>Naver 검색</v>
      </c>
      <c r="J2189" s="24" t="str">
        <f>IF(F2189="","",INDEX('기사 리스트'!B:B,MATCH("https://skinnonews.com"&amp;A2189,'기사 리스트'!C:C,0)))</f>
        <v/>
      </c>
    </row>
    <row r="2190" spans="1:10">
      <c r="A2190" s="30" t="s">
        <v>2160</v>
      </c>
      <c r="B2190" s="30" t="s">
        <v>2910</v>
      </c>
      <c r="C2190" s="30">
        <v>2</v>
      </c>
      <c r="D2190" s="30">
        <v>2</v>
      </c>
      <c r="F2190" s="24" t="str">
        <f>IFERROR(MATCH(A2190,기사별유입!$J$3:$J$3072,0),"")</f>
        <v/>
      </c>
      <c r="G2190" s="24" t="str">
        <f>IF(F2190="","",F2190&amp;"@"&amp;COUNTIF($F$1:F2190,F2190))</f>
        <v/>
      </c>
      <c r="H2190" s="24" t="str">
        <f t="shared" si="34"/>
        <v>Google 검색</v>
      </c>
      <c r="J2190" s="24" t="str">
        <f>IF(F2190="","",INDEX('기사 리스트'!B:B,MATCH("https://skinnonews.com"&amp;A2190,'기사 리스트'!C:C,0)))</f>
        <v/>
      </c>
    </row>
    <row r="2191" spans="1:10">
      <c r="A2191" s="30" t="s">
        <v>1389</v>
      </c>
      <c r="B2191" s="30" t="s">
        <v>2913</v>
      </c>
      <c r="C2191" s="30">
        <v>2</v>
      </c>
      <c r="D2191" s="30">
        <v>2</v>
      </c>
      <c r="F2191" s="24" t="str">
        <f>IFERROR(MATCH(A2191,기사별유입!$J$3:$J$3072,0),"")</f>
        <v/>
      </c>
      <c r="G2191" s="24" t="str">
        <f>IF(F2191="","",F2191&amp;"@"&amp;COUNTIF($F$1:F2191,F2191))</f>
        <v/>
      </c>
      <c r="H2191" s="24" t="str">
        <f t="shared" si="34"/>
        <v>Sk-on.com</v>
      </c>
      <c r="J2191" s="24" t="str">
        <f>IF(F2191="","",INDEX('기사 리스트'!B:B,MATCH("https://skinnonews.com"&amp;A2191,'기사 리스트'!C:C,0)))</f>
        <v/>
      </c>
    </row>
    <row r="2192" spans="1:10">
      <c r="A2192" s="30" t="s">
        <v>1380</v>
      </c>
      <c r="B2192" s="30" t="s">
        <v>2909</v>
      </c>
      <c r="C2192" s="30">
        <v>2</v>
      </c>
      <c r="D2192" s="30">
        <v>1</v>
      </c>
      <c r="F2192" s="24" t="str">
        <f>IFERROR(MATCH(A2192,기사별유입!$J$3:$J$3072,0),"")</f>
        <v/>
      </c>
      <c r="G2192" s="24" t="str">
        <f>IF(F2192="","",F2192&amp;"@"&amp;COUNTIF($F$1:F2192,F2192))</f>
        <v/>
      </c>
      <c r="H2192" s="24" t="str">
        <f t="shared" si="34"/>
        <v>직접유입</v>
      </c>
      <c r="J2192" s="24" t="str">
        <f>IF(F2192="","",INDEX('기사 리스트'!B:B,MATCH("https://skinnonews.com"&amp;A2192,'기사 리스트'!C:C,0)))</f>
        <v/>
      </c>
    </row>
    <row r="2193" spans="1:10">
      <c r="A2193" s="30" t="s">
        <v>1711</v>
      </c>
      <c r="B2193" s="30" t="s">
        <v>2910</v>
      </c>
      <c r="C2193" s="30">
        <v>2</v>
      </c>
      <c r="D2193" s="30">
        <v>2</v>
      </c>
      <c r="F2193" s="24" t="str">
        <f>IFERROR(MATCH(A2193,기사별유입!$J$3:$J$3072,0),"")</f>
        <v/>
      </c>
      <c r="G2193" s="24" t="str">
        <f>IF(F2193="","",F2193&amp;"@"&amp;COUNTIF($F$1:F2193,F2193))</f>
        <v/>
      </c>
      <c r="H2193" s="24" t="str">
        <f t="shared" si="34"/>
        <v>Google 검색</v>
      </c>
      <c r="J2193" s="24" t="str">
        <f>IF(F2193="","",INDEX('기사 리스트'!B:B,MATCH("https://skinnonews.com"&amp;A2193,'기사 리스트'!C:C,0)))</f>
        <v/>
      </c>
    </row>
    <row r="2194" spans="1:10">
      <c r="A2194" s="30" t="s">
        <v>1276</v>
      </c>
      <c r="B2194" s="30" t="s">
        <v>2915</v>
      </c>
      <c r="C2194" s="30">
        <v>2</v>
      </c>
      <c r="D2194" s="30">
        <v>2</v>
      </c>
      <c r="F2194" s="24">
        <f>IFERROR(MATCH(A2194,기사별유입!$J$3:$J$3072,0),"")</f>
        <v>38</v>
      </c>
      <c r="G2194" s="24" t="str">
        <f>IF(F2194="","",F2194&amp;"@"&amp;COUNTIF($F$1:F2194,F2194))</f>
        <v>38@6</v>
      </c>
      <c r="H2194" s="24" t="str">
        <f t="shared" si="34"/>
        <v>Skgeocentric.com</v>
      </c>
      <c r="J2194" s="24" t="str">
        <f>IF(F2194="","",INDEX('기사 리스트'!B:B,MATCH("https://skinnonews.com"&amp;A2194,'기사 리스트'!C:C,0)))</f>
        <v>“생분해성 플라스틱 원료 생산, 국내 미생물 기술로 연다”</v>
      </c>
    </row>
    <row r="2195" spans="1:10">
      <c r="A2195" s="30" t="s">
        <v>1676</v>
      </c>
      <c r="B2195" s="30" t="s">
        <v>2915</v>
      </c>
      <c r="C2195" s="30">
        <v>2</v>
      </c>
      <c r="D2195" s="30">
        <v>2</v>
      </c>
      <c r="F2195" s="24" t="str">
        <f>IFERROR(MATCH(A2195,기사별유입!$J$3:$J$3072,0),"")</f>
        <v/>
      </c>
      <c r="G2195" s="24" t="str">
        <f>IF(F2195="","",F2195&amp;"@"&amp;COUNTIF($F$1:F2195,F2195))</f>
        <v/>
      </c>
      <c r="H2195" s="24" t="str">
        <f t="shared" si="34"/>
        <v>Skgeocentric.com</v>
      </c>
      <c r="J2195" s="24" t="str">
        <f>IF(F2195="","",INDEX('기사 리스트'!B:B,MATCH("https://skinnonews.com"&amp;A2195,'기사 리스트'!C:C,0)))</f>
        <v/>
      </c>
    </row>
    <row r="2196" spans="1:10">
      <c r="A2196" s="30" t="s">
        <v>1395</v>
      </c>
      <c r="B2196" s="30" t="s">
        <v>2911</v>
      </c>
      <c r="C2196" s="30">
        <v>2</v>
      </c>
      <c r="D2196" s="30">
        <v>2</v>
      </c>
      <c r="F2196" s="24" t="str">
        <f>IFERROR(MATCH(A2196,기사별유입!$J$3:$J$3072,0),"")</f>
        <v/>
      </c>
      <c r="G2196" s="24" t="str">
        <f>IF(F2196="","",F2196&amp;"@"&amp;COUNTIF($F$1:F2196,F2196))</f>
        <v/>
      </c>
      <c r="H2196" s="24" t="str">
        <f t="shared" si="34"/>
        <v>Naver 검색</v>
      </c>
      <c r="J2196" s="24" t="str">
        <f>IF(F2196="","",INDEX('기사 리스트'!B:B,MATCH("https://skinnonews.com"&amp;A2196,'기사 리스트'!C:C,0)))</f>
        <v/>
      </c>
    </row>
    <row r="2197" spans="1:10">
      <c r="A2197" s="30" t="s">
        <v>1395</v>
      </c>
      <c r="B2197" s="30" t="s">
        <v>2925</v>
      </c>
      <c r="C2197" s="30">
        <v>2</v>
      </c>
      <c r="D2197" s="30">
        <v>2</v>
      </c>
      <c r="F2197" s="24" t="str">
        <f>IFERROR(MATCH(A2197,기사별유입!$J$3:$J$3072,0),"")</f>
        <v/>
      </c>
      <c r="G2197" s="24" t="str">
        <f>IF(F2197="","",F2197&amp;"@"&amp;COUNTIF($F$1:F2197,F2197))</f>
        <v/>
      </c>
      <c r="H2197" s="24" t="str">
        <f t="shared" si="34"/>
        <v>Naver.com</v>
      </c>
      <c r="J2197" s="24" t="str">
        <f>IF(F2197="","",INDEX('기사 리스트'!B:B,MATCH("https://skinnonews.com"&amp;A2197,'기사 리스트'!C:C,0)))</f>
        <v/>
      </c>
    </row>
    <row r="2198" spans="1:10">
      <c r="A2198" s="30" t="s">
        <v>1416</v>
      </c>
      <c r="B2198" s="30" t="s">
        <v>2909</v>
      </c>
      <c r="C2198" s="30">
        <v>2</v>
      </c>
      <c r="D2198" s="30">
        <v>2</v>
      </c>
      <c r="F2198" s="24" t="str">
        <f>IFERROR(MATCH(A2198,기사별유입!$J$3:$J$3072,0),"")</f>
        <v/>
      </c>
      <c r="G2198" s="24" t="str">
        <f>IF(F2198="","",F2198&amp;"@"&amp;COUNTIF($F$1:F2198,F2198))</f>
        <v/>
      </c>
      <c r="H2198" s="24" t="str">
        <f t="shared" si="34"/>
        <v>직접유입</v>
      </c>
      <c r="J2198" s="24" t="str">
        <f>IF(F2198="","",INDEX('기사 리스트'!B:B,MATCH("https://skinnonews.com"&amp;A2198,'기사 리스트'!C:C,0)))</f>
        <v/>
      </c>
    </row>
    <row r="2199" spans="1:10">
      <c r="A2199" s="30" t="s">
        <v>1416</v>
      </c>
      <c r="B2199" s="30" t="s">
        <v>2911</v>
      </c>
      <c r="C2199" s="30">
        <v>2</v>
      </c>
      <c r="D2199" s="30">
        <v>2</v>
      </c>
      <c r="F2199" s="24" t="str">
        <f>IFERROR(MATCH(A2199,기사별유입!$J$3:$J$3072,0),"")</f>
        <v/>
      </c>
      <c r="G2199" s="24" t="str">
        <f>IF(F2199="","",F2199&amp;"@"&amp;COUNTIF($F$1:F2199,F2199))</f>
        <v/>
      </c>
      <c r="H2199" s="24" t="str">
        <f t="shared" si="34"/>
        <v>Naver 검색</v>
      </c>
      <c r="J2199" s="24" t="str">
        <f>IF(F2199="","",INDEX('기사 리스트'!B:B,MATCH("https://skinnonews.com"&amp;A2199,'기사 리스트'!C:C,0)))</f>
        <v/>
      </c>
    </row>
    <row r="2200" spans="1:10">
      <c r="A2200" s="30" t="s">
        <v>1223</v>
      </c>
      <c r="B2200" s="30" t="s">
        <v>2913</v>
      </c>
      <c r="C2200" s="30">
        <v>2</v>
      </c>
      <c r="D2200" s="30">
        <v>2</v>
      </c>
      <c r="F2200" s="24">
        <f>IFERROR(MATCH(A2200,기사별유입!$J$3:$J$3072,0),"")</f>
        <v>9</v>
      </c>
      <c r="G2200" s="24" t="str">
        <f>IF(F2200="","",F2200&amp;"@"&amp;COUNTIF($F$1:F2200,F2200))</f>
        <v>9@4</v>
      </c>
      <c r="H2200" s="24" t="str">
        <f t="shared" si="34"/>
        <v>Sk-on.com</v>
      </c>
      <c r="J2200" s="24" t="str">
        <f>IF(F2200="","",INDEX('기사 리스트'!B:B,MATCH("https://skinnonews.com"&amp;A2200,'기사 리스트'!C:C,0)))</f>
        <v>[전지적 배터리 시점] ① 일상을 차지(Charge)해 온 ‘전지’의 역사 – 과거의 꿈을 실현시키다!</v>
      </c>
    </row>
    <row r="2201" spans="1:10">
      <c r="A2201" s="30" t="s">
        <v>1223</v>
      </c>
      <c r="B2201" s="30" t="s">
        <v>2934</v>
      </c>
      <c r="C2201" s="30">
        <v>2</v>
      </c>
      <c r="D2201" s="30">
        <v>2</v>
      </c>
      <c r="F2201" s="24">
        <f>IFERROR(MATCH(A2201,기사별유입!$J$3:$J$3072,0),"")</f>
        <v>9</v>
      </c>
      <c r="G2201" s="24" t="str">
        <f>IF(F2201="","",F2201&amp;"@"&amp;COUNTIF($F$1:F2201,F2201))</f>
        <v>9@5</v>
      </c>
      <c r="H2201" s="24" t="str">
        <f t="shared" si="34"/>
        <v>Skinnovation.co.kr</v>
      </c>
      <c r="J2201" s="24" t="str">
        <f>IF(F2201="","",INDEX('기사 리스트'!B:B,MATCH("https://skinnonews.com"&amp;A2201,'기사 리스트'!C:C,0)))</f>
        <v>[전지적 배터리 시점] ① 일상을 차지(Charge)해 온 ‘전지’의 역사 – 과거의 꿈을 실현시키다!</v>
      </c>
    </row>
    <row r="2202" spans="1:10">
      <c r="A2202" s="30" t="s">
        <v>1223</v>
      </c>
      <c r="B2202" s="30" t="s">
        <v>2970</v>
      </c>
      <c r="C2202" s="30">
        <v>2</v>
      </c>
      <c r="D2202" s="30">
        <v>1</v>
      </c>
      <c r="F2202" s="24">
        <f>IFERROR(MATCH(A2202,기사별유입!$J$3:$J$3072,0),"")</f>
        <v>9</v>
      </c>
      <c r="G2202" s="24" t="str">
        <f>IF(F2202="","",F2202&amp;"@"&amp;COUNTIF($F$1:F2202,F2202))</f>
        <v>9@6</v>
      </c>
      <c r="H2202" s="24" t="str">
        <f t="shared" si="34"/>
        <v>Wrtn.ai</v>
      </c>
      <c r="J2202" s="24" t="str">
        <f>IF(F2202="","",INDEX('기사 리스트'!B:B,MATCH("https://skinnonews.com"&amp;A2202,'기사 리스트'!C:C,0)))</f>
        <v>[전지적 배터리 시점] ① 일상을 차지(Charge)해 온 ‘전지’의 역사 – 과거의 꿈을 실현시키다!</v>
      </c>
    </row>
    <row r="2203" spans="1:10">
      <c r="A2203" s="30" t="s">
        <v>1250</v>
      </c>
      <c r="B2203" s="30" t="s">
        <v>2925</v>
      </c>
      <c r="C2203" s="30">
        <v>2</v>
      </c>
      <c r="D2203" s="30">
        <v>2</v>
      </c>
      <c r="F2203" s="24" t="str">
        <f>IFERROR(MATCH(A2203,기사별유입!$J$3:$J$3072,0),"")</f>
        <v/>
      </c>
      <c r="G2203" s="24" t="str">
        <f>IF(F2203="","",F2203&amp;"@"&amp;COUNTIF($F$1:F2203,F2203))</f>
        <v/>
      </c>
      <c r="H2203" s="24" t="str">
        <f t="shared" si="34"/>
        <v>Naver.com</v>
      </c>
      <c r="J2203" s="24" t="str">
        <f>IF(F2203="","",INDEX('기사 리스트'!B:B,MATCH("https://skinnonews.com"&amp;A2203,'기사 리스트'!C:C,0)))</f>
        <v/>
      </c>
    </row>
    <row r="2204" spans="1:10">
      <c r="A2204" s="30" t="s">
        <v>1229</v>
      </c>
      <c r="B2204" s="30" t="s">
        <v>2928</v>
      </c>
      <c r="C2204" s="30">
        <v>2</v>
      </c>
      <c r="D2204" s="30">
        <v>2</v>
      </c>
      <c r="F2204" s="24">
        <f>IFERROR(MATCH(A2204,기사별유입!$J$3:$J$3072,0),"")</f>
        <v>8</v>
      </c>
      <c r="G2204" s="24" t="str">
        <f>IF(F2204="","",F2204&amp;"@"&amp;COUNTIF($F$1:F2204,F2204))</f>
        <v>8@6</v>
      </c>
      <c r="H2204" s="24" t="str">
        <f t="shared" si="34"/>
        <v>Blog.naver.com</v>
      </c>
      <c r="J2204" s="24" t="str">
        <f>IF(F2204="","",INDEX('기사 리스트'!B:B,MATCH("https://skinnonews.com"&amp;A2204,'기사 리스트'!C:C,0)))</f>
        <v>[팩트체크해油] 석유 고갈… 50년 전에도 앞으로 50년, 지금도 50년?</v>
      </c>
    </row>
    <row r="2205" spans="1:10">
      <c r="A2205" s="30" t="s">
        <v>1229</v>
      </c>
      <c r="B2205" s="30" t="s">
        <v>2935</v>
      </c>
      <c r="C2205" s="30">
        <v>2</v>
      </c>
      <c r="D2205" s="30">
        <v>2</v>
      </c>
      <c r="F2205" s="24">
        <f>IFERROR(MATCH(A2205,기사별유입!$J$3:$J$3072,0),"")</f>
        <v>8</v>
      </c>
      <c r="G2205" s="24" t="str">
        <f>IF(F2205="","",F2205&amp;"@"&amp;COUNTIF($F$1:F2205,F2205))</f>
        <v>8@7</v>
      </c>
      <c r="H2205" s="24" t="str">
        <f t="shared" si="34"/>
        <v>M.search.naver.com</v>
      </c>
      <c r="J2205" s="24" t="str">
        <f>IF(F2205="","",INDEX('기사 리스트'!B:B,MATCH("https://skinnonews.com"&amp;A2205,'기사 리스트'!C:C,0)))</f>
        <v>[팩트체크해油] 석유 고갈… 50년 전에도 앞으로 50년, 지금도 50년?</v>
      </c>
    </row>
    <row r="2206" spans="1:10">
      <c r="A2206" s="30" t="s">
        <v>1650</v>
      </c>
      <c r="B2206" s="30" t="s">
        <v>2967</v>
      </c>
      <c r="C2206" s="30">
        <v>2</v>
      </c>
      <c r="D2206" s="30">
        <v>1</v>
      </c>
      <c r="F2206" s="24" t="str">
        <f>IFERROR(MATCH(A2206,기사별유입!$J$3:$J$3072,0),"")</f>
        <v/>
      </c>
      <c r="G2206" s="24" t="str">
        <f>IF(F2206="","",F2206&amp;"@"&amp;COUNTIF($F$1:F2206,F2206))</f>
        <v/>
      </c>
      <c r="H2206" s="24" t="str">
        <f t="shared" si="34"/>
        <v>Linkedin.com</v>
      </c>
      <c r="J2206" s="24" t="str">
        <f>IF(F2206="","",INDEX('기사 리스트'!B:B,MATCH("https://skinnonews.com"&amp;A2206,'기사 리스트'!C:C,0)))</f>
        <v/>
      </c>
    </row>
    <row r="2207" spans="1:10">
      <c r="A2207" s="30" t="s">
        <v>1445</v>
      </c>
      <c r="B2207" s="30" t="s">
        <v>2911</v>
      </c>
      <c r="C2207" s="30">
        <v>2</v>
      </c>
      <c r="D2207" s="30">
        <v>2</v>
      </c>
      <c r="F2207" s="24" t="str">
        <f>IFERROR(MATCH(A2207,기사별유입!$J$3:$J$3072,0),"")</f>
        <v/>
      </c>
      <c r="G2207" s="24" t="str">
        <f>IF(F2207="","",F2207&amp;"@"&amp;COUNTIF($F$1:F2207,F2207))</f>
        <v/>
      </c>
      <c r="H2207" s="24" t="str">
        <f t="shared" si="34"/>
        <v>Naver 검색</v>
      </c>
      <c r="J2207" s="24" t="str">
        <f>IF(F2207="","",INDEX('기사 리스트'!B:B,MATCH("https://skinnonews.com"&amp;A2207,'기사 리스트'!C:C,0)))</f>
        <v/>
      </c>
    </row>
    <row r="2208" spans="1:10">
      <c r="A2208" s="30" t="s">
        <v>1736</v>
      </c>
      <c r="B2208" s="30" t="s">
        <v>2909</v>
      </c>
      <c r="C2208" s="30">
        <v>2</v>
      </c>
      <c r="D2208" s="30">
        <v>2</v>
      </c>
      <c r="F2208" s="24" t="str">
        <f>IFERROR(MATCH(A2208,기사별유입!$J$3:$J$3072,0),"")</f>
        <v/>
      </c>
      <c r="G2208" s="24" t="str">
        <f>IF(F2208="","",F2208&amp;"@"&amp;COUNTIF($F$1:F2208,F2208))</f>
        <v/>
      </c>
      <c r="H2208" s="24" t="str">
        <f t="shared" si="34"/>
        <v>직접유입</v>
      </c>
      <c r="J2208" s="24" t="str">
        <f>IF(F2208="","",INDEX('기사 리스트'!B:B,MATCH("https://skinnonews.com"&amp;A2208,'기사 리스트'!C:C,0)))</f>
        <v/>
      </c>
    </row>
    <row r="2209" spans="1:10">
      <c r="A2209" s="30" t="s">
        <v>1736</v>
      </c>
      <c r="B2209" s="30" t="s">
        <v>2910</v>
      </c>
      <c r="C2209" s="30">
        <v>2</v>
      </c>
      <c r="D2209" s="30">
        <v>2</v>
      </c>
      <c r="F2209" s="24" t="str">
        <f>IFERROR(MATCH(A2209,기사별유입!$J$3:$J$3072,0),"")</f>
        <v/>
      </c>
      <c r="G2209" s="24" t="str">
        <f>IF(F2209="","",F2209&amp;"@"&amp;COUNTIF($F$1:F2209,F2209))</f>
        <v/>
      </c>
      <c r="H2209" s="24" t="str">
        <f t="shared" si="34"/>
        <v>Google 검색</v>
      </c>
      <c r="J2209" s="24" t="str">
        <f>IF(F2209="","",INDEX('기사 리스트'!B:B,MATCH("https://skinnonews.com"&amp;A2209,'기사 리스트'!C:C,0)))</f>
        <v/>
      </c>
    </row>
    <row r="2210" spans="1:10">
      <c r="A2210" s="30" t="s">
        <v>1272</v>
      </c>
      <c r="B2210" s="30" t="s">
        <v>4600</v>
      </c>
      <c r="C2210" s="30">
        <v>2</v>
      </c>
      <c r="D2210" s="30">
        <v>1</v>
      </c>
      <c r="F2210" s="24">
        <f>IFERROR(MATCH(A2210,기사별유입!$J$3:$J$3072,0),"")</f>
        <v>77</v>
      </c>
      <c r="G2210" s="24" t="str">
        <f>IF(F2210="","",F2210&amp;"@"&amp;COUNTIF($F$1:F2210,F2210))</f>
        <v>77@3</v>
      </c>
      <c r="H2210" s="24" t="str">
        <f t="shared" si="34"/>
        <v>Devops.sdsdev.co.kr</v>
      </c>
      <c r="J2210" s="24" t="str">
        <f>IF(F2210="","",INDEX('기사 리스트'!B:B,MATCH("https://skinnonews.com"&amp;A2210,'기사 리스트'!C:C,0)))</f>
        <v>SK이노베이션, AI/DT 입힌 스마트플랜트 2.0 도입… 현장 효율성 대폭 높인다</v>
      </c>
    </row>
    <row r="2211" spans="1:10">
      <c r="A2211" s="30" t="s">
        <v>1357</v>
      </c>
      <c r="B2211" s="30" t="s">
        <v>2909</v>
      </c>
      <c r="C2211" s="30">
        <v>2</v>
      </c>
      <c r="D2211" s="30">
        <v>1</v>
      </c>
      <c r="F2211" s="24" t="str">
        <f>IFERROR(MATCH(A2211,기사별유입!$J$3:$J$3072,0),"")</f>
        <v/>
      </c>
      <c r="G2211" s="24" t="str">
        <f>IF(F2211="","",F2211&amp;"@"&amp;COUNTIF($F$1:F2211,F2211))</f>
        <v/>
      </c>
      <c r="H2211" s="24" t="str">
        <f t="shared" si="34"/>
        <v>직접유입</v>
      </c>
      <c r="J2211" s="24" t="str">
        <f>IF(F2211="","",INDEX('기사 리스트'!B:B,MATCH("https://skinnonews.com"&amp;A2211,'기사 리스트'!C:C,0)))</f>
        <v/>
      </c>
    </row>
    <row r="2212" spans="1:10">
      <c r="A2212" s="30" t="s">
        <v>1357</v>
      </c>
      <c r="B2212" s="30" t="s">
        <v>2911</v>
      </c>
      <c r="C2212" s="30">
        <v>2</v>
      </c>
      <c r="D2212" s="30">
        <v>1</v>
      </c>
      <c r="F2212" s="24" t="str">
        <f>IFERROR(MATCH(A2212,기사별유입!$J$3:$J$3072,0),"")</f>
        <v/>
      </c>
      <c r="G2212" s="24" t="str">
        <f>IF(F2212="","",F2212&amp;"@"&amp;COUNTIF($F$1:F2212,F2212))</f>
        <v/>
      </c>
      <c r="H2212" s="24" t="str">
        <f t="shared" si="34"/>
        <v>Naver 검색</v>
      </c>
      <c r="J2212" s="24" t="str">
        <f>IF(F2212="","",INDEX('기사 리스트'!B:B,MATCH("https://skinnonews.com"&amp;A2212,'기사 리스트'!C:C,0)))</f>
        <v/>
      </c>
    </row>
    <row r="2213" spans="1:10">
      <c r="A2213" s="30" t="s">
        <v>1459</v>
      </c>
      <c r="B2213" s="30" t="s">
        <v>2910</v>
      </c>
      <c r="C2213" s="30">
        <v>2</v>
      </c>
      <c r="D2213" s="30">
        <v>1</v>
      </c>
      <c r="F2213" s="24" t="str">
        <f>IFERROR(MATCH(A2213,기사별유입!$J$3:$J$3072,0),"")</f>
        <v/>
      </c>
      <c r="G2213" s="24" t="str">
        <f>IF(F2213="","",F2213&amp;"@"&amp;COUNTIF($F$1:F2213,F2213))</f>
        <v/>
      </c>
      <c r="H2213" s="24" t="str">
        <f t="shared" si="34"/>
        <v>Google 검색</v>
      </c>
      <c r="J2213" s="24" t="str">
        <f>IF(F2213="","",INDEX('기사 리스트'!B:B,MATCH("https://skinnonews.com"&amp;A2213,'기사 리스트'!C:C,0)))</f>
        <v/>
      </c>
    </row>
    <row r="2214" spans="1:10">
      <c r="A2214" s="30" t="s">
        <v>1627</v>
      </c>
      <c r="B2214" s="30" t="s">
        <v>2920</v>
      </c>
      <c r="C2214" s="30">
        <v>2</v>
      </c>
      <c r="D2214" s="30">
        <v>1</v>
      </c>
      <c r="F2214" s="24" t="str">
        <f>IFERROR(MATCH(A2214,기사별유입!$J$3:$J$3072,0),"")</f>
        <v/>
      </c>
      <c r="G2214" s="24" t="str">
        <f>IF(F2214="","",F2214&amp;"@"&amp;COUNTIF($F$1:F2214,F2214))</f>
        <v/>
      </c>
      <c r="H2214" s="24" t="str">
        <f t="shared" si="34"/>
        <v>Skenmove.com</v>
      </c>
      <c r="J2214" s="24" t="str">
        <f>IF(F2214="","",INDEX('기사 리스트'!B:B,MATCH("https://skinnonews.com"&amp;A2214,'기사 리스트'!C:C,0)))</f>
        <v/>
      </c>
    </row>
    <row r="2215" spans="1:10">
      <c r="A2215" s="30" t="s">
        <v>3603</v>
      </c>
      <c r="B2215" s="30" t="s">
        <v>2911</v>
      </c>
      <c r="C2215" s="30">
        <v>2</v>
      </c>
      <c r="D2215" s="30">
        <v>1</v>
      </c>
      <c r="F2215" s="24" t="str">
        <f>IFERROR(MATCH(A2215,기사별유입!$J$3:$J$3072,0),"")</f>
        <v/>
      </c>
      <c r="G2215" s="24" t="str">
        <f>IF(F2215="","",F2215&amp;"@"&amp;COUNTIF($F$1:F2215,F2215))</f>
        <v/>
      </c>
      <c r="H2215" s="24" t="str">
        <f t="shared" si="34"/>
        <v>Naver 검색</v>
      </c>
      <c r="J2215" s="24" t="str">
        <f>IF(F2215="","",INDEX('기사 리스트'!B:B,MATCH("https://skinnonews.com"&amp;A2215,'기사 리스트'!C:C,0)))</f>
        <v/>
      </c>
    </row>
    <row r="2216" spans="1:10">
      <c r="A2216" s="30" t="s">
        <v>1545</v>
      </c>
      <c r="B2216" s="30" t="s">
        <v>2910</v>
      </c>
      <c r="C2216" s="30">
        <v>2</v>
      </c>
      <c r="D2216" s="30">
        <v>2</v>
      </c>
      <c r="F2216" s="24" t="str">
        <f>IFERROR(MATCH(A2216,기사별유입!$J$3:$J$3072,0),"")</f>
        <v/>
      </c>
      <c r="G2216" s="24" t="str">
        <f>IF(F2216="","",F2216&amp;"@"&amp;COUNTIF($F$1:F2216,F2216))</f>
        <v/>
      </c>
      <c r="H2216" s="24" t="str">
        <f t="shared" si="34"/>
        <v>Google 검색</v>
      </c>
      <c r="J2216" s="24" t="str">
        <f>IF(F2216="","",INDEX('기사 리스트'!B:B,MATCH("https://skinnonews.com"&amp;A2216,'기사 리스트'!C:C,0)))</f>
        <v/>
      </c>
    </row>
    <row r="2217" spans="1:10">
      <c r="A2217" s="30" t="s">
        <v>1310</v>
      </c>
      <c r="B2217" s="30" t="s">
        <v>2909</v>
      </c>
      <c r="C2217" s="30">
        <v>2</v>
      </c>
      <c r="D2217" s="30">
        <v>2</v>
      </c>
      <c r="F2217" s="24" t="str">
        <f>IFERROR(MATCH(A2217,기사별유입!$J$3:$J$3072,0),"")</f>
        <v/>
      </c>
      <c r="G2217" s="24" t="str">
        <f>IF(F2217="","",F2217&amp;"@"&amp;COUNTIF($F$1:F2217,F2217))</f>
        <v/>
      </c>
      <c r="H2217" s="24" t="str">
        <f t="shared" si="34"/>
        <v>직접유입</v>
      </c>
      <c r="J2217" s="24" t="str">
        <f>IF(F2217="","",INDEX('기사 리스트'!B:B,MATCH("https://skinnonews.com"&amp;A2217,'기사 리스트'!C:C,0)))</f>
        <v/>
      </c>
    </row>
    <row r="2218" spans="1:10">
      <c r="A2218" s="30" t="s">
        <v>3170</v>
      </c>
      <c r="B2218" s="30" t="s">
        <v>2910</v>
      </c>
      <c r="C2218" s="30">
        <v>2</v>
      </c>
      <c r="D2218" s="30">
        <v>2</v>
      </c>
      <c r="F2218" s="24" t="str">
        <f>IFERROR(MATCH(A2218,기사별유입!$J$3:$J$3072,0),"")</f>
        <v/>
      </c>
      <c r="G2218" s="24" t="str">
        <f>IF(F2218="","",F2218&amp;"@"&amp;COUNTIF($F$1:F2218,F2218))</f>
        <v/>
      </c>
      <c r="H2218" s="24" t="str">
        <f t="shared" si="34"/>
        <v>Google 검색</v>
      </c>
      <c r="J2218" s="24" t="str">
        <f>IF(F2218="","",INDEX('기사 리스트'!B:B,MATCH("https://skinnonews.com"&amp;A2218,'기사 리스트'!C:C,0)))</f>
        <v/>
      </c>
    </row>
    <row r="2219" spans="1:10">
      <c r="A2219" s="30" t="s">
        <v>1497</v>
      </c>
      <c r="B2219" s="30" t="s">
        <v>2911</v>
      </c>
      <c r="C2219" s="30">
        <v>2</v>
      </c>
      <c r="D2219" s="30">
        <v>1</v>
      </c>
      <c r="F2219" s="24" t="str">
        <f>IFERROR(MATCH(A2219,기사별유입!$J$3:$J$3072,0),"")</f>
        <v/>
      </c>
      <c r="G2219" s="24" t="str">
        <f>IF(F2219="","",F2219&amp;"@"&amp;COUNTIF($F$1:F2219,F2219))</f>
        <v/>
      </c>
      <c r="H2219" s="24" t="str">
        <f t="shared" si="34"/>
        <v>Naver 검색</v>
      </c>
      <c r="J2219" s="24" t="str">
        <f>IF(F2219="","",INDEX('기사 리스트'!B:B,MATCH("https://skinnonews.com"&amp;A2219,'기사 리스트'!C:C,0)))</f>
        <v/>
      </c>
    </row>
    <row r="2220" spans="1:10">
      <c r="A2220" s="30" t="s">
        <v>1360</v>
      </c>
      <c r="B2220" s="30" t="s">
        <v>2914</v>
      </c>
      <c r="C2220" s="30">
        <v>2</v>
      </c>
      <c r="D2220" s="30">
        <v>2</v>
      </c>
      <c r="F2220" s="24" t="str">
        <f>IFERROR(MATCH(A2220,기사별유입!$J$3:$J$3072,0),"")</f>
        <v/>
      </c>
      <c r="G2220" s="24" t="str">
        <f>IF(F2220="","",F2220&amp;"@"&amp;COUNTIF($F$1:F2220,F2220))</f>
        <v/>
      </c>
      <c r="H2220" s="24" t="str">
        <f t="shared" si="34"/>
        <v>Enclean.com</v>
      </c>
      <c r="J2220" s="24" t="str">
        <f>IF(F2220="","",INDEX('기사 리스트'!B:B,MATCH("https://skinnonews.com"&amp;A2220,'기사 리스트'!C:C,0)))</f>
        <v/>
      </c>
    </row>
    <row r="2221" spans="1:10">
      <c r="A2221" s="30" t="s">
        <v>1234</v>
      </c>
      <c r="B2221" s="30" t="s">
        <v>2916</v>
      </c>
      <c r="C2221" s="30">
        <v>2</v>
      </c>
      <c r="D2221" s="30">
        <v>1</v>
      </c>
      <c r="F2221" s="24">
        <f>IFERROR(MATCH(A2221,기사별유입!$J$3:$J$3072,0),"")</f>
        <v>34</v>
      </c>
      <c r="G2221" s="24" t="str">
        <f>IF(F2221="","",F2221&amp;"@"&amp;COUNTIF($F$1:F2221,F2221))</f>
        <v>34@7</v>
      </c>
      <c r="H2221" s="24" t="str">
        <f t="shared" si="34"/>
        <v>Bing</v>
      </c>
      <c r="J2221" s="24" t="str">
        <f>IF(F2221="","",INDEX('기사 리스트'!B:B,MATCH("https://skinnonews.com"&amp;A2221,'기사 리스트'!C:C,0)))</f>
        <v>[에너지食] ‘빛과 소금’ 대신 ‘빛과 석유’! – 시추 기술의 발전으로 알아보는 땅 속 보물찾기</v>
      </c>
    </row>
    <row r="2222" spans="1:10">
      <c r="A2222" s="30" t="s">
        <v>1234</v>
      </c>
      <c r="B2222" s="30" t="s">
        <v>2939</v>
      </c>
      <c r="C2222" s="30">
        <v>2</v>
      </c>
      <c r="D2222" s="30">
        <v>1</v>
      </c>
      <c r="F2222" s="24">
        <f>IFERROR(MATCH(A2222,기사별유입!$J$3:$J$3072,0),"")</f>
        <v>34</v>
      </c>
      <c r="G2222" s="24" t="str">
        <f>IF(F2222="","",F2222&amp;"@"&amp;COUNTIF($F$1:F2222,F2222))</f>
        <v>34@8</v>
      </c>
      <c r="H2222" s="24" t="str">
        <f t="shared" si="34"/>
        <v>Youtube.com</v>
      </c>
      <c r="J2222" s="24" t="str">
        <f>IF(F2222="","",INDEX('기사 리스트'!B:B,MATCH("https://skinnonews.com"&amp;A2222,'기사 리스트'!C:C,0)))</f>
        <v>[에너지食] ‘빛과 소금’ 대신 ‘빛과 석유’! – 시추 기술의 발전으로 알아보는 땅 속 보물찾기</v>
      </c>
    </row>
    <row r="2223" spans="1:10">
      <c r="A2223" s="30" t="s">
        <v>1507</v>
      </c>
      <c r="B2223" s="30" t="s">
        <v>2910</v>
      </c>
      <c r="C2223" s="30">
        <v>2</v>
      </c>
      <c r="D2223" s="30">
        <v>2</v>
      </c>
      <c r="F2223" s="24" t="str">
        <f>IFERROR(MATCH(A2223,기사별유입!$J$3:$J$3072,0),"")</f>
        <v/>
      </c>
      <c r="G2223" s="24" t="str">
        <f>IF(F2223="","",F2223&amp;"@"&amp;COUNTIF($F$1:F2223,F2223))</f>
        <v/>
      </c>
      <c r="H2223" s="24" t="str">
        <f t="shared" si="34"/>
        <v>Google 검색</v>
      </c>
      <c r="J2223" s="24" t="str">
        <f>IF(F2223="","",INDEX('기사 리스트'!B:B,MATCH("https://skinnonews.com"&amp;A2223,'기사 리스트'!C:C,0)))</f>
        <v/>
      </c>
    </row>
    <row r="2224" spans="1:10">
      <c r="A2224" s="30" t="s">
        <v>1374</v>
      </c>
      <c r="B2224" s="30" t="s">
        <v>2909</v>
      </c>
      <c r="C2224" s="30">
        <v>2</v>
      </c>
      <c r="D2224" s="30">
        <v>2</v>
      </c>
      <c r="F2224" s="24" t="str">
        <f>IFERROR(MATCH(A2224,기사별유입!$J$3:$J$3072,0),"")</f>
        <v/>
      </c>
      <c r="G2224" s="24" t="str">
        <f>IF(F2224="","",F2224&amp;"@"&amp;COUNTIF($F$1:F2224,F2224))</f>
        <v/>
      </c>
      <c r="H2224" s="24" t="str">
        <f t="shared" si="34"/>
        <v>직접유입</v>
      </c>
      <c r="J2224" s="24" t="str">
        <f>IF(F2224="","",INDEX('기사 리스트'!B:B,MATCH("https://skinnonews.com"&amp;A2224,'기사 리스트'!C:C,0)))</f>
        <v/>
      </c>
    </row>
    <row r="2225" spans="1:10">
      <c r="A2225" s="30" t="s">
        <v>1508</v>
      </c>
      <c r="B2225" s="30" t="s">
        <v>2910</v>
      </c>
      <c r="C2225" s="30">
        <v>2</v>
      </c>
      <c r="D2225" s="30">
        <v>2</v>
      </c>
      <c r="F2225" s="24" t="str">
        <f>IFERROR(MATCH(A2225,기사별유입!$J$3:$J$3072,0),"")</f>
        <v/>
      </c>
      <c r="G2225" s="24" t="str">
        <f>IF(F2225="","",F2225&amp;"@"&amp;COUNTIF($F$1:F2225,F2225))</f>
        <v/>
      </c>
      <c r="H2225" s="24" t="str">
        <f t="shared" si="34"/>
        <v>Google 검색</v>
      </c>
      <c r="J2225" s="24" t="str">
        <f>IF(F2225="","",INDEX('기사 리스트'!B:B,MATCH("https://skinnonews.com"&amp;A2225,'기사 리스트'!C:C,0)))</f>
        <v/>
      </c>
    </row>
    <row r="2226" spans="1:10">
      <c r="A2226" s="30" t="s">
        <v>1217</v>
      </c>
      <c r="B2226" s="30" t="s">
        <v>2925</v>
      </c>
      <c r="C2226" s="30">
        <v>2</v>
      </c>
      <c r="D2226" s="30">
        <v>2</v>
      </c>
      <c r="F2226" s="24">
        <f>IFERROR(MATCH(A2226,기사별유입!$J$3:$J$3072,0),"")</f>
        <v>4</v>
      </c>
      <c r="G2226" s="24" t="str">
        <f>IF(F2226="","",F2226&amp;"@"&amp;COUNTIF($F$1:F2226,F2226))</f>
        <v>4@7</v>
      </c>
      <c r="H2226" s="24" t="str">
        <f t="shared" si="34"/>
        <v>Naver.com</v>
      </c>
      <c r="J2226" s="24" t="str">
        <f>IF(F2226="","",INDEX('기사 리스트'!B:B,MATCH("https://skinnonews.com"&amp;A2226,'기사 리스트'!C:C,0)))</f>
        <v>[전지적 배터리 시점] ② 2차전지 성능을 좌우하는 ‘네 가지 속사정’ 파헤치기</v>
      </c>
    </row>
    <row r="2227" spans="1:10">
      <c r="A2227" s="30" t="s">
        <v>1217</v>
      </c>
      <c r="B2227" s="30" t="s">
        <v>4601</v>
      </c>
      <c r="C2227" s="30">
        <v>2</v>
      </c>
      <c r="D2227" s="30">
        <v>1</v>
      </c>
      <c r="F2227" s="24">
        <f>IFERROR(MATCH(A2227,기사별유입!$J$3:$J$3072,0),"")</f>
        <v>4</v>
      </c>
      <c r="G2227" s="24" t="str">
        <f>IF(F2227="","",F2227&amp;"@"&amp;COUNTIF($F$1:F2227,F2227))</f>
        <v>4@8</v>
      </c>
      <c r="H2227" s="24" t="str">
        <f t="shared" si="34"/>
        <v>Usc-word-edit.officeapps.live.com</v>
      </c>
      <c r="J2227" s="24" t="str">
        <f>IF(F2227="","",INDEX('기사 리스트'!B:B,MATCH("https://skinnonews.com"&amp;A2227,'기사 리스트'!C:C,0)))</f>
        <v>[전지적 배터리 시점] ② 2차전지 성능을 좌우하는 ‘네 가지 속사정’ 파헤치기</v>
      </c>
    </row>
    <row r="2228" spans="1:10">
      <c r="A2228" s="30" t="s">
        <v>1266</v>
      </c>
      <c r="B2228" s="30" t="s">
        <v>2913</v>
      </c>
      <c r="C2228" s="30">
        <v>2</v>
      </c>
      <c r="D2228" s="30">
        <v>1</v>
      </c>
      <c r="F2228" s="24" t="str">
        <f>IFERROR(MATCH(A2228,기사별유입!$J$3:$J$3072,0),"")</f>
        <v/>
      </c>
      <c r="G2228" s="24" t="str">
        <f>IF(F2228="","",F2228&amp;"@"&amp;COUNTIF($F$1:F2228,F2228))</f>
        <v/>
      </c>
      <c r="H2228" s="24" t="str">
        <f t="shared" si="34"/>
        <v>Sk-on.com</v>
      </c>
      <c r="J2228" s="24" t="str">
        <f>IF(F2228="","",INDEX('기사 리스트'!B:B,MATCH("https://skinnonews.com"&amp;A2228,'기사 리스트'!C:C,0)))</f>
        <v/>
      </c>
    </row>
    <row r="2229" spans="1:10">
      <c r="A2229" s="30" t="s">
        <v>2165</v>
      </c>
      <c r="B2229" s="30" t="s">
        <v>2910</v>
      </c>
      <c r="C2229" s="30">
        <v>2</v>
      </c>
      <c r="D2229" s="30">
        <v>2</v>
      </c>
      <c r="F2229" s="24" t="str">
        <f>IFERROR(MATCH(A2229,기사별유입!$J$3:$J$3072,0),"")</f>
        <v/>
      </c>
      <c r="G2229" s="24" t="str">
        <f>IF(F2229="","",F2229&amp;"@"&amp;COUNTIF($F$1:F2229,F2229))</f>
        <v/>
      </c>
      <c r="H2229" s="24" t="str">
        <f t="shared" si="34"/>
        <v>Google 검색</v>
      </c>
      <c r="J2229" s="24" t="str">
        <f>IF(F2229="","",INDEX('기사 리스트'!B:B,MATCH("https://skinnonews.com"&amp;A2229,'기사 리스트'!C:C,0)))</f>
        <v/>
      </c>
    </row>
    <row r="2230" spans="1:10">
      <c r="A2230" s="30" t="s">
        <v>1228</v>
      </c>
      <c r="B2230" s="30" t="s">
        <v>2925</v>
      </c>
      <c r="C2230" s="30">
        <v>2</v>
      </c>
      <c r="D2230" s="30">
        <v>2</v>
      </c>
      <c r="F2230" s="24">
        <f>IFERROR(MATCH(A2230,기사별유입!$J$3:$J$3072,0),"")</f>
        <v>56</v>
      </c>
      <c r="G2230" s="24" t="str">
        <f>IF(F2230="","",F2230&amp;"@"&amp;COUNTIF($F$1:F2230,F2230))</f>
        <v>56@5</v>
      </c>
      <c r="H2230" s="24" t="str">
        <f t="shared" si="34"/>
        <v>Naver.com</v>
      </c>
      <c r="J2230" s="24" t="str">
        <f>IF(F2230="","",INDEX('기사 리스트'!B:B,MATCH("https://skinnonews.com"&amp;A2230,'기사 리스트'!C:C,0)))</f>
        <v>SK온, 비상경영 선언… 이석희 대표 “자강불식으로 위기극복”</v>
      </c>
    </row>
    <row r="2231" spans="1:10">
      <c r="A2231" s="30" t="s">
        <v>1253</v>
      </c>
      <c r="B2231" s="30" t="s">
        <v>2911</v>
      </c>
      <c r="C2231" s="30">
        <v>2</v>
      </c>
      <c r="D2231" s="30">
        <v>2</v>
      </c>
      <c r="F2231" s="24" t="str">
        <f>IFERROR(MATCH(A2231,기사별유입!$J$3:$J$3072,0),"")</f>
        <v/>
      </c>
      <c r="G2231" s="24" t="str">
        <f>IF(F2231="","",F2231&amp;"@"&amp;COUNTIF($F$1:F2231,F2231))</f>
        <v/>
      </c>
      <c r="H2231" s="24" t="str">
        <f t="shared" si="34"/>
        <v>Naver 검색</v>
      </c>
      <c r="J2231" s="24" t="str">
        <f>IF(F2231="","",INDEX('기사 리스트'!B:B,MATCH("https://skinnonews.com"&amp;A2231,'기사 리스트'!C:C,0)))</f>
        <v/>
      </c>
    </row>
    <row r="2232" spans="1:10">
      <c r="A2232" s="30" t="s">
        <v>1302</v>
      </c>
      <c r="B2232" s="30" t="s">
        <v>2911</v>
      </c>
      <c r="C2232" s="30">
        <v>2</v>
      </c>
      <c r="D2232" s="30">
        <v>2</v>
      </c>
      <c r="F2232" s="24" t="str">
        <f>IFERROR(MATCH(A2232,기사별유입!$J$3:$J$3072,0),"")</f>
        <v/>
      </c>
      <c r="G2232" s="24" t="str">
        <f>IF(F2232="","",F2232&amp;"@"&amp;COUNTIF($F$1:F2232,F2232))</f>
        <v/>
      </c>
      <c r="H2232" s="24" t="str">
        <f t="shared" si="34"/>
        <v>Naver 검색</v>
      </c>
      <c r="J2232" s="24" t="str">
        <f>IF(F2232="","",INDEX('기사 리스트'!B:B,MATCH("https://skinnonews.com"&amp;A2232,'기사 리스트'!C:C,0)))</f>
        <v/>
      </c>
    </row>
    <row r="2233" spans="1:10">
      <c r="A2233" s="30" t="s">
        <v>3690</v>
      </c>
      <c r="B2233" s="30" t="s">
        <v>2910</v>
      </c>
      <c r="C2233" s="30">
        <v>2</v>
      </c>
      <c r="D2233" s="30">
        <v>2</v>
      </c>
      <c r="F2233" s="24" t="str">
        <f>IFERROR(MATCH(A2233,기사별유입!$J$3:$J$3072,0),"")</f>
        <v/>
      </c>
      <c r="G2233" s="24" t="str">
        <f>IF(F2233="","",F2233&amp;"@"&amp;COUNTIF($F$1:F2233,F2233))</f>
        <v/>
      </c>
      <c r="H2233" s="24" t="str">
        <f t="shared" si="34"/>
        <v>Google 검색</v>
      </c>
      <c r="J2233" s="24" t="str">
        <f>IF(F2233="","",INDEX('기사 리스트'!B:B,MATCH("https://skinnonews.com"&amp;A2233,'기사 리스트'!C:C,0)))</f>
        <v/>
      </c>
    </row>
    <row r="2234" spans="1:10">
      <c r="A2234" s="30" t="s">
        <v>1258</v>
      </c>
      <c r="B2234" s="30" t="s">
        <v>2909</v>
      </c>
      <c r="C2234" s="30">
        <v>2</v>
      </c>
      <c r="D2234" s="30">
        <v>2</v>
      </c>
      <c r="F2234" s="24" t="str">
        <f>IFERROR(MATCH(A2234,기사별유입!$J$3:$J$3072,0),"")</f>
        <v/>
      </c>
      <c r="G2234" s="24" t="str">
        <f>IF(F2234="","",F2234&amp;"@"&amp;COUNTIF($F$1:F2234,F2234))</f>
        <v/>
      </c>
      <c r="H2234" s="24" t="str">
        <f t="shared" si="34"/>
        <v>직접유입</v>
      </c>
      <c r="J2234" s="24" t="str">
        <f>IF(F2234="","",INDEX('기사 리스트'!B:B,MATCH("https://skinnonews.com"&amp;A2234,'기사 리스트'!C:C,0)))</f>
        <v/>
      </c>
    </row>
    <row r="2235" spans="1:10">
      <c r="A2235" s="30" t="s">
        <v>1222</v>
      </c>
      <c r="B2235" s="30" t="s">
        <v>2911</v>
      </c>
      <c r="C2235" s="30">
        <v>2</v>
      </c>
      <c r="D2235" s="30">
        <v>2</v>
      </c>
      <c r="F2235" s="24" t="str">
        <f>IFERROR(MATCH(A2235,기사별유입!$J$3:$J$3072,0),"")</f>
        <v/>
      </c>
      <c r="G2235" s="24" t="str">
        <f>IF(F2235="","",F2235&amp;"@"&amp;COUNTIF($F$1:F2235,F2235))</f>
        <v/>
      </c>
      <c r="H2235" s="24" t="str">
        <f t="shared" si="34"/>
        <v>Naver 검색</v>
      </c>
      <c r="J2235" s="24" t="str">
        <f>IF(F2235="","",INDEX('기사 리스트'!B:B,MATCH("https://skinnonews.com"&amp;A2235,'기사 리스트'!C:C,0)))</f>
        <v/>
      </c>
    </row>
    <row r="2236" spans="1:10">
      <c r="A2236" s="30" t="s">
        <v>1222</v>
      </c>
      <c r="B2236" s="30" t="s">
        <v>2918</v>
      </c>
      <c r="C2236" s="30">
        <v>2</v>
      </c>
      <c r="D2236" s="30">
        <v>2</v>
      </c>
      <c r="F2236" s="24" t="str">
        <f>IFERROR(MATCH(A2236,기사별유입!$J$3:$J$3072,0),"")</f>
        <v/>
      </c>
      <c r="G2236" s="24" t="str">
        <f>IF(F2236="","",F2236&amp;"@"&amp;COUNTIF($F$1:F2236,F2236))</f>
        <v/>
      </c>
      <c r="H2236" s="24" t="str">
        <f t="shared" si="34"/>
        <v>Skenergy.com</v>
      </c>
      <c r="J2236" s="24" t="str">
        <f>IF(F2236="","",INDEX('기사 리스트'!B:B,MATCH("https://skinnonews.com"&amp;A2236,'기사 리스트'!C:C,0)))</f>
        <v/>
      </c>
    </row>
    <row r="2237" spans="1:10">
      <c r="A2237" s="30" t="s">
        <v>1222</v>
      </c>
      <c r="B2237" s="30" t="s">
        <v>2934</v>
      </c>
      <c r="C2237" s="30">
        <v>2</v>
      </c>
      <c r="D2237" s="30">
        <v>1</v>
      </c>
      <c r="F2237" s="24" t="str">
        <f>IFERROR(MATCH(A2237,기사별유입!$J$3:$J$3072,0),"")</f>
        <v/>
      </c>
      <c r="G2237" s="24" t="str">
        <f>IF(F2237="","",F2237&amp;"@"&amp;COUNTIF($F$1:F2237,F2237))</f>
        <v/>
      </c>
      <c r="H2237" s="24" t="str">
        <f t="shared" si="34"/>
        <v>Skinnovation.co.kr</v>
      </c>
      <c r="J2237" s="24" t="str">
        <f>IF(F2237="","",INDEX('기사 리스트'!B:B,MATCH("https://skinnonews.com"&amp;A2237,'기사 리스트'!C:C,0)))</f>
        <v/>
      </c>
    </row>
    <row r="2238" spans="1:10">
      <c r="A2238" s="30" t="s">
        <v>1225</v>
      </c>
      <c r="B2238" s="30" t="s">
        <v>4602</v>
      </c>
      <c r="C2238" s="30">
        <v>2</v>
      </c>
      <c r="D2238" s="30">
        <v>1</v>
      </c>
      <c r="F2238" s="24">
        <f>IFERROR(MATCH(A2238,기사별유입!$J$3:$J$3072,0),"")</f>
        <v>33</v>
      </c>
      <c r="G2238" s="24" t="str">
        <f>IF(F2238="","",F2238&amp;"@"&amp;COUNTIF($F$1:F2238,F2238))</f>
        <v>33@3</v>
      </c>
      <c r="H2238" s="24" t="str">
        <f t="shared" si="34"/>
        <v>Mail.yonsei.ac.kr</v>
      </c>
      <c r="J2238" s="24" t="str">
        <f>IF(F2238="","",INDEX('기사 리스트'!B:B,MATCH("https://skinnonews.com"&amp;A2238,'기사 리스트'!C:C,0)))</f>
        <v>SK이노베이션-SK E&amp;S 합병 결의, 자산 100조원 규모 아태 최대 민간 에너지 회사 출범</v>
      </c>
    </row>
    <row r="2239" spans="1:10">
      <c r="A2239" s="30" t="s">
        <v>1225</v>
      </c>
      <c r="B2239" s="30" t="s">
        <v>2911</v>
      </c>
      <c r="C2239" s="30">
        <v>2</v>
      </c>
      <c r="D2239" s="30">
        <v>2</v>
      </c>
      <c r="F2239" s="24">
        <f>IFERROR(MATCH(A2239,기사별유입!$J$3:$J$3072,0),"")</f>
        <v>33</v>
      </c>
      <c r="G2239" s="24" t="str">
        <f>IF(F2239="","",F2239&amp;"@"&amp;COUNTIF($F$1:F2239,F2239))</f>
        <v>33@4</v>
      </c>
      <c r="H2239" s="24" t="str">
        <f t="shared" si="34"/>
        <v>Naver 검색</v>
      </c>
      <c r="J2239" s="24" t="str">
        <f>IF(F2239="","",INDEX('기사 리스트'!B:B,MATCH("https://skinnonews.com"&amp;A2239,'기사 리스트'!C:C,0)))</f>
        <v>SK이노베이션-SK E&amp;S 합병 결의, 자산 100조원 규모 아태 최대 민간 에너지 회사 출범</v>
      </c>
    </row>
    <row r="2240" spans="1:10">
      <c r="A2240" s="30" t="s">
        <v>1312</v>
      </c>
      <c r="B2240" s="30" t="s">
        <v>2910</v>
      </c>
      <c r="C2240" s="30">
        <v>2</v>
      </c>
      <c r="D2240" s="30">
        <v>2</v>
      </c>
      <c r="F2240" s="24" t="str">
        <f>IFERROR(MATCH(A2240,기사별유입!$J$3:$J$3072,0),"")</f>
        <v/>
      </c>
      <c r="G2240" s="24" t="str">
        <f>IF(F2240="","",F2240&amp;"@"&amp;COUNTIF($F$1:F2240,F2240))</f>
        <v/>
      </c>
      <c r="H2240" s="24" t="str">
        <f t="shared" si="34"/>
        <v>Google 검색</v>
      </c>
      <c r="J2240" s="24" t="str">
        <f>IF(F2240="","",INDEX('기사 리스트'!B:B,MATCH("https://skinnonews.com"&amp;A2240,'기사 리스트'!C:C,0)))</f>
        <v/>
      </c>
    </row>
    <row r="2241" spans="1:10">
      <c r="A2241" s="30" t="s">
        <v>1301</v>
      </c>
      <c r="B2241" s="30" t="s">
        <v>2913</v>
      </c>
      <c r="C2241" s="30">
        <v>2</v>
      </c>
      <c r="D2241" s="30">
        <v>2</v>
      </c>
      <c r="F2241" s="24" t="str">
        <f>IFERROR(MATCH(A2241,기사별유입!$J$3:$J$3072,0),"")</f>
        <v/>
      </c>
      <c r="G2241" s="24" t="str">
        <f>IF(F2241="","",F2241&amp;"@"&amp;COUNTIF($F$1:F2241,F2241))</f>
        <v/>
      </c>
      <c r="H2241" s="24" t="str">
        <f t="shared" si="34"/>
        <v>Sk-on.com</v>
      </c>
      <c r="J2241" s="24" t="str">
        <f>IF(F2241="","",INDEX('기사 리스트'!B:B,MATCH("https://skinnonews.com"&amp;A2241,'기사 리스트'!C:C,0)))</f>
        <v/>
      </c>
    </row>
    <row r="2242" spans="1:10">
      <c r="A2242" s="30" t="s">
        <v>1363</v>
      </c>
      <c r="B2242" s="30" t="s">
        <v>2909</v>
      </c>
      <c r="C2242" s="30">
        <v>2</v>
      </c>
      <c r="D2242" s="30">
        <v>2</v>
      </c>
      <c r="F2242" s="24" t="str">
        <f>IFERROR(MATCH(A2242,기사별유입!$J$3:$J$3072,0),"")</f>
        <v/>
      </c>
      <c r="G2242" s="24" t="str">
        <f>IF(F2242="","",F2242&amp;"@"&amp;COUNTIF($F$1:F2242,F2242))</f>
        <v/>
      </c>
      <c r="H2242" s="24" t="str">
        <f t="shared" si="34"/>
        <v>직접유입</v>
      </c>
      <c r="J2242" s="24" t="str">
        <f>IF(F2242="","",INDEX('기사 리스트'!B:B,MATCH("https://skinnonews.com"&amp;A2242,'기사 리스트'!C:C,0)))</f>
        <v/>
      </c>
    </row>
    <row r="2243" spans="1:10">
      <c r="A2243" s="30" t="s">
        <v>1363</v>
      </c>
      <c r="B2243" s="30" t="s">
        <v>2920</v>
      </c>
      <c r="C2243" s="30">
        <v>2</v>
      </c>
      <c r="D2243" s="30">
        <v>2</v>
      </c>
      <c r="F2243" s="24" t="str">
        <f>IFERROR(MATCH(A2243,기사별유입!$J$3:$J$3072,0),"")</f>
        <v/>
      </c>
      <c r="G2243" s="24" t="str">
        <f>IF(F2243="","",F2243&amp;"@"&amp;COUNTIF($F$1:F2243,F2243))</f>
        <v/>
      </c>
      <c r="H2243" s="24" t="str">
        <f t="shared" ref="H2243:H2306" si="35">IF(B2243="naver","Naver 검색",IF(B2243="google","Google 검색",IF(B2243="(direct)","직접유입",UPPER(LEFT(B2243,1))&amp;MID(B2243,2,99))))</f>
        <v>Skenmove.com</v>
      </c>
      <c r="J2243" s="24" t="str">
        <f>IF(F2243="","",INDEX('기사 리스트'!B:B,MATCH("https://skinnonews.com"&amp;A2243,'기사 리스트'!C:C,0)))</f>
        <v/>
      </c>
    </row>
    <row r="2244" spans="1:10">
      <c r="A2244" s="30" t="s">
        <v>3128</v>
      </c>
      <c r="B2244" s="30" t="s">
        <v>2909</v>
      </c>
      <c r="C2244" s="30">
        <v>2</v>
      </c>
      <c r="D2244" s="30">
        <v>2</v>
      </c>
      <c r="F2244" s="24" t="str">
        <f>IFERROR(MATCH(A2244,기사별유입!$J$3:$J$3072,0),"")</f>
        <v/>
      </c>
      <c r="G2244" s="24" t="str">
        <f>IF(F2244="","",F2244&amp;"@"&amp;COUNTIF($F$1:F2244,F2244))</f>
        <v/>
      </c>
      <c r="H2244" s="24" t="str">
        <f t="shared" si="35"/>
        <v>직접유입</v>
      </c>
      <c r="J2244" s="24" t="str">
        <f>IF(F2244="","",INDEX('기사 리스트'!B:B,MATCH("https://skinnonews.com"&amp;A2244,'기사 리스트'!C:C,0)))</f>
        <v/>
      </c>
    </row>
    <row r="2245" spans="1:10">
      <c r="A2245" s="30" t="s">
        <v>3120</v>
      </c>
      <c r="B2245" s="30" t="s">
        <v>2910</v>
      </c>
      <c r="C2245" s="30">
        <v>2</v>
      </c>
      <c r="D2245" s="30">
        <v>2</v>
      </c>
      <c r="F2245" s="24" t="str">
        <f>IFERROR(MATCH(A2245,기사별유입!$J$3:$J$3072,0),"")</f>
        <v/>
      </c>
      <c r="G2245" s="24" t="str">
        <f>IF(F2245="","",F2245&amp;"@"&amp;COUNTIF($F$1:F2245,F2245))</f>
        <v/>
      </c>
      <c r="H2245" s="24" t="str">
        <f t="shared" si="35"/>
        <v>Google 검색</v>
      </c>
      <c r="J2245" s="24" t="str">
        <f>IF(F2245="","",INDEX('기사 리스트'!B:B,MATCH("https://skinnonews.com"&amp;A2245,'기사 리스트'!C:C,0)))</f>
        <v/>
      </c>
    </row>
    <row r="2246" spans="1:10">
      <c r="A2246" s="30" t="s">
        <v>3108</v>
      </c>
      <c r="B2246" s="30" t="s">
        <v>2911</v>
      </c>
      <c r="C2246" s="30">
        <v>2</v>
      </c>
      <c r="D2246" s="30">
        <v>2</v>
      </c>
      <c r="F2246" s="24" t="str">
        <f>IFERROR(MATCH(A2246,기사별유입!$J$3:$J$3072,0),"")</f>
        <v/>
      </c>
      <c r="G2246" s="24" t="str">
        <f>IF(F2246="","",F2246&amp;"@"&amp;COUNTIF($F$1:F2246,F2246))</f>
        <v/>
      </c>
      <c r="H2246" s="24" t="str">
        <f t="shared" si="35"/>
        <v>Naver 검색</v>
      </c>
      <c r="J2246" s="24" t="str">
        <f>IF(F2246="","",INDEX('기사 리스트'!B:B,MATCH("https://skinnonews.com"&amp;A2246,'기사 리스트'!C:C,0)))</f>
        <v/>
      </c>
    </row>
    <row r="2247" spans="1:10">
      <c r="A2247" s="30" t="s">
        <v>3106</v>
      </c>
      <c r="B2247" s="30" t="s">
        <v>2978</v>
      </c>
      <c r="C2247" s="30">
        <v>2</v>
      </c>
      <c r="D2247" s="30">
        <v>1</v>
      </c>
      <c r="F2247" s="24">
        <f>IFERROR(MATCH(A2247,기사별유입!$J$3:$J$3072,0),"")</f>
        <v>50</v>
      </c>
      <c r="G2247" s="24" t="str">
        <f>IF(F2247="","",F2247&amp;"@"&amp;COUNTIF($F$1:F2247,F2247))</f>
        <v>50@8</v>
      </c>
      <c r="H2247" s="24" t="str">
        <f t="shared" si="35"/>
        <v>L.facebook.com</v>
      </c>
      <c r="J2247" s="24" t="str">
        <f>IF(F2247="","",INDEX('기사 리스트'!B:B,MATCH("https://skinnonews.com"&amp;A2247,'기사 리스트'!C:C,0)))</f>
        <v>[에너지食] 어둠을 밝히던 등유가 거대한 비행기를 띄운다고?!</v>
      </c>
    </row>
    <row r="2248" spans="1:10">
      <c r="A2248" s="30" t="s">
        <v>3106</v>
      </c>
      <c r="B2248" s="30" t="s">
        <v>2925</v>
      </c>
      <c r="C2248" s="30">
        <v>2</v>
      </c>
      <c r="D2248" s="30">
        <v>2</v>
      </c>
      <c r="F2248" s="24">
        <f>IFERROR(MATCH(A2248,기사별유입!$J$3:$J$3072,0),"")</f>
        <v>50</v>
      </c>
      <c r="G2248" s="24" t="str">
        <f>IF(F2248="","",F2248&amp;"@"&amp;COUNTIF($F$1:F2248,F2248))</f>
        <v>50@9</v>
      </c>
      <c r="H2248" s="24" t="str">
        <f t="shared" si="35"/>
        <v>Naver.com</v>
      </c>
      <c r="J2248" s="24" t="str">
        <f>IF(F2248="","",INDEX('기사 리스트'!B:B,MATCH("https://skinnonews.com"&amp;A2248,'기사 리스트'!C:C,0)))</f>
        <v>[에너지食] 어둠을 밝히던 등유가 거대한 비행기를 띄운다고?!</v>
      </c>
    </row>
    <row r="2249" spans="1:10">
      <c r="A2249" s="30" t="s">
        <v>3106</v>
      </c>
      <c r="B2249" s="30" t="s">
        <v>2913</v>
      </c>
      <c r="C2249" s="30">
        <v>2</v>
      </c>
      <c r="D2249" s="30">
        <v>1</v>
      </c>
      <c r="F2249" s="24">
        <f>IFERROR(MATCH(A2249,기사별유입!$J$3:$J$3072,0),"")</f>
        <v>50</v>
      </c>
      <c r="G2249" s="24" t="str">
        <f>IF(F2249="","",F2249&amp;"@"&amp;COUNTIF($F$1:F2249,F2249))</f>
        <v>50@10</v>
      </c>
      <c r="H2249" s="24" t="str">
        <f t="shared" si="35"/>
        <v>Sk-on.com</v>
      </c>
      <c r="J2249" s="24" t="str">
        <f>IF(F2249="","",INDEX('기사 리스트'!B:B,MATCH("https://skinnonews.com"&amp;A2249,'기사 리스트'!C:C,0)))</f>
        <v>[에너지食] 어둠을 밝히던 등유가 거대한 비행기를 띄운다고?!</v>
      </c>
    </row>
    <row r="2250" spans="1:10">
      <c r="A2250" s="30" t="s">
        <v>3111</v>
      </c>
      <c r="B2250" s="30" t="s">
        <v>2909</v>
      </c>
      <c r="C2250" s="30">
        <v>2</v>
      </c>
      <c r="D2250" s="30">
        <v>2</v>
      </c>
      <c r="F2250" s="24" t="str">
        <f>IFERROR(MATCH(A2250,기사별유입!$J$3:$J$3072,0),"")</f>
        <v/>
      </c>
      <c r="G2250" s="24" t="str">
        <f>IF(F2250="","",F2250&amp;"@"&amp;COUNTIF($F$1:F2250,F2250))</f>
        <v/>
      </c>
      <c r="H2250" s="24" t="str">
        <f t="shared" si="35"/>
        <v>직접유입</v>
      </c>
      <c r="J2250" s="24" t="str">
        <f>IF(F2250="","",INDEX('기사 리스트'!B:B,MATCH("https://skinnonews.com"&amp;A2250,'기사 리스트'!C:C,0)))</f>
        <v/>
      </c>
    </row>
    <row r="2251" spans="1:10">
      <c r="A2251" s="30" t="s">
        <v>3127</v>
      </c>
      <c r="B2251" s="30" t="s">
        <v>2909</v>
      </c>
      <c r="C2251" s="30">
        <v>2</v>
      </c>
      <c r="D2251" s="30">
        <v>2</v>
      </c>
      <c r="F2251" s="24" t="str">
        <f>IFERROR(MATCH(A2251,기사별유입!$J$3:$J$3072,0),"")</f>
        <v/>
      </c>
      <c r="G2251" s="24" t="str">
        <f>IF(F2251="","",F2251&amp;"@"&amp;COUNTIF($F$1:F2251,F2251))</f>
        <v/>
      </c>
      <c r="H2251" s="24" t="str">
        <f t="shared" si="35"/>
        <v>직접유입</v>
      </c>
      <c r="J2251" s="24" t="str">
        <f>IF(F2251="","",INDEX('기사 리스트'!B:B,MATCH("https://skinnonews.com"&amp;A2251,'기사 리스트'!C:C,0)))</f>
        <v/>
      </c>
    </row>
    <row r="2252" spans="1:10">
      <c r="A2252" s="30" t="s">
        <v>3127</v>
      </c>
      <c r="B2252" s="30" t="s">
        <v>2911</v>
      </c>
      <c r="C2252" s="30">
        <v>2</v>
      </c>
      <c r="D2252" s="30">
        <v>2</v>
      </c>
      <c r="F2252" s="24" t="str">
        <f>IFERROR(MATCH(A2252,기사별유입!$J$3:$J$3072,0),"")</f>
        <v/>
      </c>
      <c r="G2252" s="24" t="str">
        <f>IF(F2252="","",F2252&amp;"@"&amp;COUNTIF($F$1:F2252,F2252))</f>
        <v/>
      </c>
      <c r="H2252" s="24" t="str">
        <f t="shared" si="35"/>
        <v>Naver 검색</v>
      </c>
      <c r="J2252" s="24" t="str">
        <f>IF(F2252="","",INDEX('기사 리스트'!B:B,MATCH("https://skinnonews.com"&amp;A2252,'기사 리스트'!C:C,0)))</f>
        <v/>
      </c>
    </row>
    <row r="2253" spans="1:10">
      <c r="A2253" s="30" t="s">
        <v>3110</v>
      </c>
      <c r="B2253" s="30" t="s">
        <v>2925</v>
      </c>
      <c r="C2253" s="30">
        <v>2</v>
      </c>
      <c r="D2253" s="30">
        <v>2</v>
      </c>
      <c r="F2253" s="24" t="str">
        <f>IFERROR(MATCH(A2253,기사별유입!$J$3:$J$3072,0),"")</f>
        <v/>
      </c>
      <c r="G2253" s="24" t="str">
        <f>IF(F2253="","",F2253&amp;"@"&amp;COUNTIF($F$1:F2253,F2253))</f>
        <v/>
      </c>
      <c r="H2253" s="24" t="str">
        <f t="shared" si="35"/>
        <v>Naver.com</v>
      </c>
      <c r="J2253" s="24" t="str">
        <f>IF(F2253="","",INDEX('기사 리스트'!B:B,MATCH("https://skinnonews.com"&amp;A2253,'기사 리스트'!C:C,0)))</f>
        <v/>
      </c>
    </row>
    <row r="2254" spans="1:10">
      <c r="A2254" s="30" t="s">
        <v>3116</v>
      </c>
      <c r="B2254" s="30" t="s">
        <v>2923</v>
      </c>
      <c r="C2254" s="30">
        <v>2</v>
      </c>
      <c r="D2254" s="30">
        <v>1</v>
      </c>
      <c r="F2254" s="24" t="str">
        <f>IFERROR(MATCH(A2254,기사별유입!$J$3:$J$3072,0),"")</f>
        <v/>
      </c>
      <c r="G2254" s="24" t="str">
        <f>IF(F2254="","",F2254&amp;"@"&amp;COUNTIF($F$1:F2254,F2254))</f>
        <v/>
      </c>
      <c r="H2254" s="24" t="str">
        <f t="shared" si="35"/>
        <v>Ozmailer.com</v>
      </c>
      <c r="J2254" s="24" t="str">
        <f>IF(F2254="","",INDEX('기사 리스트'!B:B,MATCH("https://skinnonews.com"&amp;A2254,'기사 리스트'!C:C,0)))</f>
        <v/>
      </c>
    </row>
    <row r="2255" spans="1:10">
      <c r="A2255" s="30" t="s">
        <v>3116</v>
      </c>
      <c r="B2255" s="30" t="s">
        <v>2918</v>
      </c>
      <c r="C2255" s="30">
        <v>2</v>
      </c>
      <c r="D2255" s="30">
        <v>2</v>
      </c>
      <c r="F2255" s="24" t="str">
        <f>IFERROR(MATCH(A2255,기사별유입!$J$3:$J$3072,0),"")</f>
        <v/>
      </c>
      <c r="G2255" s="24" t="str">
        <f>IF(F2255="","",F2255&amp;"@"&amp;COUNTIF($F$1:F2255,F2255))</f>
        <v/>
      </c>
      <c r="H2255" s="24" t="str">
        <f t="shared" si="35"/>
        <v>Skenergy.com</v>
      </c>
      <c r="J2255" s="24" t="str">
        <f>IF(F2255="","",INDEX('기사 리스트'!B:B,MATCH("https://skinnonews.com"&amp;A2255,'기사 리스트'!C:C,0)))</f>
        <v/>
      </c>
    </row>
    <row r="2256" spans="1:10">
      <c r="A2256" s="30" t="s">
        <v>3116</v>
      </c>
      <c r="B2256" s="30" t="s">
        <v>2917</v>
      </c>
      <c r="C2256" s="30">
        <v>2</v>
      </c>
      <c r="D2256" s="30">
        <v>1</v>
      </c>
      <c r="F2256" s="24" t="str">
        <f>IFERROR(MATCH(A2256,기사별유입!$J$3:$J$3072,0),"")</f>
        <v/>
      </c>
      <c r="G2256" s="24" t="str">
        <f>IF(F2256="","",F2256&amp;"@"&amp;COUNTIF($F$1:F2256,F2256))</f>
        <v/>
      </c>
      <c r="H2256" s="24" t="str">
        <f t="shared" si="35"/>
        <v>Skincheonpetrochem.com</v>
      </c>
      <c r="J2256" s="24" t="str">
        <f>IF(F2256="","",INDEX('기사 리스트'!B:B,MATCH("https://skinnonews.com"&amp;A2256,'기사 리스트'!C:C,0)))</f>
        <v/>
      </c>
    </row>
    <row r="2257" spans="1:10">
      <c r="A2257" s="30" t="s">
        <v>3107</v>
      </c>
      <c r="B2257" s="30" t="s">
        <v>2935</v>
      </c>
      <c r="C2257" s="30">
        <v>2</v>
      </c>
      <c r="D2257" s="30">
        <v>1</v>
      </c>
      <c r="F2257" s="24">
        <f>IFERROR(MATCH(A2257,기사별유입!$J$3:$J$3072,0),"")</f>
        <v>14</v>
      </c>
      <c r="G2257" s="24" t="str">
        <f>IF(F2257="","",F2257&amp;"@"&amp;COUNTIF($F$1:F2257,F2257))</f>
        <v>14@5</v>
      </c>
      <c r="H2257" s="24" t="str">
        <f t="shared" si="35"/>
        <v>M.search.naver.com</v>
      </c>
      <c r="J2257" s="24" t="str">
        <f>IF(F2257="","",INDEX('기사 리스트'!B:B,MATCH("https://skinnonews.com"&amp;A2257,'기사 리스트'!C:C,0)))</f>
        <v>SK이노베이션-SK E&amp;S 합병안 압도적 찬성으로 통과… ”자산 100조원 규모 아태 최대 민간 에너지기업 첫발”</v>
      </c>
    </row>
    <row r="2258" spans="1:10">
      <c r="A2258" s="30" t="s">
        <v>3124</v>
      </c>
      <c r="B2258" s="30" t="s">
        <v>2912</v>
      </c>
      <c r="C2258" s="30">
        <v>2</v>
      </c>
      <c r="D2258" s="30">
        <v>2</v>
      </c>
      <c r="F2258" s="24" t="str">
        <f>IFERROR(MATCH(A2258,기사별유입!$J$3:$J$3072,0),"")</f>
        <v/>
      </c>
      <c r="G2258" s="24" t="str">
        <f>IF(F2258="","",F2258&amp;"@"&amp;COUNTIF($F$1:F2258,F2258))</f>
        <v/>
      </c>
      <c r="H2258" s="24" t="str">
        <f t="shared" si="35"/>
        <v>Facebook</v>
      </c>
      <c r="J2258" s="24" t="str">
        <f>IF(F2258="","",INDEX('기사 리스트'!B:B,MATCH("https://skinnonews.com"&amp;A2258,'기사 리스트'!C:C,0)))</f>
        <v/>
      </c>
    </row>
    <row r="2259" spans="1:10">
      <c r="A2259" s="30" t="s">
        <v>3124</v>
      </c>
      <c r="B2259" s="30" t="s">
        <v>2923</v>
      </c>
      <c r="C2259" s="30">
        <v>2</v>
      </c>
      <c r="D2259" s="30">
        <v>2</v>
      </c>
      <c r="F2259" s="24" t="str">
        <f>IFERROR(MATCH(A2259,기사별유입!$J$3:$J$3072,0),"")</f>
        <v/>
      </c>
      <c r="G2259" s="24" t="str">
        <f>IF(F2259="","",F2259&amp;"@"&amp;COUNTIF($F$1:F2259,F2259))</f>
        <v/>
      </c>
      <c r="H2259" s="24" t="str">
        <f t="shared" si="35"/>
        <v>Ozmailer.com</v>
      </c>
      <c r="J2259" s="24" t="str">
        <f>IF(F2259="","",INDEX('기사 리스트'!B:B,MATCH("https://skinnonews.com"&amp;A2259,'기사 리스트'!C:C,0)))</f>
        <v/>
      </c>
    </row>
    <row r="2260" spans="1:10">
      <c r="A2260" s="30" t="s">
        <v>3126</v>
      </c>
      <c r="B2260" s="30" t="s">
        <v>2909</v>
      </c>
      <c r="C2260" s="30">
        <v>2</v>
      </c>
      <c r="D2260" s="30">
        <v>1</v>
      </c>
      <c r="F2260" s="24" t="str">
        <f>IFERROR(MATCH(A2260,기사별유입!$J$3:$J$3072,0),"")</f>
        <v/>
      </c>
      <c r="G2260" s="24" t="str">
        <f>IF(F2260="","",F2260&amp;"@"&amp;COUNTIF($F$1:F2260,F2260))</f>
        <v/>
      </c>
      <c r="H2260" s="24" t="str">
        <f t="shared" si="35"/>
        <v>직접유입</v>
      </c>
      <c r="J2260" s="24" t="str">
        <f>IF(F2260="","",INDEX('기사 리스트'!B:B,MATCH("https://skinnonews.com"&amp;A2260,'기사 리스트'!C:C,0)))</f>
        <v/>
      </c>
    </row>
    <row r="2261" spans="1:10">
      <c r="A2261" s="30" t="s">
        <v>3480</v>
      </c>
      <c r="B2261" s="30" t="s">
        <v>2941</v>
      </c>
      <c r="C2261" s="30">
        <v>2</v>
      </c>
      <c r="D2261" s="30">
        <v>2</v>
      </c>
      <c r="F2261" s="24">
        <f>IFERROR(MATCH(A2261,기사별유입!$J$3:$J$3072,0),"")</f>
        <v>2</v>
      </c>
      <c r="G2261" s="24" t="str">
        <f>IF(F2261="","",F2261&amp;"@"&amp;COUNTIF($F$1:F2261,F2261))</f>
        <v>2@10</v>
      </c>
      <c r="H2261" s="24" t="str">
        <f t="shared" si="35"/>
        <v>Padlet.com</v>
      </c>
      <c r="J2261" s="24" t="str">
        <f>IF(F2261="","",INDEX('기사 리스트'!B:B,MATCH("https://skinnonews.com"&amp;A2261,'기사 리스트'!C:C,0)))</f>
        <v>손때 묻어 누렇게 변한 케이스? 누군가 밟아서 하얗게 변한 의자? 정말 우리가 잘못 관리한 걸까?</v>
      </c>
    </row>
    <row r="2262" spans="1:10">
      <c r="A2262" s="30" t="s">
        <v>3480</v>
      </c>
      <c r="B2262" s="30" t="s">
        <v>2917</v>
      </c>
      <c r="C2262" s="30">
        <v>2</v>
      </c>
      <c r="D2262" s="30">
        <v>2</v>
      </c>
      <c r="F2262" s="24">
        <f>IFERROR(MATCH(A2262,기사별유입!$J$3:$J$3072,0),"")</f>
        <v>2</v>
      </c>
      <c r="G2262" s="24" t="str">
        <f>IF(F2262="","",F2262&amp;"@"&amp;COUNTIF($F$1:F2262,F2262))</f>
        <v>2@11</v>
      </c>
      <c r="H2262" s="24" t="str">
        <f t="shared" si="35"/>
        <v>Skincheonpetrochem.com</v>
      </c>
      <c r="J2262" s="24" t="str">
        <f>IF(F2262="","",INDEX('기사 리스트'!B:B,MATCH("https://skinnonews.com"&amp;A2262,'기사 리스트'!C:C,0)))</f>
        <v>손때 묻어 누렇게 변한 케이스? 누군가 밟아서 하얗게 변한 의자? 정말 우리가 잘못 관리한 걸까?</v>
      </c>
    </row>
    <row r="2263" spans="1:10">
      <c r="A2263" s="30" t="s">
        <v>3491</v>
      </c>
      <c r="B2263" s="30" t="s">
        <v>2925</v>
      </c>
      <c r="C2263" s="30">
        <v>2</v>
      </c>
      <c r="D2263" s="30">
        <v>2</v>
      </c>
      <c r="F2263" s="24">
        <f>IFERROR(MATCH(A2263,기사별유입!$J$3:$J$3072,0),"")</f>
        <v>94</v>
      </c>
      <c r="G2263" s="24" t="str">
        <f>IF(F2263="","",F2263&amp;"@"&amp;COUNTIF($F$1:F2263,F2263))</f>
        <v>94@6</v>
      </c>
      <c r="H2263" s="24" t="str">
        <f t="shared" si="35"/>
        <v>Naver.com</v>
      </c>
      <c r="J2263" s="24" t="str">
        <f>IF(F2263="","",INDEX('기사 리스트'!B:B,MATCH("https://skinnonews.com"&amp;A2263,'기사 리스트'!C:C,0)))</f>
        <v>SK인천석유화학과 함께하는 우리동네 Culture Plus+ ‘한 여름밤의 콘서트’ 진행</v>
      </c>
    </row>
    <row r="2264" spans="1:10">
      <c r="A2264" s="30" t="s">
        <v>3482</v>
      </c>
      <c r="B2264" s="30" t="s">
        <v>2977</v>
      </c>
      <c r="C2264" s="30">
        <v>2</v>
      </c>
      <c r="D2264" s="30">
        <v>2</v>
      </c>
      <c r="F2264" s="24">
        <f>IFERROR(MATCH(A2264,기사별유입!$J$3:$J$3072,0),"")</f>
        <v>15</v>
      </c>
      <c r="G2264" s="24" t="str">
        <f>IF(F2264="","",F2264&amp;"@"&amp;COUNTIF($F$1:F2264,F2264))</f>
        <v>15@8</v>
      </c>
      <c r="H2264" s="24" t="str">
        <f t="shared" si="35"/>
        <v>Facebook.com</v>
      </c>
      <c r="J2264" s="24" t="str">
        <f>IF(F2264="","",INDEX('기사 리스트'!B:B,MATCH("https://skinnonews.com"&amp;A2264,'기사 리스트'!C:C,0)))</f>
        <v>SK이노베이션, 발달장애 아동들과 ‘행복 여정’ 나서</v>
      </c>
    </row>
    <row r="2265" spans="1:10">
      <c r="A2265" s="30" t="s">
        <v>3482</v>
      </c>
      <c r="B2265" s="30" t="s">
        <v>2958</v>
      </c>
      <c r="C2265" s="30">
        <v>2</v>
      </c>
      <c r="D2265" s="30">
        <v>2</v>
      </c>
      <c r="F2265" s="24">
        <f>IFERROR(MATCH(A2265,기사별유입!$J$3:$J$3072,0),"")</f>
        <v>15</v>
      </c>
      <c r="G2265" s="24" t="str">
        <f>IF(F2265="","",F2265&amp;"@"&amp;COUNTIF($F$1:F2265,F2265))</f>
        <v>15@9</v>
      </c>
      <c r="H2265" s="24" t="str">
        <f t="shared" si="35"/>
        <v>M.facebook.com</v>
      </c>
      <c r="J2265" s="24" t="str">
        <f>IF(F2265="","",INDEX('기사 리스트'!B:B,MATCH("https://skinnonews.com"&amp;A2265,'기사 리스트'!C:C,0)))</f>
        <v>SK이노베이션, 발달장애 아동들과 ‘행복 여정’ 나서</v>
      </c>
    </row>
    <row r="2266" spans="1:10">
      <c r="A2266" s="30" t="s">
        <v>3482</v>
      </c>
      <c r="B2266" s="30" t="s">
        <v>2941</v>
      </c>
      <c r="C2266" s="30">
        <v>2</v>
      </c>
      <c r="D2266" s="30">
        <v>1</v>
      </c>
      <c r="F2266" s="24">
        <f>IFERROR(MATCH(A2266,기사별유입!$J$3:$J$3072,0),"")</f>
        <v>15</v>
      </c>
      <c r="G2266" s="24" t="str">
        <f>IF(F2266="","",F2266&amp;"@"&amp;COUNTIF($F$1:F2266,F2266))</f>
        <v>15@10</v>
      </c>
      <c r="H2266" s="24" t="str">
        <f t="shared" si="35"/>
        <v>Padlet.com</v>
      </c>
      <c r="J2266" s="24" t="str">
        <f>IF(F2266="","",INDEX('기사 리스트'!B:B,MATCH("https://skinnonews.com"&amp;A2266,'기사 리스트'!C:C,0)))</f>
        <v>SK이노베이션, 발달장애 아동들과 ‘행복 여정’ 나서</v>
      </c>
    </row>
    <row r="2267" spans="1:10">
      <c r="A2267" s="30" t="s">
        <v>3482</v>
      </c>
      <c r="B2267" s="30" t="s">
        <v>2913</v>
      </c>
      <c r="C2267" s="30">
        <v>2</v>
      </c>
      <c r="D2267" s="30">
        <v>2</v>
      </c>
      <c r="F2267" s="24">
        <f>IFERROR(MATCH(A2267,기사별유입!$J$3:$J$3072,0),"")</f>
        <v>15</v>
      </c>
      <c r="G2267" s="24" t="str">
        <f>IF(F2267="","",F2267&amp;"@"&amp;COUNTIF($F$1:F2267,F2267))</f>
        <v>15@11</v>
      </c>
      <c r="H2267" s="24" t="str">
        <f t="shared" si="35"/>
        <v>Sk-on.com</v>
      </c>
      <c r="J2267" s="24" t="str">
        <f>IF(F2267="","",INDEX('기사 리스트'!B:B,MATCH("https://skinnonews.com"&amp;A2267,'기사 리스트'!C:C,0)))</f>
        <v>SK이노베이션, 발달장애 아동들과 ‘행복 여정’ 나서</v>
      </c>
    </row>
    <row r="2268" spans="1:10">
      <c r="A2268" s="30" t="s">
        <v>3484</v>
      </c>
      <c r="B2268" s="30" t="s">
        <v>2921</v>
      </c>
      <c r="C2268" s="30">
        <v>2</v>
      </c>
      <c r="D2268" s="30">
        <v>1</v>
      </c>
      <c r="F2268" s="24">
        <f>IFERROR(MATCH(A2268,기사별유입!$J$3:$J$3072,0),"")</f>
        <v>22</v>
      </c>
      <c r="G2268" s="24" t="str">
        <f>IF(F2268="","",F2268&amp;"@"&amp;COUNTIF($F$1:F2268,F2268))</f>
        <v>22@9</v>
      </c>
      <c r="H2268" s="24" t="str">
        <f t="shared" si="35"/>
        <v>Skietechnology.com</v>
      </c>
      <c r="J2268" s="24" t="str">
        <f>IF(F2268="","",INDEX('기사 리스트'!B:B,MATCH("https://skinnonews.com"&amp;A2268,'기사 리스트'!C:C,0)))</f>
        <v>배터리 소재 전문가이자 반려견 사진작가? SK아이이테크놀로지 폴란드 법인 구성원, ‘우카시 그루젠(Łukasz Grudzień)’의 행복한 이중생활!</v>
      </c>
    </row>
    <row r="2269" spans="1:10">
      <c r="A2269" s="30" t="s">
        <v>3489</v>
      </c>
      <c r="B2269" s="30" t="s">
        <v>2914</v>
      </c>
      <c r="C2269" s="30">
        <v>2</v>
      </c>
      <c r="D2269" s="30">
        <v>1</v>
      </c>
      <c r="F2269" s="24">
        <f>IFERROR(MATCH(A2269,기사별유입!$J$3:$J$3072,0),"")</f>
        <v>68</v>
      </c>
      <c r="G2269" s="24" t="str">
        <f>IF(F2269="","",F2269&amp;"@"&amp;COUNTIF($F$1:F2269,F2269))</f>
        <v>68@5</v>
      </c>
      <c r="H2269" s="24" t="str">
        <f t="shared" si="35"/>
        <v>Enclean.com</v>
      </c>
      <c r="J2269" s="24" t="str">
        <f>IF(F2269="","",INDEX('기사 리스트'!B:B,MATCH("https://skinnonews.com"&amp;A2269,'기사 리스트'!C:C,0)))</f>
        <v>SK어스온, 말레이시아 광구 개발 타당성 검증 나선다</v>
      </c>
    </row>
    <row r="2270" spans="1:10">
      <c r="A2270" s="30" t="s">
        <v>3489</v>
      </c>
      <c r="B2270" s="30" t="s">
        <v>2913</v>
      </c>
      <c r="C2270" s="30">
        <v>2</v>
      </c>
      <c r="D2270" s="30">
        <v>2</v>
      </c>
      <c r="F2270" s="24">
        <f>IFERROR(MATCH(A2270,기사별유입!$J$3:$J$3072,0),"")</f>
        <v>68</v>
      </c>
      <c r="G2270" s="24" t="str">
        <f>IF(F2270="","",F2270&amp;"@"&amp;COUNTIF($F$1:F2270,F2270))</f>
        <v>68@6</v>
      </c>
      <c r="H2270" s="24" t="str">
        <f t="shared" si="35"/>
        <v>Sk-on.com</v>
      </c>
      <c r="J2270" s="24" t="str">
        <f>IF(F2270="","",INDEX('기사 리스트'!B:B,MATCH("https://skinnonews.com"&amp;A2270,'기사 리스트'!C:C,0)))</f>
        <v>SK어스온, 말레이시아 광구 개발 타당성 검증 나선다</v>
      </c>
    </row>
    <row r="2271" spans="1:10">
      <c r="A2271" s="30" t="s">
        <v>3489</v>
      </c>
      <c r="B2271" s="30" t="s">
        <v>2936</v>
      </c>
      <c r="C2271" s="30">
        <v>2</v>
      </c>
      <c r="D2271" s="30">
        <v>2</v>
      </c>
      <c r="F2271" s="24">
        <f>IFERROR(MATCH(A2271,기사별유입!$J$3:$J$3072,0),"")</f>
        <v>68</v>
      </c>
      <c r="G2271" s="24" t="str">
        <f>IF(F2271="","",F2271&amp;"@"&amp;COUNTIF($F$1:F2271,F2271))</f>
        <v>68@7</v>
      </c>
      <c r="H2271" s="24" t="str">
        <f t="shared" si="35"/>
        <v>Skearthon.com</v>
      </c>
      <c r="J2271" s="24" t="str">
        <f>IF(F2271="","",INDEX('기사 리스트'!B:B,MATCH("https://skinnonews.com"&amp;A2271,'기사 리스트'!C:C,0)))</f>
        <v>SK어스온, 말레이시아 광구 개발 타당성 검증 나선다</v>
      </c>
    </row>
    <row r="2272" spans="1:10">
      <c r="A2272" s="30" t="s">
        <v>3485</v>
      </c>
      <c r="B2272" s="30" t="s">
        <v>2913</v>
      </c>
      <c r="C2272" s="30">
        <v>2</v>
      </c>
      <c r="D2272" s="30">
        <v>2</v>
      </c>
      <c r="F2272" s="24">
        <f>IFERROR(MATCH(A2272,기사별유입!$J$3:$J$3072,0),"")</f>
        <v>26</v>
      </c>
      <c r="G2272" s="24" t="str">
        <f>IF(F2272="","",F2272&amp;"@"&amp;COUNTIF($F$1:F2272,F2272))</f>
        <v>26@7</v>
      </c>
      <c r="H2272" s="24" t="str">
        <f t="shared" si="35"/>
        <v>Sk-on.com</v>
      </c>
      <c r="J2272" s="24" t="str">
        <f>IF(F2272="","",INDEX('기사 리스트'!B:B,MATCH("https://skinnonews.com"&amp;A2272,'기사 리스트'!C:C,0)))</f>
        <v>한화-SK, ‘불타지 않는 ESS’ 세계최초 개발… “글로벌 친환경 선박시장 공략”</v>
      </c>
    </row>
    <row r="2273" spans="1:10">
      <c r="A2273" s="30" t="s">
        <v>3485</v>
      </c>
      <c r="B2273" s="30" t="s">
        <v>2918</v>
      </c>
      <c r="C2273" s="30">
        <v>2</v>
      </c>
      <c r="D2273" s="30">
        <v>3</v>
      </c>
      <c r="F2273" s="24">
        <f>IFERROR(MATCH(A2273,기사별유입!$J$3:$J$3072,0),"")</f>
        <v>26</v>
      </c>
      <c r="G2273" s="24" t="str">
        <f>IF(F2273="","",F2273&amp;"@"&amp;COUNTIF($F$1:F2273,F2273))</f>
        <v>26@8</v>
      </c>
      <c r="H2273" s="24" t="str">
        <f t="shared" si="35"/>
        <v>Skenergy.com</v>
      </c>
      <c r="J2273" s="24" t="str">
        <f>IF(F2273="","",INDEX('기사 리스트'!B:B,MATCH("https://skinnonews.com"&amp;A2273,'기사 리스트'!C:C,0)))</f>
        <v>한화-SK, ‘불타지 않는 ESS’ 세계최초 개발… “글로벌 친환경 선박시장 공략”</v>
      </c>
    </row>
    <row r="2274" spans="1:10">
      <c r="A2274" s="30" t="s">
        <v>3483</v>
      </c>
      <c r="B2274" s="30" t="s">
        <v>2934</v>
      </c>
      <c r="C2274" s="30">
        <v>2</v>
      </c>
      <c r="D2274" s="30">
        <v>1</v>
      </c>
      <c r="F2274" s="24">
        <f>IFERROR(MATCH(A2274,기사별유입!$J$3:$J$3072,0),"")</f>
        <v>21</v>
      </c>
      <c r="G2274" s="24" t="str">
        <f>IF(F2274="","",F2274&amp;"@"&amp;COUNTIF($F$1:F2274,F2274))</f>
        <v>21@8</v>
      </c>
      <c r="H2274" s="24" t="str">
        <f t="shared" si="35"/>
        <v>Skinnovation.co.kr</v>
      </c>
      <c r="J2274" s="24" t="str">
        <f>IF(F2274="","",INDEX('기사 리스트'!B:B,MATCH("https://skinnonews.com"&amp;A2274,'기사 리스트'!C:C,0)))</f>
        <v>SK에너지, 국내 최초 지속가능항공유 전용 생산라인 갖췄다</v>
      </c>
    </row>
    <row r="2275" spans="1:10">
      <c r="A2275" s="30" t="s">
        <v>3559</v>
      </c>
      <c r="B2275" s="30" t="s">
        <v>2909</v>
      </c>
      <c r="C2275" s="30">
        <v>2</v>
      </c>
      <c r="D2275" s="30">
        <v>2</v>
      </c>
      <c r="F2275" s="24">
        <f>IFERROR(MATCH(A2275,기사별유입!$J$3:$J$3072,0),"")</f>
        <v>99</v>
      </c>
      <c r="G2275" s="24" t="str">
        <f>IF(F2275="","",F2275&amp;"@"&amp;COUNTIF($F$1:F2275,F2275))</f>
        <v>99@1</v>
      </c>
      <c r="H2275" s="24" t="str">
        <f t="shared" si="35"/>
        <v>직접유입</v>
      </c>
      <c r="J2275" s="24" t="str">
        <f>IF(F2275="","",INDEX('기사 리스트'!B:B,MATCH("https://skinnonews.com"&amp;A2275,'기사 리스트'!C:C,0)))</f>
        <v>[사진] SK이노베이션, 발달장애 아동들과 ‘행복 여정’ 나서</v>
      </c>
    </row>
    <row r="2276" spans="1:10">
      <c r="A2276" s="30" t="s">
        <v>3559</v>
      </c>
      <c r="B2276" s="30" t="s">
        <v>2910</v>
      </c>
      <c r="C2276" s="30">
        <v>2</v>
      </c>
      <c r="D2276" s="30">
        <v>1</v>
      </c>
      <c r="F2276" s="24">
        <f>IFERROR(MATCH(A2276,기사별유입!$J$3:$J$3072,0),"")</f>
        <v>99</v>
      </c>
      <c r="G2276" s="24" t="str">
        <f>IF(F2276="","",F2276&amp;"@"&amp;COUNTIF($F$1:F2276,F2276))</f>
        <v>99@2</v>
      </c>
      <c r="H2276" s="24" t="str">
        <f t="shared" si="35"/>
        <v>Google 검색</v>
      </c>
      <c r="J2276" s="24" t="str">
        <f>IF(F2276="","",INDEX('기사 리스트'!B:B,MATCH("https://skinnonews.com"&amp;A2276,'기사 리스트'!C:C,0)))</f>
        <v>[사진] SK이노베이션, 발달장애 아동들과 ‘행복 여정’ 나서</v>
      </c>
    </row>
    <row r="2277" spans="1:10">
      <c r="A2277" s="30" t="s">
        <v>3486</v>
      </c>
      <c r="B2277" s="30" t="s">
        <v>4567</v>
      </c>
      <c r="C2277" s="30">
        <v>2</v>
      </c>
      <c r="D2277" s="30">
        <v>1</v>
      </c>
      <c r="F2277" s="24">
        <f>IFERROR(MATCH(A2277,기사별유입!$J$3:$J$3072,0),"")</f>
        <v>58</v>
      </c>
      <c r="G2277" s="24" t="str">
        <f>IF(F2277="","",F2277&amp;"@"&amp;COUNTIF($F$1:F2277,F2277))</f>
        <v>58@5</v>
      </c>
      <c r="H2277" s="24" t="str">
        <f t="shared" si="35"/>
        <v>Ep.joins.net</v>
      </c>
      <c r="J2277" s="24" t="str">
        <f>IF(F2277="","",INDEX('기사 리스트'!B:B,MATCH("https://skinnonews.com"&amp;A2277,'기사 리스트'!C:C,0)))</f>
        <v>최태원式 사회문제 해결 플랫폼 ‘울산포럼’ 25일 열린다</v>
      </c>
    </row>
    <row r="2278" spans="1:10">
      <c r="A2278" s="30" t="s">
        <v>3487</v>
      </c>
      <c r="B2278" s="30" t="s">
        <v>2935</v>
      </c>
      <c r="C2278" s="30">
        <v>2</v>
      </c>
      <c r="D2278" s="30">
        <v>1</v>
      </c>
      <c r="F2278" s="24">
        <f>IFERROR(MATCH(A2278,기사별유입!$J$3:$J$3072,0),"")</f>
        <v>61</v>
      </c>
      <c r="G2278" s="24" t="str">
        <f>IF(F2278="","",F2278&amp;"@"&amp;COUNTIF($F$1:F2278,F2278))</f>
        <v>61@7</v>
      </c>
      <c r="H2278" s="24" t="str">
        <f t="shared" si="35"/>
        <v>M.search.naver.com</v>
      </c>
      <c r="J2278" s="24" t="str">
        <f>IF(F2278="","",INDEX('기사 리스트'!B:B,MATCH("https://skinnonews.com"&amp;A2278,'기사 리스트'!C:C,0)))</f>
        <v>SK엔무브, 에코바디스 ESG 평가 ‘골드 등급’ 획득</v>
      </c>
    </row>
    <row r="2279" spans="1:10">
      <c r="A2279" s="30" t="s">
        <v>3487</v>
      </c>
      <c r="B2279" s="30" t="s">
        <v>2920</v>
      </c>
      <c r="C2279" s="30">
        <v>2</v>
      </c>
      <c r="D2279" s="30">
        <v>2</v>
      </c>
      <c r="F2279" s="24">
        <f>IFERROR(MATCH(A2279,기사별유입!$J$3:$J$3072,0),"")</f>
        <v>61</v>
      </c>
      <c r="G2279" s="24" t="str">
        <f>IF(F2279="","",F2279&amp;"@"&amp;COUNTIF($F$1:F2279,F2279))</f>
        <v>61@8</v>
      </c>
      <c r="H2279" s="24" t="str">
        <f t="shared" si="35"/>
        <v>Skenmove.com</v>
      </c>
      <c r="J2279" s="24" t="str">
        <f>IF(F2279="","",INDEX('기사 리스트'!B:B,MATCH("https://skinnonews.com"&amp;A2279,'기사 리스트'!C:C,0)))</f>
        <v>SK엔무브, 에코바디스 ESG 평가 ‘골드 등급’ 획득</v>
      </c>
    </row>
    <row r="2280" spans="1:10">
      <c r="A2280" s="30" t="s">
        <v>3505</v>
      </c>
      <c r="B2280" s="30" t="s">
        <v>2915</v>
      </c>
      <c r="C2280" s="30">
        <v>2</v>
      </c>
      <c r="D2280" s="30">
        <v>1</v>
      </c>
      <c r="F2280" s="24">
        <f>IFERROR(MATCH(A2280,기사별유입!$J$3:$J$3072,0),"")</f>
        <v>98</v>
      </c>
      <c r="G2280" s="24" t="str">
        <f>IF(F2280="","",F2280&amp;"@"&amp;COUNTIF($F$1:F2280,F2280))</f>
        <v>98@3</v>
      </c>
      <c r="H2280" s="24" t="str">
        <f t="shared" si="35"/>
        <v>Skgeocentric.com</v>
      </c>
      <c r="J2280" s="24" t="str">
        <f>IF(F2280="","",INDEX('기사 리스트'!B:B,MATCH("https://skinnonews.com"&amp;A2280,'기사 리스트'!C:C,0)))</f>
        <v>[사진] 한화-SK, ‘불타지 않는 ESS’ 세계최초 개발… “글로벌 친환경 선박시장 공략”</v>
      </c>
    </row>
    <row r="2281" spans="1:10">
      <c r="A2281" s="30" t="s">
        <v>3500</v>
      </c>
      <c r="B2281" s="30" t="s">
        <v>2910</v>
      </c>
      <c r="C2281" s="30">
        <v>2</v>
      </c>
      <c r="D2281" s="30">
        <v>2</v>
      </c>
      <c r="F2281" s="24">
        <f>IFERROR(MATCH(A2281,기사별유입!$J$3:$J$3072,0),"")</f>
        <v>97</v>
      </c>
      <c r="G2281" s="24" t="str">
        <f>IF(F2281="","",F2281&amp;"@"&amp;COUNTIF($F$1:F2281,F2281))</f>
        <v>97@2</v>
      </c>
      <c r="H2281" s="24" t="str">
        <f t="shared" si="35"/>
        <v>Google 검색</v>
      </c>
      <c r="J2281" s="24" t="str">
        <f>IF(F2281="","",INDEX('기사 리스트'!B:B,MATCH("https://skinnonews.com"&amp;A2281,'기사 리스트'!C:C,0)))</f>
        <v>[사진] SK에너지, 국내 최초 지속가능항공유 전용 생산라인 갖췄다</v>
      </c>
    </row>
    <row r="2282" spans="1:10">
      <c r="A2282" s="30" t="s">
        <v>3500</v>
      </c>
      <c r="B2282" s="30" t="s">
        <v>2962</v>
      </c>
      <c r="C2282" s="30">
        <v>2</v>
      </c>
      <c r="D2282" s="30">
        <v>1</v>
      </c>
      <c r="F2282" s="24">
        <f>IFERROR(MATCH(A2282,기사별유입!$J$3:$J$3072,0),"")</f>
        <v>97</v>
      </c>
      <c r="G2282" s="24" t="str">
        <f>IF(F2282="","",F2282&amp;"@"&amp;COUNTIF($F$1:F2282,F2282))</f>
        <v>97@3</v>
      </c>
      <c r="H2282" s="24" t="str">
        <f t="shared" si="35"/>
        <v>Link.naver.com</v>
      </c>
      <c r="J2282" s="24" t="str">
        <f>IF(F2282="","",INDEX('기사 리스트'!B:B,MATCH("https://skinnonews.com"&amp;A2282,'기사 리스트'!C:C,0)))</f>
        <v>[사진] SK에너지, 국내 최초 지속가능항공유 전용 생산라인 갖췄다</v>
      </c>
    </row>
    <row r="2283" spans="1:10">
      <c r="A2283" s="30" t="s">
        <v>3500</v>
      </c>
      <c r="B2283" s="30" t="s">
        <v>2918</v>
      </c>
      <c r="C2283" s="30">
        <v>2</v>
      </c>
      <c r="D2283" s="30">
        <v>1</v>
      </c>
      <c r="F2283" s="24">
        <f>IFERROR(MATCH(A2283,기사별유입!$J$3:$J$3072,0),"")</f>
        <v>97</v>
      </c>
      <c r="G2283" s="24" t="str">
        <f>IF(F2283="","",F2283&amp;"@"&amp;COUNTIF($F$1:F2283,F2283))</f>
        <v>97@4</v>
      </c>
      <c r="H2283" s="24" t="str">
        <f t="shared" si="35"/>
        <v>Skenergy.com</v>
      </c>
      <c r="J2283" s="24" t="str">
        <f>IF(F2283="","",INDEX('기사 리스트'!B:B,MATCH("https://skinnonews.com"&amp;A2283,'기사 리스트'!C:C,0)))</f>
        <v>[사진] SK에너지, 국내 최초 지속가능항공유 전용 생산라인 갖췄다</v>
      </c>
    </row>
    <row r="2284" spans="1:10">
      <c r="A2284" s="30" t="s">
        <v>3490</v>
      </c>
      <c r="B2284" s="30" t="s">
        <v>2925</v>
      </c>
      <c r="C2284" s="30">
        <v>2</v>
      </c>
      <c r="D2284" s="30">
        <v>2</v>
      </c>
      <c r="F2284" s="24">
        <f>IFERROR(MATCH(A2284,기사별유입!$J$3:$J$3072,0),"")</f>
        <v>93</v>
      </c>
      <c r="G2284" s="24" t="str">
        <f>IF(F2284="","",F2284&amp;"@"&amp;COUNTIF($F$1:F2284,F2284))</f>
        <v>93@5</v>
      </c>
      <c r="H2284" s="24" t="str">
        <f t="shared" si="35"/>
        <v>Naver.com</v>
      </c>
      <c r="J2284" s="24" t="str">
        <f>IF(F2284="","",INDEX('기사 리스트'!B:B,MATCH("https://skinnonews.com"&amp;A2284,'기사 리스트'!C:C,0)))</f>
        <v>[SKinno Tech] 더 안전하고 편리한 주행을 책임지는 주인공! 아스팔트(Asphalt)</v>
      </c>
    </row>
    <row r="2285" spans="1:10">
      <c r="A2285" s="30" t="s">
        <v>3481</v>
      </c>
      <c r="B2285" s="30" t="s">
        <v>3413</v>
      </c>
      <c r="C2285" s="30">
        <v>2</v>
      </c>
      <c r="D2285" s="30">
        <v>1</v>
      </c>
      <c r="F2285" s="24">
        <f>IFERROR(MATCH(A2285,기사별유입!$J$3:$J$3072,0),"")</f>
        <v>11</v>
      </c>
      <c r="G2285" s="24" t="str">
        <f>IF(F2285="","",F2285&amp;"@"&amp;COUNTIF($F$1:F2285,F2285))</f>
        <v>11@7</v>
      </c>
      <c r="H2285" s="24" t="str">
        <f t="shared" si="35"/>
        <v>Chatgpt.com</v>
      </c>
      <c r="J2285" s="24" t="str">
        <f>IF(F2285="","",INDEX('기사 리스트'!B:B,MATCH("https://skinnonews.com"&amp;A2285,'기사 리스트'!C:C,0)))</f>
        <v>“소원을 말해봐♬” 아이의 소중한 꿈을 현실로 만드는 위시 메이커(Wish Maker)</v>
      </c>
    </row>
    <row r="2286" spans="1:10">
      <c r="A2286" s="30" t="s">
        <v>3481</v>
      </c>
      <c r="B2286" s="30" t="s">
        <v>2977</v>
      </c>
      <c r="C2286" s="30">
        <v>2</v>
      </c>
      <c r="D2286" s="30">
        <v>2</v>
      </c>
      <c r="F2286" s="24">
        <f>IFERROR(MATCH(A2286,기사별유입!$J$3:$J$3072,0),"")</f>
        <v>11</v>
      </c>
      <c r="G2286" s="24" t="str">
        <f>IF(F2286="","",F2286&amp;"@"&amp;COUNTIF($F$1:F2286,F2286))</f>
        <v>11@8</v>
      </c>
      <c r="H2286" s="24" t="str">
        <f t="shared" si="35"/>
        <v>Facebook.com</v>
      </c>
      <c r="J2286" s="24" t="str">
        <f>IF(F2286="","",INDEX('기사 리스트'!B:B,MATCH("https://skinnonews.com"&amp;A2286,'기사 리스트'!C:C,0)))</f>
        <v>“소원을 말해봐♬” 아이의 소중한 꿈을 현실로 만드는 위시 메이커(Wish Maker)</v>
      </c>
    </row>
    <row r="2287" spans="1:10">
      <c r="A2287" s="30" t="s">
        <v>2388</v>
      </c>
      <c r="B2287" s="30" t="s">
        <v>2911</v>
      </c>
      <c r="C2287" s="30">
        <v>2</v>
      </c>
      <c r="D2287" s="30">
        <v>1</v>
      </c>
      <c r="F2287" s="24" t="str">
        <f>IFERROR(MATCH(A2287,기사별유입!$J$3:$J$3072,0),"")</f>
        <v/>
      </c>
      <c r="G2287" s="24" t="str">
        <f>IF(F2287="","",F2287&amp;"@"&amp;COUNTIF($F$1:F2287,F2287))</f>
        <v/>
      </c>
      <c r="H2287" s="24" t="str">
        <f t="shared" si="35"/>
        <v>Naver 검색</v>
      </c>
      <c r="J2287" s="24" t="str">
        <f>IF(F2287="","",INDEX('기사 리스트'!B:B,MATCH("https://skinnonews.com"&amp;A2287,'기사 리스트'!C:C,0)))</f>
        <v/>
      </c>
    </row>
    <row r="2288" spans="1:10">
      <c r="A2288" s="30" t="s">
        <v>2527</v>
      </c>
      <c r="B2288" s="30" t="s">
        <v>2910</v>
      </c>
      <c r="C2288" s="30">
        <v>2</v>
      </c>
      <c r="D2288" s="30">
        <v>2</v>
      </c>
      <c r="F2288" s="24" t="str">
        <f>IFERROR(MATCH(A2288,기사별유입!$J$3:$J$3072,0),"")</f>
        <v/>
      </c>
      <c r="G2288" s="24" t="str">
        <f>IF(F2288="","",F2288&amp;"@"&amp;COUNTIF($F$1:F2288,F2288))</f>
        <v/>
      </c>
      <c r="H2288" s="24" t="str">
        <f t="shared" si="35"/>
        <v>Google 검색</v>
      </c>
      <c r="J2288" s="24" t="str">
        <f>IF(F2288="","",INDEX('기사 리스트'!B:B,MATCH("https://skinnonews.com"&amp;A2288,'기사 리스트'!C:C,0)))</f>
        <v/>
      </c>
    </row>
    <row r="2289" spans="1:10">
      <c r="A2289" s="30" t="s">
        <v>3691</v>
      </c>
      <c r="B2289" s="30" t="s">
        <v>2911</v>
      </c>
      <c r="C2289" s="30">
        <v>2</v>
      </c>
      <c r="D2289" s="30">
        <v>1</v>
      </c>
      <c r="F2289" s="24" t="str">
        <f>IFERROR(MATCH(A2289,기사별유입!$J$3:$J$3072,0),"")</f>
        <v/>
      </c>
      <c r="G2289" s="24" t="str">
        <f>IF(F2289="","",F2289&amp;"@"&amp;COUNTIF($F$1:F2289,F2289))</f>
        <v/>
      </c>
      <c r="H2289" s="24" t="str">
        <f t="shared" si="35"/>
        <v>Naver 검색</v>
      </c>
      <c r="J2289" s="24" t="str">
        <f>IF(F2289="","",INDEX('기사 리스트'!B:B,MATCH("https://skinnonews.com"&amp;A2289,'기사 리스트'!C:C,0)))</f>
        <v/>
      </c>
    </row>
    <row r="2290" spans="1:10">
      <c r="A2290" s="30" t="s">
        <v>1979</v>
      </c>
      <c r="B2290" s="30" t="s">
        <v>2970</v>
      </c>
      <c r="C2290" s="30">
        <v>2</v>
      </c>
      <c r="D2290" s="30">
        <v>1</v>
      </c>
      <c r="F2290" s="24">
        <f>IFERROR(MATCH(A2290,기사별유입!$J$3:$J$3072,0),"")</f>
        <v>47</v>
      </c>
      <c r="G2290" s="24" t="str">
        <f>IF(F2290="","",F2290&amp;"@"&amp;COUNTIF($F$1:F2290,F2290))</f>
        <v>47@3</v>
      </c>
      <c r="H2290" s="24" t="str">
        <f t="shared" si="35"/>
        <v>Wrtn.ai</v>
      </c>
      <c r="J2290" s="24" t="e">
        <f>IF(F2290="","",INDEX('기사 리스트'!B:B,MATCH("https://skinnonews.com"&amp;A2290,'기사 리스트'!C:C,0)))</f>
        <v>#N/A</v>
      </c>
    </row>
    <row r="2291" spans="1:10">
      <c r="A2291" s="30" t="s">
        <v>3172</v>
      </c>
      <c r="B2291" s="30" t="s">
        <v>2911</v>
      </c>
      <c r="C2291" s="30">
        <v>2</v>
      </c>
      <c r="D2291" s="30">
        <v>2</v>
      </c>
      <c r="F2291" s="24" t="str">
        <f>IFERROR(MATCH(A2291,기사별유입!$J$3:$J$3072,0),"")</f>
        <v/>
      </c>
      <c r="G2291" s="24" t="str">
        <f>IF(F2291="","",F2291&amp;"@"&amp;COUNTIF($F$1:F2291,F2291))</f>
        <v/>
      </c>
      <c r="H2291" s="24" t="str">
        <f t="shared" si="35"/>
        <v>Naver 검색</v>
      </c>
      <c r="J2291" s="24" t="str">
        <f>IF(F2291="","",INDEX('기사 리스트'!B:B,MATCH("https://skinnonews.com"&amp;A2291,'기사 리스트'!C:C,0)))</f>
        <v/>
      </c>
    </row>
    <row r="2292" spans="1:10">
      <c r="A2292" s="30" t="s">
        <v>2713</v>
      </c>
      <c r="B2292" s="30" t="s">
        <v>2970</v>
      </c>
      <c r="C2292" s="30">
        <v>2</v>
      </c>
      <c r="D2292" s="30">
        <v>1</v>
      </c>
      <c r="F2292" s="24" t="str">
        <f>IFERROR(MATCH(A2292,기사별유입!$J$3:$J$3072,0),"")</f>
        <v/>
      </c>
      <c r="G2292" s="24" t="str">
        <f>IF(F2292="","",F2292&amp;"@"&amp;COUNTIF($F$1:F2292,F2292))</f>
        <v/>
      </c>
      <c r="H2292" s="24" t="str">
        <f t="shared" si="35"/>
        <v>Wrtn.ai</v>
      </c>
      <c r="J2292" s="24" t="str">
        <f>IF(F2292="","",INDEX('기사 리스트'!B:B,MATCH("https://skinnonews.com"&amp;A2292,'기사 리스트'!C:C,0)))</f>
        <v/>
      </c>
    </row>
    <row r="2293" spans="1:10">
      <c r="A2293" s="30" t="s">
        <v>1980</v>
      </c>
      <c r="B2293" s="30" t="s">
        <v>2925</v>
      </c>
      <c r="C2293" s="30">
        <v>2</v>
      </c>
      <c r="D2293" s="30">
        <v>2</v>
      </c>
      <c r="F2293" s="24" t="str">
        <f>IFERROR(MATCH(A2293,기사별유입!$J$3:$J$3072,0),"")</f>
        <v/>
      </c>
      <c r="G2293" s="24" t="str">
        <f>IF(F2293="","",F2293&amp;"@"&amp;COUNTIF($F$1:F2293,F2293))</f>
        <v/>
      </c>
      <c r="H2293" s="24" t="str">
        <f t="shared" si="35"/>
        <v>Naver.com</v>
      </c>
      <c r="J2293" s="24" t="str">
        <f>IF(F2293="","",INDEX('기사 리스트'!B:B,MATCH("https://skinnonews.com"&amp;A2293,'기사 리스트'!C:C,0)))</f>
        <v/>
      </c>
    </row>
    <row r="2294" spans="1:10">
      <c r="A2294" s="30" t="s">
        <v>3260</v>
      </c>
      <c r="B2294" s="30" t="s">
        <v>2910</v>
      </c>
      <c r="C2294" s="30">
        <v>2</v>
      </c>
      <c r="D2294" s="30">
        <v>1</v>
      </c>
      <c r="F2294" s="24" t="str">
        <f>IFERROR(MATCH(A2294,기사별유입!$J$3:$J$3072,0),"")</f>
        <v/>
      </c>
      <c r="G2294" s="24" t="str">
        <f>IF(F2294="","",F2294&amp;"@"&amp;COUNTIF($F$1:F2294,F2294))</f>
        <v/>
      </c>
      <c r="H2294" s="24" t="str">
        <f t="shared" si="35"/>
        <v>Google 검색</v>
      </c>
      <c r="J2294" s="24" t="str">
        <f>IF(F2294="","",INDEX('기사 리스트'!B:B,MATCH("https://skinnonews.com"&amp;A2294,'기사 리스트'!C:C,0)))</f>
        <v/>
      </c>
    </row>
    <row r="2295" spans="1:10">
      <c r="A2295" s="30" t="s">
        <v>2529</v>
      </c>
      <c r="B2295" s="30" t="s">
        <v>2910</v>
      </c>
      <c r="C2295" s="30">
        <v>2</v>
      </c>
      <c r="D2295" s="30">
        <v>2</v>
      </c>
      <c r="F2295" s="24" t="str">
        <f>IFERROR(MATCH(A2295,기사별유입!$J$3:$J$3072,0),"")</f>
        <v/>
      </c>
      <c r="G2295" s="24" t="str">
        <f>IF(F2295="","",F2295&amp;"@"&amp;COUNTIF($F$1:F2295,F2295))</f>
        <v/>
      </c>
      <c r="H2295" s="24" t="str">
        <f t="shared" si="35"/>
        <v>Google 검색</v>
      </c>
      <c r="J2295" s="24" t="str">
        <f>IF(F2295="","",INDEX('기사 리스트'!B:B,MATCH("https://skinnonews.com"&amp;A2295,'기사 리스트'!C:C,0)))</f>
        <v/>
      </c>
    </row>
    <row r="2296" spans="1:10">
      <c r="A2296" s="30" t="s">
        <v>1412</v>
      </c>
      <c r="B2296" s="30" t="s">
        <v>2909</v>
      </c>
      <c r="C2296" s="30">
        <v>2</v>
      </c>
      <c r="D2296" s="30">
        <v>2</v>
      </c>
      <c r="F2296" s="24" t="str">
        <f>IFERROR(MATCH(A2296,기사별유입!$J$3:$J$3072,0),"")</f>
        <v/>
      </c>
      <c r="G2296" s="24" t="str">
        <f>IF(F2296="","",F2296&amp;"@"&amp;COUNTIF($F$1:F2296,F2296))</f>
        <v/>
      </c>
      <c r="H2296" s="24" t="str">
        <f t="shared" si="35"/>
        <v>직접유입</v>
      </c>
      <c r="J2296" s="24" t="str">
        <f>IF(F2296="","",INDEX('기사 리스트'!B:B,MATCH("https://skinnonews.com"&amp;A2296,'기사 리스트'!C:C,0)))</f>
        <v/>
      </c>
    </row>
    <row r="2297" spans="1:10">
      <c r="A2297" s="30" t="s">
        <v>3173</v>
      </c>
      <c r="B2297" s="30" t="s">
        <v>2910</v>
      </c>
      <c r="C2297" s="30">
        <v>2</v>
      </c>
      <c r="D2297" s="30">
        <v>1</v>
      </c>
      <c r="F2297" s="24" t="str">
        <f>IFERROR(MATCH(A2297,기사별유입!$J$3:$J$3072,0),"")</f>
        <v/>
      </c>
      <c r="G2297" s="24" t="str">
        <f>IF(F2297="","",F2297&amp;"@"&amp;COUNTIF($F$1:F2297,F2297))</f>
        <v/>
      </c>
      <c r="H2297" s="24" t="str">
        <f t="shared" si="35"/>
        <v>Google 검색</v>
      </c>
      <c r="J2297" s="24" t="str">
        <f>IF(F2297="","",INDEX('기사 리스트'!B:B,MATCH("https://skinnonews.com"&amp;A2297,'기사 리스트'!C:C,0)))</f>
        <v/>
      </c>
    </row>
    <row r="2298" spans="1:10">
      <c r="A2298" s="30" t="s">
        <v>2390</v>
      </c>
      <c r="B2298" s="30" t="s">
        <v>2910</v>
      </c>
      <c r="C2298" s="30">
        <v>2</v>
      </c>
      <c r="D2298" s="30">
        <v>2</v>
      </c>
      <c r="F2298" s="24" t="str">
        <f>IFERROR(MATCH(A2298,기사별유입!$J$3:$J$3072,0),"")</f>
        <v/>
      </c>
      <c r="G2298" s="24" t="str">
        <f>IF(F2298="","",F2298&amp;"@"&amp;COUNTIF($F$1:F2298,F2298))</f>
        <v/>
      </c>
      <c r="H2298" s="24" t="str">
        <f t="shared" si="35"/>
        <v>Google 검색</v>
      </c>
      <c r="J2298" s="24" t="str">
        <f>IF(F2298="","",INDEX('기사 리스트'!B:B,MATCH("https://skinnonews.com"&amp;A2298,'기사 리스트'!C:C,0)))</f>
        <v/>
      </c>
    </row>
    <row r="2299" spans="1:10">
      <c r="A2299" s="30" t="s">
        <v>2270</v>
      </c>
      <c r="B2299" s="30" t="s">
        <v>2910</v>
      </c>
      <c r="C2299" s="30">
        <v>2</v>
      </c>
      <c r="D2299" s="30">
        <v>2</v>
      </c>
      <c r="F2299" s="24" t="str">
        <f>IFERROR(MATCH(A2299,기사별유입!$J$3:$J$3072,0),"")</f>
        <v/>
      </c>
      <c r="G2299" s="24" t="str">
        <f>IF(F2299="","",F2299&amp;"@"&amp;COUNTIF($F$1:F2299,F2299))</f>
        <v/>
      </c>
      <c r="H2299" s="24" t="str">
        <f t="shared" si="35"/>
        <v>Google 검색</v>
      </c>
      <c r="J2299" s="24" t="str">
        <f>IF(F2299="","",INDEX('기사 리스트'!B:B,MATCH("https://skinnonews.com"&amp;A2299,'기사 리스트'!C:C,0)))</f>
        <v/>
      </c>
    </row>
    <row r="2300" spans="1:10">
      <c r="A2300" s="30" t="s">
        <v>3174</v>
      </c>
      <c r="B2300" s="30" t="s">
        <v>2909</v>
      </c>
      <c r="C2300" s="30">
        <v>2</v>
      </c>
      <c r="D2300" s="30">
        <v>2</v>
      </c>
      <c r="F2300" s="24" t="str">
        <f>IFERROR(MATCH(A2300,기사별유입!$J$3:$J$3072,0),"")</f>
        <v/>
      </c>
      <c r="G2300" s="24" t="str">
        <f>IF(F2300="","",F2300&amp;"@"&amp;COUNTIF($F$1:F2300,F2300))</f>
        <v/>
      </c>
      <c r="H2300" s="24" t="str">
        <f t="shared" si="35"/>
        <v>직접유입</v>
      </c>
      <c r="J2300" s="24" t="str">
        <f>IF(F2300="","",INDEX('기사 리스트'!B:B,MATCH("https://skinnonews.com"&amp;A2300,'기사 리스트'!C:C,0)))</f>
        <v/>
      </c>
    </row>
    <row r="2301" spans="1:10">
      <c r="A2301" s="30" t="s">
        <v>3605</v>
      </c>
      <c r="B2301" s="30" t="s">
        <v>2911</v>
      </c>
      <c r="C2301" s="30">
        <v>2</v>
      </c>
      <c r="D2301" s="30">
        <v>2</v>
      </c>
      <c r="F2301" s="24" t="str">
        <f>IFERROR(MATCH(A2301,기사별유입!$J$3:$J$3072,0),"")</f>
        <v/>
      </c>
      <c r="G2301" s="24" t="str">
        <f>IF(F2301="","",F2301&amp;"@"&amp;COUNTIF($F$1:F2301,F2301))</f>
        <v/>
      </c>
      <c r="H2301" s="24" t="str">
        <f t="shared" si="35"/>
        <v>Naver 검색</v>
      </c>
      <c r="J2301" s="24" t="str">
        <f>IF(F2301="","",INDEX('기사 리스트'!B:B,MATCH("https://skinnonews.com"&amp;A2301,'기사 리스트'!C:C,0)))</f>
        <v/>
      </c>
    </row>
    <row r="2302" spans="1:10">
      <c r="A2302" s="30" t="s">
        <v>3693</v>
      </c>
      <c r="B2302" s="30" t="s">
        <v>2910</v>
      </c>
      <c r="C2302" s="30">
        <v>2</v>
      </c>
      <c r="D2302" s="30">
        <v>1</v>
      </c>
      <c r="F2302" s="24" t="str">
        <f>IFERROR(MATCH(A2302,기사별유입!$J$3:$J$3072,0),"")</f>
        <v/>
      </c>
      <c r="G2302" s="24" t="str">
        <f>IF(F2302="","",F2302&amp;"@"&amp;COUNTIF($F$1:F2302,F2302))</f>
        <v/>
      </c>
      <c r="H2302" s="24" t="str">
        <f t="shared" si="35"/>
        <v>Google 검색</v>
      </c>
      <c r="J2302" s="24" t="str">
        <f>IF(F2302="","",INDEX('기사 리스트'!B:B,MATCH("https://skinnonews.com"&amp;A2302,'기사 리스트'!C:C,0)))</f>
        <v/>
      </c>
    </row>
    <row r="2303" spans="1:10">
      <c r="A2303" s="30" t="s">
        <v>1607</v>
      </c>
      <c r="B2303" s="30" t="s">
        <v>2912</v>
      </c>
      <c r="C2303" s="30">
        <v>2</v>
      </c>
      <c r="D2303" s="30">
        <v>1</v>
      </c>
      <c r="F2303" s="24" t="str">
        <f>IFERROR(MATCH(A2303,기사별유입!$J$3:$J$3072,0),"")</f>
        <v/>
      </c>
      <c r="G2303" s="24" t="str">
        <f>IF(F2303="","",F2303&amp;"@"&amp;COUNTIF($F$1:F2303,F2303))</f>
        <v/>
      </c>
      <c r="H2303" s="24" t="str">
        <f t="shared" si="35"/>
        <v>Facebook</v>
      </c>
      <c r="J2303" s="24" t="str">
        <f>IF(F2303="","",INDEX('기사 리스트'!B:B,MATCH("https://skinnonews.com"&amp;A2303,'기사 리스트'!C:C,0)))</f>
        <v/>
      </c>
    </row>
    <row r="2304" spans="1:10">
      <c r="A2304" s="30" t="s">
        <v>2393</v>
      </c>
      <c r="B2304" s="30" t="s">
        <v>2910</v>
      </c>
      <c r="C2304" s="30">
        <v>2</v>
      </c>
      <c r="D2304" s="30">
        <v>2</v>
      </c>
      <c r="F2304" s="24" t="str">
        <f>IFERROR(MATCH(A2304,기사별유입!$J$3:$J$3072,0),"")</f>
        <v/>
      </c>
      <c r="G2304" s="24" t="str">
        <f>IF(F2304="","",F2304&amp;"@"&amp;COUNTIF($F$1:F2304,F2304))</f>
        <v/>
      </c>
      <c r="H2304" s="24" t="str">
        <f t="shared" si="35"/>
        <v>Google 검색</v>
      </c>
      <c r="J2304" s="24" t="str">
        <f>IF(F2304="","",INDEX('기사 리스트'!B:B,MATCH("https://skinnonews.com"&amp;A2304,'기사 리스트'!C:C,0)))</f>
        <v/>
      </c>
    </row>
    <row r="2305" spans="1:10">
      <c r="A2305" s="30" t="s">
        <v>3694</v>
      </c>
      <c r="B2305" s="30" t="s">
        <v>2911</v>
      </c>
      <c r="C2305" s="30">
        <v>2</v>
      </c>
      <c r="D2305" s="30">
        <v>1</v>
      </c>
      <c r="F2305" s="24" t="str">
        <f>IFERROR(MATCH(A2305,기사별유입!$J$3:$J$3072,0),"")</f>
        <v/>
      </c>
      <c r="G2305" s="24" t="str">
        <f>IF(F2305="","",F2305&amp;"@"&amp;COUNTIF($F$1:F2305,F2305))</f>
        <v/>
      </c>
      <c r="H2305" s="24" t="str">
        <f t="shared" si="35"/>
        <v>Naver 검색</v>
      </c>
      <c r="J2305" s="24" t="str">
        <f>IF(F2305="","",INDEX('기사 리스트'!B:B,MATCH("https://skinnonews.com"&amp;A2305,'기사 리스트'!C:C,0)))</f>
        <v/>
      </c>
    </row>
    <row r="2306" spans="1:10">
      <c r="A2306" s="30" t="s">
        <v>1713</v>
      </c>
      <c r="B2306" s="30" t="s">
        <v>2916</v>
      </c>
      <c r="C2306" s="30">
        <v>2</v>
      </c>
      <c r="D2306" s="30">
        <v>2</v>
      </c>
      <c r="F2306" s="24" t="str">
        <f>IFERROR(MATCH(A2306,기사별유입!$J$3:$J$3072,0),"")</f>
        <v/>
      </c>
      <c r="G2306" s="24" t="str">
        <f>IF(F2306="","",F2306&amp;"@"&amp;COUNTIF($F$1:F2306,F2306))</f>
        <v/>
      </c>
      <c r="H2306" s="24" t="str">
        <f t="shared" si="35"/>
        <v>Bing</v>
      </c>
      <c r="J2306" s="24" t="str">
        <f>IF(F2306="","",INDEX('기사 리스트'!B:B,MATCH("https://skinnonews.com"&amp;A2306,'기사 리스트'!C:C,0)))</f>
        <v/>
      </c>
    </row>
    <row r="2307" spans="1:10">
      <c r="A2307" s="30" t="s">
        <v>1713</v>
      </c>
      <c r="B2307" s="30" t="s">
        <v>2911</v>
      </c>
      <c r="C2307" s="30">
        <v>2</v>
      </c>
      <c r="D2307" s="30">
        <v>2</v>
      </c>
      <c r="F2307" s="24" t="str">
        <f>IFERROR(MATCH(A2307,기사별유입!$J$3:$J$3072,0),"")</f>
        <v/>
      </c>
      <c r="G2307" s="24" t="str">
        <f>IF(F2307="","",F2307&amp;"@"&amp;COUNTIF($F$1:F2307,F2307))</f>
        <v/>
      </c>
      <c r="H2307" s="24" t="str">
        <f t="shared" ref="H2307:H2370" si="36">IF(B2307="naver","Naver 검색",IF(B2307="google","Google 검색",IF(B2307="(direct)","직접유입",UPPER(LEFT(B2307,1))&amp;MID(B2307,2,99))))</f>
        <v>Naver 검색</v>
      </c>
      <c r="J2307" s="24" t="str">
        <f>IF(F2307="","",INDEX('기사 리스트'!B:B,MATCH("https://skinnonews.com"&amp;A2307,'기사 리스트'!C:C,0)))</f>
        <v/>
      </c>
    </row>
    <row r="2308" spans="1:10">
      <c r="A2308" s="30" t="s">
        <v>2394</v>
      </c>
      <c r="B2308" s="30" t="s">
        <v>2910</v>
      </c>
      <c r="C2308" s="30">
        <v>2</v>
      </c>
      <c r="D2308" s="30">
        <v>2</v>
      </c>
      <c r="F2308" s="24" t="str">
        <f>IFERROR(MATCH(A2308,기사별유입!$J$3:$J$3072,0),"")</f>
        <v/>
      </c>
      <c r="G2308" s="24" t="str">
        <f>IF(F2308="","",F2308&amp;"@"&amp;COUNTIF($F$1:F2308,F2308))</f>
        <v/>
      </c>
      <c r="H2308" s="24" t="str">
        <f t="shared" si="36"/>
        <v>Google 검색</v>
      </c>
      <c r="J2308" s="24" t="str">
        <f>IF(F2308="","",INDEX('기사 리스트'!B:B,MATCH("https://skinnonews.com"&amp;A2308,'기사 리스트'!C:C,0)))</f>
        <v/>
      </c>
    </row>
    <row r="2309" spans="1:10">
      <c r="A2309" s="30" t="s">
        <v>1413</v>
      </c>
      <c r="B2309" s="30" t="s">
        <v>2911</v>
      </c>
      <c r="C2309" s="30">
        <v>2</v>
      </c>
      <c r="D2309" s="30">
        <v>2</v>
      </c>
      <c r="F2309" s="24" t="str">
        <f>IFERROR(MATCH(A2309,기사별유입!$J$3:$J$3072,0),"")</f>
        <v/>
      </c>
      <c r="G2309" s="24" t="str">
        <f>IF(F2309="","",F2309&amp;"@"&amp;COUNTIF($F$1:F2309,F2309))</f>
        <v/>
      </c>
      <c r="H2309" s="24" t="str">
        <f t="shared" si="36"/>
        <v>Naver 검색</v>
      </c>
      <c r="J2309" s="24" t="str">
        <f>IF(F2309="","",INDEX('기사 리스트'!B:B,MATCH("https://skinnonews.com"&amp;A2309,'기사 리스트'!C:C,0)))</f>
        <v/>
      </c>
    </row>
    <row r="2310" spans="1:10">
      <c r="A2310" s="30" t="s">
        <v>2533</v>
      </c>
      <c r="B2310" s="30" t="s">
        <v>2911</v>
      </c>
      <c r="C2310" s="30">
        <v>2</v>
      </c>
      <c r="D2310" s="30">
        <v>2</v>
      </c>
      <c r="F2310" s="24" t="str">
        <f>IFERROR(MATCH(A2310,기사별유입!$J$3:$J$3072,0),"")</f>
        <v/>
      </c>
      <c r="G2310" s="24" t="str">
        <f>IF(F2310="","",F2310&amp;"@"&amp;COUNTIF($F$1:F2310,F2310))</f>
        <v/>
      </c>
      <c r="H2310" s="24" t="str">
        <f t="shared" si="36"/>
        <v>Naver 검색</v>
      </c>
      <c r="J2310" s="24" t="str">
        <f>IF(F2310="","",INDEX('기사 리스트'!B:B,MATCH("https://skinnonews.com"&amp;A2310,'기사 리스트'!C:C,0)))</f>
        <v/>
      </c>
    </row>
    <row r="2311" spans="1:10">
      <c r="A2311" s="30" t="s">
        <v>1609</v>
      </c>
      <c r="B2311" s="30" t="s">
        <v>2911</v>
      </c>
      <c r="C2311" s="30">
        <v>2</v>
      </c>
      <c r="D2311" s="30">
        <v>2</v>
      </c>
      <c r="F2311" s="24" t="str">
        <f>IFERROR(MATCH(A2311,기사별유입!$J$3:$J$3072,0),"")</f>
        <v/>
      </c>
      <c r="G2311" s="24" t="str">
        <f>IF(F2311="","",F2311&amp;"@"&amp;COUNTIF($F$1:F2311,F2311))</f>
        <v/>
      </c>
      <c r="H2311" s="24" t="str">
        <f t="shared" si="36"/>
        <v>Naver 검색</v>
      </c>
      <c r="J2311" s="24" t="str">
        <f>IF(F2311="","",INDEX('기사 리스트'!B:B,MATCH("https://skinnonews.com"&amp;A2311,'기사 리스트'!C:C,0)))</f>
        <v/>
      </c>
    </row>
    <row r="2312" spans="1:10">
      <c r="A2312" s="30" t="s">
        <v>1981</v>
      </c>
      <c r="B2312" s="30" t="s">
        <v>2910</v>
      </c>
      <c r="C2312" s="30">
        <v>2</v>
      </c>
      <c r="D2312" s="30">
        <v>2</v>
      </c>
      <c r="F2312" s="24" t="str">
        <f>IFERROR(MATCH(A2312,기사별유입!$J$3:$J$3072,0),"")</f>
        <v/>
      </c>
      <c r="G2312" s="24" t="str">
        <f>IF(F2312="","",F2312&amp;"@"&amp;COUNTIF($F$1:F2312,F2312))</f>
        <v/>
      </c>
      <c r="H2312" s="24" t="str">
        <f t="shared" si="36"/>
        <v>Google 검색</v>
      </c>
      <c r="J2312" s="24" t="str">
        <f>IF(F2312="","",INDEX('기사 리스트'!B:B,MATCH("https://skinnonews.com"&amp;A2312,'기사 리스트'!C:C,0)))</f>
        <v/>
      </c>
    </row>
    <row r="2313" spans="1:10">
      <c r="A2313" s="30" t="s">
        <v>1518</v>
      </c>
      <c r="B2313" s="30" t="s">
        <v>2916</v>
      </c>
      <c r="C2313" s="30">
        <v>2</v>
      </c>
      <c r="D2313" s="30">
        <v>1</v>
      </c>
      <c r="F2313" s="24" t="str">
        <f>IFERROR(MATCH(A2313,기사별유입!$J$3:$J$3072,0),"")</f>
        <v/>
      </c>
      <c r="G2313" s="24" t="str">
        <f>IF(F2313="","",F2313&amp;"@"&amp;COUNTIF($F$1:F2313,F2313))</f>
        <v/>
      </c>
      <c r="H2313" s="24" t="str">
        <f t="shared" si="36"/>
        <v>Bing</v>
      </c>
      <c r="J2313" s="24" t="str">
        <f>IF(F2313="","",INDEX('기사 리스트'!B:B,MATCH("https://skinnonews.com"&amp;A2313,'기사 리스트'!C:C,0)))</f>
        <v/>
      </c>
    </row>
    <row r="2314" spans="1:10">
      <c r="A2314" s="30" t="s">
        <v>2716</v>
      </c>
      <c r="B2314" s="30" t="s">
        <v>2910</v>
      </c>
      <c r="C2314" s="30">
        <v>2</v>
      </c>
      <c r="D2314" s="30">
        <v>1</v>
      </c>
      <c r="F2314" s="24" t="str">
        <f>IFERROR(MATCH(A2314,기사별유입!$J$3:$J$3072,0),"")</f>
        <v/>
      </c>
      <c r="G2314" s="24" t="str">
        <f>IF(F2314="","",F2314&amp;"@"&amp;COUNTIF($F$1:F2314,F2314))</f>
        <v/>
      </c>
      <c r="H2314" s="24" t="str">
        <f t="shared" si="36"/>
        <v>Google 검색</v>
      </c>
      <c r="J2314" s="24" t="str">
        <f>IF(F2314="","",INDEX('기사 리스트'!B:B,MATCH("https://skinnonews.com"&amp;A2314,'기사 리스트'!C:C,0)))</f>
        <v/>
      </c>
    </row>
    <row r="2315" spans="1:10">
      <c r="A2315" s="30" t="s">
        <v>1484</v>
      </c>
      <c r="B2315" s="30" t="s">
        <v>2909</v>
      </c>
      <c r="C2315" s="30">
        <v>2</v>
      </c>
      <c r="D2315" s="30">
        <v>2</v>
      </c>
      <c r="F2315" s="24" t="str">
        <f>IFERROR(MATCH(A2315,기사별유입!$J$3:$J$3072,0),"")</f>
        <v/>
      </c>
      <c r="G2315" s="24" t="str">
        <f>IF(F2315="","",F2315&amp;"@"&amp;COUNTIF($F$1:F2315,F2315))</f>
        <v/>
      </c>
      <c r="H2315" s="24" t="str">
        <f t="shared" si="36"/>
        <v>직접유입</v>
      </c>
      <c r="J2315" s="24" t="str">
        <f>IF(F2315="","",INDEX('기사 리스트'!B:B,MATCH("https://skinnonews.com"&amp;A2315,'기사 리스트'!C:C,0)))</f>
        <v/>
      </c>
    </row>
    <row r="2316" spans="1:10">
      <c r="A2316" s="30" t="s">
        <v>1484</v>
      </c>
      <c r="B2316" s="30" t="s">
        <v>2911</v>
      </c>
      <c r="C2316" s="30">
        <v>2</v>
      </c>
      <c r="D2316" s="30">
        <v>2</v>
      </c>
      <c r="F2316" s="24" t="str">
        <f>IFERROR(MATCH(A2316,기사별유입!$J$3:$J$3072,0),"")</f>
        <v/>
      </c>
      <c r="G2316" s="24" t="str">
        <f>IF(F2316="","",F2316&amp;"@"&amp;COUNTIF($F$1:F2316,F2316))</f>
        <v/>
      </c>
      <c r="H2316" s="24" t="str">
        <f t="shared" si="36"/>
        <v>Naver 검색</v>
      </c>
      <c r="J2316" s="24" t="str">
        <f>IF(F2316="","",INDEX('기사 리스트'!B:B,MATCH("https://skinnonews.com"&amp;A2316,'기사 리스트'!C:C,0)))</f>
        <v/>
      </c>
    </row>
    <row r="2317" spans="1:10">
      <c r="A2317" s="30" t="s">
        <v>1589</v>
      </c>
      <c r="B2317" s="30" t="s">
        <v>2911</v>
      </c>
      <c r="C2317" s="30">
        <v>2</v>
      </c>
      <c r="D2317" s="30">
        <v>2</v>
      </c>
      <c r="F2317" s="24" t="str">
        <f>IFERROR(MATCH(A2317,기사별유입!$J$3:$J$3072,0),"")</f>
        <v/>
      </c>
      <c r="G2317" s="24" t="str">
        <f>IF(F2317="","",F2317&amp;"@"&amp;COUNTIF($F$1:F2317,F2317))</f>
        <v/>
      </c>
      <c r="H2317" s="24" t="str">
        <f t="shared" si="36"/>
        <v>Naver 검색</v>
      </c>
      <c r="J2317" s="24" t="str">
        <f>IF(F2317="","",INDEX('기사 리스트'!B:B,MATCH("https://skinnonews.com"&amp;A2317,'기사 리스트'!C:C,0)))</f>
        <v/>
      </c>
    </row>
    <row r="2318" spans="1:10">
      <c r="A2318" s="30" t="s">
        <v>2396</v>
      </c>
      <c r="B2318" s="30" t="s">
        <v>2911</v>
      </c>
      <c r="C2318" s="30">
        <v>2</v>
      </c>
      <c r="D2318" s="30">
        <v>2</v>
      </c>
      <c r="F2318" s="24" t="str">
        <f>IFERROR(MATCH(A2318,기사별유입!$J$3:$J$3072,0),"")</f>
        <v/>
      </c>
      <c r="G2318" s="24" t="str">
        <f>IF(F2318="","",F2318&amp;"@"&amp;COUNTIF($F$1:F2318,F2318))</f>
        <v/>
      </c>
      <c r="H2318" s="24" t="str">
        <f t="shared" si="36"/>
        <v>Naver 검색</v>
      </c>
      <c r="J2318" s="24" t="str">
        <f>IF(F2318="","",INDEX('기사 리스트'!B:B,MATCH("https://skinnonews.com"&amp;A2318,'기사 리스트'!C:C,0)))</f>
        <v/>
      </c>
    </row>
    <row r="2319" spans="1:10">
      <c r="A2319" s="30" t="s">
        <v>1446</v>
      </c>
      <c r="B2319" s="30" t="s">
        <v>2911</v>
      </c>
      <c r="C2319" s="30">
        <v>2</v>
      </c>
      <c r="D2319" s="30">
        <v>2</v>
      </c>
      <c r="F2319" s="24" t="str">
        <f>IFERROR(MATCH(A2319,기사별유입!$J$3:$J$3072,0),"")</f>
        <v/>
      </c>
      <c r="G2319" s="24" t="str">
        <f>IF(F2319="","",F2319&amp;"@"&amp;COUNTIF($F$1:F2319,F2319))</f>
        <v/>
      </c>
      <c r="H2319" s="24" t="str">
        <f t="shared" si="36"/>
        <v>Naver 검색</v>
      </c>
      <c r="J2319" s="24" t="str">
        <f>IF(F2319="","",INDEX('기사 리스트'!B:B,MATCH("https://skinnonews.com"&amp;A2319,'기사 리스트'!C:C,0)))</f>
        <v/>
      </c>
    </row>
    <row r="2320" spans="1:10">
      <c r="A2320" s="30" t="s">
        <v>2397</v>
      </c>
      <c r="B2320" s="30" t="s">
        <v>2910</v>
      </c>
      <c r="C2320" s="30">
        <v>2</v>
      </c>
      <c r="D2320" s="30">
        <v>1</v>
      </c>
      <c r="F2320" s="24" t="str">
        <f>IFERROR(MATCH(A2320,기사별유입!$J$3:$J$3072,0),"")</f>
        <v/>
      </c>
      <c r="G2320" s="24" t="str">
        <f>IF(F2320="","",F2320&amp;"@"&amp;COUNTIF($F$1:F2320,F2320))</f>
        <v/>
      </c>
      <c r="H2320" s="24" t="str">
        <f t="shared" si="36"/>
        <v>Google 검색</v>
      </c>
      <c r="J2320" s="24" t="str">
        <f>IF(F2320="","",INDEX('기사 리스트'!B:B,MATCH("https://skinnonews.com"&amp;A2320,'기사 리스트'!C:C,0)))</f>
        <v/>
      </c>
    </row>
    <row r="2321" spans="1:10">
      <c r="A2321" s="30" t="s">
        <v>1862</v>
      </c>
      <c r="B2321" s="30" t="s">
        <v>2910</v>
      </c>
      <c r="C2321" s="30">
        <v>2</v>
      </c>
      <c r="D2321" s="30">
        <v>1</v>
      </c>
      <c r="F2321" s="24" t="str">
        <f>IFERROR(MATCH(A2321,기사별유입!$J$3:$J$3072,0),"")</f>
        <v/>
      </c>
      <c r="G2321" s="24" t="str">
        <f>IF(F2321="","",F2321&amp;"@"&amp;COUNTIF($F$1:F2321,F2321))</f>
        <v/>
      </c>
      <c r="H2321" s="24" t="str">
        <f t="shared" si="36"/>
        <v>Google 검색</v>
      </c>
      <c r="J2321" s="24" t="str">
        <f>IF(F2321="","",INDEX('기사 리스트'!B:B,MATCH("https://skinnonews.com"&amp;A2321,'기사 리스트'!C:C,0)))</f>
        <v/>
      </c>
    </row>
    <row r="2322" spans="1:10">
      <c r="A2322" s="30" t="s">
        <v>1681</v>
      </c>
      <c r="B2322" s="30" t="s">
        <v>2925</v>
      </c>
      <c r="C2322" s="30">
        <v>2</v>
      </c>
      <c r="D2322" s="30">
        <v>2</v>
      </c>
      <c r="F2322" s="24" t="str">
        <f>IFERROR(MATCH(A2322,기사별유입!$J$3:$J$3072,0),"")</f>
        <v/>
      </c>
      <c r="G2322" s="24" t="str">
        <f>IF(F2322="","",F2322&amp;"@"&amp;COUNTIF($F$1:F2322,F2322))</f>
        <v/>
      </c>
      <c r="H2322" s="24" t="str">
        <f t="shared" si="36"/>
        <v>Naver.com</v>
      </c>
      <c r="J2322" s="24" t="str">
        <f>IF(F2322="","",INDEX('기사 리스트'!B:B,MATCH("https://skinnonews.com"&amp;A2322,'기사 리스트'!C:C,0)))</f>
        <v/>
      </c>
    </row>
    <row r="2323" spans="1:10">
      <c r="A2323" s="30" t="s">
        <v>1447</v>
      </c>
      <c r="B2323" s="30" t="s">
        <v>2909</v>
      </c>
      <c r="C2323" s="30">
        <v>2</v>
      </c>
      <c r="D2323" s="30">
        <v>2</v>
      </c>
      <c r="F2323" s="24" t="str">
        <f>IFERROR(MATCH(A2323,기사별유입!$J$3:$J$3072,0),"")</f>
        <v/>
      </c>
      <c r="G2323" s="24" t="str">
        <f>IF(F2323="","",F2323&amp;"@"&amp;COUNTIF($F$1:F2323,F2323))</f>
        <v/>
      </c>
      <c r="H2323" s="24" t="str">
        <f t="shared" si="36"/>
        <v>직접유입</v>
      </c>
      <c r="J2323" s="24" t="str">
        <f>IF(F2323="","",INDEX('기사 리스트'!B:B,MATCH("https://skinnonews.com"&amp;A2323,'기사 리스트'!C:C,0)))</f>
        <v/>
      </c>
    </row>
    <row r="2324" spans="1:10">
      <c r="A2324" s="30" t="s">
        <v>1714</v>
      </c>
      <c r="B2324" s="30" t="s">
        <v>2909</v>
      </c>
      <c r="C2324" s="30">
        <v>2</v>
      </c>
      <c r="D2324" s="30">
        <v>1</v>
      </c>
      <c r="F2324" s="24" t="str">
        <f>IFERROR(MATCH(A2324,기사별유입!$J$3:$J$3072,0),"")</f>
        <v/>
      </c>
      <c r="G2324" s="24" t="str">
        <f>IF(F2324="","",F2324&amp;"@"&amp;COUNTIF($F$1:F2324,F2324))</f>
        <v/>
      </c>
      <c r="H2324" s="24" t="str">
        <f t="shared" si="36"/>
        <v>직접유입</v>
      </c>
      <c r="J2324" s="24" t="str">
        <f>IF(F2324="","",INDEX('기사 리스트'!B:B,MATCH("https://skinnonews.com"&amp;A2324,'기사 리스트'!C:C,0)))</f>
        <v/>
      </c>
    </row>
    <row r="2325" spans="1:10">
      <c r="A2325" s="30" t="s">
        <v>1714</v>
      </c>
      <c r="B2325" s="30" t="s">
        <v>2911</v>
      </c>
      <c r="C2325" s="30">
        <v>2</v>
      </c>
      <c r="D2325" s="30">
        <v>2</v>
      </c>
      <c r="F2325" s="24" t="str">
        <f>IFERROR(MATCH(A2325,기사별유입!$J$3:$J$3072,0),"")</f>
        <v/>
      </c>
      <c r="G2325" s="24" t="str">
        <f>IF(F2325="","",F2325&amp;"@"&amp;COUNTIF($F$1:F2325,F2325))</f>
        <v/>
      </c>
      <c r="H2325" s="24" t="str">
        <f t="shared" si="36"/>
        <v>Naver 검색</v>
      </c>
      <c r="J2325" s="24" t="str">
        <f>IF(F2325="","",INDEX('기사 리스트'!B:B,MATCH("https://skinnonews.com"&amp;A2325,'기사 리스트'!C:C,0)))</f>
        <v/>
      </c>
    </row>
    <row r="2326" spans="1:10">
      <c r="A2326" s="30" t="s">
        <v>1984</v>
      </c>
      <c r="B2326" s="30" t="s">
        <v>2910</v>
      </c>
      <c r="C2326" s="30">
        <v>2</v>
      </c>
      <c r="D2326" s="30">
        <v>2</v>
      </c>
      <c r="F2326" s="24" t="str">
        <f>IFERROR(MATCH(A2326,기사별유입!$J$3:$J$3072,0),"")</f>
        <v/>
      </c>
      <c r="G2326" s="24" t="str">
        <f>IF(F2326="","",F2326&amp;"@"&amp;COUNTIF($F$1:F2326,F2326))</f>
        <v/>
      </c>
      <c r="H2326" s="24" t="str">
        <f t="shared" si="36"/>
        <v>Google 검색</v>
      </c>
      <c r="J2326" s="24" t="str">
        <f>IF(F2326="","",INDEX('기사 리스트'!B:B,MATCH("https://skinnonews.com"&amp;A2326,'기사 리스트'!C:C,0)))</f>
        <v/>
      </c>
    </row>
    <row r="2327" spans="1:10">
      <c r="A2327" s="30" t="s">
        <v>1916</v>
      </c>
      <c r="B2327" s="30" t="s">
        <v>2911</v>
      </c>
      <c r="C2327" s="30">
        <v>2</v>
      </c>
      <c r="D2327" s="30">
        <v>2</v>
      </c>
      <c r="F2327" s="24" t="str">
        <f>IFERROR(MATCH(A2327,기사별유입!$J$3:$J$3072,0),"")</f>
        <v/>
      </c>
      <c r="G2327" s="24" t="str">
        <f>IF(F2327="","",F2327&amp;"@"&amp;COUNTIF($F$1:F2327,F2327))</f>
        <v/>
      </c>
      <c r="H2327" s="24" t="str">
        <f t="shared" si="36"/>
        <v>Naver 검색</v>
      </c>
      <c r="J2327" s="24" t="str">
        <f>IF(F2327="","",INDEX('기사 리스트'!B:B,MATCH("https://skinnonews.com"&amp;A2327,'기사 리스트'!C:C,0)))</f>
        <v/>
      </c>
    </row>
    <row r="2328" spans="1:10">
      <c r="A2328" s="30" t="s">
        <v>1774</v>
      </c>
      <c r="B2328" s="30" t="s">
        <v>2909</v>
      </c>
      <c r="C2328" s="30">
        <v>2</v>
      </c>
      <c r="D2328" s="30">
        <v>2</v>
      </c>
      <c r="F2328" s="24">
        <f>IFERROR(MATCH(A2328,기사별유입!$J$3:$J$3072,0),"")</f>
        <v>46</v>
      </c>
      <c r="G2328" s="24" t="str">
        <f>IF(F2328="","",F2328&amp;"@"&amp;COUNTIF($F$1:F2328,F2328))</f>
        <v>46@4</v>
      </c>
      <c r="H2328" s="24" t="str">
        <f t="shared" si="36"/>
        <v>직접유입</v>
      </c>
      <c r="J2328" s="24" t="e">
        <f>IF(F2328="","",INDEX('기사 리스트'!B:B,MATCH("https://skinnonews.com"&amp;A2328,'기사 리스트'!C:C,0)))</f>
        <v>#N/A</v>
      </c>
    </row>
    <row r="2329" spans="1:10">
      <c r="A2329" s="30" t="s">
        <v>3276</v>
      </c>
      <c r="B2329" s="30" t="s">
        <v>2910</v>
      </c>
      <c r="C2329" s="30">
        <v>2</v>
      </c>
      <c r="D2329" s="30">
        <v>1</v>
      </c>
      <c r="F2329" s="24" t="str">
        <f>IFERROR(MATCH(A2329,기사별유입!$J$3:$J$3072,0),"")</f>
        <v/>
      </c>
      <c r="G2329" s="24" t="str">
        <f>IF(F2329="","",F2329&amp;"@"&amp;COUNTIF($F$1:F2329,F2329))</f>
        <v/>
      </c>
      <c r="H2329" s="24" t="str">
        <f t="shared" si="36"/>
        <v>Google 검색</v>
      </c>
      <c r="J2329" s="24" t="str">
        <f>IF(F2329="","",INDEX('기사 리스트'!B:B,MATCH("https://skinnonews.com"&amp;A2329,'기사 리스트'!C:C,0)))</f>
        <v/>
      </c>
    </row>
    <row r="2330" spans="1:10">
      <c r="A2330" s="30" t="s">
        <v>1271</v>
      </c>
      <c r="B2330" s="30" t="s">
        <v>2911</v>
      </c>
      <c r="C2330" s="30">
        <v>2</v>
      </c>
      <c r="D2330" s="30">
        <v>2</v>
      </c>
      <c r="F2330" s="24">
        <f>IFERROR(MATCH(A2330,기사별유입!$J$3:$J$3072,0),"")</f>
        <v>69</v>
      </c>
      <c r="G2330" s="24" t="str">
        <f>IF(F2330="","",F2330&amp;"@"&amp;COUNTIF($F$1:F2330,F2330))</f>
        <v>69@3</v>
      </c>
      <c r="H2330" s="24" t="str">
        <f t="shared" si="36"/>
        <v>Naver 검색</v>
      </c>
      <c r="J2330" s="24" t="e">
        <f>IF(F2330="","",INDEX('기사 리스트'!B:B,MATCH("https://skinnonews.com"&amp;A2330,'기사 리스트'!C:C,0)))</f>
        <v>#N/A</v>
      </c>
    </row>
    <row r="2331" spans="1:10">
      <c r="A2331" s="30" t="s">
        <v>3278</v>
      </c>
      <c r="B2331" s="30" t="s">
        <v>2910</v>
      </c>
      <c r="C2331" s="30">
        <v>2</v>
      </c>
      <c r="D2331" s="30">
        <v>2</v>
      </c>
      <c r="F2331" s="24" t="str">
        <f>IFERROR(MATCH(A2331,기사별유입!$J$3:$J$3072,0),"")</f>
        <v/>
      </c>
      <c r="G2331" s="24" t="str">
        <f>IF(F2331="","",F2331&amp;"@"&amp;COUNTIF($F$1:F2331,F2331))</f>
        <v/>
      </c>
      <c r="H2331" s="24" t="str">
        <f t="shared" si="36"/>
        <v>Google 검색</v>
      </c>
      <c r="J2331" s="24" t="str">
        <f>IF(F2331="","",INDEX('기사 리스트'!B:B,MATCH("https://skinnonews.com"&amp;A2331,'기사 리스트'!C:C,0)))</f>
        <v/>
      </c>
    </row>
    <row r="2332" spans="1:10">
      <c r="A2332" s="30" t="s">
        <v>2275</v>
      </c>
      <c r="B2332" s="30" t="s">
        <v>2909</v>
      </c>
      <c r="C2332" s="30">
        <v>2</v>
      </c>
      <c r="D2332" s="30">
        <v>2</v>
      </c>
      <c r="F2332" s="24" t="str">
        <f>IFERROR(MATCH(A2332,기사별유입!$J$3:$J$3072,0),"")</f>
        <v/>
      </c>
      <c r="G2332" s="24" t="str">
        <f>IF(F2332="","",F2332&amp;"@"&amp;COUNTIF($F$1:F2332,F2332))</f>
        <v/>
      </c>
      <c r="H2332" s="24" t="str">
        <f t="shared" si="36"/>
        <v>직접유입</v>
      </c>
      <c r="J2332" s="24" t="str">
        <f>IF(F2332="","",INDEX('기사 리스트'!B:B,MATCH("https://skinnonews.com"&amp;A2332,'기사 리스트'!C:C,0)))</f>
        <v/>
      </c>
    </row>
    <row r="2333" spans="1:10">
      <c r="A2333" s="30" t="s">
        <v>2276</v>
      </c>
      <c r="B2333" s="30" t="s">
        <v>2911</v>
      </c>
      <c r="C2333" s="30">
        <v>2</v>
      </c>
      <c r="D2333" s="30">
        <v>2</v>
      </c>
      <c r="F2333" s="24" t="str">
        <f>IFERROR(MATCH(A2333,기사별유입!$J$3:$J$3072,0),"")</f>
        <v/>
      </c>
      <c r="G2333" s="24" t="str">
        <f>IF(F2333="","",F2333&amp;"@"&amp;COUNTIF($F$1:F2333,F2333))</f>
        <v/>
      </c>
      <c r="H2333" s="24" t="str">
        <f t="shared" si="36"/>
        <v>Naver 검색</v>
      </c>
      <c r="J2333" s="24" t="str">
        <f>IF(F2333="","",INDEX('기사 리스트'!B:B,MATCH("https://skinnonews.com"&amp;A2333,'기사 리스트'!C:C,0)))</f>
        <v/>
      </c>
    </row>
    <row r="2334" spans="1:10">
      <c r="A2334" s="30" t="s">
        <v>2719</v>
      </c>
      <c r="B2334" s="30" t="s">
        <v>2911</v>
      </c>
      <c r="C2334" s="30">
        <v>2</v>
      </c>
      <c r="D2334" s="30">
        <v>2</v>
      </c>
      <c r="F2334" s="24" t="str">
        <f>IFERROR(MATCH(A2334,기사별유입!$J$3:$J$3072,0),"")</f>
        <v/>
      </c>
      <c r="G2334" s="24" t="str">
        <f>IF(F2334="","",F2334&amp;"@"&amp;COUNTIF($F$1:F2334,F2334))</f>
        <v/>
      </c>
      <c r="H2334" s="24" t="str">
        <f t="shared" si="36"/>
        <v>Naver 검색</v>
      </c>
      <c r="J2334" s="24" t="str">
        <f>IF(F2334="","",INDEX('기사 리스트'!B:B,MATCH("https://skinnonews.com"&amp;A2334,'기사 리스트'!C:C,0)))</f>
        <v/>
      </c>
    </row>
    <row r="2335" spans="1:10">
      <c r="A2335" s="30" t="s">
        <v>1651</v>
      </c>
      <c r="B2335" s="30" t="s">
        <v>2935</v>
      </c>
      <c r="C2335" s="30">
        <v>2</v>
      </c>
      <c r="D2335" s="30">
        <v>2</v>
      </c>
      <c r="F2335" s="24" t="str">
        <f>IFERROR(MATCH(A2335,기사별유입!$J$3:$J$3072,0),"")</f>
        <v/>
      </c>
      <c r="G2335" s="24" t="str">
        <f>IF(F2335="","",F2335&amp;"@"&amp;COUNTIF($F$1:F2335,F2335))</f>
        <v/>
      </c>
      <c r="H2335" s="24" t="str">
        <f t="shared" si="36"/>
        <v>M.search.naver.com</v>
      </c>
      <c r="J2335" s="24" t="str">
        <f>IF(F2335="","",INDEX('기사 리스트'!B:B,MATCH("https://skinnonews.com"&amp;A2335,'기사 리스트'!C:C,0)))</f>
        <v/>
      </c>
    </row>
    <row r="2336" spans="1:10">
      <c r="A2336" s="30" t="s">
        <v>1651</v>
      </c>
      <c r="B2336" s="30" t="s">
        <v>2925</v>
      </c>
      <c r="C2336" s="30">
        <v>2</v>
      </c>
      <c r="D2336" s="30">
        <v>1</v>
      </c>
      <c r="F2336" s="24" t="str">
        <f>IFERROR(MATCH(A2336,기사별유입!$J$3:$J$3072,0),"")</f>
        <v/>
      </c>
      <c r="G2336" s="24" t="str">
        <f>IF(F2336="","",F2336&amp;"@"&amp;COUNTIF($F$1:F2336,F2336))</f>
        <v/>
      </c>
      <c r="H2336" s="24" t="str">
        <f t="shared" si="36"/>
        <v>Naver.com</v>
      </c>
      <c r="J2336" s="24" t="str">
        <f>IF(F2336="","",INDEX('기사 리스트'!B:B,MATCH("https://skinnonews.com"&amp;A2336,'기사 리스트'!C:C,0)))</f>
        <v/>
      </c>
    </row>
    <row r="2337" spans="1:10">
      <c r="A2337" s="30" t="s">
        <v>2084</v>
      </c>
      <c r="B2337" s="30" t="s">
        <v>2911</v>
      </c>
      <c r="C2337" s="30">
        <v>2</v>
      </c>
      <c r="D2337" s="30">
        <v>2</v>
      </c>
      <c r="F2337" s="24" t="str">
        <f>IFERROR(MATCH(A2337,기사별유입!$J$3:$J$3072,0),"")</f>
        <v/>
      </c>
      <c r="G2337" s="24" t="str">
        <f>IF(F2337="","",F2337&amp;"@"&amp;COUNTIF($F$1:F2337,F2337))</f>
        <v/>
      </c>
      <c r="H2337" s="24" t="str">
        <f t="shared" si="36"/>
        <v>Naver 검색</v>
      </c>
      <c r="J2337" s="24" t="str">
        <f>IF(F2337="","",INDEX('기사 리스트'!B:B,MATCH("https://skinnonews.com"&amp;A2337,'기사 리스트'!C:C,0)))</f>
        <v/>
      </c>
    </row>
    <row r="2338" spans="1:10">
      <c r="A2338" s="30" t="s">
        <v>1367</v>
      </c>
      <c r="B2338" s="30" t="s">
        <v>2909</v>
      </c>
      <c r="C2338" s="30">
        <v>2</v>
      </c>
      <c r="D2338" s="30">
        <v>2</v>
      </c>
      <c r="F2338" s="24" t="str">
        <f>IFERROR(MATCH(A2338,기사별유입!$J$3:$J$3072,0),"")</f>
        <v/>
      </c>
      <c r="G2338" s="24" t="str">
        <f>IF(F2338="","",F2338&amp;"@"&amp;COUNTIF($F$1:F2338,F2338))</f>
        <v/>
      </c>
      <c r="H2338" s="24" t="str">
        <f t="shared" si="36"/>
        <v>직접유입</v>
      </c>
      <c r="J2338" s="24" t="str">
        <f>IF(F2338="","",INDEX('기사 리스트'!B:B,MATCH("https://skinnonews.com"&amp;A2338,'기사 리스트'!C:C,0)))</f>
        <v/>
      </c>
    </row>
    <row r="2339" spans="1:10">
      <c r="A2339" s="30" t="s">
        <v>2277</v>
      </c>
      <c r="B2339" s="30" t="s">
        <v>2910</v>
      </c>
      <c r="C2339" s="30">
        <v>2</v>
      </c>
      <c r="D2339" s="30">
        <v>2</v>
      </c>
      <c r="F2339" s="24" t="str">
        <f>IFERROR(MATCH(A2339,기사별유입!$J$3:$J$3072,0),"")</f>
        <v/>
      </c>
      <c r="G2339" s="24" t="str">
        <f>IF(F2339="","",F2339&amp;"@"&amp;COUNTIF($F$1:F2339,F2339))</f>
        <v/>
      </c>
      <c r="H2339" s="24" t="str">
        <f t="shared" si="36"/>
        <v>Google 검색</v>
      </c>
      <c r="J2339" s="24" t="str">
        <f>IF(F2339="","",INDEX('기사 리스트'!B:B,MATCH("https://skinnonews.com"&amp;A2339,'기사 리스트'!C:C,0)))</f>
        <v/>
      </c>
    </row>
    <row r="2340" spans="1:10">
      <c r="A2340" s="30" t="s">
        <v>2177</v>
      </c>
      <c r="B2340" s="30" t="s">
        <v>2910</v>
      </c>
      <c r="C2340" s="30">
        <v>2</v>
      </c>
      <c r="D2340" s="30">
        <v>2</v>
      </c>
      <c r="F2340" s="24" t="str">
        <f>IFERROR(MATCH(A2340,기사별유입!$J$3:$J$3072,0),"")</f>
        <v/>
      </c>
      <c r="G2340" s="24" t="str">
        <f>IF(F2340="","",F2340&amp;"@"&amp;COUNTIF($F$1:F2340,F2340))</f>
        <v/>
      </c>
      <c r="H2340" s="24" t="str">
        <f t="shared" si="36"/>
        <v>Google 검색</v>
      </c>
      <c r="J2340" s="24" t="str">
        <f>IF(F2340="","",INDEX('기사 리스트'!B:B,MATCH("https://skinnonews.com"&amp;A2340,'기사 리스트'!C:C,0)))</f>
        <v/>
      </c>
    </row>
    <row r="2341" spans="1:10">
      <c r="A2341" s="30" t="s">
        <v>2401</v>
      </c>
      <c r="B2341" s="30" t="s">
        <v>2910</v>
      </c>
      <c r="C2341" s="30">
        <v>2</v>
      </c>
      <c r="D2341" s="30">
        <v>2</v>
      </c>
      <c r="F2341" s="24" t="str">
        <f>IFERROR(MATCH(A2341,기사별유입!$J$3:$J$3072,0),"")</f>
        <v/>
      </c>
      <c r="G2341" s="24" t="str">
        <f>IF(F2341="","",F2341&amp;"@"&amp;COUNTIF($F$1:F2341,F2341))</f>
        <v/>
      </c>
      <c r="H2341" s="24" t="str">
        <f t="shared" si="36"/>
        <v>Google 검색</v>
      </c>
      <c r="J2341" s="24" t="str">
        <f>IF(F2341="","",INDEX('기사 리스트'!B:B,MATCH("https://skinnonews.com"&amp;A2341,'기사 리스트'!C:C,0)))</f>
        <v/>
      </c>
    </row>
    <row r="2342" spans="1:10">
      <c r="A2342" s="30" t="s">
        <v>2402</v>
      </c>
      <c r="B2342" s="30" t="s">
        <v>2925</v>
      </c>
      <c r="C2342" s="30">
        <v>2</v>
      </c>
      <c r="D2342" s="30">
        <v>1</v>
      </c>
      <c r="F2342" s="24" t="str">
        <f>IFERROR(MATCH(A2342,기사별유입!$J$3:$J$3072,0),"")</f>
        <v/>
      </c>
      <c r="G2342" s="24" t="str">
        <f>IF(F2342="","",F2342&amp;"@"&amp;COUNTIF($F$1:F2342,F2342))</f>
        <v/>
      </c>
      <c r="H2342" s="24" t="str">
        <f t="shared" si="36"/>
        <v>Naver.com</v>
      </c>
      <c r="J2342" s="24" t="str">
        <f>IF(F2342="","",INDEX('기사 리스트'!B:B,MATCH("https://skinnonews.com"&amp;A2342,'기사 리스트'!C:C,0)))</f>
        <v/>
      </c>
    </row>
    <row r="2343" spans="1:10">
      <c r="A2343" s="30" t="s">
        <v>1716</v>
      </c>
      <c r="B2343" s="30" t="s">
        <v>2909</v>
      </c>
      <c r="C2343" s="30">
        <v>2</v>
      </c>
      <c r="D2343" s="30">
        <v>2</v>
      </c>
      <c r="F2343" s="24" t="str">
        <f>IFERROR(MATCH(A2343,기사별유입!$J$3:$J$3072,0),"")</f>
        <v/>
      </c>
      <c r="G2343" s="24" t="str">
        <f>IF(F2343="","",F2343&amp;"@"&amp;COUNTIF($F$1:F2343,F2343))</f>
        <v/>
      </c>
      <c r="H2343" s="24" t="str">
        <f t="shared" si="36"/>
        <v>직접유입</v>
      </c>
      <c r="J2343" s="24" t="str">
        <f>IF(F2343="","",INDEX('기사 리스트'!B:B,MATCH("https://skinnonews.com"&amp;A2343,'기사 리스트'!C:C,0)))</f>
        <v/>
      </c>
    </row>
    <row r="2344" spans="1:10">
      <c r="A2344" s="30" t="s">
        <v>2085</v>
      </c>
      <c r="B2344" s="30" t="s">
        <v>2910</v>
      </c>
      <c r="C2344" s="30">
        <v>2</v>
      </c>
      <c r="D2344" s="30">
        <v>2</v>
      </c>
      <c r="F2344" s="24" t="str">
        <f>IFERROR(MATCH(A2344,기사별유입!$J$3:$J$3072,0),"")</f>
        <v/>
      </c>
      <c r="G2344" s="24" t="str">
        <f>IF(F2344="","",F2344&amp;"@"&amp;COUNTIF($F$1:F2344,F2344))</f>
        <v/>
      </c>
      <c r="H2344" s="24" t="str">
        <f t="shared" si="36"/>
        <v>Google 검색</v>
      </c>
      <c r="J2344" s="24" t="str">
        <f>IF(F2344="","",INDEX('기사 리스트'!B:B,MATCH("https://skinnonews.com"&amp;A2344,'기사 리스트'!C:C,0)))</f>
        <v/>
      </c>
    </row>
    <row r="2345" spans="1:10">
      <c r="A2345" s="30" t="s">
        <v>2087</v>
      </c>
      <c r="B2345" s="30" t="s">
        <v>2911</v>
      </c>
      <c r="C2345" s="30">
        <v>2</v>
      </c>
      <c r="D2345" s="30">
        <v>1</v>
      </c>
      <c r="F2345" s="24" t="str">
        <f>IFERROR(MATCH(A2345,기사별유입!$J$3:$J$3072,0),"")</f>
        <v/>
      </c>
      <c r="G2345" s="24" t="str">
        <f>IF(F2345="","",F2345&amp;"@"&amp;COUNTIF($F$1:F2345,F2345))</f>
        <v/>
      </c>
      <c r="H2345" s="24" t="str">
        <f t="shared" si="36"/>
        <v>Naver 검색</v>
      </c>
      <c r="J2345" s="24" t="str">
        <f>IF(F2345="","",INDEX('기사 리스트'!B:B,MATCH("https://skinnonews.com"&amp;A2345,'기사 리스트'!C:C,0)))</f>
        <v/>
      </c>
    </row>
    <row r="2346" spans="1:10">
      <c r="A2346" s="30" t="s">
        <v>2280</v>
      </c>
      <c r="B2346" s="30" t="s">
        <v>2910</v>
      </c>
      <c r="C2346" s="30">
        <v>2</v>
      </c>
      <c r="D2346" s="30">
        <v>2</v>
      </c>
      <c r="F2346" s="24" t="str">
        <f>IFERROR(MATCH(A2346,기사별유입!$J$3:$J$3072,0),"")</f>
        <v/>
      </c>
      <c r="G2346" s="24" t="str">
        <f>IF(F2346="","",F2346&amp;"@"&amp;COUNTIF($F$1:F2346,F2346))</f>
        <v/>
      </c>
      <c r="H2346" s="24" t="str">
        <f t="shared" si="36"/>
        <v>Google 검색</v>
      </c>
      <c r="J2346" s="24" t="str">
        <f>IF(F2346="","",INDEX('기사 리스트'!B:B,MATCH("https://skinnonews.com"&amp;A2346,'기사 리스트'!C:C,0)))</f>
        <v/>
      </c>
    </row>
    <row r="2347" spans="1:10">
      <c r="A2347" s="30" t="s">
        <v>3696</v>
      </c>
      <c r="B2347" s="30" t="s">
        <v>2910</v>
      </c>
      <c r="C2347" s="30">
        <v>2</v>
      </c>
      <c r="D2347" s="30">
        <v>2</v>
      </c>
      <c r="F2347" s="24" t="str">
        <f>IFERROR(MATCH(A2347,기사별유입!$J$3:$J$3072,0),"")</f>
        <v/>
      </c>
      <c r="G2347" s="24" t="str">
        <f>IF(F2347="","",F2347&amp;"@"&amp;COUNTIF($F$1:F2347,F2347))</f>
        <v/>
      </c>
      <c r="H2347" s="24" t="str">
        <f t="shared" si="36"/>
        <v>Google 검색</v>
      </c>
      <c r="J2347" s="24" t="str">
        <f>IF(F2347="","",INDEX('기사 리스트'!B:B,MATCH("https://skinnonews.com"&amp;A2347,'기사 리스트'!C:C,0)))</f>
        <v/>
      </c>
    </row>
    <row r="2348" spans="1:10">
      <c r="A2348" s="30" t="s">
        <v>3697</v>
      </c>
      <c r="B2348" s="30" t="s">
        <v>2910</v>
      </c>
      <c r="C2348" s="30">
        <v>2</v>
      </c>
      <c r="D2348" s="30">
        <v>1</v>
      </c>
      <c r="F2348" s="24" t="str">
        <f>IFERROR(MATCH(A2348,기사별유입!$J$3:$J$3072,0),"")</f>
        <v/>
      </c>
      <c r="G2348" s="24" t="str">
        <f>IF(F2348="","",F2348&amp;"@"&amp;COUNTIF($F$1:F2348,F2348))</f>
        <v/>
      </c>
      <c r="H2348" s="24" t="str">
        <f t="shared" si="36"/>
        <v>Google 검색</v>
      </c>
      <c r="J2348" s="24" t="str">
        <f>IF(F2348="","",INDEX('기사 리스트'!B:B,MATCH("https://skinnonews.com"&amp;A2348,'기사 리스트'!C:C,0)))</f>
        <v/>
      </c>
    </row>
    <row r="2349" spans="1:10">
      <c r="A2349" s="30" t="s">
        <v>2541</v>
      </c>
      <c r="B2349" s="30" t="s">
        <v>2910</v>
      </c>
      <c r="C2349" s="30">
        <v>2</v>
      </c>
      <c r="D2349" s="30">
        <v>2</v>
      </c>
      <c r="F2349" s="24" t="str">
        <f>IFERROR(MATCH(A2349,기사별유입!$J$3:$J$3072,0),"")</f>
        <v/>
      </c>
      <c r="G2349" s="24" t="str">
        <f>IF(F2349="","",F2349&amp;"@"&amp;COUNTIF($F$1:F2349,F2349))</f>
        <v/>
      </c>
      <c r="H2349" s="24" t="str">
        <f t="shared" si="36"/>
        <v>Google 검색</v>
      </c>
      <c r="J2349" s="24" t="str">
        <f>IF(F2349="","",INDEX('기사 리스트'!B:B,MATCH("https://skinnonews.com"&amp;A2349,'기사 리스트'!C:C,0)))</f>
        <v/>
      </c>
    </row>
    <row r="2350" spans="1:10">
      <c r="A2350" s="30" t="s">
        <v>1864</v>
      </c>
      <c r="B2350" s="30" t="s">
        <v>2910</v>
      </c>
      <c r="C2350" s="30">
        <v>2</v>
      </c>
      <c r="D2350" s="30">
        <v>2</v>
      </c>
      <c r="F2350" s="24" t="str">
        <f>IFERROR(MATCH(A2350,기사별유입!$J$3:$J$3072,0),"")</f>
        <v/>
      </c>
      <c r="G2350" s="24" t="str">
        <f>IF(F2350="","",F2350&amp;"@"&amp;COUNTIF($F$1:F2350,F2350))</f>
        <v/>
      </c>
      <c r="H2350" s="24" t="str">
        <f t="shared" si="36"/>
        <v>Google 검색</v>
      </c>
      <c r="J2350" s="24" t="str">
        <f>IF(F2350="","",INDEX('기사 리스트'!B:B,MATCH("https://skinnonews.com"&amp;A2350,'기사 리스트'!C:C,0)))</f>
        <v/>
      </c>
    </row>
    <row r="2351" spans="1:10">
      <c r="A2351" s="30" t="s">
        <v>3698</v>
      </c>
      <c r="B2351" s="30" t="s">
        <v>2910</v>
      </c>
      <c r="C2351" s="30">
        <v>2</v>
      </c>
      <c r="D2351" s="30">
        <v>2</v>
      </c>
      <c r="F2351" s="24" t="str">
        <f>IFERROR(MATCH(A2351,기사별유입!$J$3:$J$3072,0),"")</f>
        <v/>
      </c>
      <c r="G2351" s="24" t="str">
        <f>IF(F2351="","",F2351&amp;"@"&amp;COUNTIF($F$1:F2351,F2351))</f>
        <v/>
      </c>
      <c r="H2351" s="24" t="str">
        <f t="shared" si="36"/>
        <v>Google 검색</v>
      </c>
      <c r="J2351" s="24" t="str">
        <f>IF(F2351="","",INDEX('기사 리스트'!B:B,MATCH("https://skinnonews.com"&amp;A2351,'기사 리스트'!C:C,0)))</f>
        <v/>
      </c>
    </row>
    <row r="2352" spans="1:10">
      <c r="A2352" s="30" t="s">
        <v>2723</v>
      </c>
      <c r="B2352" s="30" t="s">
        <v>2910</v>
      </c>
      <c r="C2352" s="30">
        <v>2</v>
      </c>
      <c r="D2352" s="30">
        <v>2</v>
      </c>
      <c r="F2352" s="24" t="str">
        <f>IFERROR(MATCH(A2352,기사별유입!$J$3:$J$3072,0),"")</f>
        <v/>
      </c>
      <c r="G2352" s="24" t="str">
        <f>IF(F2352="","",F2352&amp;"@"&amp;COUNTIF($F$1:F2352,F2352))</f>
        <v/>
      </c>
      <c r="H2352" s="24" t="str">
        <f t="shared" si="36"/>
        <v>Google 검색</v>
      </c>
      <c r="J2352" s="24" t="str">
        <f>IF(F2352="","",INDEX('기사 리스트'!B:B,MATCH("https://skinnonews.com"&amp;A2352,'기사 리스트'!C:C,0)))</f>
        <v/>
      </c>
    </row>
    <row r="2353" spans="1:10">
      <c r="A2353" s="30" t="s">
        <v>1417</v>
      </c>
      <c r="B2353" s="30" t="s">
        <v>2909</v>
      </c>
      <c r="C2353" s="30">
        <v>2</v>
      </c>
      <c r="D2353" s="30">
        <v>2</v>
      </c>
      <c r="F2353" s="24" t="str">
        <f>IFERROR(MATCH(A2353,기사별유입!$J$3:$J$3072,0),"")</f>
        <v/>
      </c>
      <c r="G2353" s="24" t="str">
        <f>IF(F2353="","",F2353&amp;"@"&amp;COUNTIF($F$1:F2353,F2353))</f>
        <v/>
      </c>
      <c r="H2353" s="24" t="str">
        <f t="shared" si="36"/>
        <v>직접유입</v>
      </c>
      <c r="J2353" s="24" t="str">
        <f>IF(F2353="","",INDEX('기사 리스트'!B:B,MATCH("https://skinnonews.com"&amp;A2353,'기사 리스트'!C:C,0)))</f>
        <v/>
      </c>
    </row>
    <row r="2354" spans="1:10">
      <c r="A2354" s="30" t="s">
        <v>1683</v>
      </c>
      <c r="B2354" s="30" t="s">
        <v>2911</v>
      </c>
      <c r="C2354" s="30">
        <v>2</v>
      </c>
      <c r="D2354" s="30">
        <v>2</v>
      </c>
      <c r="F2354" s="24" t="str">
        <f>IFERROR(MATCH(A2354,기사별유입!$J$3:$J$3072,0),"")</f>
        <v/>
      </c>
      <c r="G2354" s="24" t="str">
        <f>IF(F2354="","",F2354&amp;"@"&amp;COUNTIF($F$1:F2354,F2354))</f>
        <v/>
      </c>
      <c r="H2354" s="24" t="str">
        <f t="shared" si="36"/>
        <v>Naver 검색</v>
      </c>
      <c r="J2354" s="24" t="str">
        <f>IF(F2354="","",INDEX('기사 리스트'!B:B,MATCH("https://skinnonews.com"&amp;A2354,'기사 리스트'!C:C,0)))</f>
        <v/>
      </c>
    </row>
    <row r="2355" spans="1:10">
      <c r="A2355" s="30" t="s">
        <v>1530</v>
      </c>
      <c r="B2355" s="30" t="s">
        <v>2916</v>
      </c>
      <c r="C2355" s="30">
        <v>2</v>
      </c>
      <c r="D2355" s="30">
        <v>2</v>
      </c>
      <c r="F2355" s="24" t="str">
        <f>IFERROR(MATCH(A2355,기사별유입!$J$3:$J$3072,0),"")</f>
        <v/>
      </c>
      <c r="G2355" s="24" t="str">
        <f>IF(F2355="","",F2355&amp;"@"&amp;COUNTIF($F$1:F2355,F2355))</f>
        <v/>
      </c>
      <c r="H2355" s="24" t="str">
        <f t="shared" si="36"/>
        <v>Bing</v>
      </c>
      <c r="J2355" s="24" t="str">
        <f>IF(F2355="","",INDEX('기사 리스트'!B:B,MATCH("https://skinnonews.com"&amp;A2355,'기사 리스트'!C:C,0)))</f>
        <v/>
      </c>
    </row>
    <row r="2356" spans="1:10">
      <c r="A2356" s="30" t="s">
        <v>3699</v>
      </c>
      <c r="B2356" s="30" t="s">
        <v>2910</v>
      </c>
      <c r="C2356" s="30">
        <v>2</v>
      </c>
      <c r="D2356" s="30">
        <v>2</v>
      </c>
      <c r="F2356" s="24" t="str">
        <f>IFERROR(MATCH(A2356,기사별유입!$J$3:$J$3072,0),"")</f>
        <v/>
      </c>
      <c r="G2356" s="24" t="str">
        <f>IF(F2356="","",F2356&amp;"@"&amp;COUNTIF($F$1:F2356,F2356))</f>
        <v/>
      </c>
      <c r="H2356" s="24" t="str">
        <f t="shared" si="36"/>
        <v>Google 검색</v>
      </c>
      <c r="J2356" s="24" t="str">
        <f>IF(F2356="","",INDEX('기사 리스트'!B:B,MATCH("https://skinnonews.com"&amp;A2356,'기사 리스트'!C:C,0)))</f>
        <v/>
      </c>
    </row>
    <row r="2357" spans="1:10">
      <c r="A2357" s="30" t="s">
        <v>1448</v>
      </c>
      <c r="B2357" s="30" t="s">
        <v>2911</v>
      </c>
      <c r="C2357" s="30">
        <v>2</v>
      </c>
      <c r="D2357" s="30">
        <v>2</v>
      </c>
      <c r="F2357" s="24" t="str">
        <f>IFERROR(MATCH(A2357,기사별유입!$J$3:$J$3072,0),"")</f>
        <v/>
      </c>
      <c r="G2357" s="24" t="str">
        <f>IF(F2357="","",F2357&amp;"@"&amp;COUNTIF($F$1:F2357,F2357))</f>
        <v/>
      </c>
      <c r="H2357" s="24" t="str">
        <f t="shared" si="36"/>
        <v>Naver 검색</v>
      </c>
      <c r="J2357" s="24" t="str">
        <f>IF(F2357="","",INDEX('기사 리스트'!B:B,MATCH("https://skinnonews.com"&amp;A2357,'기사 리스트'!C:C,0)))</f>
        <v/>
      </c>
    </row>
    <row r="2358" spans="1:10">
      <c r="A2358" s="30" t="s">
        <v>3700</v>
      </c>
      <c r="B2358" s="30" t="s">
        <v>2910</v>
      </c>
      <c r="C2358" s="30">
        <v>2</v>
      </c>
      <c r="D2358" s="30">
        <v>2</v>
      </c>
      <c r="F2358" s="24" t="str">
        <f>IFERROR(MATCH(A2358,기사별유입!$J$3:$J$3072,0),"")</f>
        <v/>
      </c>
      <c r="G2358" s="24" t="str">
        <f>IF(F2358="","",F2358&amp;"@"&amp;COUNTIF($F$1:F2358,F2358))</f>
        <v/>
      </c>
      <c r="H2358" s="24" t="str">
        <f t="shared" si="36"/>
        <v>Google 검색</v>
      </c>
      <c r="J2358" s="24" t="str">
        <f>IF(F2358="","",INDEX('기사 리스트'!B:B,MATCH("https://skinnonews.com"&amp;A2358,'기사 리스트'!C:C,0)))</f>
        <v/>
      </c>
    </row>
    <row r="2359" spans="1:10">
      <c r="A2359" s="30" t="s">
        <v>3701</v>
      </c>
      <c r="B2359" s="30" t="s">
        <v>2910</v>
      </c>
      <c r="C2359" s="30">
        <v>2</v>
      </c>
      <c r="D2359" s="30">
        <v>2</v>
      </c>
      <c r="F2359" s="24" t="str">
        <f>IFERROR(MATCH(A2359,기사별유입!$J$3:$J$3072,0),"")</f>
        <v/>
      </c>
      <c r="G2359" s="24" t="str">
        <f>IF(F2359="","",F2359&amp;"@"&amp;COUNTIF($F$1:F2359,F2359))</f>
        <v/>
      </c>
      <c r="H2359" s="24" t="str">
        <f t="shared" si="36"/>
        <v>Google 검색</v>
      </c>
      <c r="J2359" s="24" t="str">
        <f>IF(F2359="","",INDEX('기사 리스트'!B:B,MATCH("https://skinnonews.com"&amp;A2359,'기사 리스트'!C:C,0)))</f>
        <v/>
      </c>
    </row>
    <row r="2360" spans="1:10">
      <c r="A2360" s="30" t="s">
        <v>1300</v>
      </c>
      <c r="B2360" s="30" t="s">
        <v>2941</v>
      </c>
      <c r="C2360" s="30">
        <v>2</v>
      </c>
      <c r="D2360" s="30">
        <v>1</v>
      </c>
      <c r="F2360" s="24">
        <f>IFERROR(MATCH(A2360,기사별유입!$J$3:$J$3072,0),"")</f>
        <v>65</v>
      </c>
      <c r="G2360" s="24" t="str">
        <f>IF(F2360="","",F2360&amp;"@"&amp;COUNTIF($F$1:F2360,F2360))</f>
        <v>65@3</v>
      </c>
      <c r="H2360" s="24" t="str">
        <f t="shared" si="36"/>
        <v>Padlet.com</v>
      </c>
      <c r="J2360" s="24" t="e">
        <f>IF(F2360="","",INDEX('기사 리스트'!B:B,MATCH("https://skinnonews.com"&amp;A2360,'기사 리스트'!C:C,0)))</f>
        <v>#N/A</v>
      </c>
    </row>
    <row r="2361" spans="1:10">
      <c r="A2361" s="30" t="s">
        <v>2405</v>
      </c>
      <c r="B2361" s="30" t="s">
        <v>2911</v>
      </c>
      <c r="C2361" s="30">
        <v>2</v>
      </c>
      <c r="D2361" s="30">
        <v>2</v>
      </c>
      <c r="F2361" s="24" t="str">
        <f>IFERROR(MATCH(A2361,기사별유입!$J$3:$J$3072,0),"")</f>
        <v/>
      </c>
      <c r="G2361" s="24" t="str">
        <f>IF(F2361="","",F2361&amp;"@"&amp;COUNTIF($F$1:F2361,F2361))</f>
        <v/>
      </c>
      <c r="H2361" s="24" t="str">
        <f t="shared" si="36"/>
        <v>Naver 검색</v>
      </c>
      <c r="J2361" s="24" t="str">
        <f>IF(F2361="","",INDEX('기사 리스트'!B:B,MATCH("https://skinnonews.com"&amp;A2361,'기사 리스트'!C:C,0)))</f>
        <v/>
      </c>
    </row>
    <row r="2362" spans="1:10">
      <c r="A2362" s="30" t="s">
        <v>2180</v>
      </c>
      <c r="B2362" s="30" t="s">
        <v>2910</v>
      </c>
      <c r="C2362" s="30">
        <v>2</v>
      </c>
      <c r="D2362" s="30">
        <v>2</v>
      </c>
      <c r="F2362" s="24" t="str">
        <f>IFERROR(MATCH(A2362,기사별유입!$J$3:$J$3072,0),"")</f>
        <v/>
      </c>
      <c r="G2362" s="24" t="str">
        <f>IF(F2362="","",F2362&amp;"@"&amp;COUNTIF($F$1:F2362,F2362))</f>
        <v/>
      </c>
      <c r="H2362" s="24" t="str">
        <f t="shared" si="36"/>
        <v>Google 검색</v>
      </c>
      <c r="J2362" s="24" t="str">
        <f>IF(F2362="","",INDEX('기사 리스트'!B:B,MATCH("https://skinnonews.com"&amp;A2362,'기사 리스트'!C:C,0)))</f>
        <v/>
      </c>
    </row>
    <row r="2363" spans="1:10">
      <c r="A2363" s="30" t="s">
        <v>3702</v>
      </c>
      <c r="B2363" s="30" t="s">
        <v>2910</v>
      </c>
      <c r="C2363" s="30">
        <v>2</v>
      </c>
      <c r="D2363" s="30">
        <v>2</v>
      </c>
      <c r="F2363" s="24" t="str">
        <f>IFERROR(MATCH(A2363,기사별유입!$J$3:$J$3072,0),"")</f>
        <v/>
      </c>
      <c r="G2363" s="24" t="str">
        <f>IF(F2363="","",F2363&amp;"@"&amp;COUNTIF($F$1:F2363,F2363))</f>
        <v/>
      </c>
      <c r="H2363" s="24" t="str">
        <f t="shared" si="36"/>
        <v>Google 검색</v>
      </c>
      <c r="J2363" s="24" t="str">
        <f>IF(F2363="","",INDEX('기사 리스트'!B:B,MATCH("https://skinnonews.com"&amp;A2363,'기사 리스트'!C:C,0)))</f>
        <v/>
      </c>
    </row>
    <row r="2364" spans="1:10">
      <c r="A2364" s="30" t="s">
        <v>1921</v>
      </c>
      <c r="B2364" s="30" t="s">
        <v>2910</v>
      </c>
      <c r="C2364" s="30">
        <v>2</v>
      </c>
      <c r="D2364" s="30">
        <v>2</v>
      </c>
      <c r="F2364" s="24" t="str">
        <f>IFERROR(MATCH(A2364,기사별유입!$J$3:$J$3072,0),"")</f>
        <v/>
      </c>
      <c r="G2364" s="24" t="str">
        <f>IF(F2364="","",F2364&amp;"@"&amp;COUNTIF($F$1:F2364,F2364))</f>
        <v/>
      </c>
      <c r="H2364" s="24" t="str">
        <f t="shared" si="36"/>
        <v>Google 검색</v>
      </c>
      <c r="J2364" s="24" t="str">
        <f>IF(F2364="","",INDEX('기사 리스트'!B:B,MATCH("https://skinnonews.com"&amp;A2364,'기사 리스트'!C:C,0)))</f>
        <v/>
      </c>
    </row>
    <row r="2365" spans="1:10">
      <c r="A2365" s="30" t="s">
        <v>3560</v>
      </c>
      <c r="B2365" s="30" t="s">
        <v>2910</v>
      </c>
      <c r="C2365" s="30">
        <v>2</v>
      </c>
      <c r="D2365" s="30">
        <v>2</v>
      </c>
      <c r="F2365" s="24" t="str">
        <f>IFERROR(MATCH(A2365,기사별유입!$J$3:$J$3072,0),"")</f>
        <v/>
      </c>
      <c r="G2365" s="24" t="str">
        <f>IF(F2365="","",F2365&amp;"@"&amp;COUNTIF($F$1:F2365,F2365))</f>
        <v/>
      </c>
      <c r="H2365" s="24" t="str">
        <f t="shared" si="36"/>
        <v>Google 검색</v>
      </c>
      <c r="J2365" s="24" t="str">
        <f>IF(F2365="","",INDEX('기사 리스트'!B:B,MATCH("https://skinnonews.com"&amp;A2365,'기사 리스트'!C:C,0)))</f>
        <v/>
      </c>
    </row>
    <row r="2366" spans="1:10">
      <c r="A2366" s="30" t="s">
        <v>3560</v>
      </c>
      <c r="B2366" s="30" t="s">
        <v>2911</v>
      </c>
      <c r="C2366" s="30">
        <v>2</v>
      </c>
      <c r="D2366" s="30">
        <v>2</v>
      </c>
      <c r="F2366" s="24" t="str">
        <f>IFERROR(MATCH(A2366,기사별유입!$J$3:$J$3072,0),"")</f>
        <v/>
      </c>
      <c r="G2366" s="24" t="str">
        <f>IF(F2366="","",F2366&amp;"@"&amp;COUNTIF($F$1:F2366,F2366))</f>
        <v/>
      </c>
      <c r="H2366" s="24" t="str">
        <f t="shared" si="36"/>
        <v>Naver 검색</v>
      </c>
      <c r="J2366" s="24" t="str">
        <f>IF(F2366="","",INDEX('기사 리스트'!B:B,MATCH("https://skinnonews.com"&amp;A2366,'기사 리스트'!C:C,0)))</f>
        <v/>
      </c>
    </row>
    <row r="2367" spans="1:10">
      <c r="A2367" s="30" t="s">
        <v>1826</v>
      </c>
      <c r="B2367" s="30" t="s">
        <v>2935</v>
      </c>
      <c r="C2367" s="30">
        <v>2</v>
      </c>
      <c r="D2367" s="30">
        <v>2</v>
      </c>
      <c r="F2367" s="24" t="str">
        <f>IFERROR(MATCH(A2367,기사별유입!$J$3:$J$3072,0),"")</f>
        <v/>
      </c>
      <c r="G2367" s="24" t="str">
        <f>IF(F2367="","",F2367&amp;"@"&amp;COUNTIF($F$1:F2367,F2367))</f>
        <v/>
      </c>
      <c r="H2367" s="24" t="str">
        <f t="shared" si="36"/>
        <v>M.search.naver.com</v>
      </c>
      <c r="J2367" s="24" t="str">
        <f>IF(F2367="","",INDEX('기사 리스트'!B:B,MATCH("https://skinnonews.com"&amp;A2367,'기사 리스트'!C:C,0)))</f>
        <v/>
      </c>
    </row>
    <row r="2368" spans="1:10">
      <c r="A2368" s="30" t="s">
        <v>2730</v>
      </c>
      <c r="B2368" s="30" t="s">
        <v>2910</v>
      </c>
      <c r="C2368" s="30">
        <v>2</v>
      </c>
      <c r="D2368" s="30">
        <v>2</v>
      </c>
      <c r="F2368" s="24" t="str">
        <f>IFERROR(MATCH(A2368,기사별유입!$J$3:$J$3072,0),"")</f>
        <v/>
      </c>
      <c r="G2368" s="24" t="str">
        <f>IF(F2368="","",F2368&amp;"@"&amp;COUNTIF($F$1:F2368,F2368))</f>
        <v/>
      </c>
      <c r="H2368" s="24" t="str">
        <f t="shared" si="36"/>
        <v>Google 검색</v>
      </c>
      <c r="J2368" s="24" t="str">
        <f>IF(F2368="","",INDEX('기사 리스트'!B:B,MATCH("https://skinnonews.com"&amp;A2368,'기사 리스트'!C:C,0)))</f>
        <v/>
      </c>
    </row>
    <row r="2369" spans="1:10">
      <c r="A2369" s="30" t="s">
        <v>1922</v>
      </c>
      <c r="B2369" s="30" t="s">
        <v>2910</v>
      </c>
      <c r="C2369" s="30">
        <v>2</v>
      </c>
      <c r="D2369" s="30">
        <v>2</v>
      </c>
      <c r="F2369" s="24" t="str">
        <f>IFERROR(MATCH(A2369,기사별유입!$J$3:$J$3072,0),"")</f>
        <v/>
      </c>
      <c r="G2369" s="24" t="str">
        <f>IF(F2369="","",F2369&amp;"@"&amp;COUNTIF($F$1:F2369,F2369))</f>
        <v/>
      </c>
      <c r="H2369" s="24" t="str">
        <f t="shared" si="36"/>
        <v>Google 검색</v>
      </c>
      <c r="J2369" s="24" t="str">
        <f>IF(F2369="","",INDEX('기사 리스트'!B:B,MATCH("https://skinnonews.com"&amp;A2369,'기사 리스트'!C:C,0)))</f>
        <v/>
      </c>
    </row>
    <row r="2370" spans="1:10">
      <c r="A2370" s="30" t="s">
        <v>3703</v>
      </c>
      <c r="B2370" s="30" t="s">
        <v>2910</v>
      </c>
      <c r="C2370" s="30">
        <v>2</v>
      </c>
      <c r="D2370" s="30">
        <v>2</v>
      </c>
      <c r="F2370" s="24" t="str">
        <f>IFERROR(MATCH(A2370,기사별유입!$J$3:$J$3072,0),"")</f>
        <v/>
      </c>
      <c r="G2370" s="24" t="str">
        <f>IF(F2370="","",F2370&amp;"@"&amp;COUNTIF($F$1:F2370,F2370))</f>
        <v/>
      </c>
      <c r="H2370" s="24" t="str">
        <f t="shared" si="36"/>
        <v>Google 검색</v>
      </c>
      <c r="J2370" s="24" t="str">
        <f>IF(F2370="","",INDEX('기사 리스트'!B:B,MATCH("https://skinnonews.com"&amp;A2370,'기사 리스트'!C:C,0)))</f>
        <v/>
      </c>
    </row>
    <row r="2371" spans="1:10">
      <c r="A2371" s="30" t="s">
        <v>2731</v>
      </c>
      <c r="B2371" s="30" t="s">
        <v>2910</v>
      </c>
      <c r="C2371" s="30">
        <v>2</v>
      </c>
      <c r="D2371" s="30">
        <v>2</v>
      </c>
      <c r="F2371" s="24" t="str">
        <f>IFERROR(MATCH(A2371,기사별유입!$J$3:$J$3072,0),"")</f>
        <v/>
      </c>
      <c r="G2371" s="24" t="str">
        <f>IF(F2371="","",F2371&amp;"@"&amp;COUNTIF($F$1:F2371,F2371))</f>
        <v/>
      </c>
      <c r="H2371" s="24" t="str">
        <f t="shared" ref="H2371:H2434" si="37">IF(B2371="naver","Naver 검색",IF(B2371="google","Google 검색",IF(B2371="(direct)","직접유입",UPPER(LEFT(B2371,1))&amp;MID(B2371,2,99))))</f>
        <v>Google 검색</v>
      </c>
      <c r="J2371" s="24" t="str">
        <f>IF(F2371="","",INDEX('기사 리스트'!B:B,MATCH("https://skinnonews.com"&amp;A2371,'기사 리스트'!C:C,0)))</f>
        <v/>
      </c>
    </row>
    <row r="2372" spans="1:10">
      <c r="A2372" s="30" t="s">
        <v>2732</v>
      </c>
      <c r="B2372" s="30" t="s">
        <v>2910</v>
      </c>
      <c r="C2372" s="30">
        <v>2</v>
      </c>
      <c r="D2372" s="30">
        <v>2</v>
      </c>
      <c r="F2372" s="24" t="str">
        <f>IFERROR(MATCH(A2372,기사별유입!$J$3:$J$3072,0),"")</f>
        <v/>
      </c>
      <c r="G2372" s="24" t="str">
        <f>IF(F2372="","",F2372&amp;"@"&amp;COUNTIF($F$1:F2372,F2372))</f>
        <v/>
      </c>
      <c r="H2372" s="24" t="str">
        <f t="shared" si="37"/>
        <v>Google 검색</v>
      </c>
      <c r="J2372" s="24" t="str">
        <f>IF(F2372="","",INDEX('기사 리스트'!B:B,MATCH("https://skinnonews.com"&amp;A2372,'기사 리스트'!C:C,0)))</f>
        <v/>
      </c>
    </row>
    <row r="2373" spans="1:10">
      <c r="A2373" s="30" t="s">
        <v>3704</v>
      </c>
      <c r="B2373" s="30" t="s">
        <v>2910</v>
      </c>
      <c r="C2373" s="30">
        <v>2</v>
      </c>
      <c r="D2373" s="30">
        <v>2</v>
      </c>
      <c r="F2373" s="24" t="str">
        <f>IFERROR(MATCH(A2373,기사별유입!$J$3:$J$3072,0),"")</f>
        <v/>
      </c>
      <c r="G2373" s="24" t="str">
        <f>IF(F2373="","",F2373&amp;"@"&amp;COUNTIF($F$1:F2373,F2373))</f>
        <v/>
      </c>
      <c r="H2373" s="24" t="str">
        <f t="shared" si="37"/>
        <v>Google 검색</v>
      </c>
      <c r="J2373" s="24" t="str">
        <f>IF(F2373="","",INDEX('기사 리스트'!B:B,MATCH("https://skinnonews.com"&amp;A2373,'기사 리스트'!C:C,0)))</f>
        <v/>
      </c>
    </row>
    <row r="2374" spans="1:10">
      <c r="A2374" s="30" t="s">
        <v>2546</v>
      </c>
      <c r="B2374" s="30" t="s">
        <v>2910</v>
      </c>
      <c r="C2374" s="30">
        <v>2</v>
      </c>
      <c r="D2374" s="30">
        <v>1</v>
      </c>
      <c r="F2374" s="24" t="str">
        <f>IFERROR(MATCH(A2374,기사별유입!$J$3:$J$3072,0),"")</f>
        <v/>
      </c>
      <c r="G2374" s="24" t="str">
        <f>IF(F2374="","",F2374&amp;"@"&amp;COUNTIF($F$1:F2374,F2374))</f>
        <v/>
      </c>
      <c r="H2374" s="24" t="str">
        <f t="shared" si="37"/>
        <v>Google 검색</v>
      </c>
      <c r="J2374" s="24" t="str">
        <f>IF(F2374="","",INDEX('기사 리스트'!B:B,MATCH("https://skinnonews.com"&amp;A2374,'기사 리스트'!C:C,0)))</f>
        <v/>
      </c>
    </row>
    <row r="2375" spans="1:10">
      <c r="A2375" s="30" t="s">
        <v>2090</v>
      </c>
      <c r="B2375" s="30" t="s">
        <v>2910</v>
      </c>
      <c r="C2375" s="30">
        <v>2</v>
      </c>
      <c r="D2375" s="30">
        <v>2</v>
      </c>
      <c r="F2375" s="24" t="str">
        <f>IFERROR(MATCH(A2375,기사별유입!$J$3:$J$3072,0),"")</f>
        <v/>
      </c>
      <c r="G2375" s="24" t="str">
        <f>IF(F2375="","",F2375&amp;"@"&amp;COUNTIF($F$1:F2375,F2375))</f>
        <v/>
      </c>
      <c r="H2375" s="24" t="str">
        <f t="shared" si="37"/>
        <v>Google 검색</v>
      </c>
      <c r="J2375" s="24" t="str">
        <f>IF(F2375="","",INDEX('기사 리스트'!B:B,MATCH("https://skinnonews.com"&amp;A2375,'기사 리스트'!C:C,0)))</f>
        <v/>
      </c>
    </row>
    <row r="2376" spans="1:10">
      <c r="A2376" s="30" t="s">
        <v>2286</v>
      </c>
      <c r="B2376" s="30" t="s">
        <v>2910</v>
      </c>
      <c r="C2376" s="30">
        <v>2</v>
      </c>
      <c r="D2376" s="30">
        <v>2</v>
      </c>
      <c r="F2376" s="24" t="str">
        <f>IFERROR(MATCH(A2376,기사별유입!$J$3:$J$3072,0),"")</f>
        <v/>
      </c>
      <c r="G2376" s="24" t="str">
        <f>IF(F2376="","",F2376&amp;"@"&amp;COUNTIF($F$1:F2376,F2376))</f>
        <v/>
      </c>
      <c r="H2376" s="24" t="str">
        <f t="shared" si="37"/>
        <v>Google 검색</v>
      </c>
      <c r="J2376" s="24" t="str">
        <f>IF(F2376="","",INDEX('기사 리스트'!B:B,MATCH("https://skinnonews.com"&amp;A2376,'기사 리스트'!C:C,0)))</f>
        <v/>
      </c>
    </row>
    <row r="2377" spans="1:10">
      <c r="A2377" s="30" t="s">
        <v>3705</v>
      </c>
      <c r="B2377" s="30" t="s">
        <v>2910</v>
      </c>
      <c r="C2377" s="30">
        <v>2</v>
      </c>
      <c r="D2377" s="30">
        <v>1</v>
      </c>
      <c r="F2377" s="24" t="str">
        <f>IFERROR(MATCH(A2377,기사별유입!$J$3:$J$3072,0),"")</f>
        <v/>
      </c>
      <c r="G2377" s="24" t="str">
        <f>IF(F2377="","",F2377&amp;"@"&amp;COUNTIF($F$1:F2377,F2377))</f>
        <v/>
      </c>
      <c r="H2377" s="24" t="str">
        <f t="shared" si="37"/>
        <v>Google 검색</v>
      </c>
      <c r="J2377" s="24" t="str">
        <f>IF(F2377="","",INDEX('기사 리스트'!B:B,MATCH("https://skinnonews.com"&amp;A2377,'기사 리스트'!C:C,0)))</f>
        <v/>
      </c>
    </row>
    <row r="2378" spans="1:10">
      <c r="A2378" s="30" t="s">
        <v>2734</v>
      </c>
      <c r="B2378" s="30" t="s">
        <v>2910</v>
      </c>
      <c r="C2378" s="30">
        <v>2</v>
      </c>
      <c r="D2378" s="30">
        <v>2</v>
      </c>
      <c r="F2378" s="24" t="str">
        <f>IFERROR(MATCH(A2378,기사별유입!$J$3:$J$3072,0),"")</f>
        <v/>
      </c>
      <c r="G2378" s="24" t="str">
        <f>IF(F2378="","",F2378&amp;"@"&amp;COUNTIF($F$1:F2378,F2378))</f>
        <v/>
      </c>
      <c r="H2378" s="24" t="str">
        <f t="shared" si="37"/>
        <v>Google 검색</v>
      </c>
      <c r="J2378" s="24" t="str">
        <f>IF(F2378="","",INDEX('기사 리스트'!B:B,MATCH("https://skinnonews.com"&amp;A2378,'기사 리스트'!C:C,0)))</f>
        <v/>
      </c>
    </row>
    <row r="2379" spans="1:10">
      <c r="A2379" s="30" t="s">
        <v>1259</v>
      </c>
      <c r="B2379" s="30" t="s">
        <v>2911</v>
      </c>
      <c r="C2379" s="30">
        <v>2</v>
      </c>
      <c r="D2379" s="30">
        <v>2</v>
      </c>
      <c r="F2379" s="24" t="str">
        <f>IFERROR(MATCH(A2379,기사별유입!$J$3:$J$3072,0),"")</f>
        <v/>
      </c>
      <c r="G2379" s="24" t="str">
        <f>IF(F2379="","",F2379&amp;"@"&amp;COUNTIF($F$1:F2379,F2379))</f>
        <v/>
      </c>
      <c r="H2379" s="24" t="str">
        <f t="shared" si="37"/>
        <v>Naver 검색</v>
      </c>
      <c r="J2379" s="24" t="str">
        <f>IF(F2379="","",INDEX('기사 리스트'!B:B,MATCH("https://skinnonews.com"&amp;A2379,'기사 리스트'!C:C,0)))</f>
        <v/>
      </c>
    </row>
    <row r="2380" spans="1:10">
      <c r="A2380" s="30" t="s">
        <v>3611</v>
      </c>
      <c r="B2380" s="30" t="s">
        <v>2963</v>
      </c>
      <c r="C2380" s="30">
        <v>2</v>
      </c>
      <c r="D2380" s="30">
        <v>1</v>
      </c>
      <c r="F2380" s="24" t="str">
        <f>IFERROR(MATCH(A2380,기사별유입!$J$3:$J$3072,0),"")</f>
        <v/>
      </c>
      <c r="G2380" s="24" t="str">
        <f>IF(F2380="","",F2380&amp;"@"&amp;COUNTIF($F$1:F2380,F2380))</f>
        <v/>
      </c>
      <c r="H2380" s="24" t="str">
        <f t="shared" si="37"/>
        <v>Daum</v>
      </c>
      <c r="J2380" s="24" t="str">
        <f>IF(F2380="","",INDEX('기사 리스트'!B:B,MATCH("https://skinnonews.com"&amp;A2380,'기사 리스트'!C:C,0)))</f>
        <v/>
      </c>
    </row>
    <row r="2381" spans="1:10">
      <c r="A2381" s="30" t="s">
        <v>3285</v>
      </c>
      <c r="B2381" s="30" t="s">
        <v>2910</v>
      </c>
      <c r="C2381" s="30">
        <v>2</v>
      </c>
      <c r="D2381" s="30">
        <v>2</v>
      </c>
      <c r="F2381" s="24" t="str">
        <f>IFERROR(MATCH(A2381,기사별유입!$J$3:$J$3072,0),"")</f>
        <v/>
      </c>
      <c r="G2381" s="24" t="str">
        <f>IF(F2381="","",F2381&amp;"@"&amp;COUNTIF($F$1:F2381,F2381))</f>
        <v/>
      </c>
      <c r="H2381" s="24" t="str">
        <f t="shared" si="37"/>
        <v>Google 검색</v>
      </c>
      <c r="J2381" s="24" t="str">
        <f>IF(F2381="","",INDEX('기사 리스트'!B:B,MATCH("https://skinnonews.com"&amp;A2381,'기사 리스트'!C:C,0)))</f>
        <v/>
      </c>
    </row>
    <row r="2382" spans="1:10">
      <c r="A2382" s="30" t="s">
        <v>2183</v>
      </c>
      <c r="B2382" s="30" t="s">
        <v>2910</v>
      </c>
      <c r="C2382" s="30">
        <v>2</v>
      </c>
      <c r="D2382" s="30">
        <v>2</v>
      </c>
      <c r="F2382" s="24" t="str">
        <f>IFERROR(MATCH(A2382,기사별유입!$J$3:$J$3072,0),"")</f>
        <v/>
      </c>
      <c r="G2382" s="24" t="str">
        <f>IF(F2382="","",F2382&amp;"@"&amp;COUNTIF($F$1:F2382,F2382))</f>
        <v/>
      </c>
      <c r="H2382" s="24" t="str">
        <f t="shared" si="37"/>
        <v>Google 검색</v>
      </c>
      <c r="J2382" s="24" t="str">
        <f>IF(F2382="","",INDEX('기사 리스트'!B:B,MATCH("https://skinnonews.com"&amp;A2382,'기사 리스트'!C:C,0)))</f>
        <v/>
      </c>
    </row>
    <row r="2383" spans="1:10">
      <c r="A2383" s="30" t="s">
        <v>1924</v>
      </c>
      <c r="B2383" s="30" t="s">
        <v>2910</v>
      </c>
      <c r="C2383" s="30">
        <v>2</v>
      </c>
      <c r="D2383" s="30">
        <v>2</v>
      </c>
      <c r="F2383" s="24" t="str">
        <f>IFERROR(MATCH(A2383,기사별유입!$J$3:$J$3072,0),"")</f>
        <v/>
      </c>
      <c r="G2383" s="24" t="str">
        <f>IF(F2383="","",F2383&amp;"@"&amp;COUNTIF($F$1:F2383,F2383))</f>
        <v/>
      </c>
      <c r="H2383" s="24" t="str">
        <f t="shared" si="37"/>
        <v>Google 검색</v>
      </c>
      <c r="J2383" s="24" t="str">
        <f>IF(F2383="","",INDEX('기사 리스트'!B:B,MATCH("https://skinnonews.com"&amp;A2383,'기사 리스트'!C:C,0)))</f>
        <v/>
      </c>
    </row>
    <row r="2384" spans="1:10">
      <c r="A2384" s="30" t="s">
        <v>3287</v>
      </c>
      <c r="B2384" s="30" t="s">
        <v>2910</v>
      </c>
      <c r="C2384" s="30">
        <v>2</v>
      </c>
      <c r="D2384" s="30">
        <v>2</v>
      </c>
      <c r="F2384" s="24" t="str">
        <f>IFERROR(MATCH(A2384,기사별유입!$J$3:$J$3072,0),"")</f>
        <v/>
      </c>
      <c r="G2384" s="24" t="str">
        <f>IF(F2384="","",F2384&amp;"@"&amp;COUNTIF($F$1:F2384,F2384))</f>
        <v/>
      </c>
      <c r="H2384" s="24" t="str">
        <f t="shared" si="37"/>
        <v>Google 검색</v>
      </c>
      <c r="J2384" s="24" t="str">
        <f>IF(F2384="","",INDEX('기사 리스트'!B:B,MATCH("https://skinnonews.com"&amp;A2384,'기사 리스트'!C:C,0)))</f>
        <v/>
      </c>
    </row>
    <row r="2385" spans="1:10">
      <c r="A2385" s="30" t="s">
        <v>3706</v>
      </c>
      <c r="B2385" s="30" t="s">
        <v>2910</v>
      </c>
      <c r="C2385" s="30">
        <v>2</v>
      </c>
      <c r="D2385" s="30">
        <v>2</v>
      </c>
      <c r="F2385" s="24" t="str">
        <f>IFERROR(MATCH(A2385,기사별유입!$J$3:$J$3072,0),"")</f>
        <v/>
      </c>
      <c r="G2385" s="24" t="str">
        <f>IF(F2385="","",F2385&amp;"@"&amp;COUNTIF($F$1:F2385,F2385))</f>
        <v/>
      </c>
      <c r="H2385" s="24" t="str">
        <f t="shared" si="37"/>
        <v>Google 검색</v>
      </c>
      <c r="J2385" s="24" t="str">
        <f>IF(F2385="","",INDEX('기사 리스트'!B:B,MATCH("https://skinnonews.com"&amp;A2385,'기사 리스트'!C:C,0)))</f>
        <v/>
      </c>
    </row>
    <row r="2386" spans="1:10">
      <c r="A2386" s="30" t="s">
        <v>2091</v>
      </c>
      <c r="B2386" s="30" t="s">
        <v>2909</v>
      </c>
      <c r="C2386" s="30">
        <v>2</v>
      </c>
      <c r="D2386" s="30">
        <v>2</v>
      </c>
      <c r="F2386" s="24" t="str">
        <f>IFERROR(MATCH(A2386,기사별유입!$J$3:$J$3072,0),"")</f>
        <v/>
      </c>
      <c r="G2386" s="24" t="str">
        <f>IF(F2386="","",F2386&amp;"@"&amp;COUNTIF($F$1:F2386,F2386))</f>
        <v/>
      </c>
      <c r="H2386" s="24" t="str">
        <f t="shared" si="37"/>
        <v>직접유입</v>
      </c>
      <c r="J2386" s="24" t="str">
        <f>IF(F2386="","",INDEX('기사 리스트'!B:B,MATCH("https://skinnonews.com"&amp;A2386,'기사 리스트'!C:C,0)))</f>
        <v/>
      </c>
    </row>
    <row r="2387" spans="1:10">
      <c r="A2387" s="30" t="s">
        <v>2185</v>
      </c>
      <c r="B2387" s="30" t="s">
        <v>2911</v>
      </c>
      <c r="C2387" s="30">
        <v>2</v>
      </c>
      <c r="D2387" s="30">
        <v>1</v>
      </c>
      <c r="F2387" s="24" t="str">
        <f>IFERROR(MATCH(A2387,기사별유입!$J$3:$J$3072,0),"")</f>
        <v/>
      </c>
      <c r="G2387" s="24" t="str">
        <f>IF(F2387="","",F2387&amp;"@"&amp;COUNTIF($F$1:F2387,F2387))</f>
        <v/>
      </c>
      <c r="H2387" s="24" t="str">
        <f t="shared" si="37"/>
        <v>Naver 검색</v>
      </c>
      <c r="J2387" s="24" t="str">
        <f>IF(F2387="","",INDEX('기사 리스트'!B:B,MATCH("https://skinnonews.com"&amp;A2387,'기사 리스트'!C:C,0)))</f>
        <v/>
      </c>
    </row>
    <row r="2388" spans="1:10">
      <c r="A2388" s="30" t="s">
        <v>3212</v>
      </c>
      <c r="B2388" s="30" t="s">
        <v>2910</v>
      </c>
      <c r="C2388" s="30">
        <v>2</v>
      </c>
      <c r="D2388" s="30">
        <v>2</v>
      </c>
      <c r="F2388" s="24" t="str">
        <f>IFERROR(MATCH(A2388,기사별유입!$J$3:$J$3072,0),"")</f>
        <v/>
      </c>
      <c r="G2388" s="24" t="str">
        <f>IF(F2388="","",F2388&amp;"@"&amp;COUNTIF($F$1:F2388,F2388))</f>
        <v/>
      </c>
      <c r="H2388" s="24" t="str">
        <f t="shared" si="37"/>
        <v>Google 검색</v>
      </c>
      <c r="J2388" s="24" t="str">
        <f>IF(F2388="","",INDEX('기사 리스트'!B:B,MATCH("https://skinnonews.com"&amp;A2388,'기사 리스트'!C:C,0)))</f>
        <v/>
      </c>
    </row>
    <row r="2389" spans="1:10">
      <c r="A2389" s="30" t="s">
        <v>3288</v>
      </c>
      <c r="B2389" s="30" t="s">
        <v>2910</v>
      </c>
      <c r="C2389" s="30">
        <v>2</v>
      </c>
      <c r="D2389" s="30">
        <v>2</v>
      </c>
      <c r="F2389" s="24" t="str">
        <f>IFERROR(MATCH(A2389,기사별유입!$J$3:$J$3072,0),"")</f>
        <v/>
      </c>
      <c r="G2389" s="24" t="str">
        <f>IF(F2389="","",F2389&amp;"@"&amp;COUNTIF($F$1:F2389,F2389))</f>
        <v/>
      </c>
      <c r="H2389" s="24" t="str">
        <f t="shared" si="37"/>
        <v>Google 검색</v>
      </c>
      <c r="J2389" s="24" t="str">
        <f>IF(F2389="","",INDEX('기사 리스트'!B:B,MATCH("https://skinnonews.com"&amp;A2389,'기사 리스트'!C:C,0)))</f>
        <v/>
      </c>
    </row>
    <row r="2390" spans="1:10">
      <c r="A2390" s="30" t="s">
        <v>2548</v>
      </c>
      <c r="B2390" s="30" t="s">
        <v>2910</v>
      </c>
      <c r="C2390" s="30">
        <v>2</v>
      </c>
      <c r="D2390" s="30">
        <v>2</v>
      </c>
      <c r="F2390" s="24" t="str">
        <f>IFERROR(MATCH(A2390,기사별유입!$J$3:$J$3072,0),"")</f>
        <v/>
      </c>
      <c r="G2390" s="24" t="str">
        <f>IF(F2390="","",F2390&amp;"@"&amp;COUNTIF($F$1:F2390,F2390))</f>
        <v/>
      </c>
      <c r="H2390" s="24" t="str">
        <f t="shared" si="37"/>
        <v>Google 검색</v>
      </c>
      <c r="J2390" s="24" t="str">
        <f>IF(F2390="","",INDEX('기사 리스트'!B:B,MATCH("https://skinnonews.com"&amp;A2390,'기사 리스트'!C:C,0)))</f>
        <v/>
      </c>
    </row>
    <row r="2391" spans="1:10">
      <c r="A2391" s="30" t="s">
        <v>3150</v>
      </c>
      <c r="B2391" s="30" t="s">
        <v>2910</v>
      </c>
      <c r="C2391" s="30">
        <v>2</v>
      </c>
      <c r="D2391" s="30">
        <v>2</v>
      </c>
      <c r="F2391" s="24" t="str">
        <f>IFERROR(MATCH(A2391,기사별유입!$J$3:$J$3072,0),"")</f>
        <v/>
      </c>
      <c r="G2391" s="24" t="str">
        <f>IF(F2391="","",F2391&amp;"@"&amp;COUNTIF($F$1:F2391,F2391))</f>
        <v/>
      </c>
      <c r="H2391" s="24" t="str">
        <f t="shared" si="37"/>
        <v>Google 검색</v>
      </c>
      <c r="J2391" s="24" t="str">
        <f>IF(F2391="","",INDEX('기사 리스트'!B:B,MATCH("https://skinnonews.com"&amp;A2391,'기사 리스트'!C:C,0)))</f>
        <v/>
      </c>
    </row>
    <row r="2392" spans="1:10">
      <c r="A2392" s="30" t="s">
        <v>2187</v>
      </c>
      <c r="B2392" s="30" t="s">
        <v>2910</v>
      </c>
      <c r="C2392" s="30">
        <v>2</v>
      </c>
      <c r="D2392" s="30">
        <v>1</v>
      </c>
      <c r="F2392" s="24" t="str">
        <f>IFERROR(MATCH(A2392,기사별유입!$J$3:$J$3072,0),"")</f>
        <v/>
      </c>
      <c r="G2392" s="24" t="str">
        <f>IF(F2392="","",F2392&amp;"@"&amp;COUNTIF($F$1:F2392,F2392))</f>
        <v/>
      </c>
      <c r="H2392" s="24" t="str">
        <f t="shared" si="37"/>
        <v>Google 검색</v>
      </c>
      <c r="J2392" s="24" t="str">
        <f>IF(F2392="","",INDEX('기사 리스트'!B:B,MATCH("https://skinnonews.com"&amp;A2392,'기사 리스트'!C:C,0)))</f>
        <v/>
      </c>
    </row>
    <row r="2393" spans="1:10">
      <c r="A2393" s="30" t="s">
        <v>1738</v>
      </c>
      <c r="B2393" s="30" t="s">
        <v>2909</v>
      </c>
      <c r="C2393" s="30">
        <v>2</v>
      </c>
      <c r="D2393" s="30">
        <v>2</v>
      </c>
      <c r="F2393" s="24" t="str">
        <f>IFERROR(MATCH(A2393,기사별유입!$J$3:$J$3072,0),"")</f>
        <v/>
      </c>
      <c r="G2393" s="24" t="str">
        <f>IF(F2393="","",F2393&amp;"@"&amp;COUNTIF($F$1:F2393,F2393))</f>
        <v/>
      </c>
      <c r="H2393" s="24" t="str">
        <f t="shared" si="37"/>
        <v>직접유입</v>
      </c>
      <c r="J2393" s="24" t="str">
        <f>IF(F2393="","",INDEX('기사 리스트'!B:B,MATCH("https://skinnonews.com"&amp;A2393,'기사 리스트'!C:C,0)))</f>
        <v/>
      </c>
    </row>
    <row r="2394" spans="1:10">
      <c r="A2394" s="30" t="s">
        <v>3291</v>
      </c>
      <c r="B2394" s="30" t="s">
        <v>2910</v>
      </c>
      <c r="C2394" s="30">
        <v>2</v>
      </c>
      <c r="D2394" s="30">
        <v>1</v>
      </c>
      <c r="F2394" s="24" t="str">
        <f>IFERROR(MATCH(A2394,기사별유입!$J$3:$J$3072,0),"")</f>
        <v/>
      </c>
      <c r="G2394" s="24" t="str">
        <f>IF(F2394="","",F2394&amp;"@"&amp;COUNTIF($F$1:F2394,F2394))</f>
        <v/>
      </c>
      <c r="H2394" s="24" t="str">
        <f t="shared" si="37"/>
        <v>Google 검색</v>
      </c>
      <c r="J2394" s="24" t="str">
        <f>IF(F2394="","",INDEX('기사 리스트'!B:B,MATCH("https://skinnonews.com"&amp;A2394,'기사 리스트'!C:C,0)))</f>
        <v/>
      </c>
    </row>
    <row r="2395" spans="1:10">
      <c r="A2395" s="30" t="s">
        <v>3709</v>
      </c>
      <c r="B2395" s="30" t="s">
        <v>2910</v>
      </c>
      <c r="C2395" s="30">
        <v>2</v>
      </c>
      <c r="D2395" s="30">
        <v>2</v>
      </c>
      <c r="F2395" s="24" t="str">
        <f>IFERROR(MATCH(A2395,기사별유입!$J$3:$J$3072,0),"")</f>
        <v/>
      </c>
      <c r="G2395" s="24" t="str">
        <f>IF(F2395="","",F2395&amp;"@"&amp;COUNTIF($F$1:F2395,F2395))</f>
        <v/>
      </c>
      <c r="H2395" s="24" t="str">
        <f t="shared" si="37"/>
        <v>Google 검색</v>
      </c>
      <c r="J2395" s="24" t="str">
        <f>IF(F2395="","",INDEX('기사 리스트'!B:B,MATCH("https://skinnonews.com"&amp;A2395,'기사 리스트'!C:C,0)))</f>
        <v/>
      </c>
    </row>
    <row r="2396" spans="1:10">
      <c r="A2396" s="30" t="s">
        <v>1306</v>
      </c>
      <c r="B2396" s="30" t="s">
        <v>2935</v>
      </c>
      <c r="C2396" s="30">
        <v>2</v>
      </c>
      <c r="D2396" s="30">
        <v>1</v>
      </c>
      <c r="F2396" s="24" t="str">
        <f>IFERROR(MATCH(A2396,기사별유입!$J$3:$J$3072,0),"")</f>
        <v/>
      </c>
      <c r="G2396" s="24" t="str">
        <f>IF(F2396="","",F2396&amp;"@"&amp;COUNTIF($F$1:F2396,F2396))</f>
        <v/>
      </c>
      <c r="H2396" s="24" t="str">
        <f t="shared" si="37"/>
        <v>M.search.naver.com</v>
      </c>
      <c r="J2396" s="24" t="str">
        <f>IF(F2396="","",INDEX('기사 리스트'!B:B,MATCH("https://skinnonews.com"&amp;A2396,'기사 리스트'!C:C,0)))</f>
        <v/>
      </c>
    </row>
    <row r="2397" spans="1:10">
      <c r="A2397" s="30" t="s">
        <v>1306</v>
      </c>
      <c r="B2397" s="30" t="s">
        <v>2911</v>
      </c>
      <c r="C2397" s="30">
        <v>2</v>
      </c>
      <c r="D2397" s="30">
        <v>2</v>
      </c>
      <c r="F2397" s="24" t="str">
        <f>IFERROR(MATCH(A2397,기사별유입!$J$3:$J$3072,0),"")</f>
        <v/>
      </c>
      <c r="G2397" s="24" t="str">
        <f>IF(F2397="","",F2397&amp;"@"&amp;COUNTIF($F$1:F2397,F2397))</f>
        <v/>
      </c>
      <c r="H2397" s="24" t="str">
        <f t="shared" si="37"/>
        <v>Naver 검색</v>
      </c>
      <c r="J2397" s="24" t="str">
        <f>IF(F2397="","",INDEX('기사 리스트'!B:B,MATCH("https://skinnonews.com"&amp;A2397,'기사 리스트'!C:C,0)))</f>
        <v/>
      </c>
    </row>
    <row r="2398" spans="1:10">
      <c r="A2398" s="30" t="s">
        <v>3151</v>
      </c>
      <c r="B2398" s="30" t="s">
        <v>2909</v>
      </c>
      <c r="C2398" s="30">
        <v>2</v>
      </c>
      <c r="D2398" s="30">
        <v>2</v>
      </c>
      <c r="F2398" s="24" t="str">
        <f>IFERROR(MATCH(A2398,기사별유입!$J$3:$J$3072,0),"")</f>
        <v/>
      </c>
      <c r="G2398" s="24" t="str">
        <f>IF(F2398="","",F2398&amp;"@"&amp;COUNTIF($F$1:F2398,F2398))</f>
        <v/>
      </c>
      <c r="H2398" s="24" t="str">
        <f t="shared" si="37"/>
        <v>직접유입</v>
      </c>
      <c r="J2398" s="24" t="str">
        <f>IF(F2398="","",INDEX('기사 리스트'!B:B,MATCH("https://skinnonews.com"&amp;A2398,'기사 리스트'!C:C,0)))</f>
        <v/>
      </c>
    </row>
    <row r="2399" spans="1:10">
      <c r="A2399" s="30" t="s">
        <v>2554</v>
      </c>
      <c r="B2399" s="30" t="s">
        <v>2910</v>
      </c>
      <c r="C2399" s="30">
        <v>2</v>
      </c>
      <c r="D2399" s="30">
        <v>2</v>
      </c>
      <c r="F2399" s="24" t="str">
        <f>IFERROR(MATCH(A2399,기사별유입!$J$3:$J$3072,0),"")</f>
        <v/>
      </c>
      <c r="G2399" s="24" t="str">
        <f>IF(F2399="","",F2399&amp;"@"&amp;COUNTIF($F$1:F2399,F2399))</f>
        <v/>
      </c>
      <c r="H2399" s="24" t="str">
        <f t="shared" si="37"/>
        <v>Google 검색</v>
      </c>
      <c r="J2399" s="24" t="str">
        <f>IF(F2399="","",INDEX('기사 리스트'!B:B,MATCH("https://skinnonews.com"&amp;A2399,'기사 리스트'!C:C,0)))</f>
        <v/>
      </c>
    </row>
    <row r="2400" spans="1:10">
      <c r="A2400" s="30" t="s">
        <v>2741</v>
      </c>
      <c r="B2400" s="30" t="s">
        <v>2910</v>
      </c>
      <c r="C2400" s="30">
        <v>2</v>
      </c>
      <c r="D2400" s="30">
        <v>2</v>
      </c>
      <c r="F2400" s="24" t="str">
        <f>IFERROR(MATCH(A2400,기사별유입!$J$3:$J$3072,0),"")</f>
        <v/>
      </c>
      <c r="G2400" s="24" t="str">
        <f>IF(F2400="","",F2400&amp;"@"&amp;COUNTIF($F$1:F2400,F2400))</f>
        <v/>
      </c>
      <c r="H2400" s="24" t="str">
        <f t="shared" si="37"/>
        <v>Google 검색</v>
      </c>
      <c r="J2400" s="24" t="str">
        <f>IF(F2400="","",INDEX('기사 리스트'!B:B,MATCH("https://skinnonews.com"&amp;A2400,'기사 리스트'!C:C,0)))</f>
        <v/>
      </c>
    </row>
    <row r="2401" spans="1:10">
      <c r="A2401" s="30" t="s">
        <v>1384</v>
      </c>
      <c r="B2401" s="30" t="s">
        <v>2916</v>
      </c>
      <c r="C2401" s="30">
        <v>2</v>
      </c>
      <c r="D2401" s="30">
        <v>1</v>
      </c>
      <c r="F2401" s="24" t="str">
        <f>IFERROR(MATCH(A2401,기사별유입!$J$3:$J$3072,0),"")</f>
        <v/>
      </c>
      <c r="G2401" s="24" t="str">
        <f>IF(F2401="","",F2401&amp;"@"&amp;COUNTIF($F$1:F2401,F2401))</f>
        <v/>
      </c>
      <c r="H2401" s="24" t="str">
        <f t="shared" si="37"/>
        <v>Bing</v>
      </c>
      <c r="J2401" s="24" t="str">
        <f>IF(F2401="","",INDEX('기사 리스트'!B:B,MATCH("https://skinnonews.com"&amp;A2401,'기사 리스트'!C:C,0)))</f>
        <v/>
      </c>
    </row>
    <row r="2402" spans="1:10">
      <c r="A2402" s="30" t="s">
        <v>1384</v>
      </c>
      <c r="B2402" s="30" t="s">
        <v>2931</v>
      </c>
      <c r="C2402" s="30">
        <v>2</v>
      </c>
      <c r="D2402" s="30">
        <v>1</v>
      </c>
      <c r="F2402" s="24" t="str">
        <f>IFERROR(MATCH(A2402,기사별유입!$J$3:$J$3072,0),"")</f>
        <v/>
      </c>
      <c r="G2402" s="24" t="str">
        <f>IF(F2402="","",F2402&amp;"@"&amp;COUNTIF($F$1:F2402,F2402))</f>
        <v/>
      </c>
      <c r="H2402" s="24" t="str">
        <f t="shared" si="37"/>
        <v>Sktradinginternational.com</v>
      </c>
      <c r="J2402" s="24" t="str">
        <f>IF(F2402="","",INDEX('기사 리스트'!B:B,MATCH("https://skinnonews.com"&amp;A2402,'기사 리스트'!C:C,0)))</f>
        <v/>
      </c>
    </row>
    <row r="2403" spans="1:10">
      <c r="A2403" s="30" t="s">
        <v>3710</v>
      </c>
      <c r="B2403" s="30" t="s">
        <v>2910</v>
      </c>
      <c r="C2403" s="30">
        <v>2</v>
      </c>
      <c r="D2403" s="30">
        <v>2</v>
      </c>
      <c r="F2403" s="24" t="str">
        <f>IFERROR(MATCH(A2403,기사별유입!$J$3:$J$3072,0),"")</f>
        <v/>
      </c>
      <c r="G2403" s="24" t="str">
        <f>IF(F2403="","",F2403&amp;"@"&amp;COUNTIF($F$1:F2403,F2403))</f>
        <v/>
      </c>
      <c r="H2403" s="24" t="str">
        <f t="shared" si="37"/>
        <v>Google 검색</v>
      </c>
      <c r="J2403" s="24" t="str">
        <f>IF(F2403="","",INDEX('기사 리스트'!B:B,MATCH("https://skinnonews.com"&amp;A2403,'기사 리스트'!C:C,0)))</f>
        <v/>
      </c>
    </row>
    <row r="2404" spans="1:10">
      <c r="A2404" s="30" t="s">
        <v>3711</v>
      </c>
      <c r="B2404" s="30" t="s">
        <v>2911</v>
      </c>
      <c r="C2404" s="30">
        <v>2</v>
      </c>
      <c r="D2404" s="30">
        <v>2</v>
      </c>
      <c r="F2404" s="24" t="str">
        <f>IFERROR(MATCH(A2404,기사별유입!$J$3:$J$3072,0),"")</f>
        <v/>
      </c>
      <c r="G2404" s="24" t="str">
        <f>IF(F2404="","",F2404&amp;"@"&amp;COUNTIF($F$1:F2404,F2404))</f>
        <v/>
      </c>
      <c r="H2404" s="24" t="str">
        <f t="shared" si="37"/>
        <v>Naver 검색</v>
      </c>
      <c r="J2404" s="24" t="str">
        <f>IF(F2404="","",INDEX('기사 리스트'!B:B,MATCH("https://skinnonews.com"&amp;A2404,'기사 리스트'!C:C,0)))</f>
        <v/>
      </c>
    </row>
    <row r="2405" spans="1:10">
      <c r="A2405" s="30" t="s">
        <v>1418</v>
      </c>
      <c r="B2405" s="30" t="s">
        <v>2909</v>
      </c>
      <c r="C2405" s="30">
        <v>2</v>
      </c>
      <c r="D2405" s="30">
        <v>2</v>
      </c>
      <c r="F2405" s="24" t="str">
        <f>IFERROR(MATCH(A2405,기사별유입!$J$3:$J$3072,0),"")</f>
        <v/>
      </c>
      <c r="G2405" s="24" t="str">
        <f>IF(F2405="","",F2405&amp;"@"&amp;COUNTIF($F$1:F2405,F2405))</f>
        <v/>
      </c>
      <c r="H2405" s="24" t="str">
        <f t="shared" si="37"/>
        <v>직접유입</v>
      </c>
      <c r="J2405" s="24" t="str">
        <f>IF(F2405="","",INDEX('기사 리스트'!B:B,MATCH("https://skinnonews.com"&amp;A2405,'기사 리스트'!C:C,0)))</f>
        <v/>
      </c>
    </row>
    <row r="2406" spans="1:10">
      <c r="A2406" s="30" t="s">
        <v>1418</v>
      </c>
      <c r="B2406" s="30" t="s">
        <v>2911</v>
      </c>
      <c r="C2406" s="30">
        <v>2</v>
      </c>
      <c r="D2406" s="30">
        <v>2</v>
      </c>
      <c r="F2406" s="24" t="str">
        <f>IFERROR(MATCH(A2406,기사별유입!$J$3:$J$3072,0),"")</f>
        <v/>
      </c>
      <c r="G2406" s="24" t="str">
        <f>IF(F2406="","",F2406&amp;"@"&amp;COUNTIF($F$1:F2406,F2406))</f>
        <v/>
      </c>
      <c r="H2406" s="24" t="str">
        <f t="shared" si="37"/>
        <v>Naver 검색</v>
      </c>
      <c r="J2406" s="24" t="str">
        <f>IF(F2406="","",INDEX('기사 리스트'!B:B,MATCH("https://skinnonews.com"&amp;A2406,'기사 리스트'!C:C,0)))</f>
        <v/>
      </c>
    </row>
    <row r="2407" spans="1:10">
      <c r="A2407" s="30" t="s">
        <v>2190</v>
      </c>
      <c r="B2407" s="30" t="s">
        <v>2910</v>
      </c>
      <c r="C2407" s="30">
        <v>2</v>
      </c>
      <c r="D2407" s="30">
        <v>2</v>
      </c>
      <c r="F2407" s="24" t="str">
        <f>IFERROR(MATCH(A2407,기사별유입!$J$3:$J$3072,0),"")</f>
        <v/>
      </c>
      <c r="G2407" s="24" t="str">
        <f>IF(F2407="","",F2407&amp;"@"&amp;COUNTIF($F$1:F2407,F2407))</f>
        <v/>
      </c>
      <c r="H2407" s="24" t="str">
        <f t="shared" si="37"/>
        <v>Google 검색</v>
      </c>
      <c r="J2407" s="24" t="str">
        <f>IF(F2407="","",INDEX('기사 리스트'!B:B,MATCH("https://skinnonews.com"&amp;A2407,'기사 리스트'!C:C,0)))</f>
        <v/>
      </c>
    </row>
    <row r="2408" spans="1:10">
      <c r="A2408" s="30" t="s">
        <v>2190</v>
      </c>
      <c r="B2408" s="30" t="s">
        <v>2949</v>
      </c>
      <c r="C2408" s="30">
        <v>2</v>
      </c>
      <c r="D2408" s="30">
        <v>2</v>
      </c>
      <c r="F2408" s="24" t="str">
        <f>IFERROR(MATCH(A2408,기사별유입!$J$3:$J$3072,0),"")</f>
        <v/>
      </c>
      <c r="G2408" s="24" t="str">
        <f>IF(F2408="","",F2408&amp;"@"&amp;COUNTIF($F$1:F2408,F2408))</f>
        <v/>
      </c>
      <c r="H2408" s="24" t="str">
        <f t="shared" si="37"/>
        <v>Lm.facebook.com</v>
      </c>
      <c r="J2408" s="24" t="str">
        <f>IF(F2408="","",INDEX('기사 리스트'!B:B,MATCH("https://skinnonews.com"&amp;A2408,'기사 리스트'!C:C,0)))</f>
        <v/>
      </c>
    </row>
    <row r="2409" spans="1:10">
      <c r="A2409" s="30" t="s">
        <v>2190</v>
      </c>
      <c r="B2409" s="30" t="s">
        <v>2925</v>
      </c>
      <c r="C2409" s="30">
        <v>2</v>
      </c>
      <c r="D2409" s="30">
        <v>2</v>
      </c>
      <c r="F2409" s="24" t="str">
        <f>IFERROR(MATCH(A2409,기사별유입!$J$3:$J$3072,0),"")</f>
        <v/>
      </c>
      <c r="G2409" s="24" t="str">
        <f>IF(F2409="","",F2409&amp;"@"&amp;COUNTIF($F$1:F2409,F2409))</f>
        <v/>
      </c>
      <c r="H2409" s="24" t="str">
        <f t="shared" si="37"/>
        <v>Naver.com</v>
      </c>
      <c r="J2409" s="24" t="str">
        <f>IF(F2409="","",INDEX('기사 리스트'!B:B,MATCH("https://skinnonews.com"&amp;A2409,'기사 리스트'!C:C,0)))</f>
        <v/>
      </c>
    </row>
    <row r="2410" spans="1:10">
      <c r="A2410" s="30" t="s">
        <v>2290</v>
      </c>
      <c r="B2410" s="30" t="s">
        <v>2910</v>
      </c>
      <c r="C2410" s="30">
        <v>2</v>
      </c>
      <c r="D2410" s="30">
        <v>2</v>
      </c>
      <c r="F2410" s="24" t="str">
        <f>IFERROR(MATCH(A2410,기사별유입!$J$3:$J$3072,0),"")</f>
        <v/>
      </c>
      <c r="G2410" s="24" t="str">
        <f>IF(F2410="","",F2410&amp;"@"&amp;COUNTIF($F$1:F2410,F2410))</f>
        <v/>
      </c>
      <c r="H2410" s="24" t="str">
        <f t="shared" si="37"/>
        <v>Google 검색</v>
      </c>
      <c r="J2410" s="24" t="str">
        <f>IF(F2410="","",INDEX('기사 리스트'!B:B,MATCH("https://skinnonews.com"&amp;A2410,'기사 리스트'!C:C,0)))</f>
        <v/>
      </c>
    </row>
    <row r="2411" spans="1:10">
      <c r="A2411" s="30" t="s">
        <v>1685</v>
      </c>
      <c r="B2411" s="30" t="s">
        <v>2911</v>
      </c>
      <c r="C2411" s="30">
        <v>2</v>
      </c>
      <c r="D2411" s="30">
        <v>2</v>
      </c>
      <c r="F2411" s="24" t="str">
        <f>IFERROR(MATCH(A2411,기사별유입!$J$3:$J$3072,0),"")</f>
        <v/>
      </c>
      <c r="G2411" s="24" t="str">
        <f>IF(F2411="","",F2411&amp;"@"&amp;COUNTIF($F$1:F2411,F2411))</f>
        <v/>
      </c>
      <c r="H2411" s="24" t="str">
        <f t="shared" si="37"/>
        <v>Naver 검색</v>
      </c>
      <c r="J2411" s="24" t="str">
        <f>IF(F2411="","",INDEX('기사 리스트'!B:B,MATCH("https://skinnonews.com"&amp;A2411,'기사 리스트'!C:C,0)))</f>
        <v/>
      </c>
    </row>
    <row r="2412" spans="1:10">
      <c r="A2412" s="30" t="s">
        <v>3712</v>
      </c>
      <c r="B2412" s="30" t="s">
        <v>2911</v>
      </c>
      <c r="C2412" s="30">
        <v>2</v>
      </c>
      <c r="D2412" s="30">
        <v>1</v>
      </c>
      <c r="F2412" s="24" t="str">
        <f>IFERROR(MATCH(A2412,기사별유입!$J$3:$J$3072,0),"")</f>
        <v/>
      </c>
      <c r="G2412" s="24" t="str">
        <f>IF(F2412="","",F2412&amp;"@"&amp;COUNTIF($F$1:F2412,F2412))</f>
        <v/>
      </c>
      <c r="H2412" s="24" t="str">
        <f t="shared" si="37"/>
        <v>Naver 검색</v>
      </c>
      <c r="J2412" s="24" t="str">
        <f>IF(F2412="","",INDEX('기사 리스트'!B:B,MATCH("https://skinnonews.com"&amp;A2412,'기사 리스트'!C:C,0)))</f>
        <v/>
      </c>
    </row>
    <row r="2413" spans="1:10">
      <c r="A2413" s="30" t="s">
        <v>1718</v>
      </c>
      <c r="B2413" s="30" t="s">
        <v>2909</v>
      </c>
      <c r="C2413" s="30">
        <v>2</v>
      </c>
      <c r="D2413" s="30">
        <v>1</v>
      </c>
      <c r="F2413" s="24" t="str">
        <f>IFERROR(MATCH(A2413,기사별유입!$J$3:$J$3072,0),"")</f>
        <v/>
      </c>
      <c r="G2413" s="24" t="str">
        <f>IF(F2413="","",F2413&amp;"@"&amp;COUNTIF($F$1:F2413,F2413))</f>
        <v/>
      </c>
      <c r="H2413" s="24" t="str">
        <f t="shared" si="37"/>
        <v>직접유입</v>
      </c>
      <c r="J2413" s="24" t="str">
        <f>IF(F2413="","",INDEX('기사 리스트'!B:B,MATCH("https://skinnonews.com"&amp;A2413,'기사 리스트'!C:C,0)))</f>
        <v/>
      </c>
    </row>
    <row r="2414" spans="1:10">
      <c r="A2414" s="30" t="s">
        <v>1510</v>
      </c>
      <c r="B2414" s="30" t="s">
        <v>2909</v>
      </c>
      <c r="C2414" s="30">
        <v>2</v>
      </c>
      <c r="D2414" s="30">
        <v>2</v>
      </c>
      <c r="F2414" s="24" t="str">
        <f>IFERROR(MATCH(A2414,기사별유입!$J$3:$J$3072,0),"")</f>
        <v/>
      </c>
      <c r="G2414" s="24" t="str">
        <f>IF(F2414="","",F2414&amp;"@"&amp;COUNTIF($F$1:F2414,F2414))</f>
        <v/>
      </c>
      <c r="H2414" s="24" t="str">
        <f t="shared" si="37"/>
        <v>직접유입</v>
      </c>
      <c r="J2414" s="24" t="str">
        <f>IF(F2414="","",INDEX('기사 리스트'!B:B,MATCH("https://skinnonews.com"&amp;A2414,'기사 리스트'!C:C,0)))</f>
        <v/>
      </c>
    </row>
    <row r="2415" spans="1:10">
      <c r="A2415" s="30" t="s">
        <v>3713</v>
      </c>
      <c r="B2415" s="30" t="s">
        <v>2910</v>
      </c>
      <c r="C2415" s="30">
        <v>2</v>
      </c>
      <c r="D2415" s="30">
        <v>2</v>
      </c>
      <c r="F2415" s="24" t="str">
        <f>IFERROR(MATCH(A2415,기사별유입!$J$3:$J$3072,0),"")</f>
        <v/>
      </c>
      <c r="G2415" s="24" t="str">
        <f>IF(F2415="","",F2415&amp;"@"&amp;COUNTIF($F$1:F2415,F2415))</f>
        <v/>
      </c>
      <c r="H2415" s="24" t="str">
        <f t="shared" si="37"/>
        <v>Google 검색</v>
      </c>
      <c r="J2415" s="24" t="str">
        <f>IF(F2415="","",INDEX('기사 리스트'!B:B,MATCH("https://skinnonews.com"&amp;A2415,'기사 리스트'!C:C,0)))</f>
        <v/>
      </c>
    </row>
    <row r="2416" spans="1:10">
      <c r="A2416" s="30" t="s">
        <v>2093</v>
      </c>
      <c r="B2416" s="30" t="s">
        <v>2910</v>
      </c>
      <c r="C2416" s="30">
        <v>2</v>
      </c>
      <c r="D2416" s="30">
        <v>2</v>
      </c>
      <c r="F2416" s="24" t="str">
        <f>IFERROR(MATCH(A2416,기사별유입!$J$3:$J$3072,0),"")</f>
        <v/>
      </c>
      <c r="G2416" s="24" t="str">
        <f>IF(F2416="","",F2416&amp;"@"&amp;COUNTIF($F$1:F2416,F2416))</f>
        <v/>
      </c>
      <c r="H2416" s="24" t="str">
        <f t="shared" si="37"/>
        <v>Google 검색</v>
      </c>
      <c r="J2416" s="24" t="str">
        <f>IF(F2416="","",INDEX('기사 리스트'!B:B,MATCH("https://skinnonews.com"&amp;A2416,'기사 리스트'!C:C,0)))</f>
        <v/>
      </c>
    </row>
    <row r="2417" spans="1:10">
      <c r="A2417" s="30" t="s">
        <v>3714</v>
      </c>
      <c r="B2417" s="30" t="s">
        <v>2910</v>
      </c>
      <c r="C2417" s="30">
        <v>2</v>
      </c>
      <c r="D2417" s="30">
        <v>2</v>
      </c>
      <c r="F2417" s="24" t="str">
        <f>IFERROR(MATCH(A2417,기사별유입!$J$3:$J$3072,0),"")</f>
        <v/>
      </c>
      <c r="G2417" s="24" t="str">
        <f>IF(F2417="","",F2417&amp;"@"&amp;COUNTIF($F$1:F2417,F2417))</f>
        <v/>
      </c>
      <c r="H2417" s="24" t="str">
        <f t="shared" si="37"/>
        <v>Google 검색</v>
      </c>
      <c r="J2417" s="24" t="str">
        <f>IF(F2417="","",INDEX('기사 리스트'!B:B,MATCH("https://skinnonews.com"&amp;A2417,'기사 리스트'!C:C,0)))</f>
        <v/>
      </c>
    </row>
    <row r="2418" spans="1:10">
      <c r="A2418" s="30" t="s">
        <v>1385</v>
      </c>
      <c r="B2418" s="30" t="s">
        <v>2909</v>
      </c>
      <c r="C2418" s="30">
        <v>2</v>
      </c>
      <c r="D2418" s="30">
        <v>2</v>
      </c>
      <c r="F2418" s="24" t="str">
        <f>IFERROR(MATCH(A2418,기사별유입!$J$3:$J$3072,0),"")</f>
        <v/>
      </c>
      <c r="G2418" s="24" t="str">
        <f>IF(F2418="","",F2418&amp;"@"&amp;COUNTIF($F$1:F2418,F2418))</f>
        <v/>
      </c>
      <c r="H2418" s="24" t="str">
        <f t="shared" si="37"/>
        <v>직접유입</v>
      </c>
      <c r="J2418" s="24" t="str">
        <f>IF(F2418="","",INDEX('기사 리스트'!B:B,MATCH("https://skinnonews.com"&amp;A2418,'기사 리스트'!C:C,0)))</f>
        <v/>
      </c>
    </row>
    <row r="2419" spans="1:10">
      <c r="A2419" s="30" t="s">
        <v>1385</v>
      </c>
      <c r="B2419" s="30" t="s">
        <v>2916</v>
      </c>
      <c r="C2419" s="30">
        <v>2</v>
      </c>
      <c r="D2419" s="30">
        <v>2</v>
      </c>
      <c r="F2419" s="24" t="str">
        <f>IFERROR(MATCH(A2419,기사별유입!$J$3:$J$3072,0),"")</f>
        <v/>
      </c>
      <c r="G2419" s="24" t="str">
        <f>IF(F2419="","",F2419&amp;"@"&amp;COUNTIF($F$1:F2419,F2419))</f>
        <v/>
      </c>
      <c r="H2419" s="24" t="str">
        <f t="shared" si="37"/>
        <v>Bing</v>
      </c>
      <c r="J2419" s="24" t="str">
        <f>IF(F2419="","",INDEX('기사 리스트'!B:B,MATCH("https://skinnonews.com"&amp;A2419,'기사 리스트'!C:C,0)))</f>
        <v/>
      </c>
    </row>
    <row r="2420" spans="1:10">
      <c r="A2420" s="30" t="s">
        <v>1385</v>
      </c>
      <c r="B2420" s="30" t="s">
        <v>2925</v>
      </c>
      <c r="C2420" s="30">
        <v>2</v>
      </c>
      <c r="D2420" s="30">
        <v>2</v>
      </c>
      <c r="F2420" s="24" t="str">
        <f>IFERROR(MATCH(A2420,기사별유입!$J$3:$J$3072,0),"")</f>
        <v/>
      </c>
      <c r="G2420" s="24" t="str">
        <f>IF(F2420="","",F2420&amp;"@"&amp;COUNTIF($F$1:F2420,F2420))</f>
        <v/>
      </c>
      <c r="H2420" s="24" t="str">
        <f t="shared" si="37"/>
        <v>Naver.com</v>
      </c>
      <c r="J2420" s="24" t="str">
        <f>IF(F2420="","",INDEX('기사 리스트'!B:B,MATCH("https://skinnonews.com"&amp;A2420,'기사 리스트'!C:C,0)))</f>
        <v/>
      </c>
    </row>
    <row r="2421" spans="1:10">
      <c r="A2421" s="30" t="s">
        <v>2291</v>
      </c>
      <c r="B2421" s="30" t="s">
        <v>2910</v>
      </c>
      <c r="C2421" s="30">
        <v>2</v>
      </c>
      <c r="D2421" s="30">
        <v>2</v>
      </c>
      <c r="F2421" s="24" t="str">
        <f>IFERROR(MATCH(A2421,기사별유입!$J$3:$J$3072,0),"")</f>
        <v/>
      </c>
      <c r="G2421" s="24" t="str">
        <f>IF(F2421="","",F2421&amp;"@"&amp;COUNTIF($F$1:F2421,F2421))</f>
        <v/>
      </c>
      <c r="H2421" s="24" t="str">
        <f t="shared" si="37"/>
        <v>Google 검색</v>
      </c>
      <c r="J2421" s="24" t="str">
        <f>IF(F2421="","",INDEX('기사 리스트'!B:B,MATCH("https://skinnonews.com"&amp;A2421,'기사 리스트'!C:C,0)))</f>
        <v/>
      </c>
    </row>
    <row r="2422" spans="1:10">
      <c r="A2422" s="30" t="s">
        <v>3298</v>
      </c>
      <c r="B2422" s="30" t="s">
        <v>2910</v>
      </c>
      <c r="C2422" s="30">
        <v>2</v>
      </c>
      <c r="D2422" s="30">
        <v>2</v>
      </c>
      <c r="F2422" s="24" t="str">
        <f>IFERROR(MATCH(A2422,기사별유입!$J$3:$J$3072,0),"")</f>
        <v/>
      </c>
      <c r="G2422" s="24" t="str">
        <f>IF(F2422="","",F2422&amp;"@"&amp;COUNTIF($F$1:F2422,F2422))</f>
        <v/>
      </c>
      <c r="H2422" s="24" t="str">
        <f t="shared" si="37"/>
        <v>Google 검색</v>
      </c>
      <c r="J2422" s="24" t="str">
        <f>IF(F2422="","",INDEX('기사 리스트'!B:B,MATCH("https://skinnonews.com"&amp;A2422,'기사 리스트'!C:C,0)))</f>
        <v/>
      </c>
    </row>
    <row r="2423" spans="1:10">
      <c r="A2423" s="30" t="s">
        <v>1554</v>
      </c>
      <c r="B2423" s="30" t="s">
        <v>2909</v>
      </c>
      <c r="C2423" s="30">
        <v>2</v>
      </c>
      <c r="D2423" s="30">
        <v>2</v>
      </c>
      <c r="F2423" s="24" t="str">
        <f>IFERROR(MATCH(A2423,기사별유입!$J$3:$J$3072,0),"")</f>
        <v/>
      </c>
      <c r="G2423" s="24" t="str">
        <f>IF(F2423="","",F2423&amp;"@"&amp;COUNTIF($F$1:F2423,F2423))</f>
        <v/>
      </c>
      <c r="H2423" s="24" t="str">
        <f t="shared" si="37"/>
        <v>직접유입</v>
      </c>
      <c r="J2423" s="24" t="str">
        <f>IF(F2423="","",INDEX('기사 리스트'!B:B,MATCH("https://skinnonews.com"&amp;A2423,'기사 리스트'!C:C,0)))</f>
        <v/>
      </c>
    </row>
    <row r="2424" spans="1:10">
      <c r="A2424" s="30" t="s">
        <v>1244</v>
      </c>
      <c r="B2424" s="30" t="s">
        <v>2935</v>
      </c>
      <c r="C2424" s="30">
        <v>2</v>
      </c>
      <c r="D2424" s="30">
        <v>1</v>
      </c>
      <c r="F2424" s="24">
        <f>IFERROR(MATCH(A2424,기사별유입!$J$3:$J$3072,0),"")</f>
        <v>17</v>
      </c>
      <c r="G2424" s="24" t="str">
        <f>IF(F2424="","",F2424&amp;"@"&amp;COUNTIF($F$1:F2424,F2424))</f>
        <v>17@4</v>
      </c>
      <c r="H2424" s="24" t="str">
        <f t="shared" si="37"/>
        <v>M.search.naver.com</v>
      </c>
      <c r="J2424" s="24" t="str">
        <f>IF(F2424="","",INDEX('기사 리스트'!B:B,MATCH("https://skinnonews.com"&amp;A2424,'기사 리스트'!C:C,0)))</f>
        <v>원유의 분별 증류에 의해 생산되는 석유 제품의 성상(性狀)과 용도</v>
      </c>
    </row>
    <row r="2425" spans="1:10">
      <c r="A2425" s="30" t="s">
        <v>1244</v>
      </c>
      <c r="B2425" s="30" t="s">
        <v>2911</v>
      </c>
      <c r="C2425" s="30">
        <v>2</v>
      </c>
      <c r="D2425" s="30">
        <v>2</v>
      </c>
      <c r="F2425" s="24">
        <f>IFERROR(MATCH(A2425,기사별유입!$J$3:$J$3072,0),"")</f>
        <v>17</v>
      </c>
      <c r="G2425" s="24" t="str">
        <f>IF(F2425="","",F2425&amp;"@"&amp;COUNTIF($F$1:F2425,F2425))</f>
        <v>17@5</v>
      </c>
      <c r="H2425" s="24" t="str">
        <f t="shared" si="37"/>
        <v>Naver 검색</v>
      </c>
      <c r="J2425" s="24" t="str">
        <f>IF(F2425="","",INDEX('기사 리스트'!B:B,MATCH("https://skinnonews.com"&amp;A2425,'기사 리스트'!C:C,0)))</f>
        <v>원유의 분별 증류에 의해 생산되는 석유 제품의 성상(性狀)과 용도</v>
      </c>
    </row>
    <row r="2426" spans="1:10">
      <c r="A2426" s="30" t="s">
        <v>1267</v>
      </c>
      <c r="B2426" s="30" t="s">
        <v>2930</v>
      </c>
      <c r="C2426" s="30">
        <v>2</v>
      </c>
      <c r="D2426" s="30">
        <v>1</v>
      </c>
      <c r="F2426" s="24">
        <f>IFERROR(MATCH(A2426,기사별유입!$J$3:$J$3072,0),"")</f>
        <v>28</v>
      </c>
      <c r="G2426" s="24" t="str">
        <f>IF(F2426="","",F2426&amp;"@"&amp;COUNTIF($F$1:F2426,F2426))</f>
        <v>28@3</v>
      </c>
      <c r="H2426" s="24" t="str">
        <f t="shared" si="37"/>
        <v>M.blog.naver.com</v>
      </c>
      <c r="J2426" s="24" t="str">
        <f>IF(F2426="","",INDEX('기사 리스트'!B:B,MATCH("https://skinnonews.com"&amp;A2426,'기사 리스트'!C:C,0)))</f>
        <v>석유화학으로 탄생한 플라스틱 소재 ‘폴리에틸렌(Polyethylene)’! 어떻게 사용될까?</v>
      </c>
    </row>
    <row r="2427" spans="1:10">
      <c r="A2427" s="30" t="s">
        <v>1267</v>
      </c>
      <c r="B2427" s="30" t="s">
        <v>2911</v>
      </c>
      <c r="C2427" s="30">
        <v>2</v>
      </c>
      <c r="D2427" s="30">
        <v>1</v>
      </c>
      <c r="F2427" s="24">
        <f>IFERROR(MATCH(A2427,기사별유입!$J$3:$J$3072,0),"")</f>
        <v>28</v>
      </c>
      <c r="G2427" s="24" t="str">
        <f>IF(F2427="","",F2427&amp;"@"&amp;COUNTIF($F$1:F2427,F2427))</f>
        <v>28@4</v>
      </c>
      <c r="H2427" s="24" t="str">
        <f t="shared" si="37"/>
        <v>Naver 검색</v>
      </c>
      <c r="J2427" s="24" t="str">
        <f>IF(F2427="","",INDEX('기사 리스트'!B:B,MATCH("https://skinnonews.com"&amp;A2427,'기사 리스트'!C:C,0)))</f>
        <v>석유화학으로 탄생한 플라스틱 소재 ‘폴리에틸렌(Polyethylene)’! 어떻게 사용될까?</v>
      </c>
    </row>
    <row r="2428" spans="1:10">
      <c r="A2428" s="30" t="s">
        <v>1267</v>
      </c>
      <c r="B2428" s="30" t="s">
        <v>2925</v>
      </c>
      <c r="C2428" s="30">
        <v>2</v>
      </c>
      <c r="D2428" s="30">
        <v>2</v>
      </c>
      <c r="F2428" s="24">
        <f>IFERROR(MATCH(A2428,기사별유입!$J$3:$J$3072,0),"")</f>
        <v>28</v>
      </c>
      <c r="G2428" s="24" t="str">
        <f>IF(F2428="","",F2428&amp;"@"&amp;COUNTIF($F$1:F2428,F2428))</f>
        <v>28@5</v>
      </c>
      <c r="H2428" s="24" t="str">
        <f t="shared" si="37"/>
        <v>Naver.com</v>
      </c>
      <c r="J2428" s="24" t="str">
        <f>IF(F2428="","",INDEX('기사 리스트'!B:B,MATCH("https://skinnonews.com"&amp;A2428,'기사 리스트'!C:C,0)))</f>
        <v>석유화학으로 탄생한 플라스틱 소재 ‘폴리에틸렌(Polyethylene)’! 어떻게 사용될까?</v>
      </c>
    </row>
    <row r="2429" spans="1:10">
      <c r="A2429" s="30" t="s">
        <v>3716</v>
      </c>
      <c r="B2429" s="30" t="s">
        <v>2910</v>
      </c>
      <c r="C2429" s="30">
        <v>2</v>
      </c>
      <c r="D2429" s="30">
        <v>2</v>
      </c>
      <c r="F2429" s="24" t="str">
        <f>IFERROR(MATCH(A2429,기사별유입!$J$3:$J$3072,0),"")</f>
        <v/>
      </c>
      <c r="G2429" s="24" t="str">
        <f>IF(F2429="","",F2429&amp;"@"&amp;COUNTIF($F$1:F2429,F2429))</f>
        <v/>
      </c>
      <c r="H2429" s="24" t="str">
        <f t="shared" si="37"/>
        <v>Google 검색</v>
      </c>
      <c r="J2429" s="24" t="str">
        <f>IF(F2429="","",INDEX('기사 리스트'!B:B,MATCH("https://skinnonews.com"&amp;A2429,'기사 리스트'!C:C,0)))</f>
        <v/>
      </c>
    </row>
    <row r="2430" spans="1:10">
      <c r="A2430" s="30" t="s">
        <v>2194</v>
      </c>
      <c r="B2430" s="30" t="s">
        <v>2911</v>
      </c>
      <c r="C2430" s="30">
        <v>2</v>
      </c>
      <c r="D2430" s="30">
        <v>2</v>
      </c>
      <c r="F2430" s="24" t="str">
        <f>IFERROR(MATCH(A2430,기사별유입!$J$3:$J$3072,0),"")</f>
        <v/>
      </c>
      <c r="G2430" s="24" t="str">
        <f>IF(F2430="","",F2430&amp;"@"&amp;COUNTIF($F$1:F2430,F2430))</f>
        <v/>
      </c>
      <c r="H2430" s="24" t="str">
        <f t="shared" si="37"/>
        <v>Naver 검색</v>
      </c>
      <c r="J2430" s="24" t="str">
        <f>IF(F2430="","",INDEX('기사 리스트'!B:B,MATCH("https://skinnonews.com"&amp;A2430,'기사 리스트'!C:C,0)))</f>
        <v/>
      </c>
    </row>
    <row r="2431" spans="1:10">
      <c r="A2431" s="30" t="s">
        <v>1297</v>
      </c>
      <c r="B2431" s="30" t="s">
        <v>2916</v>
      </c>
      <c r="C2431" s="30">
        <v>2</v>
      </c>
      <c r="D2431" s="30">
        <v>2</v>
      </c>
      <c r="F2431" s="24">
        <f>IFERROR(MATCH(A2431,기사별유입!$J$3:$J$3072,0),"")</f>
        <v>10</v>
      </c>
      <c r="G2431" s="24" t="str">
        <f>IF(F2431="","",F2431&amp;"@"&amp;COUNTIF($F$1:F2431,F2431))</f>
        <v>10@4</v>
      </c>
      <c r="H2431" s="24" t="str">
        <f t="shared" si="37"/>
        <v>Bing</v>
      </c>
      <c r="J2431" s="24" t="str">
        <f>IF(F2431="","",INDEX('기사 리스트'!B:B,MATCH("https://skinnonews.com"&amp;A2431,'기사 리스트'!C:C,0)))</f>
        <v>축구공부터 트랙까지! 스포츠 기록을 경신하는 석유화학 소재</v>
      </c>
    </row>
    <row r="2432" spans="1:10">
      <c r="A2432" s="30" t="s">
        <v>1297</v>
      </c>
      <c r="B2432" s="30" t="s">
        <v>2915</v>
      </c>
      <c r="C2432" s="30">
        <v>2</v>
      </c>
      <c r="D2432" s="30">
        <v>1</v>
      </c>
      <c r="F2432" s="24">
        <f>IFERROR(MATCH(A2432,기사별유입!$J$3:$J$3072,0),"")</f>
        <v>10</v>
      </c>
      <c r="G2432" s="24" t="str">
        <f>IF(F2432="","",F2432&amp;"@"&amp;COUNTIF($F$1:F2432,F2432))</f>
        <v>10@5</v>
      </c>
      <c r="H2432" s="24" t="str">
        <f t="shared" si="37"/>
        <v>Skgeocentric.com</v>
      </c>
      <c r="J2432" s="24" t="str">
        <f>IF(F2432="","",INDEX('기사 리스트'!B:B,MATCH("https://skinnonews.com"&amp;A2432,'기사 리스트'!C:C,0)))</f>
        <v>축구공부터 트랙까지! 스포츠 기록을 경신하는 석유화학 소재</v>
      </c>
    </row>
    <row r="2433" spans="1:10">
      <c r="A2433" s="30" t="s">
        <v>2754</v>
      </c>
      <c r="B2433" s="30" t="s">
        <v>2910</v>
      </c>
      <c r="C2433" s="30">
        <v>2</v>
      </c>
      <c r="D2433" s="30">
        <v>2</v>
      </c>
      <c r="F2433" s="24" t="str">
        <f>IFERROR(MATCH(A2433,기사별유입!$J$3:$J$3072,0),"")</f>
        <v/>
      </c>
      <c r="G2433" s="24" t="str">
        <f>IF(F2433="","",F2433&amp;"@"&amp;COUNTIF($F$1:F2433,F2433))</f>
        <v/>
      </c>
      <c r="H2433" s="24" t="str">
        <f t="shared" si="37"/>
        <v>Google 검색</v>
      </c>
      <c r="J2433" s="24" t="str">
        <f>IF(F2433="","",INDEX('기사 리스트'!B:B,MATCH("https://skinnonews.com"&amp;A2433,'기사 리스트'!C:C,0)))</f>
        <v/>
      </c>
    </row>
    <row r="2434" spans="1:10">
      <c r="A2434" s="30" t="s">
        <v>2294</v>
      </c>
      <c r="B2434" s="30" t="s">
        <v>2910</v>
      </c>
      <c r="C2434" s="30">
        <v>2</v>
      </c>
      <c r="D2434" s="30">
        <v>2</v>
      </c>
      <c r="F2434" s="24" t="str">
        <f>IFERROR(MATCH(A2434,기사별유입!$J$3:$J$3072,0),"")</f>
        <v/>
      </c>
      <c r="G2434" s="24" t="str">
        <f>IF(F2434="","",F2434&amp;"@"&amp;COUNTIF($F$1:F2434,F2434))</f>
        <v/>
      </c>
      <c r="H2434" s="24" t="str">
        <f t="shared" si="37"/>
        <v>Google 검색</v>
      </c>
      <c r="J2434" s="24" t="str">
        <f>IF(F2434="","",INDEX('기사 리스트'!B:B,MATCH("https://skinnonews.com"&amp;A2434,'기사 리스트'!C:C,0)))</f>
        <v/>
      </c>
    </row>
    <row r="2435" spans="1:10">
      <c r="A2435" s="30" t="s">
        <v>3615</v>
      </c>
      <c r="B2435" s="30" t="s">
        <v>2910</v>
      </c>
      <c r="C2435" s="30">
        <v>2</v>
      </c>
      <c r="D2435" s="30">
        <v>2</v>
      </c>
      <c r="F2435" s="24" t="str">
        <f>IFERROR(MATCH(A2435,기사별유입!$J$3:$J$3072,0),"")</f>
        <v/>
      </c>
      <c r="G2435" s="24" t="str">
        <f>IF(F2435="","",F2435&amp;"@"&amp;COUNTIF($F$1:F2435,F2435))</f>
        <v/>
      </c>
      <c r="H2435" s="24" t="str">
        <f t="shared" ref="H2435:H2498" si="38">IF(B2435="naver","Naver 검색",IF(B2435="google","Google 검색",IF(B2435="(direct)","직접유입",UPPER(LEFT(B2435,1))&amp;MID(B2435,2,99))))</f>
        <v>Google 검색</v>
      </c>
      <c r="J2435" s="24" t="str">
        <f>IF(F2435="","",INDEX('기사 리스트'!B:B,MATCH("https://skinnonews.com"&amp;A2435,'기사 리스트'!C:C,0)))</f>
        <v/>
      </c>
    </row>
    <row r="2436" spans="1:10">
      <c r="A2436" s="30" t="s">
        <v>1436</v>
      </c>
      <c r="B2436" s="30" t="s">
        <v>2935</v>
      </c>
      <c r="C2436" s="30">
        <v>2</v>
      </c>
      <c r="D2436" s="30">
        <v>1</v>
      </c>
      <c r="F2436" s="24" t="str">
        <f>IFERROR(MATCH(A2436,기사별유입!$J$3:$J$3072,0),"")</f>
        <v/>
      </c>
      <c r="G2436" s="24" t="str">
        <f>IF(F2436="","",F2436&amp;"@"&amp;COUNTIF($F$1:F2436,F2436))</f>
        <v/>
      </c>
      <c r="H2436" s="24" t="str">
        <f t="shared" si="38"/>
        <v>M.search.naver.com</v>
      </c>
      <c r="J2436" s="24" t="str">
        <f>IF(F2436="","",INDEX('기사 리스트'!B:B,MATCH("https://skinnonews.com"&amp;A2436,'기사 리스트'!C:C,0)))</f>
        <v/>
      </c>
    </row>
    <row r="2437" spans="1:10">
      <c r="A2437" s="30" t="s">
        <v>3718</v>
      </c>
      <c r="B2437" s="30" t="s">
        <v>2910</v>
      </c>
      <c r="C2437" s="30">
        <v>2</v>
      </c>
      <c r="D2437" s="30">
        <v>1</v>
      </c>
      <c r="F2437" s="24" t="str">
        <f>IFERROR(MATCH(A2437,기사별유입!$J$3:$J$3072,0),"")</f>
        <v/>
      </c>
      <c r="G2437" s="24" t="str">
        <f>IF(F2437="","",F2437&amp;"@"&amp;COUNTIF($F$1:F2437,F2437))</f>
        <v/>
      </c>
      <c r="H2437" s="24" t="str">
        <f t="shared" si="38"/>
        <v>Google 검색</v>
      </c>
      <c r="J2437" s="24" t="str">
        <f>IF(F2437="","",INDEX('기사 리스트'!B:B,MATCH("https://skinnonews.com"&amp;A2437,'기사 리스트'!C:C,0)))</f>
        <v/>
      </c>
    </row>
    <row r="2438" spans="1:10">
      <c r="A2438" s="30" t="s">
        <v>3304</v>
      </c>
      <c r="B2438" s="30" t="s">
        <v>2911</v>
      </c>
      <c r="C2438" s="30">
        <v>2</v>
      </c>
      <c r="D2438" s="30">
        <v>1</v>
      </c>
      <c r="F2438" s="24" t="str">
        <f>IFERROR(MATCH(A2438,기사별유입!$J$3:$J$3072,0),"")</f>
        <v/>
      </c>
      <c r="G2438" s="24" t="str">
        <f>IF(F2438="","",F2438&amp;"@"&amp;COUNTIF($F$1:F2438,F2438))</f>
        <v/>
      </c>
      <c r="H2438" s="24" t="str">
        <f t="shared" si="38"/>
        <v>Naver 검색</v>
      </c>
      <c r="J2438" s="24" t="str">
        <f>IF(F2438="","",INDEX('기사 리스트'!B:B,MATCH("https://skinnonews.com"&amp;A2438,'기사 리스트'!C:C,0)))</f>
        <v/>
      </c>
    </row>
    <row r="2439" spans="1:10">
      <c r="A2439" s="30" t="s">
        <v>2560</v>
      </c>
      <c r="B2439" s="30" t="s">
        <v>2910</v>
      </c>
      <c r="C2439" s="30">
        <v>2</v>
      </c>
      <c r="D2439" s="30">
        <v>2</v>
      </c>
      <c r="F2439" s="24" t="str">
        <f>IFERROR(MATCH(A2439,기사별유입!$J$3:$J$3072,0),"")</f>
        <v/>
      </c>
      <c r="G2439" s="24" t="str">
        <f>IF(F2439="","",F2439&amp;"@"&amp;COUNTIF($F$1:F2439,F2439))</f>
        <v/>
      </c>
      <c r="H2439" s="24" t="str">
        <f t="shared" si="38"/>
        <v>Google 검색</v>
      </c>
      <c r="J2439" s="24" t="str">
        <f>IF(F2439="","",INDEX('기사 리스트'!B:B,MATCH("https://skinnonews.com"&amp;A2439,'기사 리스트'!C:C,0)))</f>
        <v/>
      </c>
    </row>
    <row r="2440" spans="1:10">
      <c r="A2440" s="30" t="s">
        <v>2562</v>
      </c>
      <c r="B2440" s="30" t="s">
        <v>2910</v>
      </c>
      <c r="C2440" s="30">
        <v>2</v>
      </c>
      <c r="D2440" s="30">
        <v>2</v>
      </c>
      <c r="F2440" s="24" t="str">
        <f>IFERROR(MATCH(A2440,기사별유입!$J$3:$J$3072,0),"")</f>
        <v/>
      </c>
      <c r="G2440" s="24" t="str">
        <f>IF(F2440="","",F2440&amp;"@"&amp;COUNTIF($F$1:F2440,F2440))</f>
        <v/>
      </c>
      <c r="H2440" s="24" t="str">
        <f t="shared" si="38"/>
        <v>Google 검색</v>
      </c>
      <c r="J2440" s="24" t="str">
        <f>IF(F2440="","",INDEX('기사 리스트'!B:B,MATCH("https://skinnonews.com"&amp;A2440,'기사 리스트'!C:C,0)))</f>
        <v/>
      </c>
    </row>
    <row r="2441" spans="1:10">
      <c r="A2441" s="30" t="s">
        <v>1719</v>
      </c>
      <c r="B2441" s="30" t="s">
        <v>2910</v>
      </c>
      <c r="C2441" s="30">
        <v>2</v>
      </c>
      <c r="D2441" s="30">
        <v>2</v>
      </c>
      <c r="F2441" s="24" t="str">
        <f>IFERROR(MATCH(A2441,기사별유입!$J$3:$J$3072,0),"")</f>
        <v/>
      </c>
      <c r="G2441" s="24" t="str">
        <f>IF(F2441="","",F2441&amp;"@"&amp;COUNTIF($F$1:F2441,F2441))</f>
        <v/>
      </c>
      <c r="H2441" s="24" t="str">
        <f t="shared" si="38"/>
        <v>Google 검색</v>
      </c>
      <c r="J2441" s="24" t="str">
        <f>IF(F2441="","",INDEX('기사 리스트'!B:B,MATCH("https://skinnonews.com"&amp;A2441,'기사 리스트'!C:C,0)))</f>
        <v/>
      </c>
    </row>
    <row r="2442" spans="1:10">
      <c r="A2442" s="30" t="s">
        <v>3720</v>
      </c>
      <c r="B2442" s="30" t="s">
        <v>2910</v>
      </c>
      <c r="C2442" s="30">
        <v>2</v>
      </c>
      <c r="D2442" s="30">
        <v>2</v>
      </c>
      <c r="F2442" s="24" t="str">
        <f>IFERROR(MATCH(A2442,기사별유입!$J$3:$J$3072,0),"")</f>
        <v/>
      </c>
      <c r="G2442" s="24" t="str">
        <f>IF(F2442="","",F2442&amp;"@"&amp;COUNTIF($F$1:F2442,F2442))</f>
        <v/>
      </c>
      <c r="H2442" s="24" t="str">
        <f t="shared" si="38"/>
        <v>Google 검색</v>
      </c>
      <c r="J2442" s="24" t="str">
        <f>IF(F2442="","",INDEX('기사 리스트'!B:B,MATCH("https://skinnonews.com"&amp;A2442,'기사 리스트'!C:C,0)))</f>
        <v/>
      </c>
    </row>
    <row r="2443" spans="1:10">
      <c r="A2443" s="30" t="s">
        <v>2097</v>
      </c>
      <c r="B2443" s="30" t="s">
        <v>2910</v>
      </c>
      <c r="C2443" s="30">
        <v>2</v>
      </c>
      <c r="D2443" s="30">
        <v>2</v>
      </c>
      <c r="F2443" s="24" t="str">
        <f>IFERROR(MATCH(A2443,기사별유입!$J$3:$J$3072,0),"")</f>
        <v/>
      </c>
      <c r="G2443" s="24" t="str">
        <f>IF(F2443="","",F2443&amp;"@"&amp;COUNTIF($F$1:F2443,F2443))</f>
        <v/>
      </c>
      <c r="H2443" s="24" t="str">
        <f t="shared" si="38"/>
        <v>Google 검색</v>
      </c>
      <c r="J2443" s="24" t="str">
        <f>IF(F2443="","",INDEX('기사 리스트'!B:B,MATCH("https://skinnonews.com"&amp;A2443,'기사 리스트'!C:C,0)))</f>
        <v/>
      </c>
    </row>
    <row r="2444" spans="1:10">
      <c r="A2444" s="30" t="s">
        <v>3721</v>
      </c>
      <c r="B2444" s="30" t="s">
        <v>2910</v>
      </c>
      <c r="C2444" s="30">
        <v>2</v>
      </c>
      <c r="D2444" s="30">
        <v>2</v>
      </c>
      <c r="F2444" s="24" t="str">
        <f>IFERROR(MATCH(A2444,기사별유입!$J$3:$J$3072,0),"")</f>
        <v/>
      </c>
      <c r="G2444" s="24" t="str">
        <f>IF(F2444="","",F2444&amp;"@"&amp;COUNTIF($F$1:F2444,F2444))</f>
        <v/>
      </c>
      <c r="H2444" s="24" t="str">
        <f t="shared" si="38"/>
        <v>Google 검색</v>
      </c>
      <c r="J2444" s="24" t="str">
        <f>IF(F2444="","",INDEX('기사 리스트'!B:B,MATCH("https://skinnonews.com"&amp;A2444,'기사 리스트'!C:C,0)))</f>
        <v/>
      </c>
    </row>
    <row r="2445" spans="1:10">
      <c r="A2445" s="30" t="s">
        <v>2566</v>
      </c>
      <c r="B2445" s="30" t="s">
        <v>2958</v>
      </c>
      <c r="C2445" s="30">
        <v>2</v>
      </c>
      <c r="D2445" s="30">
        <v>2</v>
      </c>
      <c r="F2445" s="24" t="str">
        <f>IFERROR(MATCH(A2445,기사별유입!$J$3:$J$3072,0),"")</f>
        <v/>
      </c>
      <c r="G2445" s="24" t="str">
        <f>IF(F2445="","",F2445&amp;"@"&amp;COUNTIF($F$1:F2445,F2445))</f>
        <v/>
      </c>
      <c r="H2445" s="24" t="str">
        <f t="shared" si="38"/>
        <v>M.facebook.com</v>
      </c>
      <c r="J2445" s="24" t="str">
        <f>IF(F2445="","",INDEX('기사 리스트'!B:B,MATCH("https://skinnonews.com"&amp;A2445,'기사 리스트'!C:C,0)))</f>
        <v/>
      </c>
    </row>
    <row r="2446" spans="1:10">
      <c r="A2446" s="30" t="s">
        <v>3152</v>
      </c>
      <c r="B2446" s="30" t="s">
        <v>2910</v>
      </c>
      <c r="C2446" s="30">
        <v>2</v>
      </c>
      <c r="D2446" s="30">
        <v>2</v>
      </c>
      <c r="F2446" s="24" t="str">
        <f>IFERROR(MATCH(A2446,기사별유입!$J$3:$J$3072,0),"")</f>
        <v/>
      </c>
      <c r="G2446" s="24" t="str">
        <f>IF(F2446="","",F2446&amp;"@"&amp;COUNTIF($F$1:F2446,F2446))</f>
        <v/>
      </c>
      <c r="H2446" s="24" t="str">
        <f t="shared" si="38"/>
        <v>Google 검색</v>
      </c>
      <c r="J2446" s="24" t="str">
        <f>IF(F2446="","",INDEX('기사 리스트'!B:B,MATCH("https://skinnonews.com"&amp;A2446,'기사 리스트'!C:C,0)))</f>
        <v/>
      </c>
    </row>
    <row r="2447" spans="1:10">
      <c r="A2447" s="30" t="s">
        <v>3722</v>
      </c>
      <c r="B2447" s="30" t="s">
        <v>2910</v>
      </c>
      <c r="C2447" s="30">
        <v>2</v>
      </c>
      <c r="D2447" s="30">
        <v>2</v>
      </c>
      <c r="F2447" s="24" t="str">
        <f>IFERROR(MATCH(A2447,기사별유입!$J$3:$J$3072,0),"")</f>
        <v/>
      </c>
      <c r="G2447" s="24" t="str">
        <f>IF(F2447="","",F2447&amp;"@"&amp;COUNTIF($F$1:F2447,F2447))</f>
        <v/>
      </c>
      <c r="H2447" s="24" t="str">
        <f t="shared" si="38"/>
        <v>Google 검색</v>
      </c>
      <c r="J2447" s="24" t="str">
        <f>IF(F2447="","",INDEX('기사 리스트'!B:B,MATCH("https://skinnonews.com"&amp;A2447,'기사 리스트'!C:C,0)))</f>
        <v/>
      </c>
    </row>
    <row r="2448" spans="1:10">
      <c r="A2448" s="30" t="s">
        <v>1560</v>
      </c>
      <c r="B2448" s="30" t="s">
        <v>2910</v>
      </c>
      <c r="C2448" s="30">
        <v>2</v>
      </c>
      <c r="D2448" s="30">
        <v>2</v>
      </c>
      <c r="F2448" s="24" t="str">
        <f>IFERROR(MATCH(A2448,기사별유입!$J$3:$J$3072,0),"")</f>
        <v/>
      </c>
      <c r="G2448" s="24" t="str">
        <f>IF(F2448="","",F2448&amp;"@"&amp;COUNTIF($F$1:F2448,F2448))</f>
        <v/>
      </c>
      <c r="H2448" s="24" t="str">
        <f t="shared" si="38"/>
        <v>Google 검색</v>
      </c>
      <c r="J2448" s="24" t="str">
        <f>IF(F2448="","",INDEX('기사 리스트'!B:B,MATCH("https://skinnonews.com"&amp;A2448,'기사 리스트'!C:C,0)))</f>
        <v/>
      </c>
    </row>
    <row r="2449" spans="1:10">
      <c r="A2449" s="30" t="s">
        <v>1998</v>
      </c>
      <c r="B2449" s="30" t="s">
        <v>2916</v>
      </c>
      <c r="C2449" s="30">
        <v>2</v>
      </c>
      <c r="D2449" s="30">
        <v>2</v>
      </c>
      <c r="F2449" s="24" t="str">
        <f>IFERROR(MATCH(A2449,기사별유입!$J$3:$J$3072,0),"")</f>
        <v/>
      </c>
      <c r="G2449" s="24" t="str">
        <f>IF(F2449="","",F2449&amp;"@"&amp;COUNTIF($F$1:F2449,F2449))</f>
        <v/>
      </c>
      <c r="H2449" s="24" t="str">
        <f t="shared" si="38"/>
        <v>Bing</v>
      </c>
      <c r="J2449" s="24" t="str">
        <f>IF(F2449="","",INDEX('기사 리스트'!B:B,MATCH("https://skinnonews.com"&amp;A2449,'기사 리스트'!C:C,0)))</f>
        <v/>
      </c>
    </row>
    <row r="2450" spans="1:10">
      <c r="A2450" s="30" t="s">
        <v>3723</v>
      </c>
      <c r="B2450" s="30" t="s">
        <v>2910</v>
      </c>
      <c r="C2450" s="30">
        <v>2</v>
      </c>
      <c r="D2450" s="30">
        <v>2</v>
      </c>
      <c r="F2450" s="24" t="str">
        <f>IFERROR(MATCH(A2450,기사별유입!$J$3:$J$3072,0),"")</f>
        <v/>
      </c>
      <c r="G2450" s="24" t="str">
        <f>IF(F2450="","",F2450&amp;"@"&amp;COUNTIF($F$1:F2450,F2450))</f>
        <v/>
      </c>
      <c r="H2450" s="24" t="str">
        <f t="shared" si="38"/>
        <v>Google 검색</v>
      </c>
      <c r="J2450" s="24" t="str">
        <f>IF(F2450="","",INDEX('기사 리스트'!B:B,MATCH("https://skinnonews.com"&amp;A2450,'기사 리스트'!C:C,0)))</f>
        <v/>
      </c>
    </row>
    <row r="2451" spans="1:10">
      <c r="A2451" s="30" t="s">
        <v>2764</v>
      </c>
      <c r="B2451" s="30" t="s">
        <v>2910</v>
      </c>
      <c r="C2451" s="30">
        <v>2</v>
      </c>
      <c r="D2451" s="30">
        <v>1</v>
      </c>
      <c r="F2451" s="24" t="str">
        <f>IFERROR(MATCH(A2451,기사별유입!$J$3:$J$3072,0),"")</f>
        <v/>
      </c>
      <c r="G2451" s="24" t="str">
        <f>IF(F2451="","",F2451&amp;"@"&amp;COUNTIF($F$1:F2451,F2451))</f>
        <v/>
      </c>
      <c r="H2451" s="24" t="str">
        <f t="shared" si="38"/>
        <v>Google 검색</v>
      </c>
      <c r="J2451" s="24" t="str">
        <f>IF(F2451="","",INDEX('기사 리스트'!B:B,MATCH("https://skinnonews.com"&amp;A2451,'기사 리스트'!C:C,0)))</f>
        <v/>
      </c>
    </row>
    <row r="2452" spans="1:10">
      <c r="A2452" s="30" t="s">
        <v>2568</v>
      </c>
      <c r="B2452" s="30" t="s">
        <v>2910</v>
      </c>
      <c r="C2452" s="30">
        <v>2</v>
      </c>
      <c r="D2452" s="30">
        <v>2</v>
      </c>
      <c r="F2452" s="24" t="str">
        <f>IFERROR(MATCH(A2452,기사별유입!$J$3:$J$3072,0),"")</f>
        <v/>
      </c>
      <c r="G2452" s="24" t="str">
        <f>IF(F2452="","",F2452&amp;"@"&amp;COUNTIF($F$1:F2452,F2452))</f>
        <v/>
      </c>
      <c r="H2452" s="24" t="str">
        <f t="shared" si="38"/>
        <v>Google 검색</v>
      </c>
      <c r="J2452" s="24" t="str">
        <f>IF(F2452="","",INDEX('기사 리스트'!B:B,MATCH("https://skinnonews.com"&amp;A2452,'기사 리스트'!C:C,0)))</f>
        <v/>
      </c>
    </row>
    <row r="2453" spans="1:10">
      <c r="A2453" s="30" t="s">
        <v>1346</v>
      </c>
      <c r="B2453" s="30" t="s">
        <v>2925</v>
      </c>
      <c r="C2453" s="30">
        <v>2</v>
      </c>
      <c r="D2453" s="30">
        <v>2</v>
      </c>
      <c r="F2453" s="24" t="str">
        <f>IFERROR(MATCH(A2453,기사별유입!$J$3:$J$3072,0),"")</f>
        <v/>
      </c>
      <c r="G2453" s="24" t="str">
        <f>IF(F2453="","",F2453&amp;"@"&amp;COUNTIF($F$1:F2453,F2453))</f>
        <v/>
      </c>
      <c r="H2453" s="24" t="str">
        <f t="shared" si="38"/>
        <v>Naver.com</v>
      </c>
      <c r="J2453" s="24" t="str">
        <f>IF(F2453="","",INDEX('기사 리스트'!B:B,MATCH("https://skinnonews.com"&amp;A2453,'기사 리스트'!C:C,0)))</f>
        <v/>
      </c>
    </row>
    <row r="2454" spans="1:10">
      <c r="A2454" s="30" t="s">
        <v>1346</v>
      </c>
      <c r="B2454" s="30" t="s">
        <v>2918</v>
      </c>
      <c r="C2454" s="30">
        <v>2</v>
      </c>
      <c r="D2454" s="30">
        <v>2</v>
      </c>
      <c r="F2454" s="24" t="str">
        <f>IFERROR(MATCH(A2454,기사별유입!$J$3:$J$3072,0),"")</f>
        <v/>
      </c>
      <c r="G2454" s="24" t="str">
        <f>IF(F2454="","",F2454&amp;"@"&amp;COUNTIF($F$1:F2454,F2454))</f>
        <v/>
      </c>
      <c r="H2454" s="24" t="str">
        <f t="shared" si="38"/>
        <v>Skenergy.com</v>
      </c>
      <c r="J2454" s="24" t="str">
        <f>IF(F2454="","",INDEX('기사 리스트'!B:B,MATCH("https://skinnonews.com"&amp;A2454,'기사 리스트'!C:C,0)))</f>
        <v/>
      </c>
    </row>
    <row r="2455" spans="1:10">
      <c r="A2455" s="30" t="s">
        <v>2001</v>
      </c>
      <c r="B2455" s="30" t="s">
        <v>2931</v>
      </c>
      <c r="C2455" s="30">
        <v>2</v>
      </c>
      <c r="D2455" s="30">
        <v>2</v>
      </c>
      <c r="F2455" s="24" t="str">
        <f>IFERROR(MATCH(A2455,기사별유입!$J$3:$J$3072,0),"")</f>
        <v/>
      </c>
      <c r="G2455" s="24" t="str">
        <f>IF(F2455="","",F2455&amp;"@"&amp;COUNTIF($F$1:F2455,F2455))</f>
        <v/>
      </c>
      <c r="H2455" s="24" t="str">
        <f t="shared" si="38"/>
        <v>Sktradinginternational.com</v>
      </c>
      <c r="J2455" s="24" t="str">
        <f>IF(F2455="","",INDEX('기사 리스트'!B:B,MATCH("https://skinnonews.com"&amp;A2455,'기사 리스트'!C:C,0)))</f>
        <v/>
      </c>
    </row>
    <row r="2456" spans="1:10">
      <c r="A2456" s="30" t="s">
        <v>1720</v>
      </c>
      <c r="B2456" s="30" t="s">
        <v>2911</v>
      </c>
      <c r="C2456" s="30">
        <v>2</v>
      </c>
      <c r="D2456" s="30">
        <v>2</v>
      </c>
      <c r="F2456" s="24" t="str">
        <f>IFERROR(MATCH(A2456,기사별유입!$J$3:$J$3072,0),"")</f>
        <v/>
      </c>
      <c r="G2456" s="24" t="str">
        <f>IF(F2456="","",F2456&amp;"@"&amp;COUNTIF($F$1:F2456,F2456))</f>
        <v/>
      </c>
      <c r="H2456" s="24" t="str">
        <f t="shared" si="38"/>
        <v>Naver 검색</v>
      </c>
      <c r="J2456" s="24" t="str">
        <f>IF(F2456="","",INDEX('기사 리스트'!B:B,MATCH("https://skinnonews.com"&amp;A2456,'기사 리스트'!C:C,0)))</f>
        <v/>
      </c>
    </row>
    <row r="2457" spans="1:10">
      <c r="A2457" s="30" t="s">
        <v>2100</v>
      </c>
      <c r="B2457" s="30" t="s">
        <v>2910</v>
      </c>
      <c r="C2457" s="30">
        <v>2</v>
      </c>
      <c r="D2457" s="30">
        <v>2</v>
      </c>
      <c r="F2457" s="24" t="str">
        <f>IFERROR(MATCH(A2457,기사별유입!$J$3:$J$3072,0),"")</f>
        <v/>
      </c>
      <c r="G2457" s="24" t="str">
        <f>IF(F2457="","",F2457&amp;"@"&amp;COUNTIF($F$1:F2457,F2457))</f>
        <v/>
      </c>
      <c r="H2457" s="24" t="str">
        <f t="shared" si="38"/>
        <v>Google 검색</v>
      </c>
      <c r="J2457" s="24" t="str">
        <f>IF(F2457="","",INDEX('기사 리스트'!B:B,MATCH("https://skinnonews.com"&amp;A2457,'기사 리스트'!C:C,0)))</f>
        <v/>
      </c>
    </row>
    <row r="2458" spans="1:10">
      <c r="A2458" s="30" t="s">
        <v>3309</v>
      </c>
      <c r="B2458" s="30" t="s">
        <v>2910</v>
      </c>
      <c r="C2458" s="30">
        <v>2</v>
      </c>
      <c r="D2458" s="30">
        <v>2</v>
      </c>
      <c r="F2458" s="24" t="str">
        <f>IFERROR(MATCH(A2458,기사별유입!$J$3:$J$3072,0),"")</f>
        <v/>
      </c>
      <c r="G2458" s="24" t="str">
        <f>IF(F2458="","",F2458&amp;"@"&amp;COUNTIF($F$1:F2458,F2458))</f>
        <v/>
      </c>
      <c r="H2458" s="24" t="str">
        <f t="shared" si="38"/>
        <v>Google 검색</v>
      </c>
      <c r="J2458" s="24" t="str">
        <f>IF(F2458="","",INDEX('기사 리스트'!B:B,MATCH("https://skinnonews.com"&amp;A2458,'기사 리스트'!C:C,0)))</f>
        <v/>
      </c>
    </row>
    <row r="2459" spans="1:10">
      <c r="A2459" s="30" t="s">
        <v>2420</v>
      </c>
      <c r="B2459" s="30" t="s">
        <v>2910</v>
      </c>
      <c r="C2459" s="30">
        <v>2</v>
      </c>
      <c r="D2459" s="30">
        <v>2</v>
      </c>
      <c r="F2459" s="24" t="str">
        <f>IFERROR(MATCH(A2459,기사별유입!$J$3:$J$3072,0),"")</f>
        <v/>
      </c>
      <c r="G2459" s="24" t="str">
        <f>IF(F2459="","",F2459&amp;"@"&amp;COUNTIF($F$1:F2459,F2459))</f>
        <v/>
      </c>
      <c r="H2459" s="24" t="str">
        <f t="shared" si="38"/>
        <v>Google 검색</v>
      </c>
      <c r="J2459" s="24" t="str">
        <f>IF(F2459="","",INDEX('기사 리스트'!B:B,MATCH("https://skinnonews.com"&amp;A2459,'기사 리스트'!C:C,0)))</f>
        <v/>
      </c>
    </row>
    <row r="2460" spans="1:10">
      <c r="A2460" s="30" t="s">
        <v>2421</v>
      </c>
      <c r="B2460" s="30" t="s">
        <v>2910</v>
      </c>
      <c r="C2460" s="30">
        <v>2</v>
      </c>
      <c r="D2460" s="30">
        <v>2</v>
      </c>
      <c r="F2460" s="24" t="str">
        <f>IFERROR(MATCH(A2460,기사별유입!$J$3:$J$3072,0),"")</f>
        <v/>
      </c>
      <c r="G2460" s="24" t="str">
        <f>IF(F2460="","",F2460&amp;"@"&amp;COUNTIF($F$1:F2460,F2460))</f>
        <v/>
      </c>
      <c r="H2460" s="24" t="str">
        <f t="shared" si="38"/>
        <v>Google 검색</v>
      </c>
      <c r="J2460" s="24" t="str">
        <f>IF(F2460="","",INDEX('기사 리스트'!B:B,MATCH("https://skinnonews.com"&amp;A2460,'기사 리스트'!C:C,0)))</f>
        <v/>
      </c>
    </row>
    <row r="2461" spans="1:10">
      <c r="A2461" s="30" t="s">
        <v>2570</v>
      </c>
      <c r="B2461" s="30" t="s">
        <v>2935</v>
      </c>
      <c r="C2461" s="30">
        <v>2</v>
      </c>
      <c r="D2461" s="30">
        <v>1</v>
      </c>
      <c r="F2461" s="24" t="str">
        <f>IFERROR(MATCH(A2461,기사별유입!$J$3:$J$3072,0),"")</f>
        <v/>
      </c>
      <c r="G2461" s="24" t="str">
        <f>IF(F2461="","",F2461&amp;"@"&amp;COUNTIF($F$1:F2461,F2461))</f>
        <v/>
      </c>
      <c r="H2461" s="24" t="str">
        <f t="shared" si="38"/>
        <v>M.search.naver.com</v>
      </c>
      <c r="J2461" s="24" t="str">
        <f>IF(F2461="","",INDEX('기사 리스트'!B:B,MATCH("https://skinnonews.com"&amp;A2461,'기사 리스트'!C:C,0)))</f>
        <v/>
      </c>
    </row>
    <row r="2462" spans="1:10">
      <c r="A2462" s="30" t="s">
        <v>1341</v>
      </c>
      <c r="B2462" s="30" t="s">
        <v>2925</v>
      </c>
      <c r="C2462" s="30">
        <v>2</v>
      </c>
      <c r="D2462" s="30">
        <v>2</v>
      </c>
      <c r="F2462" s="24" t="str">
        <f>IFERROR(MATCH(A2462,기사별유입!$J$3:$J$3072,0),"")</f>
        <v/>
      </c>
      <c r="G2462" s="24" t="str">
        <f>IF(F2462="","",F2462&amp;"@"&amp;COUNTIF($F$1:F2462,F2462))</f>
        <v/>
      </c>
      <c r="H2462" s="24" t="str">
        <f t="shared" si="38"/>
        <v>Naver.com</v>
      </c>
      <c r="J2462" s="24" t="str">
        <f>IF(F2462="","",INDEX('기사 리스트'!B:B,MATCH("https://skinnonews.com"&amp;A2462,'기사 리스트'!C:C,0)))</f>
        <v/>
      </c>
    </row>
    <row r="2463" spans="1:10">
      <c r="A2463" s="30" t="s">
        <v>2198</v>
      </c>
      <c r="B2463" s="30" t="s">
        <v>2911</v>
      </c>
      <c r="C2463" s="30">
        <v>2</v>
      </c>
      <c r="D2463" s="30">
        <v>2</v>
      </c>
      <c r="F2463" s="24" t="str">
        <f>IFERROR(MATCH(A2463,기사별유입!$J$3:$J$3072,0),"")</f>
        <v/>
      </c>
      <c r="G2463" s="24" t="str">
        <f>IF(F2463="","",F2463&amp;"@"&amp;COUNTIF($F$1:F2463,F2463))</f>
        <v/>
      </c>
      <c r="H2463" s="24" t="str">
        <f t="shared" si="38"/>
        <v>Naver 검색</v>
      </c>
      <c r="J2463" s="24" t="str">
        <f>IF(F2463="","",INDEX('기사 리스트'!B:B,MATCH("https://skinnonews.com"&amp;A2463,'기사 리스트'!C:C,0)))</f>
        <v/>
      </c>
    </row>
    <row r="2464" spans="1:10">
      <c r="A2464" s="30" t="s">
        <v>2422</v>
      </c>
      <c r="B2464" s="30" t="s">
        <v>2910</v>
      </c>
      <c r="C2464" s="30">
        <v>2</v>
      </c>
      <c r="D2464" s="30">
        <v>2</v>
      </c>
      <c r="F2464" s="24" t="str">
        <f>IFERROR(MATCH(A2464,기사별유입!$J$3:$J$3072,0),"")</f>
        <v/>
      </c>
      <c r="G2464" s="24" t="str">
        <f>IF(F2464="","",F2464&amp;"@"&amp;COUNTIF($F$1:F2464,F2464))</f>
        <v/>
      </c>
      <c r="H2464" s="24" t="str">
        <f t="shared" si="38"/>
        <v>Google 검색</v>
      </c>
      <c r="J2464" s="24" t="str">
        <f>IF(F2464="","",INDEX('기사 리스트'!B:B,MATCH("https://skinnonews.com"&amp;A2464,'기사 리스트'!C:C,0)))</f>
        <v/>
      </c>
    </row>
    <row r="2465" spans="1:10">
      <c r="A2465" s="30" t="s">
        <v>3154</v>
      </c>
      <c r="B2465" s="30" t="s">
        <v>2910</v>
      </c>
      <c r="C2465" s="30">
        <v>2</v>
      </c>
      <c r="D2465" s="30">
        <v>2</v>
      </c>
      <c r="F2465" s="24" t="str">
        <f>IFERROR(MATCH(A2465,기사별유입!$J$3:$J$3072,0),"")</f>
        <v/>
      </c>
      <c r="G2465" s="24" t="str">
        <f>IF(F2465="","",F2465&amp;"@"&amp;COUNTIF($F$1:F2465,F2465))</f>
        <v/>
      </c>
      <c r="H2465" s="24" t="str">
        <f t="shared" si="38"/>
        <v>Google 검색</v>
      </c>
      <c r="J2465" s="24" t="str">
        <f>IF(F2465="","",INDEX('기사 리스트'!B:B,MATCH("https://skinnonews.com"&amp;A2465,'기사 리스트'!C:C,0)))</f>
        <v/>
      </c>
    </row>
    <row r="2466" spans="1:10">
      <c r="A2466" s="30" t="s">
        <v>1779</v>
      </c>
      <c r="B2466" s="30" t="s">
        <v>2911</v>
      </c>
      <c r="C2466" s="30">
        <v>2</v>
      </c>
      <c r="D2466" s="30">
        <v>2</v>
      </c>
      <c r="F2466" s="24" t="str">
        <f>IFERROR(MATCH(A2466,기사별유입!$J$3:$J$3072,0),"")</f>
        <v/>
      </c>
      <c r="G2466" s="24" t="str">
        <f>IF(F2466="","",F2466&amp;"@"&amp;COUNTIF($F$1:F2466,F2466))</f>
        <v/>
      </c>
      <c r="H2466" s="24" t="str">
        <f t="shared" si="38"/>
        <v>Naver 검색</v>
      </c>
      <c r="J2466" s="24" t="str">
        <f>IF(F2466="","",INDEX('기사 리스트'!B:B,MATCH("https://skinnonews.com"&amp;A2466,'기사 리스트'!C:C,0)))</f>
        <v/>
      </c>
    </row>
    <row r="2467" spans="1:10">
      <c r="A2467" s="30" t="s">
        <v>3618</v>
      </c>
      <c r="B2467" s="30" t="s">
        <v>2910</v>
      </c>
      <c r="C2467" s="30">
        <v>2</v>
      </c>
      <c r="D2467" s="30">
        <v>2</v>
      </c>
      <c r="F2467" s="24" t="str">
        <f>IFERROR(MATCH(A2467,기사별유입!$J$3:$J$3072,0),"")</f>
        <v/>
      </c>
      <c r="G2467" s="24" t="str">
        <f>IF(F2467="","",F2467&amp;"@"&amp;COUNTIF($F$1:F2467,F2467))</f>
        <v/>
      </c>
      <c r="H2467" s="24" t="str">
        <f t="shared" si="38"/>
        <v>Google 검색</v>
      </c>
      <c r="J2467" s="24" t="str">
        <f>IF(F2467="","",INDEX('기사 리스트'!B:B,MATCH("https://skinnonews.com"&amp;A2467,'기사 리스트'!C:C,0)))</f>
        <v/>
      </c>
    </row>
    <row r="2468" spans="1:10">
      <c r="A2468" s="30" t="s">
        <v>2767</v>
      </c>
      <c r="B2468" s="30" t="s">
        <v>2910</v>
      </c>
      <c r="C2468" s="30">
        <v>2</v>
      </c>
      <c r="D2468" s="30">
        <v>2</v>
      </c>
      <c r="F2468" s="24" t="str">
        <f>IFERROR(MATCH(A2468,기사별유입!$J$3:$J$3072,0),"")</f>
        <v/>
      </c>
      <c r="G2468" s="24" t="str">
        <f>IF(F2468="","",F2468&amp;"@"&amp;COUNTIF($F$1:F2468,F2468))</f>
        <v/>
      </c>
      <c r="H2468" s="24" t="str">
        <f t="shared" si="38"/>
        <v>Google 검색</v>
      </c>
      <c r="J2468" s="24" t="str">
        <f>IF(F2468="","",INDEX('기사 리스트'!B:B,MATCH("https://skinnonews.com"&amp;A2468,'기사 리스트'!C:C,0)))</f>
        <v/>
      </c>
    </row>
    <row r="2469" spans="1:10">
      <c r="A2469" s="30" t="s">
        <v>3725</v>
      </c>
      <c r="B2469" s="30" t="s">
        <v>2910</v>
      </c>
      <c r="C2469" s="30">
        <v>2</v>
      </c>
      <c r="D2469" s="30">
        <v>2</v>
      </c>
      <c r="F2469" s="24" t="str">
        <f>IFERROR(MATCH(A2469,기사별유입!$J$3:$J$3072,0),"")</f>
        <v/>
      </c>
      <c r="G2469" s="24" t="str">
        <f>IF(F2469="","",F2469&amp;"@"&amp;COUNTIF($F$1:F2469,F2469))</f>
        <v/>
      </c>
      <c r="H2469" s="24" t="str">
        <f t="shared" si="38"/>
        <v>Google 검색</v>
      </c>
      <c r="J2469" s="24" t="str">
        <f>IF(F2469="","",INDEX('기사 리스트'!B:B,MATCH("https://skinnonews.com"&amp;A2469,'기사 리스트'!C:C,0)))</f>
        <v/>
      </c>
    </row>
    <row r="2470" spans="1:10">
      <c r="A2470" s="30" t="s">
        <v>2003</v>
      </c>
      <c r="B2470" s="30" t="s">
        <v>2911</v>
      </c>
      <c r="C2470" s="30">
        <v>2</v>
      </c>
      <c r="D2470" s="30">
        <v>2</v>
      </c>
      <c r="F2470" s="24" t="str">
        <f>IFERROR(MATCH(A2470,기사별유입!$J$3:$J$3072,0),"")</f>
        <v/>
      </c>
      <c r="G2470" s="24" t="str">
        <f>IF(F2470="","",F2470&amp;"@"&amp;COUNTIF($F$1:F2470,F2470))</f>
        <v/>
      </c>
      <c r="H2470" s="24" t="str">
        <f t="shared" si="38"/>
        <v>Naver 검색</v>
      </c>
      <c r="J2470" s="24" t="str">
        <f>IF(F2470="","",INDEX('기사 리스트'!B:B,MATCH("https://skinnonews.com"&amp;A2470,'기사 리스트'!C:C,0)))</f>
        <v/>
      </c>
    </row>
    <row r="2471" spans="1:10">
      <c r="A2471" s="30" t="s">
        <v>2199</v>
      </c>
      <c r="B2471" s="30" t="s">
        <v>2910</v>
      </c>
      <c r="C2471" s="30">
        <v>2</v>
      </c>
      <c r="D2471" s="30">
        <v>2</v>
      </c>
      <c r="F2471" s="24" t="str">
        <f>IFERROR(MATCH(A2471,기사별유입!$J$3:$J$3072,0),"")</f>
        <v/>
      </c>
      <c r="G2471" s="24" t="str">
        <f>IF(F2471="","",F2471&amp;"@"&amp;COUNTIF($F$1:F2471,F2471))</f>
        <v/>
      </c>
      <c r="H2471" s="24" t="str">
        <f t="shared" si="38"/>
        <v>Google 검색</v>
      </c>
      <c r="J2471" s="24" t="str">
        <f>IF(F2471="","",INDEX('기사 리스트'!B:B,MATCH("https://skinnonews.com"&amp;A2471,'기사 리스트'!C:C,0)))</f>
        <v/>
      </c>
    </row>
    <row r="2472" spans="1:10">
      <c r="A2472" s="30" t="s">
        <v>2200</v>
      </c>
      <c r="B2472" s="30" t="s">
        <v>2910</v>
      </c>
      <c r="C2472" s="30">
        <v>2</v>
      </c>
      <c r="D2472" s="30">
        <v>2</v>
      </c>
      <c r="F2472" s="24" t="str">
        <f>IFERROR(MATCH(A2472,기사별유입!$J$3:$J$3072,0),"")</f>
        <v/>
      </c>
      <c r="G2472" s="24" t="str">
        <f>IF(F2472="","",F2472&amp;"@"&amp;COUNTIF($F$1:F2472,F2472))</f>
        <v/>
      </c>
      <c r="H2472" s="24" t="str">
        <f t="shared" si="38"/>
        <v>Google 검색</v>
      </c>
      <c r="J2472" s="24" t="str">
        <f>IF(F2472="","",INDEX('기사 리스트'!B:B,MATCH("https://skinnonews.com"&amp;A2472,'기사 리스트'!C:C,0)))</f>
        <v/>
      </c>
    </row>
    <row r="2473" spans="1:10">
      <c r="A2473" s="30" t="s">
        <v>3726</v>
      </c>
      <c r="B2473" s="30" t="s">
        <v>2911</v>
      </c>
      <c r="C2473" s="30">
        <v>2</v>
      </c>
      <c r="D2473" s="30">
        <v>2</v>
      </c>
      <c r="F2473" s="24" t="str">
        <f>IFERROR(MATCH(A2473,기사별유입!$J$3:$J$3072,0),"")</f>
        <v/>
      </c>
      <c r="G2473" s="24" t="str">
        <f>IF(F2473="","",F2473&amp;"@"&amp;COUNTIF($F$1:F2473,F2473))</f>
        <v/>
      </c>
      <c r="H2473" s="24" t="str">
        <f t="shared" si="38"/>
        <v>Naver 검색</v>
      </c>
      <c r="J2473" s="24" t="str">
        <f>IF(F2473="","",INDEX('기사 리스트'!B:B,MATCH("https://skinnonews.com"&amp;A2473,'기사 리스트'!C:C,0)))</f>
        <v/>
      </c>
    </row>
    <row r="2474" spans="1:10">
      <c r="A2474" s="30" t="s">
        <v>2102</v>
      </c>
      <c r="B2474" s="30" t="s">
        <v>2925</v>
      </c>
      <c r="C2474" s="30">
        <v>2</v>
      </c>
      <c r="D2474" s="30">
        <v>2</v>
      </c>
      <c r="F2474" s="24" t="str">
        <f>IFERROR(MATCH(A2474,기사별유입!$J$3:$J$3072,0),"")</f>
        <v/>
      </c>
      <c r="G2474" s="24" t="str">
        <f>IF(F2474="","",F2474&amp;"@"&amp;COUNTIF($F$1:F2474,F2474))</f>
        <v/>
      </c>
      <c r="H2474" s="24" t="str">
        <f t="shared" si="38"/>
        <v>Naver.com</v>
      </c>
      <c r="J2474" s="24" t="str">
        <f>IF(F2474="","",INDEX('기사 리스트'!B:B,MATCH("https://skinnonews.com"&amp;A2474,'기사 리스트'!C:C,0)))</f>
        <v/>
      </c>
    </row>
    <row r="2475" spans="1:10">
      <c r="A2475" s="30" t="s">
        <v>3563</v>
      </c>
      <c r="B2475" s="30" t="s">
        <v>2910</v>
      </c>
      <c r="C2475" s="30">
        <v>2</v>
      </c>
      <c r="D2475" s="30">
        <v>2</v>
      </c>
      <c r="F2475" s="24" t="str">
        <f>IFERROR(MATCH(A2475,기사별유입!$J$3:$J$3072,0),"")</f>
        <v/>
      </c>
      <c r="G2475" s="24" t="str">
        <f>IF(F2475="","",F2475&amp;"@"&amp;COUNTIF($F$1:F2475,F2475))</f>
        <v/>
      </c>
      <c r="H2475" s="24" t="str">
        <f t="shared" si="38"/>
        <v>Google 검색</v>
      </c>
      <c r="J2475" s="24" t="str">
        <f>IF(F2475="","",INDEX('기사 리스트'!B:B,MATCH("https://skinnonews.com"&amp;A2475,'기사 리스트'!C:C,0)))</f>
        <v/>
      </c>
    </row>
    <row r="2476" spans="1:10">
      <c r="A2476" s="30" t="s">
        <v>3563</v>
      </c>
      <c r="B2476" s="30" t="s">
        <v>2911</v>
      </c>
      <c r="C2476" s="30">
        <v>2</v>
      </c>
      <c r="D2476" s="30">
        <v>2</v>
      </c>
      <c r="F2476" s="24" t="str">
        <f>IFERROR(MATCH(A2476,기사별유입!$J$3:$J$3072,0),"")</f>
        <v/>
      </c>
      <c r="G2476" s="24" t="str">
        <f>IF(F2476="","",F2476&amp;"@"&amp;COUNTIF($F$1:F2476,F2476))</f>
        <v/>
      </c>
      <c r="H2476" s="24" t="str">
        <f t="shared" si="38"/>
        <v>Naver 검색</v>
      </c>
      <c r="J2476" s="24" t="str">
        <f>IF(F2476="","",INDEX('기사 리스트'!B:B,MATCH("https://skinnonews.com"&amp;A2476,'기사 리스트'!C:C,0)))</f>
        <v/>
      </c>
    </row>
    <row r="2477" spans="1:10">
      <c r="A2477" s="30" t="s">
        <v>1577</v>
      </c>
      <c r="B2477" s="30" t="s">
        <v>2911</v>
      </c>
      <c r="C2477" s="30">
        <v>2</v>
      </c>
      <c r="D2477" s="30">
        <v>1</v>
      </c>
      <c r="F2477" s="24" t="str">
        <f>IFERROR(MATCH(A2477,기사별유입!$J$3:$J$3072,0),"")</f>
        <v/>
      </c>
      <c r="G2477" s="24" t="str">
        <f>IF(F2477="","",F2477&amp;"@"&amp;COUNTIF($F$1:F2477,F2477))</f>
        <v/>
      </c>
      <c r="H2477" s="24" t="str">
        <f t="shared" si="38"/>
        <v>Naver 검색</v>
      </c>
      <c r="J2477" s="24" t="str">
        <f>IF(F2477="","",INDEX('기사 리스트'!B:B,MATCH("https://skinnonews.com"&amp;A2477,'기사 리스트'!C:C,0)))</f>
        <v/>
      </c>
    </row>
    <row r="2478" spans="1:10">
      <c r="A2478" s="30" t="s">
        <v>1869</v>
      </c>
      <c r="B2478" s="30" t="s">
        <v>2910</v>
      </c>
      <c r="C2478" s="30">
        <v>2</v>
      </c>
      <c r="D2478" s="30">
        <v>2</v>
      </c>
      <c r="F2478" s="24" t="str">
        <f>IFERROR(MATCH(A2478,기사별유입!$J$3:$J$3072,0),"")</f>
        <v/>
      </c>
      <c r="G2478" s="24" t="str">
        <f>IF(F2478="","",F2478&amp;"@"&amp;COUNTIF($F$1:F2478,F2478))</f>
        <v/>
      </c>
      <c r="H2478" s="24" t="str">
        <f t="shared" si="38"/>
        <v>Google 검색</v>
      </c>
      <c r="J2478" s="24" t="str">
        <f>IF(F2478="","",INDEX('기사 리스트'!B:B,MATCH("https://skinnonews.com"&amp;A2478,'기사 리스트'!C:C,0)))</f>
        <v/>
      </c>
    </row>
    <row r="2479" spans="1:10">
      <c r="A2479" s="30" t="s">
        <v>2004</v>
      </c>
      <c r="B2479" s="30" t="s">
        <v>2909</v>
      </c>
      <c r="C2479" s="30">
        <v>2</v>
      </c>
      <c r="D2479" s="30">
        <v>2</v>
      </c>
      <c r="F2479" s="24" t="str">
        <f>IFERROR(MATCH(A2479,기사별유입!$J$3:$J$3072,0),"")</f>
        <v/>
      </c>
      <c r="G2479" s="24" t="str">
        <f>IF(F2479="","",F2479&amp;"@"&amp;COUNTIF($F$1:F2479,F2479))</f>
        <v/>
      </c>
      <c r="H2479" s="24" t="str">
        <f t="shared" si="38"/>
        <v>직접유입</v>
      </c>
      <c r="J2479" s="24" t="str">
        <f>IF(F2479="","",INDEX('기사 리스트'!B:B,MATCH("https://skinnonews.com"&amp;A2479,'기사 리스트'!C:C,0)))</f>
        <v/>
      </c>
    </row>
    <row r="2480" spans="1:10">
      <c r="A2480" s="30" t="s">
        <v>1295</v>
      </c>
      <c r="B2480" s="30" t="s">
        <v>2935</v>
      </c>
      <c r="C2480" s="30">
        <v>2</v>
      </c>
      <c r="D2480" s="30">
        <v>2</v>
      </c>
      <c r="F2480" s="24">
        <f>IFERROR(MATCH(A2480,기사별유입!$J$3:$J$3072,0),"")</f>
        <v>35</v>
      </c>
      <c r="G2480" s="24" t="str">
        <f>IF(F2480="","",F2480&amp;"@"&amp;COUNTIF($F$1:F2480,F2480))</f>
        <v>35@7</v>
      </c>
      <c r="H2480" s="24" t="str">
        <f t="shared" si="38"/>
        <v>M.search.naver.com</v>
      </c>
      <c r="J2480" s="24" t="str">
        <f>IF(F2480="","",INDEX('기사 리스트'!B:B,MATCH("https://skinnonews.com"&amp;A2480,'기사 리스트'!C:C,0)))</f>
        <v>원유 용량의 단위 배럴(barrel, bbl), 언제부터 쓰였을까?</v>
      </c>
    </row>
    <row r="2481" spans="1:10">
      <c r="A2481" s="30" t="s">
        <v>3727</v>
      </c>
      <c r="B2481" s="30" t="s">
        <v>2910</v>
      </c>
      <c r="C2481" s="30">
        <v>2</v>
      </c>
      <c r="D2481" s="30">
        <v>1</v>
      </c>
      <c r="F2481" s="24" t="str">
        <f>IFERROR(MATCH(A2481,기사별유입!$J$3:$J$3072,0),"")</f>
        <v/>
      </c>
      <c r="G2481" s="24" t="str">
        <f>IF(F2481="","",F2481&amp;"@"&amp;COUNTIF($F$1:F2481,F2481))</f>
        <v/>
      </c>
      <c r="H2481" s="24" t="str">
        <f t="shared" si="38"/>
        <v>Google 검색</v>
      </c>
      <c r="J2481" s="24" t="str">
        <f>IF(F2481="","",INDEX('기사 리스트'!B:B,MATCH("https://skinnonews.com"&amp;A2481,'기사 리스트'!C:C,0)))</f>
        <v/>
      </c>
    </row>
    <row r="2482" spans="1:10">
      <c r="A2482" s="30" t="s">
        <v>3729</v>
      </c>
      <c r="B2482" s="30" t="s">
        <v>2910</v>
      </c>
      <c r="C2482" s="30">
        <v>2</v>
      </c>
      <c r="D2482" s="30">
        <v>2</v>
      </c>
      <c r="F2482" s="24" t="str">
        <f>IFERROR(MATCH(A2482,기사별유입!$J$3:$J$3072,0),"")</f>
        <v/>
      </c>
      <c r="G2482" s="24" t="str">
        <f>IF(F2482="","",F2482&amp;"@"&amp;COUNTIF($F$1:F2482,F2482))</f>
        <v/>
      </c>
      <c r="H2482" s="24" t="str">
        <f t="shared" si="38"/>
        <v>Google 검색</v>
      </c>
      <c r="J2482" s="24" t="str">
        <f>IF(F2482="","",INDEX('기사 리스트'!B:B,MATCH("https://skinnonews.com"&amp;A2482,'기사 리스트'!C:C,0)))</f>
        <v/>
      </c>
    </row>
    <row r="2483" spans="1:10">
      <c r="A2483" s="30" t="s">
        <v>2771</v>
      </c>
      <c r="B2483" s="30" t="s">
        <v>2910</v>
      </c>
      <c r="C2483" s="30">
        <v>2</v>
      </c>
      <c r="D2483" s="30">
        <v>2</v>
      </c>
      <c r="F2483" s="24" t="str">
        <f>IFERROR(MATCH(A2483,기사별유입!$J$3:$J$3072,0),"")</f>
        <v/>
      </c>
      <c r="G2483" s="24" t="str">
        <f>IF(F2483="","",F2483&amp;"@"&amp;COUNTIF($F$1:F2483,F2483))</f>
        <v/>
      </c>
      <c r="H2483" s="24" t="str">
        <f t="shared" si="38"/>
        <v>Google 검색</v>
      </c>
      <c r="J2483" s="24" t="str">
        <f>IF(F2483="","",INDEX('기사 리스트'!B:B,MATCH("https://skinnonews.com"&amp;A2483,'기사 리스트'!C:C,0)))</f>
        <v/>
      </c>
    </row>
    <row r="2484" spans="1:10">
      <c r="A2484" s="30" t="s">
        <v>3155</v>
      </c>
      <c r="B2484" s="30" t="s">
        <v>2910</v>
      </c>
      <c r="C2484" s="30">
        <v>2</v>
      </c>
      <c r="D2484" s="30">
        <v>1</v>
      </c>
      <c r="F2484" s="24" t="str">
        <f>IFERROR(MATCH(A2484,기사별유입!$J$3:$J$3072,0),"")</f>
        <v/>
      </c>
      <c r="G2484" s="24" t="str">
        <f>IF(F2484="","",F2484&amp;"@"&amp;COUNTIF($F$1:F2484,F2484))</f>
        <v/>
      </c>
      <c r="H2484" s="24" t="str">
        <f t="shared" si="38"/>
        <v>Google 검색</v>
      </c>
      <c r="J2484" s="24" t="str">
        <f>IF(F2484="","",INDEX('기사 리스트'!B:B,MATCH("https://skinnonews.com"&amp;A2484,'기사 리스트'!C:C,0)))</f>
        <v/>
      </c>
    </row>
    <row r="2485" spans="1:10">
      <c r="A2485" s="30" t="s">
        <v>3316</v>
      </c>
      <c r="B2485" s="30" t="s">
        <v>2909</v>
      </c>
      <c r="C2485" s="30">
        <v>2</v>
      </c>
      <c r="D2485" s="30">
        <v>2</v>
      </c>
      <c r="F2485" s="24" t="str">
        <f>IFERROR(MATCH(A2485,기사별유입!$J$3:$J$3072,0),"")</f>
        <v/>
      </c>
      <c r="G2485" s="24" t="str">
        <f>IF(F2485="","",F2485&amp;"@"&amp;COUNTIF($F$1:F2485,F2485))</f>
        <v/>
      </c>
      <c r="H2485" s="24" t="str">
        <f t="shared" si="38"/>
        <v>직접유입</v>
      </c>
      <c r="J2485" s="24" t="str">
        <f>IF(F2485="","",INDEX('기사 리스트'!B:B,MATCH("https://skinnonews.com"&amp;A2485,'기사 리스트'!C:C,0)))</f>
        <v/>
      </c>
    </row>
    <row r="2486" spans="1:10">
      <c r="A2486" s="30" t="s">
        <v>1356</v>
      </c>
      <c r="B2486" s="30" t="s">
        <v>2911</v>
      </c>
      <c r="C2486" s="30">
        <v>2</v>
      </c>
      <c r="D2486" s="30">
        <v>1</v>
      </c>
      <c r="F2486" s="24" t="str">
        <f>IFERROR(MATCH(A2486,기사별유입!$J$3:$J$3072,0),"")</f>
        <v/>
      </c>
      <c r="G2486" s="24" t="str">
        <f>IF(F2486="","",F2486&amp;"@"&amp;COUNTIF($F$1:F2486,F2486))</f>
        <v/>
      </c>
      <c r="H2486" s="24" t="str">
        <f t="shared" si="38"/>
        <v>Naver 검색</v>
      </c>
      <c r="J2486" s="24" t="str">
        <f>IF(F2486="","",INDEX('기사 리스트'!B:B,MATCH("https://skinnonews.com"&amp;A2486,'기사 리스트'!C:C,0)))</f>
        <v/>
      </c>
    </row>
    <row r="2487" spans="1:10">
      <c r="A2487" s="30" t="s">
        <v>2578</v>
      </c>
      <c r="B2487" s="30" t="s">
        <v>2911</v>
      </c>
      <c r="C2487" s="30">
        <v>2</v>
      </c>
      <c r="D2487" s="30">
        <v>2</v>
      </c>
      <c r="F2487" s="24" t="str">
        <f>IFERROR(MATCH(A2487,기사별유입!$J$3:$J$3072,0),"")</f>
        <v/>
      </c>
      <c r="G2487" s="24" t="str">
        <f>IF(F2487="","",F2487&amp;"@"&amp;COUNTIF($F$1:F2487,F2487))</f>
        <v/>
      </c>
      <c r="H2487" s="24" t="str">
        <f t="shared" si="38"/>
        <v>Naver 검색</v>
      </c>
      <c r="J2487" s="24" t="str">
        <f>IF(F2487="","",INDEX('기사 리스트'!B:B,MATCH("https://skinnonews.com"&amp;A2487,'기사 리스트'!C:C,0)))</f>
        <v/>
      </c>
    </row>
    <row r="2488" spans="1:10">
      <c r="A2488" s="30" t="s">
        <v>3730</v>
      </c>
      <c r="B2488" s="30" t="s">
        <v>2910</v>
      </c>
      <c r="C2488" s="30">
        <v>2</v>
      </c>
      <c r="D2488" s="30">
        <v>2</v>
      </c>
      <c r="F2488" s="24" t="str">
        <f>IFERROR(MATCH(A2488,기사별유입!$J$3:$J$3072,0),"")</f>
        <v/>
      </c>
      <c r="G2488" s="24" t="str">
        <f>IF(F2488="","",F2488&amp;"@"&amp;COUNTIF($F$1:F2488,F2488))</f>
        <v/>
      </c>
      <c r="H2488" s="24" t="str">
        <f t="shared" si="38"/>
        <v>Google 검색</v>
      </c>
      <c r="J2488" s="24" t="str">
        <f>IF(F2488="","",INDEX('기사 리스트'!B:B,MATCH("https://skinnonews.com"&amp;A2488,'기사 리스트'!C:C,0)))</f>
        <v/>
      </c>
    </row>
    <row r="2489" spans="1:10">
      <c r="A2489" s="30" t="s">
        <v>2424</v>
      </c>
      <c r="B2489" s="30" t="s">
        <v>2910</v>
      </c>
      <c r="C2489" s="30">
        <v>2</v>
      </c>
      <c r="D2489" s="30">
        <v>2</v>
      </c>
      <c r="F2489" s="24" t="str">
        <f>IFERROR(MATCH(A2489,기사별유입!$J$3:$J$3072,0),"")</f>
        <v/>
      </c>
      <c r="G2489" s="24" t="str">
        <f>IF(F2489="","",F2489&amp;"@"&amp;COUNTIF($F$1:F2489,F2489))</f>
        <v/>
      </c>
      <c r="H2489" s="24" t="str">
        <f t="shared" si="38"/>
        <v>Google 검색</v>
      </c>
      <c r="J2489" s="24" t="str">
        <f>IF(F2489="","",INDEX('기사 리스트'!B:B,MATCH("https://skinnonews.com"&amp;A2489,'기사 리스트'!C:C,0)))</f>
        <v/>
      </c>
    </row>
    <row r="2490" spans="1:10">
      <c r="A2490" s="30" t="s">
        <v>3731</v>
      </c>
      <c r="B2490" s="30" t="s">
        <v>2910</v>
      </c>
      <c r="C2490" s="30">
        <v>2</v>
      </c>
      <c r="D2490" s="30">
        <v>2</v>
      </c>
      <c r="F2490" s="24" t="str">
        <f>IFERROR(MATCH(A2490,기사별유입!$J$3:$J$3072,0),"")</f>
        <v/>
      </c>
      <c r="G2490" s="24" t="str">
        <f>IF(F2490="","",F2490&amp;"@"&amp;COUNTIF($F$1:F2490,F2490))</f>
        <v/>
      </c>
      <c r="H2490" s="24" t="str">
        <f t="shared" si="38"/>
        <v>Google 검색</v>
      </c>
      <c r="J2490" s="24" t="str">
        <f>IF(F2490="","",INDEX('기사 리스트'!B:B,MATCH("https://skinnonews.com"&amp;A2490,'기사 리스트'!C:C,0)))</f>
        <v/>
      </c>
    </row>
    <row r="2491" spans="1:10">
      <c r="A2491" s="30" t="s">
        <v>2306</v>
      </c>
      <c r="B2491" s="30" t="s">
        <v>2909</v>
      </c>
      <c r="C2491" s="30">
        <v>2</v>
      </c>
      <c r="D2491" s="30">
        <v>1</v>
      </c>
      <c r="F2491" s="24" t="str">
        <f>IFERROR(MATCH(A2491,기사별유입!$J$3:$J$3072,0),"")</f>
        <v/>
      </c>
      <c r="G2491" s="24" t="str">
        <f>IF(F2491="","",F2491&amp;"@"&amp;COUNTIF($F$1:F2491,F2491))</f>
        <v/>
      </c>
      <c r="H2491" s="24" t="str">
        <f t="shared" si="38"/>
        <v>직접유입</v>
      </c>
      <c r="J2491" s="24" t="str">
        <f>IF(F2491="","",INDEX('기사 리스트'!B:B,MATCH("https://skinnonews.com"&amp;A2491,'기사 리스트'!C:C,0)))</f>
        <v/>
      </c>
    </row>
    <row r="2492" spans="1:10">
      <c r="A2492" s="30" t="s">
        <v>2306</v>
      </c>
      <c r="B2492" s="30" t="s">
        <v>2910</v>
      </c>
      <c r="C2492" s="30">
        <v>2</v>
      </c>
      <c r="D2492" s="30">
        <v>2</v>
      </c>
      <c r="F2492" s="24" t="str">
        <f>IFERROR(MATCH(A2492,기사별유입!$J$3:$J$3072,0),"")</f>
        <v/>
      </c>
      <c r="G2492" s="24" t="str">
        <f>IF(F2492="","",F2492&amp;"@"&amp;COUNTIF($F$1:F2492,F2492))</f>
        <v/>
      </c>
      <c r="H2492" s="24" t="str">
        <f t="shared" si="38"/>
        <v>Google 검색</v>
      </c>
      <c r="J2492" s="24" t="str">
        <f>IF(F2492="","",INDEX('기사 리스트'!B:B,MATCH("https://skinnonews.com"&amp;A2492,'기사 리스트'!C:C,0)))</f>
        <v/>
      </c>
    </row>
    <row r="2493" spans="1:10">
      <c r="A2493" s="30" t="s">
        <v>2779</v>
      </c>
      <c r="B2493" s="30" t="s">
        <v>2910</v>
      </c>
      <c r="C2493" s="30">
        <v>2</v>
      </c>
      <c r="D2493" s="30">
        <v>2</v>
      </c>
      <c r="F2493" s="24" t="str">
        <f>IFERROR(MATCH(A2493,기사별유입!$J$3:$J$3072,0),"")</f>
        <v/>
      </c>
      <c r="G2493" s="24" t="str">
        <f>IF(F2493="","",F2493&amp;"@"&amp;COUNTIF($F$1:F2493,F2493))</f>
        <v/>
      </c>
      <c r="H2493" s="24" t="str">
        <f t="shared" si="38"/>
        <v>Google 검색</v>
      </c>
      <c r="J2493" s="24" t="str">
        <f>IF(F2493="","",INDEX('기사 리스트'!B:B,MATCH("https://skinnonews.com"&amp;A2493,'기사 리스트'!C:C,0)))</f>
        <v/>
      </c>
    </row>
    <row r="2494" spans="1:10">
      <c r="A2494" s="30" t="s">
        <v>3732</v>
      </c>
      <c r="B2494" s="30" t="s">
        <v>2910</v>
      </c>
      <c r="C2494" s="30">
        <v>2</v>
      </c>
      <c r="D2494" s="30">
        <v>2</v>
      </c>
      <c r="F2494" s="24" t="str">
        <f>IFERROR(MATCH(A2494,기사별유입!$J$3:$J$3072,0),"")</f>
        <v/>
      </c>
      <c r="G2494" s="24" t="str">
        <f>IF(F2494="","",F2494&amp;"@"&amp;COUNTIF($F$1:F2494,F2494))</f>
        <v/>
      </c>
      <c r="H2494" s="24" t="str">
        <f t="shared" si="38"/>
        <v>Google 검색</v>
      </c>
      <c r="J2494" s="24" t="str">
        <f>IF(F2494="","",INDEX('기사 리스트'!B:B,MATCH("https://skinnonews.com"&amp;A2494,'기사 리스트'!C:C,0)))</f>
        <v/>
      </c>
    </row>
    <row r="2495" spans="1:10">
      <c r="A2495" s="30" t="s">
        <v>1555</v>
      </c>
      <c r="B2495" s="30" t="s">
        <v>2909</v>
      </c>
      <c r="C2495" s="30">
        <v>2</v>
      </c>
      <c r="D2495" s="30">
        <v>2</v>
      </c>
      <c r="F2495" s="24" t="str">
        <f>IFERROR(MATCH(A2495,기사별유입!$J$3:$J$3072,0),"")</f>
        <v/>
      </c>
      <c r="G2495" s="24" t="str">
        <f>IF(F2495="","",F2495&amp;"@"&amp;COUNTIF($F$1:F2495,F2495))</f>
        <v/>
      </c>
      <c r="H2495" s="24" t="str">
        <f t="shared" si="38"/>
        <v>직접유입</v>
      </c>
      <c r="J2495" s="24" t="str">
        <f>IF(F2495="","",INDEX('기사 리스트'!B:B,MATCH("https://skinnonews.com"&amp;A2495,'기사 리스트'!C:C,0)))</f>
        <v/>
      </c>
    </row>
    <row r="2496" spans="1:10">
      <c r="A2496" s="30" t="s">
        <v>3733</v>
      </c>
      <c r="B2496" s="30" t="s">
        <v>2910</v>
      </c>
      <c r="C2496" s="30">
        <v>2</v>
      </c>
      <c r="D2496" s="30">
        <v>1</v>
      </c>
      <c r="F2496" s="24" t="str">
        <f>IFERROR(MATCH(A2496,기사별유입!$J$3:$J$3072,0),"")</f>
        <v/>
      </c>
      <c r="G2496" s="24" t="str">
        <f>IF(F2496="","",F2496&amp;"@"&amp;COUNTIF($F$1:F2496,F2496))</f>
        <v/>
      </c>
      <c r="H2496" s="24" t="str">
        <f t="shared" si="38"/>
        <v>Google 검색</v>
      </c>
      <c r="J2496" s="24" t="str">
        <f>IF(F2496="","",INDEX('기사 리스트'!B:B,MATCH("https://skinnonews.com"&amp;A2496,'기사 리스트'!C:C,0)))</f>
        <v/>
      </c>
    </row>
    <row r="2497" spans="1:10">
      <c r="A2497" s="30" t="s">
        <v>1633</v>
      </c>
      <c r="B2497" s="30" t="s">
        <v>2910</v>
      </c>
      <c r="C2497" s="30">
        <v>2</v>
      </c>
      <c r="D2497" s="30">
        <v>2</v>
      </c>
      <c r="F2497" s="24" t="str">
        <f>IFERROR(MATCH(A2497,기사별유입!$J$3:$J$3072,0),"")</f>
        <v/>
      </c>
      <c r="G2497" s="24" t="str">
        <f>IF(F2497="","",F2497&amp;"@"&amp;COUNTIF($F$1:F2497,F2497))</f>
        <v/>
      </c>
      <c r="H2497" s="24" t="str">
        <f t="shared" si="38"/>
        <v>Google 검색</v>
      </c>
      <c r="J2497" s="24" t="str">
        <f>IF(F2497="","",INDEX('기사 리스트'!B:B,MATCH("https://skinnonews.com"&amp;A2497,'기사 리스트'!C:C,0)))</f>
        <v/>
      </c>
    </row>
    <row r="2498" spans="1:10">
      <c r="A2498" s="30" t="s">
        <v>2787</v>
      </c>
      <c r="B2498" s="30" t="s">
        <v>2910</v>
      </c>
      <c r="C2498" s="30">
        <v>2</v>
      </c>
      <c r="D2498" s="30">
        <v>2</v>
      </c>
      <c r="F2498" s="24" t="str">
        <f>IFERROR(MATCH(A2498,기사별유입!$J$3:$J$3072,0),"")</f>
        <v/>
      </c>
      <c r="G2498" s="24" t="str">
        <f>IF(F2498="","",F2498&amp;"@"&amp;COUNTIF($F$1:F2498,F2498))</f>
        <v/>
      </c>
      <c r="H2498" s="24" t="str">
        <f t="shared" si="38"/>
        <v>Google 검색</v>
      </c>
      <c r="J2498" s="24" t="str">
        <f>IF(F2498="","",INDEX('기사 리스트'!B:B,MATCH("https://skinnonews.com"&amp;A2498,'기사 리스트'!C:C,0)))</f>
        <v/>
      </c>
    </row>
    <row r="2499" spans="1:10">
      <c r="A2499" s="30" t="s">
        <v>1741</v>
      </c>
      <c r="B2499" s="30" t="s">
        <v>2910</v>
      </c>
      <c r="C2499" s="30">
        <v>2</v>
      </c>
      <c r="D2499" s="30">
        <v>2</v>
      </c>
      <c r="F2499" s="24" t="str">
        <f>IFERROR(MATCH(A2499,기사별유입!$J$3:$J$3072,0),"")</f>
        <v/>
      </c>
      <c r="G2499" s="24" t="str">
        <f>IF(F2499="","",F2499&amp;"@"&amp;COUNTIF($F$1:F2499,F2499))</f>
        <v/>
      </c>
      <c r="H2499" s="24" t="str">
        <f t="shared" ref="H2499:H2562" si="39">IF(B2499="naver","Naver 검색",IF(B2499="google","Google 검색",IF(B2499="(direct)","직접유입",UPPER(LEFT(B2499,1))&amp;MID(B2499,2,99))))</f>
        <v>Google 검색</v>
      </c>
      <c r="J2499" s="24" t="str">
        <f>IF(F2499="","",INDEX('기사 리스트'!B:B,MATCH("https://skinnonews.com"&amp;A2499,'기사 리스트'!C:C,0)))</f>
        <v/>
      </c>
    </row>
    <row r="2500" spans="1:10">
      <c r="A2500" s="30" t="s">
        <v>1741</v>
      </c>
      <c r="B2500" s="30" t="s">
        <v>2911</v>
      </c>
      <c r="C2500" s="30">
        <v>2</v>
      </c>
      <c r="D2500" s="30">
        <v>2</v>
      </c>
      <c r="F2500" s="24" t="str">
        <f>IFERROR(MATCH(A2500,기사별유입!$J$3:$J$3072,0),"")</f>
        <v/>
      </c>
      <c r="G2500" s="24" t="str">
        <f>IF(F2500="","",F2500&amp;"@"&amp;COUNTIF($F$1:F2500,F2500))</f>
        <v/>
      </c>
      <c r="H2500" s="24" t="str">
        <f t="shared" si="39"/>
        <v>Naver 검색</v>
      </c>
      <c r="J2500" s="24" t="str">
        <f>IF(F2500="","",INDEX('기사 리스트'!B:B,MATCH("https://skinnonews.com"&amp;A2500,'기사 리스트'!C:C,0)))</f>
        <v/>
      </c>
    </row>
    <row r="2501" spans="1:10">
      <c r="A2501" s="30" t="s">
        <v>3734</v>
      </c>
      <c r="B2501" s="30" t="s">
        <v>2910</v>
      </c>
      <c r="C2501" s="30">
        <v>2</v>
      </c>
      <c r="D2501" s="30">
        <v>2</v>
      </c>
      <c r="F2501" s="24" t="str">
        <f>IFERROR(MATCH(A2501,기사별유입!$J$3:$J$3072,0),"")</f>
        <v/>
      </c>
      <c r="G2501" s="24" t="str">
        <f>IF(F2501="","",F2501&amp;"@"&amp;COUNTIF($F$1:F2501,F2501))</f>
        <v/>
      </c>
      <c r="H2501" s="24" t="str">
        <f t="shared" si="39"/>
        <v>Google 검색</v>
      </c>
      <c r="J2501" s="24" t="str">
        <f>IF(F2501="","",INDEX('기사 리스트'!B:B,MATCH("https://skinnonews.com"&amp;A2501,'기사 리스트'!C:C,0)))</f>
        <v/>
      </c>
    </row>
    <row r="2502" spans="1:10">
      <c r="A2502" s="30" t="s">
        <v>1532</v>
      </c>
      <c r="B2502" s="30" t="s">
        <v>2911</v>
      </c>
      <c r="C2502" s="30">
        <v>2</v>
      </c>
      <c r="D2502" s="30">
        <v>2</v>
      </c>
      <c r="F2502" s="24" t="str">
        <f>IFERROR(MATCH(A2502,기사별유입!$J$3:$J$3072,0),"")</f>
        <v/>
      </c>
      <c r="G2502" s="24" t="str">
        <f>IF(F2502="","",F2502&amp;"@"&amp;COUNTIF($F$1:F2502,F2502))</f>
        <v/>
      </c>
      <c r="H2502" s="24" t="str">
        <f t="shared" si="39"/>
        <v>Naver 검색</v>
      </c>
      <c r="J2502" s="24" t="str">
        <f>IF(F2502="","",INDEX('기사 리스트'!B:B,MATCH("https://skinnonews.com"&amp;A2502,'기사 리스트'!C:C,0)))</f>
        <v/>
      </c>
    </row>
    <row r="2503" spans="1:10">
      <c r="A2503" s="30" t="s">
        <v>1532</v>
      </c>
      <c r="B2503" s="30" t="s">
        <v>2925</v>
      </c>
      <c r="C2503" s="30">
        <v>2</v>
      </c>
      <c r="D2503" s="30">
        <v>2</v>
      </c>
      <c r="F2503" s="24" t="str">
        <f>IFERROR(MATCH(A2503,기사별유입!$J$3:$J$3072,0),"")</f>
        <v/>
      </c>
      <c r="G2503" s="24" t="str">
        <f>IF(F2503="","",F2503&amp;"@"&amp;COUNTIF($F$1:F2503,F2503))</f>
        <v/>
      </c>
      <c r="H2503" s="24" t="str">
        <f t="shared" si="39"/>
        <v>Naver.com</v>
      </c>
      <c r="J2503" s="24" t="str">
        <f>IF(F2503="","",INDEX('기사 리스트'!B:B,MATCH("https://skinnonews.com"&amp;A2503,'기사 리스트'!C:C,0)))</f>
        <v/>
      </c>
    </row>
    <row r="2504" spans="1:10">
      <c r="A2504" s="30" t="s">
        <v>1832</v>
      </c>
      <c r="B2504" s="30" t="s">
        <v>2986</v>
      </c>
      <c r="C2504" s="30">
        <v>2</v>
      </c>
      <c r="D2504" s="30">
        <v>1</v>
      </c>
      <c r="F2504" s="24" t="str">
        <f>IFERROR(MATCH(A2504,기사별유입!$J$3:$J$3072,0),"")</f>
        <v/>
      </c>
      <c r="G2504" s="24" t="str">
        <f>IF(F2504="","",F2504&amp;"@"&amp;COUNTIF($F$1:F2504,F2504))</f>
        <v/>
      </c>
      <c r="H2504" s="24" t="str">
        <f t="shared" si="39"/>
        <v>Gemini.google.com</v>
      </c>
      <c r="J2504" s="24" t="str">
        <f>IF(F2504="","",INDEX('기사 리스트'!B:B,MATCH("https://skinnonews.com"&amp;A2504,'기사 리스트'!C:C,0)))</f>
        <v/>
      </c>
    </row>
    <row r="2505" spans="1:10">
      <c r="A2505" s="30" t="s">
        <v>1614</v>
      </c>
      <c r="B2505" s="30" t="s">
        <v>2911</v>
      </c>
      <c r="C2505" s="30">
        <v>2</v>
      </c>
      <c r="D2505" s="30">
        <v>2</v>
      </c>
      <c r="F2505" s="24" t="str">
        <f>IFERROR(MATCH(A2505,기사별유입!$J$3:$J$3072,0),"")</f>
        <v/>
      </c>
      <c r="G2505" s="24" t="str">
        <f>IF(F2505="","",F2505&amp;"@"&amp;COUNTIF($F$1:F2505,F2505))</f>
        <v/>
      </c>
      <c r="H2505" s="24" t="str">
        <f t="shared" si="39"/>
        <v>Naver 검색</v>
      </c>
      <c r="J2505" s="24" t="str">
        <f>IF(F2505="","",INDEX('기사 리스트'!B:B,MATCH("https://skinnonews.com"&amp;A2505,'기사 리스트'!C:C,0)))</f>
        <v/>
      </c>
    </row>
    <row r="2506" spans="1:10">
      <c r="A2506" s="30" t="s">
        <v>2207</v>
      </c>
      <c r="B2506" s="30" t="s">
        <v>2909</v>
      </c>
      <c r="C2506" s="30">
        <v>2</v>
      </c>
      <c r="D2506" s="30">
        <v>2</v>
      </c>
      <c r="F2506" s="24" t="str">
        <f>IFERROR(MATCH(A2506,기사별유입!$J$3:$J$3072,0),"")</f>
        <v/>
      </c>
      <c r="G2506" s="24" t="str">
        <f>IF(F2506="","",F2506&amp;"@"&amp;COUNTIF($F$1:F2506,F2506))</f>
        <v/>
      </c>
      <c r="H2506" s="24" t="str">
        <f t="shared" si="39"/>
        <v>직접유입</v>
      </c>
      <c r="J2506" s="24" t="str">
        <f>IF(F2506="","",INDEX('기사 리스트'!B:B,MATCH("https://skinnonews.com"&amp;A2506,'기사 리스트'!C:C,0)))</f>
        <v/>
      </c>
    </row>
    <row r="2507" spans="1:10">
      <c r="A2507" s="30" t="s">
        <v>1420</v>
      </c>
      <c r="B2507" s="30" t="s">
        <v>2909</v>
      </c>
      <c r="C2507" s="30">
        <v>2</v>
      </c>
      <c r="D2507" s="30">
        <v>1</v>
      </c>
      <c r="F2507" s="24" t="str">
        <f>IFERROR(MATCH(A2507,기사별유입!$J$3:$J$3072,0),"")</f>
        <v/>
      </c>
      <c r="G2507" s="24" t="str">
        <f>IF(F2507="","",F2507&amp;"@"&amp;COUNTIF($F$1:F2507,F2507))</f>
        <v/>
      </c>
      <c r="H2507" s="24" t="str">
        <f t="shared" si="39"/>
        <v>직접유입</v>
      </c>
      <c r="J2507" s="24" t="str">
        <f>IF(F2507="","",INDEX('기사 리스트'!B:B,MATCH("https://skinnonews.com"&amp;A2507,'기사 리스트'!C:C,0)))</f>
        <v/>
      </c>
    </row>
    <row r="2508" spans="1:10">
      <c r="A2508" s="30" t="s">
        <v>2105</v>
      </c>
      <c r="B2508" s="30" t="s">
        <v>2911</v>
      </c>
      <c r="C2508" s="30">
        <v>2</v>
      </c>
      <c r="D2508" s="30">
        <v>2</v>
      </c>
      <c r="F2508" s="24" t="str">
        <f>IFERROR(MATCH(A2508,기사별유입!$J$3:$J$3072,0),"")</f>
        <v/>
      </c>
      <c r="G2508" s="24" t="str">
        <f>IF(F2508="","",F2508&amp;"@"&amp;COUNTIF($F$1:F2508,F2508))</f>
        <v/>
      </c>
      <c r="H2508" s="24" t="str">
        <f t="shared" si="39"/>
        <v>Naver 검색</v>
      </c>
      <c r="J2508" s="24" t="str">
        <f>IF(F2508="","",INDEX('기사 리스트'!B:B,MATCH("https://skinnonews.com"&amp;A2508,'기사 리스트'!C:C,0)))</f>
        <v/>
      </c>
    </row>
    <row r="2509" spans="1:10">
      <c r="A2509" s="30" t="s">
        <v>2433</v>
      </c>
      <c r="B2509" s="30" t="s">
        <v>2910</v>
      </c>
      <c r="C2509" s="30">
        <v>2</v>
      </c>
      <c r="D2509" s="30">
        <v>1</v>
      </c>
      <c r="F2509" s="24" t="str">
        <f>IFERROR(MATCH(A2509,기사별유입!$J$3:$J$3072,0),"")</f>
        <v/>
      </c>
      <c r="G2509" s="24" t="str">
        <f>IF(F2509="","",F2509&amp;"@"&amp;COUNTIF($F$1:F2509,F2509))</f>
        <v/>
      </c>
      <c r="H2509" s="24" t="str">
        <f t="shared" si="39"/>
        <v>Google 검색</v>
      </c>
      <c r="J2509" s="24" t="str">
        <f>IF(F2509="","",INDEX('기사 리스트'!B:B,MATCH("https://skinnonews.com"&amp;A2509,'기사 리스트'!C:C,0)))</f>
        <v/>
      </c>
    </row>
    <row r="2510" spans="1:10">
      <c r="A2510" s="30" t="s">
        <v>3539</v>
      </c>
      <c r="B2510" s="30" t="s">
        <v>2916</v>
      </c>
      <c r="C2510" s="30">
        <v>2</v>
      </c>
      <c r="D2510" s="30">
        <v>1</v>
      </c>
      <c r="F2510" s="24" t="str">
        <f>IFERROR(MATCH(A2510,기사별유입!$J$3:$J$3072,0),"")</f>
        <v/>
      </c>
      <c r="G2510" s="24" t="str">
        <f>IF(F2510="","",F2510&amp;"@"&amp;COUNTIF($F$1:F2510,F2510))</f>
        <v/>
      </c>
      <c r="H2510" s="24" t="str">
        <f t="shared" si="39"/>
        <v>Bing</v>
      </c>
      <c r="J2510" s="24" t="str">
        <f>IF(F2510="","",INDEX('기사 리스트'!B:B,MATCH("https://skinnonews.com"&amp;A2510,'기사 리스트'!C:C,0)))</f>
        <v/>
      </c>
    </row>
    <row r="2511" spans="1:10">
      <c r="A2511" s="30" t="s">
        <v>3503</v>
      </c>
      <c r="B2511" s="30" t="s">
        <v>2909</v>
      </c>
      <c r="C2511" s="30">
        <v>2</v>
      </c>
      <c r="D2511" s="30">
        <v>2</v>
      </c>
      <c r="F2511" s="24" t="str">
        <f>IFERROR(MATCH(A2511,기사별유입!$J$3:$J$3072,0),"")</f>
        <v/>
      </c>
      <c r="G2511" s="24" t="str">
        <f>IF(F2511="","",F2511&amp;"@"&amp;COUNTIF($F$1:F2511,F2511))</f>
        <v/>
      </c>
      <c r="H2511" s="24" t="str">
        <f t="shared" si="39"/>
        <v>직접유입</v>
      </c>
      <c r="J2511" s="24" t="str">
        <f>IF(F2511="","",INDEX('기사 리스트'!B:B,MATCH("https://skinnonews.com"&amp;A2511,'기사 리스트'!C:C,0)))</f>
        <v/>
      </c>
    </row>
    <row r="2512" spans="1:10">
      <c r="A2512" s="30" t="s">
        <v>2107</v>
      </c>
      <c r="B2512" s="30" t="s">
        <v>2910</v>
      </c>
      <c r="C2512" s="30">
        <v>2</v>
      </c>
      <c r="D2512" s="30">
        <v>2</v>
      </c>
      <c r="F2512" s="24" t="str">
        <f>IFERROR(MATCH(A2512,기사별유입!$J$3:$J$3072,0),"")</f>
        <v/>
      </c>
      <c r="G2512" s="24" t="str">
        <f>IF(F2512="","",F2512&amp;"@"&amp;COUNTIF($F$1:F2512,F2512))</f>
        <v/>
      </c>
      <c r="H2512" s="24" t="str">
        <f t="shared" si="39"/>
        <v>Google 검색</v>
      </c>
      <c r="J2512" s="24" t="str">
        <f>IF(F2512="","",INDEX('기사 리스트'!B:B,MATCH("https://skinnonews.com"&amp;A2512,'기사 리스트'!C:C,0)))</f>
        <v/>
      </c>
    </row>
    <row r="2513" spans="1:10">
      <c r="A2513" s="30" t="s">
        <v>1593</v>
      </c>
      <c r="B2513" s="30" t="s">
        <v>2916</v>
      </c>
      <c r="C2513" s="30">
        <v>2</v>
      </c>
      <c r="D2513" s="30">
        <v>2</v>
      </c>
      <c r="F2513" s="24" t="str">
        <f>IFERROR(MATCH(A2513,기사별유입!$J$3:$J$3072,0),"")</f>
        <v/>
      </c>
      <c r="G2513" s="24" t="str">
        <f>IF(F2513="","",F2513&amp;"@"&amp;COUNTIF($F$1:F2513,F2513))</f>
        <v/>
      </c>
      <c r="H2513" s="24" t="str">
        <f t="shared" si="39"/>
        <v>Bing</v>
      </c>
      <c r="J2513" s="24" t="str">
        <f>IF(F2513="","",INDEX('기사 리스트'!B:B,MATCH("https://skinnonews.com"&amp;A2513,'기사 리스트'!C:C,0)))</f>
        <v/>
      </c>
    </row>
    <row r="2514" spans="1:10">
      <c r="A2514" s="30" t="s">
        <v>2789</v>
      </c>
      <c r="B2514" s="30" t="s">
        <v>2911</v>
      </c>
      <c r="C2514" s="30">
        <v>2</v>
      </c>
      <c r="D2514" s="30">
        <v>2</v>
      </c>
      <c r="F2514" s="24" t="str">
        <f>IFERROR(MATCH(A2514,기사별유입!$J$3:$J$3072,0),"")</f>
        <v/>
      </c>
      <c r="G2514" s="24" t="str">
        <f>IF(F2514="","",F2514&amp;"@"&amp;COUNTIF($F$1:F2514,F2514))</f>
        <v/>
      </c>
      <c r="H2514" s="24" t="str">
        <f t="shared" si="39"/>
        <v>Naver 검색</v>
      </c>
      <c r="J2514" s="24" t="str">
        <f>IF(F2514="","",INDEX('기사 리스트'!B:B,MATCH("https://skinnonews.com"&amp;A2514,'기사 리스트'!C:C,0)))</f>
        <v/>
      </c>
    </row>
    <row r="2515" spans="1:10">
      <c r="A2515" s="30" t="s">
        <v>2309</v>
      </c>
      <c r="B2515" s="30" t="s">
        <v>2910</v>
      </c>
      <c r="C2515" s="30">
        <v>2</v>
      </c>
      <c r="D2515" s="30">
        <v>2</v>
      </c>
      <c r="F2515" s="24" t="str">
        <f>IFERROR(MATCH(A2515,기사별유입!$J$3:$J$3072,0),"")</f>
        <v/>
      </c>
      <c r="G2515" s="24" t="str">
        <f>IF(F2515="","",F2515&amp;"@"&amp;COUNTIF($F$1:F2515,F2515))</f>
        <v/>
      </c>
      <c r="H2515" s="24" t="str">
        <f t="shared" si="39"/>
        <v>Google 검색</v>
      </c>
      <c r="J2515" s="24" t="str">
        <f>IF(F2515="","",INDEX('기사 리스트'!B:B,MATCH("https://skinnonews.com"&amp;A2515,'기사 리스트'!C:C,0)))</f>
        <v/>
      </c>
    </row>
    <row r="2516" spans="1:10">
      <c r="A2516" s="30" t="s">
        <v>2108</v>
      </c>
      <c r="B2516" s="30" t="s">
        <v>2910</v>
      </c>
      <c r="C2516" s="30">
        <v>2</v>
      </c>
      <c r="D2516" s="30">
        <v>2</v>
      </c>
      <c r="F2516" s="24" t="str">
        <f>IFERROR(MATCH(A2516,기사별유입!$J$3:$J$3072,0),"")</f>
        <v/>
      </c>
      <c r="G2516" s="24" t="str">
        <f>IF(F2516="","",F2516&amp;"@"&amp;COUNTIF($F$1:F2516,F2516))</f>
        <v/>
      </c>
      <c r="H2516" s="24" t="str">
        <f t="shared" si="39"/>
        <v>Google 검색</v>
      </c>
      <c r="J2516" s="24" t="str">
        <f>IF(F2516="","",INDEX('기사 리스트'!B:B,MATCH("https://skinnonews.com"&amp;A2516,'기사 리스트'!C:C,0)))</f>
        <v/>
      </c>
    </row>
    <row r="2517" spans="1:10">
      <c r="A2517" s="30" t="s">
        <v>1487</v>
      </c>
      <c r="B2517" s="30" t="s">
        <v>2911</v>
      </c>
      <c r="C2517" s="30">
        <v>2</v>
      </c>
      <c r="D2517" s="30">
        <v>2</v>
      </c>
      <c r="F2517" s="24" t="str">
        <f>IFERROR(MATCH(A2517,기사별유입!$J$3:$J$3072,0),"")</f>
        <v/>
      </c>
      <c r="G2517" s="24" t="str">
        <f>IF(F2517="","",F2517&amp;"@"&amp;COUNTIF($F$1:F2517,F2517))</f>
        <v/>
      </c>
      <c r="H2517" s="24" t="str">
        <f t="shared" si="39"/>
        <v>Naver 검색</v>
      </c>
      <c r="J2517" s="24" t="str">
        <f>IF(F2517="","",INDEX('기사 리스트'!B:B,MATCH("https://skinnonews.com"&amp;A2517,'기사 리스트'!C:C,0)))</f>
        <v/>
      </c>
    </row>
    <row r="2518" spans="1:10">
      <c r="A2518" s="30" t="s">
        <v>1487</v>
      </c>
      <c r="B2518" s="30" t="s">
        <v>2925</v>
      </c>
      <c r="C2518" s="30">
        <v>2</v>
      </c>
      <c r="D2518" s="30">
        <v>2</v>
      </c>
      <c r="F2518" s="24" t="str">
        <f>IFERROR(MATCH(A2518,기사별유입!$J$3:$J$3072,0),"")</f>
        <v/>
      </c>
      <c r="G2518" s="24" t="str">
        <f>IF(F2518="","",F2518&amp;"@"&amp;COUNTIF($F$1:F2518,F2518))</f>
        <v/>
      </c>
      <c r="H2518" s="24" t="str">
        <f t="shared" si="39"/>
        <v>Naver.com</v>
      </c>
      <c r="J2518" s="24" t="str">
        <f>IF(F2518="","",INDEX('기사 리스트'!B:B,MATCH("https://skinnonews.com"&amp;A2518,'기사 리스트'!C:C,0)))</f>
        <v/>
      </c>
    </row>
    <row r="2519" spans="1:10">
      <c r="A2519" s="30" t="s">
        <v>2310</v>
      </c>
      <c r="B2519" s="30" t="s">
        <v>2910</v>
      </c>
      <c r="C2519" s="30">
        <v>2</v>
      </c>
      <c r="D2519" s="30">
        <v>2</v>
      </c>
      <c r="F2519" s="24" t="str">
        <f>IFERROR(MATCH(A2519,기사별유입!$J$3:$J$3072,0),"")</f>
        <v/>
      </c>
      <c r="G2519" s="24" t="str">
        <f>IF(F2519="","",F2519&amp;"@"&amp;COUNTIF($F$1:F2519,F2519))</f>
        <v/>
      </c>
      <c r="H2519" s="24" t="str">
        <f t="shared" si="39"/>
        <v>Google 검색</v>
      </c>
      <c r="J2519" s="24" t="str">
        <f>IF(F2519="","",INDEX('기사 리스트'!B:B,MATCH("https://skinnonews.com"&amp;A2519,'기사 리스트'!C:C,0)))</f>
        <v/>
      </c>
    </row>
    <row r="2520" spans="1:10">
      <c r="A2520" s="30" t="s">
        <v>2435</v>
      </c>
      <c r="B2520" s="30" t="s">
        <v>2910</v>
      </c>
      <c r="C2520" s="30">
        <v>2</v>
      </c>
      <c r="D2520" s="30">
        <v>2</v>
      </c>
      <c r="F2520" s="24" t="str">
        <f>IFERROR(MATCH(A2520,기사별유입!$J$3:$J$3072,0),"")</f>
        <v/>
      </c>
      <c r="G2520" s="24" t="str">
        <f>IF(F2520="","",F2520&amp;"@"&amp;COUNTIF($F$1:F2520,F2520))</f>
        <v/>
      </c>
      <c r="H2520" s="24" t="str">
        <f t="shared" si="39"/>
        <v>Google 검색</v>
      </c>
      <c r="J2520" s="24" t="str">
        <f>IF(F2520="","",INDEX('기사 리스트'!B:B,MATCH("https://skinnonews.com"&amp;A2520,'기사 리스트'!C:C,0)))</f>
        <v/>
      </c>
    </row>
    <row r="2521" spans="1:10">
      <c r="A2521" s="30" t="s">
        <v>1634</v>
      </c>
      <c r="B2521" s="30" t="s">
        <v>2925</v>
      </c>
      <c r="C2521" s="30">
        <v>2</v>
      </c>
      <c r="D2521" s="30">
        <v>2</v>
      </c>
      <c r="F2521" s="24" t="str">
        <f>IFERROR(MATCH(A2521,기사별유입!$J$3:$J$3072,0),"")</f>
        <v/>
      </c>
      <c r="G2521" s="24" t="str">
        <f>IF(F2521="","",F2521&amp;"@"&amp;COUNTIF($F$1:F2521,F2521))</f>
        <v/>
      </c>
      <c r="H2521" s="24" t="str">
        <f t="shared" si="39"/>
        <v>Naver.com</v>
      </c>
      <c r="J2521" s="24" t="str">
        <f>IF(F2521="","",INDEX('기사 리스트'!B:B,MATCH("https://skinnonews.com"&amp;A2521,'기사 리스트'!C:C,0)))</f>
        <v/>
      </c>
    </row>
    <row r="2522" spans="1:10">
      <c r="A2522" s="30" t="s">
        <v>2794</v>
      </c>
      <c r="B2522" s="30" t="s">
        <v>2910</v>
      </c>
      <c r="C2522" s="30">
        <v>2</v>
      </c>
      <c r="D2522" s="30">
        <v>2</v>
      </c>
      <c r="F2522" s="24" t="str">
        <f>IFERROR(MATCH(A2522,기사별유입!$J$3:$J$3072,0),"")</f>
        <v/>
      </c>
      <c r="G2522" s="24" t="str">
        <f>IF(F2522="","",F2522&amp;"@"&amp;COUNTIF($F$1:F2522,F2522))</f>
        <v/>
      </c>
      <c r="H2522" s="24" t="str">
        <f t="shared" si="39"/>
        <v>Google 검색</v>
      </c>
      <c r="J2522" s="24" t="str">
        <f>IF(F2522="","",INDEX('기사 리스트'!B:B,MATCH("https://skinnonews.com"&amp;A2522,'기사 리스트'!C:C,0)))</f>
        <v/>
      </c>
    </row>
    <row r="2523" spans="1:10">
      <c r="A2523" s="30" t="s">
        <v>3622</v>
      </c>
      <c r="B2523" s="30" t="s">
        <v>2910</v>
      </c>
      <c r="C2523" s="30">
        <v>2</v>
      </c>
      <c r="D2523" s="30">
        <v>2</v>
      </c>
      <c r="F2523" s="24" t="str">
        <f>IFERROR(MATCH(A2523,기사별유입!$J$3:$J$3072,0),"")</f>
        <v/>
      </c>
      <c r="G2523" s="24" t="str">
        <f>IF(F2523="","",F2523&amp;"@"&amp;COUNTIF($F$1:F2523,F2523))</f>
        <v/>
      </c>
      <c r="H2523" s="24" t="str">
        <f t="shared" si="39"/>
        <v>Google 검색</v>
      </c>
      <c r="J2523" s="24" t="str">
        <f>IF(F2523="","",INDEX('기사 리스트'!B:B,MATCH("https://skinnonews.com"&amp;A2523,'기사 리스트'!C:C,0)))</f>
        <v/>
      </c>
    </row>
    <row r="2524" spans="1:10">
      <c r="A2524" s="30" t="s">
        <v>1521</v>
      </c>
      <c r="B2524" s="30" t="s">
        <v>2909</v>
      </c>
      <c r="C2524" s="30">
        <v>2</v>
      </c>
      <c r="D2524" s="30">
        <v>2</v>
      </c>
      <c r="F2524" s="24" t="str">
        <f>IFERROR(MATCH(A2524,기사별유입!$J$3:$J$3072,0),"")</f>
        <v/>
      </c>
      <c r="G2524" s="24" t="str">
        <f>IF(F2524="","",F2524&amp;"@"&amp;COUNTIF($F$1:F2524,F2524))</f>
        <v/>
      </c>
      <c r="H2524" s="24" t="str">
        <f t="shared" si="39"/>
        <v>직접유입</v>
      </c>
      <c r="J2524" s="24" t="str">
        <f>IF(F2524="","",INDEX('기사 리스트'!B:B,MATCH("https://skinnonews.com"&amp;A2524,'기사 리스트'!C:C,0)))</f>
        <v/>
      </c>
    </row>
    <row r="2525" spans="1:10">
      <c r="A2525" s="30" t="s">
        <v>1521</v>
      </c>
      <c r="B2525" s="30" t="s">
        <v>2911</v>
      </c>
      <c r="C2525" s="30">
        <v>2</v>
      </c>
      <c r="D2525" s="30">
        <v>2</v>
      </c>
      <c r="F2525" s="24" t="str">
        <f>IFERROR(MATCH(A2525,기사별유입!$J$3:$J$3072,0),"")</f>
        <v/>
      </c>
      <c r="G2525" s="24" t="str">
        <f>IF(F2525="","",F2525&amp;"@"&amp;COUNTIF($F$1:F2525,F2525))</f>
        <v/>
      </c>
      <c r="H2525" s="24" t="str">
        <f t="shared" si="39"/>
        <v>Naver 검색</v>
      </c>
      <c r="J2525" s="24" t="str">
        <f>IF(F2525="","",INDEX('기사 리스트'!B:B,MATCH("https://skinnonews.com"&amp;A2525,'기사 리스트'!C:C,0)))</f>
        <v/>
      </c>
    </row>
    <row r="2526" spans="1:10">
      <c r="A2526" s="30" t="s">
        <v>2588</v>
      </c>
      <c r="B2526" s="30" t="s">
        <v>2910</v>
      </c>
      <c r="C2526" s="30">
        <v>2</v>
      </c>
      <c r="D2526" s="30">
        <v>2</v>
      </c>
      <c r="F2526" s="24" t="str">
        <f>IFERROR(MATCH(A2526,기사별유입!$J$3:$J$3072,0),"")</f>
        <v/>
      </c>
      <c r="G2526" s="24" t="str">
        <f>IF(F2526="","",F2526&amp;"@"&amp;COUNTIF($F$1:F2526,F2526))</f>
        <v/>
      </c>
      <c r="H2526" s="24" t="str">
        <f t="shared" si="39"/>
        <v>Google 검색</v>
      </c>
      <c r="J2526" s="24" t="str">
        <f>IF(F2526="","",INDEX('기사 리스트'!B:B,MATCH("https://skinnonews.com"&amp;A2526,'기사 리스트'!C:C,0)))</f>
        <v/>
      </c>
    </row>
    <row r="2527" spans="1:10">
      <c r="A2527" s="30" t="s">
        <v>2439</v>
      </c>
      <c r="B2527" s="30" t="s">
        <v>2909</v>
      </c>
      <c r="C2527" s="30">
        <v>2</v>
      </c>
      <c r="D2527" s="30">
        <v>2</v>
      </c>
      <c r="F2527" s="24" t="str">
        <f>IFERROR(MATCH(A2527,기사별유입!$J$3:$J$3072,0),"")</f>
        <v/>
      </c>
      <c r="G2527" s="24" t="str">
        <f>IF(F2527="","",F2527&amp;"@"&amp;COUNTIF($F$1:F2527,F2527))</f>
        <v/>
      </c>
      <c r="H2527" s="24" t="str">
        <f t="shared" si="39"/>
        <v>직접유입</v>
      </c>
      <c r="J2527" s="24" t="str">
        <f>IF(F2527="","",INDEX('기사 리스트'!B:B,MATCH("https://skinnonews.com"&amp;A2527,'기사 리스트'!C:C,0)))</f>
        <v/>
      </c>
    </row>
    <row r="2528" spans="1:10">
      <c r="A2528" s="30" t="s">
        <v>2795</v>
      </c>
      <c r="B2528" s="30" t="s">
        <v>2910</v>
      </c>
      <c r="C2528" s="30">
        <v>2</v>
      </c>
      <c r="D2528" s="30">
        <v>1</v>
      </c>
      <c r="F2528" s="24" t="str">
        <f>IFERROR(MATCH(A2528,기사별유입!$J$3:$J$3072,0),"")</f>
        <v/>
      </c>
      <c r="G2528" s="24" t="str">
        <f>IF(F2528="","",F2528&amp;"@"&amp;COUNTIF($F$1:F2528,F2528))</f>
        <v/>
      </c>
      <c r="H2528" s="24" t="str">
        <f t="shared" si="39"/>
        <v>Google 검색</v>
      </c>
      <c r="J2528" s="24" t="str">
        <f>IF(F2528="","",INDEX('기사 리스트'!B:B,MATCH("https://skinnonews.com"&amp;A2528,'기사 리스트'!C:C,0)))</f>
        <v/>
      </c>
    </row>
    <row r="2529" spans="1:10">
      <c r="A2529" s="30" t="s">
        <v>1743</v>
      </c>
      <c r="B2529" s="30" t="s">
        <v>2932</v>
      </c>
      <c r="C2529" s="30">
        <v>2</v>
      </c>
      <c r="D2529" s="30">
        <v>2</v>
      </c>
      <c r="F2529" s="24" t="str">
        <f>IFERROR(MATCH(A2529,기사별유입!$J$3:$J$3072,0),"")</f>
        <v/>
      </c>
      <c r="G2529" s="24" t="str">
        <f>IF(F2529="","",F2529&amp;"@"&amp;COUNTIF($F$1:F2529,F2529))</f>
        <v/>
      </c>
      <c r="H2529" s="24" t="str">
        <f t="shared" si="39"/>
        <v>Namu.wiki</v>
      </c>
      <c r="J2529" s="24" t="str">
        <f>IF(F2529="","",INDEX('기사 리스트'!B:B,MATCH("https://skinnonews.com"&amp;A2529,'기사 리스트'!C:C,0)))</f>
        <v/>
      </c>
    </row>
    <row r="2530" spans="1:10">
      <c r="A2530" s="30" t="s">
        <v>2440</v>
      </c>
      <c r="B2530" s="30" t="s">
        <v>2910</v>
      </c>
      <c r="C2530" s="30">
        <v>2</v>
      </c>
      <c r="D2530" s="30">
        <v>2</v>
      </c>
      <c r="F2530" s="24" t="str">
        <f>IFERROR(MATCH(A2530,기사별유입!$J$3:$J$3072,0),"")</f>
        <v/>
      </c>
      <c r="G2530" s="24" t="str">
        <f>IF(F2530="","",F2530&amp;"@"&amp;COUNTIF($F$1:F2530,F2530))</f>
        <v/>
      </c>
      <c r="H2530" s="24" t="str">
        <f t="shared" si="39"/>
        <v>Google 검색</v>
      </c>
      <c r="J2530" s="24" t="str">
        <f>IF(F2530="","",INDEX('기사 리스트'!B:B,MATCH("https://skinnonews.com"&amp;A2530,'기사 리스트'!C:C,0)))</f>
        <v/>
      </c>
    </row>
    <row r="2531" spans="1:10">
      <c r="A2531" s="30" t="s">
        <v>1635</v>
      </c>
      <c r="B2531" s="30" t="s">
        <v>2909</v>
      </c>
      <c r="C2531" s="30">
        <v>2</v>
      </c>
      <c r="D2531" s="30">
        <v>1</v>
      </c>
      <c r="F2531" s="24" t="str">
        <f>IFERROR(MATCH(A2531,기사별유입!$J$3:$J$3072,0),"")</f>
        <v/>
      </c>
      <c r="G2531" s="24" t="str">
        <f>IF(F2531="","",F2531&amp;"@"&amp;COUNTIF($F$1:F2531,F2531))</f>
        <v/>
      </c>
      <c r="H2531" s="24" t="str">
        <f t="shared" si="39"/>
        <v>직접유입</v>
      </c>
      <c r="J2531" s="24" t="str">
        <f>IF(F2531="","",INDEX('기사 리스트'!B:B,MATCH("https://skinnonews.com"&amp;A2531,'기사 리스트'!C:C,0)))</f>
        <v/>
      </c>
    </row>
    <row r="2532" spans="1:10">
      <c r="A2532" s="30" t="s">
        <v>1329</v>
      </c>
      <c r="B2532" s="30" t="s">
        <v>2916</v>
      </c>
      <c r="C2532" s="30">
        <v>2</v>
      </c>
      <c r="D2532" s="30">
        <v>2</v>
      </c>
      <c r="F2532" s="24" t="str">
        <f>IFERROR(MATCH(A2532,기사별유입!$J$3:$J$3072,0),"")</f>
        <v/>
      </c>
      <c r="G2532" s="24" t="str">
        <f>IF(F2532="","",F2532&amp;"@"&amp;COUNTIF($F$1:F2532,F2532))</f>
        <v/>
      </c>
      <c r="H2532" s="24" t="str">
        <f t="shared" si="39"/>
        <v>Bing</v>
      </c>
      <c r="J2532" s="24" t="str">
        <f>IF(F2532="","",INDEX('기사 리스트'!B:B,MATCH("https://skinnonews.com"&amp;A2532,'기사 리스트'!C:C,0)))</f>
        <v/>
      </c>
    </row>
    <row r="2533" spans="1:10">
      <c r="A2533" s="30" t="s">
        <v>1579</v>
      </c>
      <c r="B2533" s="30" t="s">
        <v>2910</v>
      </c>
      <c r="C2533" s="30">
        <v>2</v>
      </c>
      <c r="D2533" s="30">
        <v>2</v>
      </c>
      <c r="F2533" s="24" t="str">
        <f>IFERROR(MATCH(A2533,기사별유입!$J$3:$J$3072,0),"")</f>
        <v/>
      </c>
      <c r="G2533" s="24" t="str">
        <f>IF(F2533="","",F2533&amp;"@"&amp;COUNTIF($F$1:F2533,F2533))</f>
        <v/>
      </c>
      <c r="H2533" s="24" t="str">
        <f t="shared" si="39"/>
        <v>Google 검색</v>
      </c>
      <c r="J2533" s="24" t="str">
        <f>IF(F2533="","",INDEX('기사 리스트'!B:B,MATCH("https://skinnonews.com"&amp;A2533,'기사 리스트'!C:C,0)))</f>
        <v/>
      </c>
    </row>
    <row r="2534" spans="1:10">
      <c r="A2534" s="30" t="s">
        <v>3158</v>
      </c>
      <c r="B2534" s="30" t="s">
        <v>2910</v>
      </c>
      <c r="C2534" s="30">
        <v>2</v>
      </c>
      <c r="D2534" s="30">
        <v>2</v>
      </c>
      <c r="F2534" s="24" t="str">
        <f>IFERROR(MATCH(A2534,기사별유입!$J$3:$J$3072,0),"")</f>
        <v/>
      </c>
      <c r="G2534" s="24" t="str">
        <f>IF(F2534="","",F2534&amp;"@"&amp;COUNTIF($F$1:F2534,F2534))</f>
        <v/>
      </c>
      <c r="H2534" s="24" t="str">
        <f t="shared" si="39"/>
        <v>Google 검색</v>
      </c>
      <c r="J2534" s="24" t="str">
        <f>IF(F2534="","",INDEX('기사 리스트'!B:B,MATCH("https://skinnonews.com"&amp;A2534,'기사 리스트'!C:C,0)))</f>
        <v/>
      </c>
    </row>
    <row r="2535" spans="1:10">
      <c r="A2535" s="30" t="s">
        <v>1390</v>
      </c>
      <c r="B2535" s="30" t="s">
        <v>2916</v>
      </c>
      <c r="C2535" s="30">
        <v>2</v>
      </c>
      <c r="D2535" s="30">
        <v>1</v>
      </c>
      <c r="F2535" s="24" t="str">
        <f>IFERROR(MATCH(A2535,기사별유입!$J$3:$J$3072,0),"")</f>
        <v/>
      </c>
      <c r="G2535" s="24" t="str">
        <f>IF(F2535="","",F2535&amp;"@"&amp;COUNTIF($F$1:F2535,F2535))</f>
        <v/>
      </c>
      <c r="H2535" s="24" t="str">
        <f t="shared" si="39"/>
        <v>Bing</v>
      </c>
      <c r="J2535" s="24" t="str">
        <f>IF(F2535="","",INDEX('기사 리스트'!B:B,MATCH("https://skinnonews.com"&amp;A2535,'기사 리스트'!C:C,0)))</f>
        <v/>
      </c>
    </row>
    <row r="2536" spans="1:10">
      <c r="A2536" s="30" t="s">
        <v>1390</v>
      </c>
      <c r="B2536" s="30" t="s">
        <v>2940</v>
      </c>
      <c r="C2536" s="30">
        <v>2</v>
      </c>
      <c r="D2536" s="30">
        <v>1</v>
      </c>
      <c r="F2536" s="24" t="str">
        <f>IFERROR(MATCH(A2536,기사별유입!$J$3:$J$3072,0),"")</f>
        <v/>
      </c>
      <c r="G2536" s="24" t="str">
        <f>IF(F2536="","",F2536&amp;"@"&amp;COUNTIF($F$1:F2536,F2536))</f>
        <v/>
      </c>
      <c r="H2536" s="24" t="str">
        <f t="shared" si="39"/>
        <v>Edgeservices.bing.com</v>
      </c>
      <c r="J2536" s="24" t="str">
        <f>IF(F2536="","",INDEX('기사 리스트'!B:B,MATCH("https://skinnonews.com"&amp;A2536,'기사 리스트'!C:C,0)))</f>
        <v/>
      </c>
    </row>
    <row r="2537" spans="1:10">
      <c r="A2537" s="30" t="s">
        <v>3737</v>
      </c>
      <c r="B2537" s="30" t="s">
        <v>2910</v>
      </c>
      <c r="C2537" s="30">
        <v>2</v>
      </c>
      <c r="D2537" s="30">
        <v>2</v>
      </c>
      <c r="F2537" s="24" t="str">
        <f>IFERROR(MATCH(A2537,기사별유입!$J$3:$J$3072,0),"")</f>
        <v/>
      </c>
      <c r="G2537" s="24" t="str">
        <f>IF(F2537="","",F2537&amp;"@"&amp;COUNTIF($F$1:F2537,F2537))</f>
        <v/>
      </c>
      <c r="H2537" s="24" t="str">
        <f t="shared" si="39"/>
        <v>Google 검색</v>
      </c>
      <c r="J2537" s="24" t="str">
        <f>IF(F2537="","",INDEX('기사 리스트'!B:B,MATCH("https://skinnonews.com"&amp;A2537,'기사 리스트'!C:C,0)))</f>
        <v/>
      </c>
    </row>
    <row r="2538" spans="1:10">
      <c r="A2538" s="30" t="s">
        <v>2441</v>
      </c>
      <c r="B2538" s="30" t="s">
        <v>2910</v>
      </c>
      <c r="C2538" s="30">
        <v>2</v>
      </c>
      <c r="D2538" s="30">
        <v>1</v>
      </c>
      <c r="F2538" s="24" t="str">
        <f>IFERROR(MATCH(A2538,기사별유입!$J$3:$J$3072,0),"")</f>
        <v/>
      </c>
      <c r="G2538" s="24" t="str">
        <f>IF(F2538="","",F2538&amp;"@"&amp;COUNTIF($F$1:F2538,F2538))</f>
        <v/>
      </c>
      <c r="H2538" s="24" t="str">
        <f t="shared" si="39"/>
        <v>Google 검색</v>
      </c>
      <c r="J2538" s="24" t="str">
        <f>IF(F2538="","",INDEX('기사 리스트'!B:B,MATCH("https://skinnonews.com"&amp;A2538,'기사 리스트'!C:C,0)))</f>
        <v/>
      </c>
    </row>
    <row r="2539" spans="1:10">
      <c r="A2539" s="30" t="s">
        <v>2114</v>
      </c>
      <c r="B2539" s="30" t="s">
        <v>2910</v>
      </c>
      <c r="C2539" s="30">
        <v>2</v>
      </c>
      <c r="D2539" s="30">
        <v>2</v>
      </c>
      <c r="F2539" s="24" t="str">
        <f>IFERROR(MATCH(A2539,기사별유입!$J$3:$J$3072,0),"")</f>
        <v/>
      </c>
      <c r="G2539" s="24" t="str">
        <f>IF(F2539="","",F2539&amp;"@"&amp;COUNTIF($F$1:F2539,F2539))</f>
        <v/>
      </c>
      <c r="H2539" s="24" t="str">
        <f t="shared" si="39"/>
        <v>Google 검색</v>
      </c>
      <c r="J2539" s="24" t="str">
        <f>IF(F2539="","",INDEX('기사 리스트'!B:B,MATCH("https://skinnonews.com"&amp;A2539,'기사 리스트'!C:C,0)))</f>
        <v/>
      </c>
    </row>
    <row r="2540" spans="1:10">
      <c r="A2540" s="30" t="s">
        <v>2799</v>
      </c>
      <c r="B2540" s="30" t="s">
        <v>2925</v>
      </c>
      <c r="C2540" s="30">
        <v>2</v>
      </c>
      <c r="D2540" s="30">
        <v>1</v>
      </c>
      <c r="F2540" s="24" t="str">
        <f>IFERROR(MATCH(A2540,기사별유입!$J$3:$J$3072,0),"")</f>
        <v/>
      </c>
      <c r="G2540" s="24" t="str">
        <f>IF(F2540="","",F2540&amp;"@"&amp;COUNTIF($F$1:F2540,F2540))</f>
        <v/>
      </c>
      <c r="H2540" s="24" t="str">
        <f t="shared" si="39"/>
        <v>Naver.com</v>
      </c>
      <c r="J2540" s="24" t="str">
        <f>IF(F2540="","",INDEX('기사 리스트'!B:B,MATCH("https://skinnonews.com"&amp;A2540,'기사 리스트'!C:C,0)))</f>
        <v/>
      </c>
    </row>
    <row r="2541" spans="1:10">
      <c r="A2541" s="30" t="s">
        <v>2313</v>
      </c>
      <c r="B2541" s="30" t="s">
        <v>2910</v>
      </c>
      <c r="C2541" s="30">
        <v>2</v>
      </c>
      <c r="D2541" s="30">
        <v>2</v>
      </c>
      <c r="F2541" s="24" t="str">
        <f>IFERROR(MATCH(A2541,기사별유입!$J$3:$J$3072,0),"")</f>
        <v/>
      </c>
      <c r="G2541" s="24" t="str">
        <f>IF(F2541="","",F2541&amp;"@"&amp;COUNTIF($F$1:F2541,F2541))</f>
        <v/>
      </c>
      <c r="H2541" s="24" t="str">
        <f t="shared" si="39"/>
        <v>Google 검색</v>
      </c>
      <c r="J2541" s="24" t="str">
        <f>IF(F2541="","",INDEX('기사 리스트'!B:B,MATCH("https://skinnonews.com"&amp;A2541,'기사 리스트'!C:C,0)))</f>
        <v/>
      </c>
    </row>
    <row r="2542" spans="1:10">
      <c r="A2542" s="30" t="s">
        <v>3740</v>
      </c>
      <c r="B2542" s="30" t="s">
        <v>2910</v>
      </c>
      <c r="C2542" s="30">
        <v>2</v>
      </c>
      <c r="D2542" s="30">
        <v>2</v>
      </c>
      <c r="F2542" s="24" t="str">
        <f>IFERROR(MATCH(A2542,기사별유입!$J$3:$J$3072,0),"")</f>
        <v/>
      </c>
      <c r="G2542" s="24" t="str">
        <f>IF(F2542="","",F2542&amp;"@"&amp;COUNTIF($F$1:F2542,F2542))</f>
        <v/>
      </c>
      <c r="H2542" s="24" t="str">
        <f t="shared" si="39"/>
        <v>Google 검색</v>
      </c>
      <c r="J2542" s="24" t="str">
        <f>IF(F2542="","",INDEX('기사 리스트'!B:B,MATCH("https://skinnonews.com"&amp;A2542,'기사 리스트'!C:C,0)))</f>
        <v/>
      </c>
    </row>
    <row r="2543" spans="1:10">
      <c r="A2543" s="30" t="s">
        <v>2315</v>
      </c>
      <c r="B2543" s="30" t="s">
        <v>2910</v>
      </c>
      <c r="C2543" s="30">
        <v>2</v>
      </c>
      <c r="D2543" s="30">
        <v>1</v>
      </c>
      <c r="F2543" s="24" t="str">
        <f>IFERROR(MATCH(A2543,기사별유입!$J$3:$J$3072,0),"")</f>
        <v/>
      </c>
      <c r="G2543" s="24" t="str">
        <f>IF(F2543="","",F2543&amp;"@"&amp;COUNTIF($F$1:F2543,F2543))</f>
        <v/>
      </c>
      <c r="H2543" s="24" t="str">
        <f t="shared" si="39"/>
        <v>Google 검색</v>
      </c>
      <c r="J2543" s="24" t="str">
        <f>IF(F2543="","",INDEX('기사 리스트'!B:B,MATCH("https://skinnonews.com"&amp;A2543,'기사 리스트'!C:C,0)))</f>
        <v/>
      </c>
    </row>
    <row r="2544" spans="1:10">
      <c r="A2544" s="30" t="s">
        <v>1342</v>
      </c>
      <c r="B2544" s="30" t="s">
        <v>2916</v>
      </c>
      <c r="C2544" s="30">
        <v>2</v>
      </c>
      <c r="D2544" s="30">
        <v>2</v>
      </c>
      <c r="F2544" s="24" t="str">
        <f>IFERROR(MATCH(A2544,기사별유입!$J$3:$J$3072,0),"")</f>
        <v/>
      </c>
      <c r="G2544" s="24" t="str">
        <f>IF(F2544="","",F2544&amp;"@"&amp;COUNTIF($F$1:F2544,F2544))</f>
        <v/>
      </c>
      <c r="H2544" s="24" t="str">
        <f t="shared" si="39"/>
        <v>Bing</v>
      </c>
      <c r="J2544" s="24" t="str">
        <f>IF(F2544="","",INDEX('기사 리스트'!B:B,MATCH("https://skinnonews.com"&amp;A2544,'기사 리스트'!C:C,0)))</f>
        <v/>
      </c>
    </row>
    <row r="2545" spans="1:10">
      <c r="A2545" s="30" t="s">
        <v>1342</v>
      </c>
      <c r="B2545" s="30" t="s">
        <v>2911</v>
      </c>
      <c r="C2545" s="30">
        <v>2</v>
      </c>
      <c r="D2545" s="30">
        <v>2</v>
      </c>
      <c r="F2545" s="24" t="str">
        <f>IFERROR(MATCH(A2545,기사별유입!$J$3:$J$3072,0),"")</f>
        <v/>
      </c>
      <c r="G2545" s="24" t="str">
        <f>IF(F2545="","",F2545&amp;"@"&amp;COUNTIF($F$1:F2545,F2545))</f>
        <v/>
      </c>
      <c r="H2545" s="24" t="str">
        <f t="shared" si="39"/>
        <v>Naver 검색</v>
      </c>
      <c r="J2545" s="24" t="str">
        <f>IF(F2545="","",INDEX('기사 리스트'!B:B,MATCH("https://skinnonews.com"&amp;A2545,'기사 리스트'!C:C,0)))</f>
        <v/>
      </c>
    </row>
    <row r="2546" spans="1:10">
      <c r="A2546" s="30" t="s">
        <v>3329</v>
      </c>
      <c r="B2546" s="30" t="s">
        <v>2910</v>
      </c>
      <c r="C2546" s="30">
        <v>2</v>
      </c>
      <c r="D2546" s="30">
        <v>2</v>
      </c>
      <c r="F2546" s="24" t="str">
        <f>IFERROR(MATCH(A2546,기사별유입!$J$3:$J$3072,0),"")</f>
        <v/>
      </c>
      <c r="G2546" s="24" t="str">
        <f>IF(F2546="","",F2546&amp;"@"&amp;COUNTIF($F$1:F2546,F2546))</f>
        <v/>
      </c>
      <c r="H2546" s="24" t="str">
        <f t="shared" si="39"/>
        <v>Google 검색</v>
      </c>
      <c r="J2546" s="24" t="str">
        <f>IF(F2546="","",INDEX('기사 리스트'!B:B,MATCH("https://skinnonews.com"&amp;A2546,'기사 리스트'!C:C,0)))</f>
        <v/>
      </c>
    </row>
    <row r="2547" spans="1:10">
      <c r="A2547" s="30" t="s">
        <v>3742</v>
      </c>
      <c r="B2547" s="30" t="s">
        <v>2910</v>
      </c>
      <c r="C2547" s="30">
        <v>2</v>
      </c>
      <c r="D2547" s="30">
        <v>2</v>
      </c>
      <c r="F2547" s="24" t="str">
        <f>IFERROR(MATCH(A2547,기사별유입!$J$3:$J$3072,0),"")</f>
        <v/>
      </c>
      <c r="G2547" s="24" t="str">
        <f>IF(F2547="","",F2547&amp;"@"&amp;COUNTIF($F$1:F2547,F2547))</f>
        <v/>
      </c>
      <c r="H2547" s="24" t="str">
        <f t="shared" si="39"/>
        <v>Google 검색</v>
      </c>
      <c r="J2547" s="24" t="str">
        <f>IF(F2547="","",INDEX('기사 리스트'!B:B,MATCH("https://skinnonews.com"&amp;A2547,'기사 리스트'!C:C,0)))</f>
        <v/>
      </c>
    </row>
    <row r="2548" spans="1:10">
      <c r="A2548" s="30" t="s">
        <v>2593</v>
      </c>
      <c r="B2548" s="30" t="s">
        <v>2909</v>
      </c>
      <c r="C2548" s="30">
        <v>2</v>
      </c>
      <c r="D2548" s="30">
        <v>2</v>
      </c>
      <c r="F2548" s="24" t="str">
        <f>IFERROR(MATCH(A2548,기사별유입!$J$3:$J$3072,0),"")</f>
        <v/>
      </c>
      <c r="G2548" s="24" t="str">
        <f>IF(F2548="","",F2548&amp;"@"&amp;COUNTIF($F$1:F2548,F2548))</f>
        <v/>
      </c>
      <c r="H2548" s="24" t="str">
        <f t="shared" si="39"/>
        <v>직접유입</v>
      </c>
      <c r="J2548" s="24" t="str">
        <f>IF(F2548="","",INDEX('기사 리스트'!B:B,MATCH("https://skinnonews.com"&amp;A2548,'기사 리스트'!C:C,0)))</f>
        <v/>
      </c>
    </row>
    <row r="2549" spans="1:10">
      <c r="A2549" s="30" t="s">
        <v>3744</v>
      </c>
      <c r="B2549" s="30" t="s">
        <v>2910</v>
      </c>
      <c r="C2549" s="30">
        <v>2</v>
      </c>
      <c r="D2549" s="30">
        <v>1</v>
      </c>
      <c r="F2549" s="24" t="str">
        <f>IFERROR(MATCH(A2549,기사별유입!$J$3:$J$3072,0),"")</f>
        <v/>
      </c>
      <c r="G2549" s="24" t="str">
        <f>IF(F2549="","",F2549&amp;"@"&amp;COUNTIF($F$1:F2549,F2549))</f>
        <v/>
      </c>
      <c r="H2549" s="24" t="str">
        <f t="shared" si="39"/>
        <v>Google 검색</v>
      </c>
      <c r="J2549" s="24" t="str">
        <f>IF(F2549="","",INDEX('기사 리스트'!B:B,MATCH("https://skinnonews.com"&amp;A2549,'기사 리스트'!C:C,0)))</f>
        <v/>
      </c>
    </row>
    <row r="2550" spans="1:10">
      <c r="A2550" s="30" t="s">
        <v>2596</v>
      </c>
      <c r="B2550" s="30" t="s">
        <v>2910</v>
      </c>
      <c r="C2550" s="30">
        <v>2</v>
      </c>
      <c r="D2550" s="30">
        <v>2</v>
      </c>
      <c r="F2550" s="24" t="str">
        <f>IFERROR(MATCH(A2550,기사별유입!$J$3:$J$3072,0),"")</f>
        <v/>
      </c>
      <c r="G2550" s="24" t="str">
        <f>IF(F2550="","",F2550&amp;"@"&amp;COUNTIF($F$1:F2550,F2550))</f>
        <v/>
      </c>
      <c r="H2550" s="24" t="str">
        <f t="shared" si="39"/>
        <v>Google 검색</v>
      </c>
      <c r="J2550" s="24" t="str">
        <f>IF(F2550="","",INDEX('기사 리스트'!B:B,MATCH("https://skinnonews.com"&amp;A2550,'기사 리스트'!C:C,0)))</f>
        <v/>
      </c>
    </row>
    <row r="2551" spans="1:10">
      <c r="A2551" s="30" t="s">
        <v>1786</v>
      </c>
      <c r="B2551" s="30" t="s">
        <v>2909</v>
      </c>
      <c r="C2551" s="30">
        <v>2</v>
      </c>
      <c r="D2551" s="30">
        <v>2</v>
      </c>
      <c r="F2551" s="24" t="str">
        <f>IFERROR(MATCH(A2551,기사별유입!$J$3:$J$3072,0),"")</f>
        <v/>
      </c>
      <c r="G2551" s="24" t="str">
        <f>IF(F2551="","",F2551&amp;"@"&amp;COUNTIF($F$1:F2551,F2551))</f>
        <v/>
      </c>
      <c r="H2551" s="24" t="str">
        <f t="shared" si="39"/>
        <v>직접유입</v>
      </c>
      <c r="J2551" s="24" t="str">
        <f>IF(F2551="","",INDEX('기사 리스트'!B:B,MATCH("https://skinnonews.com"&amp;A2551,'기사 리스트'!C:C,0)))</f>
        <v/>
      </c>
    </row>
    <row r="2552" spans="1:10">
      <c r="A2552" s="30" t="s">
        <v>3330</v>
      </c>
      <c r="B2552" s="30" t="s">
        <v>2910</v>
      </c>
      <c r="C2552" s="30">
        <v>2</v>
      </c>
      <c r="D2552" s="30">
        <v>1</v>
      </c>
      <c r="F2552" s="24" t="str">
        <f>IFERROR(MATCH(A2552,기사별유입!$J$3:$J$3072,0),"")</f>
        <v/>
      </c>
      <c r="G2552" s="24" t="str">
        <f>IF(F2552="","",F2552&amp;"@"&amp;COUNTIF($F$1:F2552,F2552))</f>
        <v/>
      </c>
      <c r="H2552" s="24" t="str">
        <f t="shared" si="39"/>
        <v>Google 검색</v>
      </c>
      <c r="J2552" s="24" t="str">
        <f>IF(F2552="","",INDEX('기사 리스트'!B:B,MATCH("https://skinnonews.com"&amp;A2552,'기사 리스트'!C:C,0)))</f>
        <v/>
      </c>
    </row>
    <row r="2553" spans="1:10">
      <c r="A2553" s="30" t="s">
        <v>2807</v>
      </c>
      <c r="B2553" s="30" t="s">
        <v>2909</v>
      </c>
      <c r="C2553" s="30">
        <v>2</v>
      </c>
      <c r="D2553" s="30">
        <v>1</v>
      </c>
      <c r="F2553" s="24" t="str">
        <f>IFERROR(MATCH(A2553,기사별유입!$J$3:$J$3072,0),"")</f>
        <v/>
      </c>
      <c r="G2553" s="24" t="str">
        <f>IF(F2553="","",F2553&amp;"@"&amp;COUNTIF($F$1:F2553,F2553))</f>
        <v/>
      </c>
      <c r="H2553" s="24" t="str">
        <f t="shared" si="39"/>
        <v>직접유입</v>
      </c>
      <c r="J2553" s="24" t="str">
        <f>IF(F2553="","",INDEX('기사 리스트'!B:B,MATCH("https://skinnonews.com"&amp;A2553,'기사 리스트'!C:C,0)))</f>
        <v/>
      </c>
    </row>
    <row r="2554" spans="1:10">
      <c r="A2554" s="30" t="s">
        <v>3745</v>
      </c>
      <c r="B2554" s="30" t="s">
        <v>2910</v>
      </c>
      <c r="C2554" s="30">
        <v>2</v>
      </c>
      <c r="D2554" s="30">
        <v>2</v>
      </c>
      <c r="F2554" s="24" t="str">
        <f>IFERROR(MATCH(A2554,기사별유입!$J$3:$J$3072,0),"")</f>
        <v/>
      </c>
      <c r="G2554" s="24" t="str">
        <f>IF(F2554="","",F2554&amp;"@"&amp;COUNTIF($F$1:F2554,F2554))</f>
        <v/>
      </c>
      <c r="H2554" s="24" t="str">
        <f t="shared" si="39"/>
        <v>Google 검색</v>
      </c>
      <c r="J2554" s="24" t="str">
        <f>IF(F2554="","",INDEX('기사 리스트'!B:B,MATCH("https://skinnonews.com"&amp;A2554,'기사 리스트'!C:C,0)))</f>
        <v/>
      </c>
    </row>
    <row r="2555" spans="1:10">
      <c r="A2555" s="30" t="s">
        <v>1426</v>
      </c>
      <c r="B2555" s="30" t="s">
        <v>2909</v>
      </c>
      <c r="C2555" s="30">
        <v>2</v>
      </c>
      <c r="D2555" s="30">
        <v>2</v>
      </c>
      <c r="F2555" s="24" t="str">
        <f>IFERROR(MATCH(A2555,기사별유입!$J$3:$J$3072,0),"")</f>
        <v/>
      </c>
      <c r="G2555" s="24" t="str">
        <f>IF(F2555="","",F2555&amp;"@"&amp;COUNTIF($F$1:F2555,F2555))</f>
        <v/>
      </c>
      <c r="H2555" s="24" t="str">
        <f t="shared" si="39"/>
        <v>직접유입</v>
      </c>
      <c r="J2555" s="24" t="str">
        <f>IF(F2555="","",INDEX('기사 리스트'!B:B,MATCH("https://skinnonews.com"&amp;A2555,'기사 리스트'!C:C,0)))</f>
        <v/>
      </c>
    </row>
    <row r="2556" spans="1:10">
      <c r="A2556" s="30" t="s">
        <v>2597</v>
      </c>
      <c r="B2556" s="30" t="s">
        <v>2910</v>
      </c>
      <c r="C2556" s="30">
        <v>2</v>
      </c>
      <c r="D2556" s="30">
        <v>2</v>
      </c>
      <c r="F2556" s="24" t="str">
        <f>IFERROR(MATCH(A2556,기사별유입!$J$3:$J$3072,0),"")</f>
        <v/>
      </c>
      <c r="G2556" s="24" t="str">
        <f>IF(F2556="","",F2556&amp;"@"&amp;COUNTIF($F$1:F2556,F2556))</f>
        <v/>
      </c>
      <c r="H2556" s="24" t="str">
        <f t="shared" si="39"/>
        <v>Google 검색</v>
      </c>
      <c r="J2556" s="24" t="str">
        <f>IF(F2556="","",INDEX('기사 리스트'!B:B,MATCH("https://skinnonews.com"&amp;A2556,'기사 리스트'!C:C,0)))</f>
        <v/>
      </c>
    </row>
    <row r="2557" spans="1:10">
      <c r="A2557" s="30" t="s">
        <v>2014</v>
      </c>
      <c r="B2557" s="30" t="s">
        <v>2910</v>
      </c>
      <c r="C2557" s="30">
        <v>2</v>
      </c>
      <c r="D2557" s="30">
        <v>1</v>
      </c>
      <c r="F2557" s="24" t="str">
        <f>IFERROR(MATCH(A2557,기사별유입!$J$3:$J$3072,0),"")</f>
        <v/>
      </c>
      <c r="G2557" s="24" t="str">
        <f>IF(F2557="","",F2557&amp;"@"&amp;COUNTIF($F$1:F2557,F2557))</f>
        <v/>
      </c>
      <c r="H2557" s="24" t="str">
        <f t="shared" si="39"/>
        <v>Google 검색</v>
      </c>
      <c r="J2557" s="24" t="str">
        <f>IF(F2557="","",INDEX('기사 리스트'!B:B,MATCH("https://skinnonews.com"&amp;A2557,'기사 리스트'!C:C,0)))</f>
        <v/>
      </c>
    </row>
    <row r="2558" spans="1:10">
      <c r="A2558" s="30" t="s">
        <v>2810</v>
      </c>
      <c r="B2558" s="30" t="s">
        <v>2910</v>
      </c>
      <c r="C2558" s="30">
        <v>2</v>
      </c>
      <c r="D2558" s="30">
        <v>2</v>
      </c>
      <c r="F2558" s="24" t="str">
        <f>IFERROR(MATCH(A2558,기사별유입!$J$3:$J$3072,0),"")</f>
        <v/>
      </c>
      <c r="G2558" s="24" t="str">
        <f>IF(F2558="","",F2558&amp;"@"&amp;COUNTIF($F$1:F2558,F2558))</f>
        <v/>
      </c>
      <c r="H2558" s="24" t="str">
        <f t="shared" si="39"/>
        <v>Google 검색</v>
      </c>
      <c r="J2558" s="24" t="str">
        <f>IF(F2558="","",INDEX('기사 리스트'!B:B,MATCH("https://skinnonews.com"&amp;A2558,'기사 리스트'!C:C,0)))</f>
        <v/>
      </c>
    </row>
    <row r="2559" spans="1:10">
      <c r="A2559" s="30" t="s">
        <v>2117</v>
      </c>
      <c r="B2559" s="30" t="s">
        <v>2910</v>
      </c>
      <c r="C2559" s="30">
        <v>2</v>
      </c>
      <c r="D2559" s="30">
        <v>2</v>
      </c>
      <c r="F2559" s="24" t="str">
        <f>IFERROR(MATCH(A2559,기사별유입!$J$3:$J$3072,0),"")</f>
        <v/>
      </c>
      <c r="G2559" s="24" t="str">
        <f>IF(F2559="","",F2559&amp;"@"&amp;COUNTIF($F$1:F2559,F2559))</f>
        <v/>
      </c>
      <c r="H2559" s="24" t="str">
        <f t="shared" si="39"/>
        <v>Google 검색</v>
      </c>
      <c r="J2559" s="24" t="str">
        <f>IF(F2559="","",INDEX('기사 리스트'!B:B,MATCH("https://skinnonews.com"&amp;A2559,'기사 리스트'!C:C,0)))</f>
        <v/>
      </c>
    </row>
    <row r="2560" spans="1:10">
      <c r="A2560" s="30" t="s">
        <v>2598</v>
      </c>
      <c r="B2560" s="30" t="s">
        <v>2910</v>
      </c>
      <c r="C2560" s="30">
        <v>2</v>
      </c>
      <c r="D2560" s="30">
        <v>2</v>
      </c>
      <c r="F2560" s="24" t="str">
        <f>IFERROR(MATCH(A2560,기사별유입!$J$3:$J$3072,0),"")</f>
        <v/>
      </c>
      <c r="G2560" s="24" t="str">
        <f>IF(F2560="","",F2560&amp;"@"&amp;COUNTIF($F$1:F2560,F2560))</f>
        <v/>
      </c>
      <c r="H2560" s="24" t="str">
        <f t="shared" si="39"/>
        <v>Google 검색</v>
      </c>
      <c r="J2560" s="24" t="str">
        <f>IF(F2560="","",INDEX('기사 리스트'!B:B,MATCH("https://skinnonews.com"&amp;A2560,'기사 리스트'!C:C,0)))</f>
        <v/>
      </c>
    </row>
    <row r="2561" spans="1:10">
      <c r="A2561" s="30" t="s">
        <v>2599</v>
      </c>
      <c r="B2561" s="30" t="s">
        <v>2910</v>
      </c>
      <c r="C2561" s="30">
        <v>2</v>
      </c>
      <c r="D2561" s="30">
        <v>2</v>
      </c>
      <c r="F2561" s="24" t="str">
        <f>IFERROR(MATCH(A2561,기사별유입!$J$3:$J$3072,0),"")</f>
        <v/>
      </c>
      <c r="G2561" s="24" t="str">
        <f>IF(F2561="","",F2561&amp;"@"&amp;COUNTIF($F$1:F2561,F2561))</f>
        <v/>
      </c>
      <c r="H2561" s="24" t="str">
        <f t="shared" si="39"/>
        <v>Google 검색</v>
      </c>
      <c r="J2561" s="24" t="str">
        <f>IF(F2561="","",INDEX('기사 리스트'!B:B,MATCH("https://skinnonews.com"&amp;A2561,'기사 리스트'!C:C,0)))</f>
        <v/>
      </c>
    </row>
    <row r="2562" spans="1:10">
      <c r="A2562" s="30" t="s">
        <v>2600</v>
      </c>
      <c r="B2562" s="30" t="s">
        <v>2910</v>
      </c>
      <c r="C2562" s="30">
        <v>2</v>
      </c>
      <c r="D2562" s="30">
        <v>2</v>
      </c>
      <c r="F2562" s="24" t="str">
        <f>IFERROR(MATCH(A2562,기사별유입!$J$3:$J$3072,0),"")</f>
        <v/>
      </c>
      <c r="G2562" s="24" t="str">
        <f>IF(F2562="","",F2562&amp;"@"&amp;COUNTIF($F$1:F2562,F2562))</f>
        <v/>
      </c>
      <c r="H2562" s="24" t="str">
        <f t="shared" si="39"/>
        <v>Google 검색</v>
      </c>
      <c r="J2562" s="24" t="str">
        <f>IF(F2562="","",INDEX('기사 리스트'!B:B,MATCH("https://skinnonews.com"&amp;A2562,'기사 리스트'!C:C,0)))</f>
        <v/>
      </c>
    </row>
    <row r="2563" spans="1:10">
      <c r="A2563" s="30" t="s">
        <v>3746</v>
      </c>
      <c r="B2563" s="30" t="s">
        <v>2916</v>
      </c>
      <c r="C2563" s="30">
        <v>2</v>
      </c>
      <c r="D2563" s="30">
        <v>1</v>
      </c>
      <c r="F2563" s="24" t="str">
        <f>IFERROR(MATCH(A2563,기사별유입!$J$3:$J$3072,0),"")</f>
        <v/>
      </c>
      <c r="G2563" s="24" t="str">
        <f>IF(F2563="","",F2563&amp;"@"&amp;COUNTIF($F$1:F2563,F2563))</f>
        <v/>
      </c>
      <c r="H2563" s="24" t="str">
        <f t="shared" ref="H2563:H2626" si="40">IF(B2563="naver","Naver 검색",IF(B2563="google","Google 검색",IF(B2563="(direct)","직접유입",UPPER(LEFT(B2563,1))&amp;MID(B2563,2,99))))</f>
        <v>Bing</v>
      </c>
      <c r="J2563" s="24" t="str">
        <f>IF(F2563="","",INDEX('기사 리스트'!B:B,MATCH("https://skinnonews.com"&amp;A2563,'기사 리스트'!C:C,0)))</f>
        <v/>
      </c>
    </row>
    <row r="2564" spans="1:10">
      <c r="A2564" s="30" t="s">
        <v>1398</v>
      </c>
      <c r="B2564" s="30" t="s">
        <v>2911</v>
      </c>
      <c r="C2564" s="30">
        <v>2</v>
      </c>
      <c r="D2564" s="30">
        <v>2</v>
      </c>
      <c r="F2564" s="24" t="str">
        <f>IFERROR(MATCH(A2564,기사별유입!$J$3:$J$3072,0),"")</f>
        <v/>
      </c>
      <c r="G2564" s="24" t="str">
        <f>IF(F2564="","",F2564&amp;"@"&amp;COUNTIF($F$1:F2564,F2564))</f>
        <v/>
      </c>
      <c r="H2564" s="24" t="str">
        <f t="shared" si="40"/>
        <v>Naver 검색</v>
      </c>
      <c r="J2564" s="24" t="str">
        <f>IF(F2564="","",INDEX('기사 리스트'!B:B,MATCH("https://skinnonews.com"&amp;A2564,'기사 리스트'!C:C,0)))</f>
        <v/>
      </c>
    </row>
    <row r="2565" spans="1:10">
      <c r="A2565" s="30" t="s">
        <v>3747</v>
      </c>
      <c r="B2565" s="30" t="s">
        <v>2910</v>
      </c>
      <c r="C2565" s="30">
        <v>2</v>
      </c>
      <c r="D2565" s="30">
        <v>2</v>
      </c>
      <c r="F2565" s="24" t="str">
        <f>IFERROR(MATCH(A2565,기사별유입!$J$3:$J$3072,0),"")</f>
        <v/>
      </c>
      <c r="G2565" s="24" t="str">
        <f>IF(F2565="","",F2565&amp;"@"&amp;COUNTIF($F$1:F2565,F2565))</f>
        <v/>
      </c>
      <c r="H2565" s="24" t="str">
        <f t="shared" si="40"/>
        <v>Google 검색</v>
      </c>
      <c r="J2565" s="24" t="str">
        <f>IF(F2565="","",INDEX('기사 리스트'!B:B,MATCH("https://skinnonews.com"&amp;A2565,'기사 리스트'!C:C,0)))</f>
        <v/>
      </c>
    </row>
    <row r="2566" spans="1:10">
      <c r="A2566" s="30" t="s">
        <v>2015</v>
      </c>
      <c r="B2566" s="30" t="s">
        <v>2910</v>
      </c>
      <c r="C2566" s="30">
        <v>2</v>
      </c>
      <c r="D2566" s="30">
        <v>2</v>
      </c>
      <c r="F2566" s="24" t="str">
        <f>IFERROR(MATCH(A2566,기사별유입!$J$3:$J$3072,0),"")</f>
        <v/>
      </c>
      <c r="G2566" s="24" t="str">
        <f>IF(F2566="","",F2566&amp;"@"&amp;COUNTIF($F$1:F2566,F2566))</f>
        <v/>
      </c>
      <c r="H2566" s="24" t="str">
        <f t="shared" si="40"/>
        <v>Google 검색</v>
      </c>
      <c r="J2566" s="24" t="str">
        <f>IF(F2566="","",INDEX('기사 리스트'!B:B,MATCH("https://skinnonews.com"&amp;A2566,'기사 리스트'!C:C,0)))</f>
        <v/>
      </c>
    </row>
    <row r="2567" spans="1:10">
      <c r="A2567" s="30" t="s">
        <v>2450</v>
      </c>
      <c r="B2567" s="30" t="s">
        <v>2910</v>
      </c>
      <c r="C2567" s="30">
        <v>2</v>
      </c>
      <c r="D2567" s="30">
        <v>2</v>
      </c>
      <c r="F2567" s="24" t="str">
        <f>IFERROR(MATCH(A2567,기사별유입!$J$3:$J$3072,0),"")</f>
        <v/>
      </c>
      <c r="G2567" s="24" t="str">
        <f>IF(F2567="","",F2567&amp;"@"&amp;COUNTIF($F$1:F2567,F2567))</f>
        <v/>
      </c>
      <c r="H2567" s="24" t="str">
        <f t="shared" si="40"/>
        <v>Google 검색</v>
      </c>
      <c r="J2567" s="24" t="str">
        <f>IF(F2567="","",INDEX('기사 리스트'!B:B,MATCH("https://skinnonews.com"&amp;A2567,'기사 리스트'!C:C,0)))</f>
        <v/>
      </c>
    </row>
    <row r="2568" spans="1:10">
      <c r="A2568" s="30" t="s">
        <v>1935</v>
      </c>
      <c r="B2568" s="30" t="s">
        <v>2911</v>
      </c>
      <c r="C2568" s="30">
        <v>2</v>
      </c>
      <c r="D2568" s="30">
        <v>2</v>
      </c>
      <c r="F2568" s="24" t="str">
        <f>IFERROR(MATCH(A2568,기사별유입!$J$3:$J$3072,0),"")</f>
        <v/>
      </c>
      <c r="G2568" s="24" t="str">
        <f>IF(F2568="","",F2568&amp;"@"&amp;COUNTIF($F$1:F2568,F2568))</f>
        <v/>
      </c>
      <c r="H2568" s="24" t="str">
        <f t="shared" si="40"/>
        <v>Naver 검색</v>
      </c>
      <c r="J2568" s="24" t="str">
        <f>IF(F2568="","",INDEX('기사 리스트'!B:B,MATCH("https://skinnonews.com"&amp;A2568,'기사 리스트'!C:C,0)))</f>
        <v/>
      </c>
    </row>
    <row r="2569" spans="1:10">
      <c r="A2569" s="30" t="s">
        <v>1936</v>
      </c>
      <c r="B2569" s="30" t="s">
        <v>2935</v>
      </c>
      <c r="C2569" s="30">
        <v>2</v>
      </c>
      <c r="D2569" s="30">
        <v>1</v>
      </c>
      <c r="F2569" s="24" t="str">
        <f>IFERROR(MATCH(A2569,기사별유입!$J$3:$J$3072,0),"")</f>
        <v/>
      </c>
      <c r="G2569" s="24" t="str">
        <f>IF(F2569="","",F2569&amp;"@"&amp;COUNTIF($F$1:F2569,F2569))</f>
        <v/>
      </c>
      <c r="H2569" s="24" t="str">
        <f t="shared" si="40"/>
        <v>M.search.naver.com</v>
      </c>
      <c r="J2569" s="24" t="str">
        <f>IF(F2569="","",INDEX('기사 리스트'!B:B,MATCH("https://skinnonews.com"&amp;A2569,'기사 리스트'!C:C,0)))</f>
        <v/>
      </c>
    </row>
    <row r="2570" spans="1:10">
      <c r="A2570" s="30" t="s">
        <v>2217</v>
      </c>
      <c r="B2570" s="30" t="s">
        <v>2911</v>
      </c>
      <c r="C2570" s="30">
        <v>2</v>
      </c>
      <c r="D2570" s="30">
        <v>2</v>
      </c>
      <c r="F2570" s="24" t="str">
        <f>IFERROR(MATCH(A2570,기사별유입!$J$3:$J$3072,0),"")</f>
        <v/>
      </c>
      <c r="G2570" s="24" t="str">
        <f>IF(F2570="","",F2570&amp;"@"&amp;COUNTIF($F$1:F2570,F2570))</f>
        <v/>
      </c>
      <c r="H2570" s="24" t="str">
        <f t="shared" si="40"/>
        <v>Naver 검색</v>
      </c>
      <c r="J2570" s="24" t="str">
        <f>IF(F2570="","",INDEX('기사 리스트'!B:B,MATCH("https://skinnonews.com"&amp;A2570,'기사 리스트'!C:C,0)))</f>
        <v/>
      </c>
    </row>
    <row r="2571" spans="1:10">
      <c r="A2571" s="30" t="s">
        <v>3748</v>
      </c>
      <c r="B2571" s="30" t="s">
        <v>2910</v>
      </c>
      <c r="C2571" s="30">
        <v>2</v>
      </c>
      <c r="D2571" s="30">
        <v>1</v>
      </c>
      <c r="F2571" s="24" t="str">
        <f>IFERROR(MATCH(A2571,기사별유입!$J$3:$J$3072,0),"")</f>
        <v/>
      </c>
      <c r="G2571" s="24" t="str">
        <f>IF(F2571="","",F2571&amp;"@"&amp;COUNTIF($F$1:F2571,F2571))</f>
        <v/>
      </c>
      <c r="H2571" s="24" t="str">
        <f t="shared" si="40"/>
        <v>Google 검색</v>
      </c>
      <c r="J2571" s="24" t="str">
        <f>IF(F2571="","",INDEX('기사 리스트'!B:B,MATCH("https://skinnonews.com"&amp;A2571,'기사 리스트'!C:C,0)))</f>
        <v/>
      </c>
    </row>
    <row r="2572" spans="1:10">
      <c r="A2572" s="30" t="s">
        <v>1789</v>
      </c>
      <c r="B2572" s="30" t="s">
        <v>2910</v>
      </c>
      <c r="C2572" s="30">
        <v>2</v>
      </c>
      <c r="D2572" s="30">
        <v>2</v>
      </c>
      <c r="F2572" s="24" t="str">
        <f>IFERROR(MATCH(A2572,기사별유입!$J$3:$J$3072,0),"")</f>
        <v/>
      </c>
      <c r="G2572" s="24" t="str">
        <f>IF(F2572="","",F2572&amp;"@"&amp;COUNTIF($F$1:F2572,F2572))</f>
        <v/>
      </c>
      <c r="H2572" s="24" t="str">
        <f t="shared" si="40"/>
        <v>Google 검색</v>
      </c>
      <c r="J2572" s="24" t="str">
        <f>IF(F2572="","",INDEX('기사 리스트'!B:B,MATCH("https://skinnonews.com"&amp;A2572,'기사 리스트'!C:C,0)))</f>
        <v/>
      </c>
    </row>
    <row r="2573" spans="1:10">
      <c r="A2573" s="30" t="s">
        <v>3333</v>
      </c>
      <c r="B2573" s="30" t="s">
        <v>2910</v>
      </c>
      <c r="C2573" s="30">
        <v>2</v>
      </c>
      <c r="D2573" s="30">
        <v>2</v>
      </c>
      <c r="F2573" s="24" t="str">
        <f>IFERROR(MATCH(A2573,기사별유입!$J$3:$J$3072,0),"")</f>
        <v/>
      </c>
      <c r="G2573" s="24" t="str">
        <f>IF(F2573="","",F2573&amp;"@"&amp;COUNTIF($F$1:F2573,F2573))</f>
        <v/>
      </c>
      <c r="H2573" s="24" t="str">
        <f t="shared" si="40"/>
        <v>Google 검색</v>
      </c>
      <c r="J2573" s="24" t="str">
        <f>IF(F2573="","",INDEX('기사 리스트'!B:B,MATCH("https://skinnonews.com"&amp;A2573,'기사 리스트'!C:C,0)))</f>
        <v/>
      </c>
    </row>
    <row r="2574" spans="1:10">
      <c r="A2574" s="30" t="s">
        <v>1331</v>
      </c>
      <c r="B2574" s="30" t="s">
        <v>2916</v>
      </c>
      <c r="C2574" s="30">
        <v>2</v>
      </c>
      <c r="D2574" s="30">
        <v>2</v>
      </c>
      <c r="F2574" s="24" t="str">
        <f>IFERROR(MATCH(A2574,기사별유입!$J$3:$J$3072,0),"")</f>
        <v/>
      </c>
      <c r="G2574" s="24" t="str">
        <f>IF(F2574="","",F2574&amp;"@"&amp;COUNTIF($F$1:F2574,F2574))</f>
        <v/>
      </c>
      <c r="H2574" s="24" t="str">
        <f t="shared" si="40"/>
        <v>Bing</v>
      </c>
      <c r="J2574" s="24" t="str">
        <f>IF(F2574="","",INDEX('기사 리스트'!B:B,MATCH("https://skinnonews.com"&amp;A2574,'기사 리스트'!C:C,0)))</f>
        <v/>
      </c>
    </row>
    <row r="2575" spans="1:10">
      <c r="A2575" s="30" t="s">
        <v>2817</v>
      </c>
      <c r="B2575" s="30" t="s">
        <v>2910</v>
      </c>
      <c r="C2575" s="30">
        <v>2</v>
      </c>
      <c r="D2575" s="30">
        <v>2</v>
      </c>
      <c r="F2575" s="24" t="str">
        <f>IFERROR(MATCH(A2575,기사별유입!$J$3:$J$3072,0),"")</f>
        <v/>
      </c>
      <c r="G2575" s="24" t="str">
        <f>IF(F2575="","",F2575&amp;"@"&amp;COUNTIF($F$1:F2575,F2575))</f>
        <v/>
      </c>
      <c r="H2575" s="24" t="str">
        <f t="shared" si="40"/>
        <v>Google 검색</v>
      </c>
      <c r="J2575" s="24" t="str">
        <f>IF(F2575="","",INDEX('기사 리스트'!B:B,MATCH("https://skinnonews.com"&amp;A2575,'기사 리스트'!C:C,0)))</f>
        <v/>
      </c>
    </row>
    <row r="2576" spans="1:10">
      <c r="A2576" s="30" t="s">
        <v>1279</v>
      </c>
      <c r="B2576" s="30" t="s">
        <v>2928</v>
      </c>
      <c r="C2576" s="30">
        <v>2</v>
      </c>
      <c r="D2576" s="30">
        <v>2</v>
      </c>
      <c r="F2576" s="24" t="str">
        <f>IFERROR(MATCH(A2576,기사별유입!$J$3:$J$3072,0),"")</f>
        <v/>
      </c>
      <c r="G2576" s="24" t="str">
        <f>IF(F2576="","",F2576&amp;"@"&amp;COUNTIF($F$1:F2576,F2576))</f>
        <v/>
      </c>
      <c r="H2576" s="24" t="str">
        <f t="shared" si="40"/>
        <v>Blog.naver.com</v>
      </c>
      <c r="J2576" s="24" t="str">
        <f>IF(F2576="","",INDEX('기사 리스트'!B:B,MATCH("https://skinnonews.com"&amp;A2576,'기사 리스트'!C:C,0)))</f>
        <v/>
      </c>
    </row>
    <row r="2577" spans="1:10">
      <c r="A2577" s="30" t="s">
        <v>1279</v>
      </c>
      <c r="B2577" s="30" t="s">
        <v>2930</v>
      </c>
      <c r="C2577" s="30">
        <v>2</v>
      </c>
      <c r="D2577" s="30">
        <v>2</v>
      </c>
      <c r="F2577" s="24" t="str">
        <f>IFERROR(MATCH(A2577,기사별유입!$J$3:$J$3072,0),"")</f>
        <v/>
      </c>
      <c r="G2577" s="24" t="str">
        <f>IF(F2577="","",F2577&amp;"@"&amp;COUNTIF($F$1:F2577,F2577))</f>
        <v/>
      </c>
      <c r="H2577" s="24" t="str">
        <f t="shared" si="40"/>
        <v>M.blog.naver.com</v>
      </c>
      <c r="J2577" s="24" t="str">
        <f>IF(F2577="","",INDEX('기사 리스트'!B:B,MATCH("https://skinnonews.com"&amp;A2577,'기사 리스트'!C:C,0)))</f>
        <v/>
      </c>
    </row>
    <row r="2578" spans="1:10">
      <c r="A2578" s="30" t="s">
        <v>1257</v>
      </c>
      <c r="B2578" s="30" t="s">
        <v>2925</v>
      </c>
      <c r="C2578" s="30">
        <v>2</v>
      </c>
      <c r="D2578" s="30">
        <v>2</v>
      </c>
      <c r="F2578" s="24">
        <f>IFERROR(MATCH(A2578,기사별유입!$J$3:$J$3072,0),"")</f>
        <v>16</v>
      </c>
      <c r="G2578" s="24" t="str">
        <f>IF(F2578="","",F2578&amp;"@"&amp;COUNTIF($F$1:F2578,F2578))</f>
        <v>16@4</v>
      </c>
      <c r="H2578" s="24" t="str">
        <f t="shared" si="40"/>
        <v>Naver.com</v>
      </c>
      <c r="J2578" s="24" t="str">
        <f>IF(F2578="","",INDEX('기사 리스트'!B:B,MATCH("https://skinnonews.com"&amp;A2578,'기사 리스트'!C:C,0)))</f>
        <v>SK이노베이션 신입사원이 전하는 필기전형 ‘SKCT’ 꿀TIP!</v>
      </c>
    </row>
    <row r="2579" spans="1:10">
      <c r="A2579" s="30" t="s">
        <v>3749</v>
      </c>
      <c r="B2579" s="30" t="s">
        <v>2925</v>
      </c>
      <c r="C2579" s="30">
        <v>2</v>
      </c>
      <c r="D2579" s="30">
        <v>1</v>
      </c>
      <c r="F2579" s="24" t="str">
        <f>IFERROR(MATCH(A2579,기사별유입!$J$3:$J$3072,0),"")</f>
        <v/>
      </c>
      <c r="G2579" s="24" t="str">
        <f>IF(F2579="","",F2579&amp;"@"&amp;COUNTIF($F$1:F2579,F2579))</f>
        <v/>
      </c>
      <c r="H2579" s="24" t="str">
        <f t="shared" si="40"/>
        <v>Naver.com</v>
      </c>
      <c r="J2579" s="24" t="str">
        <f>IF(F2579="","",INDEX('기사 리스트'!B:B,MATCH("https://skinnonews.com"&amp;A2579,'기사 리스트'!C:C,0)))</f>
        <v/>
      </c>
    </row>
    <row r="2580" spans="1:10">
      <c r="A2580" s="30" t="s">
        <v>3750</v>
      </c>
      <c r="B2580" s="30" t="s">
        <v>2910</v>
      </c>
      <c r="C2580" s="30">
        <v>2</v>
      </c>
      <c r="D2580" s="30">
        <v>2</v>
      </c>
      <c r="F2580" s="24" t="str">
        <f>IFERROR(MATCH(A2580,기사별유입!$J$3:$J$3072,0),"")</f>
        <v/>
      </c>
      <c r="G2580" s="24" t="str">
        <f>IF(F2580="","",F2580&amp;"@"&amp;COUNTIF($F$1:F2580,F2580))</f>
        <v/>
      </c>
      <c r="H2580" s="24" t="str">
        <f t="shared" si="40"/>
        <v>Google 검색</v>
      </c>
      <c r="J2580" s="24" t="str">
        <f>IF(F2580="","",INDEX('기사 리스트'!B:B,MATCH("https://skinnonews.com"&amp;A2580,'기사 리스트'!C:C,0)))</f>
        <v/>
      </c>
    </row>
    <row r="2581" spans="1:10">
      <c r="A2581" s="30" t="s">
        <v>1335</v>
      </c>
      <c r="B2581" s="30" t="s">
        <v>2925</v>
      </c>
      <c r="C2581" s="30">
        <v>2</v>
      </c>
      <c r="D2581" s="30">
        <v>2</v>
      </c>
      <c r="F2581" s="24" t="str">
        <f>IFERROR(MATCH(A2581,기사별유입!$J$3:$J$3072,0),"")</f>
        <v/>
      </c>
      <c r="G2581" s="24" t="str">
        <f>IF(F2581="","",F2581&amp;"@"&amp;COUNTIF($F$1:F2581,F2581))</f>
        <v/>
      </c>
      <c r="H2581" s="24" t="str">
        <f t="shared" si="40"/>
        <v>Naver.com</v>
      </c>
      <c r="J2581" s="24" t="str">
        <f>IF(F2581="","",INDEX('기사 리스트'!B:B,MATCH("https://skinnonews.com"&amp;A2581,'기사 리스트'!C:C,0)))</f>
        <v/>
      </c>
    </row>
    <row r="2582" spans="1:10">
      <c r="A2582" s="30" t="s">
        <v>3160</v>
      </c>
      <c r="B2582" s="30" t="s">
        <v>2910</v>
      </c>
      <c r="C2582" s="30">
        <v>2</v>
      </c>
      <c r="D2582" s="30">
        <v>2</v>
      </c>
      <c r="F2582" s="24" t="str">
        <f>IFERROR(MATCH(A2582,기사별유입!$J$3:$J$3072,0),"")</f>
        <v/>
      </c>
      <c r="G2582" s="24" t="str">
        <f>IF(F2582="","",F2582&amp;"@"&amp;COUNTIF($F$1:F2582,F2582))</f>
        <v/>
      </c>
      <c r="H2582" s="24" t="str">
        <f t="shared" si="40"/>
        <v>Google 검색</v>
      </c>
      <c r="J2582" s="24" t="str">
        <f>IF(F2582="","",INDEX('기사 리스트'!B:B,MATCH("https://skinnonews.com"&amp;A2582,'기사 리스트'!C:C,0)))</f>
        <v/>
      </c>
    </row>
    <row r="2583" spans="1:10">
      <c r="A2583" s="30" t="s">
        <v>2820</v>
      </c>
      <c r="B2583" s="30" t="s">
        <v>2910</v>
      </c>
      <c r="C2583" s="30">
        <v>2</v>
      </c>
      <c r="D2583" s="30">
        <v>2</v>
      </c>
      <c r="F2583" s="24" t="str">
        <f>IFERROR(MATCH(A2583,기사별유입!$J$3:$J$3072,0),"")</f>
        <v/>
      </c>
      <c r="G2583" s="24" t="str">
        <f>IF(F2583="","",F2583&amp;"@"&amp;COUNTIF($F$1:F2583,F2583))</f>
        <v/>
      </c>
      <c r="H2583" s="24" t="str">
        <f t="shared" si="40"/>
        <v>Google 검색</v>
      </c>
      <c r="J2583" s="24" t="str">
        <f>IF(F2583="","",INDEX('기사 리스트'!B:B,MATCH("https://skinnonews.com"&amp;A2583,'기사 리스트'!C:C,0)))</f>
        <v/>
      </c>
    </row>
    <row r="2584" spans="1:10">
      <c r="A2584" s="30" t="s">
        <v>3336</v>
      </c>
      <c r="B2584" s="30" t="s">
        <v>2910</v>
      </c>
      <c r="C2584" s="30">
        <v>2</v>
      </c>
      <c r="D2584" s="30">
        <v>1</v>
      </c>
      <c r="F2584" s="24" t="str">
        <f>IFERROR(MATCH(A2584,기사별유입!$J$3:$J$3072,0),"")</f>
        <v/>
      </c>
      <c r="G2584" s="24" t="str">
        <f>IF(F2584="","",F2584&amp;"@"&amp;COUNTIF($F$1:F2584,F2584))</f>
        <v/>
      </c>
      <c r="H2584" s="24" t="str">
        <f t="shared" si="40"/>
        <v>Google 검색</v>
      </c>
      <c r="J2584" s="24" t="str">
        <f>IF(F2584="","",INDEX('기사 리스트'!B:B,MATCH("https://skinnonews.com"&amp;A2584,'기사 리스트'!C:C,0)))</f>
        <v/>
      </c>
    </row>
    <row r="2585" spans="1:10">
      <c r="A2585" s="30" t="s">
        <v>1490</v>
      </c>
      <c r="B2585" s="30" t="s">
        <v>2925</v>
      </c>
      <c r="C2585" s="30">
        <v>2</v>
      </c>
      <c r="D2585" s="30">
        <v>2</v>
      </c>
      <c r="F2585" s="24" t="str">
        <f>IFERROR(MATCH(A2585,기사별유입!$J$3:$J$3072,0),"")</f>
        <v/>
      </c>
      <c r="G2585" s="24" t="str">
        <f>IF(F2585="","",F2585&amp;"@"&amp;COUNTIF($F$1:F2585,F2585))</f>
        <v/>
      </c>
      <c r="H2585" s="24" t="str">
        <f t="shared" si="40"/>
        <v>Naver.com</v>
      </c>
      <c r="J2585" s="24" t="str">
        <f>IF(F2585="","",INDEX('기사 리스트'!B:B,MATCH("https://skinnonews.com"&amp;A2585,'기사 리스트'!C:C,0)))</f>
        <v/>
      </c>
    </row>
    <row r="2586" spans="1:10">
      <c r="A2586" s="30" t="s">
        <v>1837</v>
      </c>
      <c r="B2586" s="30" t="s">
        <v>2910</v>
      </c>
      <c r="C2586" s="30">
        <v>2</v>
      </c>
      <c r="D2586" s="30">
        <v>2</v>
      </c>
      <c r="F2586" s="24" t="str">
        <f>IFERROR(MATCH(A2586,기사별유입!$J$3:$J$3072,0),"")</f>
        <v/>
      </c>
      <c r="G2586" s="24" t="str">
        <f>IF(F2586="","",F2586&amp;"@"&amp;COUNTIF($F$1:F2586,F2586))</f>
        <v/>
      </c>
      <c r="H2586" s="24" t="str">
        <f t="shared" si="40"/>
        <v>Google 검색</v>
      </c>
      <c r="J2586" s="24" t="str">
        <f>IF(F2586="","",INDEX('기사 리스트'!B:B,MATCH("https://skinnonews.com"&amp;A2586,'기사 리스트'!C:C,0)))</f>
        <v/>
      </c>
    </row>
    <row r="2587" spans="1:10">
      <c r="A2587" s="30" t="s">
        <v>3752</v>
      </c>
      <c r="B2587" s="30" t="s">
        <v>2910</v>
      </c>
      <c r="C2587" s="30">
        <v>2</v>
      </c>
      <c r="D2587" s="30">
        <v>1</v>
      </c>
      <c r="F2587" s="24" t="str">
        <f>IFERROR(MATCH(A2587,기사별유입!$J$3:$J$3072,0),"")</f>
        <v/>
      </c>
      <c r="G2587" s="24" t="str">
        <f>IF(F2587="","",F2587&amp;"@"&amp;COUNTIF($F$1:F2587,F2587))</f>
        <v/>
      </c>
      <c r="H2587" s="24" t="str">
        <f t="shared" si="40"/>
        <v>Google 검색</v>
      </c>
      <c r="J2587" s="24" t="str">
        <f>IF(F2587="","",INDEX('기사 리스트'!B:B,MATCH("https://skinnonews.com"&amp;A2587,'기사 리스트'!C:C,0)))</f>
        <v/>
      </c>
    </row>
    <row r="2588" spans="1:10">
      <c r="A2588" s="30" t="s">
        <v>2455</v>
      </c>
      <c r="B2588" s="30" t="s">
        <v>2909</v>
      </c>
      <c r="C2588" s="30">
        <v>2</v>
      </c>
      <c r="D2588" s="30">
        <v>2</v>
      </c>
      <c r="F2588" s="24" t="str">
        <f>IFERROR(MATCH(A2588,기사별유입!$J$3:$J$3072,0),"")</f>
        <v/>
      </c>
      <c r="G2588" s="24" t="str">
        <f>IF(F2588="","",F2588&amp;"@"&amp;COUNTIF($F$1:F2588,F2588))</f>
        <v/>
      </c>
      <c r="H2588" s="24" t="str">
        <f t="shared" si="40"/>
        <v>직접유입</v>
      </c>
      <c r="J2588" s="24" t="str">
        <f>IF(F2588="","",INDEX('기사 리스트'!B:B,MATCH("https://skinnonews.com"&amp;A2588,'기사 리스트'!C:C,0)))</f>
        <v/>
      </c>
    </row>
    <row r="2589" spans="1:10">
      <c r="A2589" s="30" t="s">
        <v>2455</v>
      </c>
      <c r="B2589" s="30" t="s">
        <v>2910</v>
      </c>
      <c r="C2589" s="30">
        <v>2</v>
      </c>
      <c r="D2589" s="30">
        <v>1</v>
      </c>
      <c r="F2589" s="24" t="str">
        <f>IFERROR(MATCH(A2589,기사별유입!$J$3:$J$3072,0),"")</f>
        <v/>
      </c>
      <c r="G2589" s="24" t="str">
        <f>IF(F2589="","",F2589&amp;"@"&amp;COUNTIF($F$1:F2589,F2589))</f>
        <v/>
      </c>
      <c r="H2589" s="24" t="str">
        <f t="shared" si="40"/>
        <v>Google 검색</v>
      </c>
      <c r="J2589" s="24" t="str">
        <f>IF(F2589="","",INDEX('기사 리스트'!B:B,MATCH("https://skinnonews.com"&amp;A2589,'기사 리스트'!C:C,0)))</f>
        <v/>
      </c>
    </row>
    <row r="2590" spans="1:10">
      <c r="A2590" s="30" t="s">
        <v>3527</v>
      </c>
      <c r="B2590" s="30" t="s">
        <v>2910</v>
      </c>
      <c r="C2590" s="30">
        <v>2</v>
      </c>
      <c r="D2590" s="30">
        <v>2</v>
      </c>
      <c r="F2590" s="24" t="str">
        <f>IFERROR(MATCH(A2590,기사별유입!$J$3:$J$3072,0),"")</f>
        <v/>
      </c>
      <c r="G2590" s="24" t="str">
        <f>IF(F2590="","",F2590&amp;"@"&amp;COUNTIF($F$1:F2590,F2590))</f>
        <v/>
      </c>
      <c r="H2590" s="24" t="str">
        <f t="shared" si="40"/>
        <v>Google 검색</v>
      </c>
      <c r="J2590" s="24" t="str">
        <f>IF(F2590="","",INDEX('기사 리스트'!B:B,MATCH("https://skinnonews.com"&amp;A2590,'기사 리스트'!C:C,0)))</f>
        <v/>
      </c>
    </row>
    <row r="2591" spans="1:10">
      <c r="A2591" s="30" t="s">
        <v>3527</v>
      </c>
      <c r="B2591" s="30" t="s">
        <v>2911</v>
      </c>
      <c r="C2591" s="30">
        <v>2</v>
      </c>
      <c r="D2591" s="30">
        <v>3</v>
      </c>
      <c r="F2591" s="24" t="str">
        <f>IFERROR(MATCH(A2591,기사별유입!$J$3:$J$3072,0),"")</f>
        <v/>
      </c>
      <c r="G2591" s="24" t="str">
        <f>IF(F2591="","",F2591&amp;"@"&amp;COUNTIF($F$1:F2591,F2591))</f>
        <v/>
      </c>
      <c r="H2591" s="24" t="str">
        <f t="shared" si="40"/>
        <v>Naver 검색</v>
      </c>
      <c r="J2591" s="24" t="str">
        <f>IF(F2591="","",INDEX('기사 리스트'!B:B,MATCH("https://skinnonews.com"&amp;A2591,'기사 리스트'!C:C,0)))</f>
        <v/>
      </c>
    </row>
    <row r="2592" spans="1:10">
      <c r="A2592" s="30" t="s">
        <v>1790</v>
      </c>
      <c r="B2592" s="30" t="s">
        <v>2909</v>
      </c>
      <c r="C2592" s="30">
        <v>2</v>
      </c>
      <c r="D2592" s="30">
        <v>2</v>
      </c>
      <c r="F2592" s="24" t="str">
        <f>IFERROR(MATCH(A2592,기사별유입!$J$3:$J$3072,0),"")</f>
        <v/>
      </c>
      <c r="G2592" s="24" t="str">
        <f>IF(F2592="","",F2592&amp;"@"&amp;COUNTIF($F$1:F2592,F2592))</f>
        <v/>
      </c>
      <c r="H2592" s="24" t="str">
        <f t="shared" si="40"/>
        <v>직접유입</v>
      </c>
      <c r="J2592" s="24" t="str">
        <f>IF(F2592="","",INDEX('기사 리스트'!B:B,MATCH("https://skinnonews.com"&amp;A2592,'기사 리스트'!C:C,0)))</f>
        <v/>
      </c>
    </row>
    <row r="2593" spans="1:10">
      <c r="A2593" s="30" t="s">
        <v>1790</v>
      </c>
      <c r="B2593" s="30" t="s">
        <v>2913</v>
      </c>
      <c r="C2593" s="30">
        <v>2</v>
      </c>
      <c r="D2593" s="30">
        <v>1</v>
      </c>
      <c r="F2593" s="24" t="str">
        <f>IFERROR(MATCH(A2593,기사별유입!$J$3:$J$3072,0),"")</f>
        <v/>
      </c>
      <c r="G2593" s="24" t="str">
        <f>IF(F2593="","",F2593&amp;"@"&amp;COUNTIF($F$1:F2593,F2593))</f>
        <v/>
      </c>
      <c r="H2593" s="24" t="str">
        <f t="shared" si="40"/>
        <v>Sk-on.com</v>
      </c>
      <c r="J2593" s="24" t="str">
        <f>IF(F2593="","",INDEX('기사 리스트'!B:B,MATCH("https://skinnonews.com"&amp;A2593,'기사 리스트'!C:C,0)))</f>
        <v/>
      </c>
    </row>
    <row r="2594" spans="1:10">
      <c r="A2594" s="30" t="s">
        <v>1941</v>
      </c>
      <c r="B2594" s="30" t="s">
        <v>2911</v>
      </c>
      <c r="C2594" s="30">
        <v>2</v>
      </c>
      <c r="D2594" s="30">
        <v>1</v>
      </c>
      <c r="F2594" s="24" t="str">
        <f>IFERROR(MATCH(A2594,기사별유입!$J$3:$J$3072,0),"")</f>
        <v/>
      </c>
      <c r="G2594" s="24" t="str">
        <f>IF(F2594="","",F2594&amp;"@"&amp;COUNTIF($F$1:F2594,F2594))</f>
        <v/>
      </c>
      <c r="H2594" s="24" t="str">
        <f t="shared" si="40"/>
        <v>Naver 검색</v>
      </c>
      <c r="J2594" s="24" t="str">
        <f>IF(F2594="","",INDEX('기사 리스트'!B:B,MATCH("https://skinnonews.com"&amp;A2594,'기사 리스트'!C:C,0)))</f>
        <v/>
      </c>
    </row>
    <row r="2595" spans="1:10">
      <c r="A2595" s="30" t="s">
        <v>2610</v>
      </c>
      <c r="B2595" s="30" t="s">
        <v>2910</v>
      </c>
      <c r="C2595" s="30">
        <v>2</v>
      </c>
      <c r="D2595" s="30">
        <v>2</v>
      </c>
      <c r="F2595" s="24" t="str">
        <f>IFERROR(MATCH(A2595,기사별유입!$J$3:$J$3072,0),"")</f>
        <v/>
      </c>
      <c r="G2595" s="24" t="str">
        <f>IF(F2595="","",F2595&amp;"@"&amp;COUNTIF($F$1:F2595,F2595))</f>
        <v/>
      </c>
      <c r="H2595" s="24" t="str">
        <f t="shared" si="40"/>
        <v>Google 검색</v>
      </c>
      <c r="J2595" s="24" t="str">
        <f>IF(F2595="","",INDEX('기사 리스트'!B:B,MATCH("https://skinnonews.com"&amp;A2595,'기사 리스트'!C:C,0)))</f>
        <v/>
      </c>
    </row>
    <row r="2596" spans="1:10">
      <c r="A2596" s="30" t="s">
        <v>1522</v>
      </c>
      <c r="B2596" s="30" t="s">
        <v>2925</v>
      </c>
      <c r="C2596" s="30">
        <v>2</v>
      </c>
      <c r="D2596" s="30">
        <v>2</v>
      </c>
      <c r="F2596" s="24" t="str">
        <f>IFERROR(MATCH(A2596,기사별유입!$J$3:$J$3072,0),"")</f>
        <v/>
      </c>
      <c r="G2596" s="24" t="str">
        <f>IF(F2596="","",F2596&amp;"@"&amp;COUNTIF($F$1:F2596,F2596))</f>
        <v/>
      </c>
      <c r="H2596" s="24" t="str">
        <f t="shared" si="40"/>
        <v>Naver.com</v>
      </c>
      <c r="J2596" s="24" t="str">
        <f>IF(F2596="","",INDEX('기사 리스트'!B:B,MATCH("https://skinnonews.com"&amp;A2596,'기사 리스트'!C:C,0)))</f>
        <v/>
      </c>
    </row>
    <row r="2597" spans="1:10">
      <c r="A2597" s="30" t="s">
        <v>1725</v>
      </c>
      <c r="B2597" s="30" t="s">
        <v>2910</v>
      </c>
      <c r="C2597" s="30">
        <v>2</v>
      </c>
      <c r="D2597" s="30">
        <v>2</v>
      </c>
      <c r="F2597" s="24" t="str">
        <f>IFERROR(MATCH(A2597,기사별유입!$J$3:$J$3072,0),"")</f>
        <v/>
      </c>
      <c r="G2597" s="24" t="str">
        <f>IF(F2597="","",F2597&amp;"@"&amp;COUNTIF($F$1:F2597,F2597))</f>
        <v/>
      </c>
      <c r="H2597" s="24" t="str">
        <f t="shared" si="40"/>
        <v>Google 검색</v>
      </c>
      <c r="J2597" s="24" t="str">
        <f>IF(F2597="","",INDEX('기사 리스트'!B:B,MATCH("https://skinnonews.com"&amp;A2597,'기사 리스트'!C:C,0)))</f>
        <v/>
      </c>
    </row>
    <row r="2598" spans="1:10">
      <c r="A2598" s="30" t="s">
        <v>2611</v>
      </c>
      <c r="B2598" s="30" t="s">
        <v>2910</v>
      </c>
      <c r="C2598" s="30">
        <v>2</v>
      </c>
      <c r="D2598" s="30">
        <v>2</v>
      </c>
      <c r="F2598" s="24" t="str">
        <f>IFERROR(MATCH(A2598,기사별유입!$J$3:$J$3072,0),"")</f>
        <v/>
      </c>
      <c r="G2598" s="24" t="str">
        <f>IF(F2598="","",F2598&amp;"@"&amp;COUNTIF($F$1:F2598,F2598))</f>
        <v/>
      </c>
      <c r="H2598" s="24" t="str">
        <f t="shared" si="40"/>
        <v>Google 검색</v>
      </c>
      <c r="J2598" s="24" t="str">
        <f>IF(F2598="","",INDEX('기사 리스트'!B:B,MATCH("https://skinnonews.com"&amp;A2598,'기사 리스트'!C:C,0)))</f>
        <v/>
      </c>
    </row>
    <row r="2599" spans="1:10">
      <c r="A2599" s="30" t="s">
        <v>3220</v>
      </c>
      <c r="B2599" s="30" t="s">
        <v>2910</v>
      </c>
      <c r="C2599" s="30">
        <v>2</v>
      </c>
      <c r="D2599" s="30">
        <v>2</v>
      </c>
      <c r="F2599" s="24" t="str">
        <f>IFERROR(MATCH(A2599,기사별유입!$J$3:$J$3072,0),"")</f>
        <v/>
      </c>
      <c r="G2599" s="24" t="str">
        <f>IF(F2599="","",F2599&amp;"@"&amp;COUNTIF($F$1:F2599,F2599))</f>
        <v/>
      </c>
      <c r="H2599" s="24" t="str">
        <f t="shared" si="40"/>
        <v>Google 검색</v>
      </c>
      <c r="J2599" s="24" t="str">
        <f>IF(F2599="","",INDEX('기사 리스트'!B:B,MATCH("https://skinnonews.com"&amp;A2599,'기사 리스트'!C:C,0)))</f>
        <v/>
      </c>
    </row>
    <row r="2600" spans="1:10">
      <c r="A2600" s="30" t="s">
        <v>2829</v>
      </c>
      <c r="B2600" s="30" t="s">
        <v>2915</v>
      </c>
      <c r="C2600" s="30">
        <v>2</v>
      </c>
      <c r="D2600" s="30">
        <v>1</v>
      </c>
      <c r="F2600" s="24" t="str">
        <f>IFERROR(MATCH(A2600,기사별유입!$J$3:$J$3072,0),"")</f>
        <v/>
      </c>
      <c r="G2600" s="24" t="str">
        <f>IF(F2600="","",F2600&amp;"@"&amp;COUNTIF($F$1:F2600,F2600))</f>
        <v/>
      </c>
      <c r="H2600" s="24" t="str">
        <f t="shared" si="40"/>
        <v>Skgeocentric.com</v>
      </c>
      <c r="J2600" s="24" t="str">
        <f>IF(F2600="","",INDEX('기사 리스트'!B:B,MATCH("https://skinnonews.com"&amp;A2600,'기사 리스트'!C:C,0)))</f>
        <v/>
      </c>
    </row>
    <row r="2601" spans="1:10">
      <c r="A2601" s="30" t="s">
        <v>2120</v>
      </c>
      <c r="B2601" s="30" t="s">
        <v>2956</v>
      </c>
      <c r="C2601" s="30">
        <v>2</v>
      </c>
      <c r="D2601" s="30">
        <v>1</v>
      </c>
      <c r="F2601" s="24" t="str">
        <f>IFERROR(MATCH(A2601,기사별유입!$J$3:$J$3072,0),"")</f>
        <v/>
      </c>
      <c r="G2601" s="24" t="str">
        <f>IF(F2601="","",F2601&amp;"@"&amp;COUNTIF($F$1:F2601,F2601))</f>
        <v/>
      </c>
      <c r="H2601" s="24" t="str">
        <f t="shared" si="40"/>
        <v>Skglobalchemical.com</v>
      </c>
      <c r="J2601" s="24" t="str">
        <f>IF(F2601="","",INDEX('기사 리스트'!B:B,MATCH("https://skinnonews.com"&amp;A2601,'기사 리스트'!C:C,0)))</f>
        <v/>
      </c>
    </row>
    <row r="2602" spans="1:10">
      <c r="A2602" s="30" t="s">
        <v>1523</v>
      </c>
      <c r="B2602" s="30" t="s">
        <v>2911</v>
      </c>
      <c r="C2602" s="30">
        <v>2</v>
      </c>
      <c r="D2602" s="30">
        <v>2</v>
      </c>
      <c r="F2602" s="24" t="str">
        <f>IFERROR(MATCH(A2602,기사별유입!$J$3:$J$3072,0),"")</f>
        <v/>
      </c>
      <c r="G2602" s="24" t="str">
        <f>IF(F2602="","",F2602&amp;"@"&amp;COUNTIF($F$1:F2602,F2602))</f>
        <v/>
      </c>
      <c r="H2602" s="24" t="str">
        <f t="shared" si="40"/>
        <v>Naver 검색</v>
      </c>
      <c r="J2602" s="24" t="str">
        <f>IF(F2602="","",INDEX('기사 리스트'!B:B,MATCH("https://skinnonews.com"&amp;A2602,'기사 리스트'!C:C,0)))</f>
        <v/>
      </c>
    </row>
    <row r="2603" spans="1:10">
      <c r="A2603" s="30" t="s">
        <v>3755</v>
      </c>
      <c r="B2603" s="30" t="s">
        <v>2909</v>
      </c>
      <c r="C2603" s="30">
        <v>2</v>
      </c>
      <c r="D2603" s="30">
        <v>2</v>
      </c>
      <c r="F2603" s="24" t="str">
        <f>IFERROR(MATCH(A2603,기사별유입!$J$3:$J$3072,0),"")</f>
        <v/>
      </c>
      <c r="G2603" s="24" t="str">
        <f>IF(F2603="","",F2603&amp;"@"&amp;COUNTIF($F$1:F2603,F2603))</f>
        <v/>
      </c>
      <c r="H2603" s="24" t="str">
        <f t="shared" si="40"/>
        <v>직접유입</v>
      </c>
      <c r="J2603" s="24" t="str">
        <f>IF(F2603="","",INDEX('기사 리스트'!B:B,MATCH("https://skinnonews.com"&amp;A2603,'기사 리스트'!C:C,0)))</f>
        <v/>
      </c>
    </row>
    <row r="2604" spans="1:10">
      <c r="A2604" s="30" t="s">
        <v>1535</v>
      </c>
      <c r="B2604" s="30" t="s">
        <v>2915</v>
      </c>
      <c r="C2604" s="30">
        <v>2</v>
      </c>
      <c r="D2604" s="30">
        <v>1</v>
      </c>
      <c r="F2604" s="24" t="str">
        <f>IFERROR(MATCH(A2604,기사별유입!$J$3:$J$3072,0),"")</f>
        <v/>
      </c>
      <c r="G2604" s="24" t="str">
        <f>IF(F2604="","",F2604&amp;"@"&amp;COUNTIF($F$1:F2604,F2604))</f>
        <v/>
      </c>
      <c r="H2604" s="24" t="str">
        <f t="shared" si="40"/>
        <v>Skgeocentric.com</v>
      </c>
      <c r="J2604" s="24" t="str">
        <f>IF(F2604="","",INDEX('기사 리스트'!B:B,MATCH("https://skinnonews.com"&amp;A2604,'기사 리스트'!C:C,0)))</f>
        <v/>
      </c>
    </row>
    <row r="2605" spans="1:10">
      <c r="A2605" s="30" t="s">
        <v>2831</v>
      </c>
      <c r="B2605" s="30" t="s">
        <v>2909</v>
      </c>
      <c r="C2605" s="30">
        <v>2</v>
      </c>
      <c r="D2605" s="30">
        <v>2</v>
      </c>
      <c r="F2605" s="24" t="str">
        <f>IFERROR(MATCH(A2605,기사별유입!$J$3:$J$3072,0),"")</f>
        <v/>
      </c>
      <c r="G2605" s="24" t="str">
        <f>IF(F2605="","",F2605&amp;"@"&amp;COUNTIF($F$1:F2605,F2605))</f>
        <v/>
      </c>
      <c r="H2605" s="24" t="str">
        <f t="shared" si="40"/>
        <v>직접유입</v>
      </c>
      <c r="J2605" s="24" t="str">
        <f>IF(F2605="","",INDEX('기사 리스트'!B:B,MATCH("https://skinnonews.com"&amp;A2605,'기사 리스트'!C:C,0)))</f>
        <v/>
      </c>
    </row>
    <row r="2606" spans="1:10">
      <c r="A2606" s="30" t="s">
        <v>2831</v>
      </c>
      <c r="B2606" s="30" t="s">
        <v>2910</v>
      </c>
      <c r="C2606" s="30">
        <v>2</v>
      </c>
      <c r="D2606" s="30">
        <v>2</v>
      </c>
      <c r="F2606" s="24" t="str">
        <f>IFERROR(MATCH(A2606,기사별유입!$J$3:$J$3072,0),"")</f>
        <v/>
      </c>
      <c r="G2606" s="24" t="str">
        <f>IF(F2606="","",F2606&amp;"@"&amp;COUNTIF($F$1:F2606,F2606))</f>
        <v/>
      </c>
      <c r="H2606" s="24" t="str">
        <f t="shared" si="40"/>
        <v>Google 검색</v>
      </c>
      <c r="J2606" s="24" t="str">
        <f>IF(F2606="","",INDEX('기사 리스트'!B:B,MATCH("https://skinnonews.com"&amp;A2606,'기사 리스트'!C:C,0)))</f>
        <v/>
      </c>
    </row>
    <row r="2607" spans="1:10">
      <c r="A2607" s="30" t="s">
        <v>2832</v>
      </c>
      <c r="B2607" s="30" t="s">
        <v>2909</v>
      </c>
      <c r="C2607" s="30">
        <v>2</v>
      </c>
      <c r="D2607" s="30">
        <v>2</v>
      </c>
      <c r="F2607" s="24" t="str">
        <f>IFERROR(MATCH(A2607,기사별유입!$J$3:$J$3072,0),"")</f>
        <v/>
      </c>
      <c r="G2607" s="24" t="str">
        <f>IF(F2607="","",F2607&amp;"@"&amp;COUNTIF($F$1:F2607,F2607))</f>
        <v/>
      </c>
      <c r="H2607" s="24" t="str">
        <f t="shared" si="40"/>
        <v>직접유입</v>
      </c>
      <c r="J2607" s="24" t="str">
        <f>IF(F2607="","",INDEX('기사 리스트'!B:B,MATCH("https://skinnonews.com"&amp;A2607,'기사 리스트'!C:C,0)))</f>
        <v/>
      </c>
    </row>
    <row r="2608" spans="1:10">
      <c r="A2608" s="30" t="s">
        <v>1511</v>
      </c>
      <c r="B2608" s="30" t="s">
        <v>2925</v>
      </c>
      <c r="C2608" s="30">
        <v>2</v>
      </c>
      <c r="D2608" s="30">
        <v>1</v>
      </c>
      <c r="F2608" s="24" t="str">
        <f>IFERROR(MATCH(A2608,기사별유입!$J$3:$J$3072,0),"")</f>
        <v/>
      </c>
      <c r="G2608" s="24" t="str">
        <f>IF(F2608="","",F2608&amp;"@"&amp;COUNTIF($F$1:F2608,F2608))</f>
        <v/>
      </c>
      <c r="H2608" s="24" t="str">
        <f t="shared" si="40"/>
        <v>Naver.com</v>
      </c>
      <c r="J2608" s="24" t="str">
        <f>IF(F2608="","",INDEX('기사 리스트'!B:B,MATCH("https://skinnonews.com"&amp;A2608,'기사 리스트'!C:C,0)))</f>
        <v/>
      </c>
    </row>
    <row r="2609" spans="1:10">
      <c r="A2609" s="30" t="s">
        <v>2325</v>
      </c>
      <c r="B2609" s="30" t="s">
        <v>2910</v>
      </c>
      <c r="C2609" s="30">
        <v>2</v>
      </c>
      <c r="D2609" s="30">
        <v>2</v>
      </c>
      <c r="F2609" s="24" t="str">
        <f>IFERROR(MATCH(A2609,기사별유입!$J$3:$J$3072,0),"")</f>
        <v/>
      </c>
      <c r="G2609" s="24" t="str">
        <f>IF(F2609="","",F2609&amp;"@"&amp;COUNTIF($F$1:F2609,F2609))</f>
        <v/>
      </c>
      <c r="H2609" s="24" t="str">
        <f t="shared" si="40"/>
        <v>Google 검색</v>
      </c>
      <c r="J2609" s="24" t="str">
        <f>IF(F2609="","",INDEX('기사 리스트'!B:B,MATCH("https://skinnonews.com"&amp;A2609,'기사 리스트'!C:C,0)))</f>
        <v/>
      </c>
    </row>
    <row r="2610" spans="1:10">
      <c r="A2610" s="30" t="s">
        <v>2836</v>
      </c>
      <c r="B2610" s="30" t="s">
        <v>2910</v>
      </c>
      <c r="C2610" s="30">
        <v>2</v>
      </c>
      <c r="D2610" s="30">
        <v>2</v>
      </c>
      <c r="F2610" s="24" t="str">
        <f>IFERROR(MATCH(A2610,기사별유입!$J$3:$J$3072,0),"")</f>
        <v/>
      </c>
      <c r="G2610" s="24" t="str">
        <f>IF(F2610="","",F2610&amp;"@"&amp;COUNTIF($F$1:F2610,F2610))</f>
        <v/>
      </c>
      <c r="H2610" s="24" t="str">
        <f t="shared" si="40"/>
        <v>Google 검색</v>
      </c>
      <c r="J2610" s="24" t="str">
        <f>IF(F2610="","",INDEX('기사 리스트'!B:B,MATCH("https://skinnonews.com"&amp;A2610,'기사 리스트'!C:C,0)))</f>
        <v/>
      </c>
    </row>
    <row r="2611" spans="1:10">
      <c r="A2611" s="30" t="s">
        <v>3343</v>
      </c>
      <c r="B2611" s="30" t="s">
        <v>2910</v>
      </c>
      <c r="C2611" s="30">
        <v>2</v>
      </c>
      <c r="D2611" s="30">
        <v>2</v>
      </c>
      <c r="F2611" s="24" t="str">
        <f>IFERROR(MATCH(A2611,기사별유입!$J$3:$J$3072,0),"")</f>
        <v/>
      </c>
      <c r="G2611" s="24" t="str">
        <f>IF(F2611="","",F2611&amp;"@"&amp;COUNTIF($F$1:F2611,F2611))</f>
        <v/>
      </c>
      <c r="H2611" s="24" t="str">
        <f t="shared" si="40"/>
        <v>Google 검색</v>
      </c>
      <c r="J2611" s="24" t="str">
        <f>IF(F2611="","",INDEX('기사 리스트'!B:B,MATCH("https://skinnonews.com"&amp;A2611,'기사 리스트'!C:C,0)))</f>
        <v/>
      </c>
    </row>
    <row r="2612" spans="1:10">
      <c r="A2612" s="30" t="s">
        <v>3187</v>
      </c>
      <c r="B2612" s="30" t="s">
        <v>2910</v>
      </c>
      <c r="C2612" s="30">
        <v>2</v>
      </c>
      <c r="D2612" s="30">
        <v>2</v>
      </c>
      <c r="F2612" s="24" t="str">
        <f>IFERROR(MATCH(A2612,기사별유입!$J$3:$J$3072,0),"")</f>
        <v/>
      </c>
      <c r="G2612" s="24" t="str">
        <f>IF(F2612="","",F2612&amp;"@"&amp;COUNTIF($F$1:F2612,F2612))</f>
        <v/>
      </c>
      <c r="H2612" s="24" t="str">
        <f t="shared" si="40"/>
        <v>Google 검색</v>
      </c>
      <c r="J2612" s="24" t="str">
        <f>IF(F2612="","",INDEX('기사 리스트'!B:B,MATCH("https://skinnonews.com"&amp;A2612,'기사 리스트'!C:C,0)))</f>
        <v/>
      </c>
    </row>
    <row r="2613" spans="1:10">
      <c r="A2613" s="30" t="s">
        <v>1637</v>
      </c>
      <c r="B2613" s="30" t="s">
        <v>2910</v>
      </c>
      <c r="C2613" s="30">
        <v>2</v>
      </c>
      <c r="D2613" s="30">
        <v>2</v>
      </c>
      <c r="F2613" s="24" t="str">
        <f>IFERROR(MATCH(A2613,기사별유입!$J$3:$J$3072,0),"")</f>
        <v/>
      </c>
      <c r="G2613" s="24" t="str">
        <f>IF(F2613="","",F2613&amp;"@"&amp;COUNTIF($F$1:F2613,F2613))</f>
        <v/>
      </c>
      <c r="H2613" s="24" t="str">
        <f t="shared" si="40"/>
        <v>Google 검색</v>
      </c>
      <c r="J2613" s="24" t="str">
        <f>IF(F2613="","",INDEX('기사 리스트'!B:B,MATCH("https://skinnonews.com"&amp;A2613,'기사 리스트'!C:C,0)))</f>
        <v/>
      </c>
    </row>
    <row r="2614" spans="1:10">
      <c r="A2614" s="30" t="s">
        <v>1691</v>
      </c>
      <c r="B2614" s="30" t="s">
        <v>2911</v>
      </c>
      <c r="C2614" s="30">
        <v>2</v>
      </c>
      <c r="D2614" s="30">
        <v>1</v>
      </c>
      <c r="F2614" s="24" t="str">
        <f>IFERROR(MATCH(A2614,기사별유입!$J$3:$J$3072,0),"")</f>
        <v/>
      </c>
      <c r="G2614" s="24" t="str">
        <f>IF(F2614="","",F2614&amp;"@"&amp;COUNTIF($F$1:F2614,F2614))</f>
        <v/>
      </c>
      <c r="H2614" s="24" t="str">
        <f t="shared" si="40"/>
        <v>Naver 검색</v>
      </c>
      <c r="J2614" s="24" t="str">
        <f>IF(F2614="","",INDEX('기사 리스트'!B:B,MATCH("https://skinnonews.com"&amp;A2614,'기사 리스트'!C:C,0)))</f>
        <v/>
      </c>
    </row>
    <row r="2615" spans="1:10">
      <c r="A2615" s="30" t="s">
        <v>1387</v>
      </c>
      <c r="B2615" s="30" t="s">
        <v>2909</v>
      </c>
      <c r="C2615" s="30">
        <v>2</v>
      </c>
      <c r="D2615" s="30">
        <v>2</v>
      </c>
      <c r="F2615" s="24" t="str">
        <f>IFERROR(MATCH(A2615,기사별유입!$J$3:$J$3072,0),"")</f>
        <v/>
      </c>
      <c r="G2615" s="24" t="str">
        <f>IF(F2615="","",F2615&amp;"@"&amp;COUNTIF($F$1:F2615,F2615))</f>
        <v/>
      </c>
      <c r="H2615" s="24" t="str">
        <f t="shared" si="40"/>
        <v>직접유입</v>
      </c>
      <c r="J2615" s="24" t="str">
        <f>IF(F2615="","",INDEX('기사 리스트'!B:B,MATCH("https://skinnonews.com"&amp;A2615,'기사 리스트'!C:C,0)))</f>
        <v/>
      </c>
    </row>
    <row r="2616" spans="1:10">
      <c r="A2616" s="30" t="s">
        <v>2018</v>
      </c>
      <c r="B2616" s="30" t="s">
        <v>2910</v>
      </c>
      <c r="C2616" s="30">
        <v>2</v>
      </c>
      <c r="D2616" s="30">
        <v>1</v>
      </c>
      <c r="F2616" s="24" t="str">
        <f>IFERROR(MATCH(A2616,기사별유입!$J$3:$J$3072,0),"")</f>
        <v/>
      </c>
      <c r="G2616" s="24" t="str">
        <f>IF(F2616="","",F2616&amp;"@"&amp;COUNTIF($F$1:F2616,F2616))</f>
        <v/>
      </c>
      <c r="H2616" s="24" t="str">
        <f t="shared" si="40"/>
        <v>Google 검색</v>
      </c>
      <c r="J2616" s="24" t="str">
        <f>IF(F2616="","",INDEX('기사 리스트'!B:B,MATCH("https://skinnonews.com"&amp;A2616,'기사 리스트'!C:C,0)))</f>
        <v/>
      </c>
    </row>
    <row r="2617" spans="1:10">
      <c r="A2617" s="30" t="s">
        <v>2614</v>
      </c>
      <c r="B2617" s="30" t="s">
        <v>2910</v>
      </c>
      <c r="C2617" s="30">
        <v>2</v>
      </c>
      <c r="D2617" s="30">
        <v>2</v>
      </c>
      <c r="F2617" s="24" t="str">
        <f>IFERROR(MATCH(A2617,기사별유입!$J$3:$J$3072,0),"")</f>
        <v/>
      </c>
      <c r="G2617" s="24" t="str">
        <f>IF(F2617="","",F2617&amp;"@"&amp;COUNTIF($F$1:F2617,F2617))</f>
        <v/>
      </c>
      <c r="H2617" s="24" t="str">
        <f t="shared" si="40"/>
        <v>Google 검색</v>
      </c>
      <c r="J2617" s="24" t="str">
        <f>IF(F2617="","",INDEX('기사 리스트'!B:B,MATCH("https://skinnonews.com"&amp;A2617,'기사 리스트'!C:C,0)))</f>
        <v/>
      </c>
    </row>
    <row r="2618" spans="1:10">
      <c r="A2618" s="30" t="s">
        <v>2329</v>
      </c>
      <c r="B2618" s="30" t="s">
        <v>3422</v>
      </c>
      <c r="C2618" s="30">
        <v>2</v>
      </c>
      <c r="D2618" s="30">
        <v>1</v>
      </c>
      <c r="F2618" s="24" t="str">
        <f>IFERROR(MATCH(A2618,기사별유입!$J$3:$J$3072,0),"")</f>
        <v/>
      </c>
      <c r="G2618" s="24" t="str">
        <f>IF(F2618="","",F2618&amp;"@"&amp;COUNTIF($F$1:F2618,F2618))</f>
        <v/>
      </c>
      <c r="H2618" s="24" t="str">
        <f t="shared" si="40"/>
        <v>Email.korcham.net</v>
      </c>
      <c r="J2618" s="24" t="str">
        <f>IF(F2618="","",INDEX('기사 리스트'!B:B,MATCH("https://skinnonews.com"&amp;A2618,'기사 리스트'!C:C,0)))</f>
        <v/>
      </c>
    </row>
    <row r="2619" spans="1:10">
      <c r="A2619" s="30" t="s">
        <v>2329</v>
      </c>
      <c r="B2619" s="30" t="s">
        <v>2910</v>
      </c>
      <c r="C2619" s="30">
        <v>2</v>
      </c>
      <c r="D2619" s="30">
        <v>2</v>
      </c>
      <c r="F2619" s="24" t="str">
        <f>IFERROR(MATCH(A2619,기사별유입!$J$3:$J$3072,0),"")</f>
        <v/>
      </c>
      <c r="G2619" s="24" t="str">
        <f>IF(F2619="","",F2619&amp;"@"&amp;COUNTIF($F$1:F2619,F2619))</f>
        <v/>
      </c>
      <c r="H2619" s="24" t="str">
        <f t="shared" si="40"/>
        <v>Google 검색</v>
      </c>
      <c r="J2619" s="24" t="str">
        <f>IF(F2619="","",INDEX('기사 리스트'!B:B,MATCH("https://skinnonews.com"&amp;A2619,'기사 리스트'!C:C,0)))</f>
        <v/>
      </c>
    </row>
    <row r="2620" spans="1:10">
      <c r="A2620" s="30" t="s">
        <v>2458</v>
      </c>
      <c r="B2620" s="30" t="s">
        <v>2910</v>
      </c>
      <c r="C2620" s="30">
        <v>2</v>
      </c>
      <c r="D2620" s="30">
        <v>2</v>
      </c>
      <c r="F2620" s="24" t="str">
        <f>IFERROR(MATCH(A2620,기사별유입!$J$3:$J$3072,0),"")</f>
        <v/>
      </c>
      <c r="G2620" s="24" t="str">
        <f>IF(F2620="","",F2620&amp;"@"&amp;COUNTIF($F$1:F2620,F2620))</f>
        <v/>
      </c>
      <c r="H2620" s="24" t="str">
        <f t="shared" si="40"/>
        <v>Google 검색</v>
      </c>
      <c r="J2620" s="24" t="str">
        <f>IF(F2620="","",INDEX('기사 리스트'!B:B,MATCH("https://skinnonews.com"&amp;A2620,'기사 리스트'!C:C,0)))</f>
        <v/>
      </c>
    </row>
    <row r="2621" spans="1:10">
      <c r="A2621" s="30" t="s">
        <v>1500</v>
      </c>
      <c r="B2621" s="30" t="s">
        <v>2935</v>
      </c>
      <c r="C2621" s="30">
        <v>2</v>
      </c>
      <c r="D2621" s="30">
        <v>2</v>
      </c>
      <c r="F2621" s="24" t="str">
        <f>IFERROR(MATCH(A2621,기사별유입!$J$3:$J$3072,0),"")</f>
        <v/>
      </c>
      <c r="G2621" s="24" t="str">
        <f>IF(F2621="","",F2621&amp;"@"&amp;COUNTIF($F$1:F2621,F2621))</f>
        <v/>
      </c>
      <c r="H2621" s="24" t="str">
        <f t="shared" si="40"/>
        <v>M.search.naver.com</v>
      </c>
      <c r="J2621" s="24" t="str">
        <f>IF(F2621="","",INDEX('기사 리스트'!B:B,MATCH("https://skinnonews.com"&amp;A2621,'기사 리스트'!C:C,0)))</f>
        <v/>
      </c>
    </row>
    <row r="2622" spans="1:10">
      <c r="A2622" s="30" t="s">
        <v>3758</v>
      </c>
      <c r="B2622" s="30" t="s">
        <v>2910</v>
      </c>
      <c r="C2622" s="30">
        <v>2</v>
      </c>
      <c r="D2622" s="30">
        <v>2</v>
      </c>
      <c r="F2622" s="24" t="str">
        <f>IFERROR(MATCH(A2622,기사별유입!$J$3:$J$3072,0),"")</f>
        <v/>
      </c>
      <c r="G2622" s="24" t="str">
        <f>IF(F2622="","",F2622&amp;"@"&amp;COUNTIF($F$1:F2622,F2622))</f>
        <v/>
      </c>
      <c r="H2622" s="24" t="str">
        <f t="shared" si="40"/>
        <v>Google 검색</v>
      </c>
      <c r="J2622" s="24" t="str">
        <f>IF(F2622="","",INDEX('기사 리스트'!B:B,MATCH("https://skinnonews.com"&amp;A2622,'기사 리스트'!C:C,0)))</f>
        <v/>
      </c>
    </row>
    <row r="2623" spans="1:10">
      <c r="A2623" s="30" t="s">
        <v>2617</v>
      </c>
      <c r="B2623" s="30" t="s">
        <v>2911</v>
      </c>
      <c r="C2623" s="30">
        <v>2</v>
      </c>
      <c r="D2623" s="30">
        <v>2</v>
      </c>
      <c r="F2623" s="24" t="str">
        <f>IFERROR(MATCH(A2623,기사별유입!$J$3:$J$3072,0),"")</f>
        <v/>
      </c>
      <c r="G2623" s="24" t="str">
        <f>IF(F2623="","",F2623&amp;"@"&amp;COUNTIF($F$1:F2623,F2623))</f>
        <v/>
      </c>
      <c r="H2623" s="24" t="str">
        <f t="shared" si="40"/>
        <v>Naver 검색</v>
      </c>
      <c r="J2623" s="24" t="str">
        <f>IF(F2623="","",INDEX('기사 리스트'!B:B,MATCH("https://skinnonews.com"&amp;A2623,'기사 리스트'!C:C,0)))</f>
        <v/>
      </c>
    </row>
    <row r="2624" spans="1:10">
      <c r="A2624" s="30" t="s">
        <v>3759</v>
      </c>
      <c r="B2624" s="30" t="s">
        <v>2910</v>
      </c>
      <c r="C2624" s="30">
        <v>2</v>
      </c>
      <c r="D2624" s="30">
        <v>1</v>
      </c>
      <c r="F2624" s="24" t="str">
        <f>IFERROR(MATCH(A2624,기사별유입!$J$3:$J$3072,0),"")</f>
        <v/>
      </c>
      <c r="G2624" s="24" t="str">
        <f>IF(F2624="","",F2624&amp;"@"&amp;COUNTIF($F$1:F2624,F2624))</f>
        <v/>
      </c>
      <c r="H2624" s="24" t="str">
        <f t="shared" si="40"/>
        <v>Google 검색</v>
      </c>
      <c r="J2624" s="24" t="str">
        <f>IF(F2624="","",INDEX('기사 리스트'!B:B,MATCH("https://skinnonews.com"&amp;A2624,'기사 리스트'!C:C,0)))</f>
        <v/>
      </c>
    </row>
    <row r="2625" spans="1:10">
      <c r="A2625" s="30" t="s">
        <v>3346</v>
      </c>
      <c r="B2625" s="30" t="s">
        <v>2910</v>
      </c>
      <c r="C2625" s="30">
        <v>2</v>
      </c>
      <c r="D2625" s="30">
        <v>2</v>
      </c>
      <c r="F2625" s="24" t="str">
        <f>IFERROR(MATCH(A2625,기사별유입!$J$3:$J$3072,0),"")</f>
        <v/>
      </c>
      <c r="G2625" s="24" t="str">
        <f>IF(F2625="","",F2625&amp;"@"&amp;COUNTIF($F$1:F2625,F2625))</f>
        <v/>
      </c>
      <c r="H2625" s="24" t="str">
        <f t="shared" si="40"/>
        <v>Google 검색</v>
      </c>
      <c r="J2625" s="24" t="str">
        <f>IF(F2625="","",INDEX('기사 리스트'!B:B,MATCH("https://skinnonews.com"&amp;A2625,'기사 리스트'!C:C,0)))</f>
        <v/>
      </c>
    </row>
    <row r="2626" spans="1:10">
      <c r="A2626" s="30" t="s">
        <v>1332</v>
      </c>
      <c r="B2626" s="30" t="s">
        <v>2909</v>
      </c>
      <c r="C2626" s="30">
        <v>2</v>
      </c>
      <c r="D2626" s="30">
        <v>2</v>
      </c>
      <c r="F2626" s="24" t="str">
        <f>IFERROR(MATCH(A2626,기사별유입!$J$3:$J$3072,0),"")</f>
        <v/>
      </c>
      <c r="G2626" s="24" t="str">
        <f>IF(F2626="","",F2626&amp;"@"&amp;COUNTIF($F$1:F2626,F2626))</f>
        <v/>
      </c>
      <c r="H2626" s="24" t="str">
        <f t="shared" si="40"/>
        <v>직접유입</v>
      </c>
      <c r="J2626" s="24" t="str">
        <f>IF(F2626="","",INDEX('기사 리스트'!B:B,MATCH("https://skinnonews.com"&amp;A2626,'기사 리스트'!C:C,0)))</f>
        <v/>
      </c>
    </row>
    <row r="2627" spans="1:10">
      <c r="A2627" s="30" t="s">
        <v>2841</v>
      </c>
      <c r="B2627" s="30" t="s">
        <v>2915</v>
      </c>
      <c r="C2627" s="30">
        <v>2</v>
      </c>
      <c r="D2627" s="30">
        <v>1</v>
      </c>
      <c r="F2627" s="24" t="str">
        <f>IFERROR(MATCH(A2627,기사별유입!$J$3:$J$3072,0),"")</f>
        <v/>
      </c>
      <c r="G2627" s="24" t="str">
        <f>IF(F2627="","",F2627&amp;"@"&amp;COUNTIF($F$1:F2627,F2627))</f>
        <v/>
      </c>
      <c r="H2627" s="24" t="str">
        <f t="shared" ref="H2627:H2690" si="41">IF(B2627="naver","Naver 검색",IF(B2627="google","Google 검색",IF(B2627="(direct)","직접유입",UPPER(LEFT(B2627,1))&amp;MID(B2627,2,99))))</f>
        <v>Skgeocentric.com</v>
      </c>
      <c r="J2627" s="24" t="str">
        <f>IF(F2627="","",INDEX('기사 리스트'!B:B,MATCH("https://skinnonews.com"&amp;A2627,'기사 리스트'!C:C,0)))</f>
        <v/>
      </c>
    </row>
    <row r="2628" spans="1:10">
      <c r="A2628" s="30" t="s">
        <v>3519</v>
      </c>
      <c r="B2628" s="30" t="s">
        <v>2910</v>
      </c>
      <c r="C2628" s="30">
        <v>2</v>
      </c>
      <c r="D2628" s="30">
        <v>2</v>
      </c>
      <c r="F2628" s="24" t="str">
        <f>IFERROR(MATCH(A2628,기사별유입!$J$3:$J$3072,0),"")</f>
        <v/>
      </c>
      <c r="G2628" s="24" t="str">
        <f>IF(F2628="","",F2628&amp;"@"&amp;COUNTIF($F$1:F2628,F2628))</f>
        <v/>
      </c>
      <c r="H2628" s="24" t="str">
        <f t="shared" si="41"/>
        <v>Google 검색</v>
      </c>
      <c r="J2628" s="24" t="str">
        <f>IF(F2628="","",INDEX('기사 리스트'!B:B,MATCH("https://skinnonews.com"&amp;A2628,'기사 리스트'!C:C,0)))</f>
        <v/>
      </c>
    </row>
    <row r="2629" spans="1:10">
      <c r="A2629" s="30" t="s">
        <v>2460</v>
      </c>
      <c r="B2629" s="30" t="s">
        <v>2910</v>
      </c>
      <c r="C2629" s="30">
        <v>2</v>
      </c>
      <c r="D2629" s="30">
        <v>2</v>
      </c>
      <c r="F2629" s="24" t="str">
        <f>IFERROR(MATCH(A2629,기사별유입!$J$3:$J$3072,0),"")</f>
        <v/>
      </c>
      <c r="G2629" s="24" t="str">
        <f>IF(F2629="","",F2629&amp;"@"&amp;COUNTIF($F$1:F2629,F2629))</f>
        <v/>
      </c>
      <c r="H2629" s="24" t="str">
        <f t="shared" si="41"/>
        <v>Google 검색</v>
      </c>
      <c r="J2629" s="24" t="str">
        <f>IF(F2629="","",INDEX('기사 리스트'!B:B,MATCH("https://skinnonews.com"&amp;A2629,'기사 리스트'!C:C,0)))</f>
        <v/>
      </c>
    </row>
    <row r="2630" spans="1:10">
      <c r="A2630" s="30" t="s">
        <v>2621</v>
      </c>
      <c r="B2630" s="30" t="s">
        <v>2909</v>
      </c>
      <c r="C2630" s="30">
        <v>2</v>
      </c>
      <c r="D2630" s="30">
        <v>2</v>
      </c>
      <c r="F2630" s="24" t="str">
        <f>IFERROR(MATCH(A2630,기사별유입!$J$3:$J$3072,0),"")</f>
        <v/>
      </c>
      <c r="G2630" s="24" t="str">
        <f>IF(F2630="","",F2630&amp;"@"&amp;COUNTIF($F$1:F2630,F2630))</f>
        <v/>
      </c>
      <c r="H2630" s="24" t="str">
        <f t="shared" si="41"/>
        <v>직접유입</v>
      </c>
      <c r="J2630" s="24" t="str">
        <f>IF(F2630="","",INDEX('기사 리스트'!B:B,MATCH("https://skinnonews.com"&amp;A2630,'기사 리스트'!C:C,0)))</f>
        <v/>
      </c>
    </row>
    <row r="2631" spans="1:10">
      <c r="A2631" s="30" t="s">
        <v>1376</v>
      </c>
      <c r="B2631" s="30" t="s">
        <v>2909</v>
      </c>
      <c r="C2631" s="30">
        <v>2</v>
      </c>
      <c r="D2631" s="30">
        <v>2</v>
      </c>
      <c r="F2631" s="24" t="str">
        <f>IFERROR(MATCH(A2631,기사별유입!$J$3:$J$3072,0),"")</f>
        <v/>
      </c>
      <c r="G2631" s="24" t="str">
        <f>IF(F2631="","",F2631&amp;"@"&amp;COUNTIF($F$1:F2631,F2631))</f>
        <v/>
      </c>
      <c r="H2631" s="24" t="str">
        <f t="shared" si="41"/>
        <v>직접유입</v>
      </c>
      <c r="J2631" s="24" t="str">
        <f>IF(F2631="","",INDEX('기사 리스트'!B:B,MATCH("https://skinnonews.com"&amp;A2631,'기사 리스트'!C:C,0)))</f>
        <v/>
      </c>
    </row>
    <row r="2632" spans="1:10">
      <c r="A2632" s="30" t="s">
        <v>3760</v>
      </c>
      <c r="B2632" s="30" t="s">
        <v>2911</v>
      </c>
      <c r="C2632" s="30">
        <v>2</v>
      </c>
      <c r="D2632" s="30">
        <v>1</v>
      </c>
      <c r="F2632" s="24" t="str">
        <f>IFERROR(MATCH(A2632,기사별유입!$J$3:$J$3072,0),"")</f>
        <v/>
      </c>
      <c r="G2632" s="24" t="str">
        <f>IF(F2632="","",F2632&amp;"@"&amp;COUNTIF($F$1:F2632,F2632))</f>
        <v/>
      </c>
      <c r="H2632" s="24" t="str">
        <f t="shared" si="41"/>
        <v>Naver 검색</v>
      </c>
      <c r="J2632" s="24" t="str">
        <f>IF(F2632="","",INDEX('기사 리스트'!B:B,MATCH("https://skinnonews.com"&amp;A2632,'기사 리스트'!C:C,0)))</f>
        <v/>
      </c>
    </row>
    <row r="2633" spans="1:10">
      <c r="A2633" s="30" t="s">
        <v>3188</v>
      </c>
      <c r="B2633" s="30" t="s">
        <v>2910</v>
      </c>
      <c r="C2633" s="30">
        <v>2</v>
      </c>
      <c r="D2633" s="30">
        <v>2</v>
      </c>
      <c r="F2633" s="24" t="str">
        <f>IFERROR(MATCH(A2633,기사별유입!$J$3:$J$3072,0),"")</f>
        <v/>
      </c>
      <c r="G2633" s="24" t="str">
        <f>IF(F2633="","",F2633&amp;"@"&amp;COUNTIF($F$1:F2633,F2633))</f>
        <v/>
      </c>
      <c r="H2633" s="24" t="str">
        <f t="shared" si="41"/>
        <v>Google 검색</v>
      </c>
      <c r="J2633" s="24" t="str">
        <f>IF(F2633="","",INDEX('기사 리스트'!B:B,MATCH("https://skinnonews.com"&amp;A2633,'기사 리스트'!C:C,0)))</f>
        <v/>
      </c>
    </row>
    <row r="2634" spans="1:10">
      <c r="A2634" s="30" t="s">
        <v>1880</v>
      </c>
      <c r="B2634" s="30" t="s">
        <v>2910</v>
      </c>
      <c r="C2634" s="30">
        <v>2</v>
      </c>
      <c r="D2634" s="30">
        <v>2</v>
      </c>
      <c r="F2634" s="24" t="str">
        <f>IFERROR(MATCH(A2634,기사별유입!$J$3:$J$3072,0),"")</f>
        <v/>
      </c>
      <c r="G2634" s="24" t="str">
        <f>IF(F2634="","",F2634&amp;"@"&amp;COUNTIF($F$1:F2634,F2634))</f>
        <v/>
      </c>
      <c r="H2634" s="24" t="str">
        <f t="shared" si="41"/>
        <v>Google 검색</v>
      </c>
      <c r="J2634" s="24" t="str">
        <f>IF(F2634="","",INDEX('기사 리스트'!B:B,MATCH("https://skinnonews.com"&amp;A2634,'기사 리스트'!C:C,0)))</f>
        <v/>
      </c>
    </row>
    <row r="2635" spans="1:10">
      <c r="A2635" s="30" t="s">
        <v>3222</v>
      </c>
      <c r="B2635" s="30" t="s">
        <v>2910</v>
      </c>
      <c r="C2635" s="30">
        <v>2</v>
      </c>
      <c r="D2635" s="30">
        <v>2</v>
      </c>
      <c r="F2635" s="24" t="str">
        <f>IFERROR(MATCH(A2635,기사별유입!$J$3:$J$3072,0),"")</f>
        <v/>
      </c>
      <c r="G2635" s="24" t="str">
        <f>IF(F2635="","",F2635&amp;"@"&amp;COUNTIF($F$1:F2635,F2635))</f>
        <v/>
      </c>
      <c r="H2635" s="24" t="str">
        <f t="shared" si="41"/>
        <v>Google 검색</v>
      </c>
      <c r="J2635" s="24" t="str">
        <f>IF(F2635="","",INDEX('기사 리스트'!B:B,MATCH("https://skinnonews.com"&amp;A2635,'기사 리스트'!C:C,0)))</f>
        <v/>
      </c>
    </row>
    <row r="2636" spans="1:10">
      <c r="A2636" s="30" t="s">
        <v>3761</v>
      </c>
      <c r="B2636" s="30" t="s">
        <v>2910</v>
      </c>
      <c r="C2636" s="30">
        <v>2</v>
      </c>
      <c r="D2636" s="30">
        <v>2</v>
      </c>
      <c r="F2636" s="24" t="str">
        <f>IFERROR(MATCH(A2636,기사별유입!$J$3:$J$3072,0),"")</f>
        <v/>
      </c>
      <c r="G2636" s="24" t="str">
        <f>IF(F2636="","",F2636&amp;"@"&amp;COUNTIF($F$1:F2636,F2636))</f>
        <v/>
      </c>
      <c r="H2636" s="24" t="str">
        <f t="shared" si="41"/>
        <v>Google 검색</v>
      </c>
      <c r="J2636" s="24" t="str">
        <f>IF(F2636="","",INDEX('기사 리스트'!B:B,MATCH("https://skinnonews.com"&amp;A2636,'기사 리스트'!C:C,0)))</f>
        <v/>
      </c>
    </row>
    <row r="2637" spans="1:10">
      <c r="A2637" s="30" t="s">
        <v>3762</v>
      </c>
      <c r="B2637" s="30" t="s">
        <v>2910</v>
      </c>
      <c r="C2637" s="30">
        <v>2</v>
      </c>
      <c r="D2637" s="30">
        <v>2</v>
      </c>
      <c r="F2637" s="24" t="str">
        <f>IFERROR(MATCH(A2637,기사별유입!$J$3:$J$3072,0),"")</f>
        <v/>
      </c>
      <c r="G2637" s="24" t="str">
        <f>IF(F2637="","",F2637&amp;"@"&amp;COUNTIF($F$1:F2637,F2637))</f>
        <v/>
      </c>
      <c r="H2637" s="24" t="str">
        <f t="shared" si="41"/>
        <v>Google 검색</v>
      </c>
      <c r="J2637" s="24" t="str">
        <f>IF(F2637="","",INDEX('기사 리스트'!B:B,MATCH("https://skinnonews.com"&amp;A2637,'기사 리스트'!C:C,0)))</f>
        <v/>
      </c>
    </row>
    <row r="2638" spans="1:10">
      <c r="A2638" s="30" t="s">
        <v>2846</v>
      </c>
      <c r="B2638" s="30" t="s">
        <v>2910</v>
      </c>
      <c r="C2638" s="30">
        <v>2</v>
      </c>
      <c r="D2638" s="30">
        <v>2</v>
      </c>
      <c r="F2638" s="24" t="str">
        <f>IFERROR(MATCH(A2638,기사별유입!$J$3:$J$3072,0),"")</f>
        <v/>
      </c>
      <c r="G2638" s="24" t="str">
        <f>IF(F2638="","",F2638&amp;"@"&amp;COUNTIF($F$1:F2638,F2638))</f>
        <v/>
      </c>
      <c r="H2638" s="24" t="str">
        <f t="shared" si="41"/>
        <v>Google 검색</v>
      </c>
      <c r="J2638" s="24" t="str">
        <f>IF(F2638="","",INDEX('기사 리스트'!B:B,MATCH("https://skinnonews.com"&amp;A2638,'기사 리스트'!C:C,0)))</f>
        <v/>
      </c>
    </row>
    <row r="2639" spans="1:10">
      <c r="A2639" s="30" t="s">
        <v>3347</v>
      </c>
      <c r="B2639" s="30" t="s">
        <v>2910</v>
      </c>
      <c r="C2639" s="30">
        <v>2</v>
      </c>
      <c r="D2639" s="30">
        <v>2</v>
      </c>
      <c r="F2639" s="24" t="str">
        <f>IFERROR(MATCH(A2639,기사별유입!$J$3:$J$3072,0),"")</f>
        <v/>
      </c>
      <c r="G2639" s="24" t="str">
        <f>IF(F2639="","",F2639&amp;"@"&amp;COUNTIF($F$1:F2639,F2639))</f>
        <v/>
      </c>
      <c r="H2639" s="24" t="str">
        <f t="shared" si="41"/>
        <v>Google 검색</v>
      </c>
      <c r="J2639" s="24" t="str">
        <f>IF(F2639="","",INDEX('기사 리스트'!B:B,MATCH("https://skinnonews.com"&amp;A2639,'기사 리스트'!C:C,0)))</f>
        <v/>
      </c>
    </row>
    <row r="2640" spans="1:10">
      <c r="A2640" s="30" t="s">
        <v>2849</v>
      </c>
      <c r="B2640" s="30" t="s">
        <v>2910</v>
      </c>
      <c r="C2640" s="30">
        <v>2</v>
      </c>
      <c r="D2640" s="30">
        <v>2</v>
      </c>
      <c r="F2640" s="24" t="str">
        <f>IFERROR(MATCH(A2640,기사별유입!$J$3:$J$3072,0),"")</f>
        <v/>
      </c>
      <c r="G2640" s="24" t="str">
        <f>IF(F2640="","",F2640&amp;"@"&amp;COUNTIF($F$1:F2640,F2640))</f>
        <v/>
      </c>
      <c r="H2640" s="24" t="str">
        <f t="shared" si="41"/>
        <v>Google 검색</v>
      </c>
      <c r="J2640" s="24" t="str">
        <f>IF(F2640="","",INDEX('기사 리스트'!B:B,MATCH("https://skinnonews.com"&amp;A2640,'기사 리스트'!C:C,0)))</f>
        <v/>
      </c>
    </row>
    <row r="2641" spans="1:10">
      <c r="A2641" s="30" t="s">
        <v>3764</v>
      </c>
      <c r="B2641" s="30" t="s">
        <v>2910</v>
      </c>
      <c r="C2641" s="30">
        <v>2</v>
      </c>
      <c r="D2641" s="30">
        <v>1</v>
      </c>
      <c r="F2641" s="24" t="str">
        <f>IFERROR(MATCH(A2641,기사별유입!$J$3:$J$3072,0),"")</f>
        <v/>
      </c>
      <c r="G2641" s="24" t="str">
        <f>IF(F2641="","",F2641&amp;"@"&amp;COUNTIF($F$1:F2641,F2641))</f>
        <v/>
      </c>
      <c r="H2641" s="24" t="str">
        <f t="shared" si="41"/>
        <v>Google 검색</v>
      </c>
      <c r="J2641" s="24" t="str">
        <f>IF(F2641="","",INDEX('기사 리스트'!B:B,MATCH("https://skinnonews.com"&amp;A2641,'기사 리스트'!C:C,0)))</f>
        <v/>
      </c>
    </row>
    <row r="2642" spans="1:10">
      <c r="A2642" s="30" t="s">
        <v>3348</v>
      </c>
      <c r="B2642" s="30" t="s">
        <v>2910</v>
      </c>
      <c r="C2642" s="30">
        <v>2</v>
      </c>
      <c r="D2642" s="30">
        <v>1</v>
      </c>
      <c r="F2642" s="24" t="str">
        <f>IFERROR(MATCH(A2642,기사별유입!$J$3:$J$3072,0),"")</f>
        <v/>
      </c>
      <c r="G2642" s="24" t="str">
        <f>IF(F2642="","",F2642&amp;"@"&amp;COUNTIF($F$1:F2642,F2642))</f>
        <v/>
      </c>
      <c r="H2642" s="24" t="str">
        <f t="shared" si="41"/>
        <v>Google 검색</v>
      </c>
      <c r="J2642" s="24" t="str">
        <f>IF(F2642="","",INDEX('기사 리스트'!B:B,MATCH("https://skinnonews.com"&amp;A2642,'기사 리스트'!C:C,0)))</f>
        <v/>
      </c>
    </row>
    <row r="2643" spans="1:10">
      <c r="A2643" s="30" t="s">
        <v>3766</v>
      </c>
      <c r="B2643" s="30" t="s">
        <v>2910</v>
      </c>
      <c r="C2643" s="30">
        <v>2</v>
      </c>
      <c r="D2643" s="30">
        <v>2</v>
      </c>
      <c r="F2643" s="24" t="str">
        <f>IFERROR(MATCH(A2643,기사별유입!$J$3:$J$3072,0),"")</f>
        <v/>
      </c>
      <c r="G2643" s="24" t="str">
        <f>IF(F2643="","",F2643&amp;"@"&amp;COUNTIF($F$1:F2643,F2643))</f>
        <v/>
      </c>
      <c r="H2643" s="24" t="str">
        <f t="shared" si="41"/>
        <v>Google 검색</v>
      </c>
      <c r="J2643" s="24" t="str">
        <f>IF(F2643="","",INDEX('기사 리스트'!B:B,MATCH("https://skinnonews.com"&amp;A2643,'기사 리스트'!C:C,0)))</f>
        <v/>
      </c>
    </row>
    <row r="2644" spans="1:10">
      <c r="A2644" s="30" t="s">
        <v>1839</v>
      </c>
      <c r="B2644" s="30" t="s">
        <v>2910</v>
      </c>
      <c r="C2644" s="30">
        <v>2</v>
      </c>
      <c r="D2644" s="30">
        <v>2</v>
      </c>
      <c r="F2644" s="24" t="str">
        <f>IFERROR(MATCH(A2644,기사별유입!$J$3:$J$3072,0),"")</f>
        <v/>
      </c>
      <c r="G2644" s="24" t="str">
        <f>IF(F2644="","",F2644&amp;"@"&amp;COUNTIF($F$1:F2644,F2644))</f>
        <v/>
      </c>
      <c r="H2644" s="24" t="str">
        <f t="shared" si="41"/>
        <v>Google 검색</v>
      </c>
      <c r="J2644" s="24" t="str">
        <f>IF(F2644="","",INDEX('기사 리스트'!B:B,MATCH("https://skinnonews.com"&amp;A2644,'기사 리스트'!C:C,0)))</f>
        <v/>
      </c>
    </row>
    <row r="2645" spans="1:10">
      <c r="A2645" s="30" t="s">
        <v>1282</v>
      </c>
      <c r="B2645" s="30" t="s">
        <v>2911</v>
      </c>
      <c r="C2645" s="30">
        <v>2</v>
      </c>
      <c r="D2645" s="30">
        <v>2</v>
      </c>
      <c r="F2645" s="24">
        <f>IFERROR(MATCH(A2645,기사별유입!$J$3:$J$3072,0),"")</f>
        <v>64</v>
      </c>
      <c r="G2645" s="24" t="str">
        <f>IF(F2645="","",F2645&amp;"@"&amp;COUNTIF($F$1:F2645,F2645))</f>
        <v>64@3</v>
      </c>
      <c r="H2645" s="24" t="str">
        <f t="shared" si="41"/>
        <v>Naver 검색</v>
      </c>
      <c r="J2645" s="24" t="e">
        <f>IF(F2645="","",INDEX('기사 리스트'!B:B,MATCH("https://skinnonews.com"&amp;A2645,'기사 리스트'!C:C,0)))</f>
        <v>#N/A</v>
      </c>
    </row>
    <row r="2646" spans="1:10">
      <c r="A2646" s="30" t="s">
        <v>1882</v>
      </c>
      <c r="B2646" s="30" t="s">
        <v>2911</v>
      </c>
      <c r="C2646" s="30">
        <v>2</v>
      </c>
      <c r="D2646" s="30">
        <v>2</v>
      </c>
      <c r="F2646" s="24" t="str">
        <f>IFERROR(MATCH(A2646,기사별유입!$J$3:$J$3072,0),"")</f>
        <v/>
      </c>
      <c r="G2646" s="24" t="str">
        <f>IF(F2646="","",F2646&amp;"@"&amp;COUNTIF($F$1:F2646,F2646))</f>
        <v/>
      </c>
      <c r="H2646" s="24" t="str">
        <f t="shared" si="41"/>
        <v>Naver 검색</v>
      </c>
      <c r="J2646" s="24" t="str">
        <f>IF(F2646="","",INDEX('기사 리스트'!B:B,MATCH("https://skinnonews.com"&amp;A2646,'기사 리스트'!C:C,0)))</f>
        <v/>
      </c>
    </row>
    <row r="2647" spans="1:10">
      <c r="A2647" s="30" t="s">
        <v>1581</v>
      </c>
      <c r="B2647" s="30" t="s">
        <v>2925</v>
      </c>
      <c r="C2647" s="30">
        <v>2</v>
      </c>
      <c r="D2647" s="30">
        <v>2</v>
      </c>
      <c r="F2647" s="24" t="str">
        <f>IFERROR(MATCH(A2647,기사별유입!$J$3:$J$3072,0),"")</f>
        <v/>
      </c>
      <c r="G2647" s="24" t="str">
        <f>IF(F2647="","",F2647&amp;"@"&amp;COUNTIF($F$1:F2647,F2647))</f>
        <v/>
      </c>
      <c r="H2647" s="24" t="str">
        <f t="shared" si="41"/>
        <v>Naver.com</v>
      </c>
      <c r="J2647" s="24" t="str">
        <f>IF(F2647="","",INDEX('기사 리스트'!B:B,MATCH("https://skinnonews.com"&amp;A2647,'기사 리스트'!C:C,0)))</f>
        <v/>
      </c>
    </row>
    <row r="2648" spans="1:10">
      <c r="A2648" s="30" t="s">
        <v>3767</v>
      </c>
      <c r="B2648" s="30" t="s">
        <v>2910</v>
      </c>
      <c r="C2648" s="30">
        <v>2</v>
      </c>
      <c r="D2648" s="30">
        <v>2</v>
      </c>
      <c r="F2648" s="24" t="str">
        <f>IFERROR(MATCH(A2648,기사별유입!$J$3:$J$3072,0),"")</f>
        <v/>
      </c>
      <c r="G2648" s="24" t="str">
        <f>IF(F2648="","",F2648&amp;"@"&amp;COUNTIF($F$1:F2648,F2648))</f>
        <v/>
      </c>
      <c r="H2648" s="24" t="str">
        <f t="shared" si="41"/>
        <v>Google 검색</v>
      </c>
      <c r="J2648" s="24" t="str">
        <f>IF(F2648="","",INDEX('기사 리스트'!B:B,MATCH("https://skinnonews.com"&amp;A2648,'기사 리스트'!C:C,0)))</f>
        <v/>
      </c>
    </row>
    <row r="2649" spans="1:10">
      <c r="A2649" s="30" t="s">
        <v>1792</v>
      </c>
      <c r="B2649" s="30" t="s">
        <v>2911</v>
      </c>
      <c r="C2649" s="30">
        <v>2</v>
      </c>
      <c r="D2649" s="30">
        <v>2</v>
      </c>
      <c r="F2649" s="24" t="str">
        <f>IFERROR(MATCH(A2649,기사별유입!$J$3:$J$3072,0),"")</f>
        <v/>
      </c>
      <c r="G2649" s="24" t="str">
        <f>IF(F2649="","",F2649&amp;"@"&amp;COUNTIF($F$1:F2649,F2649))</f>
        <v/>
      </c>
      <c r="H2649" s="24" t="str">
        <f t="shared" si="41"/>
        <v>Naver 검색</v>
      </c>
      <c r="J2649" s="24" t="str">
        <f>IF(F2649="","",INDEX('기사 리스트'!B:B,MATCH("https://skinnonews.com"&amp;A2649,'기사 리스트'!C:C,0)))</f>
        <v/>
      </c>
    </row>
    <row r="2650" spans="1:10">
      <c r="A2650" s="30" t="s">
        <v>2335</v>
      </c>
      <c r="B2650" s="30" t="s">
        <v>2910</v>
      </c>
      <c r="C2650" s="30">
        <v>2</v>
      </c>
      <c r="D2650" s="30">
        <v>2</v>
      </c>
      <c r="F2650" s="24" t="str">
        <f>IFERROR(MATCH(A2650,기사별유입!$J$3:$J$3072,0),"")</f>
        <v/>
      </c>
      <c r="G2650" s="24" t="str">
        <f>IF(F2650="","",F2650&amp;"@"&amp;COUNTIF($F$1:F2650,F2650))</f>
        <v/>
      </c>
      <c r="H2650" s="24" t="str">
        <f t="shared" si="41"/>
        <v>Google 검색</v>
      </c>
      <c r="J2650" s="24" t="str">
        <f>IF(F2650="","",INDEX('기사 리스트'!B:B,MATCH("https://skinnonews.com"&amp;A2650,'기사 리스트'!C:C,0)))</f>
        <v/>
      </c>
    </row>
    <row r="2651" spans="1:10">
      <c r="A2651" s="30" t="s">
        <v>2627</v>
      </c>
      <c r="B2651" s="30" t="s">
        <v>2910</v>
      </c>
      <c r="C2651" s="30">
        <v>2</v>
      </c>
      <c r="D2651" s="30">
        <v>2</v>
      </c>
      <c r="F2651" s="24" t="str">
        <f>IFERROR(MATCH(A2651,기사별유입!$J$3:$J$3072,0),"")</f>
        <v/>
      </c>
      <c r="G2651" s="24" t="str">
        <f>IF(F2651="","",F2651&amp;"@"&amp;COUNTIF($F$1:F2651,F2651))</f>
        <v/>
      </c>
      <c r="H2651" s="24" t="str">
        <f t="shared" si="41"/>
        <v>Google 검색</v>
      </c>
      <c r="J2651" s="24" t="str">
        <f>IF(F2651="","",INDEX('기사 리스트'!B:B,MATCH("https://skinnonews.com"&amp;A2651,'기사 리스트'!C:C,0)))</f>
        <v/>
      </c>
    </row>
    <row r="2652" spans="1:10">
      <c r="A2652" s="30" t="s">
        <v>1793</v>
      </c>
      <c r="B2652" s="30" t="s">
        <v>2911</v>
      </c>
      <c r="C2652" s="30">
        <v>2</v>
      </c>
      <c r="D2652" s="30">
        <v>2</v>
      </c>
      <c r="F2652" s="24" t="str">
        <f>IFERROR(MATCH(A2652,기사별유입!$J$3:$J$3072,0),"")</f>
        <v/>
      </c>
      <c r="G2652" s="24" t="str">
        <f>IF(F2652="","",F2652&amp;"@"&amp;COUNTIF($F$1:F2652,F2652))</f>
        <v/>
      </c>
      <c r="H2652" s="24" t="str">
        <f t="shared" si="41"/>
        <v>Naver 검색</v>
      </c>
      <c r="J2652" s="24" t="str">
        <f>IF(F2652="","",INDEX('기사 리스트'!B:B,MATCH("https://skinnonews.com"&amp;A2652,'기사 리스트'!C:C,0)))</f>
        <v/>
      </c>
    </row>
    <row r="2653" spans="1:10">
      <c r="A2653" s="30" t="s">
        <v>3225</v>
      </c>
      <c r="B2653" s="30" t="s">
        <v>2910</v>
      </c>
      <c r="C2653" s="30">
        <v>2</v>
      </c>
      <c r="D2653" s="30">
        <v>2</v>
      </c>
      <c r="F2653" s="24" t="str">
        <f>IFERROR(MATCH(A2653,기사별유입!$J$3:$J$3072,0),"")</f>
        <v/>
      </c>
      <c r="G2653" s="24" t="str">
        <f>IF(F2653="","",F2653&amp;"@"&amp;COUNTIF($F$1:F2653,F2653))</f>
        <v/>
      </c>
      <c r="H2653" s="24" t="str">
        <f t="shared" si="41"/>
        <v>Google 검색</v>
      </c>
      <c r="J2653" s="24" t="str">
        <f>IF(F2653="","",INDEX('기사 리스트'!B:B,MATCH("https://skinnonews.com"&amp;A2653,'기사 리스트'!C:C,0)))</f>
        <v/>
      </c>
    </row>
    <row r="2654" spans="1:10">
      <c r="A2654" s="30" t="s">
        <v>3225</v>
      </c>
      <c r="B2654" s="30" t="s">
        <v>2935</v>
      </c>
      <c r="C2654" s="30">
        <v>2</v>
      </c>
      <c r="D2654" s="30">
        <v>1</v>
      </c>
      <c r="F2654" s="24" t="str">
        <f>IFERROR(MATCH(A2654,기사별유입!$J$3:$J$3072,0),"")</f>
        <v/>
      </c>
      <c r="G2654" s="24" t="str">
        <f>IF(F2654="","",F2654&amp;"@"&amp;COUNTIF($F$1:F2654,F2654))</f>
        <v/>
      </c>
      <c r="H2654" s="24" t="str">
        <f t="shared" si="41"/>
        <v>M.search.naver.com</v>
      </c>
      <c r="J2654" s="24" t="str">
        <f>IF(F2654="","",INDEX('기사 리스트'!B:B,MATCH("https://skinnonews.com"&amp;A2654,'기사 리스트'!C:C,0)))</f>
        <v/>
      </c>
    </row>
    <row r="2655" spans="1:10">
      <c r="A2655" s="30" t="s">
        <v>3629</v>
      </c>
      <c r="B2655" s="30" t="s">
        <v>2910</v>
      </c>
      <c r="C2655" s="30">
        <v>2</v>
      </c>
      <c r="D2655" s="30">
        <v>2</v>
      </c>
      <c r="F2655" s="24" t="str">
        <f>IFERROR(MATCH(A2655,기사별유입!$J$3:$J$3072,0),"")</f>
        <v/>
      </c>
      <c r="G2655" s="24" t="str">
        <f>IF(F2655="","",F2655&amp;"@"&amp;COUNTIF($F$1:F2655,F2655))</f>
        <v/>
      </c>
      <c r="H2655" s="24" t="str">
        <f t="shared" si="41"/>
        <v>Google 검색</v>
      </c>
      <c r="J2655" s="24" t="str">
        <f>IF(F2655="","",INDEX('기사 리스트'!B:B,MATCH("https://skinnonews.com"&amp;A2655,'기사 리스트'!C:C,0)))</f>
        <v/>
      </c>
    </row>
    <row r="2656" spans="1:10">
      <c r="A2656" s="30" t="s">
        <v>2628</v>
      </c>
      <c r="B2656" s="30" t="s">
        <v>2935</v>
      </c>
      <c r="C2656" s="30">
        <v>2</v>
      </c>
      <c r="D2656" s="30">
        <v>2</v>
      </c>
      <c r="F2656" s="24" t="str">
        <f>IFERROR(MATCH(A2656,기사별유입!$J$3:$J$3072,0),"")</f>
        <v/>
      </c>
      <c r="G2656" s="24" t="str">
        <f>IF(F2656="","",F2656&amp;"@"&amp;COUNTIF($F$1:F2656,F2656))</f>
        <v/>
      </c>
      <c r="H2656" s="24" t="str">
        <f t="shared" si="41"/>
        <v>M.search.naver.com</v>
      </c>
      <c r="J2656" s="24" t="str">
        <f>IF(F2656="","",INDEX('기사 리스트'!B:B,MATCH("https://skinnonews.com"&amp;A2656,'기사 리스트'!C:C,0)))</f>
        <v/>
      </c>
    </row>
    <row r="2657" spans="1:10">
      <c r="A2657" s="30" t="s">
        <v>2336</v>
      </c>
      <c r="B2657" s="30" t="s">
        <v>2910</v>
      </c>
      <c r="C2657" s="30">
        <v>2</v>
      </c>
      <c r="D2657" s="30">
        <v>2</v>
      </c>
      <c r="F2657" s="24" t="str">
        <f>IFERROR(MATCH(A2657,기사별유입!$J$3:$J$3072,0),"")</f>
        <v/>
      </c>
      <c r="G2657" s="24" t="str">
        <f>IF(F2657="","",F2657&amp;"@"&amp;COUNTIF($F$1:F2657,F2657))</f>
        <v/>
      </c>
      <c r="H2657" s="24" t="str">
        <f t="shared" si="41"/>
        <v>Google 검색</v>
      </c>
      <c r="J2657" s="24" t="str">
        <f>IF(F2657="","",INDEX('기사 리스트'!B:B,MATCH("https://skinnonews.com"&amp;A2657,'기사 리스트'!C:C,0)))</f>
        <v/>
      </c>
    </row>
    <row r="2658" spans="1:10">
      <c r="A2658" s="30" t="s">
        <v>1883</v>
      </c>
      <c r="B2658" s="30" t="s">
        <v>2911</v>
      </c>
      <c r="C2658" s="30">
        <v>2</v>
      </c>
      <c r="D2658" s="30">
        <v>2</v>
      </c>
      <c r="F2658" s="24" t="str">
        <f>IFERROR(MATCH(A2658,기사별유입!$J$3:$J$3072,0),"")</f>
        <v/>
      </c>
      <c r="G2658" s="24" t="str">
        <f>IF(F2658="","",F2658&amp;"@"&amp;COUNTIF($F$1:F2658,F2658))</f>
        <v/>
      </c>
      <c r="H2658" s="24" t="str">
        <f t="shared" si="41"/>
        <v>Naver 검색</v>
      </c>
      <c r="J2658" s="24" t="str">
        <f>IF(F2658="","",INDEX('기사 리스트'!B:B,MATCH("https://skinnonews.com"&amp;A2658,'기사 리스트'!C:C,0)))</f>
        <v/>
      </c>
    </row>
    <row r="2659" spans="1:10">
      <c r="A2659" s="30" t="s">
        <v>1640</v>
      </c>
      <c r="B2659" s="30" t="s">
        <v>2909</v>
      </c>
      <c r="C2659" s="30">
        <v>2</v>
      </c>
      <c r="D2659" s="30">
        <v>2</v>
      </c>
      <c r="F2659" s="24" t="str">
        <f>IFERROR(MATCH(A2659,기사별유입!$J$3:$J$3072,0),"")</f>
        <v/>
      </c>
      <c r="G2659" s="24" t="str">
        <f>IF(F2659="","",F2659&amp;"@"&amp;COUNTIF($F$1:F2659,F2659))</f>
        <v/>
      </c>
      <c r="H2659" s="24" t="str">
        <f t="shared" si="41"/>
        <v>직접유입</v>
      </c>
      <c r="J2659" s="24" t="str">
        <f>IF(F2659="","",INDEX('기사 리스트'!B:B,MATCH("https://skinnonews.com"&amp;A2659,'기사 리스트'!C:C,0)))</f>
        <v/>
      </c>
    </row>
    <row r="2660" spans="1:10">
      <c r="A2660" s="30" t="s">
        <v>2463</v>
      </c>
      <c r="B2660" s="30" t="s">
        <v>2910</v>
      </c>
      <c r="C2660" s="30">
        <v>2</v>
      </c>
      <c r="D2660" s="30">
        <v>1</v>
      </c>
      <c r="F2660" s="24" t="str">
        <f>IFERROR(MATCH(A2660,기사별유입!$J$3:$J$3072,0),"")</f>
        <v/>
      </c>
      <c r="G2660" s="24" t="str">
        <f>IF(F2660="","",F2660&amp;"@"&amp;COUNTIF($F$1:F2660,F2660))</f>
        <v/>
      </c>
      <c r="H2660" s="24" t="str">
        <f t="shared" si="41"/>
        <v>Google 검색</v>
      </c>
      <c r="J2660" s="24" t="str">
        <f>IF(F2660="","",INDEX('기사 리스트'!B:B,MATCH("https://skinnonews.com"&amp;A2660,'기사 리스트'!C:C,0)))</f>
        <v/>
      </c>
    </row>
    <row r="2661" spans="1:10">
      <c r="A2661" s="30" t="s">
        <v>3768</v>
      </c>
      <c r="B2661" s="30" t="s">
        <v>2910</v>
      </c>
      <c r="C2661" s="30">
        <v>2</v>
      </c>
      <c r="D2661" s="30">
        <v>2</v>
      </c>
      <c r="F2661" s="24" t="str">
        <f>IFERROR(MATCH(A2661,기사별유입!$J$3:$J$3072,0),"")</f>
        <v/>
      </c>
      <c r="G2661" s="24" t="str">
        <f>IF(F2661="","",F2661&amp;"@"&amp;COUNTIF($F$1:F2661,F2661))</f>
        <v/>
      </c>
      <c r="H2661" s="24" t="str">
        <f t="shared" si="41"/>
        <v>Google 검색</v>
      </c>
      <c r="J2661" s="24" t="str">
        <f>IF(F2661="","",INDEX('기사 리스트'!B:B,MATCH("https://skinnonews.com"&amp;A2661,'기사 리스트'!C:C,0)))</f>
        <v/>
      </c>
    </row>
    <row r="2662" spans="1:10">
      <c r="A2662" s="30" t="s">
        <v>1618</v>
      </c>
      <c r="B2662" s="30" t="s">
        <v>2910</v>
      </c>
      <c r="C2662" s="30">
        <v>2</v>
      </c>
      <c r="D2662" s="30">
        <v>2</v>
      </c>
      <c r="F2662" s="24" t="str">
        <f>IFERROR(MATCH(A2662,기사별유입!$J$3:$J$3072,0),"")</f>
        <v/>
      </c>
      <c r="G2662" s="24" t="str">
        <f>IF(F2662="","",F2662&amp;"@"&amp;COUNTIF($F$1:F2662,F2662))</f>
        <v/>
      </c>
      <c r="H2662" s="24" t="str">
        <f t="shared" si="41"/>
        <v>Google 검색</v>
      </c>
      <c r="J2662" s="24" t="str">
        <f>IF(F2662="","",INDEX('기사 리스트'!B:B,MATCH("https://skinnonews.com"&amp;A2662,'기사 리스트'!C:C,0)))</f>
        <v/>
      </c>
    </row>
    <row r="2663" spans="1:10">
      <c r="A2663" s="30" t="s">
        <v>1618</v>
      </c>
      <c r="B2663" s="30" t="s">
        <v>2931</v>
      </c>
      <c r="C2663" s="30">
        <v>2</v>
      </c>
      <c r="D2663" s="30">
        <v>2</v>
      </c>
      <c r="F2663" s="24" t="str">
        <f>IFERROR(MATCH(A2663,기사별유입!$J$3:$J$3072,0),"")</f>
        <v/>
      </c>
      <c r="G2663" s="24" t="str">
        <f>IF(F2663="","",F2663&amp;"@"&amp;COUNTIF($F$1:F2663,F2663))</f>
        <v/>
      </c>
      <c r="H2663" s="24" t="str">
        <f t="shared" si="41"/>
        <v>Sktradinginternational.com</v>
      </c>
      <c r="J2663" s="24" t="str">
        <f>IF(F2663="","",INDEX('기사 리스트'!B:B,MATCH("https://skinnonews.com"&amp;A2663,'기사 리스트'!C:C,0)))</f>
        <v/>
      </c>
    </row>
    <row r="2664" spans="1:10">
      <c r="A2664" s="30" t="s">
        <v>3769</v>
      </c>
      <c r="B2664" s="30" t="s">
        <v>2910</v>
      </c>
      <c r="C2664" s="30">
        <v>2</v>
      </c>
      <c r="D2664" s="30">
        <v>1</v>
      </c>
      <c r="F2664" s="24" t="str">
        <f>IFERROR(MATCH(A2664,기사별유입!$J$3:$J$3072,0),"")</f>
        <v/>
      </c>
      <c r="G2664" s="24" t="str">
        <f>IF(F2664="","",F2664&amp;"@"&amp;COUNTIF($F$1:F2664,F2664))</f>
        <v/>
      </c>
      <c r="H2664" s="24" t="str">
        <f t="shared" si="41"/>
        <v>Google 검색</v>
      </c>
      <c r="J2664" s="24" t="str">
        <f>IF(F2664="","",INDEX('기사 리스트'!B:B,MATCH("https://skinnonews.com"&amp;A2664,'기사 리스트'!C:C,0)))</f>
        <v/>
      </c>
    </row>
    <row r="2665" spans="1:10">
      <c r="A2665" s="30" t="s">
        <v>2232</v>
      </c>
      <c r="B2665" s="30" t="s">
        <v>2935</v>
      </c>
      <c r="C2665" s="30">
        <v>2</v>
      </c>
      <c r="D2665" s="30">
        <v>2</v>
      </c>
      <c r="F2665" s="24" t="str">
        <f>IFERROR(MATCH(A2665,기사별유입!$J$3:$J$3072,0),"")</f>
        <v/>
      </c>
      <c r="G2665" s="24" t="str">
        <f>IF(F2665="","",F2665&amp;"@"&amp;COUNTIF($F$1:F2665,F2665))</f>
        <v/>
      </c>
      <c r="H2665" s="24" t="str">
        <f t="shared" si="41"/>
        <v>M.search.naver.com</v>
      </c>
      <c r="J2665" s="24" t="str">
        <f>IF(F2665="","",INDEX('기사 리스트'!B:B,MATCH("https://skinnonews.com"&amp;A2665,'기사 리스트'!C:C,0)))</f>
        <v/>
      </c>
    </row>
    <row r="2666" spans="1:10">
      <c r="A2666" s="30" t="s">
        <v>3770</v>
      </c>
      <c r="B2666" s="30" t="s">
        <v>2911</v>
      </c>
      <c r="C2666" s="30">
        <v>2</v>
      </c>
      <c r="D2666" s="30">
        <v>2</v>
      </c>
      <c r="F2666" s="24" t="str">
        <f>IFERROR(MATCH(A2666,기사별유입!$J$3:$J$3072,0),"")</f>
        <v/>
      </c>
      <c r="G2666" s="24" t="str">
        <f>IF(F2666="","",F2666&amp;"@"&amp;COUNTIF($F$1:F2666,F2666))</f>
        <v/>
      </c>
      <c r="H2666" s="24" t="str">
        <f t="shared" si="41"/>
        <v>Naver 검색</v>
      </c>
      <c r="J2666" s="24" t="str">
        <f>IF(F2666="","",INDEX('기사 리스트'!B:B,MATCH("https://skinnonews.com"&amp;A2666,'기사 리스트'!C:C,0)))</f>
        <v/>
      </c>
    </row>
    <row r="2667" spans="1:10">
      <c r="A2667" s="30" t="s">
        <v>2467</v>
      </c>
      <c r="B2667" s="30" t="s">
        <v>2910</v>
      </c>
      <c r="C2667" s="30">
        <v>2</v>
      </c>
      <c r="D2667" s="30">
        <v>2</v>
      </c>
      <c r="F2667" s="24" t="str">
        <f>IFERROR(MATCH(A2667,기사별유입!$J$3:$J$3072,0),"")</f>
        <v/>
      </c>
      <c r="G2667" s="24" t="str">
        <f>IF(F2667="","",F2667&amp;"@"&amp;COUNTIF($F$1:F2667,F2667))</f>
        <v/>
      </c>
      <c r="H2667" s="24" t="str">
        <f t="shared" si="41"/>
        <v>Google 검색</v>
      </c>
      <c r="J2667" s="24" t="str">
        <f>IF(F2667="","",INDEX('기사 리스트'!B:B,MATCH("https://skinnonews.com"&amp;A2667,'기사 리스트'!C:C,0)))</f>
        <v/>
      </c>
    </row>
    <row r="2668" spans="1:10">
      <c r="A2668" s="30" t="s">
        <v>1597</v>
      </c>
      <c r="B2668" s="30" t="s">
        <v>2911</v>
      </c>
      <c r="C2668" s="30">
        <v>2</v>
      </c>
      <c r="D2668" s="30">
        <v>2</v>
      </c>
      <c r="F2668" s="24" t="str">
        <f>IFERROR(MATCH(A2668,기사별유입!$J$3:$J$3072,0),"")</f>
        <v/>
      </c>
      <c r="G2668" s="24" t="str">
        <f>IF(F2668="","",F2668&amp;"@"&amp;COUNTIF($F$1:F2668,F2668))</f>
        <v/>
      </c>
      <c r="H2668" s="24" t="str">
        <f t="shared" si="41"/>
        <v>Naver 검색</v>
      </c>
      <c r="J2668" s="24" t="str">
        <f>IF(F2668="","",INDEX('기사 리스트'!B:B,MATCH("https://skinnonews.com"&amp;A2668,'기사 리스트'!C:C,0)))</f>
        <v/>
      </c>
    </row>
    <row r="2669" spans="1:10">
      <c r="A2669" s="30" t="s">
        <v>2863</v>
      </c>
      <c r="B2669" s="30" t="s">
        <v>2910</v>
      </c>
      <c r="C2669" s="30">
        <v>2</v>
      </c>
      <c r="D2669" s="30">
        <v>1</v>
      </c>
      <c r="F2669" s="24" t="str">
        <f>IFERROR(MATCH(A2669,기사별유입!$J$3:$J$3072,0),"")</f>
        <v/>
      </c>
      <c r="G2669" s="24" t="str">
        <f>IF(F2669="","",F2669&amp;"@"&amp;COUNTIF($F$1:F2669,F2669))</f>
        <v/>
      </c>
      <c r="H2669" s="24" t="str">
        <f t="shared" si="41"/>
        <v>Google 검색</v>
      </c>
      <c r="J2669" s="24" t="str">
        <f>IF(F2669="","",INDEX('기사 리스트'!B:B,MATCH("https://skinnonews.com"&amp;A2669,'기사 리스트'!C:C,0)))</f>
        <v/>
      </c>
    </row>
    <row r="2670" spans="1:10">
      <c r="A2670" s="30" t="s">
        <v>2631</v>
      </c>
      <c r="B2670" s="30" t="s">
        <v>2910</v>
      </c>
      <c r="C2670" s="30">
        <v>2</v>
      </c>
      <c r="D2670" s="30">
        <v>1</v>
      </c>
      <c r="F2670" s="24" t="str">
        <f>IFERROR(MATCH(A2670,기사별유입!$J$3:$J$3072,0),"")</f>
        <v/>
      </c>
      <c r="G2670" s="24" t="str">
        <f>IF(F2670="","",F2670&amp;"@"&amp;COUNTIF($F$1:F2670,F2670))</f>
        <v/>
      </c>
      <c r="H2670" s="24" t="str">
        <f t="shared" si="41"/>
        <v>Google 검색</v>
      </c>
      <c r="J2670" s="24" t="str">
        <f>IF(F2670="","",INDEX('기사 리스트'!B:B,MATCH("https://skinnonews.com"&amp;A2670,'기사 리스트'!C:C,0)))</f>
        <v/>
      </c>
    </row>
    <row r="2671" spans="1:10">
      <c r="A2671" s="30" t="s">
        <v>2864</v>
      </c>
      <c r="B2671" s="30" t="s">
        <v>2909</v>
      </c>
      <c r="C2671" s="30">
        <v>2</v>
      </c>
      <c r="D2671" s="30">
        <v>1</v>
      </c>
      <c r="F2671" s="24" t="str">
        <f>IFERROR(MATCH(A2671,기사별유입!$J$3:$J$3072,0),"")</f>
        <v/>
      </c>
      <c r="G2671" s="24" t="str">
        <f>IF(F2671="","",F2671&amp;"@"&amp;COUNTIF($F$1:F2671,F2671))</f>
        <v/>
      </c>
      <c r="H2671" s="24" t="str">
        <f t="shared" si="41"/>
        <v>직접유입</v>
      </c>
      <c r="J2671" s="24" t="str">
        <f>IF(F2671="","",INDEX('기사 리스트'!B:B,MATCH("https://skinnonews.com"&amp;A2671,'기사 리스트'!C:C,0)))</f>
        <v/>
      </c>
    </row>
    <row r="2672" spans="1:10">
      <c r="A2672" s="30" t="s">
        <v>3772</v>
      </c>
      <c r="B2672" s="30" t="s">
        <v>2910</v>
      </c>
      <c r="C2672" s="30">
        <v>2</v>
      </c>
      <c r="D2672" s="30">
        <v>1</v>
      </c>
      <c r="F2672" s="24" t="str">
        <f>IFERROR(MATCH(A2672,기사별유입!$J$3:$J$3072,0),"")</f>
        <v/>
      </c>
      <c r="G2672" s="24" t="str">
        <f>IF(F2672="","",F2672&amp;"@"&amp;COUNTIF($F$1:F2672,F2672))</f>
        <v/>
      </c>
      <c r="H2672" s="24" t="str">
        <f t="shared" si="41"/>
        <v>Google 검색</v>
      </c>
      <c r="J2672" s="24" t="str">
        <f>IF(F2672="","",INDEX('기사 리스트'!B:B,MATCH("https://skinnonews.com"&amp;A2672,'기사 리스트'!C:C,0)))</f>
        <v/>
      </c>
    </row>
    <row r="2673" spans="1:10">
      <c r="A2673" s="30" t="s">
        <v>1748</v>
      </c>
      <c r="B2673" s="30" t="s">
        <v>2910</v>
      </c>
      <c r="C2673" s="30">
        <v>2</v>
      </c>
      <c r="D2673" s="30">
        <v>2</v>
      </c>
      <c r="F2673" s="24" t="str">
        <f>IFERROR(MATCH(A2673,기사별유입!$J$3:$J$3072,0),"")</f>
        <v/>
      </c>
      <c r="G2673" s="24" t="str">
        <f>IF(F2673="","",F2673&amp;"@"&amp;COUNTIF($F$1:F2673,F2673))</f>
        <v/>
      </c>
      <c r="H2673" s="24" t="str">
        <f t="shared" si="41"/>
        <v>Google 검색</v>
      </c>
      <c r="J2673" s="24" t="str">
        <f>IF(F2673="","",INDEX('기사 리스트'!B:B,MATCH("https://skinnonews.com"&amp;A2673,'기사 리스트'!C:C,0)))</f>
        <v/>
      </c>
    </row>
    <row r="2674" spans="1:10">
      <c r="A2674" s="30" t="s">
        <v>1748</v>
      </c>
      <c r="B2674" s="30" t="s">
        <v>2935</v>
      </c>
      <c r="C2674" s="30">
        <v>2</v>
      </c>
      <c r="D2674" s="30">
        <v>2</v>
      </c>
      <c r="F2674" s="24" t="str">
        <f>IFERROR(MATCH(A2674,기사별유입!$J$3:$J$3072,0),"")</f>
        <v/>
      </c>
      <c r="G2674" s="24" t="str">
        <f>IF(F2674="","",F2674&amp;"@"&amp;COUNTIF($F$1:F2674,F2674))</f>
        <v/>
      </c>
      <c r="H2674" s="24" t="str">
        <f t="shared" si="41"/>
        <v>M.search.naver.com</v>
      </c>
      <c r="J2674" s="24" t="str">
        <f>IF(F2674="","",INDEX('기사 리스트'!B:B,MATCH("https://skinnonews.com"&amp;A2674,'기사 리스트'!C:C,0)))</f>
        <v/>
      </c>
    </row>
    <row r="2675" spans="1:10">
      <c r="A2675" s="30" t="s">
        <v>1748</v>
      </c>
      <c r="B2675" s="30" t="s">
        <v>2911</v>
      </c>
      <c r="C2675" s="30">
        <v>2</v>
      </c>
      <c r="D2675" s="30">
        <v>2</v>
      </c>
      <c r="F2675" s="24" t="str">
        <f>IFERROR(MATCH(A2675,기사별유입!$J$3:$J$3072,0),"")</f>
        <v/>
      </c>
      <c r="G2675" s="24" t="str">
        <f>IF(F2675="","",F2675&amp;"@"&amp;COUNTIF($F$1:F2675,F2675))</f>
        <v/>
      </c>
      <c r="H2675" s="24" t="str">
        <f t="shared" si="41"/>
        <v>Naver 검색</v>
      </c>
      <c r="J2675" s="24" t="str">
        <f>IF(F2675="","",INDEX('기사 리스트'!B:B,MATCH("https://skinnonews.com"&amp;A2675,'기사 리스트'!C:C,0)))</f>
        <v/>
      </c>
    </row>
    <row r="2676" spans="1:10">
      <c r="A2676" s="30" t="s">
        <v>3773</v>
      </c>
      <c r="B2676" s="30" t="s">
        <v>2910</v>
      </c>
      <c r="C2676" s="30">
        <v>2</v>
      </c>
      <c r="D2676" s="30">
        <v>1</v>
      </c>
      <c r="F2676" s="24" t="str">
        <f>IFERROR(MATCH(A2676,기사별유입!$J$3:$J$3072,0),"")</f>
        <v/>
      </c>
      <c r="G2676" s="24" t="str">
        <f>IF(F2676="","",F2676&amp;"@"&amp;COUNTIF($F$1:F2676,F2676))</f>
        <v/>
      </c>
      <c r="H2676" s="24" t="str">
        <f t="shared" si="41"/>
        <v>Google 검색</v>
      </c>
      <c r="J2676" s="24" t="str">
        <f>IF(F2676="","",INDEX('기사 리스트'!B:B,MATCH("https://skinnonews.com"&amp;A2676,'기사 리스트'!C:C,0)))</f>
        <v/>
      </c>
    </row>
    <row r="2677" spans="1:10">
      <c r="A2677" s="30" t="s">
        <v>2128</v>
      </c>
      <c r="B2677" s="30" t="s">
        <v>2911</v>
      </c>
      <c r="C2677" s="30">
        <v>2</v>
      </c>
      <c r="D2677" s="30">
        <v>1</v>
      </c>
      <c r="F2677" s="24" t="str">
        <f>IFERROR(MATCH(A2677,기사별유입!$J$3:$J$3072,0),"")</f>
        <v/>
      </c>
      <c r="G2677" s="24" t="str">
        <f>IF(F2677="","",F2677&amp;"@"&amp;COUNTIF($F$1:F2677,F2677))</f>
        <v/>
      </c>
      <c r="H2677" s="24" t="str">
        <f t="shared" si="41"/>
        <v>Naver 검색</v>
      </c>
      <c r="J2677" s="24" t="str">
        <f>IF(F2677="","",INDEX('기사 리스트'!B:B,MATCH("https://skinnonews.com"&amp;A2677,'기사 리스트'!C:C,0)))</f>
        <v/>
      </c>
    </row>
    <row r="2678" spans="1:10">
      <c r="A2678" s="30" t="s">
        <v>2865</v>
      </c>
      <c r="B2678" s="30" t="s">
        <v>2925</v>
      </c>
      <c r="C2678" s="30">
        <v>2</v>
      </c>
      <c r="D2678" s="30">
        <v>1</v>
      </c>
      <c r="F2678" s="24" t="str">
        <f>IFERROR(MATCH(A2678,기사별유입!$J$3:$J$3072,0),"")</f>
        <v/>
      </c>
      <c r="G2678" s="24" t="str">
        <f>IF(F2678="","",F2678&amp;"@"&amp;COUNTIF($F$1:F2678,F2678))</f>
        <v/>
      </c>
      <c r="H2678" s="24" t="str">
        <f t="shared" si="41"/>
        <v>Naver.com</v>
      </c>
      <c r="J2678" s="24" t="str">
        <f>IF(F2678="","",INDEX('기사 리스트'!B:B,MATCH("https://skinnonews.com"&amp;A2678,'기사 리스트'!C:C,0)))</f>
        <v/>
      </c>
    </row>
    <row r="2679" spans="1:10">
      <c r="A2679" s="30" t="s">
        <v>2027</v>
      </c>
      <c r="B2679" s="30" t="s">
        <v>2910</v>
      </c>
      <c r="C2679" s="30">
        <v>2</v>
      </c>
      <c r="D2679" s="30">
        <v>2</v>
      </c>
      <c r="F2679" s="24" t="str">
        <f>IFERROR(MATCH(A2679,기사별유입!$J$3:$J$3072,0),"")</f>
        <v/>
      </c>
      <c r="G2679" s="24" t="str">
        <f>IF(F2679="","",F2679&amp;"@"&amp;COUNTIF($F$1:F2679,F2679))</f>
        <v/>
      </c>
      <c r="H2679" s="24" t="str">
        <f t="shared" si="41"/>
        <v>Google 검색</v>
      </c>
      <c r="J2679" s="24" t="str">
        <f>IF(F2679="","",INDEX('기사 리스트'!B:B,MATCH("https://skinnonews.com"&amp;A2679,'기사 리스트'!C:C,0)))</f>
        <v/>
      </c>
    </row>
    <row r="2680" spans="1:10">
      <c r="A2680" s="30" t="s">
        <v>1885</v>
      </c>
      <c r="B2680" s="30" t="s">
        <v>2910</v>
      </c>
      <c r="C2680" s="30">
        <v>2</v>
      </c>
      <c r="D2680" s="30">
        <v>1</v>
      </c>
      <c r="F2680" s="24" t="str">
        <f>IFERROR(MATCH(A2680,기사별유입!$J$3:$J$3072,0),"")</f>
        <v/>
      </c>
      <c r="G2680" s="24" t="str">
        <f>IF(F2680="","",F2680&amp;"@"&amp;COUNTIF($F$1:F2680,F2680))</f>
        <v/>
      </c>
      <c r="H2680" s="24" t="str">
        <f t="shared" si="41"/>
        <v>Google 검색</v>
      </c>
      <c r="J2680" s="24" t="str">
        <f>IF(F2680="","",INDEX('기사 리스트'!B:B,MATCH("https://skinnonews.com"&amp;A2680,'기사 리스트'!C:C,0)))</f>
        <v/>
      </c>
    </row>
    <row r="2681" spans="1:10">
      <c r="A2681" s="30" t="s">
        <v>1885</v>
      </c>
      <c r="B2681" s="30" t="s">
        <v>2911</v>
      </c>
      <c r="C2681" s="30">
        <v>2</v>
      </c>
      <c r="D2681" s="30">
        <v>2</v>
      </c>
      <c r="F2681" s="24" t="str">
        <f>IFERROR(MATCH(A2681,기사별유입!$J$3:$J$3072,0),"")</f>
        <v/>
      </c>
      <c r="G2681" s="24" t="str">
        <f>IF(F2681="","",F2681&amp;"@"&amp;COUNTIF($F$1:F2681,F2681))</f>
        <v/>
      </c>
      <c r="H2681" s="24" t="str">
        <f t="shared" si="41"/>
        <v>Naver 검색</v>
      </c>
      <c r="J2681" s="24" t="str">
        <f>IF(F2681="","",INDEX('기사 리스트'!B:B,MATCH("https://skinnonews.com"&amp;A2681,'기사 리스트'!C:C,0)))</f>
        <v/>
      </c>
    </row>
    <row r="2682" spans="1:10">
      <c r="A2682" s="30" t="s">
        <v>2867</v>
      </c>
      <c r="B2682" s="30" t="s">
        <v>2910</v>
      </c>
      <c r="C2682" s="30">
        <v>2</v>
      </c>
      <c r="D2682" s="30">
        <v>2</v>
      </c>
      <c r="F2682" s="24" t="str">
        <f>IFERROR(MATCH(A2682,기사별유입!$J$3:$J$3072,0),"")</f>
        <v/>
      </c>
      <c r="G2682" s="24" t="str">
        <f>IF(F2682="","",F2682&amp;"@"&amp;COUNTIF($F$1:F2682,F2682))</f>
        <v/>
      </c>
      <c r="H2682" s="24" t="str">
        <f t="shared" si="41"/>
        <v>Google 검색</v>
      </c>
      <c r="J2682" s="24" t="str">
        <f>IF(F2682="","",INDEX('기사 리스트'!B:B,MATCH("https://skinnonews.com"&amp;A2682,'기사 리스트'!C:C,0)))</f>
        <v/>
      </c>
    </row>
    <row r="2683" spans="1:10">
      <c r="A2683" s="30" t="s">
        <v>1391</v>
      </c>
      <c r="B2683" s="30" t="s">
        <v>2909</v>
      </c>
      <c r="C2683" s="30">
        <v>2</v>
      </c>
      <c r="D2683" s="30">
        <v>2</v>
      </c>
      <c r="F2683" s="24" t="str">
        <f>IFERROR(MATCH(A2683,기사별유입!$J$3:$J$3072,0),"")</f>
        <v/>
      </c>
      <c r="G2683" s="24" t="str">
        <f>IF(F2683="","",F2683&amp;"@"&amp;COUNTIF($F$1:F2683,F2683))</f>
        <v/>
      </c>
      <c r="H2683" s="24" t="str">
        <f t="shared" si="41"/>
        <v>직접유입</v>
      </c>
      <c r="J2683" s="24" t="str">
        <f>IF(F2683="","",INDEX('기사 리스트'!B:B,MATCH("https://skinnonews.com"&amp;A2683,'기사 리스트'!C:C,0)))</f>
        <v/>
      </c>
    </row>
    <row r="2684" spans="1:10">
      <c r="A2684" s="30" t="s">
        <v>1797</v>
      </c>
      <c r="B2684" s="30" t="s">
        <v>2939</v>
      </c>
      <c r="C2684" s="30">
        <v>2</v>
      </c>
      <c r="D2684" s="30">
        <v>1</v>
      </c>
      <c r="F2684" s="24" t="str">
        <f>IFERROR(MATCH(A2684,기사별유입!$J$3:$J$3072,0),"")</f>
        <v/>
      </c>
      <c r="G2684" s="24" t="str">
        <f>IF(F2684="","",F2684&amp;"@"&amp;COUNTIF($F$1:F2684,F2684))</f>
        <v/>
      </c>
      <c r="H2684" s="24" t="str">
        <f t="shared" si="41"/>
        <v>Youtube.com</v>
      </c>
      <c r="J2684" s="24" t="str">
        <f>IF(F2684="","",INDEX('기사 리스트'!B:B,MATCH("https://skinnonews.com"&amp;A2684,'기사 리스트'!C:C,0)))</f>
        <v/>
      </c>
    </row>
    <row r="2685" spans="1:10">
      <c r="A2685" s="30" t="s">
        <v>2632</v>
      </c>
      <c r="B2685" s="30" t="s">
        <v>2909</v>
      </c>
      <c r="C2685" s="30">
        <v>2</v>
      </c>
      <c r="D2685" s="30">
        <v>2</v>
      </c>
      <c r="F2685" s="24" t="str">
        <f>IFERROR(MATCH(A2685,기사별유입!$J$3:$J$3072,0),"")</f>
        <v/>
      </c>
      <c r="G2685" s="24" t="str">
        <f>IF(F2685="","",F2685&amp;"@"&amp;COUNTIF($F$1:F2685,F2685))</f>
        <v/>
      </c>
      <c r="H2685" s="24" t="str">
        <f t="shared" si="41"/>
        <v>직접유입</v>
      </c>
      <c r="J2685" s="24" t="str">
        <f>IF(F2685="","",INDEX('기사 리스트'!B:B,MATCH("https://skinnonews.com"&amp;A2685,'기사 리스트'!C:C,0)))</f>
        <v/>
      </c>
    </row>
    <row r="2686" spans="1:10">
      <c r="A2686" s="30" t="s">
        <v>2632</v>
      </c>
      <c r="B2686" s="30" t="s">
        <v>2935</v>
      </c>
      <c r="C2686" s="30">
        <v>2</v>
      </c>
      <c r="D2686" s="30">
        <v>1</v>
      </c>
      <c r="F2686" s="24" t="str">
        <f>IFERROR(MATCH(A2686,기사별유입!$J$3:$J$3072,0),"")</f>
        <v/>
      </c>
      <c r="G2686" s="24" t="str">
        <f>IF(F2686="","",F2686&amp;"@"&amp;COUNTIF($F$1:F2686,F2686))</f>
        <v/>
      </c>
      <c r="H2686" s="24" t="str">
        <f t="shared" si="41"/>
        <v>M.search.naver.com</v>
      </c>
      <c r="J2686" s="24" t="str">
        <f>IF(F2686="","",INDEX('기사 리스트'!B:B,MATCH("https://skinnonews.com"&amp;A2686,'기사 리스트'!C:C,0)))</f>
        <v/>
      </c>
    </row>
    <row r="2687" spans="1:10">
      <c r="A2687" s="30" t="s">
        <v>1750</v>
      </c>
      <c r="B2687" s="30" t="s">
        <v>2935</v>
      </c>
      <c r="C2687" s="30">
        <v>2</v>
      </c>
      <c r="D2687" s="30">
        <v>2</v>
      </c>
      <c r="F2687" s="24" t="str">
        <f>IFERROR(MATCH(A2687,기사별유입!$J$3:$J$3072,0),"")</f>
        <v/>
      </c>
      <c r="G2687" s="24" t="str">
        <f>IF(F2687="","",F2687&amp;"@"&amp;COUNTIF($F$1:F2687,F2687))</f>
        <v/>
      </c>
      <c r="H2687" s="24" t="str">
        <f t="shared" si="41"/>
        <v>M.search.naver.com</v>
      </c>
      <c r="J2687" s="24" t="str">
        <f>IF(F2687="","",INDEX('기사 리스트'!B:B,MATCH("https://skinnonews.com"&amp;A2687,'기사 리스트'!C:C,0)))</f>
        <v/>
      </c>
    </row>
    <row r="2688" spans="1:10">
      <c r="A2688" s="30" t="s">
        <v>2869</v>
      </c>
      <c r="B2688" s="30" t="s">
        <v>2910</v>
      </c>
      <c r="C2688" s="30">
        <v>2</v>
      </c>
      <c r="D2688" s="30">
        <v>2</v>
      </c>
      <c r="F2688" s="24" t="str">
        <f>IFERROR(MATCH(A2688,기사별유입!$J$3:$J$3072,0),"")</f>
        <v/>
      </c>
      <c r="G2688" s="24" t="str">
        <f>IF(F2688="","",F2688&amp;"@"&amp;COUNTIF($F$1:F2688,F2688))</f>
        <v/>
      </c>
      <c r="H2688" s="24" t="str">
        <f t="shared" si="41"/>
        <v>Google 검색</v>
      </c>
      <c r="J2688" s="24" t="str">
        <f>IF(F2688="","",INDEX('기사 리스트'!B:B,MATCH("https://skinnonews.com"&amp;A2688,'기사 리스트'!C:C,0)))</f>
        <v/>
      </c>
    </row>
    <row r="2689" spans="1:10">
      <c r="A2689" s="30" t="s">
        <v>2130</v>
      </c>
      <c r="B2689" s="30" t="s">
        <v>2911</v>
      </c>
      <c r="C2689" s="30">
        <v>2</v>
      </c>
      <c r="D2689" s="30">
        <v>2</v>
      </c>
      <c r="F2689" s="24" t="str">
        <f>IFERROR(MATCH(A2689,기사별유입!$J$3:$J$3072,0),"")</f>
        <v/>
      </c>
      <c r="G2689" s="24" t="str">
        <f>IF(F2689="","",F2689&amp;"@"&amp;COUNTIF($F$1:F2689,F2689))</f>
        <v/>
      </c>
      <c r="H2689" s="24" t="str">
        <f t="shared" si="41"/>
        <v>Naver 검색</v>
      </c>
      <c r="J2689" s="24" t="str">
        <f>IF(F2689="","",INDEX('기사 리스트'!B:B,MATCH("https://skinnonews.com"&amp;A2689,'기사 리스트'!C:C,0)))</f>
        <v/>
      </c>
    </row>
    <row r="2690" spans="1:10">
      <c r="A2690" s="30" t="s">
        <v>2131</v>
      </c>
      <c r="B2690" s="30" t="s">
        <v>2911</v>
      </c>
      <c r="C2690" s="30">
        <v>2</v>
      </c>
      <c r="D2690" s="30">
        <v>2</v>
      </c>
      <c r="F2690" s="24" t="str">
        <f>IFERROR(MATCH(A2690,기사별유입!$J$3:$J$3072,0),"")</f>
        <v/>
      </c>
      <c r="G2690" s="24" t="str">
        <f>IF(F2690="","",F2690&amp;"@"&amp;COUNTIF($F$1:F2690,F2690))</f>
        <v/>
      </c>
      <c r="H2690" s="24" t="str">
        <f t="shared" si="41"/>
        <v>Naver 검색</v>
      </c>
      <c r="J2690" s="24" t="str">
        <f>IF(F2690="","",INDEX('기사 리스트'!B:B,MATCH("https://skinnonews.com"&amp;A2690,'기사 리스트'!C:C,0)))</f>
        <v/>
      </c>
    </row>
    <row r="2691" spans="1:10">
      <c r="A2691" s="30" t="s">
        <v>2029</v>
      </c>
      <c r="B2691" s="30" t="s">
        <v>2909</v>
      </c>
      <c r="C2691" s="30">
        <v>2</v>
      </c>
      <c r="D2691" s="30">
        <v>0</v>
      </c>
      <c r="F2691" s="24" t="str">
        <f>IFERROR(MATCH(A2691,기사별유입!$J$3:$J$3072,0),"")</f>
        <v/>
      </c>
      <c r="G2691" s="24" t="str">
        <f>IF(F2691="","",F2691&amp;"@"&amp;COUNTIF($F$1:F2691,F2691))</f>
        <v/>
      </c>
      <c r="H2691" s="24" t="str">
        <f t="shared" ref="H2691:H2754" si="42">IF(B2691="naver","Naver 검색",IF(B2691="google","Google 검색",IF(B2691="(direct)","직접유입",UPPER(LEFT(B2691,1))&amp;MID(B2691,2,99))))</f>
        <v>직접유입</v>
      </c>
      <c r="J2691" s="24" t="str">
        <f>IF(F2691="","",INDEX('기사 리스트'!B:B,MATCH("https://skinnonews.com"&amp;A2691,'기사 리스트'!C:C,0)))</f>
        <v/>
      </c>
    </row>
    <row r="2692" spans="1:10">
      <c r="A2692" s="30" t="s">
        <v>2029</v>
      </c>
      <c r="B2692" s="30" t="s">
        <v>2925</v>
      </c>
      <c r="C2692" s="30">
        <v>2</v>
      </c>
      <c r="D2692" s="30">
        <v>1</v>
      </c>
      <c r="F2692" s="24" t="str">
        <f>IFERROR(MATCH(A2692,기사별유입!$J$3:$J$3072,0),"")</f>
        <v/>
      </c>
      <c r="G2692" s="24" t="str">
        <f>IF(F2692="","",F2692&amp;"@"&amp;COUNTIF($F$1:F2692,F2692))</f>
        <v/>
      </c>
      <c r="H2692" s="24" t="str">
        <f t="shared" si="42"/>
        <v>Naver.com</v>
      </c>
      <c r="J2692" s="24" t="str">
        <f>IF(F2692="","",INDEX('기사 리스트'!B:B,MATCH("https://skinnonews.com"&amp;A2692,'기사 리스트'!C:C,0)))</f>
        <v/>
      </c>
    </row>
    <row r="2693" spans="1:10">
      <c r="A2693" s="30" t="s">
        <v>2871</v>
      </c>
      <c r="B2693" s="30" t="s">
        <v>2910</v>
      </c>
      <c r="C2693" s="30">
        <v>2</v>
      </c>
      <c r="D2693" s="30">
        <v>2</v>
      </c>
      <c r="F2693" s="24" t="str">
        <f>IFERROR(MATCH(A2693,기사별유입!$J$3:$J$3072,0),"")</f>
        <v/>
      </c>
      <c r="G2693" s="24" t="str">
        <f>IF(F2693="","",F2693&amp;"@"&amp;COUNTIF($F$1:F2693,F2693))</f>
        <v/>
      </c>
      <c r="H2693" s="24" t="str">
        <f t="shared" si="42"/>
        <v>Google 검색</v>
      </c>
      <c r="J2693" s="24" t="str">
        <f>IF(F2693="","",INDEX('기사 리스트'!B:B,MATCH("https://skinnonews.com"&amp;A2693,'기사 리스트'!C:C,0)))</f>
        <v/>
      </c>
    </row>
    <row r="2694" spans="1:10">
      <c r="A2694" s="30" t="s">
        <v>1320</v>
      </c>
      <c r="B2694" s="30" t="s">
        <v>2909</v>
      </c>
      <c r="C2694" s="30">
        <v>2</v>
      </c>
      <c r="D2694" s="30">
        <v>2</v>
      </c>
      <c r="F2694" s="24" t="str">
        <f>IFERROR(MATCH(A2694,기사별유입!$J$3:$J$3072,0),"")</f>
        <v/>
      </c>
      <c r="G2694" s="24" t="str">
        <f>IF(F2694="","",F2694&amp;"@"&amp;COUNTIF($F$1:F2694,F2694))</f>
        <v/>
      </c>
      <c r="H2694" s="24" t="str">
        <f t="shared" si="42"/>
        <v>직접유입</v>
      </c>
      <c r="J2694" s="24" t="str">
        <f>IF(F2694="","",INDEX('기사 리스트'!B:B,MATCH("https://skinnonews.com"&amp;A2694,'기사 리스트'!C:C,0)))</f>
        <v/>
      </c>
    </row>
    <row r="2695" spans="1:10">
      <c r="A2695" s="30" t="s">
        <v>1798</v>
      </c>
      <c r="B2695" s="30" t="s">
        <v>2909</v>
      </c>
      <c r="C2695" s="30">
        <v>2</v>
      </c>
      <c r="D2695" s="30">
        <v>2</v>
      </c>
      <c r="F2695" s="24" t="str">
        <f>IFERROR(MATCH(A2695,기사별유입!$J$3:$J$3072,0),"")</f>
        <v/>
      </c>
      <c r="G2695" s="24" t="str">
        <f>IF(F2695="","",F2695&amp;"@"&amp;COUNTIF($F$1:F2695,F2695))</f>
        <v/>
      </c>
      <c r="H2695" s="24" t="str">
        <f t="shared" si="42"/>
        <v>직접유입</v>
      </c>
      <c r="J2695" s="24" t="str">
        <f>IF(F2695="","",INDEX('기사 리스트'!B:B,MATCH("https://skinnonews.com"&amp;A2695,'기사 리스트'!C:C,0)))</f>
        <v/>
      </c>
    </row>
    <row r="2696" spans="1:10">
      <c r="A2696" s="30" t="s">
        <v>3776</v>
      </c>
      <c r="B2696" s="30" t="s">
        <v>2910</v>
      </c>
      <c r="C2696" s="30">
        <v>2</v>
      </c>
      <c r="D2696" s="30">
        <v>2</v>
      </c>
      <c r="F2696" s="24" t="str">
        <f>IFERROR(MATCH(A2696,기사별유입!$J$3:$J$3072,0),"")</f>
        <v/>
      </c>
      <c r="G2696" s="24" t="str">
        <f>IF(F2696="","",F2696&amp;"@"&amp;COUNTIF($F$1:F2696,F2696))</f>
        <v/>
      </c>
      <c r="H2696" s="24" t="str">
        <f t="shared" si="42"/>
        <v>Google 검색</v>
      </c>
      <c r="J2696" s="24" t="str">
        <f>IF(F2696="","",INDEX('기사 리스트'!B:B,MATCH("https://skinnonews.com"&amp;A2696,'기사 리스트'!C:C,0)))</f>
        <v/>
      </c>
    </row>
    <row r="2697" spans="1:10">
      <c r="A2697" s="30" t="s">
        <v>3192</v>
      </c>
      <c r="B2697" s="30" t="s">
        <v>2911</v>
      </c>
      <c r="C2697" s="30">
        <v>2</v>
      </c>
      <c r="D2697" s="30">
        <v>1</v>
      </c>
      <c r="F2697" s="24" t="str">
        <f>IFERROR(MATCH(A2697,기사별유입!$J$3:$J$3072,0),"")</f>
        <v/>
      </c>
      <c r="G2697" s="24" t="str">
        <f>IF(F2697="","",F2697&amp;"@"&amp;COUNTIF($F$1:F2697,F2697))</f>
        <v/>
      </c>
      <c r="H2697" s="24" t="str">
        <f t="shared" si="42"/>
        <v>Naver 검색</v>
      </c>
      <c r="J2697" s="24" t="str">
        <f>IF(F2697="","",INDEX('기사 리스트'!B:B,MATCH("https://skinnonews.com"&amp;A2697,'기사 리스트'!C:C,0)))</f>
        <v/>
      </c>
    </row>
    <row r="2698" spans="1:10">
      <c r="A2698" s="30" t="s">
        <v>1564</v>
      </c>
      <c r="B2698" s="30" t="s">
        <v>2915</v>
      </c>
      <c r="C2698" s="30">
        <v>2</v>
      </c>
      <c r="D2698" s="30">
        <v>1</v>
      </c>
      <c r="F2698" s="24" t="str">
        <f>IFERROR(MATCH(A2698,기사별유입!$J$3:$J$3072,0),"")</f>
        <v/>
      </c>
      <c r="G2698" s="24" t="str">
        <f>IF(F2698="","",F2698&amp;"@"&amp;COUNTIF($F$1:F2698,F2698))</f>
        <v/>
      </c>
      <c r="H2698" s="24" t="str">
        <f t="shared" si="42"/>
        <v>Skgeocentric.com</v>
      </c>
      <c r="J2698" s="24" t="str">
        <f>IF(F2698="","",INDEX('기사 리스트'!B:B,MATCH("https://skinnonews.com"&amp;A2698,'기사 리스트'!C:C,0)))</f>
        <v/>
      </c>
    </row>
    <row r="2699" spans="1:10">
      <c r="A2699" s="30" t="s">
        <v>2030</v>
      </c>
      <c r="B2699" s="30" t="s">
        <v>2910</v>
      </c>
      <c r="C2699" s="30">
        <v>2</v>
      </c>
      <c r="D2699" s="30">
        <v>2</v>
      </c>
      <c r="F2699" s="24" t="str">
        <f>IFERROR(MATCH(A2699,기사별유입!$J$3:$J$3072,0),"")</f>
        <v/>
      </c>
      <c r="G2699" s="24" t="str">
        <f>IF(F2699="","",F2699&amp;"@"&amp;COUNTIF($F$1:F2699,F2699))</f>
        <v/>
      </c>
      <c r="H2699" s="24" t="str">
        <f t="shared" si="42"/>
        <v>Google 검색</v>
      </c>
      <c r="J2699" s="24" t="str">
        <f>IF(F2699="","",INDEX('기사 리스트'!B:B,MATCH("https://skinnonews.com"&amp;A2699,'기사 리스트'!C:C,0)))</f>
        <v/>
      </c>
    </row>
    <row r="2700" spans="1:10">
      <c r="A2700" s="30" t="s">
        <v>1401</v>
      </c>
      <c r="B2700" s="30" t="s">
        <v>2909</v>
      </c>
      <c r="C2700" s="30">
        <v>2</v>
      </c>
      <c r="D2700" s="30">
        <v>2</v>
      </c>
      <c r="F2700" s="24" t="str">
        <f>IFERROR(MATCH(A2700,기사별유입!$J$3:$J$3072,0),"")</f>
        <v/>
      </c>
      <c r="G2700" s="24" t="str">
        <f>IF(F2700="","",F2700&amp;"@"&amp;COUNTIF($F$1:F2700,F2700))</f>
        <v/>
      </c>
      <c r="H2700" s="24" t="str">
        <f t="shared" si="42"/>
        <v>직접유입</v>
      </c>
      <c r="J2700" s="24" t="str">
        <f>IF(F2700="","",INDEX('기사 리스트'!B:B,MATCH("https://skinnonews.com"&amp;A2700,'기사 리스트'!C:C,0)))</f>
        <v/>
      </c>
    </row>
    <row r="2701" spans="1:10">
      <c r="A2701" s="30" t="s">
        <v>1401</v>
      </c>
      <c r="B2701" s="30" t="s">
        <v>2916</v>
      </c>
      <c r="C2701" s="30">
        <v>2</v>
      </c>
      <c r="D2701" s="30">
        <v>2</v>
      </c>
      <c r="F2701" s="24" t="str">
        <f>IFERROR(MATCH(A2701,기사별유입!$J$3:$J$3072,0),"")</f>
        <v/>
      </c>
      <c r="G2701" s="24" t="str">
        <f>IF(F2701="","",F2701&amp;"@"&amp;COUNTIF($F$1:F2701,F2701))</f>
        <v/>
      </c>
      <c r="H2701" s="24" t="str">
        <f t="shared" si="42"/>
        <v>Bing</v>
      </c>
      <c r="J2701" s="24" t="str">
        <f>IF(F2701="","",INDEX('기사 리스트'!B:B,MATCH("https://skinnonews.com"&amp;A2701,'기사 리스트'!C:C,0)))</f>
        <v/>
      </c>
    </row>
    <row r="2702" spans="1:10">
      <c r="A2702" s="30" t="s">
        <v>1476</v>
      </c>
      <c r="B2702" s="30" t="s">
        <v>2909</v>
      </c>
      <c r="C2702" s="30">
        <v>2</v>
      </c>
      <c r="D2702" s="30">
        <v>2</v>
      </c>
      <c r="F2702" s="24" t="str">
        <f>IFERROR(MATCH(A2702,기사별유입!$J$3:$J$3072,0),"")</f>
        <v/>
      </c>
      <c r="G2702" s="24" t="str">
        <f>IF(F2702="","",F2702&amp;"@"&amp;COUNTIF($F$1:F2702,F2702))</f>
        <v/>
      </c>
      <c r="H2702" s="24" t="str">
        <f t="shared" si="42"/>
        <v>직접유입</v>
      </c>
      <c r="J2702" s="24" t="str">
        <f>IF(F2702="","",INDEX('기사 리스트'!B:B,MATCH("https://skinnonews.com"&amp;A2702,'기사 리스트'!C:C,0)))</f>
        <v/>
      </c>
    </row>
    <row r="2703" spans="1:10">
      <c r="A2703" s="30" t="s">
        <v>1800</v>
      </c>
      <c r="B2703" s="30" t="s">
        <v>2910</v>
      </c>
      <c r="C2703" s="30">
        <v>2</v>
      </c>
      <c r="D2703" s="30">
        <v>2</v>
      </c>
      <c r="F2703" s="24" t="str">
        <f>IFERROR(MATCH(A2703,기사별유입!$J$3:$J$3072,0),"")</f>
        <v/>
      </c>
      <c r="G2703" s="24" t="str">
        <f>IF(F2703="","",F2703&amp;"@"&amp;COUNTIF($F$1:F2703,F2703))</f>
        <v/>
      </c>
      <c r="H2703" s="24" t="str">
        <f t="shared" si="42"/>
        <v>Google 검색</v>
      </c>
      <c r="J2703" s="24" t="str">
        <f>IF(F2703="","",INDEX('기사 리스트'!B:B,MATCH("https://skinnonews.com"&amp;A2703,'기사 리스트'!C:C,0)))</f>
        <v/>
      </c>
    </row>
    <row r="2704" spans="1:10">
      <c r="A2704" s="30" t="s">
        <v>2471</v>
      </c>
      <c r="B2704" s="30" t="s">
        <v>2909</v>
      </c>
      <c r="C2704" s="30">
        <v>2</v>
      </c>
      <c r="D2704" s="30">
        <v>1</v>
      </c>
      <c r="F2704" s="24" t="str">
        <f>IFERROR(MATCH(A2704,기사별유입!$J$3:$J$3072,0),"")</f>
        <v/>
      </c>
      <c r="G2704" s="24" t="str">
        <f>IF(F2704="","",F2704&amp;"@"&amp;COUNTIF($F$1:F2704,F2704))</f>
        <v/>
      </c>
      <c r="H2704" s="24" t="str">
        <f t="shared" si="42"/>
        <v>직접유입</v>
      </c>
      <c r="J2704" s="24" t="str">
        <f>IF(F2704="","",INDEX('기사 리스트'!B:B,MATCH("https://skinnonews.com"&amp;A2704,'기사 리스트'!C:C,0)))</f>
        <v/>
      </c>
    </row>
    <row r="2705" spans="1:10">
      <c r="A2705" s="30" t="s">
        <v>1402</v>
      </c>
      <c r="B2705" s="30" t="s">
        <v>2916</v>
      </c>
      <c r="C2705" s="30">
        <v>2</v>
      </c>
      <c r="D2705" s="30">
        <v>2</v>
      </c>
      <c r="F2705" s="24" t="str">
        <f>IFERROR(MATCH(A2705,기사별유입!$J$3:$J$3072,0),"")</f>
        <v/>
      </c>
      <c r="G2705" s="24" t="str">
        <f>IF(F2705="","",F2705&amp;"@"&amp;COUNTIF($F$1:F2705,F2705))</f>
        <v/>
      </c>
      <c r="H2705" s="24" t="str">
        <f t="shared" si="42"/>
        <v>Bing</v>
      </c>
      <c r="J2705" s="24" t="str">
        <f>IF(F2705="","",INDEX('기사 리스트'!B:B,MATCH("https://skinnonews.com"&amp;A2705,'기사 리스트'!C:C,0)))</f>
        <v/>
      </c>
    </row>
    <row r="2706" spans="1:10">
      <c r="A2706" s="30" t="s">
        <v>2343</v>
      </c>
      <c r="B2706" s="30" t="s">
        <v>2910</v>
      </c>
      <c r="C2706" s="30">
        <v>2</v>
      </c>
      <c r="D2706" s="30">
        <v>2</v>
      </c>
      <c r="F2706" s="24" t="str">
        <f>IFERROR(MATCH(A2706,기사별유입!$J$3:$J$3072,0),"")</f>
        <v/>
      </c>
      <c r="G2706" s="24" t="str">
        <f>IF(F2706="","",F2706&amp;"@"&amp;COUNTIF($F$1:F2706,F2706))</f>
        <v/>
      </c>
      <c r="H2706" s="24" t="str">
        <f t="shared" si="42"/>
        <v>Google 검색</v>
      </c>
      <c r="J2706" s="24" t="str">
        <f>IF(F2706="","",INDEX('기사 리스트'!B:B,MATCH("https://skinnonews.com"&amp;A2706,'기사 리스트'!C:C,0)))</f>
        <v/>
      </c>
    </row>
    <row r="2707" spans="1:10">
      <c r="A2707" s="30" t="s">
        <v>1841</v>
      </c>
      <c r="B2707" s="30" t="s">
        <v>2916</v>
      </c>
      <c r="C2707" s="30">
        <v>2</v>
      </c>
      <c r="D2707" s="30">
        <v>1</v>
      </c>
      <c r="F2707" s="24" t="str">
        <f>IFERROR(MATCH(A2707,기사별유입!$J$3:$J$3072,0),"")</f>
        <v/>
      </c>
      <c r="G2707" s="24" t="str">
        <f>IF(F2707="","",F2707&amp;"@"&amp;COUNTIF($F$1:F2707,F2707))</f>
        <v/>
      </c>
      <c r="H2707" s="24" t="str">
        <f t="shared" si="42"/>
        <v>Bing</v>
      </c>
      <c r="J2707" s="24" t="str">
        <f>IF(F2707="","",INDEX('기사 리스트'!B:B,MATCH("https://skinnonews.com"&amp;A2707,'기사 리스트'!C:C,0)))</f>
        <v/>
      </c>
    </row>
    <row r="2708" spans="1:10">
      <c r="A2708" s="30" t="s">
        <v>2473</v>
      </c>
      <c r="B2708" s="30" t="s">
        <v>2911</v>
      </c>
      <c r="C2708" s="30">
        <v>2</v>
      </c>
      <c r="D2708" s="30">
        <v>2</v>
      </c>
      <c r="F2708" s="24" t="str">
        <f>IFERROR(MATCH(A2708,기사별유입!$J$3:$J$3072,0),"")</f>
        <v/>
      </c>
      <c r="G2708" s="24" t="str">
        <f>IF(F2708="","",F2708&amp;"@"&amp;COUNTIF($F$1:F2708,F2708))</f>
        <v/>
      </c>
      <c r="H2708" s="24" t="str">
        <f t="shared" si="42"/>
        <v>Naver 검색</v>
      </c>
      <c r="J2708" s="24" t="str">
        <f>IF(F2708="","",INDEX('기사 리스트'!B:B,MATCH("https://skinnonews.com"&amp;A2708,'기사 리스트'!C:C,0)))</f>
        <v/>
      </c>
    </row>
    <row r="2709" spans="1:10">
      <c r="A2709" s="30" t="s">
        <v>2874</v>
      </c>
      <c r="B2709" s="30" t="s">
        <v>2910</v>
      </c>
      <c r="C2709" s="30">
        <v>2</v>
      </c>
      <c r="D2709" s="30">
        <v>2</v>
      </c>
      <c r="F2709" s="24" t="str">
        <f>IFERROR(MATCH(A2709,기사별유입!$J$3:$J$3072,0),"")</f>
        <v/>
      </c>
      <c r="G2709" s="24" t="str">
        <f>IF(F2709="","",F2709&amp;"@"&amp;COUNTIF($F$1:F2709,F2709))</f>
        <v/>
      </c>
      <c r="H2709" s="24" t="str">
        <f t="shared" si="42"/>
        <v>Google 검색</v>
      </c>
      <c r="J2709" s="24" t="str">
        <f>IF(F2709="","",INDEX('기사 리스트'!B:B,MATCH("https://skinnonews.com"&amp;A2709,'기사 리스트'!C:C,0)))</f>
        <v/>
      </c>
    </row>
    <row r="2710" spans="1:10">
      <c r="A2710" s="30" t="s">
        <v>1422</v>
      </c>
      <c r="B2710" s="30" t="s">
        <v>2909</v>
      </c>
      <c r="C2710" s="30">
        <v>2</v>
      </c>
      <c r="D2710" s="30">
        <v>3</v>
      </c>
      <c r="F2710" s="24" t="str">
        <f>IFERROR(MATCH(A2710,기사별유입!$J$3:$J$3072,0),"")</f>
        <v/>
      </c>
      <c r="G2710" s="24" t="str">
        <f>IF(F2710="","",F2710&amp;"@"&amp;COUNTIF($F$1:F2710,F2710))</f>
        <v/>
      </c>
      <c r="H2710" s="24" t="str">
        <f t="shared" si="42"/>
        <v>직접유입</v>
      </c>
      <c r="J2710" s="24" t="str">
        <f>IF(F2710="","",INDEX('기사 리스트'!B:B,MATCH("https://skinnonews.com"&amp;A2710,'기사 리스트'!C:C,0)))</f>
        <v/>
      </c>
    </row>
    <row r="2711" spans="1:10">
      <c r="A2711" s="30" t="s">
        <v>1803</v>
      </c>
      <c r="B2711" s="30" t="s">
        <v>2911</v>
      </c>
      <c r="C2711" s="30">
        <v>2</v>
      </c>
      <c r="D2711" s="30">
        <v>2</v>
      </c>
      <c r="F2711" s="24" t="str">
        <f>IFERROR(MATCH(A2711,기사별유입!$J$3:$J$3072,0),"")</f>
        <v/>
      </c>
      <c r="G2711" s="24" t="str">
        <f>IF(F2711="","",F2711&amp;"@"&amp;COUNTIF($F$1:F2711,F2711))</f>
        <v/>
      </c>
      <c r="H2711" s="24" t="str">
        <f t="shared" si="42"/>
        <v>Naver 검색</v>
      </c>
      <c r="J2711" s="24" t="str">
        <f>IF(F2711="","",INDEX('기사 리스트'!B:B,MATCH("https://skinnonews.com"&amp;A2711,'기사 리스트'!C:C,0)))</f>
        <v/>
      </c>
    </row>
    <row r="2712" spans="1:10">
      <c r="A2712" s="30" t="s">
        <v>2640</v>
      </c>
      <c r="B2712" s="30" t="s">
        <v>2910</v>
      </c>
      <c r="C2712" s="30">
        <v>2</v>
      </c>
      <c r="D2712" s="30">
        <v>2</v>
      </c>
      <c r="F2712" s="24" t="str">
        <f>IFERROR(MATCH(A2712,기사별유입!$J$3:$J$3072,0),"")</f>
        <v/>
      </c>
      <c r="G2712" s="24" t="str">
        <f>IF(F2712="","",F2712&amp;"@"&amp;COUNTIF($F$1:F2712,F2712))</f>
        <v/>
      </c>
      <c r="H2712" s="24" t="str">
        <f t="shared" si="42"/>
        <v>Google 검색</v>
      </c>
      <c r="J2712" s="24" t="str">
        <f>IF(F2712="","",INDEX('기사 리스트'!B:B,MATCH("https://skinnonews.com"&amp;A2712,'기사 리스트'!C:C,0)))</f>
        <v/>
      </c>
    </row>
    <row r="2713" spans="1:10">
      <c r="A2713" s="30" t="s">
        <v>1454</v>
      </c>
      <c r="B2713" s="30" t="s">
        <v>2925</v>
      </c>
      <c r="C2713" s="30">
        <v>2</v>
      </c>
      <c r="D2713" s="30">
        <v>2</v>
      </c>
      <c r="F2713" s="24">
        <f>IFERROR(MATCH(A2713,기사별유입!$J$3:$J$3072,0),"")</f>
        <v>42</v>
      </c>
      <c r="G2713" s="24" t="str">
        <f>IF(F2713="","",F2713&amp;"@"&amp;COUNTIF($F$1:F2713,F2713))</f>
        <v>42@4</v>
      </c>
      <c r="H2713" s="24" t="str">
        <f t="shared" si="42"/>
        <v>Naver.com</v>
      </c>
      <c r="J2713" s="24" t="e">
        <f>IF(F2713="","",INDEX('기사 리스트'!B:B,MATCH("https://skinnonews.com"&amp;A2713,'기사 리스트'!C:C,0)))</f>
        <v>#N/A</v>
      </c>
    </row>
    <row r="2714" spans="1:10">
      <c r="A2714" s="30" t="s">
        <v>1565</v>
      </c>
      <c r="B2714" s="30" t="s">
        <v>2925</v>
      </c>
      <c r="C2714" s="30">
        <v>2</v>
      </c>
      <c r="D2714" s="30">
        <v>2</v>
      </c>
      <c r="F2714" s="24" t="str">
        <f>IFERROR(MATCH(A2714,기사별유입!$J$3:$J$3072,0),"")</f>
        <v/>
      </c>
      <c r="G2714" s="24" t="str">
        <f>IF(F2714="","",F2714&amp;"@"&amp;COUNTIF($F$1:F2714,F2714))</f>
        <v/>
      </c>
      <c r="H2714" s="24" t="str">
        <f t="shared" si="42"/>
        <v>Naver.com</v>
      </c>
      <c r="J2714" s="24" t="str">
        <f>IF(F2714="","",INDEX('기사 리스트'!B:B,MATCH("https://skinnonews.com"&amp;A2714,'기사 리스트'!C:C,0)))</f>
        <v/>
      </c>
    </row>
    <row r="2715" spans="1:10">
      <c r="A2715" s="30" t="s">
        <v>3530</v>
      </c>
      <c r="B2715" s="30" t="s">
        <v>2909</v>
      </c>
      <c r="C2715" s="30">
        <v>2</v>
      </c>
      <c r="D2715" s="30">
        <v>1</v>
      </c>
      <c r="F2715" s="24" t="str">
        <f>IFERROR(MATCH(A2715,기사별유입!$J$3:$J$3072,0),"")</f>
        <v/>
      </c>
      <c r="G2715" s="24" t="str">
        <f>IF(F2715="","",F2715&amp;"@"&amp;COUNTIF($F$1:F2715,F2715))</f>
        <v/>
      </c>
      <c r="H2715" s="24" t="str">
        <f t="shared" si="42"/>
        <v>직접유입</v>
      </c>
      <c r="J2715" s="24" t="str">
        <f>IF(F2715="","",INDEX('기사 리스트'!B:B,MATCH("https://skinnonews.com"&amp;A2715,'기사 리스트'!C:C,0)))</f>
        <v/>
      </c>
    </row>
    <row r="2716" spans="1:10">
      <c r="A2716" s="30" t="s">
        <v>2876</v>
      </c>
      <c r="B2716" s="30" t="s">
        <v>2911</v>
      </c>
      <c r="C2716" s="30">
        <v>2</v>
      </c>
      <c r="D2716" s="30">
        <v>2</v>
      </c>
      <c r="F2716" s="24" t="str">
        <f>IFERROR(MATCH(A2716,기사별유입!$J$3:$J$3072,0),"")</f>
        <v/>
      </c>
      <c r="G2716" s="24" t="str">
        <f>IF(F2716="","",F2716&amp;"@"&amp;COUNTIF($F$1:F2716,F2716))</f>
        <v/>
      </c>
      <c r="H2716" s="24" t="str">
        <f t="shared" si="42"/>
        <v>Naver 검색</v>
      </c>
      <c r="J2716" s="24" t="str">
        <f>IF(F2716="","",INDEX('기사 리스트'!B:B,MATCH("https://skinnonews.com"&amp;A2716,'기사 리스트'!C:C,0)))</f>
        <v/>
      </c>
    </row>
    <row r="2717" spans="1:10">
      <c r="A2717" s="30" t="s">
        <v>3356</v>
      </c>
      <c r="B2717" s="30" t="s">
        <v>4567</v>
      </c>
      <c r="C2717" s="30">
        <v>2</v>
      </c>
      <c r="D2717" s="30">
        <v>2</v>
      </c>
      <c r="F2717" s="24" t="str">
        <f>IFERROR(MATCH(A2717,기사별유입!$J$3:$J$3072,0),"")</f>
        <v/>
      </c>
      <c r="G2717" s="24" t="str">
        <f>IF(F2717="","",F2717&amp;"@"&amp;COUNTIF($F$1:F2717,F2717))</f>
        <v/>
      </c>
      <c r="H2717" s="24" t="str">
        <f t="shared" si="42"/>
        <v>Ep.joins.net</v>
      </c>
      <c r="J2717" s="24" t="str">
        <f>IF(F2717="","",INDEX('기사 리스트'!B:B,MATCH("https://skinnonews.com"&amp;A2717,'기사 리스트'!C:C,0)))</f>
        <v/>
      </c>
    </row>
    <row r="2718" spans="1:10">
      <c r="A2718" s="30" t="s">
        <v>3356</v>
      </c>
      <c r="B2718" s="30" t="s">
        <v>2910</v>
      </c>
      <c r="C2718" s="30">
        <v>2</v>
      </c>
      <c r="D2718" s="30">
        <v>2</v>
      </c>
      <c r="F2718" s="24" t="str">
        <f>IFERROR(MATCH(A2718,기사별유입!$J$3:$J$3072,0),"")</f>
        <v/>
      </c>
      <c r="G2718" s="24" t="str">
        <f>IF(F2718="","",F2718&amp;"@"&amp;COUNTIF($F$1:F2718,F2718))</f>
        <v/>
      </c>
      <c r="H2718" s="24" t="str">
        <f t="shared" si="42"/>
        <v>Google 검색</v>
      </c>
      <c r="J2718" s="24" t="str">
        <f>IF(F2718="","",INDEX('기사 리스트'!B:B,MATCH("https://skinnonews.com"&amp;A2718,'기사 리스트'!C:C,0)))</f>
        <v/>
      </c>
    </row>
    <row r="2719" spans="1:10">
      <c r="A2719" s="30" t="s">
        <v>2031</v>
      </c>
      <c r="B2719" s="30" t="s">
        <v>2909</v>
      </c>
      <c r="C2719" s="30">
        <v>2</v>
      </c>
      <c r="D2719" s="30">
        <v>2</v>
      </c>
      <c r="F2719" s="24" t="str">
        <f>IFERROR(MATCH(A2719,기사별유입!$J$3:$J$3072,0),"")</f>
        <v/>
      </c>
      <c r="G2719" s="24" t="str">
        <f>IF(F2719="","",F2719&amp;"@"&amp;COUNTIF($F$1:F2719,F2719))</f>
        <v/>
      </c>
      <c r="H2719" s="24" t="str">
        <f t="shared" si="42"/>
        <v>직접유입</v>
      </c>
      <c r="J2719" s="24" t="str">
        <f>IF(F2719="","",INDEX('기사 리스트'!B:B,MATCH("https://skinnonews.com"&amp;A2719,'기사 리스트'!C:C,0)))</f>
        <v/>
      </c>
    </row>
    <row r="2720" spans="1:10">
      <c r="A2720" s="30" t="s">
        <v>3357</v>
      </c>
      <c r="B2720" s="30" t="s">
        <v>2910</v>
      </c>
      <c r="C2720" s="30">
        <v>2</v>
      </c>
      <c r="D2720" s="30">
        <v>2</v>
      </c>
      <c r="F2720" s="24" t="str">
        <f>IFERROR(MATCH(A2720,기사별유입!$J$3:$J$3072,0),"")</f>
        <v/>
      </c>
      <c r="G2720" s="24" t="str">
        <f>IF(F2720="","",F2720&amp;"@"&amp;COUNTIF($F$1:F2720,F2720))</f>
        <v/>
      </c>
      <c r="H2720" s="24" t="str">
        <f t="shared" si="42"/>
        <v>Google 검색</v>
      </c>
      <c r="J2720" s="24" t="str">
        <f>IF(F2720="","",INDEX('기사 리스트'!B:B,MATCH("https://skinnonews.com"&amp;A2720,'기사 리스트'!C:C,0)))</f>
        <v/>
      </c>
    </row>
    <row r="2721" spans="1:10">
      <c r="A2721" s="30" t="s">
        <v>1886</v>
      </c>
      <c r="B2721" s="30" t="s">
        <v>2909</v>
      </c>
      <c r="C2721" s="30">
        <v>2</v>
      </c>
      <c r="D2721" s="30">
        <v>1</v>
      </c>
      <c r="F2721" s="24" t="str">
        <f>IFERROR(MATCH(A2721,기사별유입!$J$3:$J$3072,0),"")</f>
        <v/>
      </c>
      <c r="G2721" s="24" t="str">
        <f>IF(F2721="","",F2721&amp;"@"&amp;COUNTIF($F$1:F2721,F2721))</f>
        <v/>
      </c>
      <c r="H2721" s="24" t="str">
        <f t="shared" si="42"/>
        <v>직접유입</v>
      </c>
      <c r="J2721" s="24" t="str">
        <f>IF(F2721="","",INDEX('기사 리스트'!B:B,MATCH("https://skinnonews.com"&amp;A2721,'기사 리스트'!C:C,0)))</f>
        <v/>
      </c>
    </row>
    <row r="2722" spans="1:10">
      <c r="A2722" s="30" t="s">
        <v>1886</v>
      </c>
      <c r="B2722" s="30" t="s">
        <v>2963</v>
      </c>
      <c r="C2722" s="30">
        <v>2</v>
      </c>
      <c r="D2722" s="30">
        <v>2</v>
      </c>
      <c r="F2722" s="24" t="str">
        <f>IFERROR(MATCH(A2722,기사별유입!$J$3:$J$3072,0),"")</f>
        <v/>
      </c>
      <c r="G2722" s="24" t="str">
        <f>IF(F2722="","",F2722&amp;"@"&amp;COUNTIF($F$1:F2722,F2722))</f>
        <v/>
      </c>
      <c r="H2722" s="24" t="str">
        <f t="shared" si="42"/>
        <v>Daum</v>
      </c>
      <c r="J2722" s="24" t="str">
        <f>IF(F2722="","",INDEX('기사 리스트'!B:B,MATCH("https://skinnonews.com"&amp;A2722,'기사 리스트'!C:C,0)))</f>
        <v/>
      </c>
    </row>
    <row r="2723" spans="1:10">
      <c r="A2723" s="30" t="s">
        <v>3162</v>
      </c>
      <c r="B2723" s="30" t="s">
        <v>2963</v>
      </c>
      <c r="C2723" s="30">
        <v>2</v>
      </c>
      <c r="D2723" s="30">
        <v>2</v>
      </c>
      <c r="F2723" s="24" t="str">
        <f>IFERROR(MATCH(A2723,기사별유입!$J$3:$J$3072,0),"")</f>
        <v/>
      </c>
      <c r="G2723" s="24" t="str">
        <f>IF(F2723="","",F2723&amp;"@"&amp;COUNTIF($F$1:F2723,F2723))</f>
        <v/>
      </c>
      <c r="H2723" s="24" t="str">
        <f t="shared" si="42"/>
        <v>Daum</v>
      </c>
      <c r="J2723" s="24" t="str">
        <f>IF(F2723="","",INDEX('기사 리스트'!B:B,MATCH("https://skinnonews.com"&amp;A2723,'기사 리스트'!C:C,0)))</f>
        <v/>
      </c>
    </row>
    <row r="2724" spans="1:10">
      <c r="A2724" s="30" t="s">
        <v>2032</v>
      </c>
      <c r="B2724" s="30" t="s">
        <v>2918</v>
      </c>
      <c r="C2724" s="30">
        <v>2</v>
      </c>
      <c r="D2724" s="30">
        <v>1</v>
      </c>
      <c r="F2724" s="24" t="str">
        <f>IFERROR(MATCH(A2724,기사별유입!$J$3:$J$3072,0),"")</f>
        <v/>
      </c>
      <c r="G2724" s="24" t="str">
        <f>IF(F2724="","",F2724&amp;"@"&amp;COUNTIF($F$1:F2724,F2724))</f>
        <v/>
      </c>
      <c r="H2724" s="24" t="str">
        <f t="shared" si="42"/>
        <v>Skenergy.com</v>
      </c>
      <c r="J2724" s="24" t="str">
        <f>IF(F2724="","",INDEX('기사 리스트'!B:B,MATCH("https://skinnonews.com"&amp;A2724,'기사 리스트'!C:C,0)))</f>
        <v/>
      </c>
    </row>
    <row r="2725" spans="1:10">
      <c r="A2725" s="30" t="s">
        <v>2033</v>
      </c>
      <c r="B2725" s="30" t="s">
        <v>2921</v>
      </c>
      <c r="C2725" s="30">
        <v>2</v>
      </c>
      <c r="D2725" s="30">
        <v>1</v>
      </c>
      <c r="F2725" s="24" t="str">
        <f>IFERROR(MATCH(A2725,기사별유입!$J$3:$J$3072,0),"")</f>
        <v/>
      </c>
      <c r="G2725" s="24" t="str">
        <f>IF(F2725="","",F2725&amp;"@"&amp;COUNTIF($F$1:F2725,F2725))</f>
        <v/>
      </c>
      <c r="H2725" s="24" t="str">
        <f t="shared" si="42"/>
        <v>Skietechnology.com</v>
      </c>
      <c r="J2725" s="24" t="str">
        <f>IF(F2725="","",INDEX('기사 리스트'!B:B,MATCH("https://skinnonews.com"&amp;A2725,'기사 리스트'!C:C,0)))</f>
        <v/>
      </c>
    </row>
    <row r="2726" spans="1:10">
      <c r="A2726" s="30" t="s">
        <v>1491</v>
      </c>
      <c r="B2726" s="30" t="s">
        <v>2911</v>
      </c>
      <c r="C2726" s="30">
        <v>2</v>
      </c>
      <c r="D2726" s="30">
        <v>2</v>
      </c>
      <c r="F2726" s="24" t="str">
        <f>IFERROR(MATCH(A2726,기사별유입!$J$3:$J$3072,0),"")</f>
        <v/>
      </c>
      <c r="G2726" s="24" t="str">
        <f>IF(F2726="","",F2726&amp;"@"&amp;COUNTIF($F$1:F2726,F2726))</f>
        <v/>
      </c>
      <c r="H2726" s="24" t="str">
        <f t="shared" si="42"/>
        <v>Naver 검색</v>
      </c>
      <c r="J2726" s="24" t="str">
        <f>IF(F2726="","",INDEX('기사 리스트'!B:B,MATCH("https://skinnonews.com"&amp;A2726,'기사 리스트'!C:C,0)))</f>
        <v/>
      </c>
    </row>
    <row r="2727" spans="1:10">
      <c r="A2727" s="30" t="s">
        <v>1844</v>
      </c>
      <c r="B2727" s="30" t="s">
        <v>2911</v>
      </c>
      <c r="C2727" s="30">
        <v>2</v>
      </c>
      <c r="D2727" s="30">
        <v>1</v>
      </c>
      <c r="F2727" s="24" t="str">
        <f>IFERROR(MATCH(A2727,기사별유입!$J$3:$J$3072,0),"")</f>
        <v/>
      </c>
      <c r="G2727" s="24" t="str">
        <f>IF(F2727="","",F2727&amp;"@"&amp;COUNTIF($F$1:F2727,F2727))</f>
        <v/>
      </c>
      <c r="H2727" s="24" t="str">
        <f t="shared" si="42"/>
        <v>Naver 검색</v>
      </c>
      <c r="J2727" s="24" t="str">
        <f>IF(F2727="","",INDEX('기사 리스트'!B:B,MATCH("https://skinnonews.com"&amp;A2727,'기사 리스트'!C:C,0)))</f>
        <v/>
      </c>
    </row>
    <row r="2728" spans="1:10">
      <c r="A2728" s="30" t="s">
        <v>2475</v>
      </c>
      <c r="B2728" s="30" t="s">
        <v>2915</v>
      </c>
      <c r="C2728" s="30">
        <v>2</v>
      </c>
      <c r="D2728" s="30">
        <v>1</v>
      </c>
      <c r="F2728" s="24" t="str">
        <f>IFERROR(MATCH(A2728,기사별유입!$J$3:$J$3072,0),"")</f>
        <v/>
      </c>
      <c r="G2728" s="24" t="str">
        <f>IF(F2728="","",F2728&amp;"@"&amp;COUNTIF($F$1:F2728,F2728))</f>
        <v/>
      </c>
      <c r="H2728" s="24" t="str">
        <f t="shared" si="42"/>
        <v>Skgeocentric.com</v>
      </c>
      <c r="J2728" s="24" t="str">
        <f>IF(F2728="","",INDEX('기사 리스트'!B:B,MATCH("https://skinnonews.com"&amp;A2728,'기사 리스트'!C:C,0)))</f>
        <v/>
      </c>
    </row>
    <row r="2729" spans="1:10">
      <c r="A2729" s="30" t="s">
        <v>2476</v>
      </c>
      <c r="B2729" s="30" t="s">
        <v>2910</v>
      </c>
      <c r="C2729" s="30">
        <v>2</v>
      </c>
      <c r="D2729" s="30">
        <v>2</v>
      </c>
      <c r="F2729" s="24" t="str">
        <f>IFERROR(MATCH(A2729,기사별유입!$J$3:$J$3072,0),"")</f>
        <v/>
      </c>
      <c r="G2729" s="24" t="str">
        <f>IF(F2729="","",F2729&amp;"@"&amp;COUNTIF($F$1:F2729,F2729))</f>
        <v/>
      </c>
      <c r="H2729" s="24" t="str">
        <f t="shared" si="42"/>
        <v>Google 검색</v>
      </c>
      <c r="J2729" s="24" t="str">
        <f>IF(F2729="","",INDEX('기사 리스트'!B:B,MATCH("https://skinnonews.com"&amp;A2729,'기사 리스트'!C:C,0)))</f>
        <v/>
      </c>
    </row>
    <row r="2730" spans="1:10">
      <c r="A2730" s="30" t="s">
        <v>2478</v>
      </c>
      <c r="B2730" s="30" t="s">
        <v>2910</v>
      </c>
      <c r="C2730" s="30">
        <v>2</v>
      </c>
      <c r="D2730" s="30">
        <v>2</v>
      </c>
      <c r="F2730" s="24" t="str">
        <f>IFERROR(MATCH(A2730,기사별유입!$J$3:$J$3072,0),"")</f>
        <v/>
      </c>
      <c r="G2730" s="24" t="str">
        <f>IF(F2730="","",F2730&amp;"@"&amp;COUNTIF($F$1:F2730,F2730))</f>
        <v/>
      </c>
      <c r="H2730" s="24" t="str">
        <f t="shared" si="42"/>
        <v>Google 검색</v>
      </c>
      <c r="J2730" s="24" t="str">
        <f>IF(F2730="","",INDEX('기사 리스트'!B:B,MATCH("https://skinnonews.com"&amp;A2730,'기사 리스트'!C:C,0)))</f>
        <v/>
      </c>
    </row>
    <row r="2731" spans="1:10">
      <c r="A2731" s="30" t="s">
        <v>2645</v>
      </c>
      <c r="B2731" s="30" t="s">
        <v>2910</v>
      </c>
      <c r="C2731" s="30">
        <v>2</v>
      </c>
      <c r="D2731" s="30">
        <v>2</v>
      </c>
      <c r="F2731" s="24" t="str">
        <f>IFERROR(MATCH(A2731,기사별유입!$J$3:$J$3072,0),"")</f>
        <v/>
      </c>
      <c r="G2731" s="24" t="str">
        <f>IF(F2731="","",F2731&amp;"@"&amp;COUNTIF($F$1:F2731,F2731))</f>
        <v/>
      </c>
      <c r="H2731" s="24" t="str">
        <f t="shared" si="42"/>
        <v>Google 검색</v>
      </c>
      <c r="J2731" s="24" t="str">
        <f>IF(F2731="","",INDEX('기사 리스트'!B:B,MATCH("https://skinnonews.com"&amp;A2731,'기사 리스트'!C:C,0)))</f>
        <v/>
      </c>
    </row>
    <row r="2732" spans="1:10">
      <c r="A2732" s="30" t="s">
        <v>3359</v>
      </c>
      <c r="B2732" s="30" t="s">
        <v>2911</v>
      </c>
      <c r="C2732" s="30">
        <v>2</v>
      </c>
      <c r="D2732" s="30">
        <v>1</v>
      </c>
      <c r="F2732" s="24" t="str">
        <f>IFERROR(MATCH(A2732,기사별유입!$J$3:$J$3072,0),"")</f>
        <v/>
      </c>
      <c r="G2732" s="24" t="str">
        <f>IF(F2732="","",F2732&amp;"@"&amp;COUNTIF($F$1:F2732,F2732))</f>
        <v/>
      </c>
      <c r="H2732" s="24" t="str">
        <f t="shared" si="42"/>
        <v>Naver 검색</v>
      </c>
      <c r="J2732" s="24" t="str">
        <f>IF(F2732="","",INDEX('기사 리스트'!B:B,MATCH("https://skinnonews.com"&amp;A2732,'기사 리스트'!C:C,0)))</f>
        <v/>
      </c>
    </row>
    <row r="2733" spans="1:10">
      <c r="A2733" s="30" t="s">
        <v>1846</v>
      </c>
      <c r="B2733" s="30" t="s">
        <v>2909</v>
      </c>
      <c r="C2733" s="30">
        <v>2</v>
      </c>
      <c r="D2733" s="30">
        <v>2</v>
      </c>
      <c r="F2733" s="24" t="str">
        <f>IFERROR(MATCH(A2733,기사별유입!$J$3:$J$3072,0),"")</f>
        <v/>
      </c>
      <c r="G2733" s="24" t="str">
        <f>IF(F2733="","",F2733&amp;"@"&amp;COUNTIF($F$1:F2733,F2733))</f>
        <v/>
      </c>
      <c r="H2733" s="24" t="str">
        <f t="shared" si="42"/>
        <v>직접유입</v>
      </c>
      <c r="J2733" s="24" t="str">
        <f>IF(F2733="","",INDEX('기사 리스트'!B:B,MATCH("https://skinnonews.com"&amp;A2733,'기사 리스트'!C:C,0)))</f>
        <v/>
      </c>
    </row>
    <row r="2734" spans="1:10">
      <c r="A2734" s="30" t="s">
        <v>1231</v>
      </c>
      <c r="B2734" s="30" t="s">
        <v>2916</v>
      </c>
      <c r="C2734" s="30">
        <v>2</v>
      </c>
      <c r="D2734" s="30">
        <v>2</v>
      </c>
      <c r="F2734" s="24" t="str">
        <f>IFERROR(MATCH(A2734,기사별유입!$J$3:$J$3072,0),"")</f>
        <v/>
      </c>
      <c r="G2734" s="24" t="str">
        <f>IF(F2734="","",F2734&amp;"@"&amp;COUNTIF($F$1:F2734,F2734))</f>
        <v/>
      </c>
      <c r="H2734" s="24" t="str">
        <f t="shared" si="42"/>
        <v>Bing</v>
      </c>
      <c r="J2734" s="24" t="str">
        <f>IF(F2734="","",INDEX('기사 리스트'!B:B,MATCH("https://skinnonews.com"&amp;A2734,'기사 리스트'!C:C,0)))</f>
        <v/>
      </c>
    </row>
    <row r="2735" spans="1:10">
      <c r="A2735" s="30" t="s">
        <v>1231</v>
      </c>
      <c r="B2735" s="30" t="s">
        <v>2918</v>
      </c>
      <c r="C2735" s="30">
        <v>2</v>
      </c>
      <c r="D2735" s="30">
        <v>2</v>
      </c>
      <c r="F2735" s="24" t="str">
        <f>IFERROR(MATCH(A2735,기사별유입!$J$3:$J$3072,0),"")</f>
        <v/>
      </c>
      <c r="G2735" s="24" t="str">
        <f>IF(F2735="","",F2735&amp;"@"&amp;COUNTIF($F$1:F2735,F2735))</f>
        <v/>
      </c>
      <c r="H2735" s="24" t="str">
        <f t="shared" si="42"/>
        <v>Skenergy.com</v>
      </c>
      <c r="J2735" s="24" t="str">
        <f>IF(F2735="","",INDEX('기사 리스트'!B:B,MATCH("https://skinnonews.com"&amp;A2735,'기사 리스트'!C:C,0)))</f>
        <v/>
      </c>
    </row>
    <row r="2736" spans="1:10">
      <c r="A2736" s="30" t="s">
        <v>1231</v>
      </c>
      <c r="B2736" s="30" t="s">
        <v>2934</v>
      </c>
      <c r="C2736" s="30">
        <v>2</v>
      </c>
      <c r="D2736" s="30">
        <v>2</v>
      </c>
      <c r="F2736" s="24" t="str">
        <f>IFERROR(MATCH(A2736,기사별유입!$J$3:$J$3072,0),"")</f>
        <v/>
      </c>
      <c r="G2736" s="24" t="str">
        <f>IF(F2736="","",F2736&amp;"@"&amp;COUNTIF($F$1:F2736,F2736))</f>
        <v/>
      </c>
      <c r="H2736" s="24" t="str">
        <f t="shared" si="42"/>
        <v>Skinnovation.co.kr</v>
      </c>
      <c r="J2736" s="24" t="str">
        <f>IF(F2736="","",INDEX('기사 리스트'!B:B,MATCH("https://skinnonews.com"&amp;A2736,'기사 리스트'!C:C,0)))</f>
        <v/>
      </c>
    </row>
    <row r="2737" spans="1:10">
      <c r="A2737" s="30" t="s">
        <v>1237</v>
      </c>
      <c r="B2737" s="30" t="s">
        <v>2923</v>
      </c>
      <c r="C2737" s="30">
        <v>2</v>
      </c>
      <c r="D2737" s="30">
        <v>1</v>
      </c>
      <c r="F2737" s="24" t="str">
        <f>IFERROR(MATCH(A2737,기사별유입!$J$3:$J$3072,0),"")</f>
        <v/>
      </c>
      <c r="G2737" s="24" t="str">
        <f>IF(F2737="","",F2737&amp;"@"&amp;COUNTIF($F$1:F2737,F2737))</f>
        <v/>
      </c>
      <c r="H2737" s="24" t="str">
        <f t="shared" si="42"/>
        <v>Ozmailer.com</v>
      </c>
      <c r="J2737" s="24" t="str">
        <f>IF(F2737="","",INDEX('기사 리스트'!B:B,MATCH("https://skinnonews.com"&amp;A2737,'기사 리스트'!C:C,0)))</f>
        <v/>
      </c>
    </row>
    <row r="2738" spans="1:10">
      <c r="A2738" s="30" t="s">
        <v>1237</v>
      </c>
      <c r="B2738" s="30" t="s">
        <v>2913</v>
      </c>
      <c r="C2738" s="30">
        <v>2</v>
      </c>
      <c r="D2738" s="30">
        <v>2</v>
      </c>
      <c r="F2738" s="24" t="str">
        <f>IFERROR(MATCH(A2738,기사별유입!$J$3:$J$3072,0),"")</f>
        <v/>
      </c>
      <c r="G2738" s="24" t="str">
        <f>IF(F2738="","",F2738&amp;"@"&amp;COUNTIF($F$1:F2738,F2738))</f>
        <v/>
      </c>
      <c r="H2738" s="24" t="str">
        <f t="shared" si="42"/>
        <v>Sk-on.com</v>
      </c>
      <c r="J2738" s="24" t="str">
        <f>IF(F2738="","",INDEX('기사 리스트'!B:B,MATCH("https://skinnonews.com"&amp;A2738,'기사 리스트'!C:C,0)))</f>
        <v/>
      </c>
    </row>
    <row r="2739" spans="1:10">
      <c r="A2739" s="30" t="s">
        <v>1252</v>
      </c>
      <c r="B2739" s="30" t="s">
        <v>2925</v>
      </c>
      <c r="C2739" s="30">
        <v>2</v>
      </c>
      <c r="D2739" s="30">
        <v>2</v>
      </c>
      <c r="F2739" s="24" t="str">
        <f>IFERROR(MATCH(A2739,기사별유입!$J$3:$J$3072,0),"")</f>
        <v/>
      </c>
      <c r="G2739" s="24" t="str">
        <f>IF(F2739="","",F2739&amp;"@"&amp;COUNTIF($F$1:F2739,F2739))</f>
        <v/>
      </c>
      <c r="H2739" s="24" t="str">
        <f t="shared" si="42"/>
        <v>Naver.com</v>
      </c>
      <c r="J2739" s="24" t="str">
        <f>IF(F2739="","",INDEX('기사 리스트'!B:B,MATCH("https://skinnonews.com"&amp;A2739,'기사 리스트'!C:C,0)))</f>
        <v/>
      </c>
    </row>
    <row r="2740" spans="1:10">
      <c r="A2740" s="30" t="s">
        <v>1226</v>
      </c>
      <c r="B2740" s="30" t="s">
        <v>2986</v>
      </c>
      <c r="C2740" s="30">
        <v>2</v>
      </c>
      <c r="D2740" s="30">
        <v>1</v>
      </c>
      <c r="F2740" s="24" t="str">
        <f>IFERROR(MATCH(A2740,기사별유입!$J$3:$J$3072,0),"")</f>
        <v/>
      </c>
      <c r="G2740" s="24" t="str">
        <f>IF(F2740="","",F2740&amp;"@"&amp;COUNTIF($F$1:F2740,F2740))</f>
        <v/>
      </c>
      <c r="H2740" s="24" t="str">
        <f t="shared" si="42"/>
        <v>Gemini.google.com</v>
      </c>
      <c r="J2740" s="24" t="str">
        <f>IF(F2740="","",INDEX('기사 리스트'!B:B,MATCH("https://skinnonews.com"&amp;A2740,'기사 리스트'!C:C,0)))</f>
        <v/>
      </c>
    </row>
    <row r="2741" spans="1:10">
      <c r="A2741" s="30" t="s">
        <v>1226</v>
      </c>
      <c r="B2741" s="30" t="s">
        <v>2913</v>
      </c>
      <c r="C2741" s="30">
        <v>2</v>
      </c>
      <c r="D2741" s="30">
        <v>2</v>
      </c>
      <c r="F2741" s="24" t="str">
        <f>IFERROR(MATCH(A2741,기사별유입!$J$3:$J$3072,0),"")</f>
        <v/>
      </c>
      <c r="G2741" s="24" t="str">
        <f>IF(F2741="","",F2741&amp;"@"&amp;COUNTIF($F$1:F2741,F2741))</f>
        <v/>
      </c>
      <c r="H2741" s="24" t="str">
        <f t="shared" si="42"/>
        <v>Sk-on.com</v>
      </c>
      <c r="J2741" s="24" t="str">
        <f>IF(F2741="","",INDEX('기사 리스트'!B:B,MATCH("https://skinnonews.com"&amp;A2741,'기사 리스트'!C:C,0)))</f>
        <v/>
      </c>
    </row>
    <row r="2742" spans="1:10">
      <c r="A2742" s="30" t="s">
        <v>1226</v>
      </c>
      <c r="B2742" s="30" t="s">
        <v>2915</v>
      </c>
      <c r="C2742" s="30">
        <v>2</v>
      </c>
      <c r="D2742" s="30">
        <v>2</v>
      </c>
      <c r="F2742" s="24" t="str">
        <f>IFERROR(MATCH(A2742,기사별유입!$J$3:$J$3072,0),"")</f>
        <v/>
      </c>
      <c r="G2742" s="24" t="str">
        <f>IF(F2742="","",F2742&amp;"@"&amp;COUNTIF($F$1:F2742,F2742))</f>
        <v/>
      </c>
      <c r="H2742" s="24" t="str">
        <f t="shared" si="42"/>
        <v>Skgeocentric.com</v>
      </c>
      <c r="J2742" s="24" t="str">
        <f>IF(F2742="","",INDEX('기사 리스트'!B:B,MATCH("https://skinnonews.com"&amp;A2742,'기사 리스트'!C:C,0)))</f>
        <v/>
      </c>
    </row>
    <row r="2743" spans="1:10">
      <c r="A2743" s="30" t="s">
        <v>1218</v>
      </c>
      <c r="B2743" s="30" t="s">
        <v>2918</v>
      </c>
      <c r="C2743" s="30">
        <v>2</v>
      </c>
      <c r="D2743" s="30">
        <v>1</v>
      </c>
      <c r="F2743" s="24" t="str">
        <f>IFERROR(MATCH(A2743,기사별유입!$J$3:$J$3072,0),"")</f>
        <v/>
      </c>
      <c r="G2743" s="24" t="str">
        <f>IF(F2743="","",F2743&amp;"@"&amp;COUNTIF($F$1:F2743,F2743))</f>
        <v/>
      </c>
      <c r="H2743" s="24" t="str">
        <f t="shared" si="42"/>
        <v>Skenergy.com</v>
      </c>
      <c r="J2743" s="24" t="str">
        <f>IF(F2743="","",INDEX('기사 리스트'!B:B,MATCH("https://skinnonews.com"&amp;A2743,'기사 리스트'!C:C,0)))</f>
        <v/>
      </c>
    </row>
    <row r="2744" spans="1:10">
      <c r="A2744" s="30" t="s">
        <v>1242</v>
      </c>
      <c r="B2744" s="30" t="s">
        <v>2925</v>
      </c>
      <c r="C2744" s="30">
        <v>2</v>
      </c>
      <c r="D2744" s="30">
        <v>2</v>
      </c>
      <c r="F2744" s="24" t="str">
        <f>IFERROR(MATCH(A2744,기사별유입!$J$3:$J$3072,0),"")</f>
        <v/>
      </c>
      <c r="G2744" s="24" t="str">
        <f>IF(F2744="","",F2744&amp;"@"&amp;COUNTIF($F$1:F2744,F2744))</f>
        <v/>
      </c>
      <c r="H2744" s="24" t="str">
        <f t="shared" si="42"/>
        <v>Naver.com</v>
      </c>
      <c r="J2744" s="24" t="str">
        <f>IF(F2744="","",INDEX('기사 리스트'!B:B,MATCH("https://skinnonews.com"&amp;A2744,'기사 리스트'!C:C,0)))</f>
        <v/>
      </c>
    </row>
    <row r="2745" spans="1:10">
      <c r="A2745" s="30" t="s">
        <v>1242</v>
      </c>
      <c r="B2745" s="30" t="s">
        <v>2936</v>
      </c>
      <c r="C2745" s="30">
        <v>2</v>
      </c>
      <c r="D2745" s="30">
        <v>1</v>
      </c>
      <c r="F2745" s="24" t="str">
        <f>IFERROR(MATCH(A2745,기사별유입!$J$3:$J$3072,0),"")</f>
        <v/>
      </c>
      <c r="G2745" s="24" t="str">
        <f>IF(F2745="","",F2745&amp;"@"&amp;COUNTIF($F$1:F2745,F2745))</f>
        <v/>
      </c>
      <c r="H2745" s="24" t="str">
        <f t="shared" si="42"/>
        <v>Skearthon.com</v>
      </c>
      <c r="J2745" s="24" t="str">
        <f>IF(F2745="","",INDEX('기사 리스트'!B:B,MATCH("https://skinnonews.com"&amp;A2745,'기사 리스트'!C:C,0)))</f>
        <v/>
      </c>
    </row>
    <row r="2746" spans="1:10">
      <c r="A2746" s="30" t="s">
        <v>1242</v>
      </c>
      <c r="B2746" s="30" t="s">
        <v>2915</v>
      </c>
      <c r="C2746" s="30">
        <v>2</v>
      </c>
      <c r="D2746" s="30">
        <v>2</v>
      </c>
      <c r="F2746" s="24" t="str">
        <f>IFERROR(MATCH(A2746,기사별유입!$J$3:$J$3072,0),"")</f>
        <v/>
      </c>
      <c r="G2746" s="24" t="str">
        <f>IF(F2746="","",F2746&amp;"@"&amp;COUNTIF($F$1:F2746,F2746))</f>
        <v/>
      </c>
      <c r="H2746" s="24" t="str">
        <f t="shared" si="42"/>
        <v>Skgeocentric.com</v>
      </c>
      <c r="J2746" s="24" t="str">
        <f>IF(F2746="","",INDEX('기사 리스트'!B:B,MATCH("https://skinnonews.com"&amp;A2746,'기사 리스트'!C:C,0)))</f>
        <v/>
      </c>
    </row>
    <row r="2747" spans="1:10">
      <c r="A2747" s="30" t="s">
        <v>1275</v>
      </c>
      <c r="B2747" s="30" t="s">
        <v>2925</v>
      </c>
      <c r="C2747" s="30">
        <v>2</v>
      </c>
      <c r="D2747" s="30">
        <v>1</v>
      </c>
      <c r="F2747" s="24" t="str">
        <f>IFERROR(MATCH(A2747,기사별유입!$J$3:$J$3072,0),"")</f>
        <v/>
      </c>
      <c r="G2747" s="24" t="str">
        <f>IF(F2747="","",F2747&amp;"@"&amp;COUNTIF($F$1:F2747,F2747))</f>
        <v/>
      </c>
      <c r="H2747" s="24" t="str">
        <f t="shared" si="42"/>
        <v>Naver.com</v>
      </c>
      <c r="J2747" s="24" t="str">
        <f>IF(F2747="","",INDEX('기사 리스트'!B:B,MATCH("https://skinnonews.com"&amp;A2747,'기사 리스트'!C:C,0)))</f>
        <v/>
      </c>
    </row>
    <row r="2748" spans="1:10">
      <c r="A2748" s="30" t="s">
        <v>2879</v>
      </c>
      <c r="B2748" s="30" t="s">
        <v>2910</v>
      </c>
      <c r="C2748" s="30">
        <v>2</v>
      </c>
      <c r="D2748" s="30">
        <v>2</v>
      </c>
      <c r="F2748" s="24" t="str">
        <f>IFERROR(MATCH(A2748,기사별유입!$J$3:$J$3072,0),"")</f>
        <v/>
      </c>
      <c r="G2748" s="24" t="str">
        <f>IF(F2748="","",F2748&amp;"@"&amp;COUNTIF($F$1:F2748,F2748))</f>
        <v/>
      </c>
      <c r="H2748" s="24" t="str">
        <f t="shared" si="42"/>
        <v>Google 검색</v>
      </c>
      <c r="J2748" s="24" t="str">
        <f>IF(F2748="","",INDEX('기사 리스트'!B:B,MATCH("https://skinnonews.com"&amp;A2748,'기사 리스트'!C:C,0)))</f>
        <v/>
      </c>
    </row>
    <row r="2749" spans="1:10">
      <c r="A2749" s="30" t="s">
        <v>2134</v>
      </c>
      <c r="B2749" s="30" t="s">
        <v>2909</v>
      </c>
      <c r="C2749" s="30">
        <v>2</v>
      </c>
      <c r="D2749" s="30">
        <v>1</v>
      </c>
      <c r="F2749" s="24" t="str">
        <f>IFERROR(MATCH(A2749,기사별유입!$J$3:$J$3072,0),"")</f>
        <v/>
      </c>
      <c r="G2749" s="24" t="str">
        <f>IF(F2749="","",F2749&amp;"@"&amp;COUNTIF($F$1:F2749,F2749))</f>
        <v/>
      </c>
      <c r="H2749" s="24" t="str">
        <f t="shared" si="42"/>
        <v>직접유입</v>
      </c>
      <c r="J2749" s="24" t="str">
        <f>IF(F2749="","",INDEX('기사 리스트'!B:B,MATCH("https://skinnonews.com"&amp;A2749,'기사 리스트'!C:C,0)))</f>
        <v/>
      </c>
    </row>
    <row r="2750" spans="1:10">
      <c r="A2750" s="30" t="s">
        <v>2035</v>
      </c>
      <c r="B2750" s="30" t="s">
        <v>2909</v>
      </c>
      <c r="C2750" s="30">
        <v>2</v>
      </c>
      <c r="D2750" s="30">
        <v>1</v>
      </c>
      <c r="F2750" s="24" t="str">
        <f>IFERROR(MATCH(A2750,기사별유입!$J$3:$J$3072,0),"")</f>
        <v/>
      </c>
      <c r="G2750" s="24" t="str">
        <f>IF(F2750="","",F2750&amp;"@"&amp;COUNTIF($F$1:F2750,F2750))</f>
        <v/>
      </c>
      <c r="H2750" s="24" t="str">
        <f t="shared" si="42"/>
        <v>직접유입</v>
      </c>
      <c r="J2750" s="24" t="str">
        <f>IF(F2750="","",INDEX('기사 리스트'!B:B,MATCH("https://skinnonews.com"&amp;A2750,'기사 리스트'!C:C,0)))</f>
        <v/>
      </c>
    </row>
    <row r="2751" spans="1:10">
      <c r="A2751" s="30" t="s">
        <v>1262</v>
      </c>
      <c r="B2751" s="30" t="s">
        <v>2923</v>
      </c>
      <c r="C2751" s="30">
        <v>2</v>
      </c>
      <c r="D2751" s="30">
        <v>2</v>
      </c>
      <c r="F2751" s="24" t="str">
        <f>IFERROR(MATCH(A2751,기사별유입!$J$3:$J$3072,0),"")</f>
        <v/>
      </c>
      <c r="G2751" s="24" t="str">
        <f>IF(F2751="","",F2751&amp;"@"&amp;COUNTIF($F$1:F2751,F2751))</f>
        <v/>
      </c>
      <c r="H2751" s="24" t="str">
        <f t="shared" si="42"/>
        <v>Ozmailer.com</v>
      </c>
      <c r="J2751" s="24" t="str">
        <f>IF(F2751="","",INDEX('기사 리스트'!B:B,MATCH("https://skinnonews.com"&amp;A2751,'기사 리스트'!C:C,0)))</f>
        <v/>
      </c>
    </row>
    <row r="2752" spans="1:10">
      <c r="A2752" s="30" t="s">
        <v>1262</v>
      </c>
      <c r="B2752" s="30" t="s">
        <v>2917</v>
      </c>
      <c r="C2752" s="30">
        <v>2</v>
      </c>
      <c r="D2752" s="30">
        <v>2</v>
      </c>
      <c r="F2752" s="24" t="str">
        <f>IFERROR(MATCH(A2752,기사별유입!$J$3:$J$3072,0),"")</f>
        <v/>
      </c>
      <c r="G2752" s="24" t="str">
        <f>IF(F2752="","",F2752&amp;"@"&amp;COUNTIF($F$1:F2752,F2752))</f>
        <v/>
      </c>
      <c r="H2752" s="24" t="str">
        <f t="shared" si="42"/>
        <v>Skincheonpetrochem.com</v>
      </c>
      <c r="J2752" s="24" t="str">
        <f>IF(F2752="","",INDEX('기사 리스트'!B:B,MATCH("https://skinnonews.com"&amp;A2752,'기사 리스트'!C:C,0)))</f>
        <v/>
      </c>
    </row>
    <row r="2753" spans="1:10">
      <c r="A2753" s="30" t="s">
        <v>1277</v>
      </c>
      <c r="B2753" s="30" t="s">
        <v>2926</v>
      </c>
      <c r="C2753" s="30">
        <v>2</v>
      </c>
      <c r="D2753" s="30">
        <v>2</v>
      </c>
      <c r="F2753" s="24" t="str">
        <f>IFERROR(MATCH(A2753,기사별유입!$J$3:$J$3072,0),"")</f>
        <v/>
      </c>
      <c r="G2753" s="24" t="str">
        <f>IF(F2753="","",F2753&amp;"@"&amp;COUNTIF($F$1:F2753,F2753))</f>
        <v/>
      </c>
      <c r="H2753" s="24" t="str">
        <f t="shared" si="42"/>
        <v>Instagramstory</v>
      </c>
      <c r="J2753" s="24" t="str">
        <f>IF(F2753="","",INDEX('기사 리스트'!B:B,MATCH("https://skinnonews.com"&amp;A2753,'기사 리스트'!C:C,0)))</f>
        <v/>
      </c>
    </row>
    <row r="2754" spans="1:10">
      <c r="A2754" s="30" t="s">
        <v>1240</v>
      </c>
      <c r="B2754" s="30" t="s">
        <v>2916</v>
      </c>
      <c r="C2754" s="30">
        <v>2</v>
      </c>
      <c r="D2754" s="30">
        <v>2</v>
      </c>
      <c r="F2754" s="24" t="str">
        <f>IFERROR(MATCH(A2754,기사별유입!$J$3:$J$3072,0),"")</f>
        <v/>
      </c>
      <c r="G2754" s="24" t="str">
        <f>IF(F2754="","",F2754&amp;"@"&amp;COUNTIF($F$1:F2754,F2754))</f>
        <v/>
      </c>
      <c r="H2754" s="24" t="str">
        <f t="shared" si="42"/>
        <v>Bing</v>
      </c>
      <c r="J2754" s="24" t="str">
        <f>IF(F2754="","",INDEX('기사 리스트'!B:B,MATCH("https://skinnonews.com"&amp;A2754,'기사 리스트'!C:C,0)))</f>
        <v/>
      </c>
    </row>
    <row r="2755" spans="1:10">
      <c r="A2755" s="30" t="s">
        <v>1238</v>
      </c>
      <c r="B2755" s="30" t="s">
        <v>2923</v>
      </c>
      <c r="C2755" s="30">
        <v>2</v>
      </c>
      <c r="D2755" s="30">
        <v>2</v>
      </c>
      <c r="F2755" s="24" t="str">
        <f>IFERROR(MATCH(A2755,기사별유입!$J$3:$J$3072,0),"")</f>
        <v/>
      </c>
      <c r="G2755" s="24" t="str">
        <f>IF(F2755="","",F2755&amp;"@"&amp;COUNTIF($F$1:F2755,F2755))</f>
        <v/>
      </c>
      <c r="H2755" s="24" t="str">
        <f t="shared" ref="H2755:H2818" si="43">IF(B2755="naver","Naver 검색",IF(B2755="google","Google 검색",IF(B2755="(direct)","직접유입",UPPER(LEFT(B2755,1))&amp;MID(B2755,2,99))))</f>
        <v>Ozmailer.com</v>
      </c>
      <c r="J2755" s="24" t="str">
        <f>IF(F2755="","",INDEX('기사 리스트'!B:B,MATCH("https://skinnonews.com"&amp;A2755,'기사 리스트'!C:C,0)))</f>
        <v/>
      </c>
    </row>
    <row r="2756" spans="1:10">
      <c r="A2756" s="30" t="s">
        <v>1238</v>
      </c>
      <c r="B2756" s="30" t="s">
        <v>2913</v>
      </c>
      <c r="C2756" s="30">
        <v>2</v>
      </c>
      <c r="D2756" s="30">
        <v>2</v>
      </c>
      <c r="F2756" s="24" t="str">
        <f>IFERROR(MATCH(A2756,기사별유입!$J$3:$J$3072,0),"")</f>
        <v/>
      </c>
      <c r="G2756" s="24" t="str">
        <f>IF(F2756="","",F2756&amp;"@"&amp;COUNTIF($F$1:F2756,F2756))</f>
        <v/>
      </c>
      <c r="H2756" s="24" t="str">
        <f t="shared" si="43"/>
        <v>Sk-on.com</v>
      </c>
      <c r="J2756" s="24" t="str">
        <f>IF(F2756="","",INDEX('기사 리스트'!B:B,MATCH("https://skinnonews.com"&amp;A2756,'기사 리스트'!C:C,0)))</f>
        <v/>
      </c>
    </row>
    <row r="2757" spans="1:10">
      <c r="A2757" s="30" t="s">
        <v>1238</v>
      </c>
      <c r="B2757" s="30" t="s">
        <v>2920</v>
      </c>
      <c r="C2757" s="30">
        <v>2</v>
      </c>
      <c r="D2757" s="30">
        <v>1</v>
      </c>
      <c r="F2757" s="24" t="str">
        <f>IFERROR(MATCH(A2757,기사별유입!$J$3:$J$3072,0),"")</f>
        <v/>
      </c>
      <c r="G2757" s="24" t="str">
        <f>IF(F2757="","",F2757&amp;"@"&amp;COUNTIF($F$1:F2757,F2757))</f>
        <v/>
      </c>
      <c r="H2757" s="24" t="str">
        <f t="shared" si="43"/>
        <v>Skenmove.com</v>
      </c>
      <c r="J2757" s="24" t="str">
        <f>IF(F2757="","",INDEX('기사 리스트'!B:B,MATCH("https://skinnonews.com"&amp;A2757,'기사 리스트'!C:C,0)))</f>
        <v/>
      </c>
    </row>
    <row r="2758" spans="1:10">
      <c r="A2758" s="30" t="s">
        <v>1238</v>
      </c>
      <c r="B2758" s="30" t="s">
        <v>2915</v>
      </c>
      <c r="C2758" s="30">
        <v>2</v>
      </c>
      <c r="D2758" s="30">
        <v>1</v>
      </c>
      <c r="F2758" s="24" t="str">
        <f>IFERROR(MATCH(A2758,기사별유입!$J$3:$J$3072,0),"")</f>
        <v/>
      </c>
      <c r="G2758" s="24" t="str">
        <f>IF(F2758="","",F2758&amp;"@"&amp;COUNTIF($F$1:F2758,F2758))</f>
        <v/>
      </c>
      <c r="H2758" s="24" t="str">
        <f t="shared" si="43"/>
        <v>Skgeocentric.com</v>
      </c>
      <c r="J2758" s="24" t="str">
        <f>IF(F2758="","",INDEX('기사 리스트'!B:B,MATCH("https://skinnonews.com"&amp;A2758,'기사 리스트'!C:C,0)))</f>
        <v/>
      </c>
    </row>
    <row r="2759" spans="1:10">
      <c r="A2759" s="30" t="s">
        <v>1254</v>
      </c>
      <c r="B2759" s="30" t="s">
        <v>3413</v>
      </c>
      <c r="C2759" s="30">
        <v>2</v>
      </c>
      <c r="D2759" s="30">
        <v>2</v>
      </c>
      <c r="F2759" s="24" t="str">
        <f>IFERROR(MATCH(A2759,기사별유입!$J$3:$J$3072,0),"")</f>
        <v/>
      </c>
      <c r="G2759" s="24" t="str">
        <f>IF(F2759="","",F2759&amp;"@"&amp;COUNTIF($F$1:F2759,F2759))</f>
        <v/>
      </c>
      <c r="H2759" s="24" t="str">
        <f t="shared" si="43"/>
        <v>Chatgpt.com</v>
      </c>
      <c r="J2759" s="24" t="str">
        <f>IF(F2759="","",INDEX('기사 리스트'!B:B,MATCH("https://skinnonews.com"&amp;A2759,'기사 리스트'!C:C,0)))</f>
        <v/>
      </c>
    </row>
    <row r="2760" spans="1:10">
      <c r="A2760" s="30" t="s">
        <v>1254</v>
      </c>
      <c r="B2760" s="30" t="s">
        <v>2918</v>
      </c>
      <c r="C2760" s="30">
        <v>2</v>
      </c>
      <c r="D2760" s="30">
        <v>1</v>
      </c>
      <c r="F2760" s="24" t="str">
        <f>IFERROR(MATCH(A2760,기사별유입!$J$3:$J$3072,0),"")</f>
        <v/>
      </c>
      <c r="G2760" s="24" t="str">
        <f>IF(F2760="","",F2760&amp;"@"&amp;COUNTIF($F$1:F2760,F2760))</f>
        <v/>
      </c>
      <c r="H2760" s="24" t="str">
        <f t="shared" si="43"/>
        <v>Skenergy.com</v>
      </c>
      <c r="J2760" s="24" t="str">
        <f>IF(F2760="","",INDEX('기사 리스트'!B:B,MATCH("https://skinnonews.com"&amp;A2760,'기사 리스트'!C:C,0)))</f>
        <v/>
      </c>
    </row>
    <row r="2761" spans="1:10">
      <c r="A2761" s="30" t="s">
        <v>1254</v>
      </c>
      <c r="B2761" s="30" t="s">
        <v>2917</v>
      </c>
      <c r="C2761" s="30">
        <v>2</v>
      </c>
      <c r="D2761" s="30">
        <v>2</v>
      </c>
      <c r="F2761" s="24" t="str">
        <f>IFERROR(MATCH(A2761,기사별유입!$J$3:$J$3072,0),"")</f>
        <v/>
      </c>
      <c r="G2761" s="24" t="str">
        <f>IF(F2761="","",F2761&amp;"@"&amp;COUNTIF($F$1:F2761,F2761))</f>
        <v/>
      </c>
      <c r="H2761" s="24" t="str">
        <f t="shared" si="43"/>
        <v>Skincheonpetrochem.com</v>
      </c>
      <c r="J2761" s="24" t="str">
        <f>IF(F2761="","",INDEX('기사 리스트'!B:B,MATCH("https://skinnonews.com"&amp;A2761,'기사 리스트'!C:C,0)))</f>
        <v/>
      </c>
    </row>
    <row r="2762" spans="1:10">
      <c r="A2762" s="30" t="s">
        <v>1248</v>
      </c>
      <c r="B2762" s="30" t="s">
        <v>4567</v>
      </c>
      <c r="C2762" s="30">
        <v>2</v>
      </c>
      <c r="D2762" s="30">
        <v>1</v>
      </c>
      <c r="F2762" s="24" t="str">
        <f>IFERROR(MATCH(A2762,기사별유입!$J$3:$J$3072,0),"")</f>
        <v/>
      </c>
      <c r="G2762" s="24" t="str">
        <f>IF(F2762="","",F2762&amp;"@"&amp;COUNTIF($F$1:F2762,F2762))</f>
        <v/>
      </c>
      <c r="H2762" s="24" t="str">
        <f t="shared" si="43"/>
        <v>Ep.joins.net</v>
      </c>
      <c r="J2762" s="24" t="str">
        <f>IF(F2762="","",INDEX('기사 리스트'!B:B,MATCH("https://skinnonews.com"&amp;A2762,'기사 리스트'!C:C,0)))</f>
        <v/>
      </c>
    </row>
    <row r="2763" spans="1:10">
      <c r="A2763" s="30" t="s">
        <v>1248</v>
      </c>
      <c r="B2763" s="30" t="s">
        <v>2913</v>
      </c>
      <c r="C2763" s="30">
        <v>2</v>
      </c>
      <c r="D2763" s="30">
        <v>2</v>
      </c>
      <c r="F2763" s="24" t="str">
        <f>IFERROR(MATCH(A2763,기사별유입!$J$3:$J$3072,0),"")</f>
        <v/>
      </c>
      <c r="G2763" s="24" t="str">
        <f>IF(F2763="","",F2763&amp;"@"&amp;COUNTIF($F$1:F2763,F2763))</f>
        <v/>
      </c>
      <c r="H2763" s="24" t="str">
        <f t="shared" si="43"/>
        <v>Sk-on.com</v>
      </c>
      <c r="J2763" s="24" t="str">
        <f>IF(F2763="","",INDEX('기사 리스트'!B:B,MATCH("https://skinnonews.com"&amp;A2763,'기사 리스트'!C:C,0)))</f>
        <v/>
      </c>
    </row>
    <row r="2764" spans="1:10">
      <c r="A2764" s="30" t="s">
        <v>1248</v>
      </c>
      <c r="B2764" s="30" t="s">
        <v>2934</v>
      </c>
      <c r="C2764" s="30">
        <v>2</v>
      </c>
      <c r="D2764" s="30">
        <v>2</v>
      </c>
      <c r="F2764" s="24" t="str">
        <f>IFERROR(MATCH(A2764,기사별유입!$J$3:$J$3072,0),"")</f>
        <v/>
      </c>
      <c r="G2764" s="24" t="str">
        <f>IF(F2764="","",F2764&amp;"@"&amp;COUNTIF($F$1:F2764,F2764))</f>
        <v/>
      </c>
      <c r="H2764" s="24" t="str">
        <f t="shared" si="43"/>
        <v>Skinnovation.co.kr</v>
      </c>
      <c r="J2764" s="24" t="str">
        <f>IF(F2764="","",INDEX('기사 리스트'!B:B,MATCH("https://skinnonews.com"&amp;A2764,'기사 리스트'!C:C,0)))</f>
        <v/>
      </c>
    </row>
    <row r="2765" spans="1:10">
      <c r="A2765" s="30" t="s">
        <v>1316</v>
      </c>
      <c r="B2765" s="30" t="s">
        <v>2925</v>
      </c>
      <c r="C2765" s="30">
        <v>2</v>
      </c>
      <c r="D2765" s="30">
        <v>1</v>
      </c>
      <c r="F2765" s="24" t="str">
        <f>IFERROR(MATCH(A2765,기사별유입!$J$3:$J$3072,0),"")</f>
        <v/>
      </c>
      <c r="G2765" s="24" t="str">
        <f>IF(F2765="","",F2765&amp;"@"&amp;COUNTIF($F$1:F2765,F2765))</f>
        <v/>
      </c>
      <c r="H2765" s="24" t="str">
        <f t="shared" si="43"/>
        <v>Naver.com</v>
      </c>
      <c r="J2765" s="24" t="str">
        <f>IF(F2765="","",INDEX('기사 리스트'!B:B,MATCH("https://skinnonews.com"&amp;A2765,'기사 리스트'!C:C,0)))</f>
        <v/>
      </c>
    </row>
    <row r="2766" spans="1:10">
      <c r="A2766" s="30" t="s">
        <v>1728</v>
      </c>
      <c r="B2766" s="30" t="s">
        <v>2915</v>
      </c>
      <c r="C2766" s="30">
        <v>2</v>
      </c>
      <c r="D2766" s="30">
        <v>1</v>
      </c>
      <c r="F2766" s="24" t="str">
        <f>IFERROR(MATCH(A2766,기사별유입!$J$3:$J$3072,0),"")</f>
        <v/>
      </c>
      <c r="G2766" s="24" t="str">
        <f>IF(F2766="","",F2766&amp;"@"&amp;COUNTIF($F$1:F2766,F2766))</f>
        <v/>
      </c>
      <c r="H2766" s="24" t="str">
        <f t="shared" si="43"/>
        <v>Skgeocentric.com</v>
      </c>
      <c r="J2766" s="24" t="str">
        <f>IF(F2766="","",INDEX('기사 리스트'!B:B,MATCH("https://skinnonews.com"&amp;A2766,'기사 리스트'!C:C,0)))</f>
        <v/>
      </c>
    </row>
    <row r="2767" spans="1:10">
      <c r="A2767" s="30" t="s">
        <v>1216</v>
      </c>
      <c r="B2767" s="30" t="s">
        <v>2925</v>
      </c>
      <c r="C2767" s="30">
        <v>2</v>
      </c>
      <c r="D2767" s="30">
        <v>1</v>
      </c>
      <c r="F2767" s="24" t="str">
        <f>IFERROR(MATCH(A2767,기사별유입!$J$3:$J$3072,0),"")</f>
        <v/>
      </c>
      <c r="G2767" s="24" t="str">
        <f>IF(F2767="","",F2767&amp;"@"&amp;COUNTIF($F$1:F2767,F2767))</f>
        <v/>
      </c>
      <c r="H2767" s="24" t="str">
        <f t="shared" si="43"/>
        <v>Naver.com</v>
      </c>
      <c r="J2767" s="24" t="str">
        <f>IF(F2767="","",INDEX('기사 리스트'!B:B,MATCH("https://skinnonews.com"&amp;A2767,'기사 리스트'!C:C,0)))</f>
        <v/>
      </c>
    </row>
    <row r="2768" spans="1:10">
      <c r="A2768" s="30" t="s">
        <v>1216</v>
      </c>
      <c r="B2768" s="30" t="s">
        <v>2920</v>
      </c>
      <c r="C2768" s="30">
        <v>2</v>
      </c>
      <c r="D2768" s="30">
        <v>2</v>
      </c>
      <c r="F2768" s="24" t="str">
        <f>IFERROR(MATCH(A2768,기사별유입!$J$3:$J$3072,0),"")</f>
        <v/>
      </c>
      <c r="G2768" s="24" t="str">
        <f>IF(F2768="","",F2768&amp;"@"&amp;COUNTIF($F$1:F2768,F2768))</f>
        <v/>
      </c>
      <c r="H2768" s="24" t="str">
        <f t="shared" si="43"/>
        <v>Skenmove.com</v>
      </c>
      <c r="J2768" s="24" t="str">
        <f>IF(F2768="","",INDEX('기사 리스트'!B:B,MATCH("https://skinnonews.com"&amp;A2768,'기사 리스트'!C:C,0)))</f>
        <v/>
      </c>
    </row>
    <row r="2769" spans="1:10">
      <c r="A2769" s="30" t="s">
        <v>1216</v>
      </c>
      <c r="B2769" s="30" t="s">
        <v>2921</v>
      </c>
      <c r="C2769" s="30">
        <v>2</v>
      </c>
      <c r="D2769" s="30">
        <v>2</v>
      </c>
      <c r="F2769" s="24" t="str">
        <f>IFERROR(MATCH(A2769,기사별유입!$J$3:$J$3072,0),"")</f>
        <v/>
      </c>
      <c r="G2769" s="24" t="str">
        <f>IF(F2769="","",F2769&amp;"@"&amp;COUNTIF($F$1:F2769,F2769))</f>
        <v/>
      </c>
      <c r="H2769" s="24" t="str">
        <f t="shared" si="43"/>
        <v>Skietechnology.com</v>
      </c>
      <c r="J2769" s="24" t="str">
        <f>IF(F2769="","",INDEX('기사 리스트'!B:B,MATCH("https://skinnonews.com"&amp;A2769,'기사 리스트'!C:C,0)))</f>
        <v/>
      </c>
    </row>
    <row r="2770" spans="1:10">
      <c r="A2770" s="30" t="s">
        <v>1393</v>
      </c>
      <c r="B2770" s="30" t="s">
        <v>2910</v>
      </c>
      <c r="C2770" s="30">
        <v>2</v>
      </c>
      <c r="D2770" s="30">
        <v>1</v>
      </c>
      <c r="F2770" s="24" t="str">
        <f>IFERROR(MATCH(A2770,기사별유입!$J$3:$J$3072,0),"")</f>
        <v/>
      </c>
      <c r="G2770" s="24" t="str">
        <f>IF(F2770="","",F2770&amp;"@"&amp;COUNTIF($F$1:F2770,F2770))</f>
        <v/>
      </c>
      <c r="H2770" s="24" t="str">
        <f t="shared" si="43"/>
        <v>Google 검색</v>
      </c>
      <c r="J2770" s="24" t="str">
        <f>IF(F2770="","",INDEX('기사 리스트'!B:B,MATCH("https://skinnonews.com"&amp;A2770,'기사 리스트'!C:C,0)))</f>
        <v/>
      </c>
    </row>
    <row r="2771" spans="1:10">
      <c r="A2771" s="30" t="s">
        <v>1393</v>
      </c>
      <c r="B2771" s="30" t="s">
        <v>2911</v>
      </c>
      <c r="C2771" s="30">
        <v>2</v>
      </c>
      <c r="D2771" s="30">
        <v>2</v>
      </c>
      <c r="F2771" s="24" t="str">
        <f>IFERROR(MATCH(A2771,기사별유입!$J$3:$J$3072,0),"")</f>
        <v/>
      </c>
      <c r="G2771" s="24" t="str">
        <f>IF(F2771="","",F2771&amp;"@"&amp;COUNTIF($F$1:F2771,F2771))</f>
        <v/>
      </c>
      <c r="H2771" s="24" t="str">
        <f t="shared" si="43"/>
        <v>Naver 검색</v>
      </c>
      <c r="J2771" s="24" t="str">
        <f>IF(F2771="","",INDEX('기사 리스트'!B:B,MATCH("https://skinnonews.com"&amp;A2771,'기사 리스트'!C:C,0)))</f>
        <v/>
      </c>
    </row>
    <row r="2772" spans="1:10">
      <c r="A2772" s="30" t="s">
        <v>1848</v>
      </c>
      <c r="B2772" s="30" t="s">
        <v>2911</v>
      </c>
      <c r="C2772" s="30">
        <v>2</v>
      </c>
      <c r="D2772" s="30">
        <v>2</v>
      </c>
      <c r="F2772" s="24" t="str">
        <f>IFERROR(MATCH(A2772,기사별유입!$J$3:$J$3072,0),"")</f>
        <v/>
      </c>
      <c r="G2772" s="24" t="str">
        <f>IF(F2772="","",F2772&amp;"@"&amp;COUNTIF($F$1:F2772,F2772))</f>
        <v/>
      </c>
      <c r="H2772" s="24" t="str">
        <f t="shared" si="43"/>
        <v>Naver 검색</v>
      </c>
      <c r="J2772" s="24" t="str">
        <f>IF(F2772="","",INDEX('기사 리스트'!B:B,MATCH("https://skinnonews.com"&amp;A2772,'기사 리스트'!C:C,0)))</f>
        <v/>
      </c>
    </row>
    <row r="2773" spans="1:10">
      <c r="A2773" s="30" t="s">
        <v>3779</v>
      </c>
      <c r="B2773" s="30" t="s">
        <v>2910</v>
      </c>
      <c r="C2773" s="30">
        <v>2</v>
      </c>
      <c r="D2773" s="30">
        <v>1</v>
      </c>
      <c r="F2773" s="24" t="str">
        <f>IFERROR(MATCH(A2773,기사별유입!$J$3:$J$3072,0),"")</f>
        <v/>
      </c>
      <c r="G2773" s="24" t="str">
        <f>IF(F2773="","",F2773&amp;"@"&amp;COUNTIF($F$1:F2773,F2773))</f>
        <v/>
      </c>
      <c r="H2773" s="24" t="str">
        <f t="shared" si="43"/>
        <v>Google 검색</v>
      </c>
      <c r="J2773" s="24" t="str">
        <f>IF(F2773="","",INDEX('기사 리스트'!B:B,MATCH("https://skinnonews.com"&amp;A2773,'기사 리스트'!C:C,0)))</f>
        <v/>
      </c>
    </row>
    <row r="2774" spans="1:10">
      <c r="A2774" s="30" t="s">
        <v>3361</v>
      </c>
      <c r="B2774" s="30" t="s">
        <v>2910</v>
      </c>
      <c r="C2774" s="30">
        <v>2</v>
      </c>
      <c r="D2774" s="30">
        <v>1</v>
      </c>
      <c r="F2774" s="24" t="str">
        <f>IFERROR(MATCH(A2774,기사별유입!$J$3:$J$3072,0),"")</f>
        <v/>
      </c>
      <c r="G2774" s="24" t="str">
        <f>IF(F2774="","",F2774&amp;"@"&amp;COUNTIF($F$1:F2774,F2774))</f>
        <v/>
      </c>
      <c r="H2774" s="24" t="str">
        <f t="shared" si="43"/>
        <v>Google 검색</v>
      </c>
      <c r="J2774" s="24" t="str">
        <f>IF(F2774="","",INDEX('기사 리스트'!B:B,MATCH("https://skinnonews.com"&amp;A2774,'기사 리스트'!C:C,0)))</f>
        <v/>
      </c>
    </row>
    <row r="2775" spans="1:10">
      <c r="A2775" s="30" t="s">
        <v>3780</v>
      </c>
      <c r="B2775" s="30" t="s">
        <v>2909</v>
      </c>
      <c r="C2775" s="30">
        <v>2</v>
      </c>
      <c r="D2775" s="30">
        <v>1</v>
      </c>
      <c r="F2775" s="24" t="str">
        <f>IFERROR(MATCH(A2775,기사별유입!$J$3:$J$3072,0),"")</f>
        <v/>
      </c>
      <c r="G2775" s="24" t="str">
        <f>IF(F2775="","",F2775&amp;"@"&amp;COUNTIF($F$1:F2775,F2775))</f>
        <v/>
      </c>
      <c r="H2775" s="24" t="str">
        <f t="shared" si="43"/>
        <v>직접유입</v>
      </c>
      <c r="J2775" s="24" t="str">
        <f>IF(F2775="","",INDEX('기사 리스트'!B:B,MATCH("https://skinnonews.com"&amp;A2775,'기사 리스트'!C:C,0)))</f>
        <v/>
      </c>
    </row>
    <row r="2776" spans="1:10">
      <c r="A2776" s="30" t="s">
        <v>3781</v>
      </c>
      <c r="B2776" s="30" t="s">
        <v>2910</v>
      </c>
      <c r="C2776" s="30">
        <v>2</v>
      </c>
      <c r="D2776" s="30">
        <v>1</v>
      </c>
      <c r="F2776" s="24" t="str">
        <f>IFERROR(MATCH(A2776,기사별유입!$J$3:$J$3072,0),"")</f>
        <v/>
      </c>
      <c r="G2776" s="24" t="str">
        <f>IF(F2776="","",F2776&amp;"@"&amp;COUNTIF($F$1:F2776,F2776))</f>
        <v/>
      </c>
      <c r="H2776" s="24" t="str">
        <f t="shared" si="43"/>
        <v>Google 검색</v>
      </c>
      <c r="J2776" s="24" t="str">
        <f>IF(F2776="","",INDEX('기사 리스트'!B:B,MATCH("https://skinnonews.com"&amp;A2776,'기사 리스트'!C:C,0)))</f>
        <v/>
      </c>
    </row>
    <row r="2777" spans="1:10">
      <c r="A2777" s="30" t="s">
        <v>3782</v>
      </c>
      <c r="B2777" s="30" t="s">
        <v>2909</v>
      </c>
      <c r="C2777" s="30">
        <v>2</v>
      </c>
      <c r="D2777" s="30">
        <v>2</v>
      </c>
      <c r="F2777" s="24" t="str">
        <f>IFERROR(MATCH(A2777,기사별유입!$J$3:$J$3072,0),"")</f>
        <v/>
      </c>
      <c r="G2777" s="24" t="str">
        <f>IF(F2777="","",F2777&amp;"@"&amp;COUNTIF($F$1:F2777,F2777))</f>
        <v/>
      </c>
      <c r="H2777" s="24" t="str">
        <f t="shared" si="43"/>
        <v>직접유입</v>
      </c>
      <c r="J2777" s="24" t="str">
        <f>IF(F2777="","",INDEX('기사 리스트'!B:B,MATCH("https://skinnonews.com"&amp;A2777,'기사 리스트'!C:C,0)))</f>
        <v/>
      </c>
    </row>
    <row r="2778" spans="1:10">
      <c r="A2778" s="30" t="s">
        <v>3634</v>
      </c>
      <c r="B2778" s="30" t="s">
        <v>2911</v>
      </c>
      <c r="C2778" s="30">
        <v>2</v>
      </c>
      <c r="D2778" s="30">
        <v>1</v>
      </c>
      <c r="F2778" s="24" t="str">
        <f>IFERROR(MATCH(A2778,기사별유입!$J$3:$J$3072,0),"")</f>
        <v/>
      </c>
      <c r="G2778" s="24" t="str">
        <f>IF(F2778="","",F2778&amp;"@"&amp;COUNTIF($F$1:F2778,F2778))</f>
        <v/>
      </c>
      <c r="H2778" s="24" t="str">
        <f t="shared" si="43"/>
        <v>Naver 검색</v>
      </c>
      <c r="J2778" s="24" t="str">
        <f>IF(F2778="","",INDEX('기사 리스트'!B:B,MATCH("https://skinnonews.com"&amp;A2778,'기사 리스트'!C:C,0)))</f>
        <v/>
      </c>
    </row>
    <row r="2779" spans="1:10">
      <c r="A2779" s="30" t="s">
        <v>2883</v>
      </c>
      <c r="B2779" s="30" t="s">
        <v>2910</v>
      </c>
      <c r="C2779" s="30">
        <v>2</v>
      </c>
      <c r="D2779" s="30">
        <v>2</v>
      </c>
      <c r="F2779" s="24" t="str">
        <f>IFERROR(MATCH(A2779,기사별유입!$J$3:$J$3072,0),"")</f>
        <v/>
      </c>
      <c r="G2779" s="24" t="str">
        <f>IF(F2779="","",F2779&amp;"@"&amp;COUNTIF($F$1:F2779,F2779))</f>
        <v/>
      </c>
      <c r="H2779" s="24" t="str">
        <f t="shared" si="43"/>
        <v>Google 검색</v>
      </c>
      <c r="J2779" s="24" t="str">
        <f>IF(F2779="","",INDEX('기사 리스트'!B:B,MATCH("https://skinnonews.com"&amp;A2779,'기사 리스트'!C:C,0)))</f>
        <v/>
      </c>
    </row>
    <row r="2780" spans="1:10">
      <c r="A2780" s="30" t="s">
        <v>3783</v>
      </c>
      <c r="B2780" s="30" t="s">
        <v>2910</v>
      </c>
      <c r="C2780" s="30">
        <v>2</v>
      </c>
      <c r="D2780" s="30">
        <v>1</v>
      </c>
      <c r="F2780" s="24" t="str">
        <f>IFERROR(MATCH(A2780,기사별유입!$J$3:$J$3072,0),"")</f>
        <v/>
      </c>
      <c r="G2780" s="24" t="str">
        <f>IF(F2780="","",F2780&amp;"@"&amp;COUNTIF($F$1:F2780,F2780))</f>
        <v/>
      </c>
      <c r="H2780" s="24" t="str">
        <f t="shared" si="43"/>
        <v>Google 검색</v>
      </c>
      <c r="J2780" s="24" t="str">
        <f>IF(F2780="","",INDEX('기사 리스트'!B:B,MATCH("https://skinnonews.com"&amp;A2780,'기사 리스트'!C:C,0)))</f>
        <v/>
      </c>
    </row>
    <row r="2781" spans="1:10">
      <c r="A2781" s="30" t="s">
        <v>2884</v>
      </c>
      <c r="B2781" s="30" t="s">
        <v>2910</v>
      </c>
      <c r="C2781" s="30">
        <v>2</v>
      </c>
      <c r="D2781" s="30">
        <v>2</v>
      </c>
      <c r="F2781" s="24" t="str">
        <f>IFERROR(MATCH(A2781,기사별유입!$J$3:$J$3072,0),"")</f>
        <v/>
      </c>
      <c r="G2781" s="24" t="str">
        <f>IF(F2781="","",F2781&amp;"@"&amp;COUNTIF($F$1:F2781,F2781))</f>
        <v/>
      </c>
      <c r="H2781" s="24" t="str">
        <f t="shared" si="43"/>
        <v>Google 검색</v>
      </c>
      <c r="J2781" s="24" t="str">
        <f>IF(F2781="","",INDEX('기사 리스트'!B:B,MATCH("https://skinnonews.com"&amp;A2781,'기사 리스트'!C:C,0)))</f>
        <v/>
      </c>
    </row>
    <row r="2782" spans="1:10">
      <c r="A2782" s="30" t="s">
        <v>2649</v>
      </c>
      <c r="B2782" s="30" t="s">
        <v>2910</v>
      </c>
      <c r="C2782" s="30">
        <v>2</v>
      </c>
      <c r="D2782" s="30">
        <v>2</v>
      </c>
      <c r="F2782" s="24" t="str">
        <f>IFERROR(MATCH(A2782,기사별유입!$J$3:$J$3072,0),"")</f>
        <v/>
      </c>
      <c r="G2782" s="24" t="str">
        <f>IF(F2782="","",F2782&amp;"@"&amp;COUNTIF($F$1:F2782,F2782))</f>
        <v/>
      </c>
      <c r="H2782" s="24" t="str">
        <f t="shared" si="43"/>
        <v>Google 검색</v>
      </c>
      <c r="J2782" s="24" t="str">
        <f>IF(F2782="","",INDEX('기사 리스트'!B:B,MATCH("https://skinnonews.com"&amp;A2782,'기사 리스트'!C:C,0)))</f>
        <v/>
      </c>
    </row>
    <row r="2783" spans="1:10">
      <c r="A2783" s="30" t="s">
        <v>4603</v>
      </c>
      <c r="B2783" s="30">
        <v>2</v>
      </c>
      <c r="C2783" s="30">
        <v>2</v>
      </c>
      <c r="D2783" s="30">
        <v>1</v>
      </c>
      <c r="F2783" s="24" t="str">
        <f>IFERROR(MATCH(A2783,기사별유입!$J$3:$J$3072,0),"")</f>
        <v/>
      </c>
      <c r="G2783" s="24" t="str">
        <f>IF(F2783="","",F2783&amp;"@"&amp;COUNTIF($F$1:F2783,F2783))</f>
        <v/>
      </c>
      <c r="H2783" s="24" t="str">
        <f t="shared" si="43"/>
        <v>2</v>
      </c>
      <c r="J2783" s="24" t="str">
        <f>IF(F2783="","",INDEX('기사 리스트'!B:B,MATCH("https://skinnonews.com"&amp;A2783,'기사 리스트'!C:C,0)))</f>
        <v/>
      </c>
    </row>
    <row r="2784" spans="1:10">
      <c r="A2784" s="30" t="s">
        <v>4604</v>
      </c>
      <c r="B2784" s="30">
        <v>2</v>
      </c>
      <c r="C2784" s="30">
        <v>1</v>
      </c>
      <c r="D2784" s="30">
        <v>2</v>
      </c>
      <c r="F2784" s="24" t="str">
        <f>IFERROR(MATCH(A2784,기사별유입!$J$3:$J$3072,0),"")</f>
        <v/>
      </c>
      <c r="G2784" s="24" t="str">
        <f>IF(F2784="","",F2784&amp;"@"&amp;COUNTIF($F$1:F2784,F2784))</f>
        <v/>
      </c>
      <c r="H2784" s="24" t="str">
        <f t="shared" si="43"/>
        <v>2</v>
      </c>
      <c r="J2784" s="24" t="str">
        <f>IF(F2784="","",INDEX('기사 리스트'!B:B,MATCH("https://skinnonews.com"&amp;A2784,'기사 리스트'!C:C,0)))</f>
        <v/>
      </c>
    </row>
    <row r="2785" spans="1:10">
      <c r="A2785" s="30" t="s">
        <v>3785</v>
      </c>
      <c r="B2785" s="30" t="s">
        <v>2910</v>
      </c>
      <c r="C2785" s="30">
        <v>2</v>
      </c>
      <c r="D2785" s="30">
        <v>1</v>
      </c>
      <c r="F2785" s="24" t="str">
        <f>IFERROR(MATCH(A2785,기사별유입!$J$3:$J$3072,0),"")</f>
        <v/>
      </c>
      <c r="G2785" s="24" t="str">
        <f>IF(F2785="","",F2785&amp;"@"&amp;COUNTIF($F$1:F2785,F2785))</f>
        <v/>
      </c>
      <c r="H2785" s="24" t="str">
        <f t="shared" si="43"/>
        <v>Google 검색</v>
      </c>
      <c r="J2785" s="24" t="str">
        <f>IF(F2785="","",INDEX('기사 리스트'!B:B,MATCH("https://skinnonews.com"&amp;A2785,'기사 리스트'!C:C,0)))</f>
        <v/>
      </c>
    </row>
    <row r="2786" spans="1:10">
      <c r="A2786" s="30" t="s">
        <v>3786</v>
      </c>
      <c r="B2786" s="30" t="s">
        <v>2909</v>
      </c>
      <c r="C2786" s="30">
        <v>2</v>
      </c>
      <c r="D2786" s="30">
        <v>2</v>
      </c>
      <c r="F2786" s="24" t="str">
        <f>IFERROR(MATCH(A2786,기사별유입!$J$3:$J$3072,0),"")</f>
        <v/>
      </c>
      <c r="G2786" s="24" t="str">
        <f>IF(F2786="","",F2786&amp;"@"&amp;COUNTIF($F$1:F2786,F2786))</f>
        <v/>
      </c>
      <c r="H2786" s="24" t="str">
        <f t="shared" si="43"/>
        <v>직접유입</v>
      </c>
      <c r="J2786" s="24" t="str">
        <f>IF(F2786="","",INDEX('기사 리스트'!B:B,MATCH("https://skinnonews.com"&amp;A2786,'기사 리스트'!C:C,0)))</f>
        <v/>
      </c>
    </row>
    <row r="2787" spans="1:10">
      <c r="A2787" s="30" t="s">
        <v>2650</v>
      </c>
      <c r="B2787" s="30" t="s">
        <v>2909</v>
      </c>
      <c r="C2787" s="30">
        <v>2</v>
      </c>
      <c r="D2787" s="30">
        <v>1</v>
      </c>
      <c r="F2787" s="24" t="str">
        <f>IFERROR(MATCH(A2787,기사별유입!$J$3:$J$3072,0),"")</f>
        <v/>
      </c>
      <c r="G2787" s="24" t="str">
        <f>IF(F2787="","",F2787&amp;"@"&amp;COUNTIF($F$1:F2787,F2787))</f>
        <v/>
      </c>
      <c r="H2787" s="24" t="str">
        <f t="shared" si="43"/>
        <v>직접유입</v>
      </c>
      <c r="J2787" s="24" t="str">
        <f>IF(F2787="","",INDEX('기사 리스트'!B:B,MATCH("https://skinnonews.com"&amp;A2787,'기사 리스트'!C:C,0)))</f>
        <v/>
      </c>
    </row>
    <row r="2788" spans="1:10">
      <c r="A2788" s="30" t="s">
        <v>2650</v>
      </c>
      <c r="B2788" s="30" t="s">
        <v>2911</v>
      </c>
      <c r="C2788" s="30">
        <v>2</v>
      </c>
      <c r="D2788" s="30">
        <v>1</v>
      </c>
      <c r="F2788" s="24" t="str">
        <f>IFERROR(MATCH(A2788,기사별유입!$J$3:$J$3072,0),"")</f>
        <v/>
      </c>
      <c r="G2788" s="24" t="str">
        <f>IF(F2788="","",F2788&amp;"@"&amp;COUNTIF($F$1:F2788,F2788))</f>
        <v/>
      </c>
      <c r="H2788" s="24" t="str">
        <f t="shared" si="43"/>
        <v>Naver 검색</v>
      </c>
      <c r="J2788" s="24" t="str">
        <f>IF(F2788="","",INDEX('기사 리스트'!B:B,MATCH("https://skinnonews.com"&amp;A2788,'기사 리스트'!C:C,0)))</f>
        <v/>
      </c>
    </row>
    <row r="2789" spans="1:10">
      <c r="A2789" s="30" t="s">
        <v>3787</v>
      </c>
      <c r="B2789" s="30" t="s">
        <v>2910</v>
      </c>
      <c r="C2789" s="30">
        <v>2</v>
      </c>
      <c r="D2789" s="30">
        <v>1</v>
      </c>
      <c r="F2789" s="24" t="str">
        <f>IFERROR(MATCH(A2789,기사별유입!$J$3:$J$3072,0),"")</f>
        <v/>
      </c>
      <c r="G2789" s="24" t="str">
        <f>IF(F2789="","",F2789&amp;"@"&amp;COUNTIF($F$1:F2789,F2789))</f>
        <v/>
      </c>
      <c r="H2789" s="24" t="str">
        <f t="shared" si="43"/>
        <v>Google 검색</v>
      </c>
      <c r="J2789" s="24" t="str">
        <f>IF(F2789="","",INDEX('기사 리스트'!B:B,MATCH("https://skinnonews.com"&amp;A2789,'기사 리스트'!C:C,0)))</f>
        <v/>
      </c>
    </row>
    <row r="2790" spans="1:10">
      <c r="A2790" s="30" t="s">
        <v>3788</v>
      </c>
      <c r="B2790" s="30" t="s">
        <v>2910</v>
      </c>
      <c r="C2790" s="30">
        <v>2</v>
      </c>
      <c r="D2790" s="30">
        <v>1</v>
      </c>
      <c r="F2790" s="24" t="str">
        <f>IFERROR(MATCH(A2790,기사별유입!$J$3:$J$3072,0),"")</f>
        <v/>
      </c>
      <c r="G2790" s="24" t="str">
        <f>IF(F2790="","",F2790&amp;"@"&amp;COUNTIF($F$1:F2790,F2790))</f>
        <v/>
      </c>
      <c r="H2790" s="24" t="str">
        <f t="shared" si="43"/>
        <v>Google 검색</v>
      </c>
      <c r="J2790" s="24" t="str">
        <f>IF(F2790="","",INDEX('기사 리스트'!B:B,MATCH("https://skinnonews.com"&amp;A2790,'기사 리스트'!C:C,0)))</f>
        <v/>
      </c>
    </row>
    <row r="2791" spans="1:10">
      <c r="A2791" s="30" t="s">
        <v>3789</v>
      </c>
      <c r="B2791" s="30" t="s">
        <v>2925</v>
      </c>
      <c r="C2791" s="30">
        <v>2</v>
      </c>
      <c r="D2791" s="30">
        <v>2</v>
      </c>
      <c r="F2791" s="24" t="str">
        <f>IFERROR(MATCH(A2791,기사별유입!$J$3:$J$3072,0),"")</f>
        <v/>
      </c>
      <c r="G2791" s="24" t="str">
        <f>IF(F2791="","",F2791&amp;"@"&amp;COUNTIF($F$1:F2791,F2791))</f>
        <v/>
      </c>
      <c r="H2791" s="24" t="str">
        <f t="shared" si="43"/>
        <v>Naver.com</v>
      </c>
      <c r="J2791" s="24" t="str">
        <f>IF(F2791="","",INDEX('기사 리스트'!B:B,MATCH("https://skinnonews.com"&amp;A2791,'기사 리스트'!C:C,0)))</f>
        <v/>
      </c>
    </row>
    <row r="2792" spans="1:10">
      <c r="A2792" s="30" t="s">
        <v>4605</v>
      </c>
      <c r="B2792" s="30">
        <v>2</v>
      </c>
      <c r="C2792" s="30">
        <v>2</v>
      </c>
      <c r="D2792" s="30">
        <v>1</v>
      </c>
      <c r="F2792" s="24" t="str">
        <f>IFERROR(MATCH(A2792,기사별유입!$J$3:$J$3072,0),"")</f>
        <v/>
      </c>
      <c r="G2792" s="24" t="str">
        <f>IF(F2792="","",F2792&amp;"@"&amp;COUNTIF($F$1:F2792,F2792))</f>
        <v/>
      </c>
      <c r="H2792" s="24" t="str">
        <f t="shared" si="43"/>
        <v>2</v>
      </c>
      <c r="J2792" s="24" t="str">
        <f>IF(F2792="","",INDEX('기사 리스트'!B:B,MATCH("https://skinnonews.com"&amp;A2792,'기사 리스트'!C:C,0)))</f>
        <v/>
      </c>
    </row>
    <row r="2793" spans="1:10">
      <c r="A2793" s="30" t="s">
        <v>3362</v>
      </c>
      <c r="B2793" s="30" t="s">
        <v>2910</v>
      </c>
      <c r="C2793" s="30">
        <v>2</v>
      </c>
      <c r="D2793" s="30">
        <v>1</v>
      </c>
      <c r="F2793" s="24" t="str">
        <f>IFERROR(MATCH(A2793,기사별유입!$J$3:$J$3072,0),"")</f>
        <v/>
      </c>
      <c r="G2793" s="24" t="str">
        <f>IF(F2793="","",F2793&amp;"@"&amp;COUNTIF($F$1:F2793,F2793))</f>
        <v/>
      </c>
      <c r="H2793" s="24" t="str">
        <f t="shared" si="43"/>
        <v>Google 검색</v>
      </c>
      <c r="J2793" s="24" t="str">
        <f>IF(F2793="","",INDEX('기사 리스트'!B:B,MATCH("https://skinnonews.com"&amp;A2793,'기사 리스트'!C:C,0)))</f>
        <v/>
      </c>
    </row>
    <row r="2794" spans="1:10">
      <c r="A2794" s="30" t="s">
        <v>3790</v>
      </c>
      <c r="B2794" s="30" t="s">
        <v>2925</v>
      </c>
      <c r="C2794" s="30">
        <v>2</v>
      </c>
      <c r="D2794" s="30">
        <v>1</v>
      </c>
      <c r="F2794" s="24" t="str">
        <f>IFERROR(MATCH(A2794,기사별유입!$J$3:$J$3072,0),"")</f>
        <v/>
      </c>
      <c r="G2794" s="24" t="str">
        <f>IF(F2794="","",F2794&amp;"@"&amp;COUNTIF($F$1:F2794,F2794))</f>
        <v/>
      </c>
      <c r="H2794" s="24" t="str">
        <f t="shared" si="43"/>
        <v>Naver.com</v>
      </c>
      <c r="J2794" s="24" t="str">
        <f>IF(F2794="","",INDEX('기사 리스트'!B:B,MATCH("https://skinnonews.com"&amp;A2794,'기사 리스트'!C:C,0)))</f>
        <v/>
      </c>
    </row>
    <row r="2795" spans="1:10">
      <c r="A2795" s="30" t="s">
        <v>3791</v>
      </c>
      <c r="B2795" s="30" t="s">
        <v>2910</v>
      </c>
      <c r="C2795" s="30">
        <v>2</v>
      </c>
      <c r="D2795" s="30">
        <v>1</v>
      </c>
      <c r="F2795" s="24" t="str">
        <f>IFERROR(MATCH(A2795,기사별유입!$J$3:$J$3072,0),"")</f>
        <v/>
      </c>
      <c r="G2795" s="24" t="str">
        <f>IF(F2795="","",F2795&amp;"@"&amp;COUNTIF($F$1:F2795,F2795))</f>
        <v/>
      </c>
      <c r="H2795" s="24" t="str">
        <f t="shared" si="43"/>
        <v>Google 검색</v>
      </c>
      <c r="J2795" s="24" t="str">
        <f>IF(F2795="","",INDEX('기사 리스트'!B:B,MATCH("https://skinnonews.com"&amp;A2795,'기사 리스트'!C:C,0)))</f>
        <v/>
      </c>
    </row>
    <row r="2796" spans="1:10">
      <c r="A2796" s="30" t="s">
        <v>2037</v>
      </c>
      <c r="B2796" s="30" t="s">
        <v>2926</v>
      </c>
      <c r="C2796" s="30">
        <v>2</v>
      </c>
      <c r="D2796" s="30">
        <v>1</v>
      </c>
      <c r="F2796" s="24" t="str">
        <f>IFERROR(MATCH(A2796,기사별유입!$J$3:$J$3072,0),"")</f>
        <v/>
      </c>
      <c r="G2796" s="24" t="str">
        <f>IF(F2796="","",F2796&amp;"@"&amp;COUNTIF($F$1:F2796,F2796))</f>
        <v/>
      </c>
      <c r="H2796" s="24" t="str">
        <f t="shared" si="43"/>
        <v>Instagramstory</v>
      </c>
      <c r="J2796" s="24" t="str">
        <f>IF(F2796="","",INDEX('기사 리스트'!B:B,MATCH("https://skinnonews.com"&amp;A2796,'기사 리스트'!C:C,0)))</f>
        <v/>
      </c>
    </row>
    <row r="2797" spans="1:10">
      <c r="A2797" s="30" t="s">
        <v>2037</v>
      </c>
      <c r="B2797" s="30" t="s">
        <v>2923</v>
      </c>
      <c r="C2797" s="30">
        <v>2</v>
      </c>
      <c r="D2797" s="30">
        <v>1</v>
      </c>
      <c r="F2797" s="24" t="str">
        <f>IFERROR(MATCH(A2797,기사별유입!$J$3:$J$3072,0),"")</f>
        <v/>
      </c>
      <c r="G2797" s="24" t="str">
        <f>IF(F2797="","",F2797&amp;"@"&amp;COUNTIF($F$1:F2797,F2797))</f>
        <v/>
      </c>
      <c r="H2797" s="24" t="str">
        <f t="shared" si="43"/>
        <v>Ozmailer.com</v>
      </c>
      <c r="J2797" s="24" t="str">
        <f>IF(F2797="","",INDEX('기사 리스트'!B:B,MATCH("https://skinnonews.com"&amp;A2797,'기사 리스트'!C:C,0)))</f>
        <v/>
      </c>
    </row>
    <row r="2798" spans="1:10">
      <c r="A2798" s="30" t="s">
        <v>4606</v>
      </c>
      <c r="B2798" s="30">
        <v>2</v>
      </c>
      <c r="C2798" s="30">
        <v>2</v>
      </c>
      <c r="D2798" s="30">
        <v>1</v>
      </c>
      <c r="F2798" s="24" t="str">
        <f>IFERROR(MATCH(A2798,기사별유입!$J$3:$J$3072,0),"")</f>
        <v/>
      </c>
      <c r="G2798" s="24" t="str">
        <f>IF(F2798="","",F2798&amp;"@"&amp;COUNTIF($F$1:F2798,F2798))</f>
        <v/>
      </c>
      <c r="H2798" s="24" t="str">
        <f t="shared" si="43"/>
        <v>2</v>
      </c>
      <c r="J2798" s="24" t="str">
        <f>IF(F2798="","",INDEX('기사 리스트'!B:B,MATCH("https://skinnonews.com"&amp;A2798,'기사 리스트'!C:C,0)))</f>
        <v/>
      </c>
    </row>
    <row r="2799" spans="1:10">
      <c r="A2799" s="30" t="s">
        <v>2350</v>
      </c>
      <c r="B2799" s="30" t="s">
        <v>2910</v>
      </c>
      <c r="C2799" s="30">
        <v>2</v>
      </c>
      <c r="D2799" s="30">
        <v>1</v>
      </c>
      <c r="F2799" s="24" t="str">
        <f>IFERROR(MATCH(A2799,기사별유입!$J$3:$J$3072,0),"")</f>
        <v/>
      </c>
      <c r="G2799" s="24" t="str">
        <f>IF(F2799="","",F2799&amp;"@"&amp;COUNTIF($F$1:F2799,F2799))</f>
        <v/>
      </c>
      <c r="H2799" s="24" t="str">
        <f t="shared" si="43"/>
        <v>Google 검색</v>
      </c>
      <c r="J2799" s="24" t="str">
        <f>IF(F2799="","",INDEX('기사 리스트'!B:B,MATCH("https://skinnonews.com"&amp;A2799,'기사 리스트'!C:C,0)))</f>
        <v/>
      </c>
    </row>
    <row r="2800" spans="1:10">
      <c r="A2800" s="30" t="s">
        <v>2038</v>
      </c>
      <c r="B2800" s="30" t="s">
        <v>2910</v>
      </c>
      <c r="C2800" s="30">
        <v>2</v>
      </c>
      <c r="D2800" s="30">
        <v>2</v>
      </c>
      <c r="F2800" s="24" t="str">
        <f>IFERROR(MATCH(A2800,기사별유입!$J$3:$J$3072,0),"")</f>
        <v/>
      </c>
      <c r="G2800" s="24" t="str">
        <f>IF(F2800="","",F2800&amp;"@"&amp;COUNTIF($F$1:F2800,F2800))</f>
        <v/>
      </c>
      <c r="H2800" s="24" t="str">
        <f t="shared" si="43"/>
        <v>Google 검색</v>
      </c>
      <c r="J2800" s="24" t="str">
        <f>IF(F2800="","",INDEX('기사 리스트'!B:B,MATCH("https://skinnonews.com"&amp;A2800,'기사 리스트'!C:C,0)))</f>
        <v/>
      </c>
    </row>
    <row r="2801" spans="1:10">
      <c r="A2801" s="30" t="s">
        <v>4607</v>
      </c>
      <c r="B2801" s="30">
        <v>2</v>
      </c>
      <c r="C2801" s="30">
        <v>1</v>
      </c>
      <c r="D2801" s="30">
        <v>2</v>
      </c>
      <c r="F2801" s="24" t="str">
        <f>IFERROR(MATCH(A2801,기사별유입!$J$3:$J$3072,0),"")</f>
        <v/>
      </c>
      <c r="G2801" s="24" t="str">
        <f>IF(F2801="","",F2801&amp;"@"&amp;COUNTIF($F$1:F2801,F2801))</f>
        <v/>
      </c>
      <c r="H2801" s="24" t="str">
        <f t="shared" si="43"/>
        <v>2</v>
      </c>
      <c r="J2801" s="24" t="str">
        <f>IF(F2801="","",INDEX('기사 리스트'!B:B,MATCH("https://skinnonews.com"&amp;A2801,'기사 리스트'!C:C,0)))</f>
        <v/>
      </c>
    </row>
    <row r="2802" spans="1:10">
      <c r="A2802" s="30" t="s">
        <v>4608</v>
      </c>
      <c r="B2802" s="30">
        <v>2</v>
      </c>
      <c r="C2802" s="30">
        <v>1</v>
      </c>
      <c r="D2802" s="30">
        <v>2</v>
      </c>
      <c r="F2802" s="24" t="str">
        <f>IFERROR(MATCH(A2802,기사별유입!$J$3:$J$3072,0),"")</f>
        <v/>
      </c>
      <c r="G2802" s="24" t="str">
        <f>IF(F2802="","",F2802&amp;"@"&amp;COUNTIF($F$1:F2802,F2802))</f>
        <v/>
      </c>
      <c r="H2802" s="24" t="str">
        <f t="shared" si="43"/>
        <v>2</v>
      </c>
      <c r="J2802" s="24" t="str">
        <f>IF(F2802="","",INDEX('기사 리스트'!B:B,MATCH("https://skinnonews.com"&amp;A2802,'기사 리스트'!C:C,0)))</f>
        <v/>
      </c>
    </row>
    <row r="2803" spans="1:10">
      <c r="A2803" s="30" t="s">
        <v>2889</v>
      </c>
      <c r="B2803" s="30" t="s">
        <v>2910</v>
      </c>
      <c r="C2803" s="30">
        <v>2</v>
      </c>
      <c r="D2803" s="30">
        <v>2</v>
      </c>
      <c r="F2803" s="24" t="str">
        <f>IFERROR(MATCH(A2803,기사별유입!$J$3:$J$3072,0),"")</f>
        <v/>
      </c>
      <c r="G2803" s="24" t="str">
        <f>IF(F2803="","",F2803&amp;"@"&amp;COUNTIF($F$1:F2803,F2803))</f>
        <v/>
      </c>
      <c r="H2803" s="24" t="str">
        <f t="shared" si="43"/>
        <v>Google 검색</v>
      </c>
      <c r="J2803" s="24" t="str">
        <f>IF(F2803="","",INDEX('기사 리스트'!B:B,MATCH("https://skinnonews.com"&amp;A2803,'기사 리스트'!C:C,0)))</f>
        <v/>
      </c>
    </row>
    <row r="2804" spans="1:10">
      <c r="A2804" s="30" t="s">
        <v>2653</v>
      </c>
      <c r="B2804" s="30" t="s">
        <v>2909</v>
      </c>
      <c r="C2804" s="30">
        <v>2</v>
      </c>
      <c r="D2804" s="30">
        <v>2</v>
      </c>
      <c r="F2804" s="24" t="str">
        <f>IFERROR(MATCH(A2804,기사별유입!$J$3:$J$3072,0),"")</f>
        <v/>
      </c>
      <c r="G2804" s="24" t="str">
        <f>IF(F2804="","",F2804&amp;"@"&amp;COUNTIF($F$1:F2804,F2804))</f>
        <v/>
      </c>
      <c r="H2804" s="24" t="str">
        <f t="shared" si="43"/>
        <v>직접유입</v>
      </c>
      <c r="J2804" s="24" t="str">
        <f>IF(F2804="","",INDEX('기사 리스트'!B:B,MATCH("https://skinnonews.com"&amp;A2804,'기사 리스트'!C:C,0)))</f>
        <v/>
      </c>
    </row>
    <row r="2805" spans="1:10">
      <c r="A2805" s="30" t="s">
        <v>3793</v>
      </c>
      <c r="B2805" s="30" t="s">
        <v>2910</v>
      </c>
      <c r="C2805" s="30">
        <v>2</v>
      </c>
      <c r="D2805" s="30">
        <v>1</v>
      </c>
      <c r="F2805" s="24" t="str">
        <f>IFERROR(MATCH(A2805,기사별유입!$J$3:$J$3072,0),"")</f>
        <v/>
      </c>
      <c r="G2805" s="24" t="str">
        <f>IF(F2805="","",F2805&amp;"@"&amp;COUNTIF($F$1:F2805,F2805))</f>
        <v/>
      </c>
      <c r="H2805" s="24" t="str">
        <f t="shared" si="43"/>
        <v>Google 검색</v>
      </c>
      <c r="J2805" s="24" t="str">
        <f>IF(F2805="","",INDEX('기사 리스트'!B:B,MATCH("https://skinnonews.com"&amp;A2805,'기사 리스트'!C:C,0)))</f>
        <v/>
      </c>
    </row>
    <row r="2806" spans="1:10">
      <c r="A2806" s="30" t="s">
        <v>1729</v>
      </c>
      <c r="B2806" s="30" t="s">
        <v>2925</v>
      </c>
      <c r="C2806" s="30">
        <v>2</v>
      </c>
      <c r="D2806" s="30">
        <v>1</v>
      </c>
      <c r="F2806" s="24" t="str">
        <f>IFERROR(MATCH(A2806,기사별유입!$J$3:$J$3072,0),"")</f>
        <v/>
      </c>
      <c r="G2806" s="24" t="str">
        <f>IF(F2806="","",F2806&amp;"@"&amp;COUNTIF($F$1:F2806,F2806))</f>
        <v/>
      </c>
      <c r="H2806" s="24" t="str">
        <f t="shared" si="43"/>
        <v>Naver.com</v>
      </c>
      <c r="J2806" s="24" t="str">
        <f>IF(F2806="","",INDEX('기사 리스트'!B:B,MATCH("https://skinnonews.com"&amp;A2806,'기사 리스트'!C:C,0)))</f>
        <v/>
      </c>
    </row>
    <row r="2807" spans="1:10">
      <c r="A2807" s="30" t="s">
        <v>3546</v>
      </c>
      <c r="B2807" s="30" t="s">
        <v>2925</v>
      </c>
      <c r="C2807" s="30">
        <v>2</v>
      </c>
      <c r="D2807" s="30">
        <v>1</v>
      </c>
      <c r="F2807" s="24" t="str">
        <f>IFERROR(MATCH(A2807,기사별유입!$J$3:$J$3072,0),"")</f>
        <v/>
      </c>
      <c r="G2807" s="24" t="str">
        <f>IF(F2807="","",F2807&amp;"@"&amp;COUNTIF($F$1:F2807,F2807))</f>
        <v/>
      </c>
      <c r="H2807" s="24" t="str">
        <f t="shared" si="43"/>
        <v>Naver.com</v>
      </c>
      <c r="J2807" s="24" t="str">
        <f>IF(F2807="","",INDEX('기사 리스트'!B:B,MATCH("https://skinnonews.com"&amp;A2807,'기사 리스트'!C:C,0)))</f>
        <v/>
      </c>
    </row>
    <row r="2808" spans="1:10">
      <c r="A2808" s="30" t="s">
        <v>2236</v>
      </c>
      <c r="B2808" s="30" t="s">
        <v>2910</v>
      </c>
      <c r="C2808" s="30">
        <v>2</v>
      </c>
      <c r="D2808" s="30">
        <v>1</v>
      </c>
      <c r="F2808" s="24" t="str">
        <f>IFERROR(MATCH(A2808,기사별유입!$J$3:$J$3072,0),"")</f>
        <v/>
      </c>
      <c r="G2808" s="24" t="str">
        <f>IF(F2808="","",F2808&amp;"@"&amp;COUNTIF($F$1:F2808,F2808))</f>
        <v/>
      </c>
      <c r="H2808" s="24" t="str">
        <f t="shared" si="43"/>
        <v>Google 검색</v>
      </c>
      <c r="J2808" s="24" t="str">
        <f>IF(F2808="","",INDEX('기사 리스트'!B:B,MATCH("https://skinnonews.com"&amp;A2808,'기사 리스트'!C:C,0)))</f>
        <v/>
      </c>
    </row>
    <row r="2809" spans="1:10">
      <c r="A2809" s="30" t="s">
        <v>4609</v>
      </c>
      <c r="B2809" s="30">
        <v>2</v>
      </c>
      <c r="C2809" s="30">
        <v>2</v>
      </c>
      <c r="D2809" s="30">
        <v>1</v>
      </c>
      <c r="F2809" s="24" t="str">
        <f>IFERROR(MATCH(A2809,기사별유입!$J$3:$J$3072,0),"")</f>
        <v/>
      </c>
      <c r="G2809" s="24" t="str">
        <f>IF(F2809="","",F2809&amp;"@"&amp;COUNTIF($F$1:F2809,F2809))</f>
        <v/>
      </c>
      <c r="H2809" s="24" t="str">
        <f t="shared" si="43"/>
        <v>2</v>
      </c>
      <c r="J2809" s="24" t="str">
        <f>IF(F2809="","",INDEX('기사 리스트'!B:B,MATCH("https://skinnonews.com"&amp;A2809,'기사 리스트'!C:C,0)))</f>
        <v/>
      </c>
    </row>
    <row r="2810" spans="1:10">
      <c r="A2810" s="30" t="s">
        <v>4610</v>
      </c>
      <c r="B2810" s="30">
        <v>2</v>
      </c>
      <c r="C2810" s="30">
        <v>1</v>
      </c>
      <c r="D2810" s="30">
        <v>2</v>
      </c>
      <c r="F2810" s="24" t="str">
        <f>IFERROR(MATCH(A2810,기사별유입!$J$3:$J$3072,0),"")</f>
        <v/>
      </c>
      <c r="G2810" s="24" t="str">
        <f>IF(F2810="","",F2810&amp;"@"&amp;COUNTIF($F$1:F2810,F2810))</f>
        <v/>
      </c>
      <c r="H2810" s="24" t="str">
        <f t="shared" si="43"/>
        <v>2</v>
      </c>
      <c r="J2810" s="24" t="str">
        <f>IF(F2810="","",INDEX('기사 리스트'!B:B,MATCH("https://skinnonews.com"&amp;A2810,'기사 리스트'!C:C,0)))</f>
        <v/>
      </c>
    </row>
    <row r="2811" spans="1:10">
      <c r="A2811" s="30" t="s">
        <v>2893</v>
      </c>
      <c r="B2811" s="30" t="s">
        <v>2910</v>
      </c>
      <c r="C2811" s="30">
        <v>2</v>
      </c>
      <c r="D2811" s="30">
        <v>2</v>
      </c>
      <c r="F2811" s="24" t="str">
        <f>IFERROR(MATCH(A2811,기사별유입!$J$3:$J$3072,0),"")</f>
        <v/>
      </c>
      <c r="G2811" s="24" t="str">
        <f>IF(F2811="","",F2811&amp;"@"&amp;COUNTIF($F$1:F2811,F2811))</f>
        <v/>
      </c>
      <c r="H2811" s="24" t="str">
        <f t="shared" si="43"/>
        <v>Google 검색</v>
      </c>
      <c r="J2811" s="24" t="str">
        <f>IF(F2811="","",INDEX('기사 리스트'!B:B,MATCH("https://skinnonews.com"&amp;A2811,'기사 리스트'!C:C,0)))</f>
        <v/>
      </c>
    </row>
    <row r="2812" spans="1:10">
      <c r="A2812" s="30" t="s">
        <v>3795</v>
      </c>
      <c r="B2812" s="30" t="s">
        <v>2910</v>
      </c>
      <c r="C2812" s="30">
        <v>2</v>
      </c>
      <c r="D2812" s="30">
        <v>1</v>
      </c>
      <c r="F2812" s="24" t="str">
        <f>IFERROR(MATCH(A2812,기사별유입!$J$3:$J$3072,0),"")</f>
        <v/>
      </c>
      <c r="G2812" s="24" t="str">
        <f>IF(F2812="","",F2812&amp;"@"&amp;COUNTIF($F$1:F2812,F2812))</f>
        <v/>
      </c>
      <c r="H2812" s="24" t="str">
        <f t="shared" si="43"/>
        <v>Google 검색</v>
      </c>
      <c r="J2812" s="24" t="str">
        <f>IF(F2812="","",INDEX('기사 리스트'!B:B,MATCH("https://skinnonews.com"&amp;A2812,'기사 리스트'!C:C,0)))</f>
        <v/>
      </c>
    </row>
    <row r="2813" spans="1:10">
      <c r="A2813" s="30" t="s">
        <v>4611</v>
      </c>
      <c r="B2813" s="30">
        <v>2</v>
      </c>
      <c r="C2813" s="30">
        <v>2</v>
      </c>
      <c r="D2813" s="30">
        <v>1</v>
      </c>
      <c r="F2813" s="24" t="str">
        <f>IFERROR(MATCH(A2813,기사별유입!$J$3:$J$3072,0),"")</f>
        <v/>
      </c>
      <c r="G2813" s="24" t="str">
        <f>IF(F2813="","",F2813&amp;"@"&amp;COUNTIF($F$1:F2813,F2813))</f>
        <v/>
      </c>
      <c r="H2813" s="24" t="str">
        <f t="shared" si="43"/>
        <v>2</v>
      </c>
      <c r="J2813" s="24" t="str">
        <f>IF(F2813="","",INDEX('기사 리스트'!B:B,MATCH("https://skinnonews.com"&amp;A2813,'기사 리스트'!C:C,0)))</f>
        <v/>
      </c>
    </row>
    <row r="2814" spans="1:10">
      <c r="A2814" s="30" t="s">
        <v>2992</v>
      </c>
      <c r="B2814" s="30">
        <v>2</v>
      </c>
      <c r="C2814" s="30">
        <v>2</v>
      </c>
      <c r="D2814" s="30">
        <v>1</v>
      </c>
      <c r="F2814" s="24" t="str">
        <f>IFERROR(MATCH(A2814,기사별유입!$J$3:$J$3072,0),"")</f>
        <v/>
      </c>
      <c r="G2814" s="24" t="str">
        <f>IF(F2814="","",F2814&amp;"@"&amp;COUNTIF($F$1:F2814,F2814))</f>
        <v/>
      </c>
      <c r="H2814" s="24" t="str">
        <f t="shared" si="43"/>
        <v>2</v>
      </c>
      <c r="J2814" s="24" t="str">
        <f>IF(F2814="","",INDEX('기사 리스트'!B:B,MATCH("https://skinnonews.com"&amp;A2814,'기사 리스트'!C:C,0)))</f>
        <v/>
      </c>
    </row>
    <row r="2815" spans="1:10">
      <c r="A2815" s="30" t="s">
        <v>3368</v>
      </c>
      <c r="B2815" s="30" t="s">
        <v>2910</v>
      </c>
      <c r="C2815" s="30">
        <v>2</v>
      </c>
      <c r="D2815" s="30">
        <v>2</v>
      </c>
      <c r="F2815" s="24" t="str">
        <f>IFERROR(MATCH(A2815,기사별유입!$J$3:$J$3072,0),"")</f>
        <v/>
      </c>
      <c r="G2815" s="24" t="str">
        <f>IF(F2815="","",F2815&amp;"@"&amp;COUNTIF($F$1:F2815,F2815))</f>
        <v/>
      </c>
      <c r="H2815" s="24" t="str">
        <f t="shared" si="43"/>
        <v>Google 검색</v>
      </c>
      <c r="J2815" s="24" t="str">
        <f>IF(F2815="","",INDEX('기사 리스트'!B:B,MATCH("https://skinnonews.com"&amp;A2815,'기사 리스트'!C:C,0)))</f>
        <v/>
      </c>
    </row>
    <row r="2816" spans="1:10">
      <c r="A2816" s="30" t="s">
        <v>4612</v>
      </c>
      <c r="B2816" s="30">
        <v>2</v>
      </c>
      <c r="C2816" s="30">
        <v>1</v>
      </c>
      <c r="D2816" s="30">
        <v>2</v>
      </c>
      <c r="F2816" s="24" t="str">
        <f>IFERROR(MATCH(A2816,기사별유입!$J$3:$J$3072,0),"")</f>
        <v/>
      </c>
      <c r="G2816" s="24" t="str">
        <f>IF(F2816="","",F2816&amp;"@"&amp;COUNTIF($F$1:F2816,F2816))</f>
        <v/>
      </c>
      <c r="H2816" s="24" t="str">
        <f t="shared" si="43"/>
        <v>2</v>
      </c>
      <c r="J2816" s="24" t="str">
        <f>IF(F2816="","",INDEX('기사 리스트'!B:B,MATCH("https://skinnonews.com"&amp;A2816,'기사 리스트'!C:C,0)))</f>
        <v/>
      </c>
    </row>
    <row r="2817" spans="1:10">
      <c r="A2817" s="30" t="s">
        <v>4613</v>
      </c>
      <c r="B2817" s="30">
        <v>2</v>
      </c>
      <c r="C2817" s="30">
        <v>1</v>
      </c>
      <c r="D2817" s="30">
        <v>2</v>
      </c>
      <c r="F2817" s="24" t="str">
        <f>IFERROR(MATCH(A2817,기사별유입!$J$3:$J$3072,0),"")</f>
        <v/>
      </c>
      <c r="G2817" s="24" t="str">
        <f>IF(F2817="","",F2817&amp;"@"&amp;COUNTIF($F$1:F2817,F2817))</f>
        <v/>
      </c>
      <c r="H2817" s="24" t="str">
        <f t="shared" si="43"/>
        <v>2</v>
      </c>
      <c r="J2817" s="24" t="str">
        <f>IF(F2817="","",INDEX('기사 리스트'!B:B,MATCH("https://skinnonews.com"&amp;A2817,'기사 리스트'!C:C,0)))</f>
        <v/>
      </c>
    </row>
    <row r="2818" spans="1:10">
      <c r="A2818" s="30" t="s">
        <v>3424</v>
      </c>
      <c r="B2818" s="30">
        <v>2</v>
      </c>
      <c r="C2818" s="30">
        <v>2</v>
      </c>
      <c r="D2818" s="30">
        <v>1</v>
      </c>
      <c r="F2818" s="24" t="str">
        <f>IFERROR(MATCH(A2818,기사별유입!$J$3:$J$3072,0),"")</f>
        <v/>
      </c>
      <c r="G2818" s="24" t="str">
        <f>IF(F2818="","",F2818&amp;"@"&amp;COUNTIF($F$1:F2818,F2818))</f>
        <v/>
      </c>
      <c r="H2818" s="24" t="str">
        <f t="shared" si="43"/>
        <v>2</v>
      </c>
      <c r="J2818" s="24" t="str">
        <f>IF(F2818="","",INDEX('기사 리스트'!B:B,MATCH("https://skinnonews.com"&amp;A2818,'기사 리스트'!C:C,0)))</f>
        <v/>
      </c>
    </row>
    <row r="2819" spans="1:10">
      <c r="A2819" s="30" t="s">
        <v>3369</v>
      </c>
      <c r="B2819" s="30" t="s">
        <v>2910</v>
      </c>
      <c r="C2819" s="30">
        <v>2</v>
      </c>
      <c r="D2819" s="30">
        <v>1</v>
      </c>
      <c r="F2819" s="24" t="str">
        <f>IFERROR(MATCH(A2819,기사별유입!$J$3:$J$3072,0),"")</f>
        <v/>
      </c>
      <c r="G2819" s="24" t="str">
        <f>IF(F2819="","",F2819&amp;"@"&amp;COUNTIF($F$1:F2819,F2819))</f>
        <v/>
      </c>
      <c r="H2819" s="24" t="str">
        <f t="shared" ref="H2819:H2882" si="44">IF(B2819="naver","Naver 검색",IF(B2819="google","Google 검색",IF(B2819="(direct)","직접유입",UPPER(LEFT(B2819,1))&amp;MID(B2819,2,99))))</f>
        <v>Google 검색</v>
      </c>
      <c r="J2819" s="24" t="str">
        <f>IF(F2819="","",INDEX('기사 리스트'!B:B,MATCH("https://skinnonews.com"&amp;A2819,'기사 리스트'!C:C,0)))</f>
        <v/>
      </c>
    </row>
    <row r="2820" spans="1:10">
      <c r="A2820" s="30" t="s">
        <v>4614</v>
      </c>
      <c r="B2820" s="30">
        <v>2</v>
      </c>
      <c r="C2820" s="30">
        <v>1</v>
      </c>
      <c r="D2820" s="30">
        <v>2</v>
      </c>
      <c r="F2820" s="24" t="str">
        <f>IFERROR(MATCH(A2820,기사별유입!$J$3:$J$3072,0),"")</f>
        <v/>
      </c>
      <c r="G2820" s="24" t="str">
        <f>IF(F2820="","",F2820&amp;"@"&amp;COUNTIF($F$1:F2820,F2820))</f>
        <v/>
      </c>
      <c r="H2820" s="24" t="str">
        <f t="shared" si="44"/>
        <v>2</v>
      </c>
      <c r="J2820" s="24" t="str">
        <f>IF(F2820="","",INDEX('기사 리스트'!B:B,MATCH("https://skinnonews.com"&amp;A2820,'기사 리스트'!C:C,0)))</f>
        <v/>
      </c>
    </row>
    <row r="2821" spans="1:10">
      <c r="A2821" s="30" t="s">
        <v>4615</v>
      </c>
      <c r="B2821" s="30">
        <v>2</v>
      </c>
      <c r="C2821" s="30">
        <v>1</v>
      </c>
      <c r="D2821" s="30">
        <v>2</v>
      </c>
      <c r="F2821" s="24" t="str">
        <f>IFERROR(MATCH(A2821,기사별유입!$J$3:$J$3072,0),"")</f>
        <v/>
      </c>
      <c r="G2821" s="24" t="str">
        <f>IF(F2821="","",F2821&amp;"@"&amp;COUNTIF($F$1:F2821,F2821))</f>
        <v/>
      </c>
      <c r="H2821" s="24" t="str">
        <f t="shared" si="44"/>
        <v>2</v>
      </c>
      <c r="J2821" s="24" t="str">
        <f>IF(F2821="","",INDEX('기사 리스트'!B:B,MATCH("https://skinnonews.com"&amp;A2821,'기사 리스트'!C:C,0)))</f>
        <v/>
      </c>
    </row>
    <row r="2822" spans="1:10">
      <c r="A2822" s="30" t="s">
        <v>2352</v>
      </c>
      <c r="B2822" s="30" t="s">
        <v>2910</v>
      </c>
      <c r="C2822" s="30">
        <v>2</v>
      </c>
      <c r="D2822" s="30">
        <v>2</v>
      </c>
      <c r="F2822" s="24" t="str">
        <f>IFERROR(MATCH(A2822,기사별유입!$J$3:$J$3072,0),"")</f>
        <v/>
      </c>
      <c r="G2822" s="24" t="str">
        <f>IF(F2822="","",F2822&amp;"@"&amp;COUNTIF($F$1:F2822,F2822))</f>
        <v/>
      </c>
      <c r="H2822" s="24" t="str">
        <f t="shared" si="44"/>
        <v>Google 검색</v>
      </c>
      <c r="J2822" s="24" t="str">
        <f>IF(F2822="","",INDEX('기사 리스트'!B:B,MATCH("https://skinnonews.com"&amp;A2822,'기사 리스트'!C:C,0)))</f>
        <v/>
      </c>
    </row>
    <row r="2823" spans="1:10">
      <c r="A2823" s="30" t="s">
        <v>4616</v>
      </c>
      <c r="B2823" s="30">
        <v>2</v>
      </c>
      <c r="C2823" s="30">
        <v>2</v>
      </c>
      <c r="D2823" s="30">
        <v>1</v>
      </c>
      <c r="F2823" s="24" t="str">
        <f>IFERROR(MATCH(A2823,기사별유입!$J$3:$J$3072,0),"")</f>
        <v/>
      </c>
      <c r="G2823" s="24" t="str">
        <f>IF(F2823="","",F2823&amp;"@"&amp;COUNTIF($F$1:F2823,F2823))</f>
        <v/>
      </c>
      <c r="H2823" s="24" t="str">
        <f t="shared" si="44"/>
        <v>2</v>
      </c>
      <c r="J2823" s="24" t="str">
        <f>IF(F2823="","",INDEX('기사 리스트'!B:B,MATCH("https://skinnonews.com"&amp;A2823,'기사 리스트'!C:C,0)))</f>
        <v/>
      </c>
    </row>
    <row r="2824" spans="1:10">
      <c r="A2824" s="30" t="s">
        <v>4617</v>
      </c>
      <c r="B2824" s="30">
        <v>2</v>
      </c>
      <c r="C2824" s="30">
        <v>1</v>
      </c>
      <c r="D2824" s="30">
        <v>2</v>
      </c>
      <c r="F2824" s="24" t="str">
        <f>IFERROR(MATCH(A2824,기사별유입!$J$3:$J$3072,0),"")</f>
        <v/>
      </c>
      <c r="G2824" s="24" t="str">
        <f>IF(F2824="","",F2824&amp;"@"&amp;COUNTIF($F$1:F2824,F2824))</f>
        <v/>
      </c>
      <c r="H2824" s="24" t="str">
        <f t="shared" si="44"/>
        <v>2</v>
      </c>
      <c r="J2824" s="24" t="str">
        <f>IF(F2824="","",INDEX('기사 리스트'!B:B,MATCH("https://skinnonews.com"&amp;A2824,'기사 리스트'!C:C,0)))</f>
        <v/>
      </c>
    </row>
    <row r="2825" spans="1:10">
      <c r="A2825" s="30" t="s">
        <v>2040</v>
      </c>
      <c r="B2825" s="30" t="s">
        <v>2911</v>
      </c>
      <c r="C2825" s="30">
        <v>2</v>
      </c>
      <c r="D2825" s="30">
        <v>1</v>
      </c>
      <c r="F2825" s="24" t="str">
        <f>IFERROR(MATCH(A2825,기사별유입!$J$3:$J$3072,0),"")</f>
        <v/>
      </c>
      <c r="G2825" s="24" t="str">
        <f>IF(F2825="","",F2825&amp;"@"&amp;COUNTIF($F$1:F2825,F2825))</f>
        <v/>
      </c>
      <c r="H2825" s="24" t="str">
        <f t="shared" si="44"/>
        <v>Naver 검색</v>
      </c>
      <c r="J2825" s="24" t="str">
        <f>IF(F2825="","",INDEX('기사 리스트'!B:B,MATCH("https://skinnonews.com"&amp;A2825,'기사 리스트'!C:C,0)))</f>
        <v/>
      </c>
    </row>
    <row r="2826" spans="1:10">
      <c r="A2826" s="30" t="s">
        <v>3803</v>
      </c>
      <c r="B2826" s="30" t="s">
        <v>2910</v>
      </c>
      <c r="C2826" s="30">
        <v>2</v>
      </c>
      <c r="D2826" s="30">
        <v>2</v>
      </c>
      <c r="F2826" s="24" t="str">
        <f>IFERROR(MATCH(A2826,기사별유입!$J$3:$J$3072,0),"")</f>
        <v/>
      </c>
      <c r="G2826" s="24" t="str">
        <f>IF(F2826="","",F2826&amp;"@"&amp;COUNTIF($F$1:F2826,F2826))</f>
        <v/>
      </c>
      <c r="H2826" s="24" t="str">
        <f t="shared" si="44"/>
        <v>Google 검색</v>
      </c>
      <c r="J2826" s="24" t="str">
        <f>IF(F2826="","",INDEX('기사 리스트'!B:B,MATCH("https://skinnonews.com"&amp;A2826,'기사 리스트'!C:C,0)))</f>
        <v/>
      </c>
    </row>
    <row r="2827" spans="1:10">
      <c r="A2827" s="30" t="s">
        <v>3804</v>
      </c>
      <c r="B2827" s="30" t="s">
        <v>2925</v>
      </c>
      <c r="C2827" s="30">
        <v>2</v>
      </c>
      <c r="D2827" s="30">
        <v>1</v>
      </c>
      <c r="F2827" s="24" t="str">
        <f>IFERROR(MATCH(A2827,기사별유입!$J$3:$J$3072,0),"")</f>
        <v/>
      </c>
      <c r="G2827" s="24" t="str">
        <f>IF(F2827="","",F2827&amp;"@"&amp;COUNTIF($F$1:F2827,F2827))</f>
        <v/>
      </c>
      <c r="H2827" s="24" t="str">
        <f t="shared" si="44"/>
        <v>Naver.com</v>
      </c>
      <c r="J2827" s="24" t="str">
        <f>IF(F2827="","",INDEX('기사 리스트'!B:B,MATCH("https://skinnonews.com"&amp;A2827,'기사 리스트'!C:C,0)))</f>
        <v/>
      </c>
    </row>
    <row r="2828" spans="1:10">
      <c r="A2828" s="30" t="s">
        <v>3371</v>
      </c>
      <c r="B2828" s="30" t="s">
        <v>2910</v>
      </c>
      <c r="C2828" s="30">
        <v>2</v>
      </c>
      <c r="D2828" s="30">
        <v>2</v>
      </c>
      <c r="F2828" s="24" t="str">
        <f>IFERROR(MATCH(A2828,기사별유입!$J$3:$J$3072,0),"")</f>
        <v/>
      </c>
      <c r="G2828" s="24" t="str">
        <f>IF(F2828="","",F2828&amp;"@"&amp;COUNTIF($F$1:F2828,F2828))</f>
        <v/>
      </c>
      <c r="H2828" s="24" t="str">
        <f t="shared" si="44"/>
        <v>Google 검색</v>
      </c>
      <c r="J2828" s="24" t="str">
        <f>IF(F2828="","",INDEX('기사 리스트'!B:B,MATCH("https://skinnonews.com"&amp;A2828,'기사 리스트'!C:C,0)))</f>
        <v/>
      </c>
    </row>
    <row r="2829" spans="1:10">
      <c r="A2829" s="30" t="s">
        <v>4618</v>
      </c>
      <c r="B2829" s="30">
        <v>2</v>
      </c>
      <c r="C2829" s="30">
        <v>1</v>
      </c>
      <c r="D2829" s="30">
        <v>2</v>
      </c>
      <c r="F2829" s="24" t="str">
        <f>IFERROR(MATCH(A2829,기사별유입!$J$3:$J$3072,0),"")</f>
        <v/>
      </c>
      <c r="G2829" s="24" t="str">
        <f>IF(F2829="","",F2829&amp;"@"&amp;COUNTIF($F$1:F2829,F2829))</f>
        <v/>
      </c>
      <c r="H2829" s="24" t="str">
        <f t="shared" si="44"/>
        <v>2</v>
      </c>
      <c r="J2829" s="24" t="str">
        <f>IF(F2829="","",INDEX('기사 리스트'!B:B,MATCH("https://skinnonews.com"&amp;A2829,'기사 리스트'!C:C,0)))</f>
        <v/>
      </c>
    </row>
    <row r="2830" spans="1:10">
      <c r="A2830" s="30" t="s">
        <v>3806</v>
      </c>
      <c r="B2830" s="30" t="s">
        <v>2909</v>
      </c>
      <c r="C2830" s="30">
        <v>2</v>
      </c>
      <c r="D2830" s="30">
        <v>2</v>
      </c>
      <c r="F2830" s="24" t="str">
        <f>IFERROR(MATCH(A2830,기사별유입!$J$3:$J$3072,0),"")</f>
        <v/>
      </c>
      <c r="G2830" s="24" t="str">
        <f>IF(F2830="","",F2830&amp;"@"&amp;COUNTIF($F$1:F2830,F2830))</f>
        <v/>
      </c>
      <c r="H2830" s="24" t="str">
        <f t="shared" si="44"/>
        <v>직접유입</v>
      </c>
      <c r="J2830" s="24" t="str">
        <f>IF(F2830="","",INDEX('기사 리스트'!B:B,MATCH("https://skinnonews.com"&amp;A2830,'기사 리스트'!C:C,0)))</f>
        <v/>
      </c>
    </row>
    <row r="2831" spans="1:10">
      <c r="A2831" s="30" t="s">
        <v>3807</v>
      </c>
      <c r="B2831" s="30" t="s">
        <v>2909</v>
      </c>
      <c r="C2831" s="30">
        <v>2</v>
      </c>
      <c r="D2831" s="30">
        <v>2</v>
      </c>
      <c r="F2831" s="24" t="str">
        <f>IFERROR(MATCH(A2831,기사별유입!$J$3:$J$3072,0),"")</f>
        <v/>
      </c>
      <c r="G2831" s="24" t="str">
        <f>IF(F2831="","",F2831&amp;"@"&amp;COUNTIF($F$1:F2831,F2831))</f>
        <v/>
      </c>
      <c r="H2831" s="24" t="str">
        <f t="shared" si="44"/>
        <v>직접유입</v>
      </c>
      <c r="J2831" s="24" t="str">
        <f>IF(F2831="","",INDEX('기사 리스트'!B:B,MATCH("https://skinnonews.com"&amp;A2831,'기사 리스트'!C:C,0)))</f>
        <v/>
      </c>
    </row>
    <row r="2832" spans="1:10">
      <c r="A2832" s="30" t="s">
        <v>3808</v>
      </c>
      <c r="B2832" s="30" t="s">
        <v>2910</v>
      </c>
      <c r="C2832" s="30">
        <v>2</v>
      </c>
      <c r="D2832" s="30">
        <v>2</v>
      </c>
      <c r="F2832" s="24" t="str">
        <f>IFERROR(MATCH(A2832,기사별유입!$J$3:$J$3072,0),"")</f>
        <v/>
      </c>
      <c r="G2832" s="24" t="str">
        <f>IF(F2832="","",F2832&amp;"@"&amp;COUNTIF($F$1:F2832,F2832))</f>
        <v/>
      </c>
      <c r="H2832" s="24" t="str">
        <f t="shared" si="44"/>
        <v>Google 검색</v>
      </c>
      <c r="J2832" s="24" t="str">
        <f>IF(F2832="","",INDEX('기사 리스트'!B:B,MATCH("https://skinnonews.com"&amp;A2832,'기사 리스트'!C:C,0)))</f>
        <v/>
      </c>
    </row>
    <row r="2833" spans="1:10">
      <c r="A2833" s="30" t="s">
        <v>3372</v>
      </c>
      <c r="B2833" s="30" t="s">
        <v>2911</v>
      </c>
      <c r="C2833" s="30">
        <v>2</v>
      </c>
      <c r="D2833" s="30">
        <v>1</v>
      </c>
      <c r="F2833" s="24" t="str">
        <f>IFERROR(MATCH(A2833,기사별유입!$J$3:$J$3072,0),"")</f>
        <v/>
      </c>
      <c r="G2833" s="24" t="str">
        <f>IF(F2833="","",F2833&amp;"@"&amp;COUNTIF($F$1:F2833,F2833))</f>
        <v/>
      </c>
      <c r="H2833" s="24" t="str">
        <f t="shared" si="44"/>
        <v>Naver 검색</v>
      </c>
      <c r="J2833" s="24" t="str">
        <f>IF(F2833="","",INDEX('기사 리스트'!B:B,MATCH("https://skinnonews.com"&amp;A2833,'기사 리스트'!C:C,0)))</f>
        <v/>
      </c>
    </row>
    <row r="2834" spans="1:10">
      <c r="A2834" s="30" t="s">
        <v>4619</v>
      </c>
      <c r="B2834" s="30">
        <v>2</v>
      </c>
      <c r="C2834" s="30">
        <v>1</v>
      </c>
      <c r="D2834" s="30">
        <v>2</v>
      </c>
      <c r="F2834" s="24" t="str">
        <f>IFERROR(MATCH(A2834,기사별유입!$J$3:$J$3072,0),"")</f>
        <v/>
      </c>
      <c r="G2834" s="24" t="str">
        <f>IF(F2834="","",F2834&amp;"@"&amp;COUNTIF($F$1:F2834,F2834))</f>
        <v/>
      </c>
      <c r="H2834" s="24" t="str">
        <f t="shared" si="44"/>
        <v>2</v>
      </c>
      <c r="J2834" s="24" t="str">
        <f>IF(F2834="","",INDEX('기사 리스트'!B:B,MATCH("https://skinnonews.com"&amp;A2834,'기사 리스트'!C:C,0)))</f>
        <v/>
      </c>
    </row>
    <row r="2835" spans="1:10">
      <c r="A2835" s="30" t="s">
        <v>3810</v>
      </c>
      <c r="B2835" s="30" t="s">
        <v>2910</v>
      </c>
      <c r="C2835" s="30">
        <v>2</v>
      </c>
      <c r="D2835" s="30">
        <v>1</v>
      </c>
      <c r="F2835" s="24" t="str">
        <f>IFERROR(MATCH(A2835,기사별유입!$J$3:$J$3072,0),"")</f>
        <v/>
      </c>
      <c r="G2835" s="24" t="str">
        <f>IF(F2835="","",F2835&amp;"@"&amp;COUNTIF($F$1:F2835,F2835))</f>
        <v/>
      </c>
      <c r="H2835" s="24" t="str">
        <f t="shared" si="44"/>
        <v>Google 검색</v>
      </c>
      <c r="J2835" s="24" t="str">
        <f>IF(F2835="","",INDEX('기사 리스트'!B:B,MATCH("https://skinnonews.com"&amp;A2835,'기사 리스트'!C:C,0)))</f>
        <v/>
      </c>
    </row>
    <row r="2836" spans="1:10">
      <c r="A2836" s="30" t="s">
        <v>3811</v>
      </c>
      <c r="B2836" s="30" t="s">
        <v>2911</v>
      </c>
      <c r="C2836" s="30">
        <v>2</v>
      </c>
      <c r="D2836" s="30">
        <v>1</v>
      </c>
      <c r="F2836" s="24" t="str">
        <f>IFERROR(MATCH(A2836,기사별유입!$J$3:$J$3072,0),"")</f>
        <v/>
      </c>
      <c r="G2836" s="24" t="str">
        <f>IF(F2836="","",F2836&amp;"@"&amp;COUNTIF($F$1:F2836,F2836))</f>
        <v/>
      </c>
      <c r="H2836" s="24" t="str">
        <f t="shared" si="44"/>
        <v>Naver 검색</v>
      </c>
      <c r="J2836" s="24" t="str">
        <f>IF(F2836="","",INDEX('기사 리스트'!B:B,MATCH("https://skinnonews.com"&amp;A2836,'기사 리스트'!C:C,0)))</f>
        <v/>
      </c>
    </row>
    <row r="2837" spans="1:10">
      <c r="A2837" s="30" t="s">
        <v>1382</v>
      </c>
      <c r="B2837" s="30" t="s">
        <v>2910</v>
      </c>
      <c r="C2837" s="30">
        <v>2</v>
      </c>
      <c r="D2837" s="30">
        <v>2</v>
      </c>
      <c r="F2837" s="24" t="str">
        <f>IFERROR(MATCH(A2837,기사별유입!$J$3:$J$3072,0),"")</f>
        <v/>
      </c>
      <c r="G2837" s="24" t="str">
        <f>IF(F2837="","",F2837&amp;"@"&amp;COUNTIF($F$1:F2837,F2837))</f>
        <v/>
      </c>
      <c r="H2837" s="24" t="str">
        <f t="shared" si="44"/>
        <v>Google 검색</v>
      </c>
      <c r="J2837" s="24" t="str">
        <f>IF(F2837="","",INDEX('기사 리스트'!B:B,MATCH("https://skinnonews.com"&amp;A2837,'기사 리스트'!C:C,0)))</f>
        <v/>
      </c>
    </row>
    <row r="2838" spans="1:10">
      <c r="A2838" s="30" t="s">
        <v>4620</v>
      </c>
      <c r="B2838" s="30">
        <v>2</v>
      </c>
      <c r="C2838" s="30">
        <v>1</v>
      </c>
      <c r="D2838" s="30">
        <v>2</v>
      </c>
      <c r="F2838" s="24" t="str">
        <f>IFERROR(MATCH(A2838,기사별유입!$J$3:$J$3072,0),"")</f>
        <v/>
      </c>
      <c r="G2838" s="24" t="str">
        <f>IF(F2838="","",F2838&amp;"@"&amp;COUNTIF($F$1:F2838,F2838))</f>
        <v/>
      </c>
      <c r="H2838" s="24" t="str">
        <f t="shared" si="44"/>
        <v>2</v>
      </c>
      <c r="J2838" s="24" t="str">
        <f>IF(F2838="","",INDEX('기사 리스트'!B:B,MATCH("https://skinnonews.com"&amp;A2838,'기사 리스트'!C:C,0)))</f>
        <v/>
      </c>
    </row>
    <row r="2839" spans="1:10">
      <c r="A2839" s="30" t="s">
        <v>3814</v>
      </c>
      <c r="B2839" s="30" t="s">
        <v>2910</v>
      </c>
      <c r="C2839" s="30">
        <v>2</v>
      </c>
      <c r="D2839" s="30">
        <v>1</v>
      </c>
      <c r="F2839" s="24" t="str">
        <f>IFERROR(MATCH(A2839,기사별유입!$J$3:$J$3072,0),"")</f>
        <v/>
      </c>
      <c r="G2839" s="24" t="str">
        <f>IF(F2839="","",F2839&amp;"@"&amp;COUNTIF($F$1:F2839,F2839))</f>
        <v/>
      </c>
      <c r="H2839" s="24" t="str">
        <f t="shared" si="44"/>
        <v>Google 검색</v>
      </c>
      <c r="J2839" s="24" t="str">
        <f>IF(F2839="","",INDEX('기사 리스트'!B:B,MATCH("https://skinnonews.com"&amp;A2839,'기사 리스트'!C:C,0)))</f>
        <v/>
      </c>
    </row>
    <row r="2840" spans="1:10">
      <c r="A2840" s="30" t="s">
        <v>3815</v>
      </c>
      <c r="B2840" s="30" t="s">
        <v>2910</v>
      </c>
      <c r="C2840" s="30">
        <v>2</v>
      </c>
      <c r="D2840" s="30">
        <v>1</v>
      </c>
      <c r="F2840" s="24" t="str">
        <f>IFERROR(MATCH(A2840,기사별유입!$J$3:$J$3072,0),"")</f>
        <v/>
      </c>
      <c r="G2840" s="24" t="str">
        <f>IF(F2840="","",F2840&amp;"@"&amp;COUNTIF($F$1:F2840,F2840))</f>
        <v/>
      </c>
      <c r="H2840" s="24" t="str">
        <f t="shared" si="44"/>
        <v>Google 검색</v>
      </c>
      <c r="J2840" s="24" t="str">
        <f>IF(F2840="","",INDEX('기사 리스트'!B:B,MATCH("https://skinnonews.com"&amp;A2840,'기사 리스트'!C:C,0)))</f>
        <v/>
      </c>
    </row>
    <row r="2841" spans="1:10">
      <c r="A2841" s="30" t="s">
        <v>1697</v>
      </c>
      <c r="B2841" s="30" t="s">
        <v>2910</v>
      </c>
      <c r="C2841" s="30">
        <v>2</v>
      </c>
      <c r="D2841" s="30">
        <v>2</v>
      </c>
      <c r="F2841" s="24" t="str">
        <f>IFERROR(MATCH(A2841,기사별유입!$J$3:$J$3072,0),"")</f>
        <v/>
      </c>
      <c r="G2841" s="24" t="str">
        <f>IF(F2841="","",F2841&amp;"@"&amp;COUNTIF($F$1:F2841,F2841))</f>
        <v/>
      </c>
      <c r="H2841" s="24" t="str">
        <f t="shared" si="44"/>
        <v>Google 검색</v>
      </c>
      <c r="J2841" s="24" t="str">
        <f>IF(F2841="","",INDEX('기사 리스트'!B:B,MATCH("https://skinnonews.com"&amp;A2841,'기사 리스트'!C:C,0)))</f>
        <v/>
      </c>
    </row>
    <row r="2842" spans="1:10">
      <c r="A2842" s="30" t="s">
        <v>1753</v>
      </c>
      <c r="B2842" s="30" t="s">
        <v>2916</v>
      </c>
      <c r="C2842" s="30">
        <v>2</v>
      </c>
      <c r="D2842" s="30">
        <v>1</v>
      </c>
      <c r="F2842" s="24" t="str">
        <f>IFERROR(MATCH(A2842,기사별유입!$J$3:$J$3072,0),"")</f>
        <v/>
      </c>
      <c r="G2842" s="24" t="str">
        <f>IF(F2842="","",F2842&amp;"@"&amp;COUNTIF($F$1:F2842,F2842))</f>
        <v/>
      </c>
      <c r="H2842" s="24" t="str">
        <f t="shared" si="44"/>
        <v>Bing</v>
      </c>
      <c r="J2842" s="24" t="str">
        <f>IF(F2842="","",INDEX('기사 리스트'!B:B,MATCH("https://skinnonews.com"&amp;A2842,'기사 리스트'!C:C,0)))</f>
        <v/>
      </c>
    </row>
    <row r="2843" spans="1:10">
      <c r="A2843" s="30" t="s">
        <v>4621</v>
      </c>
      <c r="B2843" s="30">
        <v>2</v>
      </c>
      <c r="C2843" s="30">
        <v>1</v>
      </c>
      <c r="D2843" s="30">
        <v>2</v>
      </c>
      <c r="F2843" s="24" t="str">
        <f>IFERROR(MATCH(A2843,기사별유입!$J$3:$J$3072,0),"")</f>
        <v/>
      </c>
      <c r="G2843" s="24" t="str">
        <f>IF(F2843="","",F2843&amp;"@"&amp;COUNTIF($F$1:F2843,F2843))</f>
        <v/>
      </c>
      <c r="H2843" s="24" t="str">
        <f t="shared" si="44"/>
        <v>2</v>
      </c>
      <c r="J2843" s="24" t="str">
        <f>IF(F2843="","",INDEX('기사 리스트'!B:B,MATCH("https://skinnonews.com"&amp;A2843,'기사 리스트'!C:C,0)))</f>
        <v/>
      </c>
    </row>
    <row r="2844" spans="1:10">
      <c r="A2844" s="30" t="s">
        <v>4622</v>
      </c>
      <c r="B2844" s="30">
        <v>2</v>
      </c>
      <c r="C2844" s="30">
        <v>1</v>
      </c>
      <c r="D2844" s="30">
        <v>2</v>
      </c>
      <c r="F2844" s="24" t="str">
        <f>IFERROR(MATCH(A2844,기사별유입!$J$3:$J$3072,0),"")</f>
        <v/>
      </c>
      <c r="G2844" s="24" t="str">
        <f>IF(F2844="","",F2844&amp;"@"&amp;COUNTIF($F$1:F2844,F2844))</f>
        <v/>
      </c>
      <c r="H2844" s="24" t="str">
        <f t="shared" si="44"/>
        <v>2</v>
      </c>
      <c r="J2844" s="24" t="str">
        <f>IF(F2844="","",INDEX('기사 리스트'!B:B,MATCH("https://skinnonews.com"&amp;A2844,'기사 리스트'!C:C,0)))</f>
        <v/>
      </c>
    </row>
    <row r="2845" spans="1:10">
      <c r="A2845" s="30" t="s">
        <v>3817</v>
      </c>
      <c r="B2845" s="30" t="s">
        <v>2910</v>
      </c>
      <c r="C2845" s="30">
        <v>2</v>
      </c>
      <c r="D2845" s="30">
        <v>1</v>
      </c>
      <c r="F2845" s="24" t="str">
        <f>IFERROR(MATCH(A2845,기사별유입!$J$3:$J$3072,0),"")</f>
        <v/>
      </c>
      <c r="G2845" s="24" t="str">
        <f>IF(F2845="","",F2845&amp;"@"&amp;COUNTIF($F$1:F2845,F2845))</f>
        <v/>
      </c>
      <c r="H2845" s="24" t="str">
        <f t="shared" si="44"/>
        <v>Google 검색</v>
      </c>
      <c r="J2845" s="24" t="str">
        <f>IF(F2845="","",INDEX('기사 리스트'!B:B,MATCH("https://skinnonews.com"&amp;A2845,'기사 리스트'!C:C,0)))</f>
        <v/>
      </c>
    </row>
    <row r="2846" spans="1:10">
      <c r="A2846" s="30" t="s">
        <v>2658</v>
      </c>
      <c r="B2846" s="30" t="s">
        <v>2910</v>
      </c>
      <c r="C2846" s="30">
        <v>2</v>
      </c>
      <c r="D2846" s="30">
        <v>2</v>
      </c>
      <c r="F2846" s="24" t="str">
        <f>IFERROR(MATCH(A2846,기사별유입!$J$3:$J$3072,0),"")</f>
        <v/>
      </c>
      <c r="G2846" s="24" t="str">
        <f>IF(F2846="","",F2846&amp;"@"&amp;COUNTIF($F$1:F2846,F2846))</f>
        <v/>
      </c>
      <c r="H2846" s="24" t="str">
        <f t="shared" si="44"/>
        <v>Google 검색</v>
      </c>
      <c r="J2846" s="24" t="str">
        <f>IF(F2846="","",INDEX('기사 리스트'!B:B,MATCH("https://skinnonews.com"&amp;A2846,'기사 리스트'!C:C,0)))</f>
        <v/>
      </c>
    </row>
    <row r="2847" spans="1:10">
      <c r="A2847" s="30" t="s">
        <v>3818</v>
      </c>
      <c r="B2847" s="30" t="s">
        <v>2910</v>
      </c>
      <c r="C2847" s="30">
        <v>2</v>
      </c>
      <c r="D2847" s="30">
        <v>1</v>
      </c>
      <c r="F2847" s="24" t="str">
        <f>IFERROR(MATCH(A2847,기사별유입!$J$3:$J$3072,0),"")</f>
        <v/>
      </c>
      <c r="G2847" s="24" t="str">
        <f>IF(F2847="","",F2847&amp;"@"&amp;COUNTIF($F$1:F2847,F2847))</f>
        <v/>
      </c>
      <c r="H2847" s="24" t="str">
        <f t="shared" si="44"/>
        <v>Google 검색</v>
      </c>
      <c r="J2847" s="24" t="str">
        <f>IF(F2847="","",INDEX('기사 리스트'!B:B,MATCH("https://skinnonews.com"&amp;A2847,'기사 리스트'!C:C,0)))</f>
        <v/>
      </c>
    </row>
    <row r="2848" spans="1:10">
      <c r="A2848" s="30" t="s">
        <v>3819</v>
      </c>
      <c r="B2848" s="30" t="s">
        <v>2909</v>
      </c>
      <c r="C2848" s="30">
        <v>2</v>
      </c>
      <c r="D2848" s="30">
        <v>2</v>
      </c>
      <c r="F2848" s="24" t="str">
        <f>IFERROR(MATCH(A2848,기사별유입!$J$3:$J$3072,0),"")</f>
        <v/>
      </c>
      <c r="G2848" s="24" t="str">
        <f>IF(F2848="","",F2848&amp;"@"&amp;COUNTIF($F$1:F2848,F2848))</f>
        <v/>
      </c>
      <c r="H2848" s="24" t="str">
        <f t="shared" si="44"/>
        <v>직접유입</v>
      </c>
      <c r="J2848" s="24" t="str">
        <f>IF(F2848="","",INDEX('기사 리스트'!B:B,MATCH("https://skinnonews.com"&amp;A2848,'기사 리스트'!C:C,0)))</f>
        <v/>
      </c>
    </row>
    <row r="2849" spans="1:10">
      <c r="A2849" s="30" t="s">
        <v>2903</v>
      </c>
      <c r="B2849" s="30" t="s">
        <v>2911</v>
      </c>
      <c r="C2849" s="30">
        <v>2</v>
      </c>
      <c r="D2849" s="30">
        <v>2</v>
      </c>
      <c r="F2849" s="24" t="str">
        <f>IFERROR(MATCH(A2849,기사별유입!$J$3:$J$3072,0),"")</f>
        <v/>
      </c>
      <c r="G2849" s="24" t="str">
        <f>IF(F2849="","",F2849&amp;"@"&amp;COUNTIF($F$1:F2849,F2849))</f>
        <v/>
      </c>
      <c r="H2849" s="24" t="str">
        <f t="shared" si="44"/>
        <v>Naver 검색</v>
      </c>
      <c r="J2849" s="24" t="str">
        <f>IF(F2849="","",INDEX('기사 리스트'!B:B,MATCH("https://skinnonews.com"&amp;A2849,'기사 리스트'!C:C,0)))</f>
        <v/>
      </c>
    </row>
    <row r="2850" spans="1:10">
      <c r="A2850" s="30" t="s">
        <v>4623</v>
      </c>
      <c r="B2850" s="30">
        <v>2</v>
      </c>
      <c r="C2850" s="30">
        <v>1</v>
      </c>
      <c r="D2850" s="30">
        <v>2</v>
      </c>
      <c r="F2850" s="24" t="str">
        <f>IFERROR(MATCH(A2850,기사별유입!$J$3:$J$3072,0),"")</f>
        <v/>
      </c>
      <c r="G2850" s="24" t="str">
        <f>IF(F2850="","",F2850&amp;"@"&amp;COUNTIF($F$1:F2850,F2850))</f>
        <v/>
      </c>
      <c r="H2850" s="24" t="str">
        <f t="shared" si="44"/>
        <v>2</v>
      </c>
      <c r="J2850" s="24" t="str">
        <f>IF(F2850="","",INDEX('기사 리스트'!B:B,MATCH("https://skinnonews.com"&amp;A2850,'기사 리스트'!C:C,0)))</f>
        <v/>
      </c>
    </row>
    <row r="2851" spans="1:10">
      <c r="A2851" s="30" t="s">
        <v>4624</v>
      </c>
      <c r="B2851" s="30">
        <v>2</v>
      </c>
      <c r="C2851" s="30">
        <v>1</v>
      </c>
      <c r="D2851" s="30">
        <v>2</v>
      </c>
      <c r="F2851" s="24" t="str">
        <f>IFERROR(MATCH(A2851,기사별유입!$J$3:$J$3072,0),"")</f>
        <v/>
      </c>
      <c r="G2851" s="24" t="str">
        <f>IF(F2851="","",F2851&amp;"@"&amp;COUNTIF($F$1:F2851,F2851))</f>
        <v/>
      </c>
      <c r="H2851" s="24" t="str">
        <f t="shared" si="44"/>
        <v>2</v>
      </c>
      <c r="J2851" s="24" t="str">
        <f>IF(F2851="","",INDEX('기사 리스트'!B:B,MATCH("https://skinnonews.com"&amp;A2851,'기사 리스트'!C:C,0)))</f>
        <v/>
      </c>
    </row>
    <row r="2852" spans="1:10">
      <c r="A2852" s="30" t="s">
        <v>2957</v>
      </c>
      <c r="B2852" s="30">
        <v>2</v>
      </c>
      <c r="C2852" s="30">
        <v>1</v>
      </c>
      <c r="D2852" s="30">
        <v>2</v>
      </c>
      <c r="F2852" s="24" t="str">
        <f>IFERROR(MATCH(A2852,기사별유입!$J$3:$J$3072,0),"")</f>
        <v/>
      </c>
      <c r="G2852" s="24" t="str">
        <f>IF(F2852="","",F2852&amp;"@"&amp;COUNTIF($F$1:F2852,F2852))</f>
        <v/>
      </c>
      <c r="H2852" s="24" t="str">
        <f t="shared" si="44"/>
        <v>2</v>
      </c>
      <c r="J2852" s="24" t="str">
        <f>IF(F2852="","",INDEX('기사 리스트'!B:B,MATCH("https://skinnonews.com"&amp;A2852,'기사 리스트'!C:C,0)))</f>
        <v/>
      </c>
    </row>
    <row r="2853" spans="1:10">
      <c r="A2853" s="30" t="s">
        <v>3822</v>
      </c>
      <c r="B2853" s="30" t="s">
        <v>2910</v>
      </c>
      <c r="C2853" s="30">
        <v>2</v>
      </c>
      <c r="D2853" s="30">
        <v>1</v>
      </c>
      <c r="F2853" s="24" t="str">
        <f>IFERROR(MATCH(A2853,기사별유입!$J$3:$J$3072,0),"")</f>
        <v/>
      </c>
      <c r="G2853" s="24" t="str">
        <f>IF(F2853="","",F2853&amp;"@"&amp;COUNTIF($F$1:F2853,F2853))</f>
        <v/>
      </c>
      <c r="H2853" s="24" t="str">
        <f t="shared" si="44"/>
        <v>Google 검색</v>
      </c>
      <c r="J2853" s="24" t="str">
        <f>IF(F2853="","",INDEX('기사 리스트'!B:B,MATCH("https://skinnonews.com"&amp;A2853,'기사 리스트'!C:C,0)))</f>
        <v/>
      </c>
    </row>
    <row r="2854" spans="1:10">
      <c r="A2854" s="30" t="s">
        <v>3823</v>
      </c>
      <c r="B2854" s="30" t="s">
        <v>2911</v>
      </c>
      <c r="C2854" s="30">
        <v>2</v>
      </c>
      <c r="D2854" s="30">
        <v>1</v>
      </c>
      <c r="F2854" s="24" t="str">
        <f>IFERROR(MATCH(A2854,기사별유입!$J$3:$J$3072,0),"")</f>
        <v/>
      </c>
      <c r="G2854" s="24" t="str">
        <f>IF(F2854="","",F2854&amp;"@"&amp;COUNTIF($F$1:F2854,F2854))</f>
        <v/>
      </c>
      <c r="H2854" s="24" t="str">
        <f t="shared" si="44"/>
        <v>Naver 검색</v>
      </c>
      <c r="J2854" s="24" t="str">
        <f>IF(F2854="","",INDEX('기사 리스트'!B:B,MATCH("https://skinnonews.com"&amp;A2854,'기사 리스트'!C:C,0)))</f>
        <v/>
      </c>
    </row>
    <row r="2855" spans="1:10">
      <c r="A2855" s="30" t="s">
        <v>3825</v>
      </c>
      <c r="B2855" s="30" t="s">
        <v>2910</v>
      </c>
      <c r="C2855" s="30">
        <v>2</v>
      </c>
      <c r="D2855" s="30">
        <v>2</v>
      </c>
      <c r="F2855" s="24" t="str">
        <f>IFERROR(MATCH(A2855,기사별유입!$J$3:$J$3072,0),"")</f>
        <v/>
      </c>
      <c r="G2855" s="24" t="str">
        <f>IF(F2855="","",F2855&amp;"@"&amp;COUNTIF($F$1:F2855,F2855))</f>
        <v/>
      </c>
      <c r="H2855" s="24" t="str">
        <f t="shared" si="44"/>
        <v>Google 검색</v>
      </c>
      <c r="J2855" s="24" t="str">
        <f>IF(F2855="","",INDEX('기사 리스트'!B:B,MATCH("https://skinnonews.com"&amp;A2855,'기사 리스트'!C:C,0)))</f>
        <v/>
      </c>
    </row>
    <row r="2856" spans="1:10">
      <c r="A2856" s="30" t="s">
        <v>3826</v>
      </c>
      <c r="B2856" s="30" t="s">
        <v>2910</v>
      </c>
      <c r="C2856" s="30">
        <v>2</v>
      </c>
      <c r="D2856" s="30">
        <v>2</v>
      </c>
      <c r="F2856" s="24" t="str">
        <f>IFERROR(MATCH(A2856,기사별유입!$J$3:$J$3072,0),"")</f>
        <v/>
      </c>
      <c r="G2856" s="24" t="str">
        <f>IF(F2856="","",F2856&amp;"@"&amp;COUNTIF($F$1:F2856,F2856))</f>
        <v/>
      </c>
      <c r="H2856" s="24" t="str">
        <f t="shared" si="44"/>
        <v>Google 검색</v>
      </c>
      <c r="J2856" s="24" t="str">
        <f>IF(F2856="","",INDEX('기사 리스트'!B:B,MATCH("https://skinnonews.com"&amp;A2856,'기사 리스트'!C:C,0)))</f>
        <v/>
      </c>
    </row>
    <row r="2857" spans="1:10">
      <c r="A2857" s="30" t="s">
        <v>2904</v>
      </c>
      <c r="B2857" s="30" t="s">
        <v>2910</v>
      </c>
      <c r="C2857" s="30">
        <v>2</v>
      </c>
      <c r="D2857" s="30">
        <v>1</v>
      </c>
      <c r="F2857" s="24" t="str">
        <f>IFERROR(MATCH(A2857,기사별유입!$J$3:$J$3072,0),"")</f>
        <v/>
      </c>
      <c r="G2857" s="24" t="str">
        <f>IF(F2857="","",F2857&amp;"@"&amp;COUNTIF($F$1:F2857,F2857))</f>
        <v/>
      </c>
      <c r="H2857" s="24" t="str">
        <f t="shared" si="44"/>
        <v>Google 검색</v>
      </c>
      <c r="J2857" s="24" t="str">
        <f>IF(F2857="","",INDEX('기사 리스트'!B:B,MATCH("https://skinnonews.com"&amp;A2857,'기사 리스트'!C:C,0)))</f>
        <v/>
      </c>
    </row>
    <row r="2858" spans="1:10">
      <c r="A2858" s="30" t="s">
        <v>3827</v>
      </c>
      <c r="B2858" s="30" t="s">
        <v>2910</v>
      </c>
      <c r="C2858" s="30">
        <v>2</v>
      </c>
      <c r="D2858" s="30">
        <v>1</v>
      </c>
      <c r="F2858" s="24" t="str">
        <f>IFERROR(MATCH(A2858,기사별유입!$J$3:$J$3072,0),"")</f>
        <v/>
      </c>
      <c r="G2858" s="24" t="str">
        <f>IF(F2858="","",F2858&amp;"@"&amp;COUNTIF($F$1:F2858,F2858))</f>
        <v/>
      </c>
      <c r="H2858" s="24" t="str">
        <f t="shared" si="44"/>
        <v>Google 검색</v>
      </c>
      <c r="J2858" s="24" t="str">
        <f>IF(F2858="","",INDEX('기사 리스트'!B:B,MATCH("https://skinnonews.com"&amp;A2858,'기사 리스트'!C:C,0)))</f>
        <v/>
      </c>
    </row>
    <row r="2859" spans="1:10">
      <c r="A2859" s="30" t="s">
        <v>3828</v>
      </c>
      <c r="B2859" s="30" t="s">
        <v>2910</v>
      </c>
      <c r="C2859" s="30">
        <v>2</v>
      </c>
      <c r="D2859" s="30">
        <v>1</v>
      </c>
      <c r="F2859" s="24" t="str">
        <f>IFERROR(MATCH(A2859,기사별유입!$J$3:$J$3072,0),"")</f>
        <v/>
      </c>
      <c r="G2859" s="24" t="str">
        <f>IF(F2859="","",F2859&amp;"@"&amp;COUNTIF($F$1:F2859,F2859))</f>
        <v/>
      </c>
      <c r="H2859" s="24" t="str">
        <f t="shared" si="44"/>
        <v>Google 검색</v>
      </c>
      <c r="J2859" s="24" t="str">
        <f>IF(F2859="","",INDEX('기사 리스트'!B:B,MATCH("https://skinnonews.com"&amp;A2859,'기사 리스트'!C:C,0)))</f>
        <v/>
      </c>
    </row>
    <row r="2860" spans="1:10">
      <c r="A2860" s="30" t="s">
        <v>4625</v>
      </c>
      <c r="B2860" s="30">
        <v>2</v>
      </c>
      <c r="C2860" s="30">
        <v>1</v>
      </c>
      <c r="D2860" s="30">
        <v>2</v>
      </c>
      <c r="F2860" s="24" t="str">
        <f>IFERROR(MATCH(A2860,기사별유입!$J$3:$J$3072,0),"")</f>
        <v/>
      </c>
      <c r="G2860" s="24" t="str">
        <f>IF(F2860="","",F2860&amp;"@"&amp;COUNTIF($F$1:F2860,F2860))</f>
        <v/>
      </c>
      <c r="H2860" s="24" t="str">
        <f t="shared" si="44"/>
        <v>2</v>
      </c>
      <c r="J2860" s="24" t="str">
        <f>IF(F2860="","",INDEX('기사 리스트'!B:B,MATCH("https://skinnonews.com"&amp;A2860,'기사 리스트'!C:C,0)))</f>
        <v/>
      </c>
    </row>
    <row r="2861" spans="1:10">
      <c r="A2861" s="30" t="s">
        <v>3425</v>
      </c>
      <c r="B2861" s="30">
        <v>2</v>
      </c>
      <c r="C2861" s="30">
        <v>2</v>
      </c>
      <c r="D2861" s="30">
        <v>1</v>
      </c>
      <c r="F2861" s="24" t="str">
        <f>IFERROR(MATCH(A2861,기사별유입!$J$3:$J$3072,0),"")</f>
        <v/>
      </c>
      <c r="G2861" s="24" t="str">
        <f>IF(F2861="","",F2861&amp;"@"&amp;COUNTIF($F$1:F2861,F2861))</f>
        <v/>
      </c>
      <c r="H2861" s="24" t="str">
        <f t="shared" si="44"/>
        <v>2</v>
      </c>
      <c r="J2861" s="24" t="str">
        <f>IF(F2861="","",INDEX('기사 리스트'!B:B,MATCH("https://skinnonews.com"&amp;A2861,'기사 리스트'!C:C,0)))</f>
        <v/>
      </c>
    </row>
    <row r="2862" spans="1:10">
      <c r="A2862" s="30" t="s">
        <v>4626</v>
      </c>
      <c r="B2862" s="30">
        <v>2</v>
      </c>
      <c r="C2862" s="30">
        <v>1</v>
      </c>
      <c r="D2862" s="30">
        <v>2</v>
      </c>
      <c r="F2862" s="24" t="str">
        <f>IFERROR(MATCH(A2862,기사별유입!$J$3:$J$3072,0),"")</f>
        <v/>
      </c>
      <c r="G2862" s="24" t="str">
        <f>IF(F2862="","",F2862&amp;"@"&amp;COUNTIF($F$1:F2862,F2862))</f>
        <v/>
      </c>
      <c r="H2862" s="24" t="str">
        <f t="shared" si="44"/>
        <v>2</v>
      </c>
      <c r="J2862" s="24" t="str">
        <f>IF(F2862="","",INDEX('기사 리스트'!B:B,MATCH("https://skinnonews.com"&amp;A2862,'기사 리스트'!C:C,0)))</f>
        <v/>
      </c>
    </row>
    <row r="2863" spans="1:10">
      <c r="A2863" s="30" t="s">
        <v>3198</v>
      </c>
      <c r="B2863" s="30" t="s">
        <v>2910</v>
      </c>
      <c r="C2863" s="30">
        <v>2</v>
      </c>
      <c r="D2863" s="30">
        <v>1</v>
      </c>
      <c r="F2863" s="24" t="str">
        <f>IFERROR(MATCH(A2863,기사별유입!$J$3:$J$3072,0),"")</f>
        <v/>
      </c>
      <c r="G2863" s="24" t="str">
        <f>IF(F2863="","",F2863&amp;"@"&amp;COUNTIF($F$1:F2863,F2863))</f>
        <v/>
      </c>
      <c r="H2863" s="24" t="str">
        <f t="shared" si="44"/>
        <v>Google 검색</v>
      </c>
      <c r="J2863" s="24" t="str">
        <f>IF(F2863="","",INDEX('기사 리스트'!B:B,MATCH("https://skinnonews.com"&amp;A2863,'기사 리스트'!C:C,0)))</f>
        <v/>
      </c>
    </row>
    <row r="2864" spans="1:10">
      <c r="A2864" s="30" t="s">
        <v>3830</v>
      </c>
      <c r="B2864" s="30" t="s">
        <v>2925</v>
      </c>
      <c r="C2864" s="30">
        <v>2</v>
      </c>
      <c r="D2864" s="30">
        <v>1</v>
      </c>
      <c r="F2864" s="24" t="str">
        <f>IFERROR(MATCH(A2864,기사별유입!$J$3:$J$3072,0),"")</f>
        <v/>
      </c>
      <c r="G2864" s="24" t="str">
        <f>IF(F2864="","",F2864&amp;"@"&amp;COUNTIF($F$1:F2864,F2864))</f>
        <v/>
      </c>
      <c r="H2864" s="24" t="str">
        <f t="shared" si="44"/>
        <v>Naver.com</v>
      </c>
      <c r="J2864" s="24" t="str">
        <f>IF(F2864="","",INDEX('기사 리스트'!B:B,MATCH("https://skinnonews.com"&amp;A2864,'기사 리스트'!C:C,0)))</f>
        <v/>
      </c>
    </row>
    <row r="2865" spans="1:10">
      <c r="A2865" s="30" t="s">
        <v>3831</v>
      </c>
      <c r="B2865" s="30" t="s">
        <v>2910</v>
      </c>
      <c r="C2865" s="30">
        <v>2</v>
      </c>
      <c r="D2865" s="30">
        <v>1</v>
      </c>
      <c r="F2865" s="24" t="str">
        <f>IFERROR(MATCH(A2865,기사별유입!$J$3:$J$3072,0),"")</f>
        <v/>
      </c>
      <c r="G2865" s="24" t="str">
        <f>IF(F2865="","",F2865&amp;"@"&amp;COUNTIF($F$1:F2865,F2865))</f>
        <v/>
      </c>
      <c r="H2865" s="24" t="str">
        <f t="shared" si="44"/>
        <v>Google 검색</v>
      </c>
      <c r="J2865" s="24" t="str">
        <f>IF(F2865="","",INDEX('기사 리스트'!B:B,MATCH("https://skinnonews.com"&amp;A2865,'기사 리스트'!C:C,0)))</f>
        <v/>
      </c>
    </row>
    <row r="2866" spans="1:10">
      <c r="A2866" s="30" t="s">
        <v>2043</v>
      </c>
      <c r="B2866" s="30" t="s">
        <v>2909</v>
      </c>
      <c r="C2866" s="30">
        <v>2</v>
      </c>
      <c r="D2866" s="30">
        <v>1</v>
      </c>
      <c r="F2866" s="24" t="str">
        <f>IFERROR(MATCH(A2866,기사별유입!$J$3:$J$3072,0),"")</f>
        <v/>
      </c>
      <c r="G2866" s="24" t="str">
        <f>IF(F2866="","",F2866&amp;"@"&amp;COUNTIF($F$1:F2866,F2866))</f>
        <v/>
      </c>
      <c r="H2866" s="24" t="str">
        <f t="shared" si="44"/>
        <v>직접유입</v>
      </c>
      <c r="J2866" s="24" t="str">
        <f>IF(F2866="","",INDEX('기사 리스트'!B:B,MATCH("https://skinnonews.com"&amp;A2866,'기사 리스트'!C:C,0)))</f>
        <v/>
      </c>
    </row>
    <row r="2867" spans="1:10">
      <c r="A2867" s="30" t="s">
        <v>2240</v>
      </c>
      <c r="B2867" s="30" t="s">
        <v>2910</v>
      </c>
      <c r="C2867" s="30">
        <v>2</v>
      </c>
      <c r="D2867" s="30">
        <v>2</v>
      </c>
      <c r="F2867" s="24" t="str">
        <f>IFERROR(MATCH(A2867,기사별유입!$J$3:$J$3072,0),"")</f>
        <v/>
      </c>
      <c r="G2867" s="24" t="str">
        <f>IF(F2867="","",F2867&amp;"@"&amp;COUNTIF($F$1:F2867,F2867))</f>
        <v/>
      </c>
      <c r="H2867" s="24" t="str">
        <f t="shared" si="44"/>
        <v>Google 검색</v>
      </c>
      <c r="J2867" s="24" t="str">
        <f>IF(F2867="","",INDEX('기사 리스트'!B:B,MATCH("https://skinnonews.com"&amp;A2867,'기사 리스트'!C:C,0)))</f>
        <v/>
      </c>
    </row>
    <row r="2868" spans="1:10">
      <c r="A2868" s="30" t="s">
        <v>2660</v>
      </c>
      <c r="B2868" s="30" t="s">
        <v>4627</v>
      </c>
      <c r="C2868" s="30">
        <v>2</v>
      </c>
      <c r="D2868" s="30">
        <v>1</v>
      </c>
      <c r="F2868" s="24" t="str">
        <f>IFERROR(MATCH(A2868,기사별유입!$J$3:$J$3072,0),"")</f>
        <v/>
      </c>
      <c r="G2868" s="24" t="str">
        <f>IF(F2868="","",F2868&amp;"@"&amp;COUNTIF($F$1:F2868,F2868))</f>
        <v/>
      </c>
      <c r="H2868" s="24" t="str">
        <f t="shared" si="44"/>
        <v>Zalo</v>
      </c>
      <c r="J2868" s="24" t="str">
        <f>IF(F2868="","",INDEX('기사 리스트'!B:B,MATCH("https://skinnonews.com"&amp;A2868,'기사 리스트'!C:C,0)))</f>
        <v/>
      </c>
    </row>
    <row r="2869" spans="1:10">
      <c r="A2869" s="30" t="s">
        <v>3832</v>
      </c>
      <c r="B2869" s="30" t="s">
        <v>2910</v>
      </c>
      <c r="C2869" s="30">
        <v>2</v>
      </c>
      <c r="D2869" s="30">
        <v>2</v>
      </c>
      <c r="F2869" s="24" t="str">
        <f>IFERROR(MATCH(A2869,기사별유입!$J$3:$J$3072,0),"")</f>
        <v/>
      </c>
      <c r="G2869" s="24" t="str">
        <f>IF(F2869="","",F2869&amp;"@"&amp;COUNTIF($F$1:F2869,F2869))</f>
        <v/>
      </c>
      <c r="H2869" s="24" t="str">
        <f t="shared" si="44"/>
        <v>Google 검색</v>
      </c>
      <c r="J2869" s="24" t="str">
        <f>IF(F2869="","",INDEX('기사 리스트'!B:B,MATCH("https://skinnonews.com"&amp;A2869,'기사 리스트'!C:C,0)))</f>
        <v/>
      </c>
    </row>
    <row r="2870" spans="1:10">
      <c r="A2870" s="30" t="s">
        <v>4628</v>
      </c>
      <c r="B2870" s="30">
        <v>2</v>
      </c>
      <c r="C2870" s="30">
        <v>1</v>
      </c>
      <c r="D2870" s="30">
        <v>2</v>
      </c>
      <c r="F2870" s="24" t="str">
        <f>IFERROR(MATCH(A2870,기사별유입!$J$3:$J$3072,0),"")</f>
        <v/>
      </c>
      <c r="G2870" s="24" t="str">
        <f>IF(F2870="","",F2870&amp;"@"&amp;COUNTIF($F$1:F2870,F2870))</f>
        <v/>
      </c>
      <c r="H2870" s="24" t="str">
        <f t="shared" si="44"/>
        <v>2</v>
      </c>
      <c r="J2870" s="24" t="str">
        <f>IF(F2870="","",INDEX('기사 리스트'!B:B,MATCH("https://skinnonews.com"&amp;A2870,'기사 리스트'!C:C,0)))</f>
        <v/>
      </c>
    </row>
    <row r="2871" spans="1:10">
      <c r="A2871" s="30" t="s">
        <v>3833</v>
      </c>
      <c r="B2871" s="30" t="s">
        <v>2911</v>
      </c>
      <c r="C2871" s="30">
        <v>2</v>
      </c>
      <c r="D2871" s="30">
        <v>1</v>
      </c>
      <c r="F2871" s="24" t="str">
        <f>IFERROR(MATCH(A2871,기사별유입!$J$3:$J$3072,0),"")</f>
        <v/>
      </c>
      <c r="G2871" s="24" t="str">
        <f>IF(F2871="","",F2871&amp;"@"&amp;COUNTIF($F$1:F2871,F2871))</f>
        <v/>
      </c>
      <c r="H2871" s="24" t="str">
        <f t="shared" si="44"/>
        <v>Naver 검색</v>
      </c>
      <c r="J2871" s="24" t="str">
        <f>IF(F2871="","",INDEX('기사 리스트'!B:B,MATCH("https://skinnonews.com"&amp;A2871,'기사 리스트'!C:C,0)))</f>
        <v/>
      </c>
    </row>
    <row r="2872" spans="1:10">
      <c r="A2872" s="30" t="s">
        <v>4629</v>
      </c>
      <c r="B2872" s="30">
        <v>2</v>
      </c>
      <c r="C2872" s="30">
        <v>1</v>
      </c>
      <c r="D2872" s="30">
        <v>2</v>
      </c>
      <c r="F2872" s="24" t="str">
        <f>IFERROR(MATCH(A2872,기사별유입!$J$3:$J$3072,0),"")</f>
        <v/>
      </c>
      <c r="G2872" s="24" t="str">
        <f>IF(F2872="","",F2872&amp;"@"&amp;COUNTIF($F$1:F2872,F2872))</f>
        <v/>
      </c>
      <c r="H2872" s="24" t="str">
        <f t="shared" si="44"/>
        <v>2</v>
      </c>
      <c r="J2872" s="24" t="str">
        <f>IF(F2872="","",INDEX('기사 리스트'!B:B,MATCH("https://skinnonews.com"&amp;A2872,'기사 리스트'!C:C,0)))</f>
        <v/>
      </c>
    </row>
    <row r="2873" spans="1:10">
      <c r="A2873" s="30" t="s">
        <v>3835</v>
      </c>
      <c r="B2873" s="30" t="s">
        <v>2910</v>
      </c>
      <c r="C2873" s="30">
        <v>2</v>
      </c>
      <c r="D2873" s="30">
        <v>1</v>
      </c>
      <c r="F2873" s="24" t="str">
        <f>IFERROR(MATCH(A2873,기사별유입!$J$3:$J$3072,0),"")</f>
        <v/>
      </c>
      <c r="G2873" s="24" t="str">
        <f>IF(F2873="","",F2873&amp;"@"&amp;COUNTIF($F$1:F2873,F2873))</f>
        <v/>
      </c>
      <c r="H2873" s="24" t="str">
        <f t="shared" si="44"/>
        <v>Google 검색</v>
      </c>
      <c r="J2873" s="24" t="str">
        <f>IF(F2873="","",INDEX('기사 리스트'!B:B,MATCH("https://skinnonews.com"&amp;A2873,'기사 리스트'!C:C,0)))</f>
        <v/>
      </c>
    </row>
    <row r="2874" spans="1:10">
      <c r="A2874" s="30" t="s">
        <v>3836</v>
      </c>
      <c r="B2874" s="30" t="s">
        <v>2910</v>
      </c>
      <c r="C2874" s="30">
        <v>2</v>
      </c>
      <c r="D2874" s="30">
        <v>2</v>
      </c>
      <c r="F2874" s="24" t="str">
        <f>IFERROR(MATCH(A2874,기사별유입!$J$3:$J$3072,0),"")</f>
        <v/>
      </c>
      <c r="G2874" s="24" t="str">
        <f>IF(F2874="","",F2874&amp;"@"&amp;COUNTIF($F$1:F2874,F2874))</f>
        <v/>
      </c>
      <c r="H2874" s="24" t="str">
        <f t="shared" si="44"/>
        <v>Google 검색</v>
      </c>
      <c r="J2874" s="24" t="str">
        <f>IF(F2874="","",INDEX('기사 리스트'!B:B,MATCH("https://skinnonews.com"&amp;A2874,'기사 리스트'!C:C,0)))</f>
        <v/>
      </c>
    </row>
    <row r="2875" spans="1:10">
      <c r="A2875" s="30" t="s">
        <v>2942</v>
      </c>
      <c r="B2875" s="30">
        <v>2</v>
      </c>
      <c r="C2875" s="30">
        <v>2</v>
      </c>
      <c r="D2875" s="30">
        <v>1</v>
      </c>
      <c r="F2875" s="24" t="str">
        <f>IFERROR(MATCH(A2875,기사별유입!$J$3:$J$3072,0),"")</f>
        <v/>
      </c>
      <c r="G2875" s="24" t="str">
        <f>IF(F2875="","",F2875&amp;"@"&amp;COUNTIF($F$1:F2875,F2875))</f>
        <v/>
      </c>
      <c r="H2875" s="24" t="str">
        <f t="shared" si="44"/>
        <v>2</v>
      </c>
      <c r="J2875" s="24" t="str">
        <f>IF(F2875="","",INDEX('기사 리스트'!B:B,MATCH("https://skinnonews.com"&amp;A2875,'기사 리스트'!C:C,0)))</f>
        <v/>
      </c>
    </row>
    <row r="2876" spans="1:10">
      <c r="A2876" s="30" t="s">
        <v>4630</v>
      </c>
      <c r="B2876" s="30">
        <v>2</v>
      </c>
      <c r="C2876" s="30">
        <v>2</v>
      </c>
      <c r="D2876" s="30">
        <v>1</v>
      </c>
      <c r="F2876" s="24" t="str">
        <f>IFERROR(MATCH(A2876,기사별유입!$J$3:$J$3072,0),"")</f>
        <v/>
      </c>
      <c r="G2876" s="24" t="str">
        <f>IF(F2876="","",F2876&amp;"@"&amp;COUNTIF($F$1:F2876,F2876))</f>
        <v/>
      </c>
      <c r="H2876" s="24" t="str">
        <f t="shared" si="44"/>
        <v>2</v>
      </c>
      <c r="J2876" s="24" t="str">
        <f>IF(F2876="","",INDEX('기사 리스트'!B:B,MATCH("https://skinnonews.com"&amp;A2876,'기사 리스트'!C:C,0)))</f>
        <v/>
      </c>
    </row>
    <row r="2877" spans="1:10">
      <c r="A2877" s="30" t="s">
        <v>3241</v>
      </c>
      <c r="B2877" s="30" t="s">
        <v>2911</v>
      </c>
      <c r="C2877" s="30">
        <v>2</v>
      </c>
      <c r="D2877" s="30">
        <v>2</v>
      </c>
      <c r="F2877" s="24" t="str">
        <f>IFERROR(MATCH(A2877,기사별유입!$J$3:$J$3072,0),"")</f>
        <v/>
      </c>
      <c r="G2877" s="24" t="str">
        <f>IF(F2877="","",F2877&amp;"@"&amp;COUNTIF($F$1:F2877,F2877))</f>
        <v/>
      </c>
      <c r="H2877" s="24" t="str">
        <f t="shared" si="44"/>
        <v>Naver 검색</v>
      </c>
      <c r="J2877" s="24" t="str">
        <f>IF(F2877="","",INDEX('기사 리스트'!B:B,MATCH("https://skinnonews.com"&amp;A2877,'기사 리스트'!C:C,0)))</f>
        <v/>
      </c>
    </row>
    <row r="2878" spans="1:10">
      <c r="A2878" s="30" t="s">
        <v>3839</v>
      </c>
      <c r="B2878" s="30" t="s">
        <v>2909</v>
      </c>
      <c r="C2878" s="30">
        <v>2</v>
      </c>
      <c r="D2878" s="30">
        <v>2</v>
      </c>
      <c r="F2878" s="24" t="str">
        <f>IFERROR(MATCH(A2878,기사별유입!$J$3:$J$3072,0),"")</f>
        <v/>
      </c>
      <c r="G2878" s="24" t="str">
        <f>IF(F2878="","",F2878&amp;"@"&amp;COUNTIF($F$1:F2878,F2878))</f>
        <v/>
      </c>
      <c r="H2878" s="24" t="str">
        <f t="shared" si="44"/>
        <v>직접유입</v>
      </c>
      <c r="J2878" s="24" t="str">
        <f>IF(F2878="","",INDEX('기사 리스트'!B:B,MATCH("https://skinnonews.com"&amp;A2878,'기사 리스트'!C:C,0)))</f>
        <v/>
      </c>
    </row>
    <row r="2879" spans="1:10">
      <c r="A2879" s="30" t="s">
        <v>4631</v>
      </c>
      <c r="B2879" s="30">
        <v>2</v>
      </c>
      <c r="C2879" s="30">
        <v>1</v>
      </c>
      <c r="D2879" s="30">
        <v>2</v>
      </c>
      <c r="F2879" s="24" t="str">
        <f>IFERROR(MATCH(A2879,기사별유입!$J$3:$J$3072,0),"")</f>
        <v/>
      </c>
      <c r="G2879" s="24" t="str">
        <f>IF(F2879="","",F2879&amp;"@"&amp;COUNTIF($F$1:F2879,F2879))</f>
        <v/>
      </c>
      <c r="H2879" s="24" t="str">
        <f t="shared" si="44"/>
        <v>2</v>
      </c>
      <c r="J2879" s="24" t="str">
        <f>IF(F2879="","",INDEX('기사 리스트'!B:B,MATCH("https://skinnonews.com"&amp;A2879,'기사 리스트'!C:C,0)))</f>
        <v/>
      </c>
    </row>
    <row r="2880" spans="1:10">
      <c r="A2880" s="30" t="s">
        <v>4632</v>
      </c>
      <c r="B2880" s="30">
        <v>2</v>
      </c>
      <c r="C2880" s="30">
        <v>1</v>
      </c>
      <c r="D2880" s="30">
        <v>2</v>
      </c>
      <c r="F2880" s="24" t="str">
        <f>IFERROR(MATCH(A2880,기사별유입!$J$3:$J$3072,0),"")</f>
        <v/>
      </c>
      <c r="G2880" s="24" t="str">
        <f>IF(F2880="","",F2880&amp;"@"&amp;COUNTIF($F$1:F2880,F2880))</f>
        <v/>
      </c>
      <c r="H2880" s="24" t="str">
        <f t="shared" si="44"/>
        <v>2</v>
      </c>
      <c r="J2880" s="24" t="str">
        <f>IF(F2880="","",INDEX('기사 리스트'!B:B,MATCH("https://skinnonews.com"&amp;A2880,'기사 리스트'!C:C,0)))</f>
        <v/>
      </c>
    </row>
    <row r="2881" spans="1:10">
      <c r="A2881" s="30" t="s">
        <v>2488</v>
      </c>
      <c r="B2881" s="30" t="s">
        <v>2925</v>
      </c>
      <c r="C2881" s="30">
        <v>2</v>
      </c>
      <c r="D2881" s="30">
        <v>1</v>
      </c>
      <c r="F2881" s="24" t="str">
        <f>IFERROR(MATCH(A2881,기사별유입!$J$3:$J$3072,0),"")</f>
        <v/>
      </c>
      <c r="G2881" s="24" t="str">
        <f>IF(F2881="","",F2881&amp;"@"&amp;COUNTIF($F$1:F2881,F2881))</f>
        <v/>
      </c>
      <c r="H2881" s="24" t="str">
        <f t="shared" si="44"/>
        <v>Naver.com</v>
      </c>
      <c r="J2881" s="24" t="str">
        <f>IF(F2881="","",INDEX('기사 리스트'!B:B,MATCH("https://skinnonews.com"&amp;A2881,'기사 리스트'!C:C,0)))</f>
        <v/>
      </c>
    </row>
    <row r="2882" spans="1:10">
      <c r="A2882" s="30" t="s">
        <v>2906</v>
      </c>
      <c r="B2882" s="30" t="s">
        <v>2933</v>
      </c>
      <c r="C2882" s="30">
        <v>2</v>
      </c>
      <c r="D2882" s="30">
        <v>1</v>
      </c>
      <c r="F2882" s="24" t="str">
        <f>IFERROR(MATCH(A2882,기사별유입!$J$3:$J$3072,0),"")</f>
        <v/>
      </c>
      <c r="G2882" s="24" t="str">
        <f>IF(F2882="","",F2882&amp;"@"&amp;COUNTIF($F$1:F2882,F2882))</f>
        <v/>
      </c>
      <c r="H2882" s="24" t="str">
        <f t="shared" si="44"/>
        <v>Ginnie</v>
      </c>
      <c r="J2882" s="24" t="str">
        <f>IF(F2882="","",INDEX('기사 리스트'!B:B,MATCH("https://skinnonews.com"&amp;A2882,'기사 리스트'!C:C,0)))</f>
        <v/>
      </c>
    </row>
    <row r="2883" spans="1:10">
      <c r="A2883" s="30" t="s">
        <v>4633</v>
      </c>
      <c r="B2883" s="30">
        <v>2</v>
      </c>
      <c r="C2883" s="30">
        <v>1</v>
      </c>
      <c r="D2883" s="30">
        <v>2</v>
      </c>
      <c r="F2883" s="24" t="str">
        <f>IFERROR(MATCH(A2883,기사별유입!$J$3:$J$3072,0),"")</f>
        <v/>
      </c>
      <c r="G2883" s="24" t="str">
        <f>IF(F2883="","",F2883&amp;"@"&amp;COUNTIF($F$1:F2883,F2883))</f>
        <v/>
      </c>
      <c r="H2883" s="24" t="str">
        <f t="shared" ref="H2883:H2946" si="45">IF(B2883="naver","Naver 검색",IF(B2883="google","Google 검색",IF(B2883="(direct)","직접유입",UPPER(LEFT(B2883,1))&amp;MID(B2883,2,99))))</f>
        <v>2</v>
      </c>
      <c r="J2883" s="24" t="str">
        <f>IF(F2883="","",INDEX('기사 리스트'!B:B,MATCH("https://skinnonews.com"&amp;A2883,'기사 리스트'!C:C,0)))</f>
        <v/>
      </c>
    </row>
    <row r="2884" spans="1:10">
      <c r="A2884" s="30" t="s">
        <v>3843</v>
      </c>
      <c r="B2884" s="30" t="s">
        <v>2910</v>
      </c>
      <c r="C2884" s="30">
        <v>2</v>
      </c>
      <c r="D2884" s="30">
        <v>2</v>
      </c>
      <c r="F2884" s="24" t="str">
        <f>IFERROR(MATCH(A2884,기사별유입!$J$3:$J$3072,0),"")</f>
        <v/>
      </c>
      <c r="G2884" s="24" t="str">
        <f>IF(F2884="","",F2884&amp;"@"&amp;COUNTIF($F$1:F2884,F2884))</f>
        <v/>
      </c>
      <c r="H2884" s="24" t="str">
        <f t="shared" si="45"/>
        <v>Google 검색</v>
      </c>
      <c r="J2884" s="24" t="str">
        <f>IF(F2884="","",INDEX('기사 리스트'!B:B,MATCH("https://skinnonews.com"&amp;A2884,'기사 리스트'!C:C,0)))</f>
        <v/>
      </c>
    </row>
    <row r="2885" spans="1:10">
      <c r="A2885" s="30" t="s">
        <v>3378</v>
      </c>
      <c r="B2885" s="30" t="s">
        <v>2910</v>
      </c>
      <c r="C2885" s="30">
        <v>2</v>
      </c>
      <c r="D2885" s="30">
        <v>1</v>
      </c>
      <c r="F2885" s="24" t="str">
        <f>IFERROR(MATCH(A2885,기사별유입!$J$3:$J$3072,0),"")</f>
        <v/>
      </c>
      <c r="G2885" s="24" t="str">
        <f>IF(F2885="","",F2885&amp;"@"&amp;COUNTIF($F$1:F2885,F2885))</f>
        <v/>
      </c>
      <c r="H2885" s="24" t="str">
        <f t="shared" si="45"/>
        <v>Google 검색</v>
      </c>
      <c r="J2885" s="24" t="str">
        <f>IF(F2885="","",INDEX('기사 리스트'!B:B,MATCH("https://skinnonews.com"&amp;A2885,'기사 리스트'!C:C,0)))</f>
        <v/>
      </c>
    </row>
    <row r="2886" spans="1:10">
      <c r="A2886" s="30" t="s">
        <v>4634</v>
      </c>
      <c r="B2886" s="30">
        <v>2</v>
      </c>
      <c r="C2886" s="30">
        <v>1</v>
      </c>
      <c r="D2886" s="30">
        <v>2</v>
      </c>
      <c r="F2886" s="24" t="str">
        <f>IFERROR(MATCH(A2886,기사별유입!$J$3:$J$3072,0),"")</f>
        <v/>
      </c>
      <c r="G2886" s="24" t="str">
        <f>IF(F2886="","",F2886&amp;"@"&amp;COUNTIF($F$1:F2886,F2886))</f>
        <v/>
      </c>
      <c r="H2886" s="24" t="str">
        <f t="shared" si="45"/>
        <v>2</v>
      </c>
      <c r="J2886" s="24" t="str">
        <f>IF(F2886="","",INDEX('기사 리스트'!B:B,MATCH("https://skinnonews.com"&amp;A2886,'기사 리스트'!C:C,0)))</f>
        <v/>
      </c>
    </row>
    <row r="2887" spans="1:10">
      <c r="A2887" s="30" t="s">
        <v>1806</v>
      </c>
      <c r="B2887" s="30" t="s">
        <v>2910</v>
      </c>
      <c r="C2887" s="30">
        <v>2</v>
      </c>
      <c r="D2887" s="30">
        <v>1</v>
      </c>
      <c r="F2887" s="24" t="str">
        <f>IFERROR(MATCH(A2887,기사별유입!$J$3:$J$3072,0),"")</f>
        <v/>
      </c>
      <c r="G2887" s="24" t="str">
        <f>IF(F2887="","",F2887&amp;"@"&amp;COUNTIF($F$1:F2887,F2887))</f>
        <v/>
      </c>
      <c r="H2887" s="24" t="str">
        <f t="shared" si="45"/>
        <v>Google 검색</v>
      </c>
      <c r="J2887" s="24" t="str">
        <f>IF(F2887="","",INDEX('기사 리스트'!B:B,MATCH("https://skinnonews.com"&amp;A2887,'기사 리스트'!C:C,0)))</f>
        <v/>
      </c>
    </row>
    <row r="2888" spans="1:10">
      <c r="A2888" s="30" t="s">
        <v>4635</v>
      </c>
      <c r="B2888" s="30">
        <v>2</v>
      </c>
      <c r="C2888" s="30">
        <v>2</v>
      </c>
      <c r="D2888" s="30">
        <v>1</v>
      </c>
      <c r="F2888" s="24" t="str">
        <f>IFERROR(MATCH(A2888,기사별유입!$J$3:$J$3072,0),"")</f>
        <v/>
      </c>
      <c r="G2888" s="24" t="str">
        <f>IF(F2888="","",F2888&amp;"@"&amp;COUNTIF($F$1:F2888,F2888))</f>
        <v/>
      </c>
      <c r="H2888" s="24" t="str">
        <f t="shared" si="45"/>
        <v>2</v>
      </c>
      <c r="J2888" s="24" t="str">
        <f>IF(F2888="","",INDEX('기사 리스트'!B:B,MATCH("https://skinnonews.com"&amp;A2888,'기사 리스트'!C:C,0)))</f>
        <v/>
      </c>
    </row>
    <row r="2889" spans="1:10">
      <c r="A2889" s="30" t="s">
        <v>3672</v>
      </c>
      <c r="B2889" s="30" t="s">
        <v>2910</v>
      </c>
      <c r="C2889" s="30">
        <v>2</v>
      </c>
      <c r="D2889" s="30">
        <v>1</v>
      </c>
      <c r="F2889" s="24" t="str">
        <f>IFERROR(MATCH(A2889,기사별유입!$J$3:$J$3072,0),"")</f>
        <v/>
      </c>
      <c r="G2889" s="24" t="str">
        <f>IF(F2889="","",F2889&amp;"@"&amp;COUNTIF($F$1:F2889,F2889))</f>
        <v/>
      </c>
      <c r="H2889" s="24" t="str">
        <f t="shared" si="45"/>
        <v>Google 검색</v>
      </c>
      <c r="J2889" s="24" t="str">
        <f>IF(F2889="","",INDEX('기사 리스트'!B:B,MATCH("https://skinnonews.com"&amp;A2889,'기사 리스트'!C:C,0)))</f>
        <v/>
      </c>
    </row>
    <row r="2890" spans="1:10">
      <c r="A2890" s="30" t="s">
        <v>3847</v>
      </c>
      <c r="B2890" s="30" t="s">
        <v>2910</v>
      </c>
      <c r="C2890" s="30">
        <v>2</v>
      </c>
      <c r="D2890" s="30">
        <v>1</v>
      </c>
      <c r="F2890" s="24" t="str">
        <f>IFERROR(MATCH(A2890,기사별유입!$J$3:$J$3072,0),"")</f>
        <v/>
      </c>
      <c r="G2890" s="24" t="str">
        <f>IF(F2890="","",F2890&amp;"@"&amp;COUNTIF($F$1:F2890,F2890))</f>
        <v/>
      </c>
      <c r="H2890" s="24" t="str">
        <f t="shared" si="45"/>
        <v>Google 검색</v>
      </c>
      <c r="J2890" s="24" t="str">
        <f>IF(F2890="","",INDEX('기사 리스트'!B:B,MATCH("https://skinnonews.com"&amp;A2890,'기사 리스트'!C:C,0)))</f>
        <v/>
      </c>
    </row>
    <row r="2891" spans="1:10">
      <c r="A2891" s="30" t="s">
        <v>3243</v>
      </c>
      <c r="B2891" s="30" t="s">
        <v>2910</v>
      </c>
      <c r="C2891" s="30">
        <v>2</v>
      </c>
      <c r="D2891" s="30">
        <v>1</v>
      </c>
      <c r="F2891" s="24" t="str">
        <f>IFERROR(MATCH(A2891,기사별유입!$J$3:$J$3072,0),"")</f>
        <v/>
      </c>
      <c r="G2891" s="24" t="str">
        <f>IF(F2891="","",F2891&amp;"@"&amp;COUNTIF($F$1:F2891,F2891))</f>
        <v/>
      </c>
      <c r="H2891" s="24" t="str">
        <f t="shared" si="45"/>
        <v>Google 검색</v>
      </c>
      <c r="J2891" s="24" t="str">
        <f>IF(F2891="","",INDEX('기사 리스트'!B:B,MATCH("https://skinnonews.com"&amp;A2891,'기사 리스트'!C:C,0)))</f>
        <v/>
      </c>
    </row>
    <row r="2892" spans="1:10">
      <c r="A2892" s="30" t="s">
        <v>3112</v>
      </c>
      <c r="B2892" s="30" t="s">
        <v>2909</v>
      </c>
      <c r="C2892" s="30">
        <v>2</v>
      </c>
      <c r="D2892" s="30">
        <v>2</v>
      </c>
      <c r="F2892" s="24" t="str">
        <f>IFERROR(MATCH(A2892,기사별유입!$J$3:$J$3072,0),"")</f>
        <v/>
      </c>
      <c r="G2892" s="24" t="str">
        <f>IF(F2892="","",F2892&amp;"@"&amp;COUNTIF($F$1:F2892,F2892))</f>
        <v/>
      </c>
      <c r="H2892" s="24" t="str">
        <f t="shared" si="45"/>
        <v>직접유입</v>
      </c>
      <c r="J2892" s="24" t="str">
        <f>IF(F2892="","",INDEX('기사 리스트'!B:B,MATCH("https://skinnonews.com"&amp;A2892,'기사 리스트'!C:C,0)))</f>
        <v/>
      </c>
    </row>
    <row r="2893" spans="1:10">
      <c r="A2893" s="30" t="s">
        <v>3114</v>
      </c>
      <c r="B2893" s="30" t="s">
        <v>2910</v>
      </c>
      <c r="C2893" s="30">
        <v>2</v>
      </c>
      <c r="D2893" s="30">
        <v>2</v>
      </c>
      <c r="F2893" s="24" t="str">
        <f>IFERROR(MATCH(A2893,기사별유입!$J$3:$J$3072,0),"")</f>
        <v/>
      </c>
      <c r="G2893" s="24" t="str">
        <f>IF(F2893="","",F2893&amp;"@"&amp;COUNTIF($F$1:F2893,F2893))</f>
        <v/>
      </c>
      <c r="H2893" s="24" t="str">
        <f t="shared" si="45"/>
        <v>Google 검색</v>
      </c>
      <c r="J2893" s="24" t="str">
        <f>IF(F2893="","",INDEX('기사 리스트'!B:B,MATCH("https://skinnonews.com"&amp;A2893,'기사 리스트'!C:C,0)))</f>
        <v/>
      </c>
    </row>
    <row r="2894" spans="1:10">
      <c r="A2894" s="30" t="s">
        <v>3122</v>
      </c>
      <c r="B2894" s="30" t="s">
        <v>2909</v>
      </c>
      <c r="C2894" s="30">
        <v>2</v>
      </c>
      <c r="D2894" s="30">
        <v>2</v>
      </c>
      <c r="F2894" s="24" t="str">
        <f>IFERROR(MATCH(A2894,기사별유입!$J$3:$J$3072,0),"")</f>
        <v/>
      </c>
      <c r="G2894" s="24" t="str">
        <f>IF(F2894="","",F2894&amp;"@"&amp;COUNTIF($F$1:F2894,F2894))</f>
        <v/>
      </c>
      <c r="H2894" s="24" t="str">
        <f t="shared" si="45"/>
        <v>직접유입</v>
      </c>
      <c r="J2894" s="24" t="str">
        <f>IF(F2894="","",INDEX('기사 리스트'!B:B,MATCH("https://skinnonews.com"&amp;A2894,'기사 리스트'!C:C,0)))</f>
        <v/>
      </c>
    </row>
    <row r="2895" spans="1:10">
      <c r="A2895" s="30" t="s">
        <v>3118</v>
      </c>
      <c r="B2895" s="30" t="s">
        <v>2909</v>
      </c>
      <c r="C2895" s="30">
        <v>2</v>
      </c>
      <c r="D2895" s="30">
        <v>1</v>
      </c>
      <c r="F2895" s="24" t="str">
        <f>IFERROR(MATCH(A2895,기사별유입!$J$3:$J$3072,0),"")</f>
        <v/>
      </c>
      <c r="G2895" s="24" t="str">
        <f>IF(F2895="","",F2895&amp;"@"&amp;COUNTIF($F$1:F2895,F2895))</f>
        <v/>
      </c>
      <c r="H2895" s="24" t="str">
        <f t="shared" si="45"/>
        <v>직접유입</v>
      </c>
      <c r="J2895" s="24" t="str">
        <f>IF(F2895="","",INDEX('기사 리스트'!B:B,MATCH("https://skinnonews.com"&amp;A2895,'기사 리스트'!C:C,0)))</f>
        <v/>
      </c>
    </row>
    <row r="2896" spans="1:10">
      <c r="A2896" s="30" t="s">
        <v>1227</v>
      </c>
      <c r="B2896" s="30" t="s">
        <v>2916</v>
      </c>
      <c r="C2896" s="30">
        <v>2</v>
      </c>
      <c r="D2896" s="30">
        <v>2</v>
      </c>
      <c r="F2896" s="24" t="str">
        <f>IFERROR(MATCH(A2896,기사별유입!$J$3:$J$3072,0),"")</f>
        <v/>
      </c>
      <c r="G2896" s="24" t="str">
        <f>IF(F2896="","",F2896&amp;"@"&amp;COUNTIF($F$1:F2896,F2896))</f>
        <v/>
      </c>
      <c r="H2896" s="24" t="str">
        <f t="shared" si="45"/>
        <v>Bing</v>
      </c>
      <c r="J2896" s="24" t="str">
        <f>IF(F2896="","",INDEX('기사 리스트'!B:B,MATCH("https://skinnonews.com"&amp;A2896,'기사 리스트'!C:C,0)))</f>
        <v/>
      </c>
    </row>
    <row r="2897" spans="1:10">
      <c r="A2897" s="30" t="s">
        <v>1227</v>
      </c>
      <c r="B2897" s="30" t="s">
        <v>2978</v>
      </c>
      <c r="C2897" s="30">
        <v>2</v>
      </c>
      <c r="D2897" s="30">
        <v>1</v>
      </c>
      <c r="F2897" s="24" t="str">
        <f>IFERROR(MATCH(A2897,기사별유입!$J$3:$J$3072,0),"")</f>
        <v/>
      </c>
      <c r="G2897" s="24" t="str">
        <f>IF(F2897="","",F2897&amp;"@"&amp;COUNTIF($F$1:F2897,F2897))</f>
        <v/>
      </c>
      <c r="H2897" s="24" t="str">
        <f t="shared" si="45"/>
        <v>L.facebook.com</v>
      </c>
      <c r="J2897" s="24" t="str">
        <f>IF(F2897="","",INDEX('기사 리스트'!B:B,MATCH("https://skinnonews.com"&amp;A2897,'기사 리스트'!C:C,0)))</f>
        <v/>
      </c>
    </row>
    <row r="2898" spans="1:10">
      <c r="A2898" s="30" t="s">
        <v>1227</v>
      </c>
      <c r="B2898" s="30" t="s">
        <v>2920</v>
      </c>
      <c r="C2898" s="30">
        <v>2</v>
      </c>
      <c r="D2898" s="30">
        <v>2</v>
      </c>
      <c r="F2898" s="24" t="str">
        <f>IFERROR(MATCH(A2898,기사별유입!$J$3:$J$3072,0),"")</f>
        <v/>
      </c>
      <c r="G2898" s="24" t="str">
        <f>IF(F2898="","",F2898&amp;"@"&amp;COUNTIF($F$1:F2898,F2898))</f>
        <v/>
      </c>
      <c r="H2898" s="24" t="str">
        <f t="shared" si="45"/>
        <v>Skenmove.com</v>
      </c>
      <c r="J2898" s="24" t="str">
        <f>IF(F2898="","",INDEX('기사 리스트'!B:B,MATCH("https://skinnonews.com"&amp;A2898,'기사 리스트'!C:C,0)))</f>
        <v/>
      </c>
    </row>
    <row r="2899" spans="1:10">
      <c r="A2899" s="30" t="s">
        <v>3674</v>
      </c>
      <c r="B2899" s="30" t="s">
        <v>2911</v>
      </c>
      <c r="C2899" s="30">
        <v>2</v>
      </c>
      <c r="D2899" s="30">
        <v>1</v>
      </c>
      <c r="F2899" s="24" t="str">
        <f>IFERROR(MATCH(A2899,기사별유입!$J$3:$J$3072,0),"")</f>
        <v/>
      </c>
      <c r="G2899" s="24" t="str">
        <f>IF(F2899="","",F2899&amp;"@"&amp;COUNTIF($F$1:F2899,F2899))</f>
        <v/>
      </c>
      <c r="H2899" s="24" t="str">
        <f t="shared" si="45"/>
        <v>Naver 검색</v>
      </c>
      <c r="J2899" s="24" t="str">
        <f>IF(F2899="","",INDEX('기사 리스트'!B:B,MATCH("https://skinnonews.com"&amp;A2899,'기사 리스트'!C:C,0)))</f>
        <v/>
      </c>
    </row>
    <row r="2900" spans="1:10">
      <c r="A2900" s="30" t="s">
        <v>1215</v>
      </c>
      <c r="B2900" s="30" t="s">
        <v>4636</v>
      </c>
      <c r="C2900" s="30">
        <v>1</v>
      </c>
      <c r="D2900" s="30">
        <v>1</v>
      </c>
      <c r="F2900" s="24" t="str">
        <f>IFERROR(MATCH(A2900,기사별유입!$J$3:$J$3072,0),"")</f>
        <v/>
      </c>
      <c r="G2900" s="24" t="str">
        <f>IF(F2900="","",F2900&amp;"@"&amp;COUNTIF($F$1:F2900,F2900))</f>
        <v/>
      </c>
      <c r="H2900" s="24" t="str">
        <f t="shared" si="45"/>
        <v>172.24.128.1:5500</v>
      </c>
      <c r="J2900" s="24" t="str">
        <f>IF(F2900="","",INDEX('기사 리스트'!B:B,MATCH("https://skinnonews.com"&amp;A2900,'기사 리스트'!C:C,0)))</f>
        <v/>
      </c>
    </row>
    <row r="2901" spans="1:10">
      <c r="A2901" s="30" t="s">
        <v>1215</v>
      </c>
      <c r="B2901" s="30" t="s">
        <v>4637</v>
      </c>
      <c r="C2901" s="30">
        <v>1</v>
      </c>
      <c r="D2901" s="30">
        <v>1</v>
      </c>
      <c r="F2901" s="24" t="str">
        <f>IFERROR(MATCH(A2901,기사별유입!$J$3:$J$3072,0),"")</f>
        <v/>
      </c>
      <c r="G2901" s="24" t="str">
        <f>IF(F2901="","",F2901&amp;"@"&amp;COUNTIF($F$1:F2901,F2901))</f>
        <v/>
      </c>
      <c r="H2901" s="24" t="str">
        <f t="shared" si="45"/>
        <v>222.236.61.86:34160</v>
      </c>
      <c r="J2901" s="24" t="str">
        <f>IF(F2901="","",INDEX('기사 리스트'!B:B,MATCH("https://skinnonews.com"&amp;A2901,'기사 리스트'!C:C,0)))</f>
        <v/>
      </c>
    </row>
    <row r="2902" spans="1:10">
      <c r="A2902" s="30" t="s">
        <v>1215</v>
      </c>
      <c r="B2902" s="30" t="s">
        <v>3417</v>
      </c>
      <c r="C2902" s="30">
        <v>1</v>
      </c>
      <c r="D2902" s="30">
        <v>1</v>
      </c>
      <c r="F2902" s="24" t="str">
        <f>IFERROR(MATCH(A2902,기사별유입!$J$3:$J$3072,0),"")</f>
        <v/>
      </c>
      <c r="G2902" s="24" t="str">
        <f>IF(F2902="","",F2902&amp;"@"&amp;COUNTIF($F$1:F2902,F2902))</f>
        <v/>
      </c>
      <c r="H2902" s="24" t="str">
        <f t="shared" si="45"/>
        <v>Automesse.tistory.com</v>
      </c>
      <c r="J2902" s="24" t="str">
        <f>IF(F2902="","",INDEX('기사 리스트'!B:B,MATCH("https://skinnonews.com"&amp;A2902,'기사 리스트'!C:C,0)))</f>
        <v/>
      </c>
    </row>
    <row r="2903" spans="1:10">
      <c r="A2903" s="30" t="s">
        <v>1215</v>
      </c>
      <c r="B2903" s="30" t="s">
        <v>3001</v>
      </c>
      <c r="C2903" s="30">
        <v>1</v>
      </c>
      <c r="D2903" s="30">
        <v>1</v>
      </c>
      <c r="F2903" s="24" t="str">
        <f>IFERROR(MATCH(A2903,기사별유입!$J$3:$J$3072,0),"")</f>
        <v/>
      </c>
      <c r="G2903" s="24" t="str">
        <f>IF(F2903="","",F2903&amp;"@"&amp;COUNTIF($F$1:F2903,F2903))</f>
        <v/>
      </c>
      <c r="H2903" s="24" t="str">
        <f t="shared" si="45"/>
        <v>Duckduckgo</v>
      </c>
      <c r="J2903" s="24" t="str">
        <f>IF(F2903="","",INDEX('기사 리스트'!B:B,MATCH("https://skinnonews.com"&amp;A2903,'기사 리스트'!C:C,0)))</f>
        <v/>
      </c>
    </row>
    <row r="2904" spans="1:10">
      <c r="A2904" s="30" t="s">
        <v>1215</v>
      </c>
      <c r="B2904" s="30" t="s">
        <v>3419</v>
      </c>
      <c r="C2904" s="30">
        <v>1</v>
      </c>
      <c r="D2904" s="30">
        <v>0</v>
      </c>
      <c r="F2904" s="24" t="str">
        <f>IFERROR(MATCH(A2904,기사별유입!$J$3:$J$3072,0),"")</f>
        <v/>
      </c>
      <c r="G2904" s="24" t="str">
        <f>IF(F2904="","",F2904&amp;"@"&amp;COUNTIF($F$1:F2904,F2904))</f>
        <v/>
      </c>
      <c r="H2904" s="24" t="str">
        <f t="shared" si="45"/>
        <v>Localhost:18080</v>
      </c>
      <c r="J2904" s="24" t="str">
        <f>IF(F2904="","",INDEX('기사 리스트'!B:B,MATCH("https://skinnonews.com"&amp;A2904,'기사 리스트'!C:C,0)))</f>
        <v/>
      </c>
    </row>
    <row r="2905" spans="1:10">
      <c r="A2905" s="30" t="s">
        <v>1215</v>
      </c>
      <c r="B2905" s="30" t="s">
        <v>4638</v>
      </c>
      <c r="C2905" s="30">
        <v>1</v>
      </c>
      <c r="D2905" s="30">
        <v>1</v>
      </c>
      <c r="F2905" s="24" t="str">
        <f>IFERROR(MATCH(A2905,기사별유입!$J$3:$J$3072,0),"")</f>
        <v/>
      </c>
      <c r="G2905" s="24" t="str">
        <f>IF(F2905="","",F2905&amp;"@"&amp;COUNTIF($F$1:F2905,F2905))</f>
        <v/>
      </c>
      <c r="H2905" s="24" t="str">
        <f t="shared" si="45"/>
        <v>O2o-manage-prod.liyi.co</v>
      </c>
      <c r="J2905" s="24" t="str">
        <f>IF(F2905="","",INDEX('기사 리스트'!B:B,MATCH("https://skinnonews.com"&amp;A2905,'기사 리스트'!C:C,0)))</f>
        <v/>
      </c>
    </row>
    <row r="2906" spans="1:10">
      <c r="A2906" s="30" t="s">
        <v>1215</v>
      </c>
      <c r="B2906" s="30" t="s">
        <v>3421</v>
      </c>
      <c r="C2906" s="30">
        <v>1</v>
      </c>
      <c r="D2906" s="30">
        <v>1</v>
      </c>
      <c r="F2906" s="24" t="str">
        <f>IFERROR(MATCH(A2906,기사별유입!$J$3:$J$3072,0),"")</f>
        <v/>
      </c>
      <c r="G2906" s="24" t="str">
        <f>IF(F2906="","",F2906&amp;"@"&amp;COUNTIF($F$1:F2906,F2906))</f>
        <v/>
      </c>
      <c r="H2906" s="24" t="str">
        <f t="shared" si="45"/>
        <v>Perplexity.ai</v>
      </c>
      <c r="J2906" s="24" t="str">
        <f>IF(F2906="","",INDEX('기사 리스트'!B:B,MATCH("https://skinnonews.com"&amp;A2906,'기사 리스트'!C:C,0)))</f>
        <v/>
      </c>
    </row>
    <row r="2907" spans="1:10">
      <c r="A2907" s="30" t="s">
        <v>1215</v>
      </c>
      <c r="B2907" s="30" t="s">
        <v>2996</v>
      </c>
      <c r="C2907" s="30">
        <v>1</v>
      </c>
      <c r="D2907" s="30">
        <v>1</v>
      </c>
      <c r="F2907" s="24" t="str">
        <f>IFERROR(MATCH(A2907,기사별유입!$J$3:$J$3072,0),"")</f>
        <v/>
      </c>
      <c r="G2907" s="24" t="str">
        <f>IF(F2907="","",F2907&amp;"@"&amp;COUNTIF($F$1:F2907,F2907))</f>
        <v/>
      </c>
      <c r="H2907" s="24" t="str">
        <f t="shared" si="45"/>
        <v>Skinno</v>
      </c>
      <c r="J2907" s="24" t="str">
        <f>IF(F2907="","",INDEX('기사 리스트'!B:B,MATCH("https://skinnonews.com"&amp;A2907,'기사 리스트'!C:C,0)))</f>
        <v/>
      </c>
    </row>
    <row r="2908" spans="1:10">
      <c r="A2908" s="30" t="s">
        <v>1215</v>
      </c>
      <c r="B2908" s="30" t="s">
        <v>4639</v>
      </c>
      <c r="C2908" s="30">
        <v>1</v>
      </c>
      <c r="D2908" s="30">
        <v>1</v>
      </c>
      <c r="F2908" s="24" t="str">
        <f>IFERROR(MATCH(A2908,기사별유입!$J$3:$J$3072,0),"")</f>
        <v/>
      </c>
      <c r="G2908" s="24" t="str">
        <f>IF(F2908="","",F2908&amp;"@"&amp;COUNTIF($F$1:F2908,F2908))</f>
        <v/>
      </c>
      <c r="H2908" s="24" t="str">
        <f t="shared" si="45"/>
        <v>Updownnews.co.kr</v>
      </c>
      <c r="J2908" s="24" t="str">
        <f>IF(F2908="","",INDEX('기사 리스트'!B:B,MATCH("https://skinnonews.com"&amp;A2908,'기사 리스트'!C:C,0)))</f>
        <v/>
      </c>
    </row>
    <row r="2909" spans="1:10">
      <c r="A2909" s="30" t="s">
        <v>1667</v>
      </c>
      <c r="B2909" s="30" t="s">
        <v>2911</v>
      </c>
      <c r="C2909" s="30">
        <v>1</v>
      </c>
      <c r="D2909" s="30">
        <v>1</v>
      </c>
      <c r="F2909" s="24" t="str">
        <f>IFERROR(MATCH(A2909,기사별유입!$J$3:$J$3072,0),"")</f>
        <v/>
      </c>
      <c r="G2909" s="24" t="str">
        <f>IF(F2909="","",F2909&amp;"@"&amp;COUNTIF($F$1:F2909,F2909))</f>
        <v/>
      </c>
      <c r="H2909" s="24" t="str">
        <f t="shared" si="45"/>
        <v>Naver 검색</v>
      </c>
      <c r="J2909" s="24" t="str">
        <f>IF(F2909="","",INDEX('기사 리스트'!B:B,MATCH("https://skinnonews.com"&amp;A2909,'기사 리스트'!C:C,0)))</f>
        <v/>
      </c>
    </row>
    <row r="2910" spans="1:10">
      <c r="A2910" s="30" t="s">
        <v>1492</v>
      </c>
      <c r="B2910" s="30" t="s">
        <v>2941</v>
      </c>
      <c r="C2910" s="30">
        <v>1</v>
      </c>
      <c r="D2910" s="30">
        <v>1</v>
      </c>
      <c r="F2910" s="24" t="str">
        <f>IFERROR(MATCH(A2910,기사별유입!$J$3:$J$3072,0),"")</f>
        <v/>
      </c>
      <c r="G2910" s="24" t="str">
        <f>IF(F2910="","",F2910&amp;"@"&amp;COUNTIF($F$1:F2910,F2910))</f>
        <v/>
      </c>
      <c r="H2910" s="24" t="str">
        <f t="shared" si="45"/>
        <v>Padlet.com</v>
      </c>
      <c r="J2910" s="24" t="str">
        <f>IF(F2910="","",INDEX('기사 리스트'!B:B,MATCH("https://skinnonews.com"&amp;A2910,'기사 리스트'!C:C,0)))</f>
        <v/>
      </c>
    </row>
    <row r="2911" spans="1:10">
      <c r="A2911" s="30" t="s">
        <v>1956</v>
      </c>
      <c r="B2911" s="30" t="s">
        <v>2911</v>
      </c>
      <c r="C2911" s="30">
        <v>1</v>
      </c>
      <c r="D2911" s="30">
        <v>1</v>
      </c>
      <c r="F2911" s="24" t="str">
        <f>IFERROR(MATCH(A2911,기사별유입!$J$3:$J$3072,0),"")</f>
        <v/>
      </c>
      <c r="G2911" s="24" t="str">
        <f>IF(F2911="","",F2911&amp;"@"&amp;COUNTIF($F$1:F2911,F2911))</f>
        <v/>
      </c>
      <c r="H2911" s="24" t="str">
        <f t="shared" si="45"/>
        <v>Naver 검색</v>
      </c>
      <c r="J2911" s="24" t="str">
        <f>IF(F2911="","",INDEX('기사 리스트'!B:B,MATCH("https://skinnonews.com"&amp;A2911,'기사 리스트'!C:C,0)))</f>
        <v/>
      </c>
    </row>
    <row r="2912" spans="1:10">
      <c r="A2912" s="30" t="s">
        <v>1956</v>
      </c>
      <c r="B2912" s="30" t="s">
        <v>2925</v>
      </c>
      <c r="C2912" s="30">
        <v>1</v>
      </c>
      <c r="D2912" s="30">
        <v>1</v>
      </c>
      <c r="F2912" s="24" t="str">
        <f>IFERROR(MATCH(A2912,기사별유입!$J$3:$J$3072,0),"")</f>
        <v/>
      </c>
      <c r="G2912" s="24" t="str">
        <f>IF(F2912="","",F2912&amp;"@"&amp;COUNTIF($F$1:F2912,F2912))</f>
        <v/>
      </c>
      <c r="H2912" s="24" t="str">
        <f t="shared" si="45"/>
        <v>Naver.com</v>
      </c>
      <c r="J2912" s="24" t="str">
        <f>IF(F2912="","",INDEX('기사 리스트'!B:B,MATCH("https://skinnonews.com"&amp;A2912,'기사 리스트'!C:C,0)))</f>
        <v/>
      </c>
    </row>
    <row r="2913" spans="1:10">
      <c r="A2913" s="30" t="s">
        <v>1584</v>
      </c>
      <c r="B2913" s="30" t="s">
        <v>2909</v>
      </c>
      <c r="C2913" s="30">
        <v>1</v>
      </c>
      <c r="D2913" s="30">
        <v>1</v>
      </c>
      <c r="F2913" s="24" t="str">
        <f>IFERROR(MATCH(A2913,기사별유입!$J$3:$J$3072,0),"")</f>
        <v/>
      </c>
      <c r="G2913" s="24" t="str">
        <f>IF(F2913="","",F2913&amp;"@"&amp;COUNTIF($F$1:F2913,F2913))</f>
        <v/>
      </c>
      <c r="H2913" s="24" t="str">
        <f t="shared" si="45"/>
        <v>직접유입</v>
      </c>
      <c r="J2913" s="24" t="str">
        <f>IF(F2913="","",INDEX('기사 리스트'!B:B,MATCH("https://skinnonews.com"&amp;A2913,'기사 리스트'!C:C,0)))</f>
        <v/>
      </c>
    </row>
    <row r="2914" spans="1:10">
      <c r="A2914" s="30" t="s">
        <v>2664</v>
      </c>
      <c r="B2914" s="30" t="s">
        <v>2910</v>
      </c>
      <c r="C2914" s="30">
        <v>1</v>
      </c>
      <c r="D2914" s="30">
        <v>1</v>
      </c>
      <c r="F2914" s="24" t="str">
        <f>IFERROR(MATCH(A2914,기사별유입!$J$3:$J$3072,0),"")</f>
        <v/>
      </c>
      <c r="G2914" s="24" t="str">
        <f>IF(F2914="","",F2914&amp;"@"&amp;COUNTIF($F$1:F2914,F2914))</f>
        <v/>
      </c>
      <c r="H2914" s="24" t="str">
        <f t="shared" si="45"/>
        <v>Google 검색</v>
      </c>
      <c r="J2914" s="24" t="str">
        <f>IF(F2914="","",INDEX('기사 리스트'!B:B,MATCH("https://skinnonews.com"&amp;A2914,'기사 리스트'!C:C,0)))</f>
        <v/>
      </c>
    </row>
    <row r="2915" spans="1:10">
      <c r="A2915" s="30" t="s">
        <v>1668</v>
      </c>
      <c r="B2915" s="30" t="s">
        <v>2935</v>
      </c>
      <c r="C2915" s="30">
        <v>1</v>
      </c>
      <c r="D2915" s="30">
        <v>1</v>
      </c>
      <c r="F2915" s="24" t="str">
        <f>IFERROR(MATCH(A2915,기사별유입!$J$3:$J$3072,0),"")</f>
        <v/>
      </c>
      <c r="G2915" s="24" t="str">
        <f>IF(F2915="","",F2915&amp;"@"&amp;COUNTIF($F$1:F2915,F2915))</f>
        <v/>
      </c>
      <c r="H2915" s="24" t="str">
        <f t="shared" si="45"/>
        <v>M.search.naver.com</v>
      </c>
      <c r="J2915" s="24" t="str">
        <f>IF(F2915="","",INDEX('기사 리스트'!B:B,MATCH("https://skinnonews.com"&amp;A2915,'기사 리스트'!C:C,0)))</f>
        <v/>
      </c>
    </row>
    <row r="2916" spans="1:10">
      <c r="A2916" s="30" t="s">
        <v>3849</v>
      </c>
      <c r="B2916" s="30" t="s">
        <v>2963</v>
      </c>
      <c r="C2916" s="30">
        <v>1</v>
      </c>
      <c r="D2916" s="30">
        <v>1</v>
      </c>
      <c r="F2916" s="24" t="str">
        <f>IFERROR(MATCH(A2916,기사별유입!$J$3:$J$3072,0),"")</f>
        <v/>
      </c>
      <c r="G2916" s="24" t="str">
        <f>IF(F2916="","",F2916&amp;"@"&amp;COUNTIF($F$1:F2916,F2916))</f>
        <v/>
      </c>
      <c r="H2916" s="24" t="str">
        <f t="shared" si="45"/>
        <v>Daum</v>
      </c>
      <c r="J2916" s="24" t="str">
        <f>IF(F2916="","",INDEX('기사 리스트'!B:B,MATCH("https://skinnonews.com"&amp;A2916,'기사 리스트'!C:C,0)))</f>
        <v/>
      </c>
    </row>
    <row r="2917" spans="1:10">
      <c r="A2917" s="30" t="s">
        <v>2357</v>
      </c>
      <c r="B2917" s="30" t="s">
        <v>2910</v>
      </c>
      <c r="C2917" s="30">
        <v>1</v>
      </c>
      <c r="D2917" s="30">
        <v>1</v>
      </c>
      <c r="F2917" s="24" t="str">
        <f>IFERROR(MATCH(A2917,기사별유입!$J$3:$J$3072,0),"")</f>
        <v/>
      </c>
      <c r="G2917" s="24" t="str">
        <f>IF(F2917="","",F2917&amp;"@"&amp;COUNTIF($F$1:F2917,F2917))</f>
        <v/>
      </c>
      <c r="H2917" s="24" t="str">
        <f t="shared" si="45"/>
        <v>Google 검색</v>
      </c>
      <c r="J2917" s="24" t="str">
        <f>IF(F2917="","",INDEX('기사 리스트'!B:B,MATCH("https://skinnonews.com"&amp;A2917,'기사 리스트'!C:C,0)))</f>
        <v/>
      </c>
    </row>
    <row r="2918" spans="1:10">
      <c r="A2918" s="30" t="s">
        <v>3244</v>
      </c>
      <c r="B2918" s="30" t="s">
        <v>2918</v>
      </c>
      <c r="C2918" s="30">
        <v>1</v>
      </c>
      <c r="D2918" s="30">
        <v>1</v>
      </c>
      <c r="F2918" s="24" t="str">
        <f>IFERROR(MATCH(A2918,기사별유입!$J$3:$J$3072,0),"")</f>
        <v/>
      </c>
      <c r="G2918" s="24" t="str">
        <f>IF(F2918="","",F2918&amp;"@"&amp;COUNTIF($F$1:F2918,F2918))</f>
        <v/>
      </c>
      <c r="H2918" s="24" t="str">
        <f t="shared" si="45"/>
        <v>Skenergy.com</v>
      </c>
      <c r="J2918" s="24" t="str">
        <f>IF(F2918="","",INDEX('기사 리스트'!B:B,MATCH("https://skinnonews.com"&amp;A2918,'기사 리스트'!C:C,0)))</f>
        <v/>
      </c>
    </row>
    <row r="2919" spans="1:10">
      <c r="A2919" s="30" t="s">
        <v>3850</v>
      </c>
      <c r="B2919" s="30" t="s">
        <v>2910</v>
      </c>
      <c r="C2919" s="30">
        <v>1</v>
      </c>
      <c r="D2919" s="30">
        <v>1</v>
      </c>
      <c r="F2919" s="24" t="str">
        <f>IFERROR(MATCH(A2919,기사별유입!$J$3:$J$3072,0),"")</f>
        <v/>
      </c>
      <c r="G2919" s="24" t="str">
        <f>IF(F2919="","",F2919&amp;"@"&amp;COUNTIF($F$1:F2919,F2919))</f>
        <v/>
      </c>
      <c r="H2919" s="24" t="str">
        <f t="shared" si="45"/>
        <v>Google 검색</v>
      </c>
      <c r="J2919" s="24" t="str">
        <f>IF(F2919="","",INDEX('기사 리스트'!B:B,MATCH("https://skinnonews.com"&amp;A2919,'기사 리스트'!C:C,0)))</f>
        <v/>
      </c>
    </row>
    <row r="2920" spans="1:10">
      <c r="A2920" s="30" t="s">
        <v>1567</v>
      </c>
      <c r="B2920" s="30" t="s">
        <v>2963</v>
      </c>
      <c r="C2920" s="30">
        <v>1</v>
      </c>
      <c r="D2920" s="30">
        <v>1</v>
      </c>
      <c r="F2920" s="24" t="str">
        <f>IFERROR(MATCH(A2920,기사별유입!$J$3:$J$3072,0),"")</f>
        <v/>
      </c>
      <c r="G2920" s="24" t="str">
        <f>IF(F2920="","",F2920&amp;"@"&amp;COUNTIF($F$1:F2920,F2920))</f>
        <v/>
      </c>
      <c r="H2920" s="24" t="str">
        <f t="shared" si="45"/>
        <v>Daum</v>
      </c>
      <c r="J2920" s="24" t="str">
        <f>IF(F2920="","",INDEX('기사 리스트'!B:B,MATCH("https://skinnonews.com"&amp;A2920,'기사 리스트'!C:C,0)))</f>
        <v/>
      </c>
    </row>
    <row r="2921" spans="1:10">
      <c r="A2921" s="30" t="s">
        <v>1567</v>
      </c>
      <c r="B2921" s="30" t="s">
        <v>2976</v>
      </c>
      <c r="C2921" s="30">
        <v>1</v>
      </c>
      <c r="D2921" s="30">
        <v>1</v>
      </c>
      <c r="F2921" s="24" t="str">
        <f>IFERROR(MATCH(A2921,기사별유입!$J$3:$J$3072,0),"")</f>
        <v/>
      </c>
      <c r="G2921" s="24" t="str">
        <f>IF(F2921="","",F2921&amp;"@"&amp;COUNTIF($F$1:F2921,F2921))</f>
        <v/>
      </c>
      <c r="H2921" s="24" t="str">
        <f t="shared" si="45"/>
        <v>Daum.net</v>
      </c>
      <c r="J2921" s="24" t="str">
        <f>IF(F2921="","",INDEX('기사 리스트'!B:B,MATCH("https://skinnonews.com"&amp;A2921,'기사 리스트'!C:C,0)))</f>
        <v/>
      </c>
    </row>
    <row r="2922" spans="1:10">
      <c r="A2922" s="30" t="s">
        <v>1567</v>
      </c>
      <c r="B2922" s="30" t="s">
        <v>2911</v>
      </c>
      <c r="C2922" s="30">
        <v>1</v>
      </c>
      <c r="D2922" s="30">
        <v>1</v>
      </c>
      <c r="F2922" s="24" t="str">
        <f>IFERROR(MATCH(A2922,기사별유입!$J$3:$J$3072,0),"")</f>
        <v/>
      </c>
      <c r="G2922" s="24" t="str">
        <f>IF(F2922="","",F2922&amp;"@"&amp;COUNTIF($F$1:F2922,F2922))</f>
        <v/>
      </c>
      <c r="H2922" s="24" t="str">
        <f t="shared" si="45"/>
        <v>Naver 검색</v>
      </c>
      <c r="J2922" s="24" t="str">
        <f>IF(F2922="","",INDEX('기사 리스트'!B:B,MATCH("https://skinnonews.com"&amp;A2922,'기사 리스트'!C:C,0)))</f>
        <v/>
      </c>
    </row>
    <row r="2923" spans="1:10">
      <c r="A2923" s="30" t="s">
        <v>2244</v>
      </c>
      <c r="B2923" s="30" t="s">
        <v>2910</v>
      </c>
      <c r="C2923" s="30">
        <v>1</v>
      </c>
      <c r="D2923" s="30">
        <v>1</v>
      </c>
      <c r="F2923" s="24" t="str">
        <f>IFERROR(MATCH(A2923,기사별유입!$J$3:$J$3072,0),"")</f>
        <v/>
      </c>
      <c r="G2923" s="24" t="str">
        <f>IF(F2923="","",F2923&amp;"@"&amp;COUNTIF($F$1:F2923,F2923))</f>
        <v/>
      </c>
      <c r="H2923" s="24" t="str">
        <f t="shared" si="45"/>
        <v>Google 검색</v>
      </c>
      <c r="J2923" s="24" t="str">
        <f>IF(F2923="","",INDEX('기사 리스트'!B:B,MATCH("https://skinnonews.com"&amp;A2923,'기사 리스트'!C:C,0)))</f>
        <v/>
      </c>
    </row>
    <row r="2924" spans="1:10">
      <c r="A2924" s="30" t="s">
        <v>2666</v>
      </c>
      <c r="B2924" s="30" t="s">
        <v>2925</v>
      </c>
      <c r="C2924" s="30">
        <v>1</v>
      </c>
      <c r="D2924" s="30">
        <v>1</v>
      </c>
      <c r="F2924" s="24" t="str">
        <f>IFERROR(MATCH(A2924,기사별유입!$J$3:$J$3072,0),"")</f>
        <v/>
      </c>
      <c r="G2924" s="24" t="str">
        <f>IF(F2924="","",F2924&amp;"@"&amp;COUNTIF($F$1:F2924,F2924))</f>
        <v/>
      </c>
      <c r="H2924" s="24" t="str">
        <f t="shared" si="45"/>
        <v>Naver.com</v>
      </c>
      <c r="J2924" s="24" t="str">
        <f>IF(F2924="","",INDEX('기사 리스트'!B:B,MATCH("https://skinnonews.com"&amp;A2924,'기사 리스트'!C:C,0)))</f>
        <v/>
      </c>
    </row>
    <row r="2925" spans="1:10">
      <c r="A2925" s="30" t="s">
        <v>1849</v>
      </c>
      <c r="B2925" s="30" t="s">
        <v>2917</v>
      </c>
      <c r="C2925" s="30">
        <v>1</v>
      </c>
      <c r="D2925" s="30">
        <v>1</v>
      </c>
      <c r="F2925" s="24" t="str">
        <f>IFERROR(MATCH(A2925,기사별유입!$J$3:$J$3072,0),"")</f>
        <v/>
      </c>
      <c r="G2925" s="24" t="str">
        <f>IF(F2925="","",F2925&amp;"@"&amp;COUNTIF($F$1:F2925,F2925))</f>
        <v/>
      </c>
      <c r="H2925" s="24" t="str">
        <f t="shared" si="45"/>
        <v>Skincheonpetrochem.com</v>
      </c>
      <c r="J2925" s="24" t="str">
        <f>IF(F2925="","",INDEX('기사 리스트'!B:B,MATCH("https://skinnonews.com"&amp;A2925,'기사 리스트'!C:C,0)))</f>
        <v/>
      </c>
    </row>
    <row r="2926" spans="1:10">
      <c r="A2926" s="30" t="s">
        <v>1850</v>
      </c>
      <c r="B2926" s="30" t="s">
        <v>2916</v>
      </c>
      <c r="C2926" s="30">
        <v>1</v>
      </c>
      <c r="D2926" s="30">
        <v>1</v>
      </c>
      <c r="F2926" s="24" t="str">
        <f>IFERROR(MATCH(A2926,기사별유입!$J$3:$J$3072,0),"")</f>
        <v/>
      </c>
      <c r="G2926" s="24" t="str">
        <f>IF(F2926="","",F2926&amp;"@"&amp;COUNTIF($F$1:F2926,F2926))</f>
        <v/>
      </c>
      <c r="H2926" s="24" t="str">
        <f t="shared" si="45"/>
        <v>Bing</v>
      </c>
      <c r="J2926" s="24" t="str">
        <f>IF(F2926="","",INDEX('기사 리스트'!B:B,MATCH("https://skinnonews.com"&amp;A2926,'기사 리스트'!C:C,0)))</f>
        <v/>
      </c>
    </row>
    <row r="2927" spans="1:10">
      <c r="A2927" s="30" t="s">
        <v>1850</v>
      </c>
      <c r="B2927" s="30" t="s">
        <v>2939</v>
      </c>
      <c r="C2927" s="30">
        <v>1</v>
      </c>
      <c r="D2927" s="30">
        <v>1</v>
      </c>
      <c r="F2927" s="24" t="str">
        <f>IFERROR(MATCH(A2927,기사별유입!$J$3:$J$3072,0),"")</f>
        <v/>
      </c>
      <c r="G2927" s="24" t="str">
        <f>IF(F2927="","",F2927&amp;"@"&amp;COUNTIF($F$1:F2927,F2927))</f>
        <v/>
      </c>
      <c r="H2927" s="24" t="str">
        <f t="shared" si="45"/>
        <v>Youtube.com</v>
      </c>
      <c r="J2927" s="24" t="str">
        <f>IF(F2927="","",INDEX('기사 리스트'!B:B,MATCH("https://skinnonews.com"&amp;A2927,'기사 리스트'!C:C,0)))</f>
        <v/>
      </c>
    </row>
    <row r="2928" spans="1:10">
      <c r="A2928" s="30" t="s">
        <v>2495</v>
      </c>
      <c r="B2928" s="30" t="s">
        <v>2910</v>
      </c>
      <c r="C2928" s="30">
        <v>1</v>
      </c>
      <c r="D2928" s="30">
        <v>1</v>
      </c>
      <c r="F2928" s="24" t="str">
        <f>IFERROR(MATCH(A2928,기사별유입!$J$3:$J$3072,0),"")</f>
        <v/>
      </c>
      <c r="G2928" s="24" t="str">
        <f>IF(F2928="","",F2928&amp;"@"&amp;COUNTIF($F$1:F2928,F2928))</f>
        <v/>
      </c>
      <c r="H2928" s="24" t="str">
        <f t="shared" si="45"/>
        <v>Google 검색</v>
      </c>
      <c r="J2928" s="24" t="str">
        <f>IF(F2928="","",INDEX('기사 리스트'!B:B,MATCH("https://skinnonews.com"&amp;A2928,'기사 리스트'!C:C,0)))</f>
        <v/>
      </c>
    </row>
    <row r="2929" spans="1:10">
      <c r="A2929" s="30" t="s">
        <v>2667</v>
      </c>
      <c r="B2929" s="30" t="s">
        <v>2963</v>
      </c>
      <c r="C2929" s="30">
        <v>1</v>
      </c>
      <c r="D2929" s="30">
        <v>1</v>
      </c>
      <c r="F2929" s="24" t="str">
        <f>IFERROR(MATCH(A2929,기사별유입!$J$3:$J$3072,0),"")</f>
        <v/>
      </c>
      <c r="G2929" s="24" t="str">
        <f>IF(F2929="","",F2929&amp;"@"&amp;COUNTIF($F$1:F2929,F2929))</f>
        <v/>
      </c>
      <c r="H2929" s="24" t="str">
        <f t="shared" si="45"/>
        <v>Daum</v>
      </c>
      <c r="J2929" s="24" t="str">
        <f>IF(F2929="","",INDEX('기사 리스트'!B:B,MATCH("https://skinnonews.com"&amp;A2929,'기사 리스트'!C:C,0)))</f>
        <v/>
      </c>
    </row>
    <row r="2930" spans="1:10">
      <c r="A2930" s="30" t="s">
        <v>2667</v>
      </c>
      <c r="B2930" s="30" t="s">
        <v>2935</v>
      </c>
      <c r="C2930" s="30">
        <v>1</v>
      </c>
      <c r="D2930" s="30">
        <v>1</v>
      </c>
      <c r="F2930" s="24" t="str">
        <f>IFERROR(MATCH(A2930,기사별유입!$J$3:$J$3072,0),"")</f>
        <v/>
      </c>
      <c r="G2930" s="24" t="str">
        <f>IF(F2930="","",F2930&amp;"@"&amp;COUNTIF($F$1:F2930,F2930))</f>
        <v/>
      </c>
      <c r="H2930" s="24" t="str">
        <f t="shared" si="45"/>
        <v>M.search.naver.com</v>
      </c>
      <c r="J2930" s="24" t="str">
        <f>IF(F2930="","",INDEX('기사 리스트'!B:B,MATCH("https://skinnonews.com"&amp;A2930,'기사 리스트'!C:C,0)))</f>
        <v/>
      </c>
    </row>
    <row r="2931" spans="1:10">
      <c r="A2931" s="30" t="s">
        <v>1317</v>
      </c>
      <c r="B2931" s="30" t="s">
        <v>2935</v>
      </c>
      <c r="C2931" s="30">
        <v>1</v>
      </c>
      <c r="D2931" s="30">
        <v>1</v>
      </c>
      <c r="F2931" s="24" t="str">
        <f>IFERROR(MATCH(A2931,기사별유입!$J$3:$J$3072,0),"")</f>
        <v/>
      </c>
      <c r="G2931" s="24" t="str">
        <f>IF(F2931="","",F2931&amp;"@"&amp;COUNTIF($F$1:F2931,F2931))</f>
        <v/>
      </c>
      <c r="H2931" s="24" t="str">
        <f t="shared" si="45"/>
        <v>M.search.naver.com</v>
      </c>
      <c r="J2931" s="24" t="str">
        <f>IF(F2931="","",INDEX('기사 리스트'!B:B,MATCH("https://skinnonews.com"&amp;A2931,'기사 리스트'!C:C,0)))</f>
        <v/>
      </c>
    </row>
    <row r="2932" spans="1:10">
      <c r="A2932" s="30" t="s">
        <v>3851</v>
      </c>
      <c r="B2932" s="30" t="s">
        <v>2909</v>
      </c>
      <c r="C2932" s="30">
        <v>1</v>
      </c>
      <c r="D2932" s="30">
        <v>1</v>
      </c>
      <c r="F2932" s="24" t="str">
        <f>IFERROR(MATCH(A2932,기사별유입!$J$3:$J$3072,0),"")</f>
        <v/>
      </c>
      <c r="G2932" s="24" t="str">
        <f>IF(F2932="","",F2932&amp;"@"&amp;COUNTIF($F$1:F2932,F2932))</f>
        <v/>
      </c>
      <c r="H2932" s="24" t="str">
        <f t="shared" si="45"/>
        <v>직접유입</v>
      </c>
      <c r="J2932" s="24" t="str">
        <f>IF(F2932="","",INDEX('기사 리스트'!B:B,MATCH("https://skinnonews.com"&amp;A2932,'기사 리스트'!C:C,0)))</f>
        <v/>
      </c>
    </row>
    <row r="2933" spans="1:10">
      <c r="A2933" s="30" t="s">
        <v>2358</v>
      </c>
      <c r="B2933" s="30" t="s">
        <v>2925</v>
      </c>
      <c r="C2933" s="30">
        <v>1</v>
      </c>
      <c r="D2933" s="30">
        <v>1</v>
      </c>
      <c r="F2933" s="24" t="str">
        <f>IFERROR(MATCH(A2933,기사별유입!$J$3:$J$3072,0),"")</f>
        <v/>
      </c>
      <c r="G2933" s="24" t="str">
        <f>IF(F2933="","",F2933&amp;"@"&amp;COUNTIF($F$1:F2933,F2933))</f>
        <v/>
      </c>
      <c r="H2933" s="24" t="str">
        <f t="shared" si="45"/>
        <v>Naver.com</v>
      </c>
      <c r="J2933" s="24" t="str">
        <f>IF(F2933="","",INDEX('기사 리스트'!B:B,MATCH("https://skinnonews.com"&amp;A2933,'기사 리스트'!C:C,0)))</f>
        <v/>
      </c>
    </row>
    <row r="2934" spans="1:10">
      <c r="A2934" s="30" t="s">
        <v>1958</v>
      </c>
      <c r="B2934" s="30" t="s">
        <v>2910</v>
      </c>
      <c r="C2934" s="30">
        <v>1</v>
      </c>
      <c r="D2934" s="30">
        <v>1</v>
      </c>
      <c r="F2934" s="24" t="str">
        <f>IFERROR(MATCH(A2934,기사별유입!$J$3:$J$3072,0),"")</f>
        <v/>
      </c>
      <c r="G2934" s="24" t="str">
        <f>IF(F2934="","",F2934&amp;"@"&amp;COUNTIF($F$1:F2934,F2934))</f>
        <v/>
      </c>
      <c r="H2934" s="24" t="str">
        <f t="shared" si="45"/>
        <v>Google 검색</v>
      </c>
      <c r="J2934" s="24" t="str">
        <f>IF(F2934="","",INDEX('기사 리스트'!B:B,MATCH("https://skinnonews.com"&amp;A2934,'기사 리스트'!C:C,0)))</f>
        <v/>
      </c>
    </row>
    <row r="2935" spans="1:10">
      <c r="A2935" s="30" t="s">
        <v>3852</v>
      </c>
      <c r="B2935" s="30" t="s">
        <v>2909</v>
      </c>
      <c r="C2935" s="30">
        <v>1</v>
      </c>
      <c r="D2935" s="30">
        <v>1</v>
      </c>
      <c r="F2935" s="24" t="str">
        <f>IFERROR(MATCH(A2935,기사별유입!$J$3:$J$3072,0),"")</f>
        <v/>
      </c>
      <c r="G2935" s="24" t="str">
        <f>IF(F2935="","",F2935&amp;"@"&amp;COUNTIF($F$1:F2935,F2935))</f>
        <v/>
      </c>
      <c r="H2935" s="24" t="str">
        <f t="shared" si="45"/>
        <v>직접유입</v>
      </c>
      <c r="J2935" s="24" t="str">
        <f>IF(F2935="","",INDEX('기사 리스트'!B:B,MATCH("https://skinnonews.com"&amp;A2935,'기사 리스트'!C:C,0)))</f>
        <v/>
      </c>
    </row>
    <row r="2936" spans="1:10">
      <c r="A2936" s="30" t="s">
        <v>3853</v>
      </c>
      <c r="B2936" s="30" t="s">
        <v>2910</v>
      </c>
      <c r="C2936" s="30">
        <v>1</v>
      </c>
      <c r="D2936" s="30">
        <v>1</v>
      </c>
      <c r="F2936" s="24" t="str">
        <f>IFERROR(MATCH(A2936,기사별유입!$J$3:$J$3072,0),"")</f>
        <v/>
      </c>
      <c r="G2936" s="24" t="str">
        <f>IF(F2936="","",F2936&amp;"@"&amp;COUNTIF($F$1:F2936,F2936))</f>
        <v/>
      </c>
      <c r="H2936" s="24" t="str">
        <f t="shared" si="45"/>
        <v>Google 검색</v>
      </c>
      <c r="J2936" s="24" t="str">
        <f>IF(F2936="","",INDEX('기사 리스트'!B:B,MATCH("https://skinnonews.com"&amp;A2936,'기사 리스트'!C:C,0)))</f>
        <v/>
      </c>
    </row>
    <row r="2937" spans="1:10">
      <c r="A2937" s="30" t="s">
        <v>3679</v>
      </c>
      <c r="B2937" s="30" t="s">
        <v>2963</v>
      </c>
      <c r="C2937" s="30">
        <v>1</v>
      </c>
      <c r="D2937" s="30">
        <v>1</v>
      </c>
      <c r="F2937" s="24" t="str">
        <f>IFERROR(MATCH(A2937,기사별유입!$J$3:$J$3072,0),"")</f>
        <v/>
      </c>
      <c r="G2937" s="24" t="str">
        <f>IF(F2937="","",F2937&amp;"@"&amp;COUNTIF($F$1:F2937,F2937))</f>
        <v/>
      </c>
      <c r="H2937" s="24" t="str">
        <f t="shared" si="45"/>
        <v>Daum</v>
      </c>
      <c r="J2937" s="24" t="str">
        <f>IF(F2937="","",INDEX('기사 리스트'!B:B,MATCH("https://skinnonews.com"&amp;A2937,'기사 리스트'!C:C,0)))</f>
        <v/>
      </c>
    </row>
    <row r="2938" spans="1:10">
      <c r="A2938" s="30" t="s">
        <v>3679</v>
      </c>
      <c r="B2938" s="30" t="s">
        <v>2935</v>
      </c>
      <c r="C2938" s="30">
        <v>1</v>
      </c>
      <c r="D2938" s="30">
        <v>1</v>
      </c>
      <c r="F2938" s="24" t="str">
        <f>IFERROR(MATCH(A2938,기사별유입!$J$3:$J$3072,0),"")</f>
        <v/>
      </c>
      <c r="G2938" s="24" t="str">
        <f>IF(F2938="","",F2938&amp;"@"&amp;COUNTIF($F$1:F2938,F2938))</f>
        <v/>
      </c>
      <c r="H2938" s="24" t="str">
        <f t="shared" si="45"/>
        <v>M.search.naver.com</v>
      </c>
      <c r="J2938" s="24" t="str">
        <f>IF(F2938="","",INDEX('기사 리스트'!B:B,MATCH("https://skinnonews.com"&amp;A2938,'기사 리스트'!C:C,0)))</f>
        <v/>
      </c>
    </row>
    <row r="2939" spans="1:10">
      <c r="A2939" s="30" t="s">
        <v>2245</v>
      </c>
      <c r="B2939" s="30" t="s">
        <v>2909</v>
      </c>
      <c r="C2939" s="30">
        <v>1</v>
      </c>
      <c r="D2939" s="30">
        <v>1</v>
      </c>
      <c r="F2939" s="24" t="str">
        <f>IFERROR(MATCH(A2939,기사별유입!$J$3:$J$3072,0),"")</f>
        <v/>
      </c>
      <c r="G2939" s="24" t="str">
        <f>IF(F2939="","",F2939&amp;"@"&amp;COUNTIF($F$1:F2939,F2939))</f>
        <v/>
      </c>
      <c r="H2939" s="24" t="str">
        <f t="shared" si="45"/>
        <v>직접유입</v>
      </c>
      <c r="J2939" s="24" t="str">
        <f>IF(F2939="","",INDEX('기사 리스트'!B:B,MATCH("https://skinnonews.com"&amp;A2939,'기사 리스트'!C:C,0)))</f>
        <v/>
      </c>
    </row>
    <row r="2940" spans="1:10">
      <c r="A2940" s="30" t="s">
        <v>2360</v>
      </c>
      <c r="B2940" s="30" t="s">
        <v>2910</v>
      </c>
      <c r="C2940" s="30">
        <v>1</v>
      </c>
      <c r="D2940" s="30">
        <v>1</v>
      </c>
      <c r="F2940" s="24" t="str">
        <f>IFERROR(MATCH(A2940,기사별유입!$J$3:$J$3072,0),"")</f>
        <v/>
      </c>
      <c r="G2940" s="24" t="str">
        <f>IF(F2940="","",F2940&amp;"@"&amp;COUNTIF($F$1:F2940,F2940))</f>
        <v/>
      </c>
      <c r="H2940" s="24" t="str">
        <f t="shared" si="45"/>
        <v>Google 검색</v>
      </c>
      <c r="J2940" s="24" t="str">
        <f>IF(F2940="","",INDEX('기사 리스트'!B:B,MATCH("https://skinnonews.com"&amp;A2940,'기사 리스트'!C:C,0)))</f>
        <v/>
      </c>
    </row>
    <row r="2941" spans="1:10">
      <c r="A2941" s="30" t="s">
        <v>1808</v>
      </c>
      <c r="B2941" s="30" t="s">
        <v>2911</v>
      </c>
      <c r="C2941" s="30">
        <v>1</v>
      </c>
      <c r="D2941" s="30">
        <v>1</v>
      </c>
      <c r="F2941" s="24" t="str">
        <f>IFERROR(MATCH(A2941,기사별유입!$J$3:$J$3072,0),"")</f>
        <v/>
      </c>
      <c r="G2941" s="24" t="str">
        <f>IF(F2941="","",F2941&amp;"@"&amp;COUNTIF($F$1:F2941,F2941))</f>
        <v/>
      </c>
      <c r="H2941" s="24" t="str">
        <f t="shared" si="45"/>
        <v>Naver 검색</v>
      </c>
      <c r="J2941" s="24" t="str">
        <f>IF(F2941="","",INDEX('기사 리스트'!B:B,MATCH("https://skinnonews.com"&amp;A2941,'기사 리스트'!C:C,0)))</f>
        <v/>
      </c>
    </row>
    <row r="2942" spans="1:10">
      <c r="A2942" s="30" t="s">
        <v>1568</v>
      </c>
      <c r="B2942" s="30" t="s">
        <v>2910</v>
      </c>
      <c r="C2942" s="30">
        <v>1</v>
      </c>
      <c r="D2942" s="30">
        <v>1</v>
      </c>
      <c r="F2942" s="24" t="str">
        <f>IFERROR(MATCH(A2942,기사별유입!$J$3:$J$3072,0),"")</f>
        <v/>
      </c>
      <c r="G2942" s="24" t="str">
        <f>IF(F2942="","",F2942&amp;"@"&amp;COUNTIF($F$1:F2942,F2942))</f>
        <v/>
      </c>
      <c r="H2942" s="24" t="str">
        <f t="shared" si="45"/>
        <v>Google 검색</v>
      </c>
      <c r="J2942" s="24" t="str">
        <f>IF(F2942="","",INDEX('기사 리스트'!B:B,MATCH("https://skinnonews.com"&amp;A2942,'기사 리스트'!C:C,0)))</f>
        <v/>
      </c>
    </row>
    <row r="2943" spans="1:10">
      <c r="A2943" s="30" t="s">
        <v>2497</v>
      </c>
      <c r="B2943" s="30" t="s">
        <v>2911</v>
      </c>
      <c r="C2943" s="30">
        <v>1</v>
      </c>
      <c r="D2943" s="30">
        <v>1</v>
      </c>
      <c r="F2943" s="24" t="str">
        <f>IFERROR(MATCH(A2943,기사별유입!$J$3:$J$3072,0),"")</f>
        <v/>
      </c>
      <c r="G2943" s="24" t="str">
        <f>IF(F2943="","",F2943&amp;"@"&amp;COUNTIF($F$1:F2943,F2943))</f>
        <v/>
      </c>
      <c r="H2943" s="24" t="str">
        <f t="shared" si="45"/>
        <v>Naver 검색</v>
      </c>
      <c r="J2943" s="24" t="str">
        <f>IF(F2943="","",INDEX('기사 리스트'!B:B,MATCH("https://skinnonews.com"&amp;A2943,'기사 리스트'!C:C,0)))</f>
        <v/>
      </c>
    </row>
    <row r="2944" spans="1:10">
      <c r="A2944" s="30" t="s">
        <v>2498</v>
      </c>
      <c r="B2944" s="30" t="s">
        <v>2911</v>
      </c>
      <c r="C2944" s="30">
        <v>1</v>
      </c>
      <c r="D2944" s="30">
        <v>1</v>
      </c>
      <c r="F2944" s="24" t="str">
        <f>IFERROR(MATCH(A2944,기사별유입!$J$3:$J$3072,0),"")</f>
        <v/>
      </c>
      <c r="G2944" s="24" t="str">
        <f>IF(F2944="","",F2944&amp;"@"&amp;COUNTIF($F$1:F2944,F2944))</f>
        <v/>
      </c>
      <c r="H2944" s="24" t="str">
        <f t="shared" si="45"/>
        <v>Naver 검색</v>
      </c>
      <c r="J2944" s="24" t="str">
        <f>IF(F2944="","",INDEX('기사 리스트'!B:B,MATCH("https://skinnonews.com"&amp;A2944,'기사 리스트'!C:C,0)))</f>
        <v/>
      </c>
    </row>
    <row r="2945" spans="1:10">
      <c r="A2945" s="30" t="s">
        <v>2141</v>
      </c>
      <c r="B2945" s="30" t="s">
        <v>2909</v>
      </c>
      <c r="C2945" s="30">
        <v>1</v>
      </c>
      <c r="D2945" s="30">
        <v>1</v>
      </c>
      <c r="F2945" s="24" t="str">
        <f>IFERROR(MATCH(A2945,기사별유입!$J$3:$J$3072,0),"")</f>
        <v/>
      </c>
      <c r="G2945" s="24" t="str">
        <f>IF(F2945="","",F2945&amp;"@"&amp;COUNTIF($F$1:F2945,F2945))</f>
        <v/>
      </c>
      <c r="H2945" s="24" t="str">
        <f t="shared" si="45"/>
        <v>직접유입</v>
      </c>
      <c r="J2945" s="24" t="str">
        <f>IF(F2945="","",INDEX('기사 리스트'!B:B,MATCH("https://skinnonews.com"&amp;A2945,'기사 리스트'!C:C,0)))</f>
        <v/>
      </c>
    </row>
    <row r="2946" spans="1:10">
      <c r="A2946" s="30" t="s">
        <v>2499</v>
      </c>
      <c r="B2946" s="30" t="s">
        <v>2910</v>
      </c>
      <c r="C2946" s="30">
        <v>1</v>
      </c>
      <c r="D2946" s="30">
        <v>1</v>
      </c>
      <c r="F2946" s="24" t="str">
        <f>IFERROR(MATCH(A2946,기사별유입!$J$3:$J$3072,0),"")</f>
        <v/>
      </c>
      <c r="G2946" s="24" t="str">
        <f>IF(F2946="","",F2946&amp;"@"&amp;COUNTIF($F$1:F2946,F2946))</f>
        <v/>
      </c>
      <c r="H2946" s="24" t="str">
        <f t="shared" si="45"/>
        <v>Google 검색</v>
      </c>
      <c r="J2946" s="24" t="str">
        <f>IF(F2946="","",INDEX('기사 리스트'!B:B,MATCH("https://skinnonews.com"&amp;A2946,'기사 리스트'!C:C,0)))</f>
        <v/>
      </c>
    </row>
    <row r="2947" spans="1:10">
      <c r="A2947" s="30" t="s">
        <v>1569</v>
      </c>
      <c r="B2947" s="30" t="s">
        <v>2910</v>
      </c>
      <c r="C2947" s="30">
        <v>1</v>
      </c>
      <c r="D2947" s="30">
        <v>1</v>
      </c>
      <c r="F2947" s="24" t="str">
        <f>IFERROR(MATCH(A2947,기사별유입!$J$3:$J$3072,0),"")</f>
        <v/>
      </c>
      <c r="G2947" s="24" t="str">
        <f>IF(F2947="","",F2947&amp;"@"&amp;COUNTIF($F$1:F2947,F2947))</f>
        <v/>
      </c>
      <c r="H2947" s="24" t="str">
        <f t="shared" ref="H2947:H3010" si="46">IF(B2947="naver","Naver 검색",IF(B2947="google","Google 검색",IF(B2947="(direct)","직접유입",UPPER(LEFT(B2947,1))&amp;MID(B2947,2,99))))</f>
        <v>Google 검색</v>
      </c>
      <c r="J2947" s="24" t="str">
        <f>IF(F2947="","",INDEX('기사 리스트'!B:B,MATCH("https://skinnonews.com"&amp;A2947,'기사 리스트'!C:C,0)))</f>
        <v/>
      </c>
    </row>
    <row r="2948" spans="1:10">
      <c r="A2948" s="30" t="s">
        <v>2246</v>
      </c>
      <c r="B2948" s="30" t="s">
        <v>2910</v>
      </c>
      <c r="C2948" s="30">
        <v>1</v>
      </c>
      <c r="D2948" s="30">
        <v>1</v>
      </c>
      <c r="F2948" s="24" t="str">
        <f>IFERROR(MATCH(A2948,기사별유입!$J$3:$J$3072,0),"")</f>
        <v/>
      </c>
      <c r="G2948" s="24" t="str">
        <f>IF(F2948="","",F2948&amp;"@"&amp;COUNTIF($F$1:F2948,F2948))</f>
        <v/>
      </c>
      <c r="H2948" s="24" t="str">
        <f t="shared" si="46"/>
        <v>Google 검색</v>
      </c>
      <c r="J2948" s="24" t="str">
        <f>IF(F2948="","",INDEX('기사 리스트'!B:B,MATCH("https://skinnonews.com"&amp;A2948,'기사 리스트'!C:C,0)))</f>
        <v/>
      </c>
    </row>
    <row r="2949" spans="1:10">
      <c r="A2949" s="30" t="s">
        <v>3854</v>
      </c>
      <c r="B2949" s="30" t="s">
        <v>2917</v>
      </c>
      <c r="C2949" s="30">
        <v>1</v>
      </c>
      <c r="D2949" s="30">
        <v>1</v>
      </c>
      <c r="F2949" s="24" t="str">
        <f>IFERROR(MATCH(A2949,기사별유입!$J$3:$J$3072,0),"")</f>
        <v/>
      </c>
      <c r="G2949" s="24" t="str">
        <f>IF(F2949="","",F2949&amp;"@"&amp;COUNTIF($F$1:F2949,F2949))</f>
        <v/>
      </c>
      <c r="H2949" s="24" t="str">
        <f t="shared" si="46"/>
        <v>Skincheonpetrochem.com</v>
      </c>
      <c r="J2949" s="24" t="str">
        <f>IF(F2949="","",INDEX('기사 리스트'!B:B,MATCH("https://skinnonews.com"&amp;A2949,'기사 리스트'!C:C,0)))</f>
        <v/>
      </c>
    </row>
    <row r="2950" spans="1:10">
      <c r="A2950" s="30" t="s">
        <v>3245</v>
      </c>
      <c r="B2950" s="30" t="s">
        <v>2910</v>
      </c>
      <c r="C2950" s="30">
        <v>1</v>
      </c>
      <c r="D2950" s="30">
        <v>1</v>
      </c>
      <c r="F2950" s="24" t="str">
        <f>IFERROR(MATCH(A2950,기사별유입!$J$3:$J$3072,0),"")</f>
        <v/>
      </c>
      <c r="G2950" s="24" t="str">
        <f>IF(F2950="","",F2950&amp;"@"&amp;COUNTIF($F$1:F2950,F2950))</f>
        <v/>
      </c>
      <c r="H2950" s="24" t="str">
        <f t="shared" si="46"/>
        <v>Google 검색</v>
      </c>
      <c r="J2950" s="24" t="str">
        <f>IF(F2950="","",INDEX('기사 리스트'!B:B,MATCH("https://skinnonews.com"&amp;A2950,'기사 리스트'!C:C,0)))</f>
        <v/>
      </c>
    </row>
    <row r="2951" spans="1:10">
      <c r="A2951" s="30" t="s">
        <v>3855</v>
      </c>
      <c r="B2951" s="30" t="s">
        <v>2910</v>
      </c>
      <c r="C2951" s="30">
        <v>1</v>
      </c>
      <c r="D2951" s="30">
        <v>1</v>
      </c>
      <c r="F2951" s="24" t="str">
        <f>IFERROR(MATCH(A2951,기사별유입!$J$3:$J$3072,0),"")</f>
        <v/>
      </c>
      <c r="G2951" s="24" t="str">
        <f>IF(F2951="","",F2951&amp;"@"&amp;COUNTIF($F$1:F2951,F2951))</f>
        <v/>
      </c>
      <c r="H2951" s="24" t="str">
        <f t="shared" si="46"/>
        <v>Google 검색</v>
      </c>
      <c r="J2951" s="24" t="str">
        <f>IF(F2951="","",INDEX('기사 리스트'!B:B,MATCH("https://skinnonews.com"&amp;A2951,'기사 리스트'!C:C,0)))</f>
        <v/>
      </c>
    </row>
    <row r="2952" spans="1:10">
      <c r="A2952" s="30" t="s">
        <v>3856</v>
      </c>
      <c r="B2952" s="30" t="s">
        <v>2910</v>
      </c>
      <c r="C2952" s="30">
        <v>1</v>
      </c>
      <c r="D2952" s="30">
        <v>1</v>
      </c>
      <c r="F2952" s="24" t="str">
        <f>IFERROR(MATCH(A2952,기사별유입!$J$3:$J$3072,0),"")</f>
        <v/>
      </c>
      <c r="G2952" s="24" t="str">
        <f>IF(F2952="","",F2952&amp;"@"&amp;COUNTIF($F$1:F2952,F2952))</f>
        <v/>
      </c>
      <c r="H2952" s="24" t="str">
        <f t="shared" si="46"/>
        <v>Google 검색</v>
      </c>
      <c r="J2952" s="24" t="str">
        <f>IF(F2952="","",INDEX('기사 리스트'!B:B,MATCH("https://skinnonews.com"&amp;A2952,'기사 리스트'!C:C,0)))</f>
        <v/>
      </c>
    </row>
    <row r="2953" spans="1:10">
      <c r="A2953" s="30" t="s">
        <v>1851</v>
      </c>
      <c r="B2953" s="30" t="s">
        <v>2909</v>
      </c>
      <c r="C2953" s="30">
        <v>1</v>
      </c>
      <c r="D2953" s="30">
        <v>1</v>
      </c>
      <c r="F2953" s="24" t="str">
        <f>IFERROR(MATCH(A2953,기사별유입!$J$3:$J$3072,0),"")</f>
        <v/>
      </c>
      <c r="G2953" s="24" t="str">
        <f>IF(F2953="","",F2953&amp;"@"&amp;COUNTIF($F$1:F2953,F2953))</f>
        <v/>
      </c>
      <c r="H2953" s="24" t="str">
        <f t="shared" si="46"/>
        <v>직접유입</v>
      </c>
      <c r="J2953" s="24" t="str">
        <f>IF(F2953="","",INDEX('기사 리스트'!B:B,MATCH("https://skinnonews.com"&amp;A2953,'기사 리스트'!C:C,0)))</f>
        <v/>
      </c>
    </row>
    <row r="2954" spans="1:10">
      <c r="A2954" s="30" t="s">
        <v>3857</v>
      </c>
      <c r="B2954" s="30" t="s">
        <v>2910</v>
      </c>
      <c r="C2954" s="30">
        <v>1</v>
      </c>
      <c r="D2954" s="30">
        <v>1</v>
      </c>
      <c r="F2954" s="24" t="str">
        <f>IFERROR(MATCH(A2954,기사별유입!$J$3:$J$3072,0),"")</f>
        <v/>
      </c>
      <c r="G2954" s="24" t="str">
        <f>IF(F2954="","",F2954&amp;"@"&amp;COUNTIF($F$1:F2954,F2954))</f>
        <v/>
      </c>
      <c r="H2954" s="24" t="str">
        <f t="shared" si="46"/>
        <v>Google 검색</v>
      </c>
      <c r="J2954" s="24" t="str">
        <f>IF(F2954="","",INDEX('기사 리스트'!B:B,MATCH("https://skinnonews.com"&amp;A2954,'기사 리스트'!C:C,0)))</f>
        <v/>
      </c>
    </row>
    <row r="2955" spans="1:10">
      <c r="A2955" s="30" t="s">
        <v>2046</v>
      </c>
      <c r="B2955" s="30" t="s">
        <v>2910</v>
      </c>
      <c r="C2955" s="30">
        <v>1</v>
      </c>
      <c r="D2955" s="30">
        <v>1</v>
      </c>
      <c r="F2955" s="24" t="str">
        <f>IFERROR(MATCH(A2955,기사별유입!$J$3:$J$3072,0),"")</f>
        <v/>
      </c>
      <c r="G2955" s="24" t="str">
        <f>IF(F2955="","",F2955&amp;"@"&amp;COUNTIF($F$1:F2955,F2955))</f>
        <v/>
      </c>
      <c r="H2955" s="24" t="str">
        <f t="shared" si="46"/>
        <v>Google 검색</v>
      </c>
      <c r="J2955" s="24" t="str">
        <f>IF(F2955="","",INDEX('기사 리스트'!B:B,MATCH("https://skinnonews.com"&amp;A2955,'기사 리스트'!C:C,0)))</f>
        <v/>
      </c>
    </row>
    <row r="2956" spans="1:10">
      <c r="A2956" s="30" t="s">
        <v>2247</v>
      </c>
      <c r="B2956" s="30" t="s">
        <v>2925</v>
      </c>
      <c r="C2956" s="30">
        <v>1</v>
      </c>
      <c r="D2956" s="30">
        <v>1</v>
      </c>
      <c r="F2956" s="24" t="str">
        <f>IFERROR(MATCH(A2956,기사별유입!$J$3:$J$3072,0),"")</f>
        <v/>
      </c>
      <c r="G2956" s="24" t="str">
        <f>IF(F2956="","",F2956&amp;"@"&amp;COUNTIF($F$1:F2956,F2956))</f>
        <v/>
      </c>
      <c r="H2956" s="24" t="str">
        <f t="shared" si="46"/>
        <v>Naver.com</v>
      </c>
      <c r="J2956" s="24" t="str">
        <f>IF(F2956="","",INDEX('기사 리스트'!B:B,MATCH("https://skinnonews.com"&amp;A2956,'기사 리스트'!C:C,0)))</f>
        <v/>
      </c>
    </row>
    <row r="2957" spans="1:10">
      <c r="A2957" s="30" t="s">
        <v>1366</v>
      </c>
      <c r="B2957" s="30" t="s">
        <v>2909</v>
      </c>
      <c r="C2957" s="30">
        <v>1</v>
      </c>
      <c r="D2957" s="30">
        <v>1</v>
      </c>
      <c r="F2957" s="24" t="str">
        <f>IFERROR(MATCH(A2957,기사별유입!$J$3:$J$3072,0),"")</f>
        <v/>
      </c>
      <c r="G2957" s="24" t="str">
        <f>IF(F2957="","",F2957&amp;"@"&amp;COUNTIF($F$1:F2957,F2957))</f>
        <v/>
      </c>
      <c r="H2957" s="24" t="str">
        <f t="shared" si="46"/>
        <v>직접유입</v>
      </c>
      <c r="J2957" s="24" t="str">
        <f>IF(F2957="","",INDEX('기사 리스트'!B:B,MATCH("https://skinnonews.com"&amp;A2957,'기사 리스트'!C:C,0)))</f>
        <v/>
      </c>
    </row>
    <row r="2958" spans="1:10">
      <c r="A2958" s="30" t="s">
        <v>3858</v>
      </c>
      <c r="B2958" s="30" t="s">
        <v>2910</v>
      </c>
      <c r="C2958" s="30">
        <v>1</v>
      </c>
      <c r="D2958" s="30">
        <v>1</v>
      </c>
      <c r="F2958" s="24" t="str">
        <f>IFERROR(MATCH(A2958,기사별유입!$J$3:$J$3072,0),"")</f>
        <v/>
      </c>
      <c r="G2958" s="24" t="str">
        <f>IF(F2958="","",F2958&amp;"@"&amp;COUNTIF($F$1:F2958,F2958))</f>
        <v/>
      </c>
      <c r="H2958" s="24" t="str">
        <f t="shared" si="46"/>
        <v>Google 검색</v>
      </c>
      <c r="J2958" s="24" t="str">
        <f>IF(F2958="","",INDEX('기사 리스트'!B:B,MATCH("https://skinnonews.com"&amp;A2958,'기사 리스트'!C:C,0)))</f>
        <v/>
      </c>
    </row>
    <row r="2959" spans="1:10">
      <c r="A2959" s="30" t="s">
        <v>3859</v>
      </c>
      <c r="B2959" s="30" t="s">
        <v>2910</v>
      </c>
      <c r="C2959" s="30">
        <v>1</v>
      </c>
      <c r="D2959" s="30">
        <v>1</v>
      </c>
      <c r="F2959" s="24" t="str">
        <f>IFERROR(MATCH(A2959,기사별유입!$J$3:$J$3072,0),"")</f>
        <v/>
      </c>
      <c r="G2959" s="24" t="str">
        <f>IF(F2959="","",F2959&amp;"@"&amp;COUNTIF($F$1:F2959,F2959))</f>
        <v/>
      </c>
      <c r="H2959" s="24" t="str">
        <f t="shared" si="46"/>
        <v>Google 검색</v>
      </c>
      <c r="J2959" s="24" t="str">
        <f>IF(F2959="","",INDEX('기사 리스트'!B:B,MATCH("https://skinnonews.com"&amp;A2959,'기사 리스트'!C:C,0)))</f>
        <v/>
      </c>
    </row>
    <row r="2960" spans="1:10">
      <c r="A2960" s="30" t="s">
        <v>3860</v>
      </c>
      <c r="B2960" s="30" t="s">
        <v>2911</v>
      </c>
      <c r="C2960" s="30">
        <v>1</v>
      </c>
      <c r="D2960" s="30">
        <v>1</v>
      </c>
      <c r="F2960" s="24" t="str">
        <f>IFERROR(MATCH(A2960,기사별유입!$J$3:$J$3072,0),"")</f>
        <v/>
      </c>
      <c r="G2960" s="24" t="str">
        <f>IF(F2960="","",F2960&amp;"@"&amp;COUNTIF($F$1:F2960,F2960))</f>
        <v/>
      </c>
      <c r="H2960" s="24" t="str">
        <f t="shared" si="46"/>
        <v>Naver 검색</v>
      </c>
      <c r="J2960" s="24" t="str">
        <f>IF(F2960="","",INDEX('기사 리스트'!B:B,MATCH("https://skinnonews.com"&amp;A2960,'기사 리스트'!C:C,0)))</f>
        <v/>
      </c>
    </row>
    <row r="2961" spans="1:10">
      <c r="A2961" s="30" t="s">
        <v>3861</v>
      </c>
      <c r="B2961" s="30" t="s">
        <v>3416</v>
      </c>
      <c r="C2961" s="30">
        <v>1</v>
      </c>
      <c r="D2961" s="30">
        <v>1</v>
      </c>
      <c r="F2961" s="24" t="str">
        <f>IFERROR(MATCH(A2961,기사별유입!$J$3:$J$3072,0),"")</f>
        <v/>
      </c>
      <c r="G2961" s="24" t="str">
        <f>IF(F2961="","",F2961&amp;"@"&amp;COUNTIF($F$1:F2961,F2961))</f>
        <v/>
      </c>
      <c r="H2961" s="24" t="str">
        <f t="shared" si="46"/>
        <v>Copilot.microsoft.com</v>
      </c>
      <c r="J2961" s="24" t="str">
        <f>IF(F2961="","",INDEX('기사 리스트'!B:B,MATCH("https://skinnonews.com"&amp;A2961,'기사 리스트'!C:C,0)))</f>
        <v/>
      </c>
    </row>
    <row r="2962" spans="1:10">
      <c r="A2962" s="30" t="s">
        <v>3862</v>
      </c>
      <c r="B2962" s="30" t="s">
        <v>2911</v>
      </c>
      <c r="C2962" s="30">
        <v>1</v>
      </c>
      <c r="D2962" s="30">
        <v>1</v>
      </c>
      <c r="F2962" s="24" t="str">
        <f>IFERROR(MATCH(A2962,기사별유입!$J$3:$J$3072,0),"")</f>
        <v/>
      </c>
      <c r="G2962" s="24" t="str">
        <f>IF(F2962="","",F2962&amp;"@"&amp;COUNTIF($F$1:F2962,F2962))</f>
        <v/>
      </c>
      <c r="H2962" s="24" t="str">
        <f t="shared" si="46"/>
        <v>Naver 검색</v>
      </c>
      <c r="J2962" s="24" t="str">
        <f>IF(F2962="","",INDEX('기사 리스트'!B:B,MATCH("https://skinnonews.com"&amp;A2962,'기사 리스트'!C:C,0)))</f>
        <v/>
      </c>
    </row>
    <row r="2963" spans="1:10">
      <c r="A2963" s="30" t="s">
        <v>3593</v>
      </c>
      <c r="B2963" s="30" t="s">
        <v>2909</v>
      </c>
      <c r="C2963" s="30">
        <v>1</v>
      </c>
      <c r="D2963" s="30">
        <v>1</v>
      </c>
      <c r="F2963" s="24" t="str">
        <f>IFERROR(MATCH(A2963,기사별유입!$J$3:$J$3072,0),"")</f>
        <v/>
      </c>
      <c r="G2963" s="24" t="str">
        <f>IF(F2963="","",F2963&amp;"@"&amp;COUNTIF($F$1:F2963,F2963))</f>
        <v/>
      </c>
      <c r="H2963" s="24" t="str">
        <f t="shared" si="46"/>
        <v>직접유입</v>
      </c>
      <c r="J2963" s="24" t="str">
        <f>IF(F2963="","",INDEX('기사 리스트'!B:B,MATCH("https://skinnonews.com"&amp;A2963,'기사 리스트'!C:C,0)))</f>
        <v/>
      </c>
    </row>
    <row r="2964" spans="1:10">
      <c r="A2964" s="30" t="s">
        <v>3863</v>
      </c>
      <c r="B2964" s="30" t="s">
        <v>2910</v>
      </c>
      <c r="C2964" s="30">
        <v>1</v>
      </c>
      <c r="D2964" s="30">
        <v>1</v>
      </c>
      <c r="F2964" s="24" t="str">
        <f>IFERROR(MATCH(A2964,기사별유입!$J$3:$J$3072,0),"")</f>
        <v/>
      </c>
      <c r="G2964" s="24" t="str">
        <f>IF(F2964="","",F2964&amp;"@"&amp;COUNTIF($F$1:F2964,F2964))</f>
        <v/>
      </c>
      <c r="H2964" s="24" t="str">
        <f t="shared" si="46"/>
        <v>Google 검색</v>
      </c>
      <c r="J2964" s="24" t="str">
        <f>IF(F2964="","",INDEX('기사 리스트'!B:B,MATCH("https://skinnonews.com"&amp;A2964,'기사 리스트'!C:C,0)))</f>
        <v/>
      </c>
    </row>
    <row r="2965" spans="1:10">
      <c r="A2965" s="30" t="s">
        <v>3864</v>
      </c>
      <c r="B2965" s="30" t="s">
        <v>2910</v>
      </c>
      <c r="C2965" s="30">
        <v>1</v>
      </c>
      <c r="D2965" s="30">
        <v>1</v>
      </c>
      <c r="F2965" s="24" t="str">
        <f>IFERROR(MATCH(A2965,기사별유입!$J$3:$J$3072,0),"")</f>
        <v/>
      </c>
      <c r="G2965" s="24" t="str">
        <f>IF(F2965="","",F2965&amp;"@"&amp;COUNTIF($F$1:F2965,F2965))</f>
        <v/>
      </c>
      <c r="H2965" s="24" t="str">
        <f t="shared" si="46"/>
        <v>Google 검색</v>
      </c>
      <c r="J2965" s="24" t="str">
        <f>IF(F2965="","",INDEX('기사 리스트'!B:B,MATCH("https://skinnonews.com"&amp;A2965,'기사 리스트'!C:C,0)))</f>
        <v/>
      </c>
    </row>
    <row r="2966" spans="1:10">
      <c r="A2966" s="30" t="s">
        <v>2501</v>
      </c>
      <c r="B2966" s="30" t="s">
        <v>2910</v>
      </c>
      <c r="C2966" s="30">
        <v>1</v>
      </c>
      <c r="D2966" s="30">
        <v>1</v>
      </c>
      <c r="F2966" s="24" t="str">
        <f>IFERROR(MATCH(A2966,기사별유입!$J$3:$J$3072,0),"")</f>
        <v/>
      </c>
      <c r="G2966" s="24" t="str">
        <f>IF(F2966="","",F2966&amp;"@"&amp;COUNTIF($F$1:F2966,F2966))</f>
        <v/>
      </c>
      <c r="H2966" s="24" t="str">
        <f t="shared" si="46"/>
        <v>Google 검색</v>
      </c>
      <c r="J2966" s="24" t="str">
        <f>IF(F2966="","",INDEX('기사 리스트'!B:B,MATCH("https://skinnonews.com"&amp;A2966,'기사 리스트'!C:C,0)))</f>
        <v/>
      </c>
    </row>
    <row r="2967" spans="1:10">
      <c r="A2967" s="30" t="s">
        <v>2501</v>
      </c>
      <c r="B2967" s="30" t="s">
        <v>2911</v>
      </c>
      <c r="C2967" s="30">
        <v>1</v>
      </c>
      <c r="D2967" s="30">
        <v>1</v>
      </c>
      <c r="F2967" s="24" t="str">
        <f>IFERROR(MATCH(A2967,기사별유입!$J$3:$J$3072,0),"")</f>
        <v/>
      </c>
      <c r="G2967" s="24" t="str">
        <f>IF(F2967="","",F2967&amp;"@"&amp;COUNTIF($F$1:F2967,F2967))</f>
        <v/>
      </c>
      <c r="H2967" s="24" t="str">
        <f t="shared" si="46"/>
        <v>Naver 검색</v>
      </c>
      <c r="J2967" s="24" t="str">
        <f>IF(F2967="","",INDEX('기사 리스트'!B:B,MATCH("https://skinnonews.com"&amp;A2967,'기사 리스트'!C:C,0)))</f>
        <v/>
      </c>
    </row>
    <row r="2968" spans="1:10">
      <c r="A2968" s="30" t="s">
        <v>3865</v>
      </c>
      <c r="B2968" s="30" t="s">
        <v>2910</v>
      </c>
      <c r="C2968" s="30">
        <v>1</v>
      </c>
      <c r="D2968" s="30">
        <v>1</v>
      </c>
      <c r="F2968" s="24" t="str">
        <f>IFERROR(MATCH(A2968,기사별유입!$J$3:$J$3072,0),"")</f>
        <v/>
      </c>
      <c r="G2968" s="24" t="str">
        <f>IF(F2968="","",F2968&amp;"@"&amp;COUNTIF($F$1:F2968,F2968))</f>
        <v/>
      </c>
      <c r="H2968" s="24" t="str">
        <f t="shared" si="46"/>
        <v>Google 검색</v>
      </c>
      <c r="J2968" s="24" t="str">
        <f>IF(F2968="","",INDEX('기사 리스트'!B:B,MATCH("https://skinnonews.com"&amp;A2968,'기사 리스트'!C:C,0)))</f>
        <v/>
      </c>
    </row>
    <row r="2969" spans="1:10">
      <c r="A2969" s="30" t="s">
        <v>3866</v>
      </c>
      <c r="B2969" s="30" t="s">
        <v>2997</v>
      </c>
      <c r="C2969" s="30">
        <v>1</v>
      </c>
      <c r="D2969" s="30">
        <v>1</v>
      </c>
      <c r="F2969" s="24" t="str">
        <f>IFERROR(MATCH(A2969,기사별유입!$J$3:$J$3072,0),"")</f>
        <v/>
      </c>
      <c r="G2969" s="24" t="str">
        <f>IF(F2969="","",F2969&amp;"@"&amp;COUNTIF($F$1:F2969,F2969))</f>
        <v/>
      </c>
      <c r="H2969" s="24" t="str">
        <f t="shared" si="46"/>
        <v>M.search.daum.net</v>
      </c>
      <c r="J2969" s="24" t="str">
        <f>IF(F2969="","",INDEX('기사 리스트'!B:B,MATCH("https://skinnonews.com"&amp;A2969,'기사 리스트'!C:C,0)))</f>
        <v/>
      </c>
    </row>
    <row r="2970" spans="1:10">
      <c r="A2970" s="30" t="s">
        <v>3867</v>
      </c>
      <c r="B2970" s="30" t="s">
        <v>2963</v>
      </c>
      <c r="C2970" s="30">
        <v>1</v>
      </c>
      <c r="D2970" s="30">
        <v>1</v>
      </c>
      <c r="F2970" s="24" t="str">
        <f>IFERROR(MATCH(A2970,기사별유입!$J$3:$J$3072,0),"")</f>
        <v/>
      </c>
      <c r="G2970" s="24" t="str">
        <f>IF(F2970="","",F2970&amp;"@"&amp;COUNTIF($F$1:F2970,F2970))</f>
        <v/>
      </c>
      <c r="H2970" s="24" t="str">
        <f t="shared" si="46"/>
        <v>Daum</v>
      </c>
      <c r="J2970" s="24" t="str">
        <f>IF(F2970="","",INDEX('기사 리스트'!B:B,MATCH("https://skinnonews.com"&amp;A2970,'기사 리스트'!C:C,0)))</f>
        <v/>
      </c>
    </row>
    <row r="2971" spans="1:10">
      <c r="A2971" s="30" t="s">
        <v>2142</v>
      </c>
      <c r="B2971" s="30" t="s">
        <v>2910</v>
      </c>
      <c r="C2971" s="30">
        <v>1</v>
      </c>
      <c r="D2971" s="30">
        <v>1</v>
      </c>
      <c r="F2971" s="24" t="str">
        <f>IFERROR(MATCH(A2971,기사별유입!$J$3:$J$3072,0),"")</f>
        <v/>
      </c>
      <c r="G2971" s="24" t="str">
        <f>IF(F2971="","",F2971&amp;"@"&amp;COUNTIF($F$1:F2971,F2971))</f>
        <v/>
      </c>
      <c r="H2971" s="24" t="str">
        <f t="shared" si="46"/>
        <v>Google 검색</v>
      </c>
      <c r="J2971" s="24" t="str">
        <f>IF(F2971="","",INDEX('기사 리스트'!B:B,MATCH("https://skinnonews.com"&amp;A2971,'기사 리스트'!C:C,0)))</f>
        <v/>
      </c>
    </row>
    <row r="2972" spans="1:10">
      <c r="A2972" s="30" t="s">
        <v>2142</v>
      </c>
      <c r="B2972" s="30" t="s">
        <v>2997</v>
      </c>
      <c r="C2972" s="30">
        <v>1</v>
      </c>
      <c r="D2972" s="30">
        <v>1</v>
      </c>
      <c r="F2972" s="24" t="str">
        <f>IFERROR(MATCH(A2972,기사별유입!$J$3:$J$3072,0),"")</f>
        <v/>
      </c>
      <c r="G2972" s="24" t="str">
        <f>IF(F2972="","",F2972&amp;"@"&amp;COUNTIF($F$1:F2972,F2972))</f>
        <v/>
      </c>
      <c r="H2972" s="24" t="str">
        <f t="shared" si="46"/>
        <v>M.search.daum.net</v>
      </c>
      <c r="J2972" s="24" t="str">
        <f>IF(F2972="","",INDEX('기사 리스트'!B:B,MATCH("https://skinnonews.com"&amp;A2972,'기사 리스트'!C:C,0)))</f>
        <v/>
      </c>
    </row>
    <row r="2973" spans="1:10">
      <c r="A2973" s="30" t="s">
        <v>3868</v>
      </c>
      <c r="B2973" s="30" t="s">
        <v>2910</v>
      </c>
      <c r="C2973" s="30">
        <v>1</v>
      </c>
      <c r="D2973" s="30">
        <v>1</v>
      </c>
      <c r="F2973" s="24" t="str">
        <f>IFERROR(MATCH(A2973,기사별유입!$J$3:$J$3072,0),"")</f>
        <v/>
      </c>
      <c r="G2973" s="24" t="str">
        <f>IF(F2973="","",F2973&amp;"@"&amp;COUNTIF($F$1:F2973,F2973))</f>
        <v/>
      </c>
      <c r="H2973" s="24" t="str">
        <f t="shared" si="46"/>
        <v>Google 검색</v>
      </c>
      <c r="J2973" s="24" t="str">
        <f>IF(F2973="","",INDEX('기사 리스트'!B:B,MATCH("https://skinnonews.com"&amp;A2973,'기사 리스트'!C:C,0)))</f>
        <v/>
      </c>
    </row>
    <row r="2974" spans="1:10">
      <c r="A2974" s="30" t="s">
        <v>2047</v>
      </c>
      <c r="B2974" s="30" t="s">
        <v>2963</v>
      </c>
      <c r="C2974" s="30">
        <v>1</v>
      </c>
      <c r="D2974" s="30">
        <v>1</v>
      </c>
      <c r="F2974" s="24" t="str">
        <f>IFERROR(MATCH(A2974,기사별유입!$J$3:$J$3072,0),"")</f>
        <v/>
      </c>
      <c r="G2974" s="24" t="str">
        <f>IF(F2974="","",F2974&amp;"@"&amp;COUNTIF($F$1:F2974,F2974))</f>
        <v/>
      </c>
      <c r="H2974" s="24" t="str">
        <f t="shared" si="46"/>
        <v>Daum</v>
      </c>
      <c r="J2974" s="24" t="str">
        <f>IF(F2974="","",INDEX('기사 리스트'!B:B,MATCH("https://skinnonews.com"&amp;A2974,'기사 리스트'!C:C,0)))</f>
        <v/>
      </c>
    </row>
    <row r="2975" spans="1:10">
      <c r="A2975" s="30" t="s">
        <v>2047</v>
      </c>
      <c r="B2975" s="30" t="s">
        <v>2910</v>
      </c>
      <c r="C2975" s="30">
        <v>1</v>
      </c>
      <c r="D2975" s="30">
        <v>1</v>
      </c>
      <c r="F2975" s="24" t="str">
        <f>IFERROR(MATCH(A2975,기사별유입!$J$3:$J$3072,0),"")</f>
        <v/>
      </c>
      <c r="G2975" s="24" t="str">
        <f>IF(F2975="","",F2975&amp;"@"&amp;COUNTIF($F$1:F2975,F2975))</f>
        <v/>
      </c>
      <c r="H2975" s="24" t="str">
        <f t="shared" si="46"/>
        <v>Google 검색</v>
      </c>
      <c r="J2975" s="24" t="str">
        <f>IF(F2975="","",INDEX('기사 리스트'!B:B,MATCH("https://skinnonews.com"&amp;A2975,'기사 리스트'!C:C,0)))</f>
        <v/>
      </c>
    </row>
    <row r="2976" spans="1:10">
      <c r="A2976" s="30" t="s">
        <v>2047</v>
      </c>
      <c r="B2976" s="30" t="s">
        <v>2925</v>
      </c>
      <c r="C2976" s="30">
        <v>1</v>
      </c>
      <c r="D2976" s="30">
        <v>1</v>
      </c>
      <c r="F2976" s="24" t="str">
        <f>IFERROR(MATCH(A2976,기사별유입!$J$3:$J$3072,0),"")</f>
        <v/>
      </c>
      <c r="G2976" s="24" t="str">
        <f>IF(F2976="","",F2976&amp;"@"&amp;COUNTIF($F$1:F2976,F2976))</f>
        <v/>
      </c>
      <c r="H2976" s="24" t="str">
        <f t="shared" si="46"/>
        <v>Naver.com</v>
      </c>
      <c r="J2976" s="24" t="str">
        <f>IF(F2976="","",INDEX('기사 리스트'!B:B,MATCH("https://skinnonews.com"&amp;A2976,'기사 리스트'!C:C,0)))</f>
        <v/>
      </c>
    </row>
    <row r="2977" spans="1:10">
      <c r="A2977" s="30" t="s">
        <v>2669</v>
      </c>
      <c r="B2977" s="30" t="s">
        <v>2910</v>
      </c>
      <c r="C2977" s="30">
        <v>1</v>
      </c>
      <c r="D2977" s="30">
        <v>1</v>
      </c>
      <c r="F2977" s="24" t="str">
        <f>IFERROR(MATCH(A2977,기사별유입!$J$3:$J$3072,0),"")</f>
        <v/>
      </c>
      <c r="G2977" s="24" t="str">
        <f>IF(F2977="","",F2977&amp;"@"&amp;COUNTIF($F$1:F2977,F2977))</f>
        <v/>
      </c>
      <c r="H2977" s="24" t="str">
        <f t="shared" si="46"/>
        <v>Google 검색</v>
      </c>
      <c r="J2977" s="24" t="str">
        <f>IF(F2977="","",INDEX('기사 리스트'!B:B,MATCH("https://skinnonews.com"&amp;A2977,'기사 리스트'!C:C,0)))</f>
        <v/>
      </c>
    </row>
    <row r="2978" spans="1:10">
      <c r="A2978" s="30" t="s">
        <v>1557</v>
      </c>
      <c r="B2978" s="30" t="s">
        <v>2915</v>
      </c>
      <c r="C2978" s="30">
        <v>1</v>
      </c>
      <c r="D2978" s="30">
        <v>1</v>
      </c>
      <c r="F2978" s="24" t="str">
        <f>IFERROR(MATCH(A2978,기사별유입!$J$3:$J$3072,0),"")</f>
        <v/>
      </c>
      <c r="G2978" s="24" t="str">
        <f>IF(F2978="","",F2978&amp;"@"&amp;COUNTIF($F$1:F2978,F2978))</f>
        <v/>
      </c>
      <c r="H2978" s="24" t="str">
        <f t="shared" si="46"/>
        <v>Skgeocentric.com</v>
      </c>
      <c r="J2978" s="24" t="str">
        <f>IF(F2978="","",INDEX('기사 리스트'!B:B,MATCH("https://skinnonews.com"&amp;A2978,'기사 리스트'!C:C,0)))</f>
        <v/>
      </c>
    </row>
    <row r="2979" spans="1:10">
      <c r="A2979" s="30" t="s">
        <v>3247</v>
      </c>
      <c r="B2979" s="30" t="s">
        <v>2910</v>
      </c>
      <c r="C2979" s="30">
        <v>1</v>
      </c>
      <c r="D2979" s="30">
        <v>1</v>
      </c>
      <c r="F2979" s="24" t="str">
        <f>IFERROR(MATCH(A2979,기사별유입!$J$3:$J$3072,0),"")</f>
        <v/>
      </c>
      <c r="G2979" s="24" t="str">
        <f>IF(F2979="","",F2979&amp;"@"&amp;COUNTIF($F$1:F2979,F2979))</f>
        <v/>
      </c>
      <c r="H2979" s="24" t="str">
        <f t="shared" si="46"/>
        <v>Google 검색</v>
      </c>
      <c r="J2979" s="24" t="str">
        <f>IF(F2979="","",INDEX('기사 리스트'!B:B,MATCH("https://skinnonews.com"&amp;A2979,'기사 리스트'!C:C,0)))</f>
        <v/>
      </c>
    </row>
    <row r="2980" spans="1:10">
      <c r="A2980" s="30" t="s">
        <v>1700</v>
      </c>
      <c r="B2980" s="30" t="s">
        <v>2935</v>
      </c>
      <c r="C2980" s="30">
        <v>1</v>
      </c>
      <c r="D2980" s="30">
        <v>1</v>
      </c>
      <c r="F2980" s="24" t="str">
        <f>IFERROR(MATCH(A2980,기사별유입!$J$3:$J$3072,0),"")</f>
        <v/>
      </c>
      <c r="G2980" s="24" t="str">
        <f>IF(F2980="","",F2980&amp;"@"&amp;COUNTIF($F$1:F2980,F2980))</f>
        <v/>
      </c>
      <c r="H2980" s="24" t="str">
        <f t="shared" si="46"/>
        <v>M.search.naver.com</v>
      </c>
      <c r="J2980" s="24" t="str">
        <f>IF(F2980="","",INDEX('기사 리스트'!B:B,MATCH("https://skinnonews.com"&amp;A2980,'기사 리스트'!C:C,0)))</f>
        <v/>
      </c>
    </row>
    <row r="2981" spans="1:10">
      <c r="A2981" s="30" t="s">
        <v>1959</v>
      </c>
      <c r="B2981" s="30" t="s">
        <v>2911</v>
      </c>
      <c r="C2981" s="30">
        <v>1</v>
      </c>
      <c r="D2981" s="30">
        <v>1</v>
      </c>
      <c r="F2981" s="24" t="str">
        <f>IFERROR(MATCH(A2981,기사별유입!$J$3:$J$3072,0),"")</f>
        <v/>
      </c>
      <c r="G2981" s="24" t="str">
        <f>IF(F2981="","",F2981&amp;"@"&amp;COUNTIF($F$1:F2981,F2981))</f>
        <v/>
      </c>
      <c r="H2981" s="24" t="str">
        <f t="shared" si="46"/>
        <v>Naver 검색</v>
      </c>
      <c r="J2981" s="24" t="str">
        <f>IF(F2981="","",INDEX('기사 리스트'!B:B,MATCH("https://skinnonews.com"&amp;A2981,'기사 리스트'!C:C,0)))</f>
        <v/>
      </c>
    </row>
    <row r="2982" spans="1:10">
      <c r="A2982" s="30" t="s">
        <v>3201</v>
      </c>
      <c r="B2982" s="30" t="s">
        <v>3000</v>
      </c>
      <c r="C2982" s="30">
        <v>1</v>
      </c>
      <c r="D2982" s="30">
        <v>1</v>
      </c>
      <c r="F2982" s="24" t="str">
        <f>IFERROR(MATCH(A2982,기사별유입!$J$3:$J$3072,0),"")</f>
        <v/>
      </c>
      <c r="G2982" s="24" t="str">
        <f>IF(F2982="","",F2982&amp;"@"&amp;COUNTIF($F$1:F2982,F2982))</f>
        <v/>
      </c>
      <c r="H2982" s="24" t="str">
        <f t="shared" si="46"/>
        <v>Analytics.naver.com</v>
      </c>
      <c r="J2982" s="24" t="str">
        <f>IF(F2982="","",INDEX('기사 리스트'!B:B,MATCH("https://skinnonews.com"&amp;A2982,'기사 리스트'!C:C,0)))</f>
        <v/>
      </c>
    </row>
    <row r="2983" spans="1:10">
      <c r="A2983" s="30" t="s">
        <v>1643</v>
      </c>
      <c r="B2983" s="30" t="s">
        <v>2911</v>
      </c>
      <c r="C2983" s="30">
        <v>1</v>
      </c>
      <c r="D2983" s="30">
        <v>1</v>
      </c>
      <c r="F2983" s="24" t="str">
        <f>IFERROR(MATCH(A2983,기사별유입!$J$3:$J$3072,0),"")</f>
        <v/>
      </c>
      <c r="G2983" s="24" t="str">
        <f>IF(F2983="","",F2983&amp;"@"&amp;COUNTIF($F$1:F2983,F2983))</f>
        <v/>
      </c>
      <c r="H2983" s="24" t="str">
        <f t="shared" si="46"/>
        <v>Naver 검색</v>
      </c>
      <c r="J2983" s="24" t="str">
        <f>IF(F2983="","",INDEX('기사 리스트'!B:B,MATCH("https://skinnonews.com"&amp;A2983,'기사 리스트'!C:C,0)))</f>
        <v/>
      </c>
    </row>
    <row r="2984" spans="1:10">
      <c r="A2984" s="30" t="s">
        <v>1960</v>
      </c>
      <c r="B2984" s="30" t="s">
        <v>2911</v>
      </c>
      <c r="C2984" s="30">
        <v>1</v>
      </c>
      <c r="D2984" s="30">
        <v>1</v>
      </c>
      <c r="F2984" s="24" t="str">
        <f>IFERROR(MATCH(A2984,기사별유입!$J$3:$J$3072,0),"")</f>
        <v/>
      </c>
      <c r="G2984" s="24" t="str">
        <f>IF(F2984="","",F2984&amp;"@"&amp;COUNTIF($F$1:F2984,F2984))</f>
        <v/>
      </c>
      <c r="H2984" s="24" t="str">
        <f t="shared" si="46"/>
        <v>Naver 검색</v>
      </c>
      <c r="J2984" s="24" t="str">
        <f>IF(F2984="","",INDEX('기사 리스트'!B:B,MATCH("https://skinnonews.com"&amp;A2984,'기사 리스트'!C:C,0)))</f>
        <v/>
      </c>
    </row>
    <row r="2985" spans="1:10">
      <c r="A2985" s="30" t="s">
        <v>1960</v>
      </c>
      <c r="B2985" s="30" t="s">
        <v>2925</v>
      </c>
      <c r="C2985" s="30">
        <v>1</v>
      </c>
      <c r="D2985" s="30">
        <v>1</v>
      </c>
      <c r="F2985" s="24" t="str">
        <f>IFERROR(MATCH(A2985,기사별유입!$J$3:$J$3072,0),"")</f>
        <v/>
      </c>
      <c r="G2985" s="24" t="str">
        <f>IF(F2985="","",F2985&amp;"@"&amp;COUNTIF($F$1:F2985,F2985))</f>
        <v/>
      </c>
      <c r="H2985" s="24" t="str">
        <f t="shared" si="46"/>
        <v>Naver.com</v>
      </c>
      <c r="J2985" s="24" t="str">
        <f>IF(F2985="","",INDEX('기사 리스트'!B:B,MATCH("https://skinnonews.com"&amp;A2985,'기사 리스트'!C:C,0)))</f>
        <v/>
      </c>
    </row>
    <row r="2986" spans="1:10">
      <c r="A2986" s="30" t="s">
        <v>1852</v>
      </c>
      <c r="B2986" s="30" t="s">
        <v>2909</v>
      </c>
      <c r="C2986" s="30">
        <v>1</v>
      </c>
      <c r="D2986" s="30">
        <v>1</v>
      </c>
      <c r="F2986" s="24" t="str">
        <f>IFERROR(MATCH(A2986,기사별유입!$J$3:$J$3072,0),"")</f>
        <v/>
      </c>
      <c r="G2986" s="24" t="str">
        <f>IF(F2986="","",F2986&amp;"@"&amp;COUNTIF($F$1:F2986,F2986))</f>
        <v/>
      </c>
      <c r="H2986" s="24" t="str">
        <f t="shared" si="46"/>
        <v>직접유입</v>
      </c>
      <c r="J2986" s="24" t="str">
        <f>IF(F2986="","",INDEX('기사 리스트'!B:B,MATCH("https://skinnonews.com"&amp;A2986,'기사 리스트'!C:C,0)))</f>
        <v/>
      </c>
    </row>
    <row r="2987" spans="1:10">
      <c r="A2987" s="30" t="s">
        <v>2048</v>
      </c>
      <c r="B2987" s="30" t="s">
        <v>2909</v>
      </c>
      <c r="C2987" s="30">
        <v>1</v>
      </c>
      <c r="D2987" s="30">
        <v>1</v>
      </c>
      <c r="F2987" s="24" t="str">
        <f>IFERROR(MATCH(A2987,기사별유입!$J$3:$J$3072,0),"")</f>
        <v/>
      </c>
      <c r="G2987" s="24" t="str">
        <f>IF(F2987="","",F2987&amp;"@"&amp;COUNTIF($F$1:F2987,F2987))</f>
        <v/>
      </c>
      <c r="H2987" s="24" t="str">
        <f t="shared" si="46"/>
        <v>직접유입</v>
      </c>
      <c r="J2987" s="24" t="str">
        <f>IF(F2987="","",INDEX('기사 리스트'!B:B,MATCH("https://skinnonews.com"&amp;A2987,'기사 리스트'!C:C,0)))</f>
        <v/>
      </c>
    </row>
    <row r="2988" spans="1:10">
      <c r="A2988" s="30" t="s">
        <v>2048</v>
      </c>
      <c r="B2988" s="30" t="s">
        <v>2916</v>
      </c>
      <c r="C2988" s="30">
        <v>1</v>
      </c>
      <c r="D2988" s="30">
        <v>1</v>
      </c>
      <c r="F2988" s="24" t="str">
        <f>IFERROR(MATCH(A2988,기사별유입!$J$3:$J$3072,0),"")</f>
        <v/>
      </c>
      <c r="G2988" s="24" t="str">
        <f>IF(F2988="","",F2988&amp;"@"&amp;COUNTIF($F$1:F2988,F2988))</f>
        <v/>
      </c>
      <c r="H2988" s="24" t="str">
        <f t="shared" si="46"/>
        <v>Bing</v>
      </c>
      <c r="J2988" s="24" t="str">
        <f>IF(F2988="","",INDEX('기사 리스트'!B:B,MATCH("https://skinnonews.com"&amp;A2988,'기사 리스트'!C:C,0)))</f>
        <v/>
      </c>
    </row>
    <row r="2989" spans="1:10">
      <c r="A2989" s="30" t="s">
        <v>3869</v>
      </c>
      <c r="B2989" s="30" t="s">
        <v>2910</v>
      </c>
      <c r="C2989" s="30">
        <v>1</v>
      </c>
      <c r="D2989" s="30">
        <v>1</v>
      </c>
      <c r="F2989" s="24" t="str">
        <f>IFERROR(MATCH(A2989,기사별유입!$J$3:$J$3072,0),"")</f>
        <v/>
      </c>
      <c r="G2989" s="24" t="str">
        <f>IF(F2989="","",F2989&amp;"@"&amp;COUNTIF($F$1:F2989,F2989))</f>
        <v/>
      </c>
      <c r="H2989" s="24" t="str">
        <f t="shared" si="46"/>
        <v>Google 검색</v>
      </c>
      <c r="J2989" s="24" t="str">
        <f>IF(F2989="","",INDEX('기사 리스트'!B:B,MATCH("https://skinnonews.com"&amp;A2989,'기사 리스트'!C:C,0)))</f>
        <v/>
      </c>
    </row>
    <row r="2990" spans="1:10">
      <c r="A2990" s="30" t="s">
        <v>3870</v>
      </c>
      <c r="B2990" s="30" t="s">
        <v>2910</v>
      </c>
      <c r="C2990" s="30">
        <v>1</v>
      </c>
      <c r="D2990" s="30">
        <v>1</v>
      </c>
      <c r="F2990" s="24" t="str">
        <f>IFERROR(MATCH(A2990,기사별유입!$J$3:$J$3072,0),"")</f>
        <v/>
      </c>
      <c r="G2990" s="24" t="str">
        <f>IF(F2990="","",F2990&amp;"@"&amp;COUNTIF($F$1:F2990,F2990))</f>
        <v/>
      </c>
      <c r="H2990" s="24" t="str">
        <f t="shared" si="46"/>
        <v>Google 검색</v>
      </c>
      <c r="J2990" s="24" t="str">
        <f>IF(F2990="","",INDEX('기사 리스트'!B:B,MATCH("https://skinnonews.com"&amp;A2990,'기사 리스트'!C:C,0)))</f>
        <v/>
      </c>
    </row>
    <row r="2991" spans="1:10">
      <c r="A2991" s="30" t="s">
        <v>2670</v>
      </c>
      <c r="B2991" s="30" t="s">
        <v>2925</v>
      </c>
      <c r="C2991" s="30">
        <v>1</v>
      </c>
      <c r="D2991" s="30">
        <v>1</v>
      </c>
      <c r="F2991" s="24" t="str">
        <f>IFERROR(MATCH(A2991,기사별유입!$J$3:$J$3072,0),"")</f>
        <v/>
      </c>
      <c r="G2991" s="24" t="str">
        <f>IF(F2991="","",F2991&amp;"@"&amp;COUNTIF($F$1:F2991,F2991))</f>
        <v/>
      </c>
      <c r="H2991" s="24" t="str">
        <f t="shared" si="46"/>
        <v>Naver.com</v>
      </c>
      <c r="J2991" s="24" t="str">
        <f>IF(F2991="","",INDEX('기사 리스트'!B:B,MATCH("https://skinnonews.com"&amp;A2991,'기사 리스트'!C:C,0)))</f>
        <v/>
      </c>
    </row>
    <row r="2992" spans="1:10">
      <c r="A2992" s="30" t="s">
        <v>1961</v>
      </c>
      <c r="B2992" s="30" t="s">
        <v>2910</v>
      </c>
      <c r="C2992" s="30">
        <v>1</v>
      </c>
      <c r="D2992" s="30">
        <v>1</v>
      </c>
      <c r="F2992" s="24" t="str">
        <f>IFERROR(MATCH(A2992,기사별유입!$J$3:$J$3072,0),"")</f>
        <v/>
      </c>
      <c r="G2992" s="24" t="str">
        <f>IF(F2992="","",F2992&amp;"@"&amp;COUNTIF($F$1:F2992,F2992))</f>
        <v/>
      </c>
      <c r="H2992" s="24" t="str">
        <f t="shared" si="46"/>
        <v>Google 검색</v>
      </c>
      <c r="J2992" s="24" t="str">
        <f>IF(F2992="","",INDEX('기사 리스트'!B:B,MATCH("https://skinnonews.com"&amp;A2992,'기사 리스트'!C:C,0)))</f>
        <v/>
      </c>
    </row>
    <row r="2993" spans="1:10">
      <c r="A2993" s="30" t="s">
        <v>3595</v>
      </c>
      <c r="B2993" s="30" t="s">
        <v>2911</v>
      </c>
      <c r="C2993" s="30">
        <v>1</v>
      </c>
      <c r="D2993" s="30">
        <v>1</v>
      </c>
      <c r="F2993" s="24" t="str">
        <f>IFERROR(MATCH(A2993,기사별유입!$J$3:$J$3072,0),"")</f>
        <v/>
      </c>
      <c r="G2993" s="24" t="str">
        <f>IF(F2993="","",F2993&amp;"@"&amp;COUNTIF($F$1:F2993,F2993))</f>
        <v/>
      </c>
      <c r="H2993" s="24" t="str">
        <f t="shared" si="46"/>
        <v>Naver 검색</v>
      </c>
      <c r="J2993" s="24" t="str">
        <f>IF(F2993="","",INDEX('기사 리스트'!B:B,MATCH("https://skinnonews.com"&amp;A2993,'기사 리스트'!C:C,0)))</f>
        <v/>
      </c>
    </row>
    <row r="2994" spans="1:10">
      <c r="A2994" s="30" t="s">
        <v>1428</v>
      </c>
      <c r="B2994" s="30" t="s">
        <v>2935</v>
      </c>
      <c r="C2994" s="30">
        <v>1</v>
      </c>
      <c r="D2994" s="30">
        <v>1</v>
      </c>
      <c r="F2994" s="24" t="str">
        <f>IFERROR(MATCH(A2994,기사별유입!$J$3:$J$3072,0),"")</f>
        <v/>
      </c>
      <c r="G2994" s="24" t="str">
        <f>IF(F2994="","",F2994&amp;"@"&amp;COUNTIF($F$1:F2994,F2994))</f>
        <v/>
      </c>
      <c r="H2994" s="24" t="str">
        <f t="shared" si="46"/>
        <v>M.search.naver.com</v>
      </c>
      <c r="J2994" s="24" t="str">
        <f>IF(F2994="","",INDEX('기사 리스트'!B:B,MATCH("https://skinnonews.com"&amp;A2994,'기사 리스트'!C:C,0)))</f>
        <v/>
      </c>
    </row>
    <row r="2995" spans="1:10">
      <c r="A2995" s="30" t="s">
        <v>1428</v>
      </c>
      <c r="B2995" s="30" t="s">
        <v>2925</v>
      </c>
      <c r="C2995" s="30">
        <v>1</v>
      </c>
      <c r="D2995" s="30">
        <v>1</v>
      </c>
      <c r="F2995" s="24" t="str">
        <f>IFERROR(MATCH(A2995,기사별유입!$J$3:$J$3072,0),"")</f>
        <v/>
      </c>
      <c r="G2995" s="24" t="str">
        <f>IF(F2995="","",F2995&amp;"@"&amp;COUNTIF($F$1:F2995,F2995))</f>
        <v/>
      </c>
      <c r="H2995" s="24" t="str">
        <f t="shared" si="46"/>
        <v>Naver.com</v>
      </c>
      <c r="J2995" s="24" t="str">
        <f>IF(F2995="","",INDEX('기사 리스트'!B:B,MATCH("https://skinnonews.com"&amp;A2995,'기사 리스트'!C:C,0)))</f>
        <v/>
      </c>
    </row>
    <row r="2996" spans="1:10">
      <c r="A2996" s="30" t="s">
        <v>1585</v>
      </c>
      <c r="B2996" s="30" t="s">
        <v>2909</v>
      </c>
      <c r="C2996" s="30">
        <v>1</v>
      </c>
      <c r="D2996" s="30">
        <v>1</v>
      </c>
      <c r="F2996" s="24" t="str">
        <f>IFERROR(MATCH(A2996,기사별유입!$J$3:$J$3072,0),"")</f>
        <v/>
      </c>
      <c r="G2996" s="24" t="str">
        <f>IF(F2996="","",F2996&amp;"@"&amp;COUNTIF($F$1:F2996,F2996))</f>
        <v/>
      </c>
      <c r="H2996" s="24" t="str">
        <f t="shared" si="46"/>
        <v>직접유입</v>
      </c>
      <c r="J2996" s="24" t="str">
        <f>IF(F2996="","",INDEX('기사 리스트'!B:B,MATCH("https://skinnonews.com"&amp;A2996,'기사 리스트'!C:C,0)))</f>
        <v/>
      </c>
    </row>
    <row r="2997" spans="1:10">
      <c r="A2997" s="30" t="s">
        <v>2249</v>
      </c>
      <c r="B2997" s="30" t="s">
        <v>2910</v>
      </c>
      <c r="C2997" s="30">
        <v>1</v>
      </c>
      <c r="D2997" s="30">
        <v>1</v>
      </c>
      <c r="F2997" s="24" t="str">
        <f>IFERROR(MATCH(A2997,기사별유입!$J$3:$J$3072,0),"")</f>
        <v/>
      </c>
      <c r="G2997" s="24" t="str">
        <f>IF(F2997="","",F2997&amp;"@"&amp;COUNTIF($F$1:F2997,F2997))</f>
        <v/>
      </c>
      <c r="H2997" s="24" t="str">
        <f t="shared" si="46"/>
        <v>Google 검색</v>
      </c>
      <c r="J2997" s="24" t="str">
        <f>IF(F2997="","",INDEX('기사 리스트'!B:B,MATCH("https://skinnonews.com"&amp;A2997,'기사 리스트'!C:C,0)))</f>
        <v/>
      </c>
    </row>
    <row r="2998" spans="1:10">
      <c r="A2998" s="30" t="s">
        <v>1456</v>
      </c>
      <c r="B2998" s="30" t="s">
        <v>3413</v>
      </c>
      <c r="C2998" s="30">
        <v>1</v>
      </c>
      <c r="D2998" s="30">
        <v>1</v>
      </c>
      <c r="F2998" s="24" t="str">
        <f>IFERROR(MATCH(A2998,기사별유입!$J$3:$J$3072,0),"")</f>
        <v/>
      </c>
      <c r="G2998" s="24" t="str">
        <f>IF(F2998="","",F2998&amp;"@"&amp;COUNTIF($F$1:F2998,F2998))</f>
        <v/>
      </c>
      <c r="H2998" s="24" t="str">
        <f t="shared" si="46"/>
        <v>Chatgpt.com</v>
      </c>
      <c r="J2998" s="24" t="str">
        <f>IF(F2998="","",INDEX('기사 리스트'!B:B,MATCH("https://skinnonews.com"&amp;A2998,'기사 리스트'!C:C,0)))</f>
        <v/>
      </c>
    </row>
    <row r="2999" spans="1:10">
      <c r="A2999" s="30" t="s">
        <v>1456</v>
      </c>
      <c r="B2999" s="30" t="s">
        <v>2920</v>
      </c>
      <c r="C2999" s="30">
        <v>1</v>
      </c>
      <c r="D2999" s="30">
        <v>1</v>
      </c>
      <c r="F2999" s="24" t="str">
        <f>IFERROR(MATCH(A2999,기사별유입!$J$3:$J$3072,0),"")</f>
        <v/>
      </c>
      <c r="G2999" s="24" t="str">
        <f>IF(F2999="","",F2999&amp;"@"&amp;COUNTIF($F$1:F2999,F2999))</f>
        <v/>
      </c>
      <c r="H2999" s="24" t="str">
        <f t="shared" si="46"/>
        <v>Skenmove.com</v>
      </c>
      <c r="J2999" s="24" t="str">
        <f>IF(F2999="","",INDEX('기사 리스트'!B:B,MATCH("https://skinnonews.com"&amp;A2999,'기사 리스트'!C:C,0)))</f>
        <v/>
      </c>
    </row>
    <row r="3000" spans="1:10">
      <c r="A3000" s="30" t="s">
        <v>1462</v>
      </c>
      <c r="B3000" s="30" t="s">
        <v>2916</v>
      </c>
      <c r="C3000" s="30">
        <v>1</v>
      </c>
      <c r="D3000" s="30">
        <v>1</v>
      </c>
      <c r="F3000" s="24" t="str">
        <f>IFERROR(MATCH(A3000,기사별유입!$J$3:$J$3072,0),"")</f>
        <v/>
      </c>
      <c r="G3000" s="24" t="str">
        <f>IF(F3000="","",F3000&amp;"@"&amp;COUNTIF($F$1:F3000,F3000))</f>
        <v/>
      </c>
      <c r="H3000" s="24" t="str">
        <f t="shared" si="46"/>
        <v>Bing</v>
      </c>
      <c r="J3000" s="24" t="str">
        <f>IF(F3000="","",INDEX('기사 리스트'!B:B,MATCH("https://skinnonews.com"&amp;A3000,'기사 리스트'!C:C,0)))</f>
        <v/>
      </c>
    </row>
    <row r="3001" spans="1:10">
      <c r="A3001" s="30" t="s">
        <v>1462</v>
      </c>
      <c r="B3001" s="30" t="s">
        <v>2925</v>
      </c>
      <c r="C3001" s="30">
        <v>1</v>
      </c>
      <c r="D3001" s="30">
        <v>1</v>
      </c>
      <c r="F3001" s="24" t="str">
        <f>IFERROR(MATCH(A3001,기사별유입!$J$3:$J$3072,0),"")</f>
        <v/>
      </c>
      <c r="G3001" s="24" t="str">
        <f>IF(F3001="","",F3001&amp;"@"&amp;COUNTIF($F$1:F3001,F3001))</f>
        <v/>
      </c>
      <c r="H3001" s="24" t="str">
        <f t="shared" si="46"/>
        <v>Naver.com</v>
      </c>
      <c r="J3001" s="24" t="str">
        <f>IF(F3001="","",INDEX('기사 리스트'!B:B,MATCH("https://skinnonews.com"&amp;A3001,'기사 리스트'!C:C,0)))</f>
        <v/>
      </c>
    </row>
    <row r="3002" spans="1:10">
      <c r="A3002" s="30" t="s">
        <v>1462</v>
      </c>
      <c r="B3002" s="30" t="s">
        <v>2920</v>
      </c>
      <c r="C3002" s="30">
        <v>1</v>
      </c>
      <c r="D3002" s="30">
        <v>1</v>
      </c>
      <c r="F3002" s="24" t="str">
        <f>IFERROR(MATCH(A3002,기사별유입!$J$3:$J$3072,0),"")</f>
        <v/>
      </c>
      <c r="G3002" s="24" t="str">
        <f>IF(F3002="","",F3002&amp;"@"&amp;COUNTIF($F$1:F3002,F3002))</f>
        <v/>
      </c>
      <c r="H3002" s="24" t="str">
        <f t="shared" si="46"/>
        <v>Skenmove.com</v>
      </c>
      <c r="J3002" s="24" t="str">
        <f>IF(F3002="","",INDEX('기사 리스트'!B:B,MATCH("https://skinnonews.com"&amp;A3002,'기사 리스트'!C:C,0)))</f>
        <v/>
      </c>
    </row>
    <row r="3003" spans="1:10">
      <c r="A3003" s="30" t="s">
        <v>2503</v>
      </c>
      <c r="B3003" s="30" t="s">
        <v>2910</v>
      </c>
      <c r="C3003" s="30">
        <v>1</v>
      </c>
      <c r="D3003" s="30">
        <v>1</v>
      </c>
      <c r="F3003" s="24" t="str">
        <f>IFERROR(MATCH(A3003,기사별유입!$J$3:$J$3072,0),"")</f>
        <v/>
      </c>
      <c r="G3003" s="24" t="str">
        <f>IF(F3003="","",F3003&amp;"@"&amp;COUNTIF($F$1:F3003,F3003))</f>
        <v/>
      </c>
      <c r="H3003" s="24" t="str">
        <f t="shared" si="46"/>
        <v>Google 검색</v>
      </c>
      <c r="J3003" s="24" t="str">
        <f>IF(F3003="","",INDEX('기사 리스트'!B:B,MATCH("https://skinnonews.com"&amp;A3003,'기사 리스트'!C:C,0)))</f>
        <v/>
      </c>
    </row>
    <row r="3004" spans="1:10">
      <c r="A3004" s="30" t="s">
        <v>1540</v>
      </c>
      <c r="B3004" s="30" t="s">
        <v>2911</v>
      </c>
      <c r="C3004" s="30">
        <v>1</v>
      </c>
      <c r="D3004" s="30">
        <v>1</v>
      </c>
      <c r="F3004" s="24" t="str">
        <f>IFERROR(MATCH(A3004,기사별유입!$J$3:$J$3072,0),"")</f>
        <v/>
      </c>
      <c r="G3004" s="24" t="str">
        <f>IF(F3004="","",F3004&amp;"@"&amp;COUNTIF($F$1:F3004,F3004))</f>
        <v/>
      </c>
      <c r="H3004" s="24" t="str">
        <f t="shared" si="46"/>
        <v>Naver 검색</v>
      </c>
      <c r="J3004" s="24" t="str">
        <f>IF(F3004="","",INDEX('기사 리스트'!B:B,MATCH("https://skinnonews.com"&amp;A3004,'기사 리스트'!C:C,0)))</f>
        <v/>
      </c>
    </row>
    <row r="3005" spans="1:10">
      <c r="A3005" s="30" t="s">
        <v>1962</v>
      </c>
      <c r="B3005" s="30" t="s">
        <v>2917</v>
      </c>
      <c r="C3005" s="30">
        <v>1</v>
      </c>
      <c r="D3005" s="30">
        <v>1</v>
      </c>
      <c r="F3005" s="24" t="str">
        <f>IFERROR(MATCH(A3005,기사별유입!$J$3:$J$3072,0),"")</f>
        <v/>
      </c>
      <c r="G3005" s="24" t="str">
        <f>IF(F3005="","",F3005&amp;"@"&amp;COUNTIF($F$1:F3005,F3005))</f>
        <v/>
      </c>
      <c r="H3005" s="24" t="str">
        <f t="shared" si="46"/>
        <v>Skincheonpetrochem.com</v>
      </c>
      <c r="J3005" s="24" t="str">
        <f>IF(F3005="","",INDEX('기사 리스트'!B:B,MATCH("https://skinnonews.com"&amp;A3005,'기사 리스트'!C:C,0)))</f>
        <v/>
      </c>
    </row>
    <row r="3006" spans="1:10">
      <c r="A3006" s="30" t="s">
        <v>2050</v>
      </c>
      <c r="B3006" s="30" t="s">
        <v>2911</v>
      </c>
      <c r="C3006" s="30">
        <v>1</v>
      </c>
      <c r="D3006" s="30">
        <v>1</v>
      </c>
      <c r="F3006" s="24" t="str">
        <f>IFERROR(MATCH(A3006,기사별유입!$J$3:$J$3072,0),"")</f>
        <v/>
      </c>
      <c r="G3006" s="24" t="str">
        <f>IF(F3006="","",F3006&amp;"@"&amp;COUNTIF($F$1:F3006,F3006))</f>
        <v/>
      </c>
      <c r="H3006" s="24" t="str">
        <f t="shared" si="46"/>
        <v>Naver 검색</v>
      </c>
      <c r="J3006" s="24" t="str">
        <f>IF(F3006="","",INDEX('기사 리스트'!B:B,MATCH("https://skinnonews.com"&amp;A3006,'기사 리스트'!C:C,0)))</f>
        <v/>
      </c>
    </row>
    <row r="3007" spans="1:10">
      <c r="A3007" s="30" t="s">
        <v>3871</v>
      </c>
      <c r="B3007" s="30" t="s">
        <v>2910</v>
      </c>
      <c r="C3007" s="30">
        <v>1</v>
      </c>
      <c r="D3007" s="30">
        <v>1</v>
      </c>
      <c r="F3007" s="24" t="str">
        <f>IFERROR(MATCH(A3007,기사별유입!$J$3:$J$3072,0),"")</f>
        <v/>
      </c>
      <c r="G3007" s="24" t="str">
        <f>IF(F3007="","",F3007&amp;"@"&amp;COUNTIF($F$1:F3007,F3007))</f>
        <v/>
      </c>
      <c r="H3007" s="24" t="str">
        <f t="shared" si="46"/>
        <v>Google 검색</v>
      </c>
      <c r="J3007" s="24" t="str">
        <f>IF(F3007="","",INDEX('기사 리스트'!B:B,MATCH("https://skinnonews.com"&amp;A3007,'기사 리스트'!C:C,0)))</f>
        <v/>
      </c>
    </row>
    <row r="3008" spans="1:10">
      <c r="A3008" s="30" t="s">
        <v>2250</v>
      </c>
      <c r="B3008" s="30" t="s">
        <v>2909</v>
      </c>
      <c r="C3008" s="30">
        <v>1</v>
      </c>
      <c r="D3008" s="30">
        <v>1</v>
      </c>
      <c r="F3008" s="24" t="str">
        <f>IFERROR(MATCH(A3008,기사별유입!$J$3:$J$3072,0),"")</f>
        <v/>
      </c>
      <c r="G3008" s="24" t="str">
        <f>IF(F3008="","",F3008&amp;"@"&amp;COUNTIF($F$1:F3008,F3008))</f>
        <v/>
      </c>
      <c r="H3008" s="24" t="str">
        <f t="shared" si="46"/>
        <v>직접유입</v>
      </c>
      <c r="J3008" s="24" t="str">
        <f>IF(F3008="","",INDEX('기사 리스트'!B:B,MATCH("https://skinnonews.com"&amp;A3008,'기사 리스트'!C:C,0)))</f>
        <v/>
      </c>
    </row>
    <row r="3009" spans="1:10">
      <c r="A3009" s="30" t="s">
        <v>2671</v>
      </c>
      <c r="B3009" s="30" t="s">
        <v>2911</v>
      </c>
      <c r="C3009" s="30">
        <v>1</v>
      </c>
      <c r="D3009" s="30">
        <v>1</v>
      </c>
      <c r="F3009" s="24" t="str">
        <f>IFERROR(MATCH(A3009,기사별유입!$J$3:$J$3072,0),"")</f>
        <v/>
      </c>
      <c r="G3009" s="24" t="str">
        <f>IF(F3009="","",F3009&amp;"@"&amp;COUNTIF($F$1:F3009,F3009))</f>
        <v/>
      </c>
      <c r="H3009" s="24" t="str">
        <f t="shared" si="46"/>
        <v>Naver 검색</v>
      </c>
      <c r="J3009" s="24" t="str">
        <f>IF(F3009="","",INDEX('기사 리스트'!B:B,MATCH("https://skinnonews.com"&amp;A3009,'기사 리스트'!C:C,0)))</f>
        <v/>
      </c>
    </row>
    <row r="3010" spans="1:10">
      <c r="A3010" s="30" t="s">
        <v>2671</v>
      </c>
      <c r="B3010" s="30" t="s">
        <v>2925</v>
      </c>
      <c r="C3010" s="30">
        <v>1</v>
      </c>
      <c r="D3010" s="30">
        <v>1</v>
      </c>
      <c r="F3010" s="24" t="str">
        <f>IFERROR(MATCH(A3010,기사별유입!$J$3:$J$3072,0),"")</f>
        <v/>
      </c>
      <c r="G3010" s="24" t="str">
        <f>IF(F3010="","",F3010&amp;"@"&amp;COUNTIF($F$1:F3010,F3010))</f>
        <v/>
      </c>
      <c r="H3010" s="24" t="str">
        <f t="shared" si="46"/>
        <v>Naver.com</v>
      </c>
      <c r="J3010" s="24" t="str">
        <f>IF(F3010="","",INDEX('기사 리스트'!B:B,MATCH("https://skinnonews.com"&amp;A3010,'기사 리스트'!C:C,0)))</f>
        <v/>
      </c>
    </row>
    <row r="3011" spans="1:10">
      <c r="A3011" s="30" t="s">
        <v>2672</v>
      </c>
      <c r="B3011" s="30" t="s">
        <v>2911</v>
      </c>
      <c r="C3011" s="30">
        <v>1</v>
      </c>
      <c r="D3011" s="30">
        <v>1</v>
      </c>
      <c r="F3011" s="24" t="str">
        <f>IFERROR(MATCH(A3011,기사별유입!$J$3:$J$3072,0),"")</f>
        <v/>
      </c>
      <c r="G3011" s="24" t="str">
        <f>IF(F3011="","",F3011&amp;"@"&amp;COUNTIF($F$1:F3011,F3011))</f>
        <v/>
      </c>
      <c r="H3011" s="24" t="str">
        <f t="shared" ref="H3011:H3074" si="47">IF(B3011="naver","Naver 검색",IF(B3011="google","Google 검색",IF(B3011="(direct)","직접유입",UPPER(LEFT(B3011,1))&amp;MID(B3011,2,99))))</f>
        <v>Naver 검색</v>
      </c>
      <c r="J3011" s="24" t="str">
        <f>IF(F3011="","",INDEX('기사 리스트'!B:B,MATCH("https://skinnonews.com"&amp;A3011,'기사 리스트'!C:C,0)))</f>
        <v/>
      </c>
    </row>
    <row r="3012" spans="1:10">
      <c r="A3012" s="30" t="s">
        <v>1893</v>
      </c>
      <c r="B3012" s="30" t="s">
        <v>2909</v>
      </c>
      <c r="C3012" s="30">
        <v>1</v>
      </c>
      <c r="D3012" s="30">
        <v>1</v>
      </c>
      <c r="F3012" s="24" t="str">
        <f>IFERROR(MATCH(A3012,기사별유입!$J$3:$J$3072,0),"")</f>
        <v/>
      </c>
      <c r="G3012" s="24" t="str">
        <f>IF(F3012="","",F3012&amp;"@"&amp;COUNTIF($F$1:F3012,F3012))</f>
        <v/>
      </c>
      <c r="H3012" s="24" t="str">
        <f t="shared" si="47"/>
        <v>직접유입</v>
      </c>
      <c r="J3012" s="24" t="str">
        <f>IF(F3012="","",INDEX('기사 리스트'!B:B,MATCH("https://skinnonews.com"&amp;A3012,'기사 리스트'!C:C,0)))</f>
        <v/>
      </c>
    </row>
    <row r="3013" spans="1:10">
      <c r="A3013" s="30" t="s">
        <v>1893</v>
      </c>
      <c r="B3013" s="30" t="s">
        <v>2925</v>
      </c>
      <c r="C3013" s="30">
        <v>1</v>
      </c>
      <c r="D3013" s="30">
        <v>1</v>
      </c>
      <c r="F3013" s="24" t="str">
        <f>IFERROR(MATCH(A3013,기사별유입!$J$3:$J$3072,0),"")</f>
        <v/>
      </c>
      <c r="G3013" s="24" t="str">
        <f>IF(F3013="","",F3013&amp;"@"&amp;COUNTIF($F$1:F3013,F3013))</f>
        <v/>
      </c>
      <c r="H3013" s="24" t="str">
        <f t="shared" si="47"/>
        <v>Naver.com</v>
      </c>
      <c r="J3013" s="24" t="str">
        <f>IF(F3013="","",INDEX('기사 리스트'!B:B,MATCH("https://skinnonews.com"&amp;A3013,'기사 리스트'!C:C,0)))</f>
        <v/>
      </c>
    </row>
    <row r="3014" spans="1:10">
      <c r="A3014" s="30" t="s">
        <v>2144</v>
      </c>
      <c r="B3014" s="30" t="s">
        <v>2909</v>
      </c>
      <c r="C3014" s="30">
        <v>1</v>
      </c>
      <c r="D3014" s="30">
        <v>1</v>
      </c>
      <c r="F3014" s="24" t="str">
        <f>IFERROR(MATCH(A3014,기사별유입!$J$3:$J$3072,0),"")</f>
        <v/>
      </c>
      <c r="G3014" s="24" t="str">
        <f>IF(F3014="","",F3014&amp;"@"&amp;COUNTIF($F$1:F3014,F3014))</f>
        <v/>
      </c>
      <c r="H3014" s="24" t="str">
        <f t="shared" si="47"/>
        <v>직접유입</v>
      </c>
      <c r="J3014" s="24" t="str">
        <f>IF(F3014="","",INDEX('기사 리스트'!B:B,MATCH("https://skinnonews.com"&amp;A3014,'기사 리스트'!C:C,0)))</f>
        <v/>
      </c>
    </row>
    <row r="3015" spans="1:10">
      <c r="A3015" s="30" t="s">
        <v>2144</v>
      </c>
      <c r="B3015" s="30" t="s">
        <v>2910</v>
      </c>
      <c r="C3015" s="30">
        <v>1</v>
      </c>
      <c r="D3015" s="30">
        <v>1</v>
      </c>
      <c r="F3015" s="24" t="str">
        <f>IFERROR(MATCH(A3015,기사별유입!$J$3:$J$3072,0),"")</f>
        <v/>
      </c>
      <c r="G3015" s="24" t="str">
        <f>IF(F3015="","",F3015&amp;"@"&amp;COUNTIF($F$1:F3015,F3015))</f>
        <v/>
      </c>
      <c r="H3015" s="24" t="str">
        <f t="shared" si="47"/>
        <v>Google 검색</v>
      </c>
      <c r="J3015" s="24" t="str">
        <f>IF(F3015="","",INDEX('기사 리스트'!B:B,MATCH("https://skinnonews.com"&amp;A3015,'기사 리스트'!C:C,0)))</f>
        <v/>
      </c>
    </row>
    <row r="3016" spans="1:10">
      <c r="A3016" s="30" t="s">
        <v>2144</v>
      </c>
      <c r="B3016" s="30" t="s">
        <v>2918</v>
      </c>
      <c r="C3016" s="30">
        <v>1</v>
      </c>
      <c r="D3016" s="30">
        <v>1</v>
      </c>
      <c r="F3016" s="24" t="str">
        <f>IFERROR(MATCH(A3016,기사별유입!$J$3:$J$3072,0),"")</f>
        <v/>
      </c>
      <c r="G3016" s="24" t="str">
        <f>IF(F3016="","",F3016&amp;"@"&amp;COUNTIF($F$1:F3016,F3016))</f>
        <v/>
      </c>
      <c r="H3016" s="24" t="str">
        <f t="shared" si="47"/>
        <v>Skenergy.com</v>
      </c>
      <c r="J3016" s="24" t="str">
        <f>IF(F3016="","",INDEX('기사 리스트'!B:B,MATCH("https://skinnonews.com"&amp;A3016,'기사 리스트'!C:C,0)))</f>
        <v/>
      </c>
    </row>
    <row r="3017" spans="1:10">
      <c r="A3017" s="30" t="s">
        <v>3872</v>
      </c>
      <c r="B3017" s="30" t="s">
        <v>2910</v>
      </c>
      <c r="C3017" s="30">
        <v>1</v>
      </c>
      <c r="D3017" s="30">
        <v>1</v>
      </c>
      <c r="F3017" s="24" t="str">
        <f>IFERROR(MATCH(A3017,기사별유입!$J$3:$J$3072,0),"")</f>
        <v/>
      </c>
      <c r="G3017" s="24" t="str">
        <f>IF(F3017="","",F3017&amp;"@"&amp;COUNTIF($F$1:F3017,F3017))</f>
        <v/>
      </c>
      <c r="H3017" s="24" t="str">
        <f t="shared" si="47"/>
        <v>Google 검색</v>
      </c>
      <c r="J3017" s="24" t="str">
        <f>IF(F3017="","",INDEX('기사 리스트'!B:B,MATCH("https://skinnonews.com"&amp;A3017,'기사 리스트'!C:C,0)))</f>
        <v/>
      </c>
    </row>
    <row r="3018" spans="1:10">
      <c r="A3018" s="30" t="s">
        <v>2673</v>
      </c>
      <c r="B3018" s="30" t="s">
        <v>2935</v>
      </c>
      <c r="C3018" s="30">
        <v>1</v>
      </c>
      <c r="D3018" s="30">
        <v>1</v>
      </c>
      <c r="F3018" s="24" t="str">
        <f>IFERROR(MATCH(A3018,기사별유입!$J$3:$J$3072,0),"")</f>
        <v/>
      </c>
      <c r="G3018" s="24" t="str">
        <f>IF(F3018="","",F3018&amp;"@"&amp;COUNTIF($F$1:F3018,F3018))</f>
        <v/>
      </c>
      <c r="H3018" s="24" t="str">
        <f t="shared" si="47"/>
        <v>M.search.naver.com</v>
      </c>
      <c r="J3018" s="24" t="str">
        <f>IF(F3018="","",INDEX('기사 리스트'!B:B,MATCH("https://skinnonews.com"&amp;A3018,'기사 리스트'!C:C,0)))</f>
        <v/>
      </c>
    </row>
    <row r="3019" spans="1:10">
      <c r="A3019" s="30" t="s">
        <v>2673</v>
      </c>
      <c r="B3019" s="30" t="s">
        <v>2911</v>
      </c>
      <c r="C3019" s="30">
        <v>1</v>
      </c>
      <c r="D3019" s="30">
        <v>1</v>
      </c>
      <c r="F3019" s="24" t="str">
        <f>IFERROR(MATCH(A3019,기사별유입!$J$3:$J$3072,0),"")</f>
        <v/>
      </c>
      <c r="G3019" s="24" t="str">
        <f>IF(F3019="","",F3019&amp;"@"&amp;COUNTIF($F$1:F3019,F3019))</f>
        <v/>
      </c>
      <c r="H3019" s="24" t="str">
        <f t="shared" si="47"/>
        <v>Naver 검색</v>
      </c>
      <c r="J3019" s="24" t="str">
        <f>IF(F3019="","",INDEX('기사 리스트'!B:B,MATCH("https://skinnonews.com"&amp;A3019,'기사 리스트'!C:C,0)))</f>
        <v/>
      </c>
    </row>
    <row r="3020" spans="1:10">
      <c r="A3020" s="30" t="s">
        <v>3597</v>
      </c>
      <c r="B3020" s="30" t="s">
        <v>2909</v>
      </c>
      <c r="C3020" s="30">
        <v>1</v>
      </c>
      <c r="D3020" s="30">
        <v>1</v>
      </c>
      <c r="F3020" s="24" t="str">
        <f>IFERROR(MATCH(A3020,기사별유입!$J$3:$J$3072,0),"")</f>
        <v/>
      </c>
      <c r="G3020" s="24" t="str">
        <f>IF(F3020="","",F3020&amp;"@"&amp;COUNTIF($F$1:F3020,F3020))</f>
        <v/>
      </c>
      <c r="H3020" s="24" t="str">
        <f t="shared" si="47"/>
        <v>직접유입</v>
      </c>
      <c r="J3020" s="24" t="str">
        <f>IF(F3020="","",INDEX('기사 리스트'!B:B,MATCH("https://skinnonews.com"&amp;A3020,'기사 리스트'!C:C,0)))</f>
        <v/>
      </c>
    </row>
    <row r="3021" spans="1:10">
      <c r="A3021" s="30" t="s">
        <v>1423</v>
      </c>
      <c r="B3021" s="30" t="s">
        <v>2916</v>
      </c>
      <c r="C3021" s="30">
        <v>1</v>
      </c>
      <c r="D3021" s="30">
        <v>1</v>
      </c>
      <c r="F3021" s="24" t="str">
        <f>IFERROR(MATCH(A3021,기사별유입!$J$3:$J$3072,0),"")</f>
        <v/>
      </c>
      <c r="G3021" s="24" t="str">
        <f>IF(F3021="","",F3021&amp;"@"&amp;COUNTIF($F$1:F3021,F3021))</f>
        <v/>
      </c>
      <c r="H3021" s="24" t="str">
        <f t="shared" si="47"/>
        <v>Bing</v>
      </c>
      <c r="J3021" s="24" t="str">
        <f>IF(F3021="","",INDEX('기사 리스트'!B:B,MATCH("https://skinnonews.com"&amp;A3021,'기사 리스트'!C:C,0)))</f>
        <v/>
      </c>
    </row>
    <row r="3022" spans="1:10">
      <c r="A3022" s="30" t="s">
        <v>1423</v>
      </c>
      <c r="B3022" s="30" t="s">
        <v>3413</v>
      </c>
      <c r="C3022" s="30">
        <v>1</v>
      </c>
      <c r="D3022" s="30">
        <v>1</v>
      </c>
      <c r="F3022" s="24" t="str">
        <f>IFERROR(MATCH(A3022,기사별유입!$J$3:$J$3072,0),"")</f>
        <v/>
      </c>
      <c r="G3022" s="24" t="str">
        <f>IF(F3022="","",F3022&amp;"@"&amp;COUNTIF($F$1:F3022,F3022))</f>
        <v/>
      </c>
      <c r="H3022" s="24" t="str">
        <f t="shared" si="47"/>
        <v>Chatgpt.com</v>
      </c>
      <c r="J3022" s="24" t="str">
        <f>IF(F3022="","",INDEX('기사 리스트'!B:B,MATCH("https://skinnonews.com"&amp;A3022,'기사 리스트'!C:C,0)))</f>
        <v/>
      </c>
    </row>
    <row r="3023" spans="1:10">
      <c r="A3023" s="30" t="s">
        <v>1423</v>
      </c>
      <c r="B3023" s="30" t="s">
        <v>2935</v>
      </c>
      <c r="C3023" s="30">
        <v>1</v>
      </c>
      <c r="D3023" s="30">
        <v>1</v>
      </c>
      <c r="F3023" s="24" t="str">
        <f>IFERROR(MATCH(A3023,기사별유입!$J$3:$J$3072,0),"")</f>
        <v/>
      </c>
      <c r="G3023" s="24" t="str">
        <f>IF(F3023="","",F3023&amp;"@"&amp;COUNTIF($F$1:F3023,F3023))</f>
        <v/>
      </c>
      <c r="H3023" s="24" t="str">
        <f t="shared" si="47"/>
        <v>M.search.naver.com</v>
      </c>
      <c r="J3023" s="24" t="str">
        <f>IF(F3023="","",INDEX('기사 리스트'!B:B,MATCH("https://skinnonews.com"&amp;A3023,'기사 리스트'!C:C,0)))</f>
        <v/>
      </c>
    </row>
    <row r="3024" spans="1:10">
      <c r="A3024" s="30" t="s">
        <v>1423</v>
      </c>
      <c r="B3024" s="30" t="s">
        <v>2911</v>
      </c>
      <c r="C3024" s="30">
        <v>1</v>
      </c>
      <c r="D3024" s="30">
        <v>1</v>
      </c>
      <c r="F3024" s="24" t="str">
        <f>IFERROR(MATCH(A3024,기사별유입!$J$3:$J$3072,0),"")</f>
        <v/>
      </c>
      <c r="G3024" s="24" t="str">
        <f>IF(F3024="","",F3024&amp;"@"&amp;COUNTIF($F$1:F3024,F3024))</f>
        <v/>
      </c>
      <c r="H3024" s="24" t="str">
        <f t="shared" si="47"/>
        <v>Naver 검색</v>
      </c>
      <c r="J3024" s="24" t="str">
        <f>IF(F3024="","",INDEX('기사 리스트'!B:B,MATCH("https://skinnonews.com"&amp;A3024,'기사 리스트'!C:C,0)))</f>
        <v/>
      </c>
    </row>
    <row r="3025" spans="1:10">
      <c r="A3025" s="30" t="s">
        <v>2051</v>
      </c>
      <c r="B3025" s="30" t="s">
        <v>2910</v>
      </c>
      <c r="C3025" s="30">
        <v>1</v>
      </c>
      <c r="D3025" s="30">
        <v>1</v>
      </c>
      <c r="F3025" s="24" t="str">
        <f>IFERROR(MATCH(A3025,기사별유입!$J$3:$J$3072,0),"")</f>
        <v/>
      </c>
      <c r="G3025" s="24" t="str">
        <f>IF(F3025="","",F3025&amp;"@"&amp;COUNTIF($F$1:F3025,F3025))</f>
        <v/>
      </c>
      <c r="H3025" s="24" t="str">
        <f t="shared" si="47"/>
        <v>Google 검색</v>
      </c>
      <c r="J3025" s="24" t="str">
        <f>IF(F3025="","",INDEX('기사 리스트'!B:B,MATCH("https://skinnonews.com"&amp;A3025,'기사 리스트'!C:C,0)))</f>
        <v/>
      </c>
    </row>
    <row r="3026" spans="1:10">
      <c r="A3026" s="30" t="s">
        <v>2251</v>
      </c>
      <c r="B3026" s="30" t="s">
        <v>2909</v>
      </c>
      <c r="C3026" s="30">
        <v>1</v>
      </c>
      <c r="D3026" s="30">
        <v>1</v>
      </c>
      <c r="F3026" s="24" t="str">
        <f>IFERROR(MATCH(A3026,기사별유입!$J$3:$J$3072,0),"")</f>
        <v/>
      </c>
      <c r="G3026" s="24" t="str">
        <f>IF(F3026="","",F3026&amp;"@"&amp;COUNTIF($F$1:F3026,F3026))</f>
        <v/>
      </c>
      <c r="H3026" s="24" t="str">
        <f t="shared" si="47"/>
        <v>직접유입</v>
      </c>
      <c r="J3026" s="24" t="str">
        <f>IF(F3026="","",INDEX('기사 리스트'!B:B,MATCH("https://skinnonews.com"&amp;A3026,'기사 리스트'!C:C,0)))</f>
        <v/>
      </c>
    </row>
    <row r="3027" spans="1:10">
      <c r="A3027" s="30" t="s">
        <v>3556</v>
      </c>
      <c r="B3027" s="30" t="s">
        <v>2909</v>
      </c>
      <c r="C3027" s="30">
        <v>1</v>
      </c>
      <c r="D3027" s="30">
        <v>1</v>
      </c>
      <c r="F3027" s="24" t="str">
        <f>IFERROR(MATCH(A3027,기사별유입!$J$3:$J$3072,0),"")</f>
        <v/>
      </c>
      <c r="G3027" s="24" t="str">
        <f>IF(F3027="","",F3027&amp;"@"&amp;COUNTIF($F$1:F3027,F3027))</f>
        <v/>
      </c>
      <c r="H3027" s="24" t="str">
        <f t="shared" si="47"/>
        <v>직접유입</v>
      </c>
      <c r="J3027" s="24" t="str">
        <f>IF(F3027="","",INDEX('기사 리스트'!B:B,MATCH("https://skinnonews.com"&amp;A3027,'기사 리스트'!C:C,0)))</f>
        <v/>
      </c>
    </row>
    <row r="3028" spans="1:10">
      <c r="A3028" s="30" t="s">
        <v>3556</v>
      </c>
      <c r="B3028" s="30" t="s">
        <v>3000</v>
      </c>
      <c r="C3028" s="30">
        <v>1</v>
      </c>
      <c r="D3028" s="30">
        <v>1</v>
      </c>
      <c r="F3028" s="24" t="str">
        <f>IFERROR(MATCH(A3028,기사별유입!$J$3:$J$3072,0),"")</f>
        <v/>
      </c>
      <c r="G3028" s="24" t="str">
        <f>IF(F3028="","",F3028&amp;"@"&amp;COUNTIF($F$1:F3028,F3028))</f>
        <v/>
      </c>
      <c r="H3028" s="24" t="str">
        <f t="shared" si="47"/>
        <v>Analytics.naver.com</v>
      </c>
      <c r="J3028" s="24" t="str">
        <f>IF(F3028="","",INDEX('기사 리스트'!B:B,MATCH("https://skinnonews.com"&amp;A3028,'기사 리스트'!C:C,0)))</f>
        <v/>
      </c>
    </row>
    <row r="3029" spans="1:10">
      <c r="A3029" s="30" t="s">
        <v>1586</v>
      </c>
      <c r="B3029" s="30" t="s">
        <v>2963</v>
      </c>
      <c r="C3029" s="30">
        <v>1</v>
      </c>
      <c r="D3029" s="30">
        <v>1</v>
      </c>
      <c r="F3029" s="24" t="str">
        <f>IFERROR(MATCH(A3029,기사별유입!$J$3:$J$3072,0),"")</f>
        <v/>
      </c>
      <c r="G3029" s="24" t="str">
        <f>IF(F3029="","",F3029&amp;"@"&amp;COUNTIF($F$1:F3029,F3029))</f>
        <v/>
      </c>
      <c r="H3029" s="24" t="str">
        <f t="shared" si="47"/>
        <v>Daum</v>
      </c>
      <c r="J3029" s="24" t="str">
        <f>IF(F3029="","",INDEX('기사 리스트'!B:B,MATCH("https://skinnonews.com"&amp;A3029,'기사 리스트'!C:C,0)))</f>
        <v/>
      </c>
    </row>
    <row r="3030" spans="1:10">
      <c r="A3030" s="30" t="s">
        <v>1586</v>
      </c>
      <c r="B3030" s="30" t="s">
        <v>2935</v>
      </c>
      <c r="C3030" s="30">
        <v>1</v>
      </c>
      <c r="D3030" s="30">
        <v>1</v>
      </c>
      <c r="F3030" s="24" t="str">
        <f>IFERROR(MATCH(A3030,기사별유입!$J$3:$J$3072,0),"")</f>
        <v/>
      </c>
      <c r="G3030" s="24" t="str">
        <f>IF(F3030="","",F3030&amp;"@"&amp;COUNTIF($F$1:F3030,F3030))</f>
        <v/>
      </c>
      <c r="H3030" s="24" t="str">
        <f t="shared" si="47"/>
        <v>M.search.naver.com</v>
      </c>
      <c r="J3030" s="24" t="str">
        <f>IF(F3030="","",INDEX('기사 리스트'!B:B,MATCH("https://skinnonews.com"&amp;A3030,'기사 리스트'!C:C,0)))</f>
        <v/>
      </c>
    </row>
    <row r="3031" spans="1:10">
      <c r="A3031" s="30" t="s">
        <v>1586</v>
      </c>
      <c r="B3031" s="30" t="s">
        <v>2925</v>
      </c>
      <c r="C3031" s="30">
        <v>1</v>
      </c>
      <c r="D3031" s="30">
        <v>1</v>
      </c>
      <c r="F3031" s="24" t="str">
        <f>IFERROR(MATCH(A3031,기사별유입!$J$3:$J$3072,0),"")</f>
        <v/>
      </c>
      <c r="G3031" s="24" t="str">
        <f>IF(F3031="","",F3031&amp;"@"&amp;COUNTIF($F$1:F3031,F3031))</f>
        <v/>
      </c>
      <c r="H3031" s="24" t="str">
        <f t="shared" si="47"/>
        <v>Naver.com</v>
      </c>
      <c r="J3031" s="24" t="str">
        <f>IF(F3031="","",INDEX('기사 리스트'!B:B,MATCH("https://skinnonews.com"&amp;A3031,'기사 리스트'!C:C,0)))</f>
        <v/>
      </c>
    </row>
    <row r="3032" spans="1:10">
      <c r="A3032" s="30" t="s">
        <v>1241</v>
      </c>
      <c r="B3032" s="30" t="s">
        <v>2930</v>
      </c>
      <c r="C3032" s="30">
        <v>1</v>
      </c>
      <c r="D3032" s="30">
        <v>1</v>
      </c>
      <c r="F3032" s="24">
        <f>IFERROR(MATCH(A3032,기사별유입!$J$3:$J$3072,0),"")</f>
        <v>32</v>
      </c>
      <c r="G3032" s="24" t="str">
        <f>IF(F3032="","",F3032&amp;"@"&amp;COUNTIF($F$1:F3032,F3032))</f>
        <v>32@5</v>
      </c>
      <c r="H3032" s="24" t="str">
        <f t="shared" si="47"/>
        <v>M.blog.naver.com</v>
      </c>
      <c r="J3032" s="24" t="str">
        <f>IF(F3032="","",INDEX('기사 리스트'!B:B,MATCH("https://skinnonews.com"&amp;A3032,'기사 리스트'!C:C,0)))</f>
        <v>“액체 속에 담긴 데이터 서버?!” ? 탄소중립 시대 차세대 열관리 기술, 데이터센터 액침냉각</v>
      </c>
    </row>
    <row r="3033" spans="1:10">
      <c r="A3033" s="30" t="s">
        <v>1241</v>
      </c>
      <c r="B3033" s="30" t="s">
        <v>2998</v>
      </c>
      <c r="C3033" s="30">
        <v>1</v>
      </c>
      <c r="D3033" s="30">
        <v>1</v>
      </c>
      <c r="F3033" s="24">
        <f>IFERROR(MATCH(A3033,기사별유입!$J$3:$J$3072,0),"")</f>
        <v>32</v>
      </c>
      <c r="G3033" s="24" t="str">
        <f>IF(F3033="","",F3033&amp;"@"&amp;COUNTIF($F$1:F3033,F3033))</f>
        <v>32@6</v>
      </c>
      <c r="H3033" s="24" t="str">
        <f t="shared" si="47"/>
        <v>Search.zum.com</v>
      </c>
      <c r="J3033" s="24" t="str">
        <f>IF(F3033="","",INDEX('기사 리스트'!B:B,MATCH("https://skinnonews.com"&amp;A3033,'기사 리스트'!C:C,0)))</f>
        <v>“액체 속에 담긴 데이터 서버?!” ? 탄소중립 시대 차세대 열관리 기술, 데이터센터 액침냉각</v>
      </c>
    </row>
    <row r="3034" spans="1:10">
      <c r="A3034" s="30" t="s">
        <v>2365</v>
      </c>
      <c r="B3034" s="30" t="s">
        <v>2911</v>
      </c>
      <c r="C3034" s="30">
        <v>1</v>
      </c>
      <c r="D3034" s="30">
        <v>1</v>
      </c>
      <c r="F3034" s="24" t="str">
        <f>IFERROR(MATCH(A3034,기사별유입!$J$3:$J$3072,0),"")</f>
        <v/>
      </c>
      <c r="G3034" s="24" t="str">
        <f>IF(F3034="","",F3034&amp;"@"&amp;COUNTIF($F$1:F3034,F3034))</f>
        <v/>
      </c>
      <c r="H3034" s="24" t="str">
        <f t="shared" si="47"/>
        <v>Naver 검색</v>
      </c>
      <c r="J3034" s="24" t="str">
        <f>IF(F3034="","",INDEX('기사 리스트'!B:B,MATCH("https://skinnonews.com"&amp;A3034,'기사 리스트'!C:C,0)))</f>
        <v/>
      </c>
    </row>
    <row r="3035" spans="1:10">
      <c r="A3035" s="30" t="s">
        <v>1319</v>
      </c>
      <c r="B3035" s="30" t="s">
        <v>2925</v>
      </c>
      <c r="C3035" s="30">
        <v>1</v>
      </c>
      <c r="D3035" s="30">
        <v>1</v>
      </c>
      <c r="F3035" s="24" t="str">
        <f>IFERROR(MATCH(A3035,기사별유입!$J$3:$J$3072,0),"")</f>
        <v/>
      </c>
      <c r="G3035" s="24" t="str">
        <f>IF(F3035="","",F3035&amp;"@"&amp;COUNTIF($F$1:F3035,F3035))</f>
        <v/>
      </c>
      <c r="H3035" s="24" t="str">
        <f t="shared" si="47"/>
        <v>Naver.com</v>
      </c>
      <c r="J3035" s="24" t="str">
        <f>IF(F3035="","",INDEX('기사 리스트'!B:B,MATCH("https://skinnonews.com"&amp;A3035,'기사 리스트'!C:C,0)))</f>
        <v/>
      </c>
    </row>
    <row r="3036" spans="1:10">
      <c r="A3036" s="30" t="s">
        <v>1232</v>
      </c>
      <c r="B3036" s="30" t="s">
        <v>2916</v>
      </c>
      <c r="C3036" s="30">
        <v>1</v>
      </c>
      <c r="D3036" s="30">
        <v>1</v>
      </c>
      <c r="F3036" s="24">
        <f>IFERROR(MATCH(A3036,기사별유입!$J$3:$J$3072,0),"")</f>
        <v>23</v>
      </c>
      <c r="G3036" s="24" t="str">
        <f>IF(F3036="","",F3036&amp;"@"&amp;COUNTIF($F$1:F3036,F3036))</f>
        <v>23@7</v>
      </c>
      <c r="H3036" s="24" t="str">
        <f t="shared" si="47"/>
        <v>Bing</v>
      </c>
      <c r="J3036" s="24" t="str">
        <f>IF(F3036="","",INDEX('기사 리스트'!B:B,MATCH("https://skinnonews.com"&amp;A3036,'기사 리스트'!C:C,0)))</f>
        <v>[SKinno Tech] 지금 음극재가 주목받는 이유?</v>
      </c>
    </row>
    <row r="3037" spans="1:10">
      <c r="A3037" s="30" t="s">
        <v>1232</v>
      </c>
      <c r="B3037" s="30" t="s">
        <v>3416</v>
      </c>
      <c r="C3037" s="30">
        <v>1</v>
      </c>
      <c r="D3037" s="30">
        <v>1</v>
      </c>
      <c r="F3037" s="24">
        <f>IFERROR(MATCH(A3037,기사별유입!$J$3:$J$3072,0),"")</f>
        <v>23</v>
      </c>
      <c r="G3037" s="24" t="str">
        <f>IF(F3037="","",F3037&amp;"@"&amp;COUNTIF($F$1:F3037,F3037))</f>
        <v>23@8</v>
      </c>
      <c r="H3037" s="24" t="str">
        <f t="shared" si="47"/>
        <v>Copilot.microsoft.com</v>
      </c>
      <c r="J3037" s="24" t="str">
        <f>IF(F3037="","",INDEX('기사 리스트'!B:B,MATCH("https://skinnonews.com"&amp;A3037,'기사 리스트'!C:C,0)))</f>
        <v>[SKinno Tech] 지금 음극재가 주목받는 이유?</v>
      </c>
    </row>
    <row r="3038" spans="1:10">
      <c r="A3038" s="30" t="s">
        <v>3873</v>
      </c>
      <c r="B3038" s="30" t="s">
        <v>2910</v>
      </c>
      <c r="C3038" s="30">
        <v>1</v>
      </c>
      <c r="D3038" s="30">
        <v>1</v>
      </c>
      <c r="F3038" s="24" t="str">
        <f>IFERROR(MATCH(A3038,기사별유입!$J$3:$J$3072,0),"")</f>
        <v/>
      </c>
      <c r="G3038" s="24" t="str">
        <f>IF(F3038="","",F3038&amp;"@"&amp;COUNTIF($F$1:F3038,F3038))</f>
        <v/>
      </c>
      <c r="H3038" s="24" t="str">
        <f t="shared" si="47"/>
        <v>Google 검색</v>
      </c>
      <c r="J3038" s="24" t="str">
        <f>IF(F3038="","",INDEX('기사 리스트'!B:B,MATCH("https://skinnonews.com"&amp;A3038,'기사 리스트'!C:C,0)))</f>
        <v/>
      </c>
    </row>
    <row r="3039" spans="1:10">
      <c r="A3039" s="30" t="s">
        <v>1756</v>
      </c>
      <c r="B3039" s="30" t="s">
        <v>2911</v>
      </c>
      <c r="C3039" s="30">
        <v>1</v>
      </c>
      <c r="D3039" s="30">
        <v>1</v>
      </c>
      <c r="F3039" s="24" t="str">
        <f>IFERROR(MATCH(A3039,기사별유입!$J$3:$J$3072,0),"")</f>
        <v/>
      </c>
      <c r="G3039" s="24" t="str">
        <f>IF(F3039="","",F3039&amp;"@"&amp;COUNTIF($F$1:F3039,F3039))</f>
        <v/>
      </c>
      <c r="H3039" s="24" t="str">
        <f t="shared" si="47"/>
        <v>Naver 검색</v>
      </c>
      <c r="J3039" s="24" t="str">
        <f>IF(F3039="","",INDEX('기사 리스트'!B:B,MATCH("https://skinnonews.com"&amp;A3039,'기사 리스트'!C:C,0)))</f>
        <v/>
      </c>
    </row>
    <row r="3040" spans="1:10">
      <c r="A3040" s="30" t="s">
        <v>2366</v>
      </c>
      <c r="B3040" s="30" t="s">
        <v>2911</v>
      </c>
      <c r="C3040" s="30">
        <v>1</v>
      </c>
      <c r="D3040" s="30">
        <v>1</v>
      </c>
      <c r="F3040" s="24" t="str">
        <f>IFERROR(MATCH(A3040,기사별유입!$J$3:$J$3072,0),"")</f>
        <v/>
      </c>
      <c r="G3040" s="24" t="str">
        <f>IF(F3040="","",F3040&amp;"@"&amp;COUNTIF($F$1:F3040,F3040))</f>
        <v/>
      </c>
      <c r="H3040" s="24" t="str">
        <f t="shared" si="47"/>
        <v>Naver 검색</v>
      </c>
      <c r="J3040" s="24" t="str">
        <f>IF(F3040="","",INDEX('기사 리스트'!B:B,MATCH("https://skinnonews.com"&amp;A3040,'기사 리스트'!C:C,0)))</f>
        <v/>
      </c>
    </row>
    <row r="3041" spans="1:10">
      <c r="A3041" s="30" t="s">
        <v>1587</v>
      </c>
      <c r="B3041" s="30" t="s">
        <v>2911</v>
      </c>
      <c r="C3041" s="30">
        <v>1</v>
      </c>
      <c r="D3041" s="30">
        <v>1</v>
      </c>
      <c r="F3041" s="24" t="str">
        <f>IFERROR(MATCH(A3041,기사별유입!$J$3:$J$3072,0),"")</f>
        <v/>
      </c>
      <c r="G3041" s="24" t="str">
        <f>IF(F3041="","",F3041&amp;"@"&amp;COUNTIF($F$1:F3041,F3041))</f>
        <v/>
      </c>
      <c r="H3041" s="24" t="str">
        <f t="shared" si="47"/>
        <v>Naver 검색</v>
      </c>
      <c r="J3041" s="24" t="str">
        <f>IF(F3041="","",INDEX('기사 리스트'!B:B,MATCH("https://skinnonews.com"&amp;A3041,'기사 리스트'!C:C,0)))</f>
        <v/>
      </c>
    </row>
    <row r="3042" spans="1:10">
      <c r="A3042" s="30" t="s">
        <v>3874</v>
      </c>
      <c r="B3042" s="30" t="s">
        <v>2910</v>
      </c>
      <c r="C3042" s="30">
        <v>1</v>
      </c>
      <c r="D3042" s="30">
        <v>1</v>
      </c>
      <c r="F3042" s="24" t="str">
        <f>IFERROR(MATCH(A3042,기사별유입!$J$3:$J$3072,0),"")</f>
        <v/>
      </c>
      <c r="G3042" s="24" t="str">
        <f>IF(F3042="","",F3042&amp;"@"&amp;COUNTIF($F$1:F3042,F3042))</f>
        <v/>
      </c>
      <c r="H3042" s="24" t="str">
        <f t="shared" si="47"/>
        <v>Google 검색</v>
      </c>
      <c r="J3042" s="24" t="str">
        <f>IF(F3042="","",INDEX('기사 리스트'!B:B,MATCH("https://skinnonews.com"&amp;A3042,'기사 리스트'!C:C,0)))</f>
        <v/>
      </c>
    </row>
    <row r="3043" spans="1:10">
      <c r="A3043" s="30" t="s">
        <v>3875</v>
      </c>
      <c r="B3043" s="30" t="s">
        <v>2910</v>
      </c>
      <c r="C3043" s="30">
        <v>1</v>
      </c>
      <c r="D3043" s="30">
        <v>1</v>
      </c>
      <c r="F3043" s="24" t="str">
        <f>IFERROR(MATCH(A3043,기사별유입!$J$3:$J$3072,0),"")</f>
        <v/>
      </c>
      <c r="G3043" s="24" t="str">
        <f>IF(F3043="","",F3043&amp;"@"&amp;COUNTIF($F$1:F3043,F3043))</f>
        <v/>
      </c>
      <c r="H3043" s="24" t="str">
        <f t="shared" si="47"/>
        <v>Google 검색</v>
      </c>
      <c r="J3043" s="24" t="str">
        <f>IF(F3043="","",INDEX('기사 리스트'!B:B,MATCH("https://skinnonews.com"&amp;A3043,'기사 리스트'!C:C,0)))</f>
        <v/>
      </c>
    </row>
    <row r="3044" spans="1:10">
      <c r="A3044" s="30" t="s">
        <v>3876</v>
      </c>
      <c r="B3044" s="30" t="s">
        <v>2910</v>
      </c>
      <c r="C3044" s="30">
        <v>1</v>
      </c>
      <c r="D3044" s="30">
        <v>1</v>
      </c>
      <c r="F3044" s="24" t="str">
        <f>IFERROR(MATCH(A3044,기사별유입!$J$3:$J$3072,0),"")</f>
        <v/>
      </c>
      <c r="G3044" s="24" t="str">
        <f>IF(F3044="","",F3044&amp;"@"&amp;COUNTIF($F$1:F3044,F3044))</f>
        <v/>
      </c>
      <c r="H3044" s="24" t="str">
        <f t="shared" si="47"/>
        <v>Google 검색</v>
      </c>
      <c r="J3044" s="24" t="str">
        <f>IF(F3044="","",INDEX('기사 리스트'!B:B,MATCH("https://skinnonews.com"&amp;A3044,'기사 리스트'!C:C,0)))</f>
        <v/>
      </c>
    </row>
    <row r="3045" spans="1:10">
      <c r="A3045" s="30" t="s">
        <v>2367</v>
      </c>
      <c r="B3045" s="30" t="s">
        <v>2935</v>
      </c>
      <c r="C3045" s="30">
        <v>1</v>
      </c>
      <c r="D3045" s="30">
        <v>1</v>
      </c>
      <c r="F3045" s="24" t="str">
        <f>IFERROR(MATCH(A3045,기사별유입!$J$3:$J$3072,0),"")</f>
        <v/>
      </c>
      <c r="G3045" s="24" t="str">
        <f>IF(F3045="","",F3045&amp;"@"&amp;COUNTIF($F$1:F3045,F3045))</f>
        <v/>
      </c>
      <c r="H3045" s="24" t="str">
        <f t="shared" si="47"/>
        <v>M.search.naver.com</v>
      </c>
      <c r="J3045" s="24" t="str">
        <f>IF(F3045="","",INDEX('기사 리스트'!B:B,MATCH("https://skinnonews.com"&amp;A3045,'기사 리스트'!C:C,0)))</f>
        <v/>
      </c>
    </row>
    <row r="3046" spans="1:10">
      <c r="A3046" s="30" t="s">
        <v>3877</v>
      </c>
      <c r="B3046" s="30" t="s">
        <v>2910</v>
      </c>
      <c r="C3046" s="30">
        <v>1</v>
      </c>
      <c r="D3046" s="30">
        <v>1</v>
      </c>
      <c r="F3046" s="24" t="str">
        <f>IFERROR(MATCH(A3046,기사별유입!$J$3:$J$3072,0),"")</f>
        <v/>
      </c>
      <c r="G3046" s="24" t="str">
        <f>IF(F3046="","",F3046&amp;"@"&amp;COUNTIF($F$1:F3046,F3046))</f>
        <v/>
      </c>
      <c r="H3046" s="24" t="str">
        <f t="shared" si="47"/>
        <v>Google 검색</v>
      </c>
      <c r="J3046" s="24" t="str">
        <f>IF(F3046="","",INDEX('기사 리스트'!B:B,MATCH("https://skinnonews.com"&amp;A3046,'기사 리스트'!C:C,0)))</f>
        <v/>
      </c>
    </row>
    <row r="3047" spans="1:10">
      <c r="A3047" s="30" t="s">
        <v>1853</v>
      </c>
      <c r="B3047" s="30" t="s">
        <v>2909</v>
      </c>
      <c r="C3047" s="30">
        <v>1</v>
      </c>
      <c r="D3047" s="30">
        <v>1</v>
      </c>
      <c r="F3047" s="24" t="str">
        <f>IFERROR(MATCH(A3047,기사별유입!$J$3:$J$3072,0),"")</f>
        <v/>
      </c>
      <c r="G3047" s="24" t="str">
        <f>IF(F3047="","",F3047&amp;"@"&amp;COUNTIF($F$1:F3047,F3047))</f>
        <v/>
      </c>
      <c r="H3047" s="24" t="str">
        <f t="shared" si="47"/>
        <v>직접유입</v>
      </c>
      <c r="J3047" s="24" t="str">
        <f>IF(F3047="","",INDEX('기사 리스트'!B:B,MATCH("https://skinnonews.com"&amp;A3047,'기사 리스트'!C:C,0)))</f>
        <v/>
      </c>
    </row>
    <row r="3048" spans="1:10">
      <c r="A3048" s="30" t="s">
        <v>1449</v>
      </c>
      <c r="B3048" s="30" t="s">
        <v>2911</v>
      </c>
      <c r="C3048" s="30">
        <v>1</v>
      </c>
      <c r="D3048" s="30">
        <v>1</v>
      </c>
      <c r="F3048" s="24" t="str">
        <f>IFERROR(MATCH(A3048,기사별유입!$J$3:$J$3072,0),"")</f>
        <v/>
      </c>
      <c r="G3048" s="24" t="str">
        <f>IF(F3048="","",F3048&amp;"@"&amp;COUNTIF($F$1:F3048,F3048))</f>
        <v/>
      </c>
      <c r="H3048" s="24" t="str">
        <f t="shared" si="47"/>
        <v>Naver 검색</v>
      </c>
      <c r="J3048" s="24" t="str">
        <f>IF(F3048="","",INDEX('기사 리스트'!B:B,MATCH("https://skinnonews.com"&amp;A3048,'기사 리스트'!C:C,0)))</f>
        <v/>
      </c>
    </row>
    <row r="3049" spans="1:10">
      <c r="A3049" s="30" t="s">
        <v>2252</v>
      </c>
      <c r="B3049" s="30" t="s">
        <v>2910</v>
      </c>
      <c r="C3049" s="30">
        <v>1</v>
      </c>
      <c r="D3049" s="30">
        <v>1</v>
      </c>
      <c r="F3049" s="24" t="str">
        <f>IFERROR(MATCH(A3049,기사별유입!$J$3:$J$3072,0),"")</f>
        <v/>
      </c>
      <c r="G3049" s="24" t="str">
        <f>IF(F3049="","",F3049&amp;"@"&amp;COUNTIF($F$1:F3049,F3049))</f>
        <v/>
      </c>
      <c r="H3049" s="24" t="str">
        <f t="shared" si="47"/>
        <v>Google 검색</v>
      </c>
      <c r="J3049" s="24" t="str">
        <f>IF(F3049="","",INDEX('기사 리스트'!B:B,MATCH("https://skinnonews.com"&amp;A3049,'기사 리스트'!C:C,0)))</f>
        <v/>
      </c>
    </row>
    <row r="3050" spans="1:10">
      <c r="A3050" s="30" t="s">
        <v>3878</v>
      </c>
      <c r="B3050" s="30" t="s">
        <v>2910</v>
      </c>
      <c r="C3050" s="30">
        <v>1</v>
      </c>
      <c r="D3050" s="30">
        <v>1</v>
      </c>
      <c r="F3050" s="24" t="str">
        <f>IFERROR(MATCH(A3050,기사별유입!$J$3:$J$3072,0),"")</f>
        <v/>
      </c>
      <c r="G3050" s="24" t="str">
        <f>IF(F3050="","",F3050&amp;"@"&amp;COUNTIF($F$1:F3050,F3050))</f>
        <v/>
      </c>
      <c r="H3050" s="24" t="str">
        <f t="shared" si="47"/>
        <v>Google 검색</v>
      </c>
      <c r="J3050" s="24" t="str">
        <f>IF(F3050="","",INDEX('기사 리스트'!B:B,MATCH("https://skinnonews.com"&amp;A3050,'기사 리스트'!C:C,0)))</f>
        <v/>
      </c>
    </row>
    <row r="3051" spans="1:10">
      <c r="A3051" s="30" t="s">
        <v>2504</v>
      </c>
      <c r="B3051" s="30" t="s">
        <v>2910</v>
      </c>
      <c r="C3051" s="30">
        <v>1</v>
      </c>
      <c r="D3051" s="30">
        <v>1</v>
      </c>
      <c r="F3051" s="24" t="str">
        <f>IFERROR(MATCH(A3051,기사별유입!$J$3:$J$3072,0),"")</f>
        <v/>
      </c>
      <c r="G3051" s="24" t="str">
        <f>IF(F3051="","",F3051&amp;"@"&amp;COUNTIF($F$1:F3051,F3051))</f>
        <v/>
      </c>
      <c r="H3051" s="24" t="str">
        <f t="shared" si="47"/>
        <v>Google 검색</v>
      </c>
      <c r="J3051" s="24" t="str">
        <f>IF(F3051="","",INDEX('기사 리스트'!B:B,MATCH("https://skinnonews.com"&amp;A3051,'기사 리스트'!C:C,0)))</f>
        <v/>
      </c>
    </row>
    <row r="3052" spans="1:10">
      <c r="A3052" s="30" t="s">
        <v>2145</v>
      </c>
      <c r="B3052" s="30" t="s">
        <v>2909</v>
      </c>
      <c r="C3052" s="30">
        <v>1</v>
      </c>
      <c r="D3052" s="30">
        <v>1</v>
      </c>
      <c r="F3052" s="24" t="str">
        <f>IFERROR(MATCH(A3052,기사별유입!$J$3:$J$3072,0),"")</f>
        <v/>
      </c>
      <c r="G3052" s="24" t="str">
        <f>IF(F3052="","",F3052&amp;"@"&amp;COUNTIF($F$1:F3052,F3052))</f>
        <v/>
      </c>
      <c r="H3052" s="24" t="str">
        <f t="shared" si="47"/>
        <v>직접유입</v>
      </c>
      <c r="J3052" s="24" t="str">
        <f>IF(F3052="","",INDEX('기사 리스트'!B:B,MATCH("https://skinnonews.com"&amp;A3052,'기사 리스트'!C:C,0)))</f>
        <v/>
      </c>
    </row>
    <row r="3053" spans="1:10">
      <c r="A3053" s="30" t="s">
        <v>2145</v>
      </c>
      <c r="B3053" s="30" t="s">
        <v>2918</v>
      </c>
      <c r="C3053" s="30">
        <v>1</v>
      </c>
      <c r="D3053" s="30">
        <v>1</v>
      </c>
      <c r="F3053" s="24" t="str">
        <f>IFERROR(MATCH(A3053,기사별유입!$J$3:$J$3072,0),"")</f>
        <v/>
      </c>
      <c r="G3053" s="24" t="str">
        <f>IF(F3053="","",F3053&amp;"@"&amp;COUNTIF($F$1:F3053,F3053))</f>
        <v/>
      </c>
      <c r="H3053" s="24" t="str">
        <f t="shared" si="47"/>
        <v>Skenergy.com</v>
      </c>
      <c r="J3053" s="24" t="str">
        <f>IF(F3053="","",INDEX('기사 리스트'!B:B,MATCH("https://skinnonews.com"&amp;A3053,'기사 리스트'!C:C,0)))</f>
        <v/>
      </c>
    </row>
    <row r="3054" spans="1:10">
      <c r="A3054" s="30" t="s">
        <v>1369</v>
      </c>
      <c r="B3054" s="30" t="s">
        <v>2987</v>
      </c>
      <c r="C3054" s="30">
        <v>1</v>
      </c>
      <c r="D3054" s="30">
        <v>1</v>
      </c>
      <c r="F3054" s="24" t="str">
        <f>IFERROR(MATCH(A3054,기사별유입!$J$3:$J$3072,0),"")</f>
        <v/>
      </c>
      <c r="G3054" s="24" t="str">
        <f>IF(F3054="","",F3054&amp;"@"&amp;COUNTIF($F$1:F3054,F3054))</f>
        <v/>
      </c>
      <c r="H3054" s="24" t="str">
        <f t="shared" si="47"/>
        <v>Howmoneyyou.tistory.com</v>
      </c>
      <c r="J3054" s="24" t="str">
        <f>IF(F3054="","",INDEX('기사 리스트'!B:B,MATCH("https://skinnonews.com"&amp;A3054,'기사 리스트'!C:C,0)))</f>
        <v/>
      </c>
    </row>
    <row r="3055" spans="1:10">
      <c r="A3055" s="30" t="s">
        <v>1369</v>
      </c>
      <c r="B3055" s="30" t="s">
        <v>2935</v>
      </c>
      <c r="C3055" s="30">
        <v>1</v>
      </c>
      <c r="D3055" s="30">
        <v>1</v>
      </c>
      <c r="F3055" s="24" t="str">
        <f>IFERROR(MATCH(A3055,기사별유입!$J$3:$J$3072,0),"")</f>
        <v/>
      </c>
      <c r="G3055" s="24" t="str">
        <f>IF(F3055="","",F3055&amp;"@"&amp;COUNTIF($F$1:F3055,F3055))</f>
        <v/>
      </c>
      <c r="H3055" s="24" t="str">
        <f t="shared" si="47"/>
        <v>M.search.naver.com</v>
      </c>
      <c r="J3055" s="24" t="str">
        <f>IF(F3055="","",INDEX('기사 리스트'!B:B,MATCH("https://skinnonews.com"&amp;A3055,'기사 리스트'!C:C,0)))</f>
        <v/>
      </c>
    </row>
    <row r="3056" spans="1:10">
      <c r="A3056" s="30" t="s">
        <v>2253</v>
      </c>
      <c r="B3056" s="30" t="s">
        <v>3416</v>
      </c>
      <c r="C3056" s="30">
        <v>1</v>
      </c>
      <c r="D3056" s="30">
        <v>1</v>
      </c>
      <c r="F3056" s="24" t="str">
        <f>IFERROR(MATCH(A3056,기사별유입!$J$3:$J$3072,0),"")</f>
        <v/>
      </c>
      <c r="G3056" s="24" t="str">
        <f>IF(F3056="","",F3056&amp;"@"&amp;COUNTIF($F$1:F3056,F3056))</f>
        <v/>
      </c>
      <c r="H3056" s="24" t="str">
        <f t="shared" si="47"/>
        <v>Copilot.microsoft.com</v>
      </c>
      <c r="J3056" s="24" t="str">
        <f>IF(F3056="","",INDEX('기사 리스트'!B:B,MATCH("https://skinnonews.com"&amp;A3056,'기사 리스트'!C:C,0)))</f>
        <v/>
      </c>
    </row>
    <row r="3057" spans="1:10">
      <c r="A3057" s="30" t="s">
        <v>2368</v>
      </c>
      <c r="B3057" s="30" t="s">
        <v>2909</v>
      </c>
      <c r="C3057" s="30">
        <v>1</v>
      </c>
      <c r="D3057" s="30">
        <v>1</v>
      </c>
      <c r="F3057" s="24" t="str">
        <f>IFERROR(MATCH(A3057,기사별유입!$J$3:$J$3072,0),"")</f>
        <v/>
      </c>
      <c r="G3057" s="24" t="str">
        <f>IF(F3057="","",F3057&amp;"@"&amp;COUNTIF($F$1:F3057,F3057))</f>
        <v/>
      </c>
      <c r="H3057" s="24" t="str">
        <f t="shared" si="47"/>
        <v>직접유입</v>
      </c>
      <c r="J3057" s="24" t="str">
        <f>IF(F3057="","",INDEX('기사 리스트'!B:B,MATCH("https://skinnonews.com"&amp;A3057,'기사 리스트'!C:C,0)))</f>
        <v/>
      </c>
    </row>
    <row r="3058" spans="1:10">
      <c r="A3058" s="30" t="s">
        <v>3248</v>
      </c>
      <c r="B3058" s="30" t="s">
        <v>2921</v>
      </c>
      <c r="C3058" s="30">
        <v>1</v>
      </c>
      <c r="D3058" s="30">
        <v>1</v>
      </c>
      <c r="F3058" s="24" t="str">
        <f>IFERROR(MATCH(A3058,기사별유입!$J$3:$J$3072,0),"")</f>
        <v/>
      </c>
      <c r="G3058" s="24" t="str">
        <f>IF(F3058="","",F3058&amp;"@"&amp;COUNTIF($F$1:F3058,F3058))</f>
        <v/>
      </c>
      <c r="H3058" s="24" t="str">
        <f t="shared" si="47"/>
        <v>Skietechnology.com</v>
      </c>
      <c r="J3058" s="24" t="str">
        <f>IF(F3058="","",INDEX('기사 리스트'!B:B,MATCH("https://skinnonews.com"&amp;A3058,'기사 리스트'!C:C,0)))</f>
        <v/>
      </c>
    </row>
    <row r="3059" spans="1:10">
      <c r="A3059" s="30" t="s">
        <v>2676</v>
      </c>
      <c r="B3059" s="30" t="s">
        <v>2911</v>
      </c>
      <c r="C3059" s="30">
        <v>1</v>
      </c>
      <c r="D3059" s="30">
        <v>1</v>
      </c>
      <c r="F3059" s="24" t="str">
        <f>IFERROR(MATCH(A3059,기사별유입!$J$3:$J$3072,0),"")</f>
        <v/>
      </c>
      <c r="G3059" s="24" t="str">
        <f>IF(F3059="","",F3059&amp;"@"&amp;COUNTIF($F$1:F3059,F3059))</f>
        <v/>
      </c>
      <c r="H3059" s="24" t="str">
        <f t="shared" si="47"/>
        <v>Naver 검색</v>
      </c>
      <c r="J3059" s="24" t="str">
        <f>IF(F3059="","",INDEX('기사 리스트'!B:B,MATCH("https://skinnonews.com"&amp;A3059,'기사 리스트'!C:C,0)))</f>
        <v/>
      </c>
    </row>
    <row r="3060" spans="1:10">
      <c r="A3060" s="30" t="s">
        <v>3879</v>
      </c>
      <c r="B3060" s="30" t="s">
        <v>2917</v>
      </c>
      <c r="C3060" s="30">
        <v>1</v>
      </c>
      <c r="D3060" s="30">
        <v>1</v>
      </c>
      <c r="F3060" s="24" t="str">
        <f>IFERROR(MATCH(A3060,기사별유입!$J$3:$J$3072,0),"")</f>
        <v/>
      </c>
      <c r="G3060" s="24" t="str">
        <f>IF(F3060="","",F3060&amp;"@"&amp;COUNTIF($F$1:F3060,F3060))</f>
        <v/>
      </c>
      <c r="H3060" s="24" t="str">
        <f t="shared" si="47"/>
        <v>Skincheonpetrochem.com</v>
      </c>
      <c r="J3060" s="24" t="str">
        <f>IF(F3060="","",INDEX('기사 리스트'!B:B,MATCH("https://skinnonews.com"&amp;A3060,'기사 리스트'!C:C,0)))</f>
        <v/>
      </c>
    </row>
    <row r="3061" spans="1:10">
      <c r="A3061" s="30" t="s">
        <v>2506</v>
      </c>
      <c r="B3061" s="30" t="s">
        <v>2909</v>
      </c>
      <c r="C3061" s="30">
        <v>1</v>
      </c>
      <c r="D3061" s="30">
        <v>1</v>
      </c>
      <c r="F3061" s="24" t="str">
        <f>IFERROR(MATCH(A3061,기사별유입!$J$3:$J$3072,0),"")</f>
        <v/>
      </c>
      <c r="G3061" s="24" t="str">
        <f>IF(F3061="","",F3061&amp;"@"&amp;COUNTIF($F$1:F3061,F3061))</f>
        <v/>
      </c>
      <c r="H3061" s="24" t="str">
        <f t="shared" si="47"/>
        <v>직접유입</v>
      </c>
      <c r="J3061" s="24" t="str">
        <f>IF(F3061="","",INDEX('기사 리스트'!B:B,MATCH("https://skinnonews.com"&amp;A3061,'기사 리스트'!C:C,0)))</f>
        <v/>
      </c>
    </row>
    <row r="3062" spans="1:10">
      <c r="A3062" s="30" t="s">
        <v>1644</v>
      </c>
      <c r="B3062" s="30" t="s">
        <v>2939</v>
      </c>
      <c r="C3062" s="30">
        <v>1</v>
      </c>
      <c r="D3062" s="30">
        <v>1</v>
      </c>
      <c r="F3062" s="24" t="str">
        <f>IFERROR(MATCH(A3062,기사별유입!$J$3:$J$3072,0),"")</f>
        <v/>
      </c>
      <c r="G3062" s="24" t="str">
        <f>IF(F3062="","",F3062&amp;"@"&amp;COUNTIF($F$1:F3062,F3062))</f>
        <v/>
      </c>
      <c r="H3062" s="24" t="str">
        <f t="shared" si="47"/>
        <v>Youtube.com</v>
      </c>
      <c r="J3062" s="24" t="str">
        <f>IF(F3062="","",INDEX('기사 리스트'!B:B,MATCH("https://skinnonews.com"&amp;A3062,'기사 리스트'!C:C,0)))</f>
        <v/>
      </c>
    </row>
    <row r="3063" spans="1:10">
      <c r="A3063" s="30" t="s">
        <v>1440</v>
      </c>
      <c r="B3063" s="30" t="s">
        <v>2909</v>
      </c>
      <c r="C3063" s="30">
        <v>1</v>
      </c>
      <c r="D3063" s="30">
        <v>1</v>
      </c>
      <c r="F3063" s="24" t="str">
        <f>IFERROR(MATCH(A3063,기사별유입!$J$3:$J$3072,0),"")</f>
        <v/>
      </c>
      <c r="G3063" s="24" t="str">
        <f>IF(F3063="","",F3063&amp;"@"&amp;COUNTIF($F$1:F3063,F3063))</f>
        <v/>
      </c>
      <c r="H3063" s="24" t="str">
        <f t="shared" si="47"/>
        <v>직접유입</v>
      </c>
      <c r="J3063" s="24" t="str">
        <f>IF(F3063="","",INDEX('기사 리스트'!B:B,MATCH("https://skinnonews.com"&amp;A3063,'기사 리스트'!C:C,0)))</f>
        <v/>
      </c>
    </row>
    <row r="3064" spans="1:10">
      <c r="A3064" s="30" t="s">
        <v>1440</v>
      </c>
      <c r="B3064" s="30" t="s">
        <v>2935</v>
      </c>
      <c r="C3064" s="30">
        <v>1</v>
      </c>
      <c r="D3064" s="30">
        <v>1</v>
      </c>
      <c r="F3064" s="24" t="str">
        <f>IFERROR(MATCH(A3064,기사별유입!$J$3:$J$3072,0),"")</f>
        <v/>
      </c>
      <c r="G3064" s="24" t="str">
        <f>IF(F3064="","",F3064&amp;"@"&amp;COUNTIF($F$1:F3064,F3064))</f>
        <v/>
      </c>
      <c r="H3064" s="24" t="str">
        <f t="shared" si="47"/>
        <v>M.search.naver.com</v>
      </c>
      <c r="J3064" s="24" t="str">
        <f>IF(F3064="","",INDEX('기사 리스트'!B:B,MATCH("https://skinnonews.com"&amp;A3064,'기사 리스트'!C:C,0)))</f>
        <v/>
      </c>
    </row>
    <row r="3065" spans="1:10">
      <c r="A3065" s="30" t="s">
        <v>1813</v>
      </c>
      <c r="B3065" s="30" t="s">
        <v>2920</v>
      </c>
      <c r="C3065" s="30">
        <v>1</v>
      </c>
      <c r="D3065" s="30">
        <v>1</v>
      </c>
      <c r="F3065" s="24" t="str">
        <f>IFERROR(MATCH(A3065,기사별유입!$J$3:$J$3072,0),"")</f>
        <v/>
      </c>
      <c r="G3065" s="24" t="str">
        <f>IF(F3065="","",F3065&amp;"@"&amp;COUNTIF($F$1:F3065,F3065))</f>
        <v/>
      </c>
      <c r="H3065" s="24" t="str">
        <f t="shared" si="47"/>
        <v>Skenmove.com</v>
      </c>
      <c r="J3065" s="24" t="str">
        <f>IF(F3065="","",INDEX('기사 리스트'!B:B,MATCH("https://skinnonews.com"&amp;A3065,'기사 리스트'!C:C,0)))</f>
        <v/>
      </c>
    </row>
    <row r="3066" spans="1:10">
      <c r="A3066" s="30" t="s">
        <v>2369</v>
      </c>
      <c r="B3066" s="30" t="s">
        <v>2923</v>
      </c>
      <c r="C3066" s="30">
        <v>1</v>
      </c>
      <c r="D3066" s="30">
        <v>1</v>
      </c>
      <c r="F3066" s="24" t="str">
        <f>IFERROR(MATCH(A3066,기사별유입!$J$3:$J$3072,0),"")</f>
        <v/>
      </c>
      <c r="G3066" s="24" t="str">
        <f>IF(F3066="","",F3066&amp;"@"&amp;COUNTIF($F$1:F3066,F3066))</f>
        <v/>
      </c>
      <c r="H3066" s="24" t="str">
        <f t="shared" si="47"/>
        <v>Ozmailer.com</v>
      </c>
      <c r="J3066" s="24" t="str">
        <f>IF(F3066="","",INDEX('기사 리스트'!B:B,MATCH("https://skinnonews.com"&amp;A3066,'기사 리스트'!C:C,0)))</f>
        <v/>
      </c>
    </row>
    <row r="3067" spans="1:10">
      <c r="A3067" s="30" t="s">
        <v>3880</v>
      </c>
      <c r="B3067" s="30" t="s">
        <v>2910</v>
      </c>
      <c r="C3067" s="30">
        <v>1</v>
      </c>
      <c r="D3067" s="30">
        <v>1</v>
      </c>
      <c r="F3067" s="24" t="str">
        <f>IFERROR(MATCH(A3067,기사별유입!$J$3:$J$3072,0),"")</f>
        <v/>
      </c>
      <c r="G3067" s="24" t="str">
        <f>IF(F3067="","",F3067&amp;"@"&amp;COUNTIF($F$1:F3067,F3067))</f>
        <v/>
      </c>
      <c r="H3067" s="24" t="str">
        <f t="shared" si="47"/>
        <v>Google 검색</v>
      </c>
      <c r="J3067" s="24" t="str">
        <f>IF(F3067="","",INDEX('기사 리스트'!B:B,MATCH("https://skinnonews.com"&amp;A3067,'기사 리스트'!C:C,0)))</f>
        <v/>
      </c>
    </row>
    <row r="3068" spans="1:10">
      <c r="A3068" s="30" t="s">
        <v>1758</v>
      </c>
      <c r="B3068" s="30" t="s">
        <v>2909</v>
      </c>
      <c r="C3068" s="30">
        <v>1</v>
      </c>
      <c r="D3068" s="30">
        <v>1</v>
      </c>
      <c r="F3068" s="24" t="str">
        <f>IFERROR(MATCH(A3068,기사별유입!$J$3:$J$3072,0),"")</f>
        <v/>
      </c>
      <c r="G3068" s="24" t="str">
        <f>IF(F3068="","",F3068&amp;"@"&amp;COUNTIF($F$1:F3068,F3068))</f>
        <v/>
      </c>
      <c r="H3068" s="24" t="str">
        <f t="shared" si="47"/>
        <v>직접유입</v>
      </c>
      <c r="J3068" s="24" t="str">
        <f>IF(F3068="","",INDEX('기사 리스트'!B:B,MATCH("https://skinnonews.com"&amp;A3068,'기사 리스트'!C:C,0)))</f>
        <v/>
      </c>
    </row>
    <row r="3069" spans="1:10">
      <c r="A3069" s="30" t="s">
        <v>2147</v>
      </c>
      <c r="B3069" s="30" t="s">
        <v>2910</v>
      </c>
      <c r="C3069" s="30">
        <v>1</v>
      </c>
      <c r="D3069" s="30">
        <v>1</v>
      </c>
      <c r="F3069" s="24" t="str">
        <f>IFERROR(MATCH(A3069,기사별유입!$J$3:$J$3072,0),"")</f>
        <v/>
      </c>
      <c r="G3069" s="24" t="str">
        <f>IF(F3069="","",F3069&amp;"@"&amp;COUNTIF($F$1:F3069,F3069))</f>
        <v/>
      </c>
      <c r="H3069" s="24" t="str">
        <f t="shared" si="47"/>
        <v>Google 검색</v>
      </c>
      <c r="J3069" s="24" t="str">
        <f>IF(F3069="","",INDEX('기사 리스트'!B:B,MATCH("https://skinnonews.com"&amp;A3069,'기사 리스트'!C:C,0)))</f>
        <v/>
      </c>
    </row>
    <row r="3070" spans="1:10">
      <c r="A3070" s="30" t="s">
        <v>1894</v>
      </c>
      <c r="B3070" s="30" t="s">
        <v>2909</v>
      </c>
      <c r="C3070" s="30">
        <v>1</v>
      </c>
      <c r="D3070" s="30">
        <v>1</v>
      </c>
      <c r="F3070" s="24" t="str">
        <f>IFERROR(MATCH(A3070,기사별유입!$J$3:$J$3072,0),"")</f>
        <v/>
      </c>
      <c r="G3070" s="24" t="str">
        <f>IF(F3070="","",F3070&amp;"@"&amp;COUNTIF($F$1:F3070,F3070))</f>
        <v/>
      </c>
      <c r="H3070" s="24" t="str">
        <f t="shared" si="47"/>
        <v>직접유입</v>
      </c>
      <c r="J3070" s="24" t="str">
        <f>IF(F3070="","",INDEX('기사 리스트'!B:B,MATCH("https://skinnonews.com"&amp;A3070,'기사 리스트'!C:C,0)))</f>
        <v/>
      </c>
    </row>
    <row r="3071" spans="1:10">
      <c r="A3071" s="30" t="s">
        <v>2255</v>
      </c>
      <c r="B3071" s="30" t="s">
        <v>2935</v>
      </c>
      <c r="C3071" s="30">
        <v>1</v>
      </c>
      <c r="D3071" s="30">
        <v>1</v>
      </c>
      <c r="F3071" s="24" t="str">
        <f>IFERROR(MATCH(A3071,기사별유입!$J$3:$J$3072,0),"")</f>
        <v/>
      </c>
      <c r="G3071" s="24" t="str">
        <f>IF(F3071="","",F3071&amp;"@"&amp;COUNTIF($F$1:F3071,F3071))</f>
        <v/>
      </c>
      <c r="H3071" s="24" t="str">
        <f t="shared" si="47"/>
        <v>M.search.naver.com</v>
      </c>
      <c r="J3071" s="24" t="str">
        <f>IF(F3071="","",INDEX('기사 리스트'!B:B,MATCH("https://skinnonews.com"&amp;A3071,'기사 리스트'!C:C,0)))</f>
        <v/>
      </c>
    </row>
    <row r="3072" spans="1:10">
      <c r="A3072" s="30" t="s">
        <v>3881</v>
      </c>
      <c r="B3072" s="30" t="s">
        <v>2910</v>
      </c>
      <c r="C3072" s="30">
        <v>1</v>
      </c>
      <c r="D3072" s="30">
        <v>1</v>
      </c>
      <c r="F3072" s="24" t="str">
        <f>IFERROR(MATCH(A3072,기사별유입!$J$3:$J$3072,0),"")</f>
        <v/>
      </c>
      <c r="G3072" s="24" t="str">
        <f>IF(F3072="","",F3072&amp;"@"&amp;COUNTIF($F$1:F3072,F3072))</f>
        <v/>
      </c>
      <c r="H3072" s="24" t="str">
        <f t="shared" si="47"/>
        <v>Google 검색</v>
      </c>
      <c r="J3072" s="24" t="str">
        <f>IF(F3072="","",INDEX('기사 리스트'!B:B,MATCH("https://skinnonews.com"&amp;A3072,'기사 리스트'!C:C,0)))</f>
        <v/>
      </c>
    </row>
    <row r="3073" spans="1:10">
      <c r="A3073" s="30" t="s">
        <v>1759</v>
      </c>
      <c r="B3073" s="30" t="s">
        <v>2909</v>
      </c>
      <c r="C3073" s="30">
        <v>1</v>
      </c>
      <c r="D3073" s="30">
        <v>1</v>
      </c>
      <c r="F3073" s="24" t="str">
        <f>IFERROR(MATCH(A3073,기사별유입!$J$3:$J$3072,0),"")</f>
        <v/>
      </c>
      <c r="G3073" s="24" t="str">
        <f>IF(F3073="","",F3073&amp;"@"&amp;COUNTIF($F$1:F3073,F3073))</f>
        <v/>
      </c>
      <c r="H3073" s="24" t="str">
        <f t="shared" si="47"/>
        <v>직접유입</v>
      </c>
      <c r="J3073" s="24" t="str">
        <f>IF(F3073="","",INDEX('기사 리스트'!B:B,MATCH("https://skinnonews.com"&amp;A3073,'기사 리스트'!C:C,0)))</f>
        <v/>
      </c>
    </row>
    <row r="3074" spans="1:10">
      <c r="A3074" s="30" t="s">
        <v>1759</v>
      </c>
      <c r="B3074" s="30" t="s">
        <v>2911</v>
      </c>
      <c r="C3074" s="30">
        <v>1</v>
      </c>
      <c r="D3074" s="30">
        <v>1</v>
      </c>
      <c r="F3074" s="24" t="str">
        <f>IFERROR(MATCH(A3074,기사별유입!$J$3:$J$3072,0),"")</f>
        <v/>
      </c>
      <c r="G3074" s="24" t="str">
        <f>IF(F3074="","",F3074&amp;"@"&amp;COUNTIF($F$1:F3074,F3074))</f>
        <v/>
      </c>
      <c r="H3074" s="24" t="str">
        <f t="shared" si="47"/>
        <v>Naver 검색</v>
      </c>
      <c r="J3074" s="24" t="str">
        <f>IF(F3074="","",INDEX('기사 리스트'!B:B,MATCH("https://skinnonews.com"&amp;A3074,'기사 리스트'!C:C,0)))</f>
        <v/>
      </c>
    </row>
    <row r="3075" spans="1:10">
      <c r="A3075" s="30" t="s">
        <v>3882</v>
      </c>
      <c r="B3075" s="30" t="s">
        <v>2909</v>
      </c>
      <c r="C3075" s="30">
        <v>1</v>
      </c>
      <c r="D3075" s="30">
        <v>1</v>
      </c>
      <c r="F3075" s="24" t="str">
        <f>IFERROR(MATCH(A3075,기사별유입!$J$3:$J$3072,0),"")</f>
        <v/>
      </c>
      <c r="G3075" s="24" t="str">
        <f>IF(F3075="","",F3075&amp;"@"&amp;COUNTIF($F$1:F3075,F3075))</f>
        <v/>
      </c>
      <c r="H3075" s="24" t="str">
        <f t="shared" ref="H3075:H3138" si="48">IF(B3075="naver","Naver 검색",IF(B3075="google","Google 검색",IF(B3075="(direct)","직접유입",UPPER(LEFT(B3075,1))&amp;MID(B3075,2,99))))</f>
        <v>직접유입</v>
      </c>
      <c r="J3075" s="24" t="str">
        <f>IF(F3075="","",INDEX('기사 리스트'!B:B,MATCH("https://skinnonews.com"&amp;A3075,'기사 리스트'!C:C,0)))</f>
        <v/>
      </c>
    </row>
    <row r="3076" spans="1:10">
      <c r="A3076" s="30" t="s">
        <v>1965</v>
      </c>
      <c r="B3076" s="30" t="s">
        <v>4640</v>
      </c>
      <c r="C3076" s="30">
        <v>1</v>
      </c>
      <c r="D3076" s="30">
        <v>1</v>
      </c>
      <c r="F3076" s="24" t="str">
        <f>IFERROR(MATCH(A3076,기사별유입!$J$3:$J$3072,0),"")</f>
        <v/>
      </c>
      <c r="G3076" s="24" t="str">
        <f>IF(F3076="","",F3076&amp;"@"&amp;COUNTIF($F$1:F3076,F3076))</f>
        <v/>
      </c>
      <c r="H3076" s="24" t="str">
        <f t="shared" si="48"/>
        <v>Beta.goover.ai</v>
      </c>
      <c r="J3076" s="24" t="str">
        <f>IF(F3076="","",INDEX('기사 리스트'!B:B,MATCH("https://skinnonews.com"&amp;A3076,'기사 리스트'!C:C,0)))</f>
        <v/>
      </c>
    </row>
    <row r="3077" spans="1:10">
      <c r="A3077" s="30" t="s">
        <v>1588</v>
      </c>
      <c r="B3077" s="30" t="s">
        <v>2909</v>
      </c>
      <c r="C3077" s="30">
        <v>1</v>
      </c>
      <c r="D3077" s="30">
        <v>1</v>
      </c>
      <c r="F3077" s="24" t="str">
        <f>IFERROR(MATCH(A3077,기사별유입!$J$3:$J$3072,0),"")</f>
        <v/>
      </c>
      <c r="G3077" s="24" t="str">
        <f>IF(F3077="","",F3077&amp;"@"&amp;COUNTIF($F$1:F3077,F3077))</f>
        <v/>
      </c>
      <c r="H3077" s="24" t="str">
        <f t="shared" si="48"/>
        <v>직접유입</v>
      </c>
      <c r="J3077" s="24" t="str">
        <f>IF(F3077="","",INDEX('기사 리스트'!B:B,MATCH("https://skinnonews.com"&amp;A3077,'기사 리스트'!C:C,0)))</f>
        <v/>
      </c>
    </row>
    <row r="3078" spans="1:10">
      <c r="A3078" s="30" t="s">
        <v>1415</v>
      </c>
      <c r="B3078" s="30" t="s">
        <v>2915</v>
      </c>
      <c r="C3078" s="30">
        <v>1</v>
      </c>
      <c r="D3078" s="30">
        <v>1</v>
      </c>
      <c r="F3078" s="24" t="str">
        <f>IFERROR(MATCH(A3078,기사별유입!$J$3:$J$3072,0),"")</f>
        <v/>
      </c>
      <c r="G3078" s="24" t="str">
        <f>IF(F3078="","",F3078&amp;"@"&amp;COUNTIF($F$1:F3078,F3078))</f>
        <v/>
      </c>
      <c r="H3078" s="24" t="str">
        <f t="shared" si="48"/>
        <v>Skgeocentric.com</v>
      </c>
      <c r="J3078" s="24" t="str">
        <f>IF(F3078="","",INDEX('기사 리스트'!B:B,MATCH("https://skinnonews.com"&amp;A3078,'기사 리스트'!C:C,0)))</f>
        <v/>
      </c>
    </row>
    <row r="3079" spans="1:10">
      <c r="A3079" s="30" t="s">
        <v>1895</v>
      </c>
      <c r="B3079" s="30" t="s">
        <v>2915</v>
      </c>
      <c r="C3079" s="30">
        <v>1</v>
      </c>
      <c r="D3079" s="30">
        <v>1</v>
      </c>
      <c r="F3079" s="24" t="str">
        <f>IFERROR(MATCH(A3079,기사별유입!$J$3:$J$3072,0),"")</f>
        <v/>
      </c>
      <c r="G3079" s="24" t="str">
        <f>IF(F3079="","",F3079&amp;"@"&amp;COUNTIF($F$1:F3079,F3079))</f>
        <v/>
      </c>
      <c r="H3079" s="24" t="str">
        <f t="shared" si="48"/>
        <v>Skgeocentric.com</v>
      </c>
      <c r="J3079" s="24" t="str">
        <f>IF(F3079="","",INDEX('기사 리스트'!B:B,MATCH("https://skinnonews.com"&amp;A3079,'기사 리스트'!C:C,0)))</f>
        <v/>
      </c>
    </row>
    <row r="3080" spans="1:10">
      <c r="A3080" s="30" t="s">
        <v>3598</v>
      </c>
      <c r="B3080" s="30" t="s">
        <v>2935</v>
      </c>
      <c r="C3080" s="30">
        <v>1</v>
      </c>
      <c r="D3080" s="30">
        <v>1</v>
      </c>
      <c r="F3080" s="24" t="str">
        <f>IFERROR(MATCH(A3080,기사별유입!$J$3:$J$3072,0),"")</f>
        <v/>
      </c>
      <c r="G3080" s="24" t="str">
        <f>IF(F3080="","",F3080&amp;"@"&amp;COUNTIF($F$1:F3080,F3080))</f>
        <v/>
      </c>
      <c r="H3080" s="24" t="str">
        <f t="shared" si="48"/>
        <v>M.search.naver.com</v>
      </c>
      <c r="J3080" s="24" t="str">
        <f>IF(F3080="","",INDEX('기사 리스트'!B:B,MATCH("https://skinnonews.com"&amp;A3080,'기사 리스트'!C:C,0)))</f>
        <v/>
      </c>
    </row>
    <row r="3081" spans="1:10">
      <c r="A3081" s="30" t="s">
        <v>1309</v>
      </c>
      <c r="B3081" s="30" t="s">
        <v>2925</v>
      </c>
      <c r="C3081" s="30">
        <v>1</v>
      </c>
      <c r="D3081" s="30">
        <v>1</v>
      </c>
      <c r="F3081" s="24">
        <f>IFERROR(MATCH(A3081,기사별유입!$J$3:$J$3072,0),"")</f>
        <v>78</v>
      </c>
      <c r="G3081" s="24" t="str">
        <f>IF(F3081="","",F3081&amp;"@"&amp;COUNTIF($F$1:F3081,F3081))</f>
        <v>78@5</v>
      </c>
      <c r="H3081" s="24" t="str">
        <f t="shared" si="48"/>
        <v>Naver.com</v>
      </c>
      <c r="J3081" s="24" t="e">
        <f>IF(F3081="","",INDEX('기사 리스트'!B:B,MATCH("https://skinnonews.com"&amp;A3081,'기사 리스트'!C:C,0)))</f>
        <v>#N/A</v>
      </c>
    </row>
    <row r="3082" spans="1:10">
      <c r="A3082" s="30" t="s">
        <v>2678</v>
      </c>
      <c r="B3082" s="30" t="s">
        <v>2909</v>
      </c>
      <c r="C3082" s="30">
        <v>1</v>
      </c>
      <c r="D3082" s="30">
        <v>1</v>
      </c>
      <c r="F3082" s="24" t="str">
        <f>IFERROR(MATCH(A3082,기사별유입!$J$3:$J$3072,0),"")</f>
        <v/>
      </c>
      <c r="G3082" s="24" t="str">
        <f>IF(F3082="","",F3082&amp;"@"&amp;COUNTIF($F$1:F3082,F3082))</f>
        <v/>
      </c>
      <c r="H3082" s="24" t="str">
        <f t="shared" si="48"/>
        <v>직접유입</v>
      </c>
      <c r="J3082" s="24" t="str">
        <f>IF(F3082="","",INDEX('기사 리스트'!B:B,MATCH("https://skinnonews.com"&amp;A3082,'기사 리스트'!C:C,0)))</f>
        <v/>
      </c>
    </row>
    <row r="3083" spans="1:10">
      <c r="A3083" s="30" t="s">
        <v>3883</v>
      </c>
      <c r="B3083" s="30" t="s">
        <v>2910</v>
      </c>
      <c r="C3083" s="30">
        <v>1</v>
      </c>
      <c r="D3083" s="30">
        <v>1</v>
      </c>
      <c r="F3083" s="24" t="str">
        <f>IFERROR(MATCH(A3083,기사별유입!$J$3:$J$3072,0),"")</f>
        <v/>
      </c>
      <c r="G3083" s="24" t="str">
        <f>IF(F3083="","",F3083&amp;"@"&amp;COUNTIF($F$1:F3083,F3083))</f>
        <v/>
      </c>
      <c r="H3083" s="24" t="str">
        <f t="shared" si="48"/>
        <v>Google 검색</v>
      </c>
      <c r="J3083" s="24" t="str">
        <f>IF(F3083="","",INDEX('기사 리스트'!B:B,MATCH("https://skinnonews.com"&amp;A3083,'기사 리스트'!C:C,0)))</f>
        <v/>
      </c>
    </row>
    <row r="3084" spans="1:10">
      <c r="A3084" s="30" t="s">
        <v>2054</v>
      </c>
      <c r="B3084" s="30" t="s">
        <v>2911</v>
      </c>
      <c r="C3084" s="30">
        <v>1</v>
      </c>
      <c r="D3084" s="30">
        <v>1</v>
      </c>
      <c r="F3084" s="24" t="str">
        <f>IFERROR(MATCH(A3084,기사별유입!$J$3:$J$3072,0),"")</f>
        <v/>
      </c>
      <c r="G3084" s="24" t="str">
        <f>IF(F3084="","",F3084&amp;"@"&amp;COUNTIF($F$1:F3084,F3084))</f>
        <v/>
      </c>
      <c r="H3084" s="24" t="str">
        <f t="shared" si="48"/>
        <v>Naver 검색</v>
      </c>
      <c r="J3084" s="24" t="str">
        <f>IF(F3084="","",INDEX('기사 리스트'!B:B,MATCH("https://skinnonews.com"&amp;A3084,'기사 리스트'!C:C,0)))</f>
        <v/>
      </c>
    </row>
    <row r="3085" spans="1:10">
      <c r="A3085" s="30" t="s">
        <v>1814</v>
      </c>
      <c r="B3085" s="30" t="s">
        <v>2916</v>
      </c>
      <c r="C3085" s="30">
        <v>1</v>
      </c>
      <c r="D3085" s="30">
        <v>1</v>
      </c>
      <c r="F3085" s="24" t="str">
        <f>IFERROR(MATCH(A3085,기사별유입!$J$3:$J$3072,0),"")</f>
        <v/>
      </c>
      <c r="G3085" s="24" t="str">
        <f>IF(F3085="","",F3085&amp;"@"&amp;COUNTIF($F$1:F3085,F3085))</f>
        <v/>
      </c>
      <c r="H3085" s="24" t="str">
        <f t="shared" si="48"/>
        <v>Bing</v>
      </c>
      <c r="J3085" s="24" t="str">
        <f>IF(F3085="","",INDEX('기사 리스트'!B:B,MATCH("https://skinnonews.com"&amp;A3085,'기사 리스트'!C:C,0)))</f>
        <v/>
      </c>
    </row>
    <row r="3086" spans="1:10">
      <c r="A3086" s="30" t="s">
        <v>1814</v>
      </c>
      <c r="B3086" s="30" t="s">
        <v>2918</v>
      </c>
      <c r="C3086" s="30">
        <v>1</v>
      </c>
      <c r="D3086" s="30">
        <v>1</v>
      </c>
      <c r="F3086" s="24" t="str">
        <f>IFERROR(MATCH(A3086,기사별유입!$J$3:$J$3072,0),"")</f>
        <v/>
      </c>
      <c r="G3086" s="24" t="str">
        <f>IF(F3086="","",F3086&amp;"@"&amp;COUNTIF($F$1:F3086,F3086))</f>
        <v/>
      </c>
      <c r="H3086" s="24" t="str">
        <f t="shared" si="48"/>
        <v>Skenergy.com</v>
      </c>
      <c r="J3086" s="24" t="str">
        <f>IF(F3086="","",INDEX('기사 리스트'!B:B,MATCH("https://skinnonews.com"&amp;A3086,'기사 리스트'!C:C,0)))</f>
        <v/>
      </c>
    </row>
    <row r="3087" spans="1:10">
      <c r="A3087" s="30" t="s">
        <v>1854</v>
      </c>
      <c r="B3087" s="30" t="s">
        <v>2915</v>
      </c>
      <c r="C3087" s="30">
        <v>1</v>
      </c>
      <c r="D3087" s="30">
        <v>1</v>
      </c>
      <c r="F3087" s="24" t="str">
        <f>IFERROR(MATCH(A3087,기사별유입!$J$3:$J$3072,0),"")</f>
        <v/>
      </c>
      <c r="G3087" s="24" t="str">
        <f>IF(F3087="","",F3087&amp;"@"&amp;COUNTIF($F$1:F3087,F3087))</f>
        <v/>
      </c>
      <c r="H3087" s="24" t="str">
        <f t="shared" si="48"/>
        <v>Skgeocentric.com</v>
      </c>
      <c r="J3087" s="24" t="str">
        <f>IF(F3087="","",INDEX('기사 리스트'!B:B,MATCH("https://skinnonews.com"&amp;A3087,'기사 리스트'!C:C,0)))</f>
        <v/>
      </c>
    </row>
    <row r="3088" spans="1:10">
      <c r="A3088" s="30" t="s">
        <v>1966</v>
      </c>
      <c r="B3088" s="30" t="s">
        <v>2910</v>
      </c>
      <c r="C3088" s="30">
        <v>1</v>
      </c>
      <c r="D3088" s="30">
        <v>1</v>
      </c>
      <c r="F3088" s="24" t="str">
        <f>IFERROR(MATCH(A3088,기사별유입!$J$3:$J$3072,0),"")</f>
        <v/>
      </c>
      <c r="G3088" s="24" t="str">
        <f>IF(F3088="","",F3088&amp;"@"&amp;COUNTIF($F$1:F3088,F3088))</f>
        <v/>
      </c>
      <c r="H3088" s="24" t="str">
        <f t="shared" si="48"/>
        <v>Google 검색</v>
      </c>
      <c r="J3088" s="24" t="str">
        <f>IF(F3088="","",INDEX('기사 리스트'!B:B,MATCH("https://skinnonews.com"&amp;A3088,'기사 리스트'!C:C,0)))</f>
        <v/>
      </c>
    </row>
    <row r="3089" spans="1:10">
      <c r="A3089" s="30" t="s">
        <v>1856</v>
      </c>
      <c r="B3089" s="30" t="s">
        <v>3413</v>
      </c>
      <c r="C3089" s="30">
        <v>1</v>
      </c>
      <c r="D3089" s="30">
        <v>1</v>
      </c>
      <c r="F3089" s="24" t="str">
        <f>IFERROR(MATCH(A3089,기사별유입!$J$3:$J$3072,0),"")</f>
        <v/>
      </c>
      <c r="G3089" s="24" t="str">
        <f>IF(F3089="","",F3089&amp;"@"&amp;COUNTIF($F$1:F3089,F3089))</f>
        <v/>
      </c>
      <c r="H3089" s="24" t="str">
        <f t="shared" si="48"/>
        <v>Chatgpt.com</v>
      </c>
      <c r="J3089" s="24" t="str">
        <f>IF(F3089="","",INDEX('기사 리스트'!B:B,MATCH("https://skinnonews.com"&amp;A3089,'기사 리스트'!C:C,0)))</f>
        <v/>
      </c>
    </row>
    <row r="3090" spans="1:10">
      <c r="A3090" s="30" t="s">
        <v>2509</v>
      </c>
      <c r="B3090" s="30" t="s">
        <v>2913</v>
      </c>
      <c r="C3090" s="30">
        <v>1</v>
      </c>
      <c r="D3090" s="30">
        <v>1</v>
      </c>
      <c r="F3090" s="24" t="str">
        <f>IFERROR(MATCH(A3090,기사별유입!$J$3:$J$3072,0),"")</f>
        <v/>
      </c>
      <c r="G3090" s="24" t="str">
        <f>IF(F3090="","",F3090&amp;"@"&amp;COUNTIF($F$1:F3090,F3090))</f>
        <v/>
      </c>
      <c r="H3090" s="24" t="str">
        <f t="shared" si="48"/>
        <v>Sk-on.com</v>
      </c>
      <c r="J3090" s="24" t="str">
        <f>IF(F3090="","",INDEX('기사 리스트'!B:B,MATCH("https://skinnonews.com"&amp;A3090,'기사 리스트'!C:C,0)))</f>
        <v/>
      </c>
    </row>
    <row r="3091" spans="1:10">
      <c r="A3091" s="30" t="s">
        <v>1702</v>
      </c>
      <c r="B3091" s="30" t="s">
        <v>2909</v>
      </c>
      <c r="C3091" s="30">
        <v>1</v>
      </c>
      <c r="D3091" s="30">
        <v>1</v>
      </c>
      <c r="F3091" s="24" t="str">
        <f>IFERROR(MATCH(A3091,기사별유입!$J$3:$J$3072,0),"")</f>
        <v/>
      </c>
      <c r="G3091" s="24" t="str">
        <f>IF(F3091="","",F3091&amp;"@"&amp;COUNTIF($F$1:F3091,F3091))</f>
        <v/>
      </c>
      <c r="H3091" s="24" t="str">
        <f t="shared" si="48"/>
        <v>직접유입</v>
      </c>
      <c r="J3091" s="24" t="str">
        <f>IF(F3091="","",INDEX('기사 리스트'!B:B,MATCH("https://skinnonews.com"&amp;A3091,'기사 리스트'!C:C,0)))</f>
        <v/>
      </c>
    </row>
    <row r="3092" spans="1:10">
      <c r="A3092" s="30" t="s">
        <v>1702</v>
      </c>
      <c r="B3092" s="30" t="s">
        <v>2925</v>
      </c>
      <c r="C3092" s="30">
        <v>1</v>
      </c>
      <c r="D3092" s="30">
        <v>1</v>
      </c>
      <c r="F3092" s="24" t="str">
        <f>IFERROR(MATCH(A3092,기사별유입!$J$3:$J$3072,0),"")</f>
        <v/>
      </c>
      <c r="G3092" s="24" t="str">
        <f>IF(F3092="","",F3092&amp;"@"&amp;COUNTIF($F$1:F3092,F3092))</f>
        <v/>
      </c>
      <c r="H3092" s="24" t="str">
        <f t="shared" si="48"/>
        <v>Naver.com</v>
      </c>
      <c r="J3092" s="24" t="str">
        <f>IF(F3092="","",INDEX('기사 리스트'!B:B,MATCH("https://skinnonews.com"&amp;A3092,'기사 리스트'!C:C,0)))</f>
        <v/>
      </c>
    </row>
    <row r="3093" spans="1:10">
      <c r="A3093" s="30" t="s">
        <v>1702</v>
      </c>
      <c r="B3093" s="30" t="s">
        <v>2939</v>
      </c>
      <c r="C3093" s="30">
        <v>1</v>
      </c>
      <c r="D3093" s="30">
        <v>1</v>
      </c>
      <c r="F3093" s="24" t="str">
        <f>IFERROR(MATCH(A3093,기사별유입!$J$3:$J$3072,0),"")</f>
        <v/>
      </c>
      <c r="G3093" s="24" t="str">
        <f>IF(F3093="","",F3093&amp;"@"&amp;COUNTIF($F$1:F3093,F3093))</f>
        <v/>
      </c>
      <c r="H3093" s="24" t="str">
        <f t="shared" si="48"/>
        <v>Youtube.com</v>
      </c>
      <c r="J3093" s="24" t="str">
        <f>IF(F3093="","",INDEX('기사 리스트'!B:B,MATCH("https://skinnonews.com"&amp;A3093,'기사 리스트'!C:C,0)))</f>
        <v/>
      </c>
    </row>
    <row r="3094" spans="1:10">
      <c r="A3094" s="30" t="s">
        <v>2371</v>
      </c>
      <c r="B3094" s="30" t="s">
        <v>2925</v>
      </c>
      <c r="C3094" s="30">
        <v>1</v>
      </c>
      <c r="D3094" s="30">
        <v>1</v>
      </c>
      <c r="F3094" s="24" t="str">
        <f>IFERROR(MATCH(A3094,기사별유입!$J$3:$J$3072,0),"")</f>
        <v/>
      </c>
      <c r="G3094" s="24" t="str">
        <f>IF(F3094="","",F3094&amp;"@"&amp;COUNTIF($F$1:F3094,F3094))</f>
        <v/>
      </c>
      <c r="H3094" s="24" t="str">
        <f t="shared" si="48"/>
        <v>Naver.com</v>
      </c>
      <c r="J3094" s="24" t="str">
        <f>IF(F3094="","",INDEX('기사 리스트'!B:B,MATCH("https://skinnonews.com"&amp;A3094,'기사 리스트'!C:C,0)))</f>
        <v/>
      </c>
    </row>
    <row r="3095" spans="1:10">
      <c r="A3095" s="30" t="s">
        <v>1478</v>
      </c>
      <c r="B3095" s="30" t="s">
        <v>2911</v>
      </c>
      <c r="C3095" s="30">
        <v>1</v>
      </c>
      <c r="D3095" s="30">
        <v>1</v>
      </c>
      <c r="F3095" s="24" t="str">
        <f>IFERROR(MATCH(A3095,기사별유입!$J$3:$J$3072,0),"")</f>
        <v/>
      </c>
      <c r="G3095" s="24" t="str">
        <f>IF(F3095="","",F3095&amp;"@"&amp;COUNTIF($F$1:F3095,F3095))</f>
        <v/>
      </c>
      <c r="H3095" s="24" t="str">
        <f t="shared" si="48"/>
        <v>Naver 검색</v>
      </c>
      <c r="J3095" s="24" t="str">
        <f>IF(F3095="","",INDEX('기사 리스트'!B:B,MATCH("https://skinnonews.com"&amp;A3095,'기사 리스트'!C:C,0)))</f>
        <v/>
      </c>
    </row>
    <row r="3096" spans="1:10">
      <c r="A3096" s="30" t="s">
        <v>1478</v>
      </c>
      <c r="B3096" s="30" t="s">
        <v>2925</v>
      </c>
      <c r="C3096" s="30">
        <v>1</v>
      </c>
      <c r="D3096" s="30">
        <v>1</v>
      </c>
      <c r="F3096" s="24" t="str">
        <f>IFERROR(MATCH(A3096,기사별유입!$J$3:$J$3072,0),"")</f>
        <v/>
      </c>
      <c r="G3096" s="24" t="str">
        <f>IF(F3096="","",F3096&amp;"@"&amp;COUNTIF($F$1:F3096,F3096))</f>
        <v/>
      </c>
      <c r="H3096" s="24" t="str">
        <f t="shared" si="48"/>
        <v>Naver.com</v>
      </c>
      <c r="J3096" s="24" t="str">
        <f>IF(F3096="","",INDEX('기사 리스트'!B:B,MATCH("https://skinnonews.com"&amp;A3096,'기사 리스트'!C:C,0)))</f>
        <v/>
      </c>
    </row>
    <row r="3097" spans="1:10">
      <c r="A3097" s="30" t="s">
        <v>3884</v>
      </c>
      <c r="B3097" s="30" t="s">
        <v>2910</v>
      </c>
      <c r="C3097" s="30">
        <v>1</v>
      </c>
      <c r="D3097" s="30">
        <v>1</v>
      </c>
      <c r="F3097" s="24" t="str">
        <f>IFERROR(MATCH(A3097,기사별유입!$J$3:$J$3072,0),"")</f>
        <v/>
      </c>
      <c r="G3097" s="24" t="str">
        <f>IF(F3097="","",F3097&amp;"@"&amp;COUNTIF($F$1:F3097,F3097))</f>
        <v/>
      </c>
      <c r="H3097" s="24" t="str">
        <f t="shared" si="48"/>
        <v>Google 검색</v>
      </c>
      <c r="J3097" s="24" t="str">
        <f>IF(F3097="","",INDEX('기사 리스트'!B:B,MATCH("https://skinnonews.com"&amp;A3097,'기사 리스트'!C:C,0)))</f>
        <v/>
      </c>
    </row>
    <row r="3098" spans="1:10">
      <c r="A3098" s="30" t="s">
        <v>3249</v>
      </c>
      <c r="B3098" s="30" t="s">
        <v>2910</v>
      </c>
      <c r="C3098" s="30">
        <v>1</v>
      </c>
      <c r="D3098" s="30">
        <v>1</v>
      </c>
      <c r="F3098" s="24" t="str">
        <f>IFERROR(MATCH(A3098,기사별유입!$J$3:$J$3072,0),"")</f>
        <v/>
      </c>
      <c r="G3098" s="24" t="str">
        <f>IF(F3098="","",F3098&amp;"@"&amp;COUNTIF($F$1:F3098,F3098))</f>
        <v/>
      </c>
      <c r="H3098" s="24" t="str">
        <f t="shared" si="48"/>
        <v>Google 검색</v>
      </c>
      <c r="J3098" s="24" t="str">
        <f>IF(F3098="","",INDEX('기사 리스트'!B:B,MATCH("https://skinnonews.com"&amp;A3098,'기사 리스트'!C:C,0)))</f>
        <v/>
      </c>
    </row>
    <row r="3099" spans="1:10">
      <c r="A3099" s="30" t="s">
        <v>3250</v>
      </c>
      <c r="B3099" s="30" t="s">
        <v>2910</v>
      </c>
      <c r="C3099" s="30">
        <v>1</v>
      </c>
      <c r="D3099" s="30">
        <v>1</v>
      </c>
      <c r="F3099" s="24" t="str">
        <f>IFERROR(MATCH(A3099,기사별유입!$J$3:$J$3072,0),"")</f>
        <v/>
      </c>
      <c r="G3099" s="24" t="str">
        <f>IF(F3099="","",F3099&amp;"@"&amp;COUNTIF($F$1:F3099,F3099))</f>
        <v/>
      </c>
      <c r="H3099" s="24" t="str">
        <f t="shared" si="48"/>
        <v>Google 검색</v>
      </c>
      <c r="J3099" s="24" t="str">
        <f>IF(F3099="","",INDEX('기사 리스트'!B:B,MATCH("https://skinnonews.com"&amp;A3099,'기사 리스트'!C:C,0)))</f>
        <v/>
      </c>
    </row>
    <row r="3100" spans="1:10">
      <c r="A3100" s="30" t="s">
        <v>3251</v>
      </c>
      <c r="B3100" s="30" t="s">
        <v>2910</v>
      </c>
      <c r="C3100" s="30">
        <v>1</v>
      </c>
      <c r="D3100" s="30">
        <v>1</v>
      </c>
      <c r="F3100" s="24" t="str">
        <f>IFERROR(MATCH(A3100,기사별유입!$J$3:$J$3072,0),"")</f>
        <v/>
      </c>
      <c r="G3100" s="24" t="str">
        <f>IF(F3100="","",F3100&amp;"@"&amp;COUNTIF($F$1:F3100,F3100))</f>
        <v/>
      </c>
      <c r="H3100" s="24" t="str">
        <f t="shared" si="48"/>
        <v>Google 검색</v>
      </c>
      <c r="J3100" s="24" t="str">
        <f>IF(F3100="","",INDEX('기사 리스트'!B:B,MATCH("https://skinnonews.com"&amp;A3100,'기사 리스트'!C:C,0)))</f>
        <v/>
      </c>
    </row>
    <row r="3101" spans="1:10">
      <c r="A3101" s="30" t="s">
        <v>2373</v>
      </c>
      <c r="B3101" s="30" t="s">
        <v>2909</v>
      </c>
      <c r="C3101" s="30">
        <v>1</v>
      </c>
      <c r="D3101" s="30">
        <v>1</v>
      </c>
      <c r="F3101" s="24" t="str">
        <f>IFERROR(MATCH(A3101,기사별유입!$J$3:$J$3072,0),"")</f>
        <v/>
      </c>
      <c r="G3101" s="24" t="str">
        <f>IF(F3101="","",F3101&amp;"@"&amp;COUNTIF($F$1:F3101,F3101))</f>
        <v/>
      </c>
      <c r="H3101" s="24" t="str">
        <f t="shared" si="48"/>
        <v>직접유입</v>
      </c>
      <c r="J3101" s="24" t="str">
        <f>IF(F3101="","",INDEX('기사 리스트'!B:B,MATCH("https://skinnonews.com"&amp;A3101,'기사 리스트'!C:C,0)))</f>
        <v/>
      </c>
    </row>
    <row r="3102" spans="1:10">
      <c r="A3102" s="30" t="s">
        <v>2373</v>
      </c>
      <c r="B3102" s="30" t="s">
        <v>2910</v>
      </c>
      <c r="C3102" s="30">
        <v>1</v>
      </c>
      <c r="D3102" s="30">
        <v>1</v>
      </c>
      <c r="F3102" s="24" t="str">
        <f>IFERROR(MATCH(A3102,기사별유입!$J$3:$J$3072,0),"")</f>
        <v/>
      </c>
      <c r="G3102" s="24" t="str">
        <f>IF(F3102="","",F3102&amp;"@"&amp;COUNTIF($F$1:F3102,F3102))</f>
        <v/>
      </c>
      <c r="H3102" s="24" t="str">
        <f t="shared" si="48"/>
        <v>Google 검색</v>
      </c>
      <c r="J3102" s="24" t="str">
        <f>IF(F3102="","",INDEX('기사 리스트'!B:B,MATCH("https://skinnonews.com"&amp;A3102,'기사 리스트'!C:C,0)))</f>
        <v/>
      </c>
    </row>
    <row r="3103" spans="1:10">
      <c r="A3103" s="30" t="s">
        <v>1622</v>
      </c>
      <c r="B3103" s="30" t="s">
        <v>2909</v>
      </c>
      <c r="C3103" s="30">
        <v>1</v>
      </c>
      <c r="D3103" s="30">
        <v>1</v>
      </c>
      <c r="F3103" s="24" t="str">
        <f>IFERROR(MATCH(A3103,기사별유입!$J$3:$J$3072,0),"")</f>
        <v/>
      </c>
      <c r="G3103" s="24" t="str">
        <f>IF(F3103="","",F3103&amp;"@"&amp;COUNTIF($F$1:F3103,F3103))</f>
        <v/>
      </c>
      <c r="H3103" s="24" t="str">
        <f t="shared" si="48"/>
        <v>직접유입</v>
      </c>
      <c r="J3103" s="24" t="str">
        <f>IF(F3103="","",INDEX('기사 리스트'!B:B,MATCH("https://skinnonews.com"&amp;A3103,'기사 리스트'!C:C,0)))</f>
        <v/>
      </c>
    </row>
    <row r="3104" spans="1:10">
      <c r="A3104" s="30" t="s">
        <v>1645</v>
      </c>
      <c r="B3104" s="30" t="s">
        <v>2911</v>
      </c>
      <c r="C3104" s="30">
        <v>1</v>
      </c>
      <c r="D3104" s="30">
        <v>1</v>
      </c>
      <c r="F3104" s="24" t="str">
        <f>IFERROR(MATCH(A3104,기사별유입!$J$3:$J$3072,0),"")</f>
        <v/>
      </c>
      <c r="G3104" s="24" t="str">
        <f>IF(F3104="","",F3104&amp;"@"&amp;COUNTIF($F$1:F3104,F3104))</f>
        <v/>
      </c>
      <c r="H3104" s="24" t="str">
        <f t="shared" si="48"/>
        <v>Naver 검색</v>
      </c>
      <c r="J3104" s="24" t="str">
        <f>IF(F3104="","",INDEX('기사 리스트'!B:B,MATCH("https://skinnonews.com"&amp;A3104,'기사 리스트'!C:C,0)))</f>
        <v/>
      </c>
    </row>
    <row r="3105" spans="1:10">
      <c r="A3105" s="30" t="s">
        <v>1645</v>
      </c>
      <c r="B3105" s="30" t="s">
        <v>2998</v>
      </c>
      <c r="C3105" s="30">
        <v>1</v>
      </c>
      <c r="D3105" s="30">
        <v>1</v>
      </c>
      <c r="F3105" s="24" t="str">
        <f>IFERROR(MATCH(A3105,기사별유입!$J$3:$J$3072,0),"")</f>
        <v/>
      </c>
      <c r="G3105" s="24" t="str">
        <f>IF(F3105="","",F3105&amp;"@"&amp;COUNTIF($F$1:F3105,F3105))</f>
        <v/>
      </c>
      <c r="H3105" s="24" t="str">
        <f t="shared" si="48"/>
        <v>Search.zum.com</v>
      </c>
      <c r="J3105" s="24" t="str">
        <f>IF(F3105="","",INDEX('기사 리스트'!B:B,MATCH("https://skinnonews.com"&amp;A3105,'기사 리스트'!C:C,0)))</f>
        <v/>
      </c>
    </row>
    <row r="3106" spans="1:10">
      <c r="A3106" s="30" t="s">
        <v>1623</v>
      </c>
      <c r="B3106" s="30" t="s">
        <v>2935</v>
      </c>
      <c r="C3106" s="30">
        <v>1</v>
      </c>
      <c r="D3106" s="30">
        <v>1</v>
      </c>
      <c r="F3106" s="24" t="str">
        <f>IFERROR(MATCH(A3106,기사별유입!$J$3:$J$3072,0),"")</f>
        <v/>
      </c>
      <c r="G3106" s="24" t="str">
        <f>IF(F3106="","",F3106&amp;"@"&amp;COUNTIF($F$1:F3106,F3106))</f>
        <v/>
      </c>
      <c r="H3106" s="24" t="str">
        <f t="shared" si="48"/>
        <v>M.search.naver.com</v>
      </c>
      <c r="J3106" s="24" t="str">
        <f>IF(F3106="","",INDEX('기사 리스트'!B:B,MATCH("https://skinnonews.com"&amp;A3106,'기사 리스트'!C:C,0)))</f>
        <v/>
      </c>
    </row>
    <row r="3107" spans="1:10">
      <c r="A3107" s="30" t="s">
        <v>2055</v>
      </c>
      <c r="B3107" s="30" t="s">
        <v>2910</v>
      </c>
      <c r="C3107" s="30">
        <v>1</v>
      </c>
      <c r="D3107" s="30">
        <v>1</v>
      </c>
      <c r="F3107" s="24" t="str">
        <f>IFERROR(MATCH(A3107,기사별유입!$J$3:$J$3072,0),"")</f>
        <v/>
      </c>
      <c r="G3107" s="24" t="str">
        <f>IF(F3107="","",F3107&amp;"@"&amp;COUNTIF($F$1:F3107,F3107))</f>
        <v/>
      </c>
      <c r="H3107" s="24" t="str">
        <f t="shared" si="48"/>
        <v>Google 검색</v>
      </c>
      <c r="J3107" s="24" t="str">
        <f>IF(F3107="","",INDEX('기사 리스트'!B:B,MATCH("https://skinnonews.com"&amp;A3107,'기사 리스트'!C:C,0)))</f>
        <v/>
      </c>
    </row>
    <row r="3108" spans="1:10">
      <c r="A3108" s="30" t="s">
        <v>2257</v>
      </c>
      <c r="B3108" s="30" t="s">
        <v>2915</v>
      </c>
      <c r="C3108" s="30">
        <v>1</v>
      </c>
      <c r="D3108" s="30">
        <v>1</v>
      </c>
      <c r="F3108" s="24" t="str">
        <f>IFERROR(MATCH(A3108,기사별유입!$J$3:$J$3072,0),"")</f>
        <v/>
      </c>
      <c r="G3108" s="24" t="str">
        <f>IF(F3108="","",F3108&amp;"@"&amp;COUNTIF($F$1:F3108,F3108))</f>
        <v/>
      </c>
      <c r="H3108" s="24" t="str">
        <f t="shared" si="48"/>
        <v>Skgeocentric.com</v>
      </c>
      <c r="J3108" s="24" t="str">
        <f>IF(F3108="","",INDEX('기사 리스트'!B:B,MATCH("https://skinnonews.com"&amp;A3108,'기사 리스트'!C:C,0)))</f>
        <v/>
      </c>
    </row>
    <row r="3109" spans="1:10">
      <c r="A3109" s="30" t="s">
        <v>1450</v>
      </c>
      <c r="B3109" s="30" t="s">
        <v>2911</v>
      </c>
      <c r="C3109" s="30">
        <v>1</v>
      </c>
      <c r="D3109" s="30">
        <v>1</v>
      </c>
      <c r="F3109" s="24" t="str">
        <f>IFERROR(MATCH(A3109,기사별유입!$J$3:$J$3072,0),"")</f>
        <v/>
      </c>
      <c r="G3109" s="24" t="str">
        <f>IF(F3109="","",F3109&amp;"@"&amp;COUNTIF($F$1:F3109,F3109))</f>
        <v/>
      </c>
      <c r="H3109" s="24" t="str">
        <f t="shared" si="48"/>
        <v>Naver 검색</v>
      </c>
      <c r="J3109" s="24" t="str">
        <f>IF(F3109="","",INDEX('기사 리스트'!B:B,MATCH("https://skinnonews.com"&amp;A3109,'기사 리스트'!C:C,0)))</f>
        <v/>
      </c>
    </row>
    <row r="3110" spans="1:10">
      <c r="A3110" s="30" t="s">
        <v>2374</v>
      </c>
      <c r="B3110" s="30" t="s">
        <v>2910</v>
      </c>
      <c r="C3110" s="30">
        <v>1</v>
      </c>
      <c r="D3110" s="30">
        <v>1</v>
      </c>
      <c r="F3110" s="24" t="str">
        <f>IFERROR(MATCH(A3110,기사별유입!$J$3:$J$3072,0),"")</f>
        <v/>
      </c>
      <c r="G3110" s="24" t="str">
        <f>IF(F3110="","",F3110&amp;"@"&amp;COUNTIF($F$1:F3110,F3110))</f>
        <v/>
      </c>
      <c r="H3110" s="24" t="str">
        <f t="shared" si="48"/>
        <v>Google 검색</v>
      </c>
      <c r="J3110" s="24" t="str">
        <f>IF(F3110="","",INDEX('기사 리스트'!B:B,MATCH("https://skinnonews.com"&amp;A3110,'기사 리스트'!C:C,0)))</f>
        <v/>
      </c>
    </row>
    <row r="3111" spans="1:10">
      <c r="A3111" s="30" t="s">
        <v>3684</v>
      </c>
      <c r="B3111" s="30" t="s">
        <v>2909</v>
      </c>
      <c r="C3111" s="30">
        <v>1</v>
      </c>
      <c r="D3111" s="30">
        <v>1</v>
      </c>
      <c r="F3111" s="24" t="str">
        <f>IFERROR(MATCH(A3111,기사별유입!$J$3:$J$3072,0),"")</f>
        <v/>
      </c>
      <c r="G3111" s="24" t="str">
        <f>IF(F3111="","",F3111&amp;"@"&amp;COUNTIF($F$1:F3111,F3111))</f>
        <v/>
      </c>
      <c r="H3111" s="24" t="str">
        <f t="shared" si="48"/>
        <v>직접유입</v>
      </c>
      <c r="J3111" s="24" t="str">
        <f>IF(F3111="","",INDEX('기사 리스트'!B:B,MATCH("https://skinnonews.com"&amp;A3111,'기사 리스트'!C:C,0)))</f>
        <v/>
      </c>
    </row>
    <row r="3112" spans="1:10">
      <c r="A3112" s="30" t="s">
        <v>3684</v>
      </c>
      <c r="B3112" s="30" t="s">
        <v>2910</v>
      </c>
      <c r="C3112" s="30">
        <v>1</v>
      </c>
      <c r="D3112" s="30">
        <v>1</v>
      </c>
      <c r="F3112" s="24" t="str">
        <f>IFERROR(MATCH(A3112,기사별유입!$J$3:$J$3072,0),"")</f>
        <v/>
      </c>
      <c r="G3112" s="24" t="str">
        <f>IF(F3112="","",F3112&amp;"@"&amp;COUNTIF($F$1:F3112,F3112))</f>
        <v/>
      </c>
      <c r="H3112" s="24" t="str">
        <f t="shared" si="48"/>
        <v>Google 검색</v>
      </c>
      <c r="J3112" s="24" t="str">
        <f>IF(F3112="","",INDEX('기사 리스트'!B:B,MATCH("https://skinnonews.com"&amp;A3112,'기사 리스트'!C:C,0)))</f>
        <v/>
      </c>
    </row>
    <row r="3113" spans="1:10">
      <c r="A3113" s="30" t="s">
        <v>1703</v>
      </c>
      <c r="B3113" s="30" t="s">
        <v>2911</v>
      </c>
      <c r="C3113" s="30">
        <v>1</v>
      </c>
      <c r="D3113" s="30">
        <v>1</v>
      </c>
      <c r="F3113" s="24" t="str">
        <f>IFERROR(MATCH(A3113,기사별유입!$J$3:$J$3072,0),"")</f>
        <v/>
      </c>
      <c r="G3113" s="24" t="str">
        <f>IF(F3113="","",F3113&amp;"@"&amp;COUNTIF($F$1:F3113,F3113))</f>
        <v/>
      </c>
      <c r="H3113" s="24" t="str">
        <f t="shared" si="48"/>
        <v>Naver 검색</v>
      </c>
      <c r="J3113" s="24" t="str">
        <f>IF(F3113="","",INDEX('기사 리스트'!B:B,MATCH("https://skinnonews.com"&amp;A3113,'기사 리스트'!C:C,0)))</f>
        <v/>
      </c>
    </row>
    <row r="3114" spans="1:10">
      <c r="A3114" s="30" t="s">
        <v>1704</v>
      </c>
      <c r="B3114" s="30" t="s">
        <v>2909</v>
      </c>
      <c r="C3114" s="30">
        <v>1</v>
      </c>
      <c r="D3114" s="30">
        <v>1</v>
      </c>
      <c r="F3114" s="24" t="str">
        <f>IFERROR(MATCH(A3114,기사별유입!$J$3:$J$3072,0),"")</f>
        <v/>
      </c>
      <c r="G3114" s="24" t="str">
        <f>IF(F3114="","",F3114&amp;"@"&amp;COUNTIF($F$1:F3114,F3114))</f>
        <v/>
      </c>
      <c r="H3114" s="24" t="str">
        <f t="shared" si="48"/>
        <v>직접유입</v>
      </c>
      <c r="J3114" s="24" t="str">
        <f>IF(F3114="","",INDEX('기사 리스트'!B:B,MATCH("https://skinnonews.com"&amp;A3114,'기사 리스트'!C:C,0)))</f>
        <v/>
      </c>
    </row>
    <row r="3115" spans="1:10">
      <c r="A3115" s="30" t="s">
        <v>1704</v>
      </c>
      <c r="B3115" s="30" t="s">
        <v>2913</v>
      </c>
      <c r="C3115" s="30">
        <v>1</v>
      </c>
      <c r="D3115" s="30">
        <v>1</v>
      </c>
      <c r="F3115" s="24" t="str">
        <f>IFERROR(MATCH(A3115,기사별유입!$J$3:$J$3072,0),"")</f>
        <v/>
      </c>
      <c r="G3115" s="24" t="str">
        <f>IF(F3115="","",F3115&amp;"@"&amp;COUNTIF($F$1:F3115,F3115))</f>
        <v/>
      </c>
      <c r="H3115" s="24" t="str">
        <f t="shared" si="48"/>
        <v>Sk-on.com</v>
      </c>
      <c r="J3115" s="24" t="str">
        <f>IF(F3115="","",INDEX('기사 리스트'!B:B,MATCH("https://skinnonews.com"&amp;A3115,'기사 리스트'!C:C,0)))</f>
        <v/>
      </c>
    </row>
    <row r="3116" spans="1:10">
      <c r="A3116" s="30" t="s">
        <v>1493</v>
      </c>
      <c r="B3116" s="30" t="s">
        <v>2909</v>
      </c>
      <c r="C3116" s="30">
        <v>1</v>
      </c>
      <c r="D3116" s="30">
        <v>1</v>
      </c>
      <c r="F3116" s="24" t="str">
        <f>IFERROR(MATCH(A3116,기사별유입!$J$3:$J$3072,0),"")</f>
        <v/>
      </c>
      <c r="G3116" s="24" t="str">
        <f>IF(F3116="","",F3116&amp;"@"&amp;COUNTIF($F$1:F3116,F3116))</f>
        <v/>
      </c>
      <c r="H3116" s="24" t="str">
        <f t="shared" si="48"/>
        <v>직접유입</v>
      </c>
      <c r="J3116" s="24" t="str">
        <f>IF(F3116="","",INDEX('기사 리스트'!B:B,MATCH("https://skinnonews.com"&amp;A3116,'기사 리스트'!C:C,0)))</f>
        <v/>
      </c>
    </row>
    <row r="3117" spans="1:10">
      <c r="A3117" s="30" t="s">
        <v>2681</v>
      </c>
      <c r="B3117" s="30" t="s">
        <v>2909</v>
      </c>
      <c r="C3117" s="30">
        <v>1</v>
      </c>
      <c r="D3117" s="30">
        <v>1</v>
      </c>
      <c r="F3117" s="24" t="str">
        <f>IFERROR(MATCH(A3117,기사별유입!$J$3:$J$3072,0),"")</f>
        <v/>
      </c>
      <c r="G3117" s="24" t="str">
        <f>IF(F3117="","",F3117&amp;"@"&amp;COUNTIF($F$1:F3117,F3117))</f>
        <v/>
      </c>
      <c r="H3117" s="24" t="str">
        <f t="shared" si="48"/>
        <v>직접유입</v>
      </c>
      <c r="J3117" s="24" t="str">
        <f>IF(F3117="","",INDEX('기사 리스트'!B:B,MATCH("https://skinnonews.com"&amp;A3117,'기사 리스트'!C:C,0)))</f>
        <v/>
      </c>
    </row>
    <row r="3118" spans="1:10">
      <c r="A3118" s="30" t="s">
        <v>2681</v>
      </c>
      <c r="B3118" s="30" t="s">
        <v>2910</v>
      </c>
      <c r="C3118" s="30">
        <v>1</v>
      </c>
      <c r="D3118" s="30">
        <v>1</v>
      </c>
      <c r="F3118" s="24" t="str">
        <f>IFERROR(MATCH(A3118,기사별유입!$J$3:$J$3072,0),"")</f>
        <v/>
      </c>
      <c r="G3118" s="24" t="str">
        <f>IF(F3118="","",F3118&amp;"@"&amp;COUNTIF($F$1:F3118,F3118))</f>
        <v/>
      </c>
      <c r="H3118" s="24" t="str">
        <f t="shared" si="48"/>
        <v>Google 검색</v>
      </c>
      <c r="J3118" s="24" t="str">
        <f>IF(F3118="","",INDEX('기사 리스트'!B:B,MATCH("https://skinnonews.com"&amp;A3118,'기사 리스트'!C:C,0)))</f>
        <v/>
      </c>
    </row>
    <row r="3119" spans="1:10">
      <c r="A3119" s="30" t="s">
        <v>2681</v>
      </c>
      <c r="B3119" s="30" t="s">
        <v>2915</v>
      </c>
      <c r="C3119" s="30">
        <v>1</v>
      </c>
      <c r="D3119" s="30">
        <v>1</v>
      </c>
      <c r="F3119" s="24" t="str">
        <f>IFERROR(MATCH(A3119,기사별유입!$J$3:$J$3072,0),"")</f>
        <v/>
      </c>
      <c r="G3119" s="24" t="str">
        <f>IF(F3119="","",F3119&amp;"@"&amp;COUNTIF($F$1:F3119,F3119))</f>
        <v/>
      </c>
      <c r="H3119" s="24" t="str">
        <f t="shared" si="48"/>
        <v>Skgeocentric.com</v>
      </c>
      <c r="J3119" s="24" t="str">
        <f>IF(F3119="","",INDEX('기사 리스트'!B:B,MATCH("https://skinnonews.com"&amp;A3119,'기사 리스트'!C:C,0)))</f>
        <v/>
      </c>
    </row>
    <row r="3120" spans="1:10">
      <c r="A3120" s="30" t="s">
        <v>1646</v>
      </c>
      <c r="B3120" s="30" t="s">
        <v>2909</v>
      </c>
      <c r="C3120" s="30">
        <v>1</v>
      </c>
      <c r="D3120" s="30">
        <v>2</v>
      </c>
      <c r="F3120" s="24" t="str">
        <f>IFERROR(MATCH(A3120,기사별유입!$J$3:$J$3072,0),"")</f>
        <v/>
      </c>
      <c r="G3120" s="24" t="str">
        <f>IF(F3120="","",F3120&amp;"@"&amp;COUNTIF($F$1:F3120,F3120))</f>
        <v/>
      </c>
      <c r="H3120" s="24" t="str">
        <f t="shared" si="48"/>
        <v>직접유입</v>
      </c>
      <c r="J3120" s="24" t="str">
        <f>IF(F3120="","",INDEX('기사 리스트'!B:B,MATCH("https://skinnonews.com"&amp;A3120,'기사 리스트'!C:C,0)))</f>
        <v/>
      </c>
    </row>
    <row r="3121" spans="1:10">
      <c r="A3121" s="30" t="s">
        <v>1646</v>
      </c>
      <c r="B3121" s="30" t="s">
        <v>2977</v>
      </c>
      <c r="C3121" s="30">
        <v>1</v>
      </c>
      <c r="D3121" s="30">
        <v>1</v>
      </c>
      <c r="F3121" s="24" t="str">
        <f>IFERROR(MATCH(A3121,기사별유입!$J$3:$J$3072,0),"")</f>
        <v/>
      </c>
      <c r="G3121" s="24" t="str">
        <f>IF(F3121="","",F3121&amp;"@"&amp;COUNTIF($F$1:F3121,F3121))</f>
        <v/>
      </c>
      <c r="H3121" s="24" t="str">
        <f t="shared" si="48"/>
        <v>Facebook.com</v>
      </c>
      <c r="J3121" s="24" t="str">
        <f>IF(F3121="","",INDEX('기사 리스트'!B:B,MATCH("https://skinnonews.com"&amp;A3121,'기사 리스트'!C:C,0)))</f>
        <v/>
      </c>
    </row>
    <row r="3122" spans="1:10">
      <c r="A3122" s="30" t="s">
        <v>1646</v>
      </c>
      <c r="B3122" s="30" t="s">
        <v>2925</v>
      </c>
      <c r="C3122" s="30">
        <v>1</v>
      </c>
      <c r="D3122" s="30">
        <v>1</v>
      </c>
      <c r="F3122" s="24" t="str">
        <f>IFERROR(MATCH(A3122,기사별유입!$J$3:$J$3072,0),"")</f>
        <v/>
      </c>
      <c r="G3122" s="24" t="str">
        <f>IF(F3122="","",F3122&amp;"@"&amp;COUNTIF($F$1:F3122,F3122))</f>
        <v/>
      </c>
      <c r="H3122" s="24" t="str">
        <f t="shared" si="48"/>
        <v>Naver.com</v>
      </c>
      <c r="J3122" s="24" t="str">
        <f>IF(F3122="","",INDEX('기사 리스트'!B:B,MATCH("https://skinnonews.com"&amp;A3122,'기사 리스트'!C:C,0)))</f>
        <v/>
      </c>
    </row>
    <row r="3123" spans="1:10">
      <c r="A3123" s="30" t="s">
        <v>2511</v>
      </c>
      <c r="B3123" s="30" t="s">
        <v>2910</v>
      </c>
      <c r="C3123" s="30">
        <v>1</v>
      </c>
      <c r="D3123" s="30">
        <v>1</v>
      </c>
      <c r="F3123" s="24" t="str">
        <f>IFERROR(MATCH(A3123,기사별유입!$J$3:$J$3072,0),"")</f>
        <v/>
      </c>
      <c r="G3123" s="24" t="str">
        <f>IF(F3123="","",F3123&amp;"@"&amp;COUNTIF($F$1:F3123,F3123))</f>
        <v/>
      </c>
      <c r="H3123" s="24" t="str">
        <f t="shared" si="48"/>
        <v>Google 검색</v>
      </c>
      <c r="J3123" s="24" t="str">
        <f>IF(F3123="","",INDEX('기사 리스트'!B:B,MATCH("https://skinnonews.com"&amp;A3123,'기사 리스트'!C:C,0)))</f>
        <v/>
      </c>
    </row>
    <row r="3124" spans="1:10">
      <c r="A3124" s="30" t="s">
        <v>3885</v>
      </c>
      <c r="B3124" s="30" t="s">
        <v>2910</v>
      </c>
      <c r="C3124" s="30">
        <v>1</v>
      </c>
      <c r="D3124" s="30">
        <v>1</v>
      </c>
      <c r="F3124" s="24" t="str">
        <f>IFERROR(MATCH(A3124,기사별유입!$J$3:$J$3072,0),"")</f>
        <v/>
      </c>
      <c r="G3124" s="24" t="str">
        <f>IF(F3124="","",F3124&amp;"@"&amp;COUNTIF($F$1:F3124,F3124))</f>
        <v/>
      </c>
      <c r="H3124" s="24" t="str">
        <f t="shared" si="48"/>
        <v>Google 검색</v>
      </c>
      <c r="J3124" s="24" t="str">
        <f>IF(F3124="","",INDEX('기사 리스트'!B:B,MATCH("https://skinnonews.com"&amp;A3124,'기사 리스트'!C:C,0)))</f>
        <v/>
      </c>
    </row>
    <row r="3125" spans="1:10">
      <c r="A3125" s="30" t="s">
        <v>3886</v>
      </c>
      <c r="B3125" s="30" t="s">
        <v>2910</v>
      </c>
      <c r="C3125" s="30">
        <v>1</v>
      </c>
      <c r="D3125" s="30">
        <v>1</v>
      </c>
      <c r="F3125" s="24" t="str">
        <f>IFERROR(MATCH(A3125,기사별유입!$J$3:$J$3072,0),"")</f>
        <v/>
      </c>
      <c r="G3125" s="24" t="str">
        <f>IF(F3125="","",F3125&amp;"@"&amp;COUNTIF($F$1:F3125,F3125))</f>
        <v/>
      </c>
      <c r="H3125" s="24" t="str">
        <f t="shared" si="48"/>
        <v>Google 검색</v>
      </c>
      <c r="J3125" s="24" t="str">
        <f>IF(F3125="","",INDEX('기사 리스트'!B:B,MATCH("https://skinnonews.com"&amp;A3125,'기사 리스트'!C:C,0)))</f>
        <v/>
      </c>
    </row>
    <row r="3126" spans="1:10">
      <c r="A3126" s="30" t="s">
        <v>3202</v>
      </c>
      <c r="B3126" s="30" t="s">
        <v>2910</v>
      </c>
      <c r="C3126" s="30">
        <v>1</v>
      </c>
      <c r="D3126" s="30">
        <v>1</v>
      </c>
      <c r="F3126" s="24" t="str">
        <f>IFERROR(MATCH(A3126,기사별유입!$J$3:$J$3072,0),"")</f>
        <v/>
      </c>
      <c r="G3126" s="24" t="str">
        <f>IF(F3126="","",F3126&amp;"@"&amp;COUNTIF($F$1:F3126,F3126))</f>
        <v/>
      </c>
      <c r="H3126" s="24" t="str">
        <f t="shared" si="48"/>
        <v>Google 검색</v>
      </c>
      <c r="J3126" s="24" t="str">
        <f>IF(F3126="","",INDEX('기사 리스트'!B:B,MATCH("https://skinnonews.com"&amp;A3126,'기사 리스트'!C:C,0)))</f>
        <v/>
      </c>
    </row>
    <row r="3127" spans="1:10">
      <c r="A3127" s="30" t="s">
        <v>3887</v>
      </c>
      <c r="B3127" s="30" t="s">
        <v>2925</v>
      </c>
      <c r="C3127" s="30">
        <v>1</v>
      </c>
      <c r="D3127" s="30">
        <v>1</v>
      </c>
      <c r="F3127" s="24" t="str">
        <f>IFERROR(MATCH(A3127,기사별유입!$J$3:$J$3072,0),"")</f>
        <v/>
      </c>
      <c r="G3127" s="24" t="str">
        <f>IF(F3127="","",F3127&amp;"@"&amp;COUNTIF($F$1:F3127,F3127))</f>
        <v/>
      </c>
      <c r="H3127" s="24" t="str">
        <f t="shared" si="48"/>
        <v>Naver.com</v>
      </c>
      <c r="J3127" s="24" t="str">
        <f>IF(F3127="","",INDEX('기사 리스트'!B:B,MATCH("https://skinnonews.com"&amp;A3127,'기사 리스트'!C:C,0)))</f>
        <v/>
      </c>
    </row>
    <row r="3128" spans="1:10">
      <c r="A3128" s="30" t="s">
        <v>3888</v>
      </c>
      <c r="B3128" s="30" t="s">
        <v>2910</v>
      </c>
      <c r="C3128" s="30">
        <v>1</v>
      </c>
      <c r="D3128" s="30">
        <v>1</v>
      </c>
      <c r="F3128" s="24" t="str">
        <f>IFERROR(MATCH(A3128,기사별유입!$J$3:$J$3072,0),"")</f>
        <v/>
      </c>
      <c r="G3128" s="24" t="str">
        <f>IF(F3128="","",F3128&amp;"@"&amp;COUNTIF($F$1:F3128,F3128))</f>
        <v/>
      </c>
      <c r="H3128" s="24" t="str">
        <f t="shared" si="48"/>
        <v>Google 검색</v>
      </c>
      <c r="J3128" s="24" t="str">
        <f>IF(F3128="","",INDEX('기사 리스트'!B:B,MATCH("https://skinnonews.com"&amp;A3128,'기사 리스트'!C:C,0)))</f>
        <v/>
      </c>
    </row>
    <row r="3129" spans="1:10">
      <c r="A3129" s="30" t="s">
        <v>2512</v>
      </c>
      <c r="B3129" s="30" t="s">
        <v>2911</v>
      </c>
      <c r="C3129" s="30">
        <v>1</v>
      </c>
      <c r="D3129" s="30">
        <v>1</v>
      </c>
      <c r="F3129" s="24" t="str">
        <f>IFERROR(MATCH(A3129,기사별유입!$J$3:$J$3072,0),"")</f>
        <v/>
      </c>
      <c r="G3129" s="24" t="str">
        <f>IF(F3129="","",F3129&amp;"@"&amp;COUNTIF($F$1:F3129,F3129))</f>
        <v/>
      </c>
      <c r="H3129" s="24" t="str">
        <f t="shared" si="48"/>
        <v>Naver 검색</v>
      </c>
      <c r="J3129" s="24" t="str">
        <f>IF(F3129="","",INDEX('기사 리스트'!B:B,MATCH("https://skinnonews.com"&amp;A3129,'기사 리스트'!C:C,0)))</f>
        <v/>
      </c>
    </row>
    <row r="3130" spans="1:10">
      <c r="A3130" s="30" t="s">
        <v>1967</v>
      </c>
      <c r="B3130" s="30" t="s">
        <v>2920</v>
      </c>
      <c r="C3130" s="30">
        <v>1</v>
      </c>
      <c r="D3130" s="30">
        <v>1</v>
      </c>
      <c r="F3130" s="24" t="str">
        <f>IFERROR(MATCH(A3130,기사별유입!$J$3:$J$3072,0),"")</f>
        <v/>
      </c>
      <c r="G3130" s="24" t="str">
        <f>IF(F3130="","",F3130&amp;"@"&amp;COUNTIF($F$1:F3130,F3130))</f>
        <v/>
      </c>
      <c r="H3130" s="24" t="str">
        <f t="shared" si="48"/>
        <v>Skenmove.com</v>
      </c>
      <c r="J3130" s="24" t="str">
        <f>IF(F3130="","",INDEX('기사 리스트'!B:B,MATCH("https://skinnonews.com"&amp;A3130,'기사 리스트'!C:C,0)))</f>
        <v/>
      </c>
    </row>
    <row r="3131" spans="1:10">
      <c r="A3131" s="30" t="s">
        <v>2682</v>
      </c>
      <c r="B3131" s="30" t="s">
        <v>2910</v>
      </c>
      <c r="C3131" s="30">
        <v>1</v>
      </c>
      <c r="D3131" s="30">
        <v>1</v>
      </c>
      <c r="F3131" s="24" t="str">
        <f>IFERROR(MATCH(A3131,기사별유입!$J$3:$J$3072,0),"")</f>
        <v/>
      </c>
      <c r="G3131" s="24" t="str">
        <f>IF(F3131="","",F3131&amp;"@"&amp;COUNTIF($F$1:F3131,F3131))</f>
        <v/>
      </c>
      <c r="H3131" s="24" t="str">
        <f t="shared" si="48"/>
        <v>Google 검색</v>
      </c>
      <c r="J3131" s="24" t="str">
        <f>IF(F3131="","",INDEX('기사 리스트'!B:B,MATCH("https://skinnonews.com"&amp;A3131,'기사 리스트'!C:C,0)))</f>
        <v/>
      </c>
    </row>
    <row r="3132" spans="1:10">
      <c r="A3132" s="30" t="s">
        <v>3252</v>
      </c>
      <c r="B3132" s="30" t="s">
        <v>2910</v>
      </c>
      <c r="C3132" s="30">
        <v>1</v>
      </c>
      <c r="D3132" s="30">
        <v>1</v>
      </c>
      <c r="F3132" s="24" t="str">
        <f>IFERROR(MATCH(A3132,기사별유입!$J$3:$J$3072,0),"")</f>
        <v/>
      </c>
      <c r="G3132" s="24" t="str">
        <f>IF(F3132="","",F3132&amp;"@"&amp;COUNTIF($F$1:F3132,F3132))</f>
        <v/>
      </c>
      <c r="H3132" s="24" t="str">
        <f t="shared" si="48"/>
        <v>Google 검색</v>
      </c>
      <c r="J3132" s="24" t="str">
        <f>IF(F3132="","",INDEX('기사 리스트'!B:B,MATCH("https://skinnonews.com"&amp;A3132,'기사 리스트'!C:C,0)))</f>
        <v/>
      </c>
    </row>
    <row r="3133" spans="1:10">
      <c r="A3133" s="30" t="s">
        <v>3252</v>
      </c>
      <c r="B3133" s="30" t="s">
        <v>2911</v>
      </c>
      <c r="C3133" s="30">
        <v>1</v>
      </c>
      <c r="D3133" s="30">
        <v>1</v>
      </c>
      <c r="F3133" s="24" t="str">
        <f>IFERROR(MATCH(A3133,기사별유입!$J$3:$J$3072,0),"")</f>
        <v/>
      </c>
      <c r="G3133" s="24" t="str">
        <f>IF(F3133="","",F3133&amp;"@"&amp;COUNTIF($F$1:F3133,F3133))</f>
        <v/>
      </c>
      <c r="H3133" s="24" t="str">
        <f t="shared" si="48"/>
        <v>Naver 검색</v>
      </c>
      <c r="J3133" s="24" t="str">
        <f>IF(F3133="","",INDEX('기사 리스트'!B:B,MATCH("https://skinnonews.com"&amp;A3133,'기사 리스트'!C:C,0)))</f>
        <v/>
      </c>
    </row>
    <row r="3134" spans="1:10">
      <c r="A3134" s="30" t="s">
        <v>2683</v>
      </c>
      <c r="B3134" s="30" t="s">
        <v>2911</v>
      </c>
      <c r="C3134" s="30">
        <v>1</v>
      </c>
      <c r="D3134" s="30">
        <v>1</v>
      </c>
      <c r="F3134" s="24" t="str">
        <f>IFERROR(MATCH(A3134,기사별유입!$J$3:$J$3072,0),"")</f>
        <v/>
      </c>
      <c r="G3134" s="24" t="str">
        <f>IF(F3134="","",F3134&amp;"@"&amp;COUNTIF($F$1:F3134,F3134))</f>
        <v/>
      </c>
      <c r="H3134" s="24" t="str">
        <f t="shared" si="48"/>
        <v>Naver 검색</v>
      </c>
      <c r="J3134" s="24" t="str">
        <f>IF(F3134="","",INDEX('기사 리스트'!B:B,MATCH("https://skinnonews.com"&amp;A3134,'기사 리스트'!C:C,0)))</f>
        <v/>
      </c>
    </row>
    <row r="3135" spans="1:10">
      <c r="A3135" s="30" t="s">
        <v>3203</v>
      </c>
      <c r="B3135" s="30" t="s">
        <v>2910</v>
      </c>
      <c r="C3135" s="30">
        <v>1</v>
      </c>
      <c r="D3135" s="30">
        <v>1</v>
      </c>
      <c r="F3135" s="24" t="str">
        <f>IFERROR(MATCH(A3135,기사별유입!$J$3:$J$3072,0),"")</f>
        <v/>
      </c>
      <c r="G3135" s="24" t="str">
        <f>IF(F3135="","",F3135&amp;"@"&amp;COUNTIF($F$1:F3135,F3135))</f>
        <v/>
      </c>
      <c r="H3135" s="24" t="str">
        <f t="shared" si="48"/>
        <v>Google 검색</v>
      </c>
      <c r="J3135" s="24" t="str">
        <f>IF(F3135="","",INDEX('기사 리스트'!B:B,MATCH("https://skinnonews.com"&amp;A3135,'기사 리스트'!C:C,0)))</f>
        <v/>
      </c>
    </row>
    <row r="3136" spans="1:10">
      <c r="A3136" s="30" t="s">
        <v>3889</v>
      </c>
      <c r="B3136" s="30" t="s">
        <v>2910</v>
      </c>
      <c r="C3136" s="30">
        <v>1</v>
      </c>
      <c r="D3136" s="30">
        <v>1</v>
      </c>
      <c r="F3136" s="24" t="str">
        <f>IFERROR(MATCH(A3136,기사별유입!$J$3:$J$3072,0),"")</f>
        <v/>
      </c>
      <c r="G3136" s="24" t="str">
        <f>IF(F3136="","",F3136&amp;"@"&amp;COUNTIF($F$1:F3136,F3136))</f>
        <v/>
      </c>
      <c r="H3136" s="24" t="str">
        <f t="shared" si="48"/>
        <v>Google 검색</v>
      </c>
      <c r="J3136" s="24" t="str">
        <f>IF(F3136="","",INDEX('기사 리스트'!B:B,MATCH("https://skinnonews.com"&amp;A3136,'기사 리스트'!C:C,0)))</f>
        <v/>
      </c>
    </row>
    <row r="3137" spans="1:10">
      <c r="A3137" s="30" t="s">
        <v>2057</v>
      </c>
      <c r="B3137" s="30" t="s">
        <v>2910</v>
      </c>
      <c r="C3137" s="30">
        <v>1</v>
      </c>
      <c r="D3137" s="30">
        <v>1</v>
      </c>
      <c r="F3137" s="24" t="str">
        <f>IFERROR(MATCH(A3137,기사별유입!$J$3:$J$3072,0),"")</f>
        <v/>
      </c>
      <c r="G3137" s="24" t="str">
        <f>IF(F3137="","",F3137&amp;"@"&amp;COUNTIF($F$1:F3137,F3137))</f>
        <v/>
      </c>
      <c r="H3137" s="24" t="str">
        <f t="shared" si="48"/>
        <v>Google 검색</v>
      </c>
      <c r="J3137" s="24" t="str">
        <f>IF(F3137="","",INDEX('기사 리스트'!B:B,MATCH("https://skinnonews.com"&amp;A3137,'기사 리스트'!C:C,0)))</f>
        <v/>
      </c>
    </row>
    <row r="3138" spans="1:10">
      <c r="A3138" s="30" t="s">
        <v>1327</v>
      </c>
      <c r="B3138" s="30" t="s">
        <v>2935</v>
      </c>
      <c r="C3138" s="30">
        <v>1</v>
      </c>
      <c r="D3138" s="30">
        <v>1</v>
      </c>
      <c r="F3138" s="24" t="str">
        <f>IFERROR(MATCH(A3138,기사별유입!$J$3:$J$3072,0),"")</f>
        <v/>
      </c>
      <c r="G3138" s="24" t="str">
        <f>IF(F3138="","",F3138&amp;"@"&amp;COUNTIF($F$1:F3138,F3138))</f>
        <v/>
      </c>
      <c r="H3138" s="24" t="str">
        <f t="shared" si="48"/>
        <v>M.search.naver.com</v>
      </c>
      <c r="J3138" s="24" t="str">
        <f>IF(F3138="","",INDEX('기사 리스트'!B:B,MATCH("https://skinnonews.com"&amp;A3138,'기사 리스트'!C:C,0)))</f>
        <v/>
      </c>
    </row>
    <row r="3139" spans="1:10">
      <c r="A3139" s="30" t="s">
        <v>1327</v>
      </c>
      <c r="B3139" s="30" t="s">
        <v>2911</v>
      </c>
      <c r="C3139" s="30">
        <v>1</v>
      </c>
      <c r="D3139" s="30">
        <v>1</v>
      </c>
      <c r="F3139" s="24" t="str">
        <f>IFERROR(MATCH(A3139,기사별유입!$J$3:$J$3072,0),"")</f>
        <v/>
      </c>
      <c r="G3139" s="24" t="str">
        <f>IF(F3139="","",F3139&amp;"@"&amp;COUNTIF($F$1:F3139,F3139))</f>
        <v/>
      </c>
      <c r="H3139" s="24" t="str">
        <f t="shared" ref="H3139:H3202" si="49">IF(B3139="naver","Naver 검색",IF(B3139="google","Google 검색",IF(B3139="(direct)","직접유입",UPPER(LEFT(B3139,1))&amp;MID(B3139,2,99))))</f>
        <v>Naver 검색</v>
      </c>
      <c r="J3139" s="24" t="str">
        <f>IF(F3139="","",INDEX('기사 리스트'!B:B,MATCH("https://skinnonews.com"&amp;A3139,'기사 리스트'!C:C,0)))</f>
        <v/>
      </c>
    </row>
    <row r="3140" spans="1:10">
      <c r="A3140" s="30" t="s">
        <v>1327</v>
      </c>
      <c r="B3140" s="30" t="s">
        <v>2918</v>
      </c>
      <c r="C3140" s="30">
        <v>1</v>
      </c>
      <c r="D3140" s="30">
        <v>1</v>
      </c>
      <c r="F3140" s="24" t="str">
        <f>IFERROR(MATCH(A3140,기사별유입!$J$3:$J$3072,0),"")</f>
        <v/>
      </c>
      <c r="G3140" s="24" t="str">
        <f>IF(F3140="","",F3140&amp;"@"&amp;COUNTIF($F$1:F3140,F3140))</f>
        <v/>
      </c>
      <c r="H3140" s="24" t="str">
        <f t="shared" si="49"/>
        <v>Skenergy.com</v>
      </c>
      <c r="J3140" s="24" t="str">
        <f>IF(F3140="","",INDEX('기사 리스트'!B:B,MATCH("https://skinnonews.com"&amp;A3140,'기사 리스트'!C:C,0)))</f>
        <v/>
      </c>
    </row>
    <row r="3141" spans="1:10">
      <c r="A3141" s="30" t="s">
        <v>1624</v>
      </c>
      <c r="B3141" s="30" t="s">
        <v>2959</v>
      </c>
      <c r="C3141" s="30">
        <v>1</v>
      </c>
      <c r="D3141" s="30">
        <v>1</v>
      </c>
      <c r="F3141" s="24" t="str">
        <f>IFERROR(MATCH(A3141,기사별유입!$J$3:$J$3072,0),"")</f>
        <v/>
      </c>
      <c r="G3141" s="24" t="str">
        <f>IF(F3141="","",F3141&amp;"@"&amp;COUNTIF($F$1:F3141,F3141))</f>
        <v/>
      </c>
      <c r="H3141" s="24" t="str">
        <f t="shared" si="49"/>
        <v>News.google.com</v>
      </c>
      <c r="J3141" s="24" t="str">
        <f>IF(F3141="","",INDEX('기사 리스트'!B:B,MATCH("https://skinnonews.com"&amp;A3141,'기사 리스트'!C:C,0)))</f>
        <v/>
      </c>
    </row>
    <row r="3142" spans="1:10">
      <c r="A3142" s="30" t="s">
        <v>1671</v>
      </c>
      <c r="B3142" s="30" t="s">
        <v>2909</v>
      </c>
      <c r="C3142" s="30">
        <v>1</v>
      </c>
      <c r="D3142" s="30">
        <v>1</v>
      </c>
      <c r="F3142" s="24" t="str">
        <f>IFERROR(MATCH(A3142,기사별유입!$J$3:$J$3072,0),"")</f>
        <v/>
      </c>
      <c r="G3142" s="24" t="str">
        <f>IF(F3142="","",F3142&amp;"@"&amp;COUNTIF($F$1:F3142,F3142))</f>
        <v/>
      </c>
      <c r="H3142" s="24" t="str">
        <f t="shared" si="49"/>
        <v>직접유입</v>
      </c>
      <c r="J3142" s="24" t="str">
        <f>IF(F3142="","",INDEX('기사 리스트'!B:B,MATCH("https://skinnonews.com"&amp;A3142,'기사 리스트'!C:C,0)))</f>
        <v/>
      </c>
    </row>
    <row r="3143" spans="1:10">
      <c r="A3143" s="30" t="s">
        <v>1671</v>
      </c>
      <c r="B3143" s="30" t="s">
        <v>2935</v>
      </c>
      <c r="C3143" s="30">
        <v>1</v>
      </c>
      <c r="D3143" s="30">
        <v>1</v>
      </c>
      <c r="F3143" s="24" t="str">
        <f>IFERROR(MATCH(A3143,기사별유입!$J$3:$J$3072,0),"")</f>
        <v/>
      </c>
      <c r="G3143" s="24" t="str">
        <f>IF(F3143="","",F3143&amp;"@"&amp;COUNTIF($F$1:F3143,F3143))</f>
        <v/>
      </c>
      <c r="H3143" s="24" t="str">
        <f t="shared" si="49"/>
        <v>M.search.naver.com</v>
      </c>
      <c r="J3143" s="24" t="str">
        <f>IF(F3143="","",INDEX('기사 리스트'!B:B,MATCH("https://skinnonews.com"&amp;A3143,'기사 리스트'!C:C,0)))</f>
        <v/>
      </c>
    </row>
    <row r="3144" spans="1:10">
      <c r="A3144" s="30" t="s">
        <v>1898</v>
      </c>
      <c r="B3144" s="30" t="s">
        <v>2911</v>
      </c>
      <c r="C3144" s="30">
        <v>1</v>
      </c>
      <c r="D3144" s="30">
        <v>1</v>
      </c>
      <c r="F3144" s="24" t="str">
        <f>IFERROR(MATCH(A3144,기사별유입!$J$3:$J$3072,0),"")</f>
        <v/>
      </c>
      <c r="G3144" s="24" t="str">
        <f>IF(F3144="","",F3144&amp;"@"&amp;COUNTIF($F$1:F3144,F3144))</f>
        <v/>
      </c>
      <c r="H3144" s="24" t="str">
        <f t="shared" si="49"/>
        <v>Naver 검색</v>
      </c>
      <c r="J3144" s="24" t="str">
        <f>IF(F3144="","",INDEX('기사 리스트'!B:B,MATCH("https://skinnonews.com"&amp;A3144,'기사 리스트'!C:C,0)))</f>
        <v/>
      </c>
    </row>
    <row r="3145" spans="1:10">
      <c r="A3145" s="30" t="s">
        <v>1403</v>
      </c>
      <c r="B3145" s="30" t="s">
        <v>2916</v>
      </c>
      <c r="C3145" s="30">
        <v>1</v>
      </c>
      <c r="D3145" s="30">
        <v>1</v>
      </c>
      <c r="F3145" s="24" t="str">
        <f>IFERROR(MATCH(A3145,기사별유입!$J$3:$J$3072,0),"")</f>
        <v/>
      </c>
      <c r="G3145" s="24" t="str">
        <f>IF(F3145="","",F3145&amp;"@"&amp;COUNTIF($F$1:F3145,F3145))</f>
        <v/>
      </c>
      <c r="H3145" s="24" t="str">
        <f t="shared" si="49"/>
        <v>Bing</v>
      </c>
      <c r="J3145" s="24" t="str">
        <f>IF(F3145="","",INDEX('기사 리스트'!B:B,MATCH("https://skinnonews.com"&amp;A3145,'기사 리스트'!C:C,0)))</f>
        <v/>
      </c>
    </row>
    <row r="3146" spans="1:10">
      <c r="A3146" s="30" t="s">
        <v>3890</v>
      </c>
      <c r="B3146" s="30" t="s">
        <v>2916</v>
      </c>
      <c r="C3146" s="30">
        <v>1</v>
      </c>
      <c r="D3146" s="30">
        <v>1</v>
      </c>
      <c r="F3146" s="24" t="str">
        <f>IFERROR(MATCH(A3146,기사별유입!$J$3:$J$3072,0),"")</f>
        <v/>
      </c>
      <c r="G3146" s="24" t="str">
        <f>IF(F3146="","",F3146&amp;"@"&amp;COUNTIF($F$1:F3146,F3146))</f>
        <v/>
      </c>
      <c r="H3146" s="24" t="str">
        <f t="shared" si="49"/>
        <v>Bing</v>
      </c>
      <c r="J3146" s="24" t="str">
        <f>IF(F3146="","",INDEX('기사 리스트'!B:B,MATCH("https://skinnonews.com"&amp;A3146,'기사 리스트'!C:C,0)))</f>
        <v/>
      </c>
    </row>
    <row r="3147" spans="1:10">
      <c r="A3147" s="30" t="s">
        <v>1541</v>
      </c>
      <c r="B3147" s="30" t="s">
        <v>2909</v>
      </c>
      <c r="C3147" s="30">
        <v>1</v>
      </c>
      <c r="D3147" s="30">
        <v>1</v>
      </c>
      <c r="F3147" s="24" t="str">
        <f>IFERROR(MATCH(A3147,기사별유입!$J$3:$J$3072,0),"")</f>
        <v/>
      </c>
      <c r="G3147" s="24" t="str">
        <f>IF(F3147="","",F3147&amp;"@"&amp;COUNTIF($F$1:F3147,F3147))</f>
        <v/>
      </c>
      <c r="H3147" s="24" t="str">
        <f t="shared" si="49"/>
        <v>직접유입</v>
      </c>
      <c r="J3147" s="24" t="str">
        <f>IF(F3147="","",INDEX('기사 리스트'!B:B,MATCH("https://skinnonews.com"&amp;A3147,'기사 리스트'!C:C,0)))</f>
        <v/>
      </c>
    </row>
    <row r="3148" spans="1:10">
      <c r="A3148" s="30" t="s">
        <v>1541</v>
      </c>
      <c r="B3148" s="30" t="s">
        <v>2916</v>
      </c>
      <c r="C3148" s="30">
        <v>1</v>
      </c>
      <c r="D3148" s="30">
        <v>1</v>
      </c>
      <c r="F3148" s="24" t="str">
        <f>IFERROR(MATCH(A3148,기사별유입!$J$3:$J$3072,0),"")</f>
        <v/>
      </c>
      <c r="G3148" s="24" t="str">
        <f>IF(F3148="","",F3148&amp;"@"&amp;COUNTIF($F$1:F3148,F3148))</f>
        <v/>
      </c>
      <c r="H3148" s="24" t="str">
        <f t="shared" si="49"/>
        <v>Bing</v>
      </c>
      <c r="J3148" s="24" t="str">
        <f>IF(F3148="","",INDEX('기사 리스트'!B:B,MATCH("https://skinnonews.com"&amp;A3148,'기사 리스트'!C:C,0)))</f>
        <v/>
      </c>
    </row>
    <row r="3149" spans="1:10">
      <c r="A3149" s="30" t="s">
        <v>1541</v>
      </c>
      <c r="B3149" s="30" t="s">
        <v>2911</v>
      </c>
      <c r="C3149" s="30">
        <v>1</v>
      </c>
      <c r="D3149" s="30">
        <v>1</v>
      </c>
      <c r="F3149" s="24" t="str">
        <f>IFERROR(MATCH(A3149,기사별유입!$J$3:$J$3072,0),"")</f>
        <v/>
      </c>
      <c r="G3149" s="24" t="str">
        <f>IF(F3149="","",F3149&amp;"@"&amp;COUNTIF($F$1:F3149,F3149))</f>
        <v/>
      </c>
      <c r="H3149" s="24" t="str">
        <f t="shared" si="49"/>
        <v>Naver 검색</v>
      </c>
      <c r="J3149" s="24" t="str">
        <f>IF(F3149="","",INDEX('기사 리스트'!B:B,MATCH("https://skinnonews.com"&amp;A3149,'기사 리스트'!C:C,0)))</f>
        <v/>
      </c>
    </row>
    <row r="3150" spans="1:10">
      <c r="A3150" s="30" t="s">
        <v>1541</v>
      </c>
      <c r="B3150" s="30" t="s">
        <v>2985</v>
      </c>
      <c r="C3150" s="30">
        <v>1</v>
      </c>
      <c r="D3150" s="30">
        <v>1</v>
      </c>
      <c r="F3150" s="24" t="str">
        <f>IFERROR(MATCH(A3150,기사별유입!$J$3:$J$3072,0),"")</f>
        <v/>
      </c>
      <c r="G3150" s="24" t="str">
        <f>IF(F3150="","",F3150&amp;"@"&amp;COUNTIF($F$1:F3150,F3150))</f>
        <v/>
      </c>
      <c r="H3150" s="24" t="str">
        <f t="shared" si="49"/>
        <v>Yahoo</v>
      </c>
      <c r="J3150" s="24" t="str">
        <f>IF(F3150="","",INDEX('기사 리스트'!B:B,MATCH("https://skinnonews.com"&amp;A3150,'기사 리스트'!C:C,0)))</f>
        <v/>
      </c>
    </row>
    <row r="3151" spans="1:10">
      <c r="A3151" s="30" t="s">
        <v>2685</v>
      </c>
      <c r="B3151" s="30" t="s">
        <v>2910</v>
      </c>
      <c r="C3151" s="30">
        <v>1</v>
      </c>
      <c r="D3151" s="30">
        <v>1</v>
      </c>
      <c r="F3151" s="24" t="str">
        <f>IFERROR(MATCH(A3151,기사별유입!$J$3:$J$3072,0),"")</f>
        <v/>
      </c>
      <c r="G3151" s="24" t="str">
        <f>IF(F3151="","",F3151&amp;"@"&amp;COUNTIF($F$1:F3151,F3151))</f>
        <v/>
      </c>
      <c r="H3151" s="24" t="str">
        <f t="shared" si="49"/>
        <v>Google 검색</v>
      </c>
      <c r="J3151" s="24" t="str">
        <f>IF(F3151="","",INDEX('기사 리스트'!B:B,MATCH("https://skinnonews.com"&amp;A3151,'기사 리스트'!C:C,0)))</f>
        <v/>
      </c>
    </row>
    <row r="3152" spans="1:10">
      <c r="A3152" s="30" t="s">
        <v>3891</v>
      </c>
      <c r="B3152" s="30" t="s">
        <v>2910</v>
      </c>
      <c r="C3152" s="30">
        <v>1</v>
      </c>
      <c r="D3152" s="30">
        <v>1</v>
      </c>
      <c r="F3152" s="24" t="str">
        <f>IFERROR(MATCH(A3152,기사별유입!$J$3:$J$3072,0),"")</f>
        <v/>
      </c>
      <c r="G3152" s="24" t="str">
        <f>IF(F3152="","",F3152&amp;"@"&amp;COUNTIF($F$1:F3152,F3152))</f>
        <v/>
      </c>
      <c r="H3152" s="24" t="str">
        <f t="shared" si="49"/>
        <v>Google 검색</v>
      </c>
      <c r="J3152" s="24" t="str">
        <f>IF(F3152="","",INDEX('기사 리스트'!B:B,MATCH("https://skinnonews.com"&amp;A3152,'기사 리스트'!C:C,0)))</f>
        <v/>
      </c>
    </row>
    <row r="3153" spans="1:10">
      <c r="A3153" s="30" t="s">
        <v>3892</v>
      </c>
      <c r="B3153" s="30" t="s">
        <v>2911</v>
      </c>
      <c r="C3153" s="30">
        <v>1</v>
      </c>
      <c r="D3153" s="30">
        <v>1</v>
      </c>
      <c r="F3153" s="24" t="str">
        <f>IFERROR(MATCH(A3153,기사별유입!$J$3:$J$3072,0),"")</f>
        <v/>
      </c>
      <c r="G3153" s="24" t="str">
        <f>IF(F3153="","",F3153&amp;"@"&amp;COUNTIF($F$1:F3153,F3153))</f>
        <v/>
      </c>
      <c r="H3153" s="24" t="str">
        <f t="shared" si="49"/>
        <v>Naver 검색</v>
      </c>
      <c r="J3153" s="24" t="str">
        <f>IF(F3153="","",INDEX('기사 리스트'!B:B,MATCH("https://skinnonews.com"&amp;A3153,'기사 리스트'!C:C,0)))</f>
        <v/>
      </c>
    </row>
    <row r="3154" spans="1:10">
      <c r="A3154" s="30" t="s">
        <v>1249</v>
      </c>
      <c r="B3154" s="30" t="s">
        <v>2916</v>
      </c>
      <c r="C3154" s="30">
        <v>1</v>
      </c>
      <c r="D3154" s="30">
        <v>1</v>
      </c>
      <c r="F3154" s="24">
        <f>IFERROR(MATCH(A3154,기사별유입!$J$3:$J$3072,0),"")</f>
        <v>37</v>
      </c>
      <c r="G3154" s="24" t="str">
        <f>IF(F3154="","",F3154&amp;"@"&amp;COUNTIF($F$1:F3154,F3154))</f>
        <v>37@5</v>
      </c>
      <c r="H3154" s="24" t="str">
        <f t="shared" si="49"/>
        <v>Bing</v>
      </c>
      <c r="J3154" s="24" t="e">
        <f>IF(F3154="","",INDEX('기사 리스트'!B:B,MATCH("https://skinnonews.com"&amp;A3154,'기사 리스트'!C:C,0)))</f>
        <v>#N/A</v>
      </c>
    </row>
    <row r="3155" spans="1:10">
      <c r="A3155" s="30" t="s">
        <v>3893</v>
      </c>
      <c r="B3155" s="30" t="s">
        <v>2910</v>
      </c>
      <c r="C3155" s="30">
        <v>1</v>
      </c>
      <c r="D3155" s="30">
        <v>1</v>
      </c>
      <c r="F3155" s="24" t="str">
        <f>IFERROR(MATCH(A3155,기사별유입!$J$3:$J$3072,0),"")</f>
        <v/>
      </c>
      <c r="G3155" s="24" t="str">
        <f>IF(F3155="","",F3155&amp;"@"&amp;COUNTIF($F$1:F3155,F3155))</f>
        <v/>
      </c>
      <c r="H3155" s="24" t="str">
        <f t="shared" si="49"/>
        <v>Google 검색</v>
      </c>
      <c r="J3155" s="24" t="str">
        <f>IF(F3155="","",INDEX('기사 리스트'!B:B,MATCH("https://skinnonews.com"&amp;A3155,'기사 리스트'!C:C,0)))</f>
        <v/>
      </c>
    </row>
    <row r="3156" spans="1:10">
      <c r="A3156" s="30" t="s">
        <v>2513</v>
      </c>
      <c r="B3156" s="30" t="s">
        <v>2925</v>
      </c>
      <c r="C3156" s="30">
        <v>1</v>
      </c>
      <c r="D3156" s="30">
        <v>1</v>
      </c>
      <c r="F3156" s="24" t="str">
        <f>IFERROR(MATCH(A3156,기사별유입!$J$3:$J$3072,0),"")</f>
        <v/>
      </c>
      <c r="G3156" s="24" t="str">
        <f>IF(F3156="","",F3156&amp;"@"&amp;COUNTIF($F$1:F3156,F3156))</f>
        <v/>
      </c>
      <c r="H3156" s="24" t="str">
        <f t="shared" si="49"/>
        <v>Naver.com</v>
      </c>
      <c r="J3156" s="24" t="str">
        <f>IF(F3156="","",INDEX('기사 리스트'!B:B,MATCH("https://skinnonews.com"&amp;A3156,'기사 리스트'!C:C,0)))</f>
        <v/>
      </c>
    </row>
    <row r="3157" spans="1:10">
      <c r="A3157" s="30" t="s">
        <v>2513</v>
      </c>
      <c r="B3157" s="30" t="s">
        <v>2918</v>
      </c>
      <c r="C3157" s="30">
        <v>1</v>
      </c>
      <c r="D3157" s="30">
        <v>1</v>
      </c>
      <c r="F3157" s="24" t="str">
        <f>IFERROR(MATCH(A3157,기사별유입!$J$3:$J$3072,0),"")</f>
        <v/>
      </c>
      <c r="G3157" s="24" t="str">
        <f>IF(F3157="","",F3157&amp;"@"&amp;COUNTIF($F$1:F3157,F3157))</f>
        <v/>
      </c>
      <c r="H3157" s="24" t="str">
        <f t="shared" si="49"/>
        <v>Skenergy.com</v>
      </c>
      <c r="J3157" s="24" t="str">
        <f>IF(F3157="","",INDEX('기사 리스트'!B:B,MATCH("https://skinnonews.com"&amp;A3157,'기사 리스트'!C:C,0)))</f>
        <v/>
      </c>
    </row>
    <row r="3158" spans="1:10">
      <c r="A3158" s="30" t="s">
        <v>2378</v>
      </c>
      <c r="B3158" s="30" t="s">
        <v>2911</v>
      </c>
      <c r="C3158" s="30">
        <v>1</v>
      </c>
      <c r="D3158" s="30">
        <v>1</v>
      </c>
      <c r="F3158" s="24" t="str">
        <f>IFERROR(MATCH(A3158,기사별유입!$J$3:$J$3072,0),"")</f>
        <v/>
      </c>
      <c r="G3158" s="24" t="str">
        <f>IF(F3158="","",F3158&amp;"@"&amp;COUNTIF($F$1:F3158,F3158))</f>
        <v/>
      </c>
      <c r="H3158" s="24" t="str">
        <f t="shared" si="49"/>
        <v>Naver 검색</v>
      </c>
      <c r="J3158" s="24" t="str">
        <f>IF(F3158="","",INDEX('기사 리스트'!B:B,MATCH("https://skinnonews.com"&amp;A3158,'기사 리스트'!C:C,0)))</f>
        <v/>
      </c>
    </row>
    <row r="3159" spans="1:10">
      <c r="A3159" s="30" t="s">
        <v>1503</v>
      </c>
      <c r="B3159" s="30" t="s">
        <v>2909</v>
      </c>
      <c r="C3159" s="30">
        <v>1</v>
      </c>
      <c r="D3159" s="30">
        <v>1</v>
      </c>
      <c r="F3159" s="24" t="str">
        <f>IFERROR(MATCH(A3159,기사별유입!$J$3:$J$3072,0),"")</f>
        <v/>
      </c>
      <c r="G3159" s="24" t="str">
        <f>IF(F3159="","",F3159&amp;"@"&amp;COUNTIF($F$1:F3159,F3159))</f>
        <v/>
      </c>
      <c r="H3159" s="24" t="str">
        <f t="shared" si="49"/>
        <v>직접유입</v>
      </c>
      <c r="J3159" s="24" t="str">
        <f>IF(F3159="","",INDEX('기사 리스트'!B:B,MATCH("https://skinnonews.com"&amp;A3159,'기사 리스트'!C:C,0)))</f>
        <v/>
      </c>
    </row>
    <row r="3160" spans="1:10">
      <c r="A3160" s="30" t="s">
        <v>1503</v>
      </c>
      <c r="B3160" s="30" t="s">
        <v>2939</v>
      </c>
      <c r="C3160" s="30">
        <v>1</v>
      </c>
      <c r="D3160" s="30">
        <v>2</v>
      </c>
      <c r="F3160" s="24" t="str">
        <f>IFERROR(MATCH(A3160,기사별유입!$J$3:$J$3072,0),"")</f>
        <v/>
      </c>
      <c r="G3160" s="24" t="str">
        <f>IF(F3160="","",F3160&amp;"@"&amp;COUNTIF($F$1:F3160,F3160))</f>
        <v/>
      </c>
      <c r="H3160" s="24" t="str">
        <f t="shared" si="49"/>
        <v>Youtube.com</v>
      </c>
      <c r="J3160" s="24" t="str">
        <f>IF(F3160="","",INDEX('기사 리스트'!B:B,MATCH("https://skinnonews.com"&amp;A3160,'기사 리스트'!C:C,0)))</f>
        <v/>
      </c>
    </row>
    <row r="3161" spans="1:10">
      <c r="A3161" s="30" t="s">
        <v>1458</v>
      </c>
      <c r="B3161" s="30" t="s">
        <v>2963</v>
      </c>
      <c r="C3161" s="30">
        <v>1</v>
      </c>
      <c r="D3161" s="30">
        <v>1</v>
      </c>
      <c r="F3161" s="24" t="str">
        <f>IFERROR(MATCH(A3161,기사별유입!$J$3:$J$3072,0),"")</f>
        <v/>
      </c>
      <c r="G3161" s="24" t="str">
        <f>IF(F3161="","",F3161&amp;"@"&amp;COUNTIF($F$1:F3161,F3161))</f>
        <v/>
      </c>
      <c r="H3161" s="24" t="str">
        <f t="shared" si="49"/>
        <v>Daum</v>
      </c>
      <c r="J3161" s="24" t="str">
        <f>IF(F3161="","",INDEX('기사 리스트'!B:B,MATCH("https://skinnonews.com"&amp;A3161,'기사 리스트'!C:C,0)))</f>
        <v/>
      </c>
    </row>
    <row r="3162" spans="1:10">
      <c r="A3162" s="30" t="s">
        <v>1458</v>
      </c>
      <c r="B3162" s="30" t="s">
        <v>2935</v>
      </c>
      <c r="C3162" s="30">
        <v>1</v>
      </c>
      <c r="D3162" s="30">
        <v>1</v>
      </c>
      <c r="F3162" s="24" t="str">
        <f>IFERROR(MATCH(A3162,기사별유입!$J$3:$J$3072,0),"")</f>
        <v/>
      </c>
      <c r="G3162" s="24" t="str">
        <f>IF(F3162="","",F3162&amp;"@"&amp;COUNTIF($F$1:F3162,F3162))</f>
        <v/>
      </c>
      <c r="H3162" s="24" t="str">
        <f t="shared" si="49"/>
        <v>M.search.naver.com</v>
      </c>
      <c r="J3162" s="24" t="str">
        <f>IF(F3162="","",INDEX('기사 리스트'!B:B,MATCH("https://skinnonews.com"&amp;A3162,'기사 리스트'!C:C,0)))</f>
        <v/>
      </c>
    </row>
    <row r="3163" spans="1:10">
      <c r="A3163" s="30" t="s">
        <v>1458</v>
      </c>
      <c r="B3163" s="30" t="s">
        <v>2918</v>
      </c>
      <c r="C3163" s="30">
        <v>1</v>
      </c>
      <c r="D3163" s="30">
        <v>1</v>
      </c>
      <c r="F3163" s="24" t="str">
        <f>IFERROR(MATCH(A3163,기사별유입!$J$3:$J$3072,0),"")</f>
        <v/>
      </c>
      <c r="G3163" s="24" t="str">
        <f>IF(F3163="","",F3163&amp;"@"&amp;COUNTIF($F$1:F3163,F3163))</f>
        <v/>
      </c>
      <c r="H3163" s="24" t="str">
        <f t="shared" si="49"/>
        <v>Skenergy.com</v>
      </c>
      <c r="J3163" s="24" t="str">
        <f>IF(F3163="","",INDEX('기사 리스트'!B:B,MATCH("https://skinnonews.com"&amp;A3163,'기사 리스트'!C:C,0)))</f>
        <v/>
      </c>
    </row>
    <row r="3164" spans="1:10">
      <c r="A3164" s="30" t="s">
        <v>1370</v>
      </c>
      <c r="B3164" s="30" t="s">
        <v>2935</v>
      </c>
      <c r="C3164" s="30">
        <v>1</v>
      </c>
      <c r="D3164" s="30">
        <v>1</v>
      </c>
      <c r="F3164" s="24">
        <f>IFERROR(MATCH(A3164,기사별유입!$J$3:$J$3072,0),"")</f>
        <v>31</v>
      </c>
      <c r="G3164" s="24" t="str">
        <f>IF(F3164="","",F3164&amp;"@"&amp;COUNTIF($F$1:F3164,F3164))</f>
        <v>31@7</v>
      </c>
      <c r="H3164" s="24" t="str">
        <f t="shared" si="49"/>
        <v>M.search.naver.com</v>
      </c>
      <c r="J3164" s="24" t="str">
        <f>IF(F3164="","",INDEX('기사 리스트'!B:B,MATCH("https://skinnonews.com"&amp;A3164,'기사 리스트'!C:C,0)))</f>
        <v>일상을 가득 채우는 행복한 에너지로 핫플 예약! – 울산 SK주(酒)유소 팝업스토어 오픈</v>
      </c>
    </row>
    <row r="3165" spans="1:10">
      <c r="A3165" s="30" t="s">
        <v>2151</v>
      </c>
      <c r="B3165" s="30" t="s">
        <v>2909</v>
      </c>
      <c r="C3165" s="30">
        <v>1</v>
      </c>
      <c r="D3165" s="30">
        <v>1</v>
      </c>
      <c r="F3165" s="24" t="str">
        <f>IFERROR(MATCH(A3165,기사별유입!$J$3:$J$3072,0),"")</f>
        <v/>
      </c>
      <c r="G3165" s="24" t="str">
        <f>IF(F3165="","",F3165&amp;"@"&amp;COUNTIF($F$1:F3165,F3165))</f>
        <v/>
      </c>
      <c r="H3165" s="24" t="str">
        <f t="shared" si="49"/>
        <v>직접유입</v>
      </c>
      <c r="J3165" s="24" t="str">
        <f>IF(F3165="","",INDEX('기사 리스트'!B:B,MATCH("https://skinnonews.com"&amp;A3165,'기사 리스트'!C:C,0)))</f>
        <v/>
      </c>
    </row>
    <row r="3166" spans="1:10">
      <c r="A3166" s="30" t="s">
        <v>2259</v>
      </c>
      <c r="B3166" s="30" t="s">
        <v>2917</v>
      </c>
      <c r="C3166" s="30">
        <v>1</v>
      </c>
      <c r="D3166" s="30">
        <v>1</v>
      </c>
      <c r="F3166" s="24" t="str">
        <f>IFERROR(MATCH(A3166,기사별유입!$J$3:$J$3072,0),"")</f>
        <v/>
      </c>
      <c r="G3166" s="24" t="str">
        <f>IF(F3166="","",F3166&amp;"@"&amp;COUNTIF($F$1:F3166,F3166))</f>
        <v/>
      </c>
      <c r="H3166" s="24" t="str">
        <f t="shared" si="49"/>
        <v>Skincheonpetrochem.com</v>
      </c>
      <c r="J3166" s="24" t="str">
        <f>IF(F3166="","",INDEX('기사 리스트'!B:B,MATCH("https://skinnonews.com"&amp;A3166,'기사 리스트'!C:C,0)))</f>
        <v/>
      </c>
    </row>
    <row r="3167" spans="1:10">
      <c r="A3167" s="30" t="s">
        <v>1371</v>
      </c>
      <c r="B3167" s="30" t="s">
        <v>2911</v>
      </c>
      <c r="C3167" s="30">
        <v>1</v>
      </c>
      <c r="D3167" s="30">
        <v>1</v>
      </c>
      <c r="F3167" s="24" t="str">
        <f>IFERROR(MATCH(A3167,기사별유입!$J$3:$J$3072,0),"")</f>
        <v/>
      </c>
      <c r="G3167" s="24" t="str">
        <f>IF(F3167="","",F3167&amp;"@"&amp;COUNTIF($F$1:F3167,F3167))</f>
        <v/>
      </c>
      <c r="H3167" s="24" t="str">
        <f t="shared" si="49"/>
        <v>Naver 검색</v>
      </c>
      <c r="J3167" s="24" t="str">
        <f>IF(F3167="","",INDEX('기사 리스트'!B:B,MATCH("https://skinnonews.com"&amp;A3167,'기사 리스트'!C:C,0)))</f>
        <v/>
      </c>
    </row>
    <row r="3168" spans="1:10">
      <c r="A3168" s="30" t="s">
        <v>1731</v>
      </c>
      <c r="B3168" s="30" t="s">
        <v>2910</v>
      </c>
      <c r="C3168" s="30">
        <v>1</v>
      </c>
      <c r="D3168" s="30">
        <v>1</v>
      </c>
      <c r="F3168" s="24" t="str">
        <f>IFERROR(MATCH(A3168,기사별유입!$J$3:$J$3072,0),"")</f>
        <v/>
      </c>
      <c r="G3168" s="24" t="str">
        <f>IF(F3168="","",F3168&amp;"@"&amp;COUNTIF($F$1:F3168,F3168))</f>
        <v/>
      </c>
      <c r="H3168" s="24" t="str">
        <f t="shared" si="49"/>
        <v>Google 검색</v>
      </c>
      <c r="J3168" s="24" t="str">
        <f>IF(F3168="","",INDEX('기사 리스트'!B:B,MATCH("https://skinnonews.com"&amp;A3168,'기사 리스트'!C:C,0)))</f>
        <v/>
      </c>
    </row>
    <row r="3169" spans="1:10">
      <c r="A3169" s="30" t="s">
        <v>3685</v>
      </c>
      <c r="B3169" s="30" t="s">
        <v>2909</v>
      </c>
      <c r="C3169" s="30">
        <v>1</v>
      </c>
      <c r="D3169" s="30">
        <v>1</v>
      </c>
      <c r="F3169" s="24" t="str">
        <f>IFERROR(MATCH(A3169,기사별유입!$J$3:$J$3072,0),"")</f>
        <v/>
      </c>
      <c r="G3169" s="24" t="str">
        <f>IF(F3169="","",F3169&amp;"@"&amp;COUNTIF($F$1:F3169,F3169))</f>
        <v/>
      </c>
      <c r="H3169" s="24" t="str">
        <f t="shared" si="49"/>
        <v>직접유입</v>
      </c>
      <c r="J3169" s="24" t="str">
        <f>IF(F3169="","",INDEX('기사 리스트'!B:B,MATCH("https://skinnonews.com"&amp;A3169,'기사 리스트'!C:C,0)))</f>
        <v/>
      </c>
    </row>
    <row r="3170" spans="1:10">
      <c r="A3170" s="30" t="s">
        <v>3685</v>
      </c>
      <c r="B3170" s="30" t="s">
        <v>2910</v>
      </c>
      <c r="C3170" s="30">
        <v>1</v>
      </c>
      <c r="D3170" s="30">
        <v>1</v>
      </c>
      <c r="F3170" s="24" t="str">
        <f>IFERROR(MATCH(A3170,기사별유입!$J$3:$J$3072,0),"")</f>
        <v/>
      </c>
      <c r="G3170" s="24" t="str">
        <f>IF(F3170="","",F3170&amp;"@"&amp;COUNTIF($F$1:F3170,F3170))</f>
        <v/>
      </c>
      <c r="H3170" s="24" t="str">
        <f t="shared" si="49"/>
        <v>Google 검색</v>
      </c>
      <c r="J3170" s="24" t="str">
        <f>IF(F3170="","",INDEX('기사 리스트'!B:B,MATCH("https://skinnonews.com"&amp;A3170,'기사 리스트'!C:C,0)))</f>
        <v/>
      </c>
    </row>
    <row r="3171" spans="1:10">
      <c r="A3171" s="30" t="s">
        <v>2059</v>
      </c>
      <c r="B3171" s="30" t="s">
        <v>2910</v>
      </c>
      <c r="C3171" s="30">
        <v>1</v>
      </c>
      <c r="D3171" s="30">
        <v>1</v>
      </c>
      <c r="F3171" s="24" t="str">
        <f>IFERROR(MATCH(A3171,기사별유입!$J$3:$J$3072,0),"")</f>
        <v/>
      </c>
      <c r="G3171" s="24" t="str">
        <f>IF(F3171="","",F3171&amp;"@"&amp;COUNTIF($F$1:F3171,F3171))</f>
        <v/>
      </c>
      <c r="H3171" s="24" t="str">
        <f t="shared" si="49"/>
        <v>Google 검색</v>
      </c>
      <c r="J3171" s="24" t="str">
        <f>IF(F3171="","",INDEX('기사 리스트'!B:B,MATCH("https://skinnonews.com"&amp;A3171,'기사 리스트'!C:C,0)))</f>
        <v/>
      </c>
    </row>
    <row r="3172" spans="1:10">
      <c r="A3172" s="30" t="s">
        <v>1337</v>
      </c>
      <c r="B3172" s="30" t="s">
        <v>2911</v>
      </c>
      <c r="C3172" s="30">
        <v>1</v>
      </c>
      <c r="D3172" s="30">
        <v>1</v>
      </c>
      <c r="F3172" s="24">
        <f>IFERROR(MATCH(A3172,기사별유입!$J$3:$J$3072,0),"")</f>
        <v>60</v>
      </c>
      <c r="G3172" s="24" t="str">
        <f>IF(F3172="","",F3172&amp;"@"&amp;COUNTIF($F$1:F3172,F3172))</f>
        <v>60@2</v>
      </c>
      <c r="H3172" s="24" t="str">
        <f t="shared" si="49"/>
        <v>Naver 검색</v>
      </c>
      <c r="J3172" s="24" t="str">
        <f>IF(F3172="","",INDEX('기사 리스트'!B:B,MATCH("https://skinnonews.com"&amp;A3172,'기사 리스트'!C:C,0)))</f>
        <v>[영상] “맹그로브가 뭐예요?”</v>
      </c>
    </row>
    <row r="3173" spans="1:10">
      <c r="A3173" s="30" t="s">
        <v>3894</v>
      </c>
      <c r="B3173" s="30" t="s">
        <v>2910</v>
      </c>
      <c r="C3173" s="30">
        <v>1</v>
      </c>
      <c r="D3173" s="30">
        <v>1</v>
      </c>
      <c r="F3173" s="24" t="str">
        <f>IFERROR(MATCH(A3173,기사별유입!$J$3:$J$3072,0),"")</f>
        <v/>
      </c>
      <c r="G3173" s="24" t="str">
        <f>IF(F3173="","",F3173&amp;"@"&amp;COUNTIF($F$1:F3173,F3173))</f>
        <v/>
      </c>
      <c r="H3173" s="24" t="str">
        <f t="shared" si="49"/>
        <v>Google 검색</v>
      </c>
      <c r="J3173" s="24" t="str">
        <f>IF(F3173="","",INDEX('기사 리스트'!B:B,MATCH("https://skinnonews.com"&amp;A3173,'기사 리스트'!C:C,0)))</f>
        <v/>
      </c>
    </row>
    <row r="3174" spans="1:10">
      <c r="A3174" s="30" t="s">
        <v>1732</v>
      </c>
      <c r="B3174" s="30" t="s">
        <v>2916</v>
      </c>
      <c r="C3174" s="30">
        <v>1</v>
      </c>
      <c r="D3174" s="30">
        <v>1</v>
      </c>
      <c r="F3174" s="24" t="str">
        <f>IFERROR(MATCH(A3174,기사별유입!$J$3:$J$3072,0),"")</f>
        <v/>
      </c>
      <c r="G3174" s="24" t="str">
        <f>IF(F3174="","",F3174&amp;"@"&amp;COUNTIF($F$1:F3174,F3174))</f>
        <v/>
      </c>
      <c r="H3174" s="24" t="str">
        <f t="shared" si="49"/>
        <v>Bing</v>
      </c>
      <c r="J3174" s="24" t="str">
        <f>IF(F3174="","",INDEX('기사 리스트'!B:B,MATCH("https://skinnonews.com"&amp;A3174,'기사 리스트'!C:C,0)))</f>
        <v/>
      </c>
    </row>
    <row r="3175" spans="1:10">
      <c r="A3175" s="30" t="s">
        <v>1732</v>
      </c>
      <c r="B3175" s="30" t="s">
        <v>2935</v>
      </c>
      <c r="C3175" s="30">
        <v>1</v>
      </c>
      <c r="D3175" s="30">
        <v>1</v>
      </c>
      <c r="F3175" s="24" t="str">
        <f>IFERROR(MATCH(A3175,기사별유입!$J$3:$J$3072,0),"")</f>
        <v/>
      </c>
      <c r="G3175" s="24" t="str">
        <f>IF(F3175="","",F3175&amp;"@"&amp;COUNTIF($F$1:F3175,F3175))</f>
        <v/>
      </c>
      <c r="H3175" s="24" t="str">
        <f t="shared" si="49"/>
        <v>M.search.naver.com</v>
      </c>
      <c r="J3175" s="24" t="str">
        <f>IF(F3175="","",INDEX('기사 리스트'!B:B,MATCH("https://skinnonews.com"&amp;A3175,'기사 리스트'!C:C,0)))</f>
        <v/>
      </c>
    </row>
    <row r="3176" spans="1:10">
      <c r="A3176" s="30" t="s">
        <v>1732</v>
      </c>
      <c r="B3176" s="30" t="s">
        <v>2913</v>
      </c>
      <c r="C3176" s="30">
        <v>1</v>
      </c>
      <c r="D3176" s="30">
        <v>1</v>
      </c>
      <c r="F3176" s="24" t="str">
        <f>IFERROR(MATCH(A3176,기사별유입!$J$3:$J$3072,0),"")</f>
        <v/>
      </c>
      <c r="G3176" s="24" t="str">
        <f>IF(F3176="","",F3176&amp;"@"&amp;COUNTIF($F$1:F3176,F3176))</f>
        <v/>
      </c>
      <c r="H3176" s="24" t="str">
        <f t="shared" si="49"/>
        <v>Sk-on.com</v>
      </c>
      <c r="J3176" s="24" t="str">
        <f>IF(F3176="","",INDEX('기사 리스트'!B:B,MATCH("https://skinnonews.com"&amp;A3176,'기사 리스트'!C:C,0)))</f>
        <v/>
      </c>
    </row>
    <row r="3177" spans="1:10">
      <c r="A3177" s="30" t="s">
        <v>3895</v>
      </c>
      <c r="B3177" s="30" t="s">
        <v>2910</v>
      </c>
      <c r="C3177" s="30">
        <v>1</v>
      </c>
      <c r="D3177" s="30">
        <v>1</v>
      </c>
      <c r="F3177" s="24" t="str">
        <f>IFERROR(MATCH(A3177,기사별유입!$J$3:$J$3072,0),"")</f>
        <v/>
      </c>
      <c r="G3177" s="24" t="str">
        <f>IF(F3177="","",F3177&amp;"@"&amp;COUNTIF($F$1:F3177,F3177))</f>
        <v/>
      </c>
      <c r="H3177" s="24" t="str">
        <f t="shared" si="49"/>
        <v>Google 검색</v>
      </c>
      <c r="J3177" s="24" t="str">
        <f>IF(F3177="","",INDEX('기사 리스트'!B:B,MATCH("https://skinnonews.com"&amp;A3177,'기사 리스트'!C:C,0)))</f>
        <v/>
      </c>
    </row>
    <row r="3178" spans="1:10">
      <c r="A3178" s="30" t="s">
        <v>2060</v>
      </c>
      <c r="B3178" s="30" t="s">
        <v>2909</v>
      </c>
      <c r="C3178" s="30">
        <v>1</v>
      </c>
      <c r="D3178" s="30">
        <v>1</v>
      </c>
      <c r="F3178" s="24" t="str">
        <f>IFERROR(MATCH(A3178,기사별유입!$J$3:$J$3072,0),"")</f>
        <v/>
      </c>
      <c r="G3178" s="24" t="str">
        <f>IF(F3178="","",F3178&amp;"@"&amp;COUNTIF($F$1:F3178,F3178))</f>
        <v/>
      </c>
      <c r="H3178" s="24" t="str">
        <f t="shared" si="49"/>
        <v>직접유입</v>
      </c>
      <c r="J3178" s="24" t="str">
        <f>IF(F3178="","",INDEX('기사 리스트'!B:B,MATCH("https://skinnonews.com"&amp;A3178,'기사 리스트'!C:C,0)))</f>
        <v/>
      </c>
    </row>
    <row r="3179" spans="1:10">
      <c r="A3179" s="30" t="s">
        <v>1404</v>
      </c>
      <c r="B3179" s="30" t="s">
        <v>2909</v>
      </c>
      <c r="C3179" s="30">
        <v>1</v>
      </c>
      <c r="D3179" s="30">
        <v>1</v>
      </c>
      <c r="F3179" s="24" t="str">
        <f>IFERROR(MATCH(A3179,기사별유입!$J$3:$J$3072,0),"")</f>
        <v/>
      </c>
      <c r="G3179" s="24" t="str">
        <f>IF(F3179="","",F3179&amp;"@"&amp;COUNTIF($F$1:F3179,F3179))</f>
        <v/>
      </c>
      <c r="H3179" s="24" t="str">
        <f t="shared" si="49"/>
        <v>직접유입</v>
      </c>
      <c r="J3179" s="24" t="str">
        <f>IF(F3179="","",INDEX('기사 리스트'!B:B,MATCH("https://skinnonews.com"&amp;A3179,'기사 리스트'!C:C,0)))</f>
        <v/>
      </c>
    </row>
    <row r="3180" spans="1:10">
      <c r="A3180" s="30" t="s">
        <v>3896</v>
      </c>
      <c r="B3180" s="30" t="s">
        <v>2910</v>
      </c>
      <c r="C3180" s="30">
        <v>1</v>
      </c>
      <c r="D3180" s="30">
        <v>1</v>
      </c>
      <c r="F3180" s="24" t="str">
        <f>IFERROR(MATCH(A3180,기사별유입!$J$3:$J$3072,0),"")</f>
        <v/>
      </c>
      <c r="G3180" s="24" t="str">
        <f>IF(F3180="","",F3180&amp;"@"&amp;COUNTIF($F$1:F3180,F3180))</f>
        <v/>
      </c>
      <c r="H3180" s="24" t="str">
        <f t="shared" si="49"/>
        <v>Google 검색</v>
      </c>
      <c r="J3180" s="24" t="str">
        <f>IF(F3180="","",INDEX('기사 리스트'!B:B,MATCH("https://skinnonews.com"&amp;A3180,'기사 리스트'!C:C,0)))</f>
        <v/>
      </c>
    </row>
    <row r="3181" spans="1:10">
      <c r="A3181" s="30" t="s">
        <v>1296</v>
      </c>
      <c r="B3181" s="30" t="s">
        <v>2925</v>
      </c>
      <c r="C3181" s="30">
        <v>1</v>
      </c>
      <c r="D3181" s="30">
        <v>1</v>
      </c>
      <c r="F3181" s="24" t="str">
        <f>IFERROR(MATCH(A3181,기사별유입!$J$3:$J$3072,0),"")</f>
        <v/>
      </c>
      <c r="G3181" s="24" t="str">
        <f>IF(F3181="","",F3181&amp;"@"&amp;COUNTIF($F$1:F3181,F3181))</f>
        <v/>
      </c>
      <c r="H3181" s="24" t="str">
        <f t="shared" si="49"/>
        <v>Naver.com</v>
      </c>
      <c r="J3181" s="24" t="str">
        <f>IF(F3181="","",INDEX('기사 리스트'!B:B,MATCH("https://skinnonews.com"&amp;A3181,'기사 리스트'!C:C,0)))</f>
        <v/>
      </c>
    </row>
    <row r="3182" spans="1:10">
      <c r="A3182" s="30" t="s">
        <v>2689</v>
      </c>
      <c r="B3182" s="30" t="s">
        <v>2910</v>
      </c>
      <c r="C3182" s="30">
        <v>1</v>
      </c>
      <c r="D3182" s="30">
        <v>1</v>
      </c>
      <c r="F3182" s="24" t="str">
        <f>IFERROR(MATCH(A3182,기사별유입!$J$3:$J$3072,0),"")</f>
        <v/>
      </c>
      <c r="G3182" s="24" t="str">
        <f>IF(F3182="","",F3182&amp;"@"&amp;COUNTIF($F$1:F3182,F3182))</f>
        <v/>
      </c>
      <c r="H3182" s="24" t="str">
        <f t="shared" si="49"/>
        <v>Google 검색</v>
      </c>
      <c r="J3182" s="24" t="str">
        <f>IF(F3182="","",INDEX('기사 리스트'!B:B,MATCH("https://skinnonews.com"&amp;A3182,'기사 리스트'!C:C,0)))</f>
        <v/>
      </c>
    </row>
    <row r="3183" spans="1:10">
      <c r="A3183" s="30" t="s">
        <v>3204</v>
      </c>
      <c r="B3183" s="30" t="s">
        <v>2948</v>
      </c>
      <c r="C3183" s="30">
        <v>1</v>
      </c>
      <c r="D3183" s="30">
        <v>1</v>
      </c>
      <c r="F3183" s="24" t="str">
        <f>IFERROR(MATCH(A3183,기사별유입!$J$3:$J$3072,0),"")</f>
        <v/>
      </c>
      <c r="G3183" s="24" t="str">
        <f>IF(F3183="","",F3183&amp;"@"&amp;COUNTIF($F$1:F3183,F3183))</f>
        <v/>
      </c>
      <c r="H3183" s="24" t="str">
        <f t="shared" si="49"/>
        <v>Lens.google.com</v>
      </c>
      <c r="J3183" s="24" t="str">
        <f>IF(F3183="","",INDEX('기사 리스트'!B:B,MATCH("https://skinnonews.com"&amp;A3183,'기사 리스트'!C:C,0)))</f>
        <v/>
      </c>
    </row>
    <row r="3184" spans="1:10">
      <c r="A3184" s="30" t="s">
        <v>1816</v>
      </c>
      <c r="B3184" s="30" t="s">
        <v>2909</v>
      </c>
      <c r="C3184" s="30">
        <v>1</v>
      </c>
      <c r="D3184" s="30">
        <v>1</v>
      </c>
      <c r="F3184" s="24" t="str">
        <f>IFERROR(MATCH(A3184,기사별유입!$J$3:$J$3072,0),"")</f>
        <v/>
      </c>
      <c r="G3184" s="24" t="str">
        <f>IF(F3184="","",F3184&amp;"@"&amp;COUNTIF($F$1:F3184,F3184))</f>
        <v/>
      </c>
      <c r="H3184" s="24" t="str">
        <f t="shared" si="49"/>
        <v>직접유입</v>
      </c>
      <c r="J3184" s="24" t="str">
        <f>IF(F3184="","",INDEX('기사 리스트'!B:B,MATCH("https://skinnonews.com"&amp;A3184,'기사 리스트'!C:C,0)))</f>
        <v/>
      </c>
    </row>
    <row r="3185" spans="1:10">
      <c r="A3185" s="30" t="s">
        <v>1816</v>
      </c>
      <c r="B3185" s="30" t="s">
        <v>2911</v>
      </c>
      <c r="C3185" s="30">
        <v>1</v>
      </c>
      <c r="D3185" s="30">
        <v>1</v>
      </c>
      <c r="F3185" s="24" t="str">
        <f>IFERROR(MATCH(A3185,기사별유입!$J$3:$J$3072,0),"")</f>
        <v/>
      </c>
      <c r="G3185" s="24" t="str">
        <f>IF(F3185="","",F3185&amp;"@"&amp;COUNTIF($F$1:F3185,F3185))</f>
        <v/>
      </c>
      <c r="H3185" s="24" t="str">
        <f t="shared" si="49"/>
        <v>Naver 검색</v>
      </c>
      <c r="J3185" s="24" t="str">
        <f>IF(F3185="","",INDEX('기사 리스트'!B:B,MATCH("https://skinnonews.com"&amp;A3185,'기사 리스트'!C:C,0)))</f>
        <v/>
      </c>
    </row>
    <row r="3186" spans="1:10">
      <c r="A3186" s="30" t="s">
        <v>1515</v>
      </c>
      <c r="B3186" s="30" t="s">
        <v>2909</v>
      </c>
      <c r="C3186" s="30">
        <v>1</v>
      </c>
      <c r="D3186" s="30">
        <v>1</v>
      </c>
      <c r="F3186" s="24" t="str">
        <f>IFERROR(MATCH(A3186,기사별유입!$J$3:$J$3072,0),"")</f>
        <v/>
      </c>
      <c r="G3186" s="24" t="str">
        <f>IF(F3186="","",F3186&amp;"@"&amp;COUNTIF($F$1:F3186,F3186))</f>
        <v/>
      </c>
      <c r="H3186" s="24" t="str">
        <f t="shared" si="49"/>
        <v>직접유입</v>
      </c>
      <c r="J3186" s="24" t="str">
        <f>IF(F3186="","",INDEX('기사 리스트'!B:B,MATCH("https://skinnonews.com"&amp;A3186,'기사 리스트'!C:C,0)))</f>
        <v/>
      </c>
    </row>
    <row r="3187" spans="1:10">
      <c r="A3187" s="30" t="s">
        <v>1515</v>
      </c>
      <c r="B3187" s="30" t="s">
        <v>2911</v>
      </c>
      <c r="C3187" s="30">
        <v>1</v>
      </c>
      <c r="D3187" s="30">
        <v>1</v>
      </c>
      <c r="F3187" s="24" t="str">
        <f>IFERROR(MATCH(A3187,기사별유입!$J$3:$J$3072,0),"")</f>
        <v/>
      </c>
      <c r="G3187" s="24" t="str">
        <f>IF(F3187="","",F3187&amp;"@"&amp;COUNTIF($F$1:F3187,F3187))</f>
        <v/>
      </c>
      <c r="H3187" s="24" t="str">
        <f t="shared" si="49"/>
        <v>Naver 검색</v>
      </c>
      <c r="J3187" s="24" t="str">
        <f>IF(F3187="","",INDEX('기사 리스트'!B:B,MATCH("https://skinnonews.com"&amp;A3187,'기사 리스트'!C:C,0)))</f>
        <v/>
      </c>
    </row>
    <row r="3188" spans="1:10">
      <c r="A3188" s="30" t="s">
        <v>1378</v>
      </c>
      <c r="B3188" s="30" t="s">
        <v>2909</v>
      </c>
      <c r="C3188" s="30">
        <v>1</v>
      </c>
      <c r="D3188" s="30">
        <v>1</v>
      </c>
      <c r="F3188" s="24" t="str">
        <f>IFERROR(MATCH(A3188,기사별유입!$J$3:$J$3072,0),"")</f>
        <v/>
      </c>
      <c r="G3188" s="24" t="str">
        <f>IF(F3188="","",F3188&amp;"@"&amp;COUNTIF($F$1:F3188,F3188))</f>
        <v/>
      </c>
      <c r="H3188" s="24" t="str">
        <f t="shared" si="49"/>
        <v>직접유입</v>
      </c>
      <c r="J3188" s="24" t="str">
        <f>IF(F3188="","",INDEX('기사 리스트'!B:B,MATCH("https://skinnonews.com"&amp;A3188,'기사 리스트'!C:C,0)))</f>
        <v/>
      </c>
    </row>
    <row r="3189" spans="1:10">
      <c r="A3189" s="30" t="s">
        <v>1378</v>
      </c>
      <c r="B3189" s="30" t="s">
        <v>2916</v>
      </c>
      <c r="C3189" s="30">
        <v>1</v>
      </c>
      <c r="D3189" s="30">
        <v>1</v>
      </c>
      <c r="F3189" s="24" t="str">
        <f>IFERROR(MATCH(A3189,기사별유입!$J$3:$J$3072,0),"")</f>
        <v/>
      </c>
      <c r="G3189" s="24" t="str">
        <f>IF(F3189="","",F3189&amp;"@"&amp;COUNTIF($F$1:F3189,F3189))</f>
        <v/>
      </c>
      <c r="H3189" s="24" t="str">
        <f t="shared" si="49"/>
        <v>Bing</v>
      </c>
      <c r="J3189" s="24" t="str">
        <f>IF(F3189="","",INDEX('기사 리스트'!B:B,MATCH("https://skinnonews.com"&amp;A3189,'기사 리스트'!C:C,0)))</f>
        <v/>
      </c>
    </row>
    <row r="3190" spans="1:10">
      <c r="A3190" s="30" t="s">
        <v>1378</v>
      </c>
      <c r="B3190" s="30" t="s">
        <v>2918</v>
      </c>
      <c r="C3190" s="30">
        <v>1</v>
      </c>
      <c r="D3190" s="30">
        <v>1</v>
      </c>
      <c r="F3190" s="24" t="str">
        <f>IFERROR(MATCH(A3190,기사별유입!$J$3:$J$3072,0),"")</f>
        <v/>
      </c>
      <c r="G3190" s="24" t="str">
        <f>IF(F3190="","",F3190&amp;"@"&amp;COUNTIF($F$1:F3190,F3190))</f>
        <v/>
      </c>
      <c r="H3190" s="24" t="str">
        <f t="shared" si="49"/>
        <v>Skenergy.com</v>
      </c>
      <c r="J3190" s="24" t="str">
        <f>IF(F3190="","",INDEX('기사 리스트'!B:B,MATCH("https://skinnonews.com"&amp;A3190,'기사 리스트'!C:C,0)))</f>
        <v/>
      </c>
    </row>
    <row r="3191" spans="1:10">
      <c r="A3191" s="30" t="s">
        <v>2152</v>
      </c>
      <c r="B3191" s="30" t="s">
        <v>2910</v>
      </c>
      <c r="C3191" s="30">
        <v>1</v>
      </c>
      <c r="D3191" s="30">
        <v>1</v>
      </c>
      <c r="F3191" s="24" t="str">
        <f>IFERROR(MATCH(A3191,기사별유입!$J$3:$J$3072,0),"")</f>
        <v/>
      </c>
      <c r="G3191" s="24" t="str">
        <f>IF(F3191="","",F3191&amp;"@"&amp;COUNTIF($F$1:F3191,F3191))</f>
        <v/>
      </c>
      <c r="H3191" s="24" t="str">
        <f t="shared" si="49"/>
        <v>Google 검색</v>
      </c>
      <c r="J3191" s="24" t="str">
        <f>IF(F3191="","",INDEX('기사 리스트'!B:B,MATCH("https://skinnonews.com"&amp;A3191,'기사 리스트'!C:C,0)))</f>
        <v/>
      </c>
    </row>
    <row r="3192" spans="1:10">
      <c r="A3192" s="30" t="s">
        <v>1516</v>
      </c>
      <c r="B3192" s="30" t="s">
        <v>2956</v>
      </c>
      <c r="C3192" s="30">
        <v>1</v>
      </c>
      <c r="D3192" s="30">
        <v>1</v>
      </c>
      <c r="F3192" s="24" t="str">
        <f>IFERROR(MATCH(A3192,기사별유입!$J$3:$J$3072,0),"")</f>
        <v/>
      </c>
      <c r="G3192" s="24" t="str">
        <f>IF(F3192="","",F3192&amp;"@"&amp;COUNTIF($F$1:F3192,F3192))</f>
        <v/>
      </c>
      <c r="H3192" s="24" t="str">
        <f t="shared" si="49"/>
        <v>Skglobalchemical.com</v>
      </c>
      <c r="J3192" s="24" t="str">
        <f>IF(F3192="","",INDEX('기사 리스트'!B:B,MATCH("https://skinnonews.com"&amp;A3192,'기사 리스트'!C:C,0)))</f>
        <v/>
      </c>
    </row>
    <row r="3193" spans="1:10">
      <c r="A3193" s="30" t="s">
        <v>1343</v>
      </c>
      <c r="B3193" s="30" t="s">
        <v>2909</v>
      </c>
      <c r="C3193" s="30">
        <v>1</v>
      </c>
      <c r="D3193" s="30">
        <v>1</v>
      </c>
      <c r="F3193" s="24" t="str">
        <f>IFERROR(MATCH(A3193,기사별유입!$J$3:$J$3072,0),"")</f>
        <v/>
      </c>
      <c r="G3193" s="24" t="str">
        <f>IF(F3193="","",F3193&amp;"@"&amp;COUNTIF($F$1:F3193,F3193))</f>
        <v/>
      </c>
      <c r="H3193" s="24" t="str">
        <f t="shared" si="49"/>
        <v>직접유입</v>
      </c>
      <c r="J3193" s="24" t="str">
        <f>IF(F3193="","",INDEX('기사 리스트'!B:B,MATCH("https://skinnonews.com"&amp;A3193,'기사 리스트'!C:C,0)))</f>
        <v/>
      </c>
    </row>
    <row r="3194" spans="1:10">
      <c r="A3194" s="30" t="s">
        <v>1343</v>
      </c>
      <c r="B3194" s="30" t="s">
        <v>2925</v>
      </c>
      <c r="C3194" s="30">
        <v>1</v>
      </c>
      <c r="D3194" s="30">
        <v>1</v>
      </c>
      <c r="F3194" s="24" t="str">
        <f>IFERROR(MATCH(A3194,기사별유입!$J$3:$J$3072,0),"")</f>
        <v/>
      </c>
      <c r="G3194" s="24" t="str">
        <f>IF(F3194="","",F3194&amp;"@"&amp;COUNTIF($F$1:F3194,F3194))</f>
        <v/>
      </c>
      <c r="H3194" s="24" t="str">
        <f t="shared" si="49"/>
        <v>Naver.com</v>
      </c>
      <c r="J3194" s="24" t="str">
        <f>IF(F3194="","",INDEX('기사 리스트'!B:B,MATCH("https://skinnonews.com"&amp;A3194,'기사 리스트'!C:C,0)))</f>
        <v/>
      </c>
    </row>
    <row r="3195" spans="1:10">
      <c r="A3195" s="30" t="s">
        <v>1343</v>
      </c>
      <c r="B3195" s="30" t="s">
        <v>2913</v>
      </c>
      <c r="C3195" s="30">
        <v>1</v>
      </c>
      <c r="D3195" s="30">
        <v>1</v>
      </c>
      <c r="F3195" s="24" t="str">
        <f>IFERROR(MATCH(A3195,기사별유입!$J$3:$J$3072,0),"")</f>
        <v/>
      </c>
      <c r="G3195" s="24" t="str">
        <f>IF(F3195="","",F3195&amp;"@"&amp;COUNTIF($F$1:F3195,F3195))</f>
        <v/>
      </c>
      <c r="H3195" s="24" t="str">
        <f t="shared" si="49"/>
        <v>Sk-on.com</v>
      </c>
      <c r="J3195" s="24" t="str">
        <f>IF(F3195="","",INDEX('기사 리스트'!B:B,MATCH("https://skinnonews.com"&amp;A3195,'기사 리스트'!C:C,0)))</f>
        <v/>
      </c>
    </row>
    <row r="3196" spans="1:10">
      <c r="A3196" s="30" t="s">
        <v>1355</v>
      </c>
      <c r="B3196" s="30" t="s">
        <v>2925</v>
      </c>
      <c r="C3196" s="30">
        <v>1</v>
      </c>
      <c r="D3196" s="30">
        <v>1</v>
      </c>
      <c r="F3196" s="24" t="str">
        <f>IFERROR(MATCH(A3196,기사별유입!$J$3:$J$3072,0),"")</f>
        <v/>
      </c>
      <c r="G3196" s="24" t="str">
        <f>IF(F3196="","",F3196&amp;"@"&amp;COUNTIF($F$1:F3196,F3196))</f>
        <v/>
      </c>
      <c r="H3196" s="24" t="str">
        <f t="shared" si="49"/>
        <v>Naver.com</v>
      </c>
      <c r="J3196" s="24" t="str">
        <f>IF(F3196="","",INDEX('기사 리스트'!B:B,MATCH("https://skinnonews.com"&amp;A3196,'기사 리스트'!C:C,0)))</f>
        <v/>
      </c>
    </row>
    <row r="3197" spans="1:10">
      <c r="A3197" s="30" t="s">
        <v>2262</v>
      </c>
      <c r="B3197" s="30" t="s">
        <v>3414</v>
      </c>
      <c r="C3197" s="30">
        <v>1</v>
      </c>
      <c r="D3197" s="30">
        <v>1</v>
      </c>
      <c r="F3197" s="24" t="str">
        <f>IFERROR(MATCH(A3197,기사별유입!$J$3:$J$3072,0),"")</f>
        <v/>
      </c>
      <c r="G3197" s="24" t="str">
        <f>IF(F3197="","",F3197&amp;"@"&amp;COUNTIF($F$1:F3197,F3197))</f>
        <v/>
      </c>
      <c r="H3197" s="24" t="str">
        <f t="shared" si="49"/>
        <v>Wad.sentinel.navercorp.com</v>
      </c>
      <c r="J3197" s="24" t="str">
        <f>IF(F3197="","",INDEX('기사 리스트'!B:B,MATCH("https://skinnonews.com"&amp;A3197,'기사 리스트'!C:C,0)))</f>
        <v/>
      </c>
    </row>
    <row r="3198" spans="1:10">
      <c r="A3198" s="30" t="s">
        <v>3253</v>
      </c>
      <c r="B3198" s="30" t="s">
        <v>2918</v>
      </c>
      <c r="C3198" s="30">
        <v>1</v>
      </c>
      <c r="D3198" s="30">
        <v>1</v>
      </c>
      <c r="F3198" s="24" t="str">
        <f>IFERROR(MATCH(A3198,기사별유입!$J$3:$J$3072,0),"")</f>
        <v/>
      </c>
      <c r="G3198" s="24" t="str">
        <f>IF(F3198="","",F3198&amp;"@"&amp;COUNTIF($F$1:F3198,F3198))</f>
        <v/>
      </c>
      <c r="H3198" s="24" t="str">
        <f t="shared" si="49"/>
        <v>Skenergy.com</v>
      </c>
      <c r="J3198" s="24" t="str">
        <f>IF(F3198="","",INDEX('기사 리스트'!B:B,MATCH("https://skinnonews.com"&amp;A3198,'기사 리스트'!C:C,0)))</f>
        <v/>
      </c>
    </row>
    <row r="3199" spans="1:10">
      <c r="A3199" s="30" t="s">
        <v>1424</v>
      </c>
      <c r="B3199" s="30" t="s">
        <v>2910</v>
      </c>
      <c r="C3199" s="30">
        <v>1</v>
      </c>
      <c r="D3199" s="30">
        <v>1</v>
      </c>
      <c r="F3199" s="24" t="str">
        <f>IFERROR(MATCH(A3199,기사별유입!$J$3:$J$3072,0),"")</f>
        <v/>
      </c>
      <c r="G3199" s="24" t="str">
        <f>IF(F3199="","",F3199&amp;"@"&amp;COUNTIF($F$1:F3199,F3199))</f>
        <v/>
      </c>
      <c r="H3199" s="24" t="str">
        <f t="shared" si="49"/>
        <v>Google 검색</v>
      </c>
      <c r="J3199" s="24" t="str">
        <f>IF(F3199="","",INDEX('기사 리스트'!B:B,MATCH("https://skinnonews.com"&amp;A3199,'기사 리스트'!C:C,0)))</f>
        <v/>
      </c>
    </row>
    <row r="3200" spans="1:10">
      <c r="A3200" s="30" t="s">
        <v>1372</v>
      </c>
      <c r="B3200" s="30" t="s">
        <v>2920</v>
      </c>
      <c r="C3200" s="30">
        <v>1</v>
      </c>
      <c r="D3200" s="30">
        <v>1</v>
      </c>
      <c r="F3200" s="24" t="str">
        <f>IFERROR(MATCH(A3200,기사별유입!$J$3:$J$3072,0),"")</f>
        <v/>
      </c>
      <c r="G3200" s="24" t="str">
        <f>IF(F3200="","",F3200&amp;"@"&amp;COUNTIF($F$1:F3200,F3200))</f>
        <v/>
      </c>
      <c r="H3200" s="24" t="str">
        <f t="shared" si="49"/>
        <v>Skenmove.com</v>
      </c>
      <c r="J3200" s="24" t="str">
        <f>IF(F3200="","",INDEX('기사 리스트'!B:B,MATCH("https://skinnonews.com"&amp;A3200,'기사 리스트'!C:C,0)))</f>
        <v/>
      </c>
    </row>
    <row r="3201" spans="1:10">
      <c r="A3201" s="30" t="s">
        <v>2061</v>
      </c>
      <c r="B3201" s="30" t="s">
        <v>4641</v>
      </c>
      <c r="C3201" s="30">
        <v>1</v>
      </c>
      <c r="D3201" s="30">
        <v>1</v>
      </c>
      <c r="F3201" s="24" t="str">
        <f>IFERROR(MATCH(A3201,기사별유입!$J$3:$J$3072,0),"")</f>
        <v/>
      </c>
      <c r="G3201" s="24" t="str">
        <f>IF(F3201="","",F3201&amp;"@"&amp;COUNTIF($F$1:F3201,F3201))</f>
        <v/>
      </c>
      <c r="H3201" s="24" t="str">
        <f t="shared" si="49"/>
        <v>Kr.pinterest.com</v>
      </c>
      <c r="J3201" s="24" t="str">
        <f>IF(F3201="","",INDEX('기사 리스트'!B:B,MATCH("https://skinnonews.com"&amp;A3201,'기사 리스트'!C:C,0)))</f>
        <v/>
      </c>
    </row>
    <row r="3202" spans="1:10">
      <c r="A3202" s="30" t="s">
        <v>2061</v>
      </c>
      <c r="B3202" s="30" t="s">
        <v>2925</v>
      </c>
      <c r="C3202" s="30">
        <v>1</v>
      </c>
      <c r="D3202" s="30">
        <v>1</v>
      </c>
      <c r="F3202" s="24" t="str">
        <f>IFERROR(MATCH(A3202,기사별유입!$J$3:$J$3072,0),"")</f>
        <v/>
      </c>
      <c r="G3202" s="24" t="str">
        <f>IF(F3202="","",F3202&amp;"@"&amp;COUNTIF($F$1:F3202,F3202))</f>
        <v/>
      </c>
      <c r="H3202" s="24" t="str">
        <f t="shared" si="49"/>
        <v>Naver.com</v>
      </c>
      <c r="J3202" s="24" t="str">
        <f>IF(F3202="","",INDEX('기사 리스트'!B:B,MATCH("https://skinnonews.com"&amp;A3202,'기사 리스트'!C:C,0)))</f>
        <v/>
      </c>
    </row>
    <row r="3203" spans="1:10">
      <c r="A3203" s="30" t="s">
        <v>2153</v>
      </c>
      <c r="B3203" s="30" t="s">
        <v>2910</v>
      </c>
      <c r="C3203" s="30">
        <v>1</v>
      </c>
      <c r="D3203" s="30">
        <v>1</v>
      </c>
      <c r="F3203" s="24" t="str">
        <f>IFERROR(MATCH(A3203,기사별유입!$J$3:$J$3072,0),"")</f>
        <v/>
      </c>
      <c r="G3203" s="24" t="str">
        <f>IF(F3203="","",F3203&amp;"@"&amp;COUNTIF($F$1:F3203,F3203))</f>
        <v/>
      </c>
      <c r="H3203" s="24" t="str">
        <f t="shared" ref="H3203:H3266" si="50">IF(B3203="naver","Naver 검색",IF(B3203="google","Google 검색",IF(B3203="(direct)","직접유입",UPPER(LEFT(B3203,1))&amp;MID(B3203,2,99))))</f>
        <v>Google 검색</v>
      </c>
      <c r="J3203" s="24" t="str">
        <f>IF(F3203="","",INDEX('기사 리스트'!B:B,MATCH("https://skinnonews.com"&amp;A3203,'기사 리스트'!C:C,0)))</f>
        <v/>
      </c>
    </row>
    <row r="3204" spans="1:10">
      <c r="A3204" s="30" t="s">
        <v>3897</v>
      </c>
      <c r="B3204" s="30" t="s">
        <v>2910</v>
      </c>
      <c r="C3204" s="30">
        <v>1</v>
      </c>
      <c r="D3204" s="30">
        <v>1</v>
      </c>
      <c r="F3204" s="24" t="str">
        <f>IFERROR(MATCH(A3204,기사별유입!$J$3:$J$3072,0),"")</f>
        <v/>
      </c>
      <c r="G3204" s="24" t="str">
        <f>IF(F3204="","",F3204&amp;"@"&amp;COUNTIF($F$1:F3204,F3204))</f>
        <v/>
      </c>
      <c r="H3204" s="24" t="str">
        <f t="shared" si="50"/>
        <v>Google 검색</v>
      </c>
      <c r="J3204" s="24" t="str">
        <f>IF(F3204="","",INDEX('기사 리스트'!B:B,MATCH("https://skinnonews.com"&amp;A3204,'기사 리스트'!C:C,0)))</f>
        <v/>
      </c>
    </row>
    <row r="3205" spans="1:10">
      <c r="A3205" s="30" t="s">
        <v>2062</v>
      </c>
      <c r="B3205" s="30" t="s">
        <v>2925</v>
      </c>
      <c r="C3205" s="30">
        <v>1</v>
      </c>
      <c r="D3205" s="30">
        <v>1</v>
      </c>
      <c r="F3205" s="24" t="str">
        <f>IFERROR(MATCH(A3205,기사별유입!$J$3:$J$3072,0),"")</f>
        <v/>
      </c>
      <c r="G3205" s="24" t="str">
        <f>IF(F3205="","",F3205&amp;"@"&amp;COUNTIF($F$1:F3205,F3205))</f>
        <v/>
      </c>
      <c r="H3205" s="24" t="str">
        <f t="shared" si="50"/>
        <v>Naver.com</v>
      </c>
      <c r="J3205" s="24" t="str">
        <f>IF(F3205="","",INDEX('기사 리스트'!B:B,MATCH("https://skinnonews.com"&amp;A3205,'기사 리스트'!C:C,0)))</f>
        <v/>
      </c>
    </row>
    <row r="3206" spans="1:10">
      <c r="A3206" s="30" t="s">
        <v>2263</v>
      </c>
      <c r="B3206" s="30" t="s">
        <v>2910</v>
      </c>
      <c r="C3206" s="30">
        <v>1</v>
      </c>
      <c r="D3206" s="30">
        <v>1</v>
      </c>
      <c r="F3206" s="24" t="str">
        <f>IFERROR(MATCH(A3206,기사별유입!$J$3:$J$3072,0),"")</f>
        <v/>
      </c>
      <c r="G3206" s="24" t="str">
        <f>IF(F3206="","",F3206&amp;"@"&amp;COUNTIF($F$1:F3206,F3206))</f>
        <v/>
      </c>
      <c r="H3206" s="24" t="str">
        <f t="shared" si="50"/>
        <v>Google 검색</v>
      </c>
      <c r="J3206" s="24" t="str">
        <f>IF(F3206="","",INDEX('기사 리스트'!B:B,MATCH("https://skinnonews.com"&amp;A3206,'기사 리스트'!C:C,0)))</f>
        <v/>
      </c>
    </row>
    <row r="3207" spans="1:10">
      <c r="A3207" s="30" t="s">
        <v>1274</v>
      </c>
      <c r="B3207" s="30" t="s">
        <v>2916</v>
      </c>
      <c r="C3207" s="30">
        <v>1</v>
      </c>
      <c r="D3207" s="30">
        <v>1</v>
      </c>
      <c r="F3207" s="24">
        <f>IFERROR(MATCH(A3207,기사별유입!$J$3:$J$3072,0),"")</f>
        <v>55</v>
      </c>
      <c r="G3207" s="24" t="str">
        <f>IF(F3207="","",F3207&amp;"@"&amp;COUNTIF($F$1:F3207,F3207))</f>
        <v>55@3</v>
      </c>
      <c r="H3207" s="24" t="str">
        <f t="shared" si="50"/>
        <v>Bing</v>
      </c>
      <c r="J3207" s="24" t="str">
        <f>IF(F3207="","",INDEX('기사 리스트'!B:B,MATCH("https://skinnonews.com"&amp;A3207,'기사 리스트'!C:C,0)))</f>
        <v>SK온, 세계 최고 리튬이온전도도 新고체전해질 개발 성공</v>
      </c>
    </row>
    <row r="3208" spans="1:10">
      <c r="A3208" s="30" t="s">
        <v>3254</v>
      </c>
      <c r="B3208" s="30" t="s">
        <v>2910</v>
      </c>
      <c r="C3208" s="30">
        <v>1</v>
      </c>
      <c r="D3208" s="30">
        <v>1</v>
      </c>
      <c r="F3208" s="24" t="str">
        <f>IFERROR(MATCH(A3208,기사별유입!$J$3:$J$3072,0),"")</f>
        <v/>
      </c>
      <c r="G3208" s="24" t="str">
        <f>IF(F3208="","",F3208&amp;"@"&amp;COUNTIF($F$1:F3208,F3208))</f>
        <v/>
      </c>
      <c r="H3208" s="24" t="str">
        <f t="shared" si="50"/>
        <v>Google 검색</v>
      </c>
      <c r="J3208" s="24" t="str">
        <f>IF(F3208="","",INDEX('기사 리스트'!B:B,MATCH("https://skinnonews.com"&amp;A3208,'기사 리스트'!C:C,0)))</f>
        <v/>
      </c>
    </row>
    <row r="3209" spans="1:10">
      <c r="A3209" s="30" t="s">
        <v>3898</v>
      </c>
      <c r="B3209" s="30" t="s">
        <v>2910</v>
      </c>
      <c r="C3209" s="30">
        <v>1</v>
      </c>
      <c r="D3209" s="30">
        <v>1</v>
      </c>
      <c r="F3209" s="24" t="str">
        <f>IFERROR(MATCH(A3209,기사별유입!$J$3:$J$3072,0),"")</f>
        <v/>
      </c>
      <c r="G3209" s="24" t="str">
        <f>IF(F3209="","",F3209&amp;"@"&amp;COUNTIF($F$1:F3209,F3209))</f>
        <v/>
      </c>
      <c r="H3209" s="24" t="str">
        <f t="shared" si="50"/>
        <v>Google 검색</v>
      </c>
      <c r="J3209" s="24" t="str">
        <f>IF(F3209="","",INDEX('기사 리스트'!B:B,MATCH("https://skinnonews.com"&amp;A3209,'기사 리스트'!C:C,0)))</f>
        <v/>
      </c>
    </row>
    <row r="3210" spans="1:10">
      <c r="A3210" s="30" t="s">
        <v>2690</v>
      </c>
      <c r="B3210" s="30" t="s">
        <v>2910</v>
      </c>
      <c r="C3210" s="30">
        <v>1</v>
      </c>
      <c r="D3210" s="30">
        <v>1</v>
      </c>
      <c r="F3210" s="24" t="str">
        <f>IFERROR(MATCH(A3210,기사별유입!$J$3:$J$3072,0),"")</f>
        <v/>
      </c>
      <c r="G3210" s="24" t="str">
        <f>IF(F3210="","",F3210&amp;"@"&amp;COUNTIF($F$1:F3210,F3210))</f>
        <v/>
      </c>
      <c r="H3210" s="24" t="str">
        <f t="shared" si="50"/>
        <v>Google 검색</v>
      </c>
      <c r="J3210" s="24" t="str">
        <f>IF(F3210="","",INDEX('기사 리스트'!B:B,MATCH("https://skinnonews.com"&amp;A3210,'기사 리스트'!C:C,0)))</f>
        <v/>
      </c>
    </row>
    <row r="3211" spans="1:10">
      <c r="A3211" s="30" t="s">
        <v>2691</v>
      </c>
      <c r="B3211" s="30" t="s">
        <v>2915</v>
      </c>
      <c r="C3211" s="30">
        <v>1</v>
      </c>
      <c r="D3211" s="30">
        <v>1</v>
      </c>
      <c r="F3211" s="24" t="str">
        <f>IFERROR(MATCH(A3211,기사별유입!$J$3:$J$3072,0),"")</f>
        <v/>
      </c>
      <c r="G3211" s="24" t="str">
        <f>IF(F3211="","",F3211&amp;"@"&amp;COUNTIF($F$1:F3211,F3211))</f>
        <v/>
      </c>
      <c r="H3211" s="24" t="str">
        <f t="shared" si="50"/>
        <v>Skgeocentric.com</v>
      </c>
      <c r="J3211" s="24" t="str">
        <f>IF(F3211="","",INDEX('기사 리스트'!B:B,MATCH("https://skinnonews.com"&amp;A3211,'기사 리스트'!C:C,0)))</f>
        <v/>
      </c>
    </row>
    <row r="3212" spans="1:10">
      <c r="A3212" s="30" t="s">
        <v>2692</v>
      </c>
      <c r="B3212" s="30" t="s">
        <v>2909</v>
      </c>
      <c r="C3212" s="30">
        <v>1</v>
      </c>
      <c r="D3212" s="30">
        <v>1</v>
      </c>
      <c r="F3212" s="24" t="str">
        <f>IFERROR(MATCH(A3212,기사별유입!$J$3:$J$3072,0),"")</f>
        <v/>
      </c>
      <c r="G3212" s="24" t="str">
        <f>IF(F3212="","",F3212&amp;"@"&amp;COUNTIF($F$1:F3212,F3212))</f>
        <v/>
      </c>
      <c r="H3212" s="24" t="str">
        <f t="shared" si="50"/>
        <v>직접유입</v>
      </c>
      <c r="J3212" s="24" t="str">
        <f>IF(F3212="","",INDEX('기사 리스트'!B:B,MATCH("https://skinnonews.com"&amp;A3212,'기사 리스트'!C:C,0)))</f>
        <v/>
      </c>
    </row>
    <row r="3213" spans="1:10">
      <c r="A3213" s="30" t="s">
        <v>1625</v>
      </c>
      <c r="B3213" s="30" t="s">
        <v>2909</v>
      </c>
      <c r="C3213" s="30">
        <v>1</v>
      </c>
      <c r="D3213" s="30">
        <v>1</v>
      </c>
      <c r="F3213" s="24" t="str">
        <f>IFERROR(MATCH(A3213,기사별유입!$J$3:$J$3072,0),"")</f>
        <v/>
      </c>
      <c r="G3213" s="24" t="str">
        <f>IF(F3213="","",F3213&amp;"@"&amp;COUNTIF($F$1:F3213,F3213))</f>
        <v/>
      </c>
      <c r="H3213" s="24" t="str">
        <f t="shared" si="50"/>
        <v>직접유입</v>
      </c>
      <c r="J3213" s="24" t="str">
        <f>IF(F3213="","",INDEX('기사 리스트'!B:B,MATCH("https://skinnonews.com"&amp;A3213,'기사 리스트'!C:C,0)))</f>
        <v/>
      </c>
    </row>
    <row r="3214" spans="1:10">
      <c r="A3214" s="30" t="s">
        <v>2515</v>
      </c>
      <c r="B3214" s="30" t="s">
        <v>2910</v>
      </c>
      <c r="C3214" s="30">
        <v>1</v>
      </c>
      <c r="D3214" s="30">
        <v>1</v>
      </c>
      <c r="F3214" s="24" t="str">
        <f>IFERROR(MATCH(A3214,기사별유입!$J$3:$J$3072,0),"")</f>
        <v/>
      </c>
      <c r="G3214" s="24" t="str">
        <f>IF(F3214="","",F3214&amp;"@"&amp;COUNTIF($F$1:F3214,F3214))</f>
        <v/>
      </c>
      <c r="H3214" s="24" t="str">
        <f t="shared" si="50"/>
        <v>Google 검색</v>
      </c>
      <c r="J3214" s="24" t="str">
        <f>IF(F3214="","",INDEX('기사 리스트'!B:B,MATCH("https://skinnonews.com"&amp;A3214,'기사 리스트'!C:C,0)))</f>
        <v/>
      </c>
    </row>
    <row r="3215" spans="1:10">
      <c r="A3215" s="30" t="s">
        <v>1542</v>
      </c>
      <c r="B3215" s="30" t="s">
        <v>2909</v>
      </c>
      <c r="C3215" s="30">
        <v>1</v>
      </c>
      <c r="D3215" s="30">
        <v>1</v>
      </c>
      <c r="F3215" s="24" t="str">
        <f>IFERROR(MATCH(A3215,기사별유입!$J$3:$J$3072,0),"")</f>
        <v/>
      </c>
      <c r="G3215" s="24" t="str">
        <f>IF(F3215="","",F3215&amp;"@"&amp;COUNTIF($F$1:F3215,F3215))</f>
        <v/>
      </c>
      <c r="H3215" s="24" t="str">
        <f t="shared" si="50"/>
        <v>직접유입</v>
      </c>
      <c r="J3215" s="24" t="str">
        <f>IF(F3215="","",INDEX('기사 리스트'!B:B,MATCH("https://skinnonews.com"&amp;A3215,'기사 리스트'!C:C,0)))</f>
        <v/>
      </c>
    </row>
    <row r="3216" spans="1:10">
      <c r="A3216" s="30" t="s">
        <v>1542</v>
      </c>
      <c r="B3216" s="30" t="s">
        <v>2916</v>
      </c>
      <c r="C3216" s="30">
        <v>1</v>
      </c>
      <c r="D3216" s="30">
        <v>1</v>
      </c>
      <c r="F3216" s="24" t="str">
        <f>IFERROR(MATCH(A3216,기사별유입!$J$3:$J$3072,0),"")</f>
        <v/>
      </c>
      <c r="G3216" s="24" t="str">
        <f>IF(F3216="","",F3216&amp;"@"&amp;COUNTIF($F$1:F3216,F3216))</f>
        <v/>
      </c>
      <c r="H3216" s="24" t="str">
        <f t="shared" si="50"/>
        <v>Bing</v>
      </c>
      <c r="J3216" s="24" t="str">
        <f>IF(F3216="","",INDEX('기사 리스트'!B:B,MATCH("https://skinnonews.com"&amp;A3216,'기사 리스트'!C:C,0)))</f>
        <v/>
      </c>
    </row>
    <row r="3217" spans="1:10">
      <c r="A3217" s="30" t="s">
        <v>1542</v>
      </c>
      <c r="B3217" s="30" t="s">
        <v>2911</v>
      </c>
      <c r="C3217" s="30">
        <v>1</v>
      </c>
      <c r="D3217" s="30">
        <v>1</v>
      </c>
      <c r="F3217" s="24" t="str">
        <f>IFERROR(MATCH(A3217,기사별유입!$J$3:$J$3072,0),"")</f>
        <v/>
      </c>
      <c r="G3217" s="24" t="str">
        <f>IF(F3217="","",F3217&amp;"@"&amp;COUNTIF($F$1:F3217,F3217))</f>
        <v/>
      </c>
      <c r="H3217" s="24" t="str">
        <f t="shared" si="50"/>
        <v>Naver 검색</v>
      </c>
      <c r="J3217" s="24" t="str">
        <f>IF(F3217="","",INDEX('기사 리스트'!B:B,MATCH("https://skinnonews.com"&amp;A3217,'기사 리스트'!C:C,0)))</f>
        <v/>
      </c>
    </row>
    <row r="3218" spans="1:10">
      <c r="A3218" s="30" t="s">
        <v>1542</v>
      </c>
      <c r="B3218" s="30" t="s">
        <v>2925</v>
      </c>
      <c r="C3218" s="30">
        <v>1</v>
      </c>
      <c r="D3218" s="30">
        <v>1</v>
      </c>
      <c r="F3218" s="24" t="str">
        <f>IFERROR(MATCH(A3218,기사별유입!$J$3:$J$3072,0),"")</f>
        <v/>
      </c>
      <c r="G3218" s="24" t="str">
        <f>IF(F3218="","",F3218&amp;"@"&amp;COUNTIF($F$1:F3218,F3218))</f>
        <v/>
      </c>
      <c r="H3218" s="24" t="str">
        <f t="shared" si="50"/>
        <v>Naver.com</v>
      </c>
      <c r="J3218" s="24" t="str">
        <f>IF(F3218="","",INDEX('기사 리스트'!B:B,MATCH("https://skinnonews.com"&amp;A3218,'기사 리스트'!C:C,0)))</f>
        <v/>
      </c>
    </row>
    <row r="3219" spans="1:10">
      <c r="A3219" s="30" t="s">
        <v>2379</v>
      </c>
      <c r="B3219" s="30" t="s">
        <v>2935</v>
      </c>
      <c r="C3219" s="30">
        <v>1</v>
      </c>
      <c r="D3219" s="30">
        <v>1</v>
      </c>
      <c r="F3219" s="24" t="str">
        <f>IFERROR(MATCH(A3219,기사별유입!$J$3:$J$3072,0),"")</f>
        <v/>
      </c>
      <c r="G3219" s="24" t="str">
        <f>IF(F3219="","",F3219&amp;"@"&amp;COUNTIF($F$1:F3219,F3219))</f>
        <v/>
      </c>
      <c r="H3219" s="24" t="str">
        <f t="shared" si="50"/>
        <v>M.search.naver.com</v>
      </c>
      <c r="J3219" s="24" t="str">
        <f>IF(F3219="","",INDEX('기사 리스트'!B:B,MATCH("https://skinnonews.com"&amp;A3219,'기사 리스트'!C:C,0)))</f>
        <v/>
      </c>
    </row>
    <row r="3220" spans="1:10">
      <c r="A3220" s="30" t="s">
        <v>2379</v>
      </c>
      <c r="B3220" s="30" t="s">
        <v>2925</v>
      </c>
      <c r="C3220" s="30">
        <v>1</v>
      </c>
      <c r="D3220" s="30">
        <v>1</v>
      </c>
      <c r="F3220" s="24" t="str">
        <f>IFERROR(MATCH(A3220,기사별유입!$J$3:$J$3072,0),"")</f>
        <v/>
      </c>
      <c r="G3220" s="24" t="str">
        <f>IF(F3220="","",F3220&amp;"@"&amp;COUNTIF($F$1:F3220,F3220))</f>
        <v/>
      </c>
      <c r="H3220" s="24" t="str">
        <f t="shared" si="50"/>
        <v>Naver.com</v>
      </c>
      <c r="J3220" s="24" t="str">
        <f>IF(F3220="","",INDEX('기사 리스트'!B:B,MATCH("https://skinnonews.com"&amp;A3220,'기사 리스트'!C:C,0)))</f>
        <v/>
      </c>
    </row>
    <row r="3221" spans="1:10">
      <c r="A3221" s="30" t="s">
        <v>1600</v>
      </c>
      <c r="B3221" s="30" t="s">
        <v>2925</v>
      </c>
      <c r="C3221" s="30">
        <v>1</v>
      </c>
      <c r="D3221" s="30">
        <v>1</v>
      </c>
      <c r="F3221" s="24" t="str">
        <f>IFERROR(MATCH(A3221,기사별유입!$J$3:$J$3072,0),"")</f>
        <v/>
      </c>
      <c r="G3221" s="24" t="str">
        <f>IF(F3221="","",F3221&amp;"@"&amp;COUNTIF($F$1:F3221,F3221))</f>
        <v/>
      </c>
      <c r="H3221" s="24" t="str">
        <f t="shared" si="50"/>
        <v>Naver.com</v>
      </c>
      <c r="J3221" s="24" t="str">
        <f>IF(F3221="","",INDEX('기사 리스트'!B:B,MATCH("https://skinnonews.com"&amp;A3221,'기사 리스트'!C:C,0)))</f>
        <v/>
      </c>
    </row>
    <row r="3222" spans="1:10">
      <c r="A3222" s="30" t="s">
        <v>1971</v>
      </c>
      <c r="B3222" s="30" t="s">
        <v>2909</v>
      </c>
      <c r="C3222" s="30">
        <v>1</v>
      </c>
      <c r="D3222" s="30">
        <v>1</v>
      </c>
      <c r="F3222" s="24" t="str">
        <f>IFERROR(MATCH(A3222,기사별유입!$J$3:$J$3072,0),"")</f>
        <v/>
      </c>
      <c r="G3222" s="24" t="str">
        <f>IF(F3222="","",F3222&amp;"@"&amp;COUNTIF($F$1:F3222,F3222))</f>
        <v/>
      </c>
      <c r="H3222" s="24" t="str">
        <f t="shared" si="50"/>
        <v>직접유입</v>
      </c>
      <c r="J3222" s="24" t="str">
        <f>IF(F3222="","",INDEX('기사 리스트'!B:B,MATCH("https://skinnonews.com"&amp;A3222,'기사 리스트'!C:C,0)))</f>
        <v/>
      </c>
    </row>
    <row r="3223" spans="1:10">
      <c r="A3223" s="30" t="s">
        <v>1971</v>
      </c>
      <c r="B3223" s="30" t="s">
        <v>2935</v>
      </c>
      <c r="C3223" s="30">
        <v>1</v>
      </c>
      <c r="D3223" s="30">
        <v>1</v>
      </c>
      <c r="F3223" s="24" t="str">
        <f>IFERROR(MATCH(A3223,기사별유입!$J$3:$J$3072,0),"")</f>
        <v/>
      </c>
      <c r="G3223" s="24" t="str">
        <f>IF(F3223="","",F3223&amp;"@"&amp;COUNTIF($F$1:F3223,F3223))</f>
        <v/>
      </c>
      <c r="H3223" s="24" t="str">
        <f t="shared" si="50"/>
        <v>M.search.naver.com</v>
      </c>
      <c r="J3223" s="24" t="str">
        <f>IF(F3223="","",INDEX('기사 리스트'!B:B,MATCH("https://skinnonews.com"&amp;A3223,'기사 리스트'!C:C,0)))</f>
        <v/>
      </c>
    </row>
    <row r="3224" spans="1:10">
      <c r="A3224" s="30" t="s">
        <v>1971</v>
      </c>
      <c r="B3224" s="30" t="s">
        <v>2911</v>
      </c>
      <c r="C3224" s="30">
        <v>1</v>
      </c>
      <c r="D3224" s="30">
        <v>1</v>
      </c>
      <c r="F3224" s="24" t="str">
        <f>IFERROR(MATCH(A3224,기사별유입!$J$3:$J$3072,0),"")</f>
        <v/>
      </c>
      <c r="G3224" s="24" t="str">
        <f>IF(F3224="","",F3224&amp;"@"&amp;COUNTIF($F$1:F3224,F3224))</f>
        <v/>
      </c>
      <c r="H3224" s="24" t="str">
        <f t="shared" si="50"/>
        <v>Naver 검색</v>
      </c>
      <c r="J3224" s="24" t="str">
        <f>IF(F3224="","",INDEX('기사 리스트'!B:B,MATCH("https://skinnonews.com"&amp;A3224,'기사 리스트'!C:C,0)))</f>
        <v/>
      </c>
    </row>
    <row r="3225" spans="1:10">
      <c r="A3225" s="30" t="s">
        <v>1971</v>
      </c>
      <c r="B3225" s="30" t="s">
        <v>2913</v>
      </c>
      <c r="C3225" s="30">
        <v>1</v>
      </c>
      <c r="D3225" s="30">
        <v>1</v>
      </c>
      <c r="F3225" s="24" t="str">
        <f>IFERROR(MATCH(A3225,기사별유입!$J$3:$J$3072,0),"")</f>
        <v/>
      </c>
      <c r="G3225" s="24" t="str">
        <f>IF(F3225="","",F3225&amp;"@"&amp;COUNTIF($F$1:F3225,F3225))</f>
        <v/>
      </c>
      <c r="H3225" s="24" t="str">
        <f t="shared" si="50"/>
        <v>Sk-on.com</v>
      </c>
      <c r="J3225" s="24" t="str">
        <f>IF(F3225="","",INDEX('기사 리스트'!B:B,MATCH("https://skinnonews.com"&amp;A3225,'기사 리스트'!C:C,0)))</f>
        <v/>
      </c>
    </row>
    <row r="3226" spans="1:10">
      <c r="A3226" s="30" t="s">
        <v>1972</v>
      </c>
      <c r="B3226" s="30" t="s">
        <v>2909</v>
      </c>
      <c r="C3226" s="30">
        <v>1</v>
      </c>
      <c r="D3226" s="30">
        <v>1</v>
      </c>
      <c r="F3226" s="24" t="str">
        <f>IFERROR(MATCH(A3226,기사별유입!$J$3:$J$3072,0),"")</f>
        <v/>
      </c>
      <c r="G3226" s="24" t="str">
        <f>IF(F3226="","",F3226&amp;"@"&amp;COUNTIF($F$1:F3226,F3226))</f>
        <v/>
      </c>
      <c r="H3226" s="24" t="str">
        <f t="shared" si="50"/>
        <v>직접유입</v>
      </c>
      <c r="J3226" s="24" t="str">
        <f>IF(F3226="","",INDEX('기사 리스트'!B:B,MATCH("https://skinnonews.com"&amp;A3226,'기사 리스트'!C:C,0)))</f>
        <v/>
      </c>
    </row>
    <row r="3227" spans="1:10">
      <c r="A3227" s="30" t="s">
        <v>1972</v>
      </c>
      <c r="B3227" s="30" t="s">
        <v>4567</v>
      </c>
      <c r="C3227" s="30">
        <v>1</v>
      </c>
      <c r="D3227" s="30">
        <v>1</v>
      </c>
      <c r="F3227" s="24" t="str">
        <f>IFERROR(MATCH(A3227,기사별유입!$J$3:$J$3072,0),"")</f>
        <v/>
      </c>
      <c r="G3227" s="24" t="str">
        <f>IF(F3227="","",F3227&amp;"@"&amp;COUNTIF($F$1:F3227,F3227))</f>
        <v/>
      </c>
      <c r="H3227" s="24" t="str">
        <f t="shared" si="50"/>
        <v>Ep.joins.net</v>
      </c>
      <c r="J3227" s="24" t="str">
        <f>IF(F3227="","",INDEX('기사 리스트'!B:B,MATCH("https://skinnonews.com"&amp;A3227,'기사 리스트'!C:C,0)))</f>
        <v/>
      </c>
    </row>
    <row r="3228" spans="1:10">
      <c r="A3228" s="30" t="s">
        <v>3255</v>
      </c>
      <c r="B3228" s="30" t="s">
        <v>2911</v>
      </c>
      <c r="C3228" s="30">
        <v>1</v>
      </c>
      <c r="D3228" s="30">
        <v>1</v>
      </c>
      <c r="F3228" s="24" t="str">
        <f>IFERROR(MATCH(A3228,기사별유입!$J$3:$J$3072,0),"")</f>
        <v/>
      </c>
      <c r="G3228" s="24" t="str">
        <f>IF(F3228="","",F3228&amp;"@"&amp;COUNTIF($F$1:F3228,F3228))</f>
        <v/>
      </c>
      <c r="H3228" s="24" t="str">
        <f t="shared" si="50"/>
        <v>Naver 검색</v>
      </c>
      <c r="J3228" s="24" t="str">
        <f>IF(F3228="","",INDEX('기사 리스트'!B:B,MATCH("https://skinnonews.com"&amp;A3228,'기사 리스트'!C:C,0)))</f>
        <v/>
      </c>
    </row>
    <row r="3229" spans="1:10">
      <c r="A3229" s="30" t="s">
        <v>2516</v>
      </c>
      <c r="B3229" s="30" t="s">
        <v>2921</v>
      </c>
      <c r="C3229" s="30">
        <v>1</v>
      </c>
      <c r="D3229" s="30">
        <v>1</v>
      </c>
      <c r="F3229" s="24" t="str">
        <f>IFERROR(MATCH(A3229,기사별유입!$J$3:$J$3072,0),"")</f>
        <v/>
      </c>
      <c r="G3229" s="24" t="str">
        <f>IF(F3229="","",F3229&amp;"@"&amp;COUNTIF($F$1:F3229,F3229))</f>
        <v/>
      </c>
      <c r="H3229" s="24" t="str">
        <f t="shared" si="50"/>
        <v>Skietechnology.com</v>
      </c>
      <c r="J3229" s="24" t="str">
        <f>IF(F3229="","",INDEX('기사 리스트'!B:B,MATCH("https://skinnonews.com"&amp;A3229,'기사 리스트'!C:C,0)))</f>
        <v/>
      </c>
    </row>
    <row r="3230" spans="1:10">
      <c r="A3230" s="30" t="s">
        <v>2693</v>
      </c>
      <c r="B3230" s="30" t="s">
        <v>2910</v>
      </c>
      <c r="C3230" s="30">
        <v>1</v>
      </c>
      <c r="D3230" s="30">
        <v>1</v>
      </c>
      <c r="F3230" s="24" t="str">
        <f>IFERROR(MATCH(A3230,기사별유입!$J$3:$J$3072,0),"")</f>
        <v/>
      </c>
      <c r="G3230" s="24" t="str">
        <f>IF(F3230="","",F3230&amp;"@"&amp;COUNTIF($F$1:F3230,F3230))</f>
        <v/>
      </c>
      <c r="H3230" s="24" t="str">
        <f t="shared" si="50"/>
        <v>Google 검색</v>
      </c>
      <c r="J3230" s="24" t="str">
        <f>IF(F3230="","",INDEX('기사 리스트'!B:B,MATCH("https://skinnonews.com"&amp;A3230,'기사 리스트'!C:C,0)))</f>
        <v/>
      </c>
    </row>
    <row r="3231" spans="1:10">
      <c r="A3231" s="30" t="s">
        <v>2693</v>
      </c>
      <c r="B3231" s="30" t="s">
        <v>2911</v>
      </c>
      <c r="C3231" s="30">
        <v>1</v>
      </c>
      <c r="D3231" s="30">
        <v>1</v>
      </c>
      <c r="F3231" s="24" t="str">
        <f>IFERROR(MATCH(A3231,기사별유입!$J$3:$J$3072,0),"")</f>
        <v/>
      </c>
      <c r="G3231" s="24" t="str">
        <f>IF(F3231="","",F3231&amp;"@"&amp;COUNTIF($F$1:F3231,F3231))</f>
        <v/>
      </c>
      <c r="H3231" s="24" t="str">
        <f t="shared" si="50"/>
        <v>Naver 검색</v>
      </c>
      <c r="J3231" s="24" t="str">
        <f>IF(F3231="","",INDEX('기사 리스트'!B:B,MATCH("https://skinnonews.com"&amp;A3231,'기사 리스트'!C:C,0)))</f>
        <v/>
      </c>
    </row>
    <row r="3232" spans="1:10">
      <c r="A3232" s="30" t="s">
        <v>2693</v>
      </c>
      <c r="B3232" s="30" t="s">
        <v>2925</v>
      </c>
      <c r="C3232" s="30">
        <v>1</v>
      </c>
      <c r="D3232" s="30">
        <v>1</v>
      </c>
      <c r="F3232" s="24" t="str">
        <f>IFERROR(MATCH(A3232,기사별유입!$J$3:$J$3072,0),"")</f>
        <v/>
      </c>
      <c r="G3232" s="24" t="str">
        <f>IF(F3232="","",F3232&amp;"@"&amp;COUNTIF($F$1:F3232,F3232))</f>
        <v/>
      </c>
      <c r="H3232" s="24" t="str">
        <f t="shared" si="50"/>
        <v>Naver.com</v>
      </c>
      <c r="J3232" s="24" t="str">
        <f>IF(F3232="","",INDEX('기사 리스트'!B:B,MATCH("https://skinnonews.com"&amp;A3232,'기사 리스트'!C:C,0)))</f>
        <v/>
      </c>
    </row>
    <row r="3233" spans="1:10">
      <c r="A3233" s="30" t="s">
        <v>2380</v>
      </c>
      <c r="B3233" s="30" t="s">
        <v>2910</v>
      </c>
      <c r="C3233" s="30">
        <v>1</v>
      </c>
      <c r="D3233" s="30">
        <v>1</v>
      </c>
      <c r="F3233" s="24" t="str">
        <f>IFERROR(MATCH(A3233,기사별유입!$J$3:$J$3072,0),"")</f>
        <v/>
      </c>
      <c r="G3233" s="24" t="str">
        <f>IF(F3233="","",F3233&amp;"@"&amp;COUNTIF($F$1:F3233,F3233))</f>
        <v/>
      </c>
      <c r="H3233" s="24" t="str">
        <f t="shared" si="50"/>
        <v>Google 검색</v>
      </c>
      <c r="J3233" s="24" t="str">
        <f>IF(F3233="","",INDEX('기사 리스트'!B:B,MATCH("https://skinnonews.com"&amp;A3233,'기사 리스트'!C:C,0)))</f>
        <v/>
      </c>
    </row>
    <row r="3234" spans="1:10">
      <c r="A3234" s="30" t="s">
        <v>2380</v>
      </c>
      <c r="B3234" s="30" t="s">
        <v>2911</v>
      </c>
      <c r="C3234" s="30">
        <v>1</v>
      </c>
      <c r="D3234" s="30">
        <v>1</v>
      </c>
      <c r="F3234" s="24" t="str">
        <f>IFERROR(MATCH(A3234,기사별유입!$J$3:$J$3072,0),"")</f>
        <v/>
      </c>
      <c r="G3234" s="24" t="str">
        <f>IF(F3234="","",F3234&amp;"@"&amp;COUNTIF($F$1:F3234,F3234))</f>
        <v/>
      </c>
      <c r="H3234" s="24" t="str">
        <f t="shared" si="50"/>
        <v>Naver 검색</v>
      </c>
      <c r="J3234" s="24" t="str">
        <f>IF(F3234="","",INDEX('기사 리스트'!B:B,MATCH("https://skinnonews.com"&amp;A3234,'기사 리스트'!C:C,0)))</f>
        <v/>
      </c>
    </row>
    <row r="3235" spans="1:10">
      <c r="A3235" s="30" t="s">
        <v>1570</v>
      </c>
      <c r="B3235" s="30" t="s">
        <v>2916</v>
      </c>
      <c r="C3235" s="30">
        <v>1</v>
      </c>
      <c r="D3235" s="30">
        <v>1</v>
      </c>
      <c r="F3235" s="24" t="str">
        <f>IFERROR(MATCH(A3235,기사별유입!$J$3:$J$3072,0),"")</f>
        <v/>
      </c>
      <c r="G3235" s="24" t="str">
        <f>IF(F3235="","",F3235&amp;"@"&amp;COUNTIF($F$1:F3235,F3235))</f>
        <v/>
      </c>
      <c r="H3235" s="24" t="str">
        <f t="shared" si="50"/>
        <v>Bing</v>
      </c>
      <c r="J3235" s="24" t="str">
        <f>IF(F3235="","",INDEX('기사 리스트'!B:B,MATCH("https://skinnonews.com"&amp;A3235,'기사 리스트'!C:C,0)))</f>
        <v/>
      </c>
    </row>
    <row r="3236" spans="1:10">
      <c r="A3236" s="30" t="s">
        <v>1570</v>
      </c>
      <c r="B3236" s="30" t="s">
        <v>2925</v>
      </c>
      <c r="C3236" s="30">
        <v>1</v>
      </c>
      <c r="D3236" s="30">
        <v>1</v>
      </c>
      <c r="F3236" s="24" t="str">
        <f>IFERROR(MATCH(A3236,기사별유입!$J$3:$J$3072,0),"")</f>
        <v/>
      </c>
      <c r="G3236" s="24" t="str">
        <f>IF(F3236="","",F3236&amp;"@"&amp;COUNTIF($F$1:F3236,F3236))</f>
        <v/>
      </c>
      <c r="H3236" s="24" t="str">
        <f t="shared" si="50"/>
        <v>Naver.com</v>
      </c>
      <c r="J3236" s="24" t="str">
        <f>IF(F3236="","",INDEX('기사 리스트'!B:B,MATCH("https://skinnonews.com"&amp;A3236,'기사 리스트'!C:C,0)))</f>
        <v/>
      </c>
    </row>
    <row r="3237" spans="1:10">
      <c r="A3237" s="30" t="s">
        <v>1559</v>
      </c>
      <c r="B3237" s="30" t="s">
        <v>2911</v>
      </c>
      <c r="C3237" s="30">
        <v>1</v>
      </c>
      <c r="D3237" s="30">
        <v>1</v>
      </c>
      <c r="F3237" s="24" t="str">
        <f>IFERROR(MATCH(A3237,기사별유입!$J$3:$J$3072,0),"")</f>
        <v/>
      </c>
      <c r="G3237" s="24" t="str">
        <f>IF(F3237="","",F3237&amp;"@"&amp;COUNTIF($F$1:F3237,F3237))</f>
        <v/>
      </c>
      <c r="H3237" s="24" t="str">
        <f t="shared" si="50"/>
        <v>Naver 검색</v>
      </c>
      <c r="J3237" s="24" t="str">
        <f>IF(F3237="","",INDEX('기사 리스트'!B:B,MATCH("https://skinnonews.com"&amp;A3237,'기사 리스트'!C:C,0)))</f>
        <v/>
      </c>
    </row>
    <row r="3238" spans="1:10">
      <c r="A3238" s="30" t="s">
        <v>2381</v>
      </c>
      <c r="B3238" s="30" t="s">
        <v>2916</v>
      </c>
      <c r="C3238" s="30">
        <v>1</v>
      </c>
      <c r="D3238" s="30">
        <v>1</v>
      </c>
      <c r="F3238" s="24" t="str">
        <f>IFERROR(MATCH(A3238,기사별유입!$J$3:$J$3072,0),"")</f>
        <v/>
      </c>
      <c r="G3238" s="24" t="str">
        <f>IF(F3238="","",F3238&amp;"@"&amp;COUNTIF($F$1:F3238,F3238))</f>
        <v/>
      </c>
      <c r="H3238" s="24" t="str">
        <f t="shared" si="50"/>
        <v>Bing</v>
      </c>
      <c r="J3238" s="24" t="str">
        <f>IF(F3238="","",INDEX('기사 리스트'!B:B,MATCH("https://skinnonews.com"&amp;A3238,'기사 리스트'!C:C,0)))</f>
        <v/>
      </c>
    </row>
    <row r="3239" spans="1:10">
      <c r="A3239" s="30" t="s">
        <v>3899</v>
      </c>
      <c r="B3239" s="30" t="s">
        <v>2911</v>
      </c>
      <c r="C3239" s="30">
        <v>1</v>
      </c>
      <c r="D3239" s="30">
        <v>1</v>
      </c>
      <c r="F3239" s="24" t="str">
        <f>IFERROR(MATCH(A3239,기사별유입!$J$3:$J$3072,0),"")</f>
        <v/>
      </c>
      <c r="G3239" s="24" t="str">
        <f>IF(F3239="","",F3239&amp;"@"&amp;COUNTIF($F$1:F3239,F3239))</f>
        <v/>
      </c>
      <c r="H3239" s="24" t="str">
        <f t="shared" si="50"/>
        <v>Naver 검색</v>
      </c>
      <c r="J3239" s="24" t="str">
        <f>IF(F3239="","",INDEX('기사 리스트'!B:B,MATCH("https://skinnonews.com"&amp;A3239,'기사 리스트'!C:C,0)))</f>
        <v/>
      </c>
    </row>
    <row r="3240" spans="1:10">
      <c r="A3240" s="30" t="s">
        <v>1672</v>
      </c>
      <c r="B3240" s="30" t="s">
        <v>2911</v>
      </c>
      <c r="C3240" s="30">
        <v>1</v>
      </c>
      <c r="D3240" s="30">
        <v>1</v>
      </c>
      <c r="F3240" s="24" t="str">
        <f>IFERROR(MATCH(A3240,기사별유입!$J$3:$J$3072,0),"")</f>
        <v/>
      </c>
      <c r="G3240" s="24" t="str">
        <f>IF(F3240="","",F3240&amp;"@"&amp;COUNTIF($F$1:F3240,F3240))</f>
        <v/>
      </c>
      <c r="H3240" s="24" t="str">
        <f t="shared" si="50"/>
        <v>Naver 검색</v>
      </c>
      <c r="J3240" s="24" t="str">
        <f>IF(F3240="","",INDEX('기사 리스트'!B:B,MATCH("https://skinnonews.com"&amp;A3240,'기사 리스트'!C:C,0)))</f>
        <v/>
      </c>
    </row>
    <row r="3241" spans="1:10">
      <c r="A3241" s="30" t="s">
        <v>1673</v>
      </c>
      <c r="B3241" s="30" t="s">
        <v>2911</v>
      </c>
      <c r="C3241" s="30">
        <v>1</v>
      </c>
      <c r="D3241" s="30">
        <v>1</v>
      </c>
      <c r="F3241" s="24" t="str">
        <f>IFERROR(MATCH(A3241,기사별유입!$J$3:$J$3072,0),"")</f>
        <v/>
      </c>
      <c r="G3241" s="24" t="str">
        <f>IF(F3241="","",F3241&amp;"@"&amp;COUNTIF($F$1:F3241,F3241))</f>
        <v/>
      </c>
      <c r="H3241" s="24" t="str">
        <f t="shared" si="50"/>
        <v>Naver 검색</v>
      </c>
      <c r="J3241" s="24" t="str">
        <f>IF(F3241="","",INDEX('기사 리스트'!B:B,MATCH("https://skinnonews.com"&amp;A3241,'기사 리스트'!C:C,0)))</f>
        <v/>
      </c>
    </row>
    <row r="3242" spans="1:10">
      <c r="A3242" s="30" t="s">
        <v>1673</v>
      </c>
      <c r="B3242" s="30" t="s">
        <v>2925</v>
      </c>
      <c r="C3242" s="30">
        <v>1</v>
      </c>
      <c r="D3242" s="30">
        <v>1</v>
      </c>
      <c r="F3242" s="24" t="str">
        <f>IFERROR(MATCH(A3242,기사별유입!$J$3:$J$3072,0),"")</f>
        <v/>
      </c>
      <c r="G3242" s="24" t="str">
        <f>IF(F3242="","",F3242&amp;"@"&amp;COUNTIF($F$1:F3242,F3242))</f>
        <v/>
      </c>
      <c r="H3242" s="24" t="str">
        <f t="shared" si="50"/>
        <v>Naver.com</v>
      </c>
      <c r="J3242" s="24" t="str">
        <f>IF(F3242="","",INDEX('기사 리스트'!B:B,MATCH("https://skinnonews.com"&amp;A3242,'기사 리스트'!C:C,0)))</f>
        <v/>
      </c>
    </row>
    <row r="3243" spans="1:10">
      <c r="A3243" s="30" t="s">
        <v>3168</v>
      </c>
      <c r="B3243" s="30" t="s">
        <v>2910</v>
      </c>
      <c r="C3243" s="30">
        <v>1</v>
      </c>
      <c r="D3243" s="30">
        <v>1</v>
      </c>
      <c r="F3243" s="24" t="str">
        <f>IFERROR(MATCH(A3243,기사별유입!$J$3:$J$3072,0),"")</f>
        <v/>
      </c>
      <c r="G3243" s="24" t="str">
        <f>IF(F3243="","",F3243&amp;"@"&amp;COUNTIF($F$1:F3243,F3243))</f>
        <v/>
      </c>
      <c r="H3243" s="24" t="str">
        <f t="shared" si="50"/>
        <v>Google 검색</v>
      </c>
      <c r="J3243" s="24" t="str">
        <f>IF(F3243="","",INDEX('기사 리스트'!B:B,MATCH("https://skinnonews.com"&amp;A3243,'기사 리스트'!C:C,0)))</f>
        <v/>
      </c>
    </row>
    <row r="3244" spans="1:10">
      <c r="A3244" s="30" t="s">
        <v>1705</v>
      </c>
      <c r="B3244" s="30" t="s">
        <v>2916</v>
      </c>
      <c r="C3244" s="30">
        <v>1</v>
      </c>
      <c r="D3244" s="30">
        <v>1</v>
      </c>
      <c r="F3244" s="24" t="str">
        <f>IFERROR(MATCH(A3244,기사별유입!$J$3:$J$3072,0),"")</f>
        <v/>
      </c>
      <c r="G3244" s="24" t="str">
        <f>IF(F3244="","",F3244&amp;"@"&amp;COUNTIF($F$1:F3244,F3244))</f>
        <v/>
      </c>
      <c r="H3244" s="24" t="str">
        <f t="shared" si="50"/>
        <v>Bing</v>
      </c>
      <c r="J3244" s="24" t="str">
        <f>IF(F3244="","",INDEX('기사 리스트'!B:B,MATCH("https://skinnonews.com"&amp;A3244,'기사 리스트'!C:C,0)))</f>
        <v/>
      </c>
    </row>
    <row r="3245" spans="1:10">
      <c r="A3245" s="30" t="s">
        <v>1705</v>
      </c>
      <c r="B3245" s="30" t="s">
        <v>2913</v>
      </c>
      <c r="C3245" s="30">
        <v>1</v>
      </c>
      <c r="D3245" s="30">
        <v>1</v>
      </c>
      <c r="F3245" s="24" t="str">
        <f>IFERROR(MATCH(A3245,기사별유입!$J$3:$J$3072,0),"")</f>
        <v/>
      </c>
      <c r="G3245" s="24" t="str">
        <f>IF(F3245="","",F3245&amp;"@"&amp;COUNTIF($F$1:F3245,F3245))</f>
        <v/>
      </c>
      <c r="H3245" s="24" t="str">
        <f t="shared" si="50"/>
        <v>Sk-on.com</v>
      </c>
      <c r="J3245" s="24" t="str">
        <f>IF(F3245="","",INDEX('기사 리스트'!B:B,MATCH("https://skinnonews.com"&amp;A3245,'기사 리스트'!C:C,0)))</f>
        <v/>
      </c>
    </row>
    <row r="3246" spans="1:10">
      <c r="A3246" s="30" t="s">
        <v>2064</v>
      </c>
      <c r="B3246" s="30" t="s">
        <v>2916</v>
      </c>
      <c r="C3246" s="30">
        <v>1</v>
      </c>
      <c r="D3246" s="30">
        <v>1</v>
      </c>
      <c r="F3246" s="24" t="str">
        <f>IFERROR(MATCH(A3246,기사별유입!$J$3:$J$3072,0),"")</f>
        <v/>
      </c>
      <c r="G3246" s="24" t="str">
        <f>IF(F3246="","",F3246&amp;"@"&amp;COUNTIF($F$1:F3246,F3246))</f>
        <v/>
      </c>
      <c r="H3246" s="24" t="str">
        <f t="shared" si="50"/>
        <v>Bing</v>
      </c>
      <c r="J3246" s="24" t="str">
        <f>IF(F3246="","",INDEX('기사 리스트'!B:B,MATCH("https://skinnonews.com"&amp;A3246,'기사 리스트'!C:C,0)))</f>
        <v/>
      </c>
    </row>
    <row r="3247" spans="1:10">
      <c r="A3247" s="30" t="s">
        <v>1674</v>
      </c>
      <c r="B3247" s="30" t="s">
        <v>2916</v>
      </c>
      <c r="C3247" s="30">
        <v>1</v>
      </c>
      <c r="D3247" s="30">
        <v>1</v>
      </c>
      <c r="F3247" s="24" t="str">
        <f>IFERROR(MATCH(A3247,기사별유입!$J$3:$J$3072,0),"")</f>
        <v/>
      </c>
      <c r="G3247" s="24" t="str">
        <f>IF(F3247="","",F3247&amp;"@"&amp;COUNTIF($F$1:F3247,F3247))</f>
        <v/>
      </c>
      <c r="H3247" s="24" t="str">
        <f t="shared" si="50"/>
        <v>Bing</v>
      </c>
      <c r="J3247" s="24" t="str">
        <f>IF(F3247="","",INDEX('기사 리스트'!B:B,MATCH("https://skinnonews.com"&amp;A3247,'기사 리스트'!C:C,0)))</f>
        <v/>
      </c>
    </row>
    <row r="3248" spans="1:10">
      <c r="A3248" s="30" t="s">
        <v>1674</v>
      </c>
      <c r="B3248" s="30" t="s">
        <v>2911</v>
      </c>
      <c r="C3248" s="30">
        <v>1</v>
      </c>
      <c r="D3248" s="30">
        <v>1</v>
      </c>
      <c r="F3248" s="24" t="str">
        <f>IFERROR(MATCH(A3248,기사별유입!$J$3:$J$3072,0),"")</f>
        <v/>
      </c>
      <c r="G3248" s="24" t="str">
        <f>IF(F3248="","",F3248&amp;"@"&amp;COUNTIF($F$1:F3248,F3248))</f>
        <v/>
      </c>
      <c r="H3248" s="24" t="str">
        <f t="shared" si="50"/>
        <v>Naver 검색</v>
      </c>
      <c r="J3248" s="24" t="str">
        <f>IF(F3248="","",INDEX('기사 리스트'!B:B,MATCH("https://skinnonews.com"&amp;A3248,'기사 리스트'!C:C,0)))</f>
        <v/>
      </c>
    </row>
    <row r="3249" spans="1:10">
      <c r="A3249" s="30" t="s">
        <v>1674</v>
      </c>
      <c r="B3249" s="30" t="s">
        <v>2925</v>
      </c>
      <c r="C3249" s="30">
        <v>1</v>
      </c>
      <c r="D3249" s="30">
        <v>1</v>
      </c>
      <c r="F3249" s="24" t="str">
        <f>IFERROR(MATCH(A3249,기사별유입!$J$3:$J$3072,0),"")</f>
        <v/>
      </c>
      <c r="G3249" s="24" t="str">
        <f>IF(F3249="","",F3249&amp;"@"&amp;COUNTIF($F$1:F3249,F3249))</f>
        <v/>
      </c>
      <c r="H3249" s="24" t="str">
        <f t="shared" si="50"/>
        <v>Naver.com</v>
      </c>
      <c r="J3249" s="24" t="str">
        <f>IF(F3249="","",INDEX('기사 리스트'!B:B,MATCH("https://skinnonews.com"&amp;A3249,'기사 리스트'!C:C,0)))</f>
        <v/>
      </c>
    </row>
    <row r="3250" spans="1:10">
      <c r="A3250" s="30" t="s">
        <v>2694</v>
      </c>
      <c r="B3250" s="30" t="s">
        <v>2909</v>
      </c>
      <c r="C3250" s="30">
        <v>1</v>
      </c>
      <c r="D3250" s="30">
        <v>1</v>
      </c>
      <c r="F3250" s="24" t="str">
        <f>IFERROR(MATCH(A3250,기사별유입!$J$3:$J$3072,0),"")</f>
        <v/>
      </c>
      <c r="G3250" s="24" t="str">
        <f>IF(F3250="","",F3250&amp;"@"&amp;COUNTIF($F$1:F3250,F3250))</f>
        <v/>
      </c>
      <c r="H3250" s="24" t="str">
        <f t="shared" si="50"/>
        <v>직접유입</v>
      </c>
      <c r="J3250" s="24" t="str">
        <f>IF(F3250="","",INDEX('기사 리스트'!B:B,MATCH("https://skinnonews.com"&amp;A3250,'기사 리스트'!C:C,0)))</f>
        <v/>
      </c>
    </row>
    <row r="3251" spans="1:10">
      <c r="A3251" s="30" t="s">
        <v>2694</v>
      </c>
      <c r="B3251" s="30" t="s">
        <v>2910</v>
      </c>
      <c r="C3251" s="30">
        <v>1</v>
      </c>
      <c r="D3251" s="30">
        <v>1</v>
      </c>
      <c r="F3251" s="24" t="str">
        <f>IFERROR(MATCH(A3251,기사별유입!$J$3:$J$3072,0),"")</f>
        <v/>
      </c>
      <c r="G3251" s="24" t="str">
        <f>IF(F3251="","",F3251&amp;"@"&amp;COUNTIF($F$1:F3251,F3251))</f>
        <v/>
      </c>
      <c r="H3251" s="24" t="str">
        <f t="shared" si="50"/>
        <v>Google 검색</v>
      </c>
      <c r="J3251" s="24" t="str">
        <f>IF(F3251="","",INDEX('기사 리스트'!B:B,MATCH("https://skinnonews.com"&amp;A3251,'기사 리스트'!C:C,0)))</f>
        <v/>
      </c>
    </row>
    <row r="3252" spans="1:10">
      <c r="A3252" s="30" t="s">
        <v>1857</v>
      </c>
      <c r="B3252" s="30" t="s">
        <v>2911</v>
      </c>
      <c r="C3252" s="30">
        <v>1</v>
      </c>
      <c r="D3252" s="30">
        <v>1</v>
      </c>
      <c r="F3252" s="24" t="str">
        <f>IFERROR(MATCH(A3252,기사별유입!$J$3:$J$3072,0),"")</f>
        <v/>
      </c>
      <c r="G3252" s="24" t="str">
        <f>IF(F3252="","",F3252&amp;"@"&amp;COUNTIF($F$1:F3252,F3252))</f>
        <v/>
      </c>
      <c r="H3252" s="24" t="str">
        <f t="shared" si="50"/>
        <v>Naver 검색</v>
      </c>
      <c r="J3252" s="24" t="str">
        <f>IF(F3252="","",INDEX('기사 리스트'!B:B,MATCH("https://skinnonews.com"&amp;A3252,'기사 리스트'!C:C,0)))</f>
        <v/>
      </c>
    </row>
    <row r="3253" spans="1:10">
      <c r="A3253" s="30" t="s">
        <v>1543</v>
      </c>
      <c r="B3253" s="30" t="s">
        <v>2911</v>
      </c>
      <c r="C3253" s="30">
        <v>1</v>
      </c>
      <c r="D3253" s="30">
        <v>1</v>
      </c>
      <c r="F3253" s="24" t="str">
        <f>IFERROR(MATCH(A3253,기사별유입!$J$3:$J$3072,0),"")</f>
        <v/>
      </c>
      <c r="G3253" s="24" t="str">
        <f>IF(F3253="","",F3253&amp;"@"&amp;COUNTIF($F$1:F3253,F3253))</f>
        <v/>
      </c>
      <c r="H3253" s="24" t="str">
        <f t="shared" si="50"/>
        <v>Naver 검색</v>
      </c>
      <c r="J3253" s="24" t="str">
        <f>IF(F3253="","",INDEX('기사 리스트'!B:B,MATCH("https://skinnonews.com"&amp;A3253,'기사 리스트'!C:C,0)))</f>
        <v/>
      </c>
    </row>
    <row r="3254" spans="1:10">
      <c r="A3254" s="30" t="s">
        <v>1762</v>
      </c>
      <c r="B3254" s="30" t="s">
        <v>2909</v>
      </c>
      <c r="C3254" s="30">
        <v>1</v>
      </c>
      <c r="D3254" s="30">
        <v>1</v>
      </c>
      <c r="F3254" s="24" t="str">
        <f>IFERROR(MATCH(A3254,기사별유입!$J$3:$J$3072,0),"")</f>
        <v/>
      </c>
      <c r="G3254" s="24" t="str">
        <f>IF(F3254="","",F3254&amp;"@"&amp;COUNTIF($F$1:F3254,F3254))</f>
        <v/>
      </c>
      <c r="H3254" s="24" t="str">
        <f t="shared" si="50"/>
        <v>직접유입</v>
      </c>
      <c r="J3254" s="24" t="str">
        <f>IF(F3254="","",INDEX('기사 리스트'!B:B,MATCH("https://skinnonews.com"&amp;A3254,'기사 리스트'!C:C,0)))</f>
        <v/>
      </c>
    </row>
    <row r="3255" spans="1:10">
      <c r="A3255" s="30" t="s">
        <v>1706</v>
      </c>
      <c r="B3255" s="30" t="s">
        <v>2912</v>
      </c>
      <c r="C3255" s="30">
        <v>1</v>
      </c>
      <c r="D3255" s="30">
        <v>1</v>
      </c>
      <c r="F3255" s="24" t="str">
        <f>IFERROR(MATCH(A3255,기사별유입!$J$3:$J$3072,0),"")</f>
        <v/>
      </c>
      <c r="G3255" s="24" t="str">
        <f>IF(F3255="","",F3255&amp;"@"&amp;COUNTIF($F$1:F3255,F3255))</f>
        <v/>
      </c>
      <c r="H3255" s="24" t="str">
        <f t="shared" si="50"/>
        <v>Facebook</v>
      </c>
      <c r="J3255" s="24" t="str">
        <f>IF(F3255="","",INDEX('기사 리스트'!B:B,MATCH("https://skinnonews.com"&amp;A3255,'기사 리스트'!C:C,0)))</f>
        <v/>
      </c>
    </row>
    <row r="3256" spans="1:10">
      <c r="A3256" s="30" t="s">
        <v>1706</v>
      </c>
      <c r="B3256" s="30" t="s">
        <v>4642</v>
      </c>
      <c r="C3256" s="30">
        <v>1</v>
      </c>
      <c r="D3256" s="30">
        <v>1</v>
      </c>
      <c r="F3256" s="24" t="str">
        <f>IFERROR(MATCH(A3256,기사별유입!$J$3:$J$3072,0),"")</f>
        <v/>
      </c>
      <c r="G3256" s="24" t="str">
        <f>IF(F3256="","",F3256&amp;"@"&amp;COUNTIF($F$1:F3256,F3256))</f>
        <v/>
      </c>
      <c r="H3256" s="24" t="str">
        <f t="shared" si="50"/>
        <v>Mail.arko.or.kr</v>
      </c>
      <c r="J3256" s="24" t="str">
        <f>IF(F3256="","",INDEX('기사 리스트'!B:B,MATCH("https://skinnonews.com"&amp;A3256,'기사 리스트'!C:C,0)))</f>
        <v/>
      </c>
    </row>
    <row r="3257" spans="1:10">
      <c r="A3257" s="30" t="s">
        <v>1265</v>
      </c>
      <c r="B3257" s="30" t="s">
        <v>2918</v>
      </c>
      <c r="C3257" s="30">
        <v>1</v>
      </c>
      <c r="D3257" s="30">
        <v>1</v>
      </c>
      <c r="F3257" s="24">
        <f>IFERROR(MATCH(A3257,기사별유입!$J$3:$J$3072,0),"")</f>
        <v>24</v>
      </c>
      <c r="G3257" s="24" t="str">
        <f>IF(F3257="","",F3257&amp;"@"&amp;COUNTIF($F$1:F3257,F3257))</f>
        <v>24@4</v>
      </c>
      <c r="H3257" s="24" t="str">
        <f t="shared" si="50"/>
        <v>Skenergy.com</v>
      </c>
      <c r="J3257" s="24" t="str">
        <f>IF(F3257="","",INDEX('기사 리스트'!B:B,MATCH("https://skinnonews.com"&amp;A3257,'기사 리스트'!C:C,0)))</f>
        <v>당신의 모든 일상을 머핀과 함께! ‘머핀 포인트’ 3000점으로 차량용 소화기, 옥스포드 블록 등 증정</v>
      </c>
    </row>
    <row r="3258" spans="1:10">
      <c r="A3258" s="30" t="s">
        <v>1265</v>
      </c>
      <c r="B3258" s="30" t="s">
        <v>2917</v>
      </c>
      <c r="C3258" s="30">
        <v>1</v>
      </c>
      <c r="D3258" s="30">
        <v>1</v>
      </c>
      <c r="F3258" s="24">
        <f>IFERROR(MATCH(A3258,기사별유입!$J$3:$J$3072,0),"")</f>
        <v>24</v>
      </c>
      <c r="G3258" s="24" t="str">
        <f>IF(F3258="","",F3258&amp;"@"&amp;COUNTIF($F$1:F3258,F3258))</f>
        <v>24@5</v>
      </c>
      <c r="H3258" s="24" t="str">
        <f t="shared" si="50"/>
        <v>Skincheonpetrochem.com</v>
      </c>
      <c r="J3258" s="24" t="str">
        <f>IF(F3258="","",INDEX('기사 리스트'!B:B,MATCH("https://skinnonews.com"&amp;A3258,'기사 리스트'!C:C,0)))</f>
        <v>당신의 모든 일상을 머핀과 함께! ‘머핀 포인트’ 3000점으로 차량용 소화기, 옥스포드 블록 등 증정</v>
      </c>
    </row>
    <row r="3259" spans="1:10">
      <c r="A3259" s="30" t="s">
        <v>1973</v>
      </c>
      <c r="B3259" s="30" t="s">
        <v>2909</v>
      </c>
      <c r="C3259" s="30">
        <v>1</v>
      </c>
      <c r="D3259" s="30">
        <v>1</v>
      </c>
      <c r="F3259" s="24" t="str">
        <f>IFERROR(MATCH(A3259,기사별유입!$J$3:$J$3072,0),"")</f>
        <v/>
      </c>
      <c r="G3259" s="24" t="str">
        <f>IF(F3259="","",F3259&amp;"@"&amp;COUNTIF($F$1:F3259,F3259))</f>
        <v/>
      </c>
      <c r="H3259" s="24" t="str">
        <f t="shared" si="50"/>
        <v>직접유입</v>
      </c>
      <c r="J3259" s="24" t="str">
        <f>IF(F3259="","",INDEX('기사 리스트'!B:B,MATCH("https://skinnonews.com"&amp;A3259,'기사 리스트'!C:C,0)))</f>
        <v/>
      </c>
    </row>
    <row r="3260" spans="1:10">
      <c r="A3260" s="30" t="s">
        <v>1973</v>
      </c>
      <c r="B3260" s="30" t="s">
        <v>2911</v>
      </c>
      <c r="C3260" s="30">
        <v>1</v>
      </c>
      <c r="D3260" s="30">
        <v>1</v>
      </c>
      <c r="F3260" s="24" t="str">
        <f>IFERROR(MATCH(A3260,기사별유입!$J$3:$J$3072,0),"")</f>
        <v/>
      </c>
      <c r="G3260" s="24" t="str">
        <f>IF(F3260="","",F3260&amp;"@"&amp;COUNTIF($F$1:F3260,F3260))</f>
        <v/>
      </c>
      <c r="H3260" s="24" t="str">
        <f t="shared" si="50"/>
        <v>Naver 검색</v>
      </c>
      <c r="J3260" s="24" t="str">
        <f>IF(F3260="","",INDEX('기사 리스트'!B:B,MATCH("https://skinnonews.com"&amp;A3260,'기사 리스트'!C:C,0)))</f>
        <v/>
      </c>
    </row>
    <row r="3261" spans="1:10">
      <c r="A3261" s="30" t="s">
        <v>1379</v>
      </c>
      <c r="B3261" s="30" t="s">
        <v>2909</v>
      </c>
      <c r="C3261" s="30">
        <v>1</v>
      </c>
      <c r="D3261" s="30">
        <v>1</v>
      </c>
      <c r="F3261" s="24" t="str">
        <f>IFERROR(MATCH(A3261,기사별유입!$J$3:$J$3072,0),"")</f>
        <v/>
      </c>
      <c r="G3261" s="24" t="str">
        <f>IF(F3261="","",F3261&amp;"@"&amp;COUNTIF($F$1:F3261,F3261))</f>
        <v/>
      </c>
      <c r="H3261" s="24" t="str">
        <f t="shared" si="50"/>
        <v>직접유입</v>
      </c>
      <c r="J3261" s="24" t="str">
        <f>IF(F3261="","",INDEX('기사 리스트'!B:B,MATCH("https://skinnonews.com"&amp;A3261,'기사 리스트'!C:C,0)))</f>
        <v/>
      </c>
    </row>
    <row r="3262" spans="1:10">
      <c r="A3262" s="30" t="s">
        <v>1379</v>
      </c>
      <c r="B3262" s="30" t="s">
        <v>4601</v>
      </c>
      <c r="C3262" s="30">
        <v>1</v>
      </c>
      <c r="D3262" s="30">
        <v>1</v>
      </c>
      <c r="F3262" s="24" t="str">
        <f>IFERROR(MATCH(A3262,기사별유입!$J$3:$J$3072,0),"")</f>
        <v/>
      </c>
      <c r="G3262" s="24" t="str">
        <f>IF(F3262="","",F3262&amp;"@"&amp;COUNTIF($F$1:F3262,F3262))</f>
        <v/>
      </c>
      <c r="H3262" s="24" t="str">
        <f t="shared" si="50"/>
        <v>Usc-word-edit.officeapps.live.com</v>
      </c>
      <c r="J3262" s="24" t="str">
        <f>IF(F3262="","",INDEX('기사 리스트'!B:B,MATCH("https://skinnonews.com"&amp;A3262,'기사 리스트'!C:C,0)))</f>
        <v/>
      </c>
    </row>
    <row r="3263" spans="1:10">
      <c r="A3263" s="30" t="s">
        <v>1707</v>
      </c>
      <c r="B3263" s="30" t="s">
        <v>2909</v>
      </c>
      <c r="C3263" s="30">
        <v>1</v>
      </c>
      <c r="D3263" s="30">
        <v>1</v>
      </c>
      <c r="F3263" s="24" t="str">
        <f>IFERROR(MATCH(A3263,기사별유입!$J$3:$J$3072,0),"")</f>
        <v/>
      </c>
      <c r="G3263" s="24" t="str">
        <f>IF(F3263="","",F3263&amp;"@"&amp;COUNTIF($F$1:F3263,F3263))</f>
        <v/>
      </c>
      <c r="H3263" s="24" t="str">
        <f t="shared" si="50"/>
        <v>직접유입</v>
      </c>
      <c r="J3263" s="24" t="str">
        <f>IF(F3263="","",INDEX('기사 리스트'!B:B,MATCH("https://skinnonews.com"&amp;A3263,'기사 리스트'!C:C,0)))</f>
        <v/>
      </c>
    </row>
    <row r="3264" spans="1:10">
      <c r="A3264" s="30" t="s">
        <v>1707</v>
      </c>
      <c r="B3264" s="30" t="s">
        <v>2911</v>
      </c>
      <c r="C3264" s="30">
        <v>1</v>
      </c>
      <c r="D3264" s="30">
        <v>1</v>
      </c>
      <c r="F3264" s="24" t="str">
        <f>IFERROR(MATCH(A3264,기사별유입!$J$3:$J$3072,0),"")</f>
        <v/>
      </c>
      <c r="G3264" s="24" t="str">
        <f>IF(F3264="","",F3264&amp;"@"&amp;COUNTIF($F$1:F3264,F3264))</f>
        <v/>
      </c>
      <c r="H3264" s="24" t="str">
        <f t="shared" si="50"/>
        <v>Naver 검색</v>
      </c>
      <c r="J3264" s="24" t="str">
        <f>IF(F3264="","",INDEX('기사 리스트'!B:B,MATCH("https://skinnonews.com"&amp;A3264,'기사 리스트'!C:C,0)))</f>
        <v/>
      </c>
    </row>
    <row r="3265" spans="1:10">
      <c r="A3265" s="30" t="s">
        <v>1900</v>
      </c>
      <c r="B3265" s="30" t="s">
        <v>2909</v>
      </c>
      <c r="C3265" s="30">
        <v>1</v>
      </c>
      <c r="D3265" s="30">
        <v>1</v>
      </c>
      <c r="F3265" s="24" t="str">
        <f>IFERROR(MATCH(A3265,기사별유입!$J$3:$J$3072,0),"")</f>
        <v/>
      </c>
      <c r="G3265" s="24" t="str">
        <f>IF(F3265="","",F3265&amp;"@"&amp;COUNTIF($F$1:F3265,F3265))</f>
        <v/>
      </c>
      <c r="H3265" s="24" t="str">
        <f t="shared" si="50"/>
        <v>직접유입</v>
      </c>
      <c r="J3265" s="24" t="str">
        <f>IF(F3265="","",INDEX('기사 리스트'!B:B,MATCH("https://skinnonews.com"&amp;A3265,'기사 리스트'!C:C,0)))</f>
        <v/>
      </c>
    </row>
    <row r="3266" spans="1:10">
      <c r="A3266" s="30" t="s">
        <v>2154</v>
      </c>
      <c r="B3266" s="30" t="s">
        <v>2935</v>
      </c>
      <c r="C3266" s="30">
        <v>1</v>
      </c>
      <c r="D3266" s="30">
        <v>1</v>
      </c>
      <c r="F3266" s="24" t="str">
        <f>IFERROR(MATCH(A3266,기사별유입!$J$3:$J$3072,0),"")</f>
        <v/>
      </c>
      <c r="G3266" s="24" t="str">
        <f>IF(F3266="","",F3266&amp;"@"&amp;COUNTIF($F$1:F3266,F3266))</f>
        <v/>
      </c>
      <c r="H3266" s="24" t="str">
        <f t="shared" si="50"/>
        <v>M.search.naver.com</v>
      </c>
      <c r="J3266" s="24" t="str">
        <f>IF(F3266="","",INDEX('기사 리스트'!B:B,MATCH("https://skinnonews.com"&amp;A3266,'기사 리스트'!C:C,0)))</f>
        <v/>
      </c>
    </row>
    <row r="3267" spans="1:10">
      <c r="A3267" s="30" t="s">
        <v>2154</v>
      </c>
      <c r="B3267" s="30" t="s">
        <v>2915</v>
      </c>
      <c r="C3267" s="30">
        <v>1</v>
      </c>
      <c r="D3267" s="30">
        <v>1</v>
      </c>
      <c r="F3267" s="24" t="str">
        <f>IFERROR(MATCH(A3267,기사별유입!$J$3:$J$3072,0),"")</f>
        <v/>
      </c>
      <c r="G3267" s="24" t="str">
        <f>IF(F3267="","",F3267&amp;"@"&amp;COUNTIF($F$1:F3267,F3267))</f>
        <v/>
      </c>
      <c r="H3267" s="24" t="str">
        <f t="shared" ref="H3267:H3330" si="51">IF(B3267="naver","Naver 검색",IF(B3267="google","Google 검색",IF(B3267="(direct)","직접유입",UPPER(LEFT(B3267,1))&amp;MID(B3267,2,99))))</f>
        <v>Skgeocentric.com</v>
      </c>
      <c r="J3267" s="24" t="str">
        <f>IF(F3267="","",INDEX('기사 리스트'!B:B,MATCH("https://skinnonews.com"&amp;A3267,'기사 리스트'!C:C,0)))</f>
        <v/>
      </c>
    </row>
    <row r="3268" spans="1:10">
      <c r="A3268" s="30" t="s">
        <v>2382</v>
      </c>
      <c r="B3268" s="30" t="s">
        <v>2918</v>
      </c>
      <c r="C3268" s="30">
        <v>1</v>
      </c>
      <c r="D3268" s="30">
        <v>1</v>
      </c>
      <c r="F3268" s="24" t="str">
        <f>IFERROR(MATCH(A3268,기사별유입!$J$3:$J$3072,0),"")</f>
        <v/>
      </c>
      <c r="G3268" s="24" t="str">
        <f>IF(F3268="","",F3268&amp;"@"&amp;COUNTIF($F$1:F3268,F3268))</f>
        <v/>
      </c>
      <c r="H3268" s="24" t="str">
        <f t="shared" si="51"/>
        <v>Skenergy.com</v>
      </c>
      <c r="J3268" s="24" t="str">
        <f>IF(F3268="","",INDEX('기사 리스트'!B:B,MATCH("https://skinnonews.com"&amp;A3268,'기사 리스트'!C:C,0)))</f>
        <v/>
      </c>
    </row>
    <row r="3269" spans="1:10">
      <c r="A3269" s="30" t="s">
        <v>2695</v>
      </c>
      <c r="B3269" s="30" t="s">
        <v>2909</v>
      </c>
      <c r="C3269" s="30">
        <v>1</v>
      </c>
      <c r="D3269" s="30">
        <v>1</v>
      </c>
      <c r="F3269" s="24">
        <f>IFERROR(MATCH(A3269,기사별유입!$J$3:$J$3072,0),"")</f>
        <v>73</v>
      </c>
      <c r="G3269" s="24" t="str">
        <f>IF(F3269="","",F3269&amp;"@"&amp;COUNTIF($F$1:F3269,F3269))</f>
        <v>73@4</v>
      </c>
      <c r="H3269" s="24" t="str">
        <f t="shared" si="51"/>
        <v>직접유입</v>
      </c>
      <c r="J3269" s="24" t="str">
        <f>IF(F3269="","",INDEX('기사 리스트'!B:B,MATCH("https://skinnonews.com"&amp;A3269,'기사 리스트'!C:C,0)))</f>
        <v>SK이노베이션 울산CLX, 가을 밤 감성 담은 ‘Fall in 울산대공원 콘서트’ 개최</v>
      </c>
    </row>
    <row r="3270" spans="1:10">
      <c r="A3270" s="30" t="s">
        <v>2695</v>
      </c>
      <c r="B3270" s="30" t="s">
        <v>2916</v>
      </c>
      <c r="C3270" s="30">
        <v>1</v>
      </c>
      <c r="D3270" s="30">
        <v>1</v>
      </c>
      <c r="F3270" s="24">
        <f>IFERROR(MATCH(A3270,기사별유입!$J$3:$J$3072,0),"")</f>
        <v>73</v>
      </c>
      <c r="G3270" s="24" t="str">
        <f>IF(F3270="","",F3270&amp;"@"&amp;COUNTIF($F$1:F3270,F3270))</f>
        <v>73@5</v>
      </c>
      <c r="H3270" s="24" t="str">
        <f t="shared" si="51"/>
        <v>Bing</v>
      </c>
      <c r="J3270" s="24" t="str">
        <f>IF(F3270="","",INDEX('기사 리스트'!B:B,MATCH("https://skinnonews.com"&amp;A3270,'기사 리스트'!C:C,0)))</f>
        <v>SK이노베이션 울산CLX, 가을 밤 감성 담은 ‘Fall in 울산대공원 콘서트’ 개최</v>
      </c>
    </row>
    <row r="3271" spans="1:10">
      <c r="A3271" s="30" t="s">
        <v>2695</v>
      </c>
      <c r="B3271" s="30" t="s">
        <v>2935</v>
      </c>
      <c r="C3271" s="30">
        <v>1</v>
      </c>
      <c r="D3271" s="30">
        <v>1</v>
      </c>
      <c r="F3271" s="24">
        <f>IFERROR(MATCH(A3271,기사별유입!$J$3:$J$3072,0),"")</f>
        <v>73</v>
      </c>
      <c r="G3271" s="24" t="str">
        <f>IF(F3271="","",F3271&amp;"@"&amp;COUNTIF($F$1:F3271,F3271))</f>
        <v>73@6</v>
      </c>
      <c r="H3271" s="24" t="str">
        <f t="shared" si="51"/>
        <v>M.search.naver.com</v>
      </c>
      <c r="J3271" s="24" t="str">
        <f>IF(F3271="","",INDEX('기사 리스트'!B:B,MATCH("https://skinnonews.com"&amp;A3271,'기사 리스트'!C:C,0)))</f>
        <v>SK이노베이션 울산CLX, 가을 밤 감성 담은 ‘Fall in 울산대공원 콘서트’ 개최</v>
      </c>
    </row>
    <row r="3272" spans="1:10">
      <c r="A3272" s="30" t="s">
        <v>2695</v>
      </c>
      <c r="B3272" s="30" t="s">
        <v>2985</v>
      </c>
      <c r="C3272" s="30">
        <v>1</v>
      </c>
      <c r="D3272" s="30">
        <v>1</v>
      </c>
      <c r="F3272" s="24">
        <f>IFERROR(MATCH(A3272,기사별유입!$J$3:$J$3072,0),"")</f>
        <v>73</v>
      </c>
      <c r="G3272" s="24" t="str">
        <f>IF(F3272="","",F3272&amp;"@"&amp;COUNTIF($F$1:F3272,F3272))</f>
        <v>73@7</v>
      </c>
      <c r="H3272" s="24" t="str">
        <f t="shared" si="51"/>
        <v>Yahoo</v>
      </c>
      <c r="J3272" s="24" t="str">
        <f>IF(F3272="","",INDEX('기사 리스트'!B:B,MATCH("https://skinnonews.com"&amp;A3272,'기사 리스트'!C:C,0)))</f>
        <v>SK이노베이션 울산CLX, 가을 밤 감성 담은 ‘Fall in 울산대공원 콘서트’ 개최</v>
      </c>
    </row>
    <row r="3273" spans="1:10">
      <c r="A3273" s="30" t="s">
        <v>1280</v>
      </c>
      <c r="B3273" s="30" t="s">
        <v>2962</v>
      </c>
      <c r="C3273" s="30">
        <v>1</v>
      </c>
      <c r="D3273" s="30">
        <v>1</v>
      </c>
      <c r="F3273" s="24">
        <f>IFERROR(MATCH(A3273,기사별유입!$J$3:$J$3072,0),"")</f>
        <v>25</v>
      </c>
      <c r="G3273" s="24" t="str">
        <f>IF(F3273="","",F3273&amp;"@"&amp;COUNTIF($F$1:F3273,F3273))</f>
        <v>25@8</v>
      </c>
      <c r="H3273" s="24" t="str">
        <f t="shared" si="51"/>
        <v>Link.naver.com</v>
      </c>
      <c r="J3273" s="24" t="str">
        <f>IF(F3273="","",INDEX('기사 리스트'!B:B,MATCH("https://skinnonews.com"&amp;A3273,'기사 리스트'!C:C,0)))</f>
        <v>“SK주유소의 현재와 미래를 담은 공간에서 충전하는 행복 에너지!” – SK에너지 팝업스토어 SK주(酒)유소 서울 종로점</v>
      </c>
    </row>
    <row r="3274" spans="1:10">
      <c r="A3274" s="30" t="s">
        <v>1280</v>
      </c>
      <c r="B3274" s="30" t="s">
        <v>3429</v>
      </c>
      <c r="C3274" s="30">
        <v>1</v>
      </c>
      <c r="D3274" s="30">
        <v>1</v>
      </c>
      <c r="F3274" s="24">
        <f>IFERROR(MATCH(A3274,기사별유입!$J$3:$J$3072,0),"")</f>
        <v>25</v>
      </c>
      <c r="G3274" s="24" t="str">
        <f>IF(F3274="","",F3274&amp;"@"&amp;COUNTIF($F$1:F3274,F3274))</f>
        <v>25@9</v>
      </c>
      <c r="H3274" s="24" t="str">
        <f t="shared" si="51"/>
        <v>Notefolio.net</v>
      </c>
      <c r="J3274" s="24" t="str">
        <f>IF(F3274="","",INDEX('기사 리스트'!B:B,MATCH("https://skinnonews.com"&amp;A3274,'기사 리스트'!C:C,0)))</f>
        <v>“SK주유소의 현재와 미래를 담은 공간에서 충전하는 행복 에너지!” – SK에너지 팝업스토어 SK주(酒)유소 서울 종로점</v>
      </c>
    </row>
    <row r="3275" spans="1:10">
      <c r="A3275" s="30" t="s">
        <v>1280</v>
      </c>
      <c r="B3275" s="30" t="s">
        <v>2917</v>
      </c>
      <c r="C3275" s="30">
        <v>1</v>
      </c>
      <c r="D3275" s="30">
        <v>1</v>
      </c>
      <c r="F3275" s="24">
        <f>IFERROR(MATCH(A3275,기사별유입!$J$3:$J$3072,0),"")</f>
        <v>25</v>
      </c>
      <c r="G3275" s="24" t="str">
        <f>IF(F3275="","",F3275&amp;"@"&amp;COUNTIF($F$1:F3275,F3275))</f>
        <v>25@10</v>
      </c>
      <c r="H3275" s="24" t="str">
        <f t="shared" si="51"/>
        <v>Skincheonpetrochem.com</v>
      </c>
      <c r="J3275" s="24" t="str">
        <f>IF(F3275="","",INDEX('기사 리스트'!B:B,MATCH("https://skinnonews.com"&amp;A3275,'기사 리스트'!C:C,0)))</f>
        <v>“SK주유소의 현재와 미래를 담은 공간에서 충전하는 행복 에너지!” – SK에너지 팝업스토어 SK주(酒)유소 서울 종로점</v>
      </c>
    </row>
    <row r="3276" spans="1:10">
      <c r="A3276" s="30" t="s">
        <v>2696</v>
      </c>
      <c r="B3276" s="30" t="s">
        <v>2910</v>
      </c>
      <c r="C3276" s="30">
        <v>1</v>
      </c>
      <c r="D3276" s="30">
        <v>1</v>
      </c>
      <c r="F3276" s="24" t="str">
        <f>IFERROR(MATCH(A3276,기사별유입!$J$3:$J$3072,0),"")</f>
        <v/>
      </c>
      <c r="G3276" s="24" t="str">
        <f>IF(F3276="","",F3276&amp;"@"&amp;COUNTIF($F$1:F3276,F3276))</f>
        <v/>
      </c>
      <c r="H3276" s="24" t="str">
        <f t="shared" si="51"/>
        <v>Google 검색</v>
      </c>
      <c r="J3276" s="24" t="str">
        <f>IF(F3276="","",INDEX('기사 리스트'!B:B,MATCH("https://skinnonews.com"&amp;A3276,'기사 리스트'!C:C,0)))</f>
        <v/>
      </c>
    </row>
    <row r="3277" spans="1:10">
      <c r="A3277" s="30" t="s">
        <v>3900</v>
      </c>
      <c r="B3277" s="30" t="s">
        <v>4567</v>
      </c>
      <c r="C3277" s="30">
        <v>1</v>
      </c>
      <c r="D3277" s="30">
        <v>1</v>
      </c>
      <c r="F3277" s="24" t="str">
        <f>IFERROR(MATCH(A3277,기사별유입!$J$3:$J$3072,0),"")</f>
        <v/>
      </c>
      <c r="G3277" s="24" t="str">
        <f>IF(F3277="","",F3277&amp;"@"&amp;COUNTIF($F$1:F3277,F3277))</f>
        <v/>
      </c>
      <c r="H3277" s="24" t="str">
        <f t="shared" si="51"/>
        <v>Ep.joins.net</v>
      </c>
      <c r="J3277" s="24" t="str">
        <f>IF(F3277="","",INDEX('기사 리스트'!B:B,MATCH("https://skinnonews.com"&amp;A3277,'기사 리스트'!C:C,0)))</f>
        <v/>
      </c>
    </row>
    <row r="3278" spans="1:10">
      <c r="A3278" s="30" t="s">
        <v>3901</v>
      </c>
      <c r="B3278" s="30" t="s">
        <v>2916</v>
      </c>
      <c r="C3278" s="30">
        <v>1</v>
      </c>
      <c r="D3278" s="30">
        <v>1</v>
      </c>
      <c r="F3278" s="24" t="str">
        <f>IFERROR(MATCH(A3278,기사별유입!$J$3:$J$3072,0),"")</f>
        <v/>
      </c>
      <c r="G3278" s="24" t="str">
        <f>IF(F3278="","",F3278&amp;"@"&amp;COUNTIF($F$1:F3278,F3278))</f>
        <v/>
      </c>
      <c r="H3278" s="24" t="str">
        <f t="shared" si="51"/>
        <v>Bing</v>
      </c>
      <c r="J3278" s="24" t="str">
        <f>IF(F3278="","",INDEX('기사 리스트'!B:B,MATCH("https://skinnonews.com"&amp;A3278,'기사 리스트'!C:C,0)))</f>
        <v/>
      </c>
    </row>
    <row r="3279" spans="1:10">
      <c r="A3279" s="30" t="s">
        <v>3902</v>
      </c>
      <c r="B3279" s="30" t="s">
        <v>2916</v>
      </c>
      <c r="C3279" s="30">
        <v>1</v>
      </c>
      <c r="D3279" s="30">
        <v>1</v>
      </c>
      <c r="F3279" s="24" t="str">
        <f>IFERROR(MATCH(A3279,기사별유입!$J$3:$J$3072,0),"")</f>
        <v/>
      </c>
      <c r="G3279" s="24" t="str">
        <f>IF(F3279="","",F3279&amp;"@"&amp;COUNTIF($F$1:F3279,F3279))</f>
        <v/>
      </c>
      <c r="H3279" s="24" t="str">
        <f t="shared" si="51"/>
        <v>Bing</v>
      </c>
      <c r="J3279" s="24" t="str">
        <f>IF(F3279="","",INDEX('기사 리스트'!B:B,MATCH("https://skinnonews.com"&amp;A3279,'기사 리스트'!C:C,0)))</f>
        <v/>
      </c>
    </row>
    <row r="3280" spans="1:10">
      <c r="A3280" s="30" t="s">
        <v>3256</v>
      </c>
      <c r="B3280" s="30" t="s">
        <v>2910</v>
      </c>
      <c r="C3280" s="30">
        <v>1</v>
      </c>
      <c r="D3280" s="30">
        <v>1</v>
      </c>
      <c r="F3280" s="24" t="str">
        <f>IFERROR(MATCH(A3280,기사별유입!$J$3:$J$3072,0),"")</f>
        <v/>
      </c>
      <c r="G3280" s="24" t="str">
        <f>IF(F3280="","",F3280&amp;"@"&amp;COUNTIF($F$1:F3280,F3280))</f>
        <v/>
      </c>
      <c r="H3280" s="24" t="str">
        <f t="shared" si="51"/>
        <v>Google 검색</v>
      </c>
      <c r="J3280" s="24" t="str">
        <f>IF(F3280="","",INDEX('기사 리스트'!B:B,MATCH("https://skinnonews.com"&amp;A3280,'기사 리스트'!C:C,0)))</f>
        <v/>
      </c>
    </row>
    <row r="3281" spans="1:10">
      <c r="A3281" s="30" t="s">
        <v>3903</v>
      </c>
      <c r="B3281" s="30" t="s">
        <v>4567</v>
      </c>
      <c r="C3281" s="30">
        <v>1</v>
      </c>
      <c r="D3281" s="30">
        <v>1</v>
      </c>
      <c r="F3281" s="24" t="str">
        <f>IFERROR(MATCH(A3281,기사별유입!$J$3:$J$3072,0),"")</f>
        <v/>
      </c>
      <c r="G3281" s="24" t="str">
        <f>IF(F3281="","",F3281&amp;"@"&amp;COUNTIF($F$1:F3281,F3281))</f>
        <v/>
      </c>
      <c r="H3281" s="24" t="str">
        <f t="shared" si="51"/>
        <v>Ep.joins.net</v>
      </c>
      <c r="J3281" s="24" t="str">
        <f>IF(F3281="","",INDEX('기사 리스트'!B:B,MATCH("https://skinnonews.com"&amp;A3281,'기사 리스트'!C:C,0)))</f>
        <v/>
      </c>
    </row>
    <row r="3282" spans="1:10">
      <c r="A3282" s="30" t="s">
        <v>3904</v>
      </c>
      <c r="B3282" s="30" t="s">
        <v>2910</v>
      </c>
      <c r="C3282" s="30">
        <v>1</v>
      </c>
      <c r="D3282" s="30">
        <v>1</v>
      </c>
      <c r="F3282" s="24" t="str">
        <f>IFERROR(MATCH(A3282,기사별유입!$J$3:$J$3072,0),"")</f>
        <v/>
      </c>
      <c r="G3282" s="24" t="str">
        <f>IF(F3282="","",F3282&amp;"@"&amp;COUNTIF($F$1:F3282,F3282))</f>
        <v/>
      </c>
      <c r="H3282" s="24" t="str">
        <f t="shared" si="51"/>
        <v>Google 검색</v>
      </c>
      <c r="J3282" s="24" t="str">
        <f>IF(F3282="","",INDEX('기사 리스트'!B:B,MATCH("https://skinnonews.com"&amp;A3282,'기사 리스트'!C:C,0)))</f>
        <v/>
      </c>
    </row>
    <row r="3283" spans="1:10">
      <c r="A3283" s="30" t="s">
        <v>3687</v>
      </c>
      <c r="B3283" s="30" t="s">
        <v>2916</v>
      </c>
      <c r="C3283" s="30">
        <v>1</v>
      </c>
      <c r="D3283" s="30">
        <v>1</v>
      </c>
      <c r="F3283" s="24" t="str">
        <f>IFERROR(MATCH(A3283,기사별유입!$J$3:$J$3072,0),"")</f>
        <v/>
      </c>
      <c r="G3283" s="24" t="str">
        <f>IF(F3283="","",F3283&amp;"@"&amp;COUNTIF($F$1:F3283,F3283))</f>
        <v/>
      </c>
      <c r="H3283" s="24" t="str">
        <f t="shared" si="51"/>
        <v>Bing</v>
      </c>
      <c r="J3283" s="24" t="str">
        <f>IF(F3283="","",INDEX('기사 리스트'!B:B,MATCH("https://skinnonews.com"&amp;A3283,'기사 리스트'!C:C,0)))</f>
        <v/>
      </c>
    </row>
    <row r="3284" spans="1:10">
      <c r="A3284" s="30" t="s">
        <v>3687</v>
      </c>
      <c r="B3284" s="30" t="s">
        <v>2911</v>
      </c>
      <c r="C3284" s="30">
        <v>1</v>
      </c>
      <c r="D3284" s="30">
        <v>1</v>
      </c>
      <c r="F3284" s="24" t="str">
        <f>IFERROR(MATCH(A3284,기사별유입!$J$3:$J$3072,0),"")</f>
        <v/>
      </c>
      <c r="G3284" s="24" t="str">
        <f>IF(F3284="","",F3284&amp;"@"&amp;COUNTIF($F$1:F3284,F3284))</f>
        <v/>
      </c>
      <c r="H3284" s="24" t="str">
        <f t="shared" si="51"/>
        <v>Naver 검색</v>
      </c>
      <c r="J3284" s="24" t="str">
        <f>IF(F3284="","",INDEX('기사 리스트'!B:B,MATCH("https://skinnonews.com"&amp;A3284,'기사 리스트'!C:C,0)))</f>
        <v/>
      </c>
    </row>
    <row r="3285" spans="1:10">
      <c r="A3285" s="30" t="s">
        <v>1517</v>
      </c>
      <c r="B3285" s="30" t="s">
        <v>2918</v>
      </c>
      <c r="C3285" s="30">
        <v>1</v>
      </c>
      <c r="D3285" s="30">
        <v>1</v>
      </c>
      <c r="F3285" s="24" t="str">
        <f>IFERROR(MATCH(A3285,기사별유입!$J$3:$J$3072,0),"")</f>
        <v/>
      </c>
      <c r="G3285" s="24" t="str">
        <f>IF(F3285="","",F3285&amp;"@"&amp;COUNTIF($F$1:F3285,F3285))</f>
        <v/>
      </c>
      <c r="H3285" s="24" t="str">
        <f t="shared" si="51"/>
        <v>Skenergy.com</v>
      </c>
      <c r="J3285" s="24" t="str">
        <f>IF(F3285="","",INDEX('기사 리스트'!B:B,MATCH("https://skinnonews.com"&amp;A3285,'기사 리스트'!C:C,0)))</f>
        <v/>
      </c>
    </row>
    <row r="3286" spans="1:10">
      <c r="A3286" s="30" t="s">
        <v>1517</v>
      </c>
      <c r="B3286" s="30" t="s">
        <v>2985</v>
      </c>
      <c r="C3286" s="30">
        <v>1</v>
      </c>
      <c r="D3286" s="30">
        <v>1</v>
      </c>
      <c r="F3286" s="24" t="str">
        <f>IFERROR(MATCH(A3286,기사별유입!$J$3:$J$3072,0),"")</f>
        <v/>
      </c>
      <c r="G3286" s="24" t="str">
        <f>IF(F3286="","",F3286&amp;"@"&amp;COUNTIF($F$1:F3286,F3286))</f>
        <v/>
      </c>
      <c r="H3286" s="24" t="str">
        <f t="shared" si="51"/>
        <v>Yahoo</v>
      </c>
      <c r="J3286" s="24" t="str">
        <f>IF(F3286="","",INDEX('기사 리스트'!B:B,MATCH("https://skinnonews.com"&amp;A3286,'기사 리스트'!C:C,0)))</f>
        <v/>
      </c>
    </row>
    <row r="3287" spans="1:10">
      <c r="A3287" s="30" t="s">
        <v>2517</v>
      </c>
      <c r="B3287" s="30" t="s">
        <v>2910</v>
      </c>
      <c r="C3287" s="30">
        <v>1</v>
      </c>
      <c r="D3287" s="30">
        <v>1</v>
      </c>
      <c r="F3287" s="24" t="str">
        <f>IFERROR(MATCH(A3287,기사별유입!$J$3:$J$3072,0),"")</f>
        <v/>
      </c>
      <c r="G3287" s="24" t="str">
        <f>IF(F3287="","",F3287&amp;"@"&amp;COUNTIF($F$1:F3287,F3287))</f>
        <v/>
      </c>
      <c r="H3287" s="24" t="str">
        <f t="shared" si="51"/>
        <v>Google 검색</v>
      </c>
      <c r="J3287" s="24" t="str">
        <f>IF(F3287="","",INDEX('기사 리스트'!B:B,MATCH("https://skinnonews.com"&amp;A3287,'기사 리스트'!C:C,0)))</f>
        <v/>
      </c>
    </row>
    <row r="3288" spans="1:10">
      <c r="A3288" s="30" t="s">
        <v>2383</v>
      </c>
      <c r="B3288" s="30" t="s">
        <v>2919</v>
      </c>
      <c r="C3288" s="30">
        <v>1</v>
      </c>
      <c r="D3288" s="30">
        <v>1</v>
      </c>
      <c r="F3288" s="24" t="str">
        <f>IFERROR(MATCH(A3288,기사별유입!$J$3:$J$3072,0),"")</f>
        <v/>
      </c>
      <c r="G3288" s="24" t="str">
        <f>IF(F3288="","",F3288&amp;"@"&amp;COUNTIF($F$1:F3288,F3288))</f>
        <v/>
      </c>
      <c r="H3288" s="24" t="str">
        <f t="shared" si="51"/>
        <v>M.cafe.naver.com</v>
      </c>
      <c r="J3288" s="24" t="str">
        <f>IF(F3288="","",INDEX('기사 리스트'!B:B,MATCH("https://skinnonews.com"&amp;A3288,'기사 리스트'!C:C,0)))</f>
        <v/>
      </c>
    </row>
    <row r="3289" spans="1:10">
      <c r="A3289" s="30" t="s">
        <v>2383</v>
      </c>
      <c r="B3289" s="30" t="s">
        <v>2911</v>
      </c>
      <c r="C3289" s="30">
        <v>1</v>
      </c>
      <c r="D3289" s="30">
        <v>1</v>
      </c>
      <c r="F3289" s="24" t="str">
        <f>IFERROR(MATCH(A3289,기사별유입!$J$3:$J$3072,0),"")</f>
        <v/>
      </c>
      <c r="G3289" s="24" t="str">
        <f>IF(F3289="","",F3289&amp;"@"&amp;COUNTIF($F$1:F3289,F3289))</f>
        <v/>
      </c>
      <c r="H3289" s="24" t="str">
        <f t="shared" si="51"/>
        <v>Naver 검색</v>
      </c>
      <c r="J3289" s="24" t="str">
        <f>IF(F3289="","",INDEX('기사 리스트'!B:B,MATCH("https://skinnonews.com"&amp;A3289,'기사 리스트'!C:C,0)))</f>
        <v/>
      </c>
    </row>
    <row r="3290" spans="1:10">
      <c r="A3290" s="30" t="s">
        <v>2383</v>
      </c>
      <c r="B3290" s="30" t="s">
        <v>2925</v>
      </c>
      <c r="C3290" s="30">
        <v>1</v>
      </c>
      <c r="D3290" s="30">
        <v>1</v>
      </c>
      <c r="F3290" s="24" t="str">
        <f>IFERROR(MATCH(A3290,기사별유입!$J$3:$J$3072,0),"")</f>
        <v/>
      </c>
      <c r="G3290" s="24" t="str">
        <f>IF(F3290="","",F3290&amp;"@"&amp;COUNTIF($F$1:F3290,F3290))</f>
        <v/>
      </c>
      <c r="H3290" s="24" t="str">
        <f t="shared" si="51"/>
        <v>Naver.com</v>
      </c>
      <c r="J3290" s="24" t="str">
        <f>IF(F3290="","",INDEX('기사 리스트'!B:B,MATCH("https://skinnonews.com"&amp;A3290,'기사 리스트'!C:C,0)))</f>
        <v/>
      </c>
    </row>
    <row r="3291" spans="1:10">
      <c r="A3291" s="30" t="s">
        <v>1901</v>
      </c>
      <c r="B3291" s="30" t="s">
        <v>2916</v>
      </c>
      <c r="C3291" s="30">
        <v>1</v>
      </c>
      <c r="D3291" s="30">
        <v>1</v>
      </c>
      <c r="F3291" s="24" t="str">
        <f>IFERROR(MATCH(A3291,기사별유입!$J$3:$J$3072,0),"")</f>
        <v/>
      </c>
      <c r="G3291" s="24" t="str">
        <f>IF(F3291="","",F3291&amp;"@"&amp;COUNTIF($F$1:F3291,F3291))</f>
        <v/>
      </c>
      <c r="H3291" s="24" t="str">
        <f t="shared" si="51"/>
        <v>Bing</v>
      </c>
      <c r="J3291" s="24" t="str">
        <f>IF(F3291="","",INDEX('기사 리스트'!B:B,MATCH("https://skinnonews.com"&amp;A3291,'기사 리스트'!C:C,0)))</f>
        <v/>
      </c>
    </row>
    <row r="3292" spans="1:10">
      <c r="A3292" s="30" t="s">
        <v>1901</v>
      </c>
      <c r="B3292" s="30" t="s">
        <v>2925</v>
      </c>
      <c r="C3292" s="30">
        <v>1</v>
      </c>
      <c r="D3292" s="30">
        <v>1</v>
      </c>
      <c r="F3292" s="24" t="str">
        <f>IFERROR(MATCH(A3292,기사별유입!$J$3:$J$3072,0),"")</f>
        <v/>
      </c>
      <c r="G3292" s="24" t="str">
        <f>IF(F3292="","",F3292&amp;"@"&amp;COUNTIF($F$1:F3292,F3292))</f>
        <v/>
      </c>
      <c r="H3292" s="24" t="str">
        <f t="shared" si="51"/>
        <v>Naver.com</v>
      </c>
      <c r="J3292" s="24" t="str">
        <f>IF(F3292="","",INDEX('기사 리스트'!B:B,MATCH("https://skinnonews.com"&amp;A3292,'기사 리스트'!C:C,0)))</f>
        <v/>
      </c>
    </row>
    <row r="3293" spans="1:10">
      <c r="A3293" s="30" t="s">
        <v>2155</v>
      </c>
      <c r="B3293" s="30" t="s">
        <v>2916</v>
      </c>
      <c r="C3293" s="30">
        <v>1</v>
      </c>
      <c r="D3293" s="30">
        <v>1</v>
      </c>
      <c r="F3293" s="24" t="str">
        <f>IFERROR(MATCH(A3293,기사별유입!$J$3:$J$3072,0),"")</f>
        <v/>
      </c>
      <c r="G3293" s="24" t="str">
        <f>IF(F3293="","",F3293&amp;"@"&amp;COUNTIF($F$1:F3293,F3293))</f>
        <v/>
      </c>
      <c r="H3293" s="24" t="str">
        <f t="shared" si="51"/>
        <v>Bing</v>
      </c>
      <c r="J3293" s="24" t="str">
        <f>IF(F3293="","",INDEX('기사 리스트'!B:B,MATCH("https://skinnonews.com"&amp;A3293,'기사 리스트'!C:C,0)))</f>
        <v/>
      </c>
    </row>
    <row r="3294" spans="1:10">
      <c r="A3294" s="30" t="s">
        <v>2384</v>
      </c>
      <c r="B3294" s="30" t="s">
        <v>2911</v>
      </c>
      <c r="C3294" s="30">
        <v>1</v>
      </c>
      <c r="D3294" s="30">
        <v>1</v>
      </c>
      <c r="F3294" s="24" t="str">
        <f>IFERROR(MATCH(A3294,기사별유입!$J$3:$J$3072,0),"")</f>
        <v/>
      </c>
      <c r="G3294" s="24" t="str">
        <f>IF(F3294="","",F3294&amp;"@"&amp;COUNTIF($F$1:F3294,F3294))</f>
        <v/>
      </c>
      <c r="H3294" s="24" t="str">
        <f t="shared" si="51"/>
        <v>Naver 검색</v>
      </c>
      <c r="J3294" s="24" t="str">
        <f>IF(F3294="","",INDEX('기사 리스트'!B:B,MATCH("https://skinnonews.com"&amp;A3294,'기사 리스트'!C:C,0)))</f>
        <v/>
      </c>
    </row>
    <row r="3295" spans="1:10">
      <c r="A3295" s="30" t="s">
        <v>1263</v>
      </c>
      <c r="B3295" s="30" t="s">
        <v>2911</v>
      </c>
      <c r="C3295" s="30">
        <v>1</v>
      </c>
      <c r="D3295" s="30">
        <v>1</v>
      </c>
      <c r="F3295" s="24">
        <f>IFERROR(MATCH(A3295,기사별유입!$J$3:$J$3072,0),"")</f>
        <v>44</v>
      </c>
      <c r="G3295" s="24" t="str">
        <f>IF(F3295="","",F3295&amp;"@"&amp;COUNTIF($F$1:F3295,F3295))</f>
        <v>44@3</v>
      </c>
      <c r="H3295" s="24" t="str">
        <f t="shared" si="51"/>
        <v>Naver 검색</v>
      </c>
      <c r="J3295" s="24" t="str">
        <f>IF(F3295="","",INDEX('기사 리스트'!B:B,MATCH("https://skinnonews.com"&amp;A3295,'기사 리스트'!C:C,0)))</f>
        <v>[카드뉴스] 지구가 들끓고 있다! – Warming을 넘어선 Boiling의 시대</v>
      </c>
    </row>
    <row r="3296" spans="1:10">
      <c r="A3296" s="30" t="s">
        <v>1902</v>
      </c>
      <c r="B3296" s="30" t="s">
        <v>3413</v>
      </c>
      <c r="C3296" s="30">
        <v>1</v>
      </c>
      <c r="D3296" s="30">
        <v>1</v>
      </c>
      <c r="F3296" s="24" t="str">
        <f>IFERROR(MATCH(A3296,기사별유입!$J$3:$J$3072,0),"")</f>
        <v/>
      </c>
      <c r="G3296" s="24" t="str">
        <f>IF(F3296="","",F3296&amp;"@"&amp;COUNTIF($F$1:F3296,F3296))</f>
        <v/>
      </c>
      <c r="H3296" s="24" t="str">
        <f t="shared" si="51"/>
        <v>Chatgpt.com</v>
      </c>
      <c r="J3296" s="24" t="str">
        <f>IF(F3296="","",INDEX('기사 리스트'!B:B,MATCH("https://skinnonews.com"&amp;A3296,'기사 리스트'!C:C,0)))</f>
        <v/>
      </c>
    </row>
    <row r="3297" spans="1:10">
      <c r="A3297" s="30" t="s">
        <v>2066</v>
      </c>
      <c r="B3297" s="30" t="s">
        <v>2959</v>
      </c>
      <c r="C3297" s="30">
        <v>1</v>
      </c>
      <c r="D3297" s="30">
        <v>1</v>
      </c>
      <c r="F3297" s="24" t="str">
        <f>IFERROR(MATCH(A3297,기사별유입!$J$3:$J$3072,0),"")</f>
        <v/>
      </c>
      <c r="G3297" s="24" t="str">
        <f>IF(F3297="","",F3297&amp;"@"&amp;COUNTIF($F$1:F3297,F3297))</f>
        <v/>
      </c>
      <c r="H3297" s="24" t="str">
        <f t="shared" si="51"/>
        <v>News.google.com</v>
      </c>
      <c r="J3297" s="24" t="str">
        <f>IF(F3297="","",INDEX('기사 리스트'!B:B,MATCH("https://skinnonews.com"&amp;A3297,'기사 리스트'!C:C,0)))</f>
        <v/>
      </c>
    </row>
    <row r="3298" spans="1:10">
      <c r="A3298" s="30" t="s">
        <v>1818</v>
      </c>
      <c r="B3298" s="30" t="s">
        <v>2909</v>
      </c>
      <c r="C3298" s="30">
        <v>1</v>
      </c>
      <c r="D3298" s="30">
        <v>1</v>
      </c>
      <c r="F3298" s="24" t="str">
        <f>IFERROR(MATCH(A3298,기사별유입!$J$3:$J$3072,0),"")</f>
        <v/>
      </c>
      <c r="G3298" s="24" t="str">
        <f>IF(F3298="","",F3298&amp;"@"&amp;COUNTIF($F$1:F3298,F3298))</f>
        <v/>
      </c>
      <c r="H3298" s="24" t="str">
        <f t="shared" si="51"/>
        <v>직접유입</v>
      </c>
      <c r="J3298" s="24" t="str">
        <f>IF(F3298="","",INDEX('기사 리스트'!B:B,MATCH("https://skinnonews.com"&amp;A3298,'기사 리스트'!C:C,0)))</f>
        <v/>
      </c>
    </row>
    <row r="3299" spans="1:10">
      <c r="A3299" s="30" t="s">
        <v>1818</v>
      </c>
      <c r="B3299" s="30" t="s">
        <v>2918</v>
      </c>
      <c r="C3299" s="30">
        <v>1</v>
      </c>
      <c r="D3299" s="30">
        <v>1</v>
      </c>
      <c r="F3299" s="24" t="str">
        <f>IFERROR(MATCH(A3299,기사별유입!$J$3:$J$3072,0),"")</f>
        <v/>
      </c>
      <c r="G3299" s="24" t="str">
        <f>IF(F3299="","",F3299&amp;"@"&amp;COUNTIF($F$1:F3299,F3299))</f>
        <v/>
      </c>
      <c r="H3299" s="24" t="str">
        <f t="shared" si="51"/>
        <v>Skenergy.com</v>
      </c>
      <c r="J3299" s="24" t="str">
        <f>IF(F3299="","",INDEX('기사 리스트'!B:B,MATCH("https://skinnonews.com"&amp;A3299,'기사 리스트'!C:C,0)))</f>
        <v/>
      </c>
    </row>
    <row r="3300" spans="1:10">
      <c r="A3300" s="30" t="s">
        <v>2520</v>
      </c>
      <c r="B3300" s="30" t="s">
        <v>2910</v>
      </c>
      <c r="C3300" s="30">
        <v>1</v>
      </c>
      <c r="D3300" s="30">
        <v>1</v>
      </c>
      <c r="F3300" s="24" t="str">
        <f>IFERROR(MATCH(A3300,기사별유입!$J$3:$J$3072,0),"")</f>
        <v/>
      </c>
      <c r="G3300" s="24" t="str">
        <f>IF(F3300="","",F3300&amp;"@"&amp;COUNTIF($F$1:F3300,F3300))</f>
        <v/>
      </c>
      <c r="H3300" s="24" t="str">
        <f t="shared" si="51"/>
        <v>Google 검색</v>
      </c>
      <c r="J3300" s="24" t="str">
        <f>IF(F3300="","",INDEX('기사 리스트'!B:B,MATCH("https://skinnonews.com"&amp;A3300,'기사 리스트'!C:C,0)))</f>
        <v/>
      </c>
    </row>
    <row r="3301" spans="1:10">
      <c r="A3301" s="30" t="s">
        <v>1765</v>
      </c>
      <c r="B3301" s="30" t="s">
        <v>2925</v>
      </c>
      <c r="C3301" s="30">
        <v>1</v>
      </c>
      <c r="D3301" s="30">
        <v>1</v>
      </c>
      <c r="F3301" s="24" t="str">
        <f>IFERROR(MATCH(A3301,기사별유입!$J$3:$J$3072,0),"")</f>
        <v/>
      </c>
      <c r="G3301" s="24" t="str">
        <f>IF(F3301="","",F3301&amp;"@"&amp;COUNTIF($F$1:F3301,F3301))</f>
        <v/>
      </c>
      <c r="H3301" s="24" t="str">
        <f t="shared" si="51"/>
        <v>Naver.com</v>
      </c>
      <c r="J3301" s="24" t="str">
        <f>IF(F3301="","",INDEX('기사 리스트'!B:B,MATCH("https://skinnonews.com"&amp;A3301,'기사 리스트'!C:C,0)))</f>
        <v/>
      </c>
    </row>
    <row r="3302" spans="1:10">
      <c r="A3302" s="30" t="s">
        <v>2521</v>
      </c>
      <c r="B3302" s="30" t="s">
        <v>2910</v>
      </c>
      <c r="C3302" s="30">
        <v>1</v>
      </c>
      <c r="D3302" s="30">
        <v>1</v>
      </c>
      <c r="F3302" s="24" t="str">
        <f>IFERROR(MATCH(A3302,기사별유입!$J$3:$J$3072,0),"")</f>
        <v/>
      </c>
      <c r="G3302" s="24" t="str">
        <f>IF(F3302="","",F3302&amp;"@"&amp;COUNTIF($F$1:F3302,F3302))</f>
        <v/>
      </c>
      <c r="H3302" s="24" t="str">
        <f t="shared" si="51"/>
        <v>Google 검색</v>
      </c>
      <c r="J3302" s="24" t="str">
        <f>IF(F3302="","",INDEX('기사 리스트'!B:B,MATCH("https://skinnonews.com"&amp;A3302,'기사 리스트'!C:C,0)))</f>
        <v/>
      </c>
    </row>
    <row r="3303" spans="1:10">
      <c r="A3303" s="30" t="s">
        <v>1504</v>
      </c>
      <c r="B3303" s="30" t="s">
        <v>2909</v>
      </c>
      <c r="C3303" s="30">
        <v>1</v>
      </c>
      <c r="D3303" s="30">
        <v>1</v>
      </c>
      <c r="F3303" s="24" t="str">
        <f>IFERROR(MATCH(A3303,기사별유입!$J$3:$J$3072,0),"")</f>
        <v/>
      </c>
      <c r="G3303" s="24" t="str">
        <f>IF(F3303="","",F3303&amp;"@"&amp;COUNTIF($F$1:F3303,F3303))</f>
        <v/>
      </c>
      <c r="H3303" s="24" t="str">
        <f t="shared" si="51"/>
        <v>직접유입</v>
      </c>
      <c r="J3303" s="24" t="str">
        <f>IF(F3303="","",INDEX('기사 리스트'!B:B,MATCH("https://skinnonews.com"&amp;A3303,'기사 리스트'!C:C,0)))</f>
        <v/>
      </c>
    </row>
    <row r="3304" spans="1:10">
      <c r="A3304" s="30" t="s">
        <v>1504</v>
      </c>
      <c r="B3304" s="30" t="s">
        <v>2911</v>
      </c>
      <c r="C3304" s="30">
        <v>1</v>
      </c>
      <c r="D3304" s="30">
        <v>1</v>
      </c>
      <c r="F3304" s="24" t="str">
        <f>IFERROR(MATCH(A3304,기사별유입!$J$3:$J$3072,0),"")</f>
        <v/>
      </c>
      <c r="G3304" s="24" t="str">
        <f>IF(F3304="","",F3304&amp;"@"&amp;COUNTIF($F$1:F3304,F3304))</f>
        <v/>
      </c>
      <c r="H3304" s="24" t="str">
        <f t="shared" si="51"/>
        <v>Naver 검색</v>
      </c>
      <c r="J3304" s="24" t="str">
        <f>IF(F3304="","",INDEX('기사 리스트'!B:B,MATCH("https://skinnonews.com"&amp;A3304,'기사 리스트'!C:C,0)))</f>
        <v/>
      </c>
    </row>
    <row r="3305" spans="1:10">
      <c r="A3305" s="30" t="s">
        <v>3257</v>
      </c>
      <c r="B3305" s="30" t="s">
        <v>2909</v>
      </c>
      <c r="C3305" s="30">
        <v>1</v>
      </c>
      <c r="D3305" s="30">
        <v>1</v>
      </c>
      <c r="F3305" s="24" t="str">
        <f>IFERROR(MATCH(A3305,기사별유입!$J$3:$J$3072,0),"")</f>
        <v/>
      </c>
      <c r="G3305" s="24" t="str">
        <f>IF(F3305="","",F3305&amp;"@"&amp;COUNTIF($F$1:F3305,F3305))</f>
        <v/>
      </c>
      <c r="H3305" s="24" t="str">
        <f t="shared" si="51"/>
        <v>직접유입</v>
      </c>
      <c r="J3305" s="24" t="str">
        <f>IF(F3305="","",INDEX('기사 리스트'!B:B,MATCH("https://skinnonews.com"&amp;A3305,'기사 리스트'!C:C,0)))</f>
        <v/>
      </c>
    </row>
    <row r="3306" spans="1:10">
      <c r="A3306" s="30" t="s">
        <v>1858</v>
      </c>
      <c r="B3306" s="30" t="s">
        <v>2909</v>
      </c>
      <c r="C3306" s="30">
        <v>1</v>
      </c>
      <c r="D3306" s="30">
        <v>1</v>
      </c>
      <c r="F3306" s="24" t="str">
        <f>IFERROR(MATCH(A3306,기사별유입!$J$3:$J$3072,0),"")</f>
        <v/>
      </c>
      <c r="G3306" s="24" t="str">
        <f>IF(F3306="","",F3306&amp;"@"&amp;COUNTIF($F$1:F3306,F3306))</f>
        <v/>
      </c>
      <c r="H3306" s="24" t="str">
        <f t="shared" si="51"/>
        <v>직접유입</v>
      </c>
      <c r="J3306" s="24" t="str">
        <f>IF(F3306="","",INDEX('기사 리스트'!B:B,MATCH("https://skinnonews.com"&amp;A3306,'기사 리스트'!C:C,0)))</f>
        <v/>
      </c>
    </row>
    <row r="3307" spans="1:10">
      <c r="A3307" s="30" t="s">
        <v>1858</v>
      </c>
      <c r="B3307" s="30" t="s">
        <v>2911</v>
      </c>
      <c r="C3307" s="30">
        <v>1</v>
      </c>
      <c r="D3307" s="30">
        <v>1</v>
      </c>
      <c r="F3307" s="24" t="str">
        <f>IFERROR(MATCH(A3307,기사별유입!$J$3:$J$3072,0),"")</f>
        <v/>
      </c>
      <c r="G3307" s="24" t="str">
        <f>IF(F3307="","",F3307&amp;"@"&amp;COUNTIF($F$1:F3307,F3307))</f>
        <v/>
      </c>
      <c r="H3307" s="24" t="str">
        <f t="shared" si="51"/>
        <v>Naver 검색</v>
      </c>
      <c r="J3307" s="24" t="str">
        <f>IF(F3307="","",INDEX('기사 리스트'!B:B,MATCH("https://skinnonews.com"&amp;A3307,'기사 리스트'!C:C,0)))</f>
        <v/>
      </c>
    </row>
    <row r="3308" spans="1:10">
      <c r="A3308" s="30" t="s">
        <v>1571</v>
      </c>
      <c r="B3308" s="30" t="s">
        <v>2916</v>
      </c>
      <c r="C3308" s="30">
        <v>1</v>
      </c>
      <c r="D3308" s="30">
        <v>1</v>
      </c>
      <c r="F3308" s="24" t="str">
        <f>IFERROR(MATCH(A3308,기사별유입!$J$3:$J$3072,0),"")</f>
        <v/>
      </c>
      <c r="G3308" s="24" t="str">
        <f>IF(F3308="","",F3308&amp;"@"&amp;COUNTIF($F$1:F3308,F3308))</f>
        <v/>
      </c>
      <c r="H3308" s="24" t="str">
        <f t="shared" si="51"/>
        <v>Bing</v>
      </c>
      <c r="J3308" s="24" t="str">
        <f>IF(F3308="","",INDEX('기사 리스트'!B:B,MATCH("https://skinnonews.com"&amp;A3308,'기사 리스트'!C:C,0)))</f>
        <v/>
      </c>
    </row>
    <row r="3309" spans="1:10">
      <c r="A3309" s="30" t="s">
        <v>1571</v>
      </c>
      <c r="B3309" s="30" t="s">
        <v>2911</v>
      </c>
      <c r="C3309" s="30">
        <v>1</v>
      </c>
      <c r="D3309" s="30">
        <v>1</v>
      </c>
      <c r="F3309" s="24" t="str">
        <f>IFERROR(MATCH(A3309,기사별유입!$J$3:$J$3072,0),"")</f>
        <v/>
      </c>
      <c r="G3309" s="24" t="str">
        <f>IF(F3309="","",F3309&amp;"@"&amp;COUNTIF($F$1:F3309,F3309))</f>
        <v/>
      </c>
      <c r="H3309" s="24" t="str">
        <f t="shared" si="51"/>
        <v>Naver 검색</v>
      </c>
      <c r="J3309" s="24" t="str">
        <f>IF(F3309="","",INDEX('기사 리스트'!B:B,MATCH("https://skinnonews.com"&amp;A3309,'기사 리스트'!C:C,0)))</f>
        <v/>
      </c>
    </row>
    <row r="3310" spans="1:10">
      <c r="A3310" s="30" t="s">
        <v>1525</v>
      </c>
      <c r="B3310" s="30" t="s">
        <v>2931</v>
      </c>
      <c r="C3310" s="30">
        <v>1</v>
      </c>
      <c r="D3310" s="30">
        <v>1</v>
      </c>
      <c r="F3310" s="24" t="str">
        <f>IFERROR(MATCH(A3310,기사별유입!$J$3:$J$3072,0),"")</f>
        <v/>
      </c>
      <c r="G3310" s="24" t="str">
        <f>IF(F3310="","",F3310&amp;"@"&amp;COUNTIF($F$1:F3310,F3310))</f>
        <v/>
      </c>
      <c r="H3310" s="24" t="str">
        <f t="shared" si="51"/>
        <v>Sktradinginternational.com</v>
      </c>
      <c r="J3310" s="24" t="str">
        <f>IF(F3310="","",INDEX('기사 리스트'!B:B,MATCH("https://skinnonews.com"&amp;A3310,'기사 리스트'!C:C,0)))</f>
        <v/>
      </c>
    </row>
    <row r="3311" spans="1:10">
      <c r="A3311" s="30" t="s">
        <v>2156</v>
      </c>
      <c r="B3311" s="30" t="s">
        <v>2910</v>
      </c>
      <c r="C3311" s="30">
        <v>1</v>
      </c>
      <c r="D3311" s="30">
        <v>1</v>
      </c>
      <c r="F3311" s="24" t="str">
        <f>IFERROR(MATCH(A3311,기사별유입!$J$3:$J$3072,0),"")</f>
        <v/>
      </c>
      <c r="G3311" s="24" t="str">
        <f>IF(F3311="","",F3311&amp;"@"&amp;COUNTIF($F$1:F3311,F3311))</f>
        <v/>
      </c>
      <c r="H3311" s="24" t="str">
        <f t="shared" si="51"/>
        <v>Google 검색</v>
      </c>
      <c r="J3311" s="24" t="str">
        <f>IF(F3311="","",INDEX('기사 리스트'!B:B,MATCH("https://skinnonews.com"&amp;A3311,'기사 리스트'!C:C,0)))</f>
        <v/>
      </c>
    </row>
    <row r="3312" spans="1:10">
      <c r="A3312" s="30" t="s">
        <v>2264</v>
      </c>
      <c r="B3312" s="30" t="s">
        <v>2915</v>
      </c>
      <c r="C3312" s="30">
        <v>1</v>
      </c>
      <c r="D3312" s="30">
        <v>1</v>
      </c>
      <c r="F3312" s="24" t="str">
        <f>IFERROR(MATCH(A3312,기사별유입!$J$3:$J$3072,0),"")</f>
        <v/>
      </c>
      <c r="G3312" s="24" t="str">
        <f>IF(F3312="","",F3312&amp;"@"&amp;COUNTIF($F$1:F3312,F3312))</f>
        <v/>
      </c>
      <c r="H3312" s="24" t="str">
        <f t="shared" si="51"/>
        <v>Skgeocentric.com</v>
      </c>
      <c r="J3312" s="24" t="str">
        <f>IF(F3312="","",INDEX('기사 리스트'!B:B,MATCH("https://skinnonews.com"&amp;A3312,'기사 리스트'!C:C,0)))</f>
        <v/>
      </c>
    </row>
    <row r="3313" spans="1:10">
      <c r="A3313" s="30" t="s">
        <v>1544</v>
      </c>
      <c r="B3313" s="30" t="s">
        <v>2911</v>
      </c>
      <c r="C3313" s="30">
        <v>1</v>
      </c>
      <c r="D3313" s="30">
        <v>1</v>
      </c>
      <c r="F3313" s="24" t="str">
        <f>IFERROR(MATCH(A3313,기사별유입!$J$3:$J$3072,0),"")</f>
        <v/>
      </c>
      <c r="G3313" s="24" t="str">
        <f>IF(F3313="","",F3313&amp;"@"&amp;COUNTIF($F$1:F3313,F3313))</f>
        <v/>
      </c>
      <c r="H3313" s="24" t="str">
        <f t="shared" si="51"/>
        <v>Naver 검색</v>
      </c>
      <c r="J3313" s="24" t="str">
        <f>IF(F3313="","",INDEX('기사 리스트'!B:B,MATCH("https://skinnonews.com"&amp;A3313,'기사 리스트'!C:C,0)))</f>
        <v/>
      </c>
    </row>
    <row r="3314" spans="1:10">
      <c r="A3314" s="30" t="s">
        <v>1544</v>
      </c>
      <c r="B3314" s="30" t="s">
        <v>2918</v>
      </c>
      <c r="C3314" s="30">
        <v>1</v>
      </c>
      <c r="D3314" s="30">
        <v>1</v>
      </c>
      <c r="F3314" s="24" t="str">
        <f>IFERROR(MATCH(A3314,기사별유입!$J$3:$J$3072,0),"")</f>
        <v/>
      </c>
      <c r="G3314" s="24" t="str">
        <f>IF(F3314="","",F3314&amp;"@"&amp;COUNTIF($F$1:F3314,F3314))</f>
        <v/>
      </c>
      <c r="H3314" s="24" t="str">
        <f t="shared" si="51"/>
        <v>Skenergy.com</v>
      </c>
      <c r="J3314" s="24" t="str">
        <f>IF(F3314="","",INDEX('기사 리스트'!B:B,MATCH("https://skinnonews.com"&amp;A3314,'기사 리스트'!C:C,0)))</f>
        <v/>
      </c>
    </row>
    <row r="3315" spans="1:10">
      <c r="A3315" s="30" t="s">
        <v>3525</v>
      </c>
      <c r="B3315" s="30" t="s">
        <v>2959</v>
      </c>
      <c r="C3315" s="30">
        <v>1</v>
      </c>
      <c r="D3315" s="30">
        <v>1</v>
      </c>
      <c r="F3315" s="24" t="str">
        <f>IFERROR(MATCH(A3315,기사별유입!$J$3:$J$3072,0),"")</f>
        <v/>
      </c>
      <c r="G3315" s="24" t="str">
        <f>IF(F3315="","",F3315&amp;"@"&amp;COUNTIF($F$1:F3315,F3315))</f>
        <v/>
      </c>
      <c r="H3315" s="24" t="str">
        <f t="shared" si="51"/>
        <v>News.google.com</v>
      </c>
      <c r="J3315" s="24" t="str">
        <f>IF(F3315="","",INDEX('기사 리스트'!B:B,MATCH("https://skinnonews.com"&amp;A3315,'기사 리스트'!C:C,0)))</f>
        <v/>
      </c>
    </row>
    <row r="3316" spans="1:10">
      <c r="A3316" s="30" t="s">
        <v>3905</v>
      </c>
      <c r="B3316" s="30" t="s">
        <v>2916</v>
      </c>
      <c r="C3316" s="30">
        <v>1</v>
      </c>
      <c r="D3316" s="30">
        <v>1</v>
      </c>
      <c r="F3316" s="24" t="str">
        <f>IFERROR(MATCH(A3316,기사별유입!$J$3:$J$3072,0),"")</f>
        <v/>
      </c>
      <c r="G3316" s="24" t="str">
        <f>IF(F3316="","",F3316&amp;"@"&amp;COUNTIF($F$1:F3316,F3316))</f>
        <v/>
      </c>
      <c r="H3316" s="24" t="str">
        <f t="shared" si="51"/>
        <v>Bing</v>
      </c>
      <c r="J3316" s="24" t="str">
        <f>IF(F3316="","",INDEX('기사 리스트'!B:B,MATCH("https://skinnonews.com"&amp;A3316,'기사 리스트'!C:C,0)))</f>
        <v/>
      </c>
    </row>
    <row r="3317" spans="1:10">
      <c r="A3317" s="30" t="s">
        <v>1602</v>
      </c>
      <c r="B3317" s="30" t="s">
        <v>2909</v>
      </c>
      <c r="C3317" s="30">
        <v>1</v>
      </c>
      <c r="D3317" s="30">
        <v>1</v>
      </c>
      <c r="F3317" s="24" t="str">
        <f>IFERROR(MATCH(A3317,기사별유입!$J$3:$J$3072,0),"")</f>
        <v/>
      </c>
      <c r="G3317" s="24" t="str">
        <f>IF(F3317="","",F3317&amp;"@"&amp;COUNTIF($F$1:F3317,F3317))</f>
        <v/>
      </c>
      <c r="H3317" s="24" t="str">
        <f t="shared" si="51"/>
        <v>직접유입</v>
      </c>
      <c r="J3317" s="24" t="str">
        <f>IF(F3317="","",INDEX('기사 리스트'!B:B,MATCH("https://skinnonews.com"&amp;A3317,'기사 리스트'!C:C,0)))</f>
        <v/>
      </c>
    </row>
    <row r="3318" spans="1:10">
      <c r="A3318" s="30" t="s">
        <v>1602</v>
      </c>
      <c r="B3318" s="30" t="s">
        <v>2913</v>
      </c>
      <c r="C3318" s="30">
        <v>1</v>
      </c>
      <c r="D3318" s="30">
        <v>1</v>
      </c>
      <c r="F3318" s="24" t="str">
        <f>IFERROR(MATCH(A3318,기사별유입!$J$3:$J$3072,0),"")</f>
        <v/>
      </c>
      <c r="G3318" s="24" t="str">
        <f>IF(F3318="","",F3318&amp;"@"&amp;COUNTIF($F$1:F3318,F3318))</f>
        <v/>
      </c>
      <c r="H3318" s="24" t="str">
        <f t="shared" si="51"/>
        <v>Sk-on.com</v>
      </c>
      <c r="J3318" s="24" t="str">
        <f>IF(F3318="","",INDEX('기사 리스트'!B:B,MATCH("https://skinnonews.com"&amp;A3318,'기사 리스트'!C:C,0)))</f>
        <v/>
      </c>
    </row>
    <row r="3319" spans="1:10">
      <c r="A3319" s="30" t="s">
        <v>1283</v>
      </c>
      <c r="B3319" s="30" t="s">
        <v>2962</v>
      </c>
      <c r="C3319" s="30">
        <v>1</v>
      </c>
      <c r="D3319" s="30">
        <v>1</v>
      </c>
      <c r="F3319" s="24" t="str">
        <f>IFERROR(MATCH(A3319,기사별유입!$J$3:$J$3072,0),"")</f>
        <v/>
      </c>
      <c r="G3319" s="24" t="str">
        <f>IF(F3319="","",F3319&amp;"@"&amp;COUNTIF($F$1:F3319,F3319))</f>
        <v/>
      </c>
      <c r="H3319" s="24" t="str">
        <f t="shared" si="51"/>
        <v>Link.naver.com</v>
      </c>
      <c r="J3319" s="24" t="str">
        <f>IF(F3319="","",INDEX('기사 리스트'!B:B,MATCH("https://skinnonews.com"&amp;A3319,'기사 리스트'!C:C,0)))</f>
        <v/>
      </c>
    </row>
    <row r="3320" spans="1:10">
      <c r="A3320" s="30" t="s">
        <v>1283</v>
      </c>
      <c r="B3320" s="30" t="s">
        <v>2935</v>
      </c>
      <c r="C3320" s="30">
        <v>1</v>
      </c>
      <c r="D3320" s="30">
        <v>1</v>
      </c>
      <c r="F3320" s="24" t="str">
        <f>IFERROR(MATCH(A3320,기사별유입!$J$3:$J$3072,0),"")</f>
        <v/>
      </c>
      <c r="G3320" s="24" t="str">
        <f>IF(F3320="","",F3320&amp;"@"&amp;COUNTIF($F$1:F3320,F3320))</f>
        <v/>
      </c>
      <c r="H3320" s="24" t="str">
        <f t="shared" si="51"/>
        <v>M.search.naver.com</v>
      </c>
      <c r="J3320" s="24" t="str">
        <f>IF(F3320="","",INDEX('기사 리스트'!B:B,MATCH("https://skinnonews.com"&amp;A3320,'기사 리스트'!C:C,0)))</f>
        <v/>
      </c>
    </row>
    <row r="3321" spans="1:10">
      <c r="A3321" s="30" t="s">
        <v>1351</v>
      </c>
      <c r="B3321" s="30" t="s">
        <v>4643</v>
      </c>
      <c r="C3321" s="30">
        <v>1</v>
      </c>
      <c r="D3321" s="30">
        <v>1</v>
      </c>
      <c r="F3321" s="24" t="str">
        <f>IFERROR(MATCH(A3321,기사별유입!$J$3:$J$3072,0),"")</f>
        <v/>
      </c>
      <c r="G3321" s="24" t="str">
        <f>IF(F3321="","",F3321&amp;"@"&amp;COUNTIF($F$1:F3321,F3321))</f>
        <v/>
      </c>
      <c r="H3321" s="24" t="str">
        <f t="shared" si="51"/>
        <v>Cn.bing.com</v>
      </c>
      <c r="J3321" s="24" t="str">
        <f>IF(F3321="","",INDEX('기사 리스트'!B:B,MATCH("https://skinnonews.com"&amp;A3321,'기사 리스트'!C:C,0)))</f>
        <v/>
      </c>
    </row>
    <row r="3322" spans="1:10">
      <c r="A3322" s="30" t="s">
        <v>1572</v>
      </c>
      <c r="B3322" s="30" t="s">
        <v>2925</v>
      </c>
      <c r="C3322" s="30">
        <v>1</v>
      </c>
      <c r="D3322" s="30">
        <v>1</v>
      </c>
      <c r="F3322" s="24" t="str">
        <f>IFERROR(MATCH(A3322,기사별유입!$J$3:$J$3072,0),"")</f>
        <v/>
      </c>
      <c r="G3322" s="24" t="str">
        <f>IF(F3322="","",F3322&amp;"@"&amp;COUNTIF($F$1:F3322,F3322))</f>
        <v/>
      </c>
      <c r="H3322" s="24" t="str">
        <f t="shared" si="51"/>
        <v>Naver.com</v>
      </c>
      <c r="J3322" s="24" t="str">
        <f>IF(F3322="","",INDEX('기사 리스트'!B:B,MATCH("https://skinnonews.com"&amp;A3322,'기사 리스트'!C:C,0)))</f>
        <v/>
      </c>
    </row>
    <row r="3323" spans="1:10">
      <c r="A3323" s="30" t="s">
        <v>1471</v>
      </c>
      <c r="B3323" s="30" t="s">
        <v>2936</v>
      </c>
      <c r="C3323" s="30">
        <v>1</v>
      </c>
      <c r="D3323" s="30">
        <v>1</v>
      </c>
      <c r="F3323" s="24" t="str">
        <f>IFERROR(MATCH(A3323,기사별유입!$J$3:$J$3072,0),"")</f>
        <v/>
      </c>
      <c r="G3323" s="24" t="str">
        <f>IF(F3323="","",F3323&amp;"@"&amp;COUNTIF($F$1:F3323,F3323))</f>
        <v/>
      </c>
      <c r="H3323" s="24" t="str">
        <f t="shared" si="51"/>
        <v>Skearthon.com</v>
      </c>
      <c r="J3323" s="24" t="str">
        <f>IF(F3323="","",INDEX('기사 리스트'!B:B,MATCH("https://skinnonews.com"&amp;A3323,'기사 리스트'!C:C,0)))</f>
        <v/>
      </c>
    </row>
    <row r="3324" spans="1:10">
      <c r="A3324" s="30" t="s">
        <v>2385</v>
      </c>
      <c r="B3324" s="30" t="s">
        <v>2909</v>
      </c>
      <c r="C3324" s="30">
        <v>1</v>
      </c>
      <c r="D3324" s="30">
        <v>1</v>
      </c>
      <c r="F3324" s="24" t="str">
        <f>IFERROR(MATCH(A3324,기사별유입!$J$3:$J$3072,0),"")</f>
        <v/>
      </c>
      <c r="G3324" s="24" t="str">
        <f>IF(F3324="","",F3324&amp;"@"&amp;COUNTIF($F$1:F3324,F3324))</f>
        <v/>
      </c>
      <c r="H3324" s="24" t="str">
        <f t="shared" si="51"/>
        <v>직접유입</v>
      </c>
      <c r="J3324" s="24" t="str">
        <f>IF(F3324="","",INDEX('기사 리스트'!B:B,MATCH("https://skinnonews.com"&amp;A3324,'기사 리스트'!C:C,0)))</f>
        <v/>
      </c>
    </row>
    <row r="3325" spans="1:10">
      <c r="A3325" s="30" t="s">
        <v>2385</v>
      </c>
      <c r="B3325" s="30" t="s">
        <v>2915</v>
      </c>
      <c r="C3325" s="30">
        <v>1</v>
      </c>
      <c r="D3325" s="30">
        <v>1</v>
      </c>
      <c r="F3325" s="24" t="str">
        <f>IFERROR(MATCH(A3325,기사별유입!$J$3:$J$3072,0),"")</f>
        <v/>
      </c>
      <c r="G3325" s="24" t="str">
        <f>IF(F3325="","",F3325&amp;"@"&amp;COUNTIF($F$1:F3325,F3325))</f>
        <v/>
      </c>
      <c r="H3325" s="24" t="str">
        <f t="shared" si="51"/>
        <v>Skgeocentric.com</v>
      </c>
      <c r="J3325" s="24" t="str">
        <f>IF(F3325="","",INDEX('기사 리스트'!B:B,MATCH("https://skinnonews.com"&amp;A3325,'기사 리스트'!C:C,0)))</f>
        <v/>
      </c>
    </row>
    <row r="3326" spans="1:10">
      <c r="A3326" s="30" t="s">
        <v>1247</v>
      </c>
      <c r="B3326" s="30" t="s">
        <v>2935</v>
      </c>
      <c r="C3326" s="30">
        <v>1</v>
      </c>
      <c r="D3326" s="30">
        <v>1</v>
      </c>
      <c r="F3326" s="24">
        <f>IFERROR(MATCH(A3326,기사별유입!$J$3:$J$3072,0),"")</f>
        <v>43</v>
      </c>
      <c r="G3326" s="24" t="str">
        <f>IF(F3326="","",F3326&amp;"@"&amp;COUNTIF($F$1:F3326,F3326))</f>
        <v>43@4</v>
      </c>
      <c r="H3326" s="24" t="str">
        <f t="shared" si="51"/>
        <v>M.search.naver.com</v>
      </c>
      <c r="J3326" s="24" t="str">
        <f>IF(F3326="","",INDEX('기사 리스트'!B:B,MATCH("https://skinnonews.com"&amp;A3326,'기사 리스트'!C:C,0)))</f>
        <v>[SKinno Tech] 2차전지의 핵심은 바로 이것? 음극 활물질 살펴보기!</v>
      </c>
    </row>
    <row r="3327" spans="1:10">
      <c r="A3327" s="30" t="s">
        <v>1247</v>
      </c>
      <c r="B3327" s="30" t="s">
        <v>2925</v>
      </c>
      <c r="C3327" s="30">
        <v>1</v>
      </c>
      <c r="D3327" s="30">
        <v>1</v>
      </c>
      <c r="F3327" s="24">
        <f>IFERROR(MATCH(A3327,기사별유입!$J$3:$J$3072,0),"")</f>
        <v>43</v>
      </c>
      <c r="G3327" s="24" t="str">
        <f>IF(F3327="","",F3327&amp;"@"&amp;COUNTIF($F$1:F3327,F3327))</f>
        <v>43@5</v>
      </c>
      <c r="H3327" s="24" t="str">
        <f t="shared" si="51"/>
        <v>Naver.com</v>
      </c>
      <c r="J3327" s="24" t="str">
        <f>IF(F3327="","",INDEX('기사 리스트'!B:B,MATCH("https://skinnonews.com"&amp;A3327,'기사 리스트'!C:C,0)))</f>
        <v>[SKinno Tech] 2차전지의 핵심은 바로 이것? 음극 활물질 살펴보기!</v>
      </c>
    </row>
    <row r="3328" spans="1:10">
      <c r="A3328" s="30" t="s">
        <v>1247</v>
      </c>
      <c r="B3328" s="30" t="s">
        <v>2959</v>
      </c>
      <c r="C3328" s="30">
        <v>1</v>
      </c>
      <c r="D3328" s="30">
        <v>1</v>
      </c>
      <c r="F3328" s="24">
        <f>IFERROR(MATCH(A3328,기사별유입!$J$3:$J$3072,0),"")</f>
        <v>43</v>
      </c>
      <c r="G3328" s="24" t="str">
        <f>IF(F3328="","",F3328&amp;"@"&amp;COUNTIF($F$1:F3328,F3328))</f>
        <v>43@6</v>
      </c>
      <c r="H3328" s="24" t="str">
        <f t="shared" si="51"/>
        <v>News.google.com</v>
      </c>
      <c r="J3328" s="24" t="str">
        <f>IF(F3328="","",INDEX('기사 리스트'!B:B,MATCH("https://skinnonews.com"&amp;A3328,'기사 리스트'!C:C,0)))</f>
        <v>[SKinno Tech] 2차전지의 핵심은 바로 이것? 음극 활물질 살펴보기!</v>
      </c>
    </row>
    <row r="3329" spans="1:10">
      <c r="A3329" s="30" t="s">
        <v>1603</v>
      </c>
      <c r="B3329" s="30" t="s">
        <v>2923</v>
      </c>
      <c r="C3329" s="30">
        <v>1</v>
      </c>
      <c r="D3329" s="30">
        <v>1</v>
      </c>
      <c r="F3329" s="24" t="str">
        <f>IFERROR(MATCH(A3329,기사별유입!$J$3:$J$3072,0),"")</f>
        <v/>
      </c>
      <c r="G3329" s="24" t="str">
        <f>IF(F3329="","",F3329&amp;"@"&amp;COUNTIF($F$1:F3329,F3329))</f>
        <v/>
      </c>
      <c r="H3329" s="24" t="str">
        <f t="shared" si="51"/>
        <v>Ozmailer.com</v>
      </c>
      <c r="J3329" s="24" t="str">
        <f>IF(F3329="","",INDEX('기사 리스트'!B:B,MATCH("https://skinnonews.com"&amp;A3329,'기사 리스트'!C:C,0)))</f>
        <v/>
      </c>
    </row>
    <row r="3330" spans="1:10">
      <c r="A3330" s="30" t="s">
        <v>2266</v>
      </c>
      <c r="B3330" s="30" t="s">
        <v>2910</v>
      </c>
      <c r="C3330" s="30">
        <v>1</v>
      </c>
      <c r="D3330" s="30">
        <v>1</v>
      </c>
      <c r="F3330" s="24" t="str">
        <f>IFERROR(MATCH(A3330,기사별유입!$J$3:$J$3072,0),"")</f>
        <v/>
      </c>
      <c r="G3330" s="24" t="str">
        <f>IF(F3330="","",F3330&amp;"@"&amp;COUNTIF($F$1:F3330,F3330))</f>
        <v/>
      </c>
      <c r="H3330" s="24" t="str">
        <f t="shared" si="51"/>
        <v>Google 검색</v>
      </c>
      <c r="J3330" s="24" t="str">
        <f>IF(F3330="","",INDEX('기사 리스트'!B:B,MATCH("https://skinnonews.com"&amp;A3330,'기사 리스트'!C:C,0)))</f>
        <v/>
      </c>
    </row>
    <row r="3331" spans="1:10">
      <c r="A3331" s="30" t="s">
        <v>1626</v>
      </c>
      <c r="B3331" s="30" t="s">
        <v>2909</v>
      </c>
      <c r="C3331" s="30">
        <v>1</v>
      </c>
      <c r="D3331" s="30">
        <v>1</v>
      </c>
      <c r="F3331" s="24" t="str">
        <f>IFERROR(MATCH(A3331,기사별유입!$J$3:$J$3072,0),"")</f>
        <v/>
      </c>
      <c r="G3331" s="24" t="str">
        <f>IF(F3331="","",F3331&amp;"@"&amp;COUNTIF($F$1:F3331,F3331))</f>
        <v/>
      </c>
      <c r="H3331" s="24" t="str">
        <f t="shared" ref="H3331:H3394" si="52">IF(B3331="naver","Naver 검색",IF(B3331="google","Google 검색",IF(B3331="(direct)","직접유입",UPPER(LEFT(B3331,1))&amp;MID(B3331,2,99))))</f>
        <v>직접유입</v>
      </c>
      <c r="J3331" s="24" t="str">
        <f>IF(F3331="","",INDEX('기사 리스트'!B:B,MATCH("https://skinnonews.com"&amp;A3331,'기사 리스트'!C:C,0)))</f>
        <v/>
      </c>
    </row>
    <row r="3332" spans="1:10">
      <c r="A3332" s="30" t="s">
        <v>1904</v>
      </c>
      <c r="B3332" s="30" t="s">
        <v>2923</v>
      </c>
      <c r="C3332" s="30">
        <v>1</v>
      </c>
      <c r="D3332" s="30">
        <v>1</v>
      </c>
      <c r="F3332" s="24" t="str">
        <f>IFERROR(MATCH(A3332,기사별유입!$J$3:$J$3072,0),"")</f>
        <v/>
      </c>
      <c r="G3332" s="24" t="str">
        <f>IF(F3332="","",F3332&amp;"@"&amp;COUNTIF($F$1:F3332,F3332))</f>
        <v/>
      </c>
      <c r="H3332" s="24" t="str">
        <f t="shared" si="52"/>
        <v>Ozmailer.com</v>
      </c>
      <c r="J3332" s="24" t="str">
        <f>IF(F3332="","",INDEX('기사 리스트'!B:B,MATCH("https://skinnonews.com"&amp;A3332,'기사 리스트'!C:C,0)))</f>
        <v/>
      </c>
    </row>
    <row r="3333" spans="1:10">
      <c r="A3333" s="30" t="s">
        <v>1352</v>
      </c>
      <c r="B3333" s="30" t="s">
        <v>2909</v>
      </c>
      <c r="C3333" s="30">
        <v>1</v>
      </c>
      <c r="D3333" s="30">
        <v>1</v>
      </c>
      <c r="F3333" s="24" t="str">
        <f>IFERROR(MATCH(A3333,기사별유입!$J$3:$J$3072,0),"")</f>
        <v/>
      </c>
      <c r="G3333" s="24" t="str">
        <f>IF(F3333="","",F3333&amp;"@"&amp;COUNTIF($F$1:F3333,F3333))</f>
        <v/>
      </c>
      <c r="H3333" s="24" t="str">
        <f t="shared" si="52"/>
        <v>직접유입</v>
      </c>
      <c r="J3333" s="24" t="str">
        <f>IF(F3333="","",INDEX('기사 리스트'!B:B,MATCH("https://skinnonews.com"&amp;A3333,'기사 리스트'!C:C,0)))</f>
        <v/>
      </c>
    </row>
    <row r="3334" spans="1:10">
      <c r="A3334" s="30" t="s">
        <v>1352</v>
      </c>
      <c r="B3334" s="30" t="s">
        <v>2911</v>
      </c>
      <c r="C3334" s="30">
        <v>1</v>
      </c>
      <c r="D3334" s="30">
        <v>1</v>
      </c>
      <c r="F3334" s="24" t="str">
        <f>IFERROR(MATCH(A3334,기사별유입!$J$3:$J$3072,0),"")</f>
        <v/>
      </c>
      <c r="G3334" s="24" t="str">
        <f>IF(F3334="","",F3334&amp;"@"&amp;COUNTIF($F$1:F3334,F3334))</f>
        <v/>
      </c>
      <c r="H3334" s="24" t="str">
        <f t="shared" si="52"/>
        <v>Naver 검색</v>
      </c>
      <c r="J3334" s="24" t="str">
        <f>IF(F3334="","",INDEX('기사 리스트'!B:B,MATCH("https://skinnonews.com"&amp;A3334,'기사 리스트'!C:C,0)))</f>
        <v/>
      </c>
    </row>
    <row r="3335" spans="1:10">
      <c r="A3335" s="30" t="s">
        <v>1352</v>
      </c>
      <c r="B3335" s="30" t="s">
        <v>2925</v>
      </c>
      <c r="C3335" s="30">
        <v>1</v>
      </c>
      <c r="D3335" s="30">
        <v>1</v>
      </c>
      <c r="F3335" s="24" t="str">
        <f>IFERROR(MATCH(A3335,기사별유입!$J$3:$J$3072,0),"")</f>
        <v/>
      </c>
      <c r="G3335" s="24" t="str">
        <f>IF(F3335="","",F3335&amp;"@"&amp;COUNTIF($F$1:F3335,F3335))</f>
        <v/>
      </c>
      <c r="H3335" s="24" t="str">
        <f t="shared" si="52"/>
        <v>Naver.com</v>
      </c>
      <c r="J3335" s="24" t="str">
        <f>IF(F3335="","",INDEX('기사 리스트'!B:B,MATCH("https://skinnonews.com"&amp;A3335,'기사 리스트'!C:C,0)))</f>
        <v/>
      </c>
    </row>
    <row r="3336" spans="1:10">
      <c r="A3336" s="30" t="s">
        <v>1766</v>
      </c>
      <c r="B3336" s="30" t="s">
        <v>2909</v>
      </c>
      <c r="C3336" s="30">
        <v>1</v>
      </c>
      <c r="D3336" s="30">
        <v>1</v>
      </c>
      <c r="F3336" s="24" t="str">
        <f>IFERROR(MATCH(A3336,기사별유입!$J$3:$J$3072,0),"")</f>
        <v/>
      </c>
      <c r="G3336" s="24" t="str">
        <f>IF(F3336="","",F3336&amp;"@"&amp;COUNTIF($F$1:F3336,F3336))</f>
        <v/>
      </c>
      <c r="H3336" s="24" t="str">
        <f t="shared" si="52"/>
        <v>직접유입</v>
      </c>
      <c r="J3336" s="24" t="str">
        <f>IF(F3336="","",INDEX('기사 리스트'!B:B,MATCH("https://skinnonews.com"&amp;A3336,'기사 리스트'!C:C,0)))</f>
        <v/>
      </c>
    </row>
    <row r="3337" spans="1:10">
      <c r="A3337" s="30" t="s">
        <v>1766</v>
      </c>
      <c r="B3337" s="30" t="s">
        <v>2915</v>
      </c>
      <c r="C3337" s="30">
        <v>1</v>
      </c>
      <c r="D3337" s="30">
        <v>1</v>
      </c>
      <c r="F3337" s="24" t="str">
        <f>IFERROR(MATCH(A3337,기사별유입!$J$3:$J$3072,0),"")</f>
        <v/>
      </c>
      <c r="G3337" s="24" t="str">
        <f>IF(F3337="","",F3337&amp;"@"&amp;COUNTIF($F$1:F3337,F3337))</f>
        <v/>
      </c>
      <c r="H3337" s="24" t="str">
        <f t="shared" si="52"/>
        <v>Skgeocentric.com</v>
      </c>
      <c r="J3337" s="24" t="str">
        <f>IF(F3337="","",INDEX('기사 리스트'!B:B,MATCH("https://skinnonews.com"&amp;A3337,'기사 리스트'!C:C,0)))</f>
        <v/>
      </c>
    </row>
    <row r="3338" spans="1:10">
      <c r="A3338" s="30" t="s">
        <v>2069</v>
      </c>
      <c r="B3338" s="30" t="s">
        <v>2911</v>
      </c>
      <c r="C3338" s="30">
        <v>1</v>
      </c>
      <c r="D3338" s="30">
        <v>1</v>
      </c>
      <c r="F3338" s="24" t="str">
        <f>IFERROR(MATCH(A3338,기사별유입!$J$3:$J$3072,0),"")</f>
        <v/>
      </c>
      <c r="G3338" s="24" t="str">
        <f>IF(F3338="","",F3338&amp;"@"&amp;COUNTIF($F$1:F3338,F3338))</f>
        <v/>
      </c>
      <c r="H3338" s="24" t="str">
        <f t="shared" si="52"/>
        <v>Naver 검색</v>
      </c>
      <c r="J3338" s="24" t="str">
        <f>IF(F3338="","",INDEX('기사 리스트'!B:B,MATCH("https://skinnonews.com"&amp;A3338,'기사 리스트'!C:C,0)))</f>
        <v/>
      </c>
    </row>
    <row r="3339" spans="1:10">
      <c r="A3339" s="30" t="s">
        <v>1647</v>
      </c>
      <c r="B3339" s="30" t="s">
        <v>2912</v>
      </c>
      <c r="C3339" s="30">
        <v>1</v>
      </c>
      <c r="D3339" s="30">
        <v>1</v>
      </c>
      <c r="F3339" s="24" t="str">
        <f>IFERROR(MATCH(A3339,기사별유입!$J$3:$J$3072,0),"")</f>
        <v/>
      </c>
      <c r="G3339" s="24" t="str">
        <f>IF(F3339="","",F3339&amp;"@"&amp;COUNTIF($F$1:F3339,F3339))</f>
        <v/>
      </c>
      <c r="H3339" s="24" t="str">
        <f t="shared" si="52"/>
        <v>Facebook</v>
      </c>
      <c r="J3339" s="24" t="str">
        <f>IF(F3339="","",INDEX('기사 리스트'!B:B,MATCH("https://skinnonews.com"&amp;A3339,'기사 리스트'!C:C,0)))</f>
        <v/>
      </c>
    </row>
    <row r="3340" spans="1:10">
      <c r="A3340" s="30" t="s">
        <v>1647</v>
      </c>
      <c r="B3340" s="30" t="s">
        <v>2977</v>
      </c>
      <c r="C3340" s="30">
        <v>1</v>
      </c>
      <c r="D3340" s="30">
        <v>1</v>
      </c>
      <c r="F3340" s="24" t="str">
        <f>IFERROR(MATCH(A3340,기사별유입!$J$3:$J$3072,0),"")</f>
        <v/>
      </c>
      <c r="G3340" s="24" t="str">
        <f>IF(F3340="","",F3340&amp;"@"&amp;COUNTIF($F$1:F3340,F3340))</f>
        <v/>
      </c>
      <c r="H3340" s="24" t="str">
        <f t="shared" si="52"/>
        <v>Facebook.com</v>
      </c>
      <c r="J3340" s="24" t="str">
        <f>IF(F3340="","",INDEX('기사 리스트'!B:B,MATCH("https://skinnonews.com"&amp;A3340,'기사 리스트'!C:C,0)))</f>
        <v/>
      </c>
    </row>
    <row r="3341" spans="1:10">
      <c r="A3341" s="30" t="s">
        <v>1647</v>
      </c>
      <c r="B3341" s="30" t="s">
        <v>2911</v>
      </c>
      <c r="C3341" s="30">
        <v>1</v>
      </c>
      <c r="D3341" s="30">
        <v>1</v>
      </c>
      <c r="F3341" s="24" t="str">
        <f>IFERROR(MATCH(A3341,기사별유입!$J$3:$J$3072,0),"")</f>
        <v/>
      </c>
      <c r="G3341" s="24" t="str">
        <f>IF(F3341="","",F3341&amp;"@"&amp;COUNTIF($F$1:F3341,F3341))</f>
        <v/>
      </c>
      <c r="H3341" s="24" t="str">
        <f t="shared" si="52"/>
        <v>Naver 검색</v>
      </c>
      <c r="J3341" s="24" t="str">
        <f>IF(F3341="","",INDEX('기사 리스트'!B:B,MATCH("https://skinnonews.com"&amp;A3341,'기사 리스트'!C:C,0)))</f>
        <v/>
      </c>
    </row>
    <row r="3342" spans="1:10">
      <c r="A3342" s="30" t="s">
        <v>1307</v>
      </c>
      <c r="B3342" s="30" t="s">
        <v>2916</v>
      </c>
      <c r="C3342" s="30">
        <v>1</v>
      </c>
      <c r="D3342" s="30">
        <v>1</v>
      </c>
      <c r="F3342" s="24">
        <f>IFERROR(MATCH(A3342,기사별유입!$J$3:$J$3072,0),"")</f>
        <v>66</v>
      </c>
      <c r="G3342" s="24" t="str">
        <f>IF(F3342="","",F3342&amp;"@"&amp;COUNTIF($F$1:F3342,F3342))</f>
        <v>66@8</v>
      </c>
      <c r="H3342" s="24" t="str">
        <f t="shared" si="52"/>
        <v>Bing</v>
      </c>
      <c r="J3342" s="24" t="str">
        <f>IF(F3342="","",INDEX('기사 리스트'!B:B,MATCH("https://skinnonews.com"&amp;A3342,'기사 리스트'!C:C,0)))</f>
        <v>SK이노베이션, 2024년 조직개편 및 임원인사 “불확실한 경영환경 대비, 내실 강화로 위기 대응력 높인다”</v>
      </c>
    </row>
    <row r="3343" spans="1:10">
      <c r="A3343" s="30" t="s">
        <v>1330</v>
      </c>
      <c r="B3343" s="30" t="s">
        <v>2962</v>
      </c>
      <c r="C3343" s="30">
        <v>1</v>
      </c>
      <c r="D3343" s="30">
        <v>1</v>
      </c>
      <c r="F3343" s="24">
        <f>IFERROR(MATCH(A3343,기사별유입!$J$3:$J$3072,0),"")</f>
        <v>53</v>
      </c>
      <c r="G3343" s="24" t="str">
        <f>IF(F3343="","",F3343&amp;"@"&amp;COUNTIF($F$1:F3343,F3343))</f>
        <v>53@5</v>
      </c>
      <c r="H3343" s="24" t="str">
        <f t="shared" si="52"/>
        <v>Link.naver.com</v>
      </c>
      <c r="J3343" s="24" t="str">
        <f>IF(F3343="","",INDEX('기사 리스트'!B:B,MATCH("https://skinnonews.com"&amp;A3343,'기사 리스트'!C:C,0)))</f>
        <v>안전 비행 뒤에 숨겨진 주인공! 비행기를 움직이는 ‘항공유’ – 겨울 여행 시즌, 알고 가면 더 재밌다(1)</v>
      </c>
    </row>
    <row r="3344" spans="1:10">
      <c r="A3344" s="30" t="s">
        <v>1330</v>
      </c>
      <c r="B3344" s="30" t="s">
        <v>4597</v>
      </c>
      <c r="C3344" s="30">
        <v>1</v>
      </c>
      <c r="D3344" s="30">
        <v>1</v>
      </c>
      <c r="F3344" s="24">
        <f>IFERROR(MATCH(A3344,기사별유입!$J$3:$J$3072,0),"")</f>
        <v>53</v>
      </c>
      <c r="G3344" s="24" t="str">
        <f>IF(F3344="","",F3344&amp;"@"&amp;COUNTIF($F$1:F3344,F3344))</f>
        <v>53@6</v>
      </c>
      <c r="H3344" s="24" t="str">
        <f t="shared" si="52"/>
        <v>M.post.naver.com</v>
      </c>
      <c r="J3344" s="24" t="str">
        <f>IF(F3344="","",INDEX('기사 리스트'!B:B,MATCH("https://skinnonews.com"&amp;A3344,'기사 리스트'!C:C,0)))</f>
        <v>안전 비행 뒤에 숨겨진 주인공! 비행기를 움직이는 ‘항공유’ – 겨울 여행 시즌, 알고 가면 더 재밌다(1)</v>
      </c>
    </row>
    <row r="3345" spans="1:10">
      <c r="A3345" s="30" t="s">
        <v>1330</v>
      </c>
      <c r="B3345" s="30" t="s">
        <v>2925</v>
      </c>
      <c r="C3345" s="30">
        <v>1</v>
      </c>
      <c r="D3345" s="30">
        <v>1</v>
      </c>
      <c r="F3345" s="24">
        <f>IFERROR(MATCH(A3345,기사별유입!$J$3:$J$3072,0),"")</f>
        <v>53</v>
      </c>
      <c r="G3345" s="24" t="str">
        <f>IF(F3345="","",F3345&amp;"@"&amp;COUNTIF($F$1:F3345,F3345))</f>
        <v>53@7</v>
      </c>
      <c r="H3345" s="24" t="str">
        <f t="shared" si="52"/>
        <v>Naver.com</v>
      </c>
      <c r="J3345" s="24" t="str">
        <f>IF(F3345="","",INDEX('기사 리스트'!B:B,MATCH("https://skinnonews.com"&amp;A3345,'기사 리스트'!C:C,0)))</f>
        <v>안전 비행 뒤에 숨겨진 주인공! 비행기를 움직이는 ‘항공유’ – 겨울 여행 시즌, 알고 가면 더 재밌다(1)</v>
      </c>
    </row>
    <row r="3346" spans="1:10">
      <c r="A3346" s="30" t="s">
        <v>1330</v>
      </c>
      <c r="B3346" s="30" t="s">
        <v>2923</v>
      </c>
      <c r="C3346" s="30">
        <v>1</v>
      </c>
      <c r="D3346" s="30">
        <v>1</v>
      </c>
      <c r="F3346" s="24">
        <f>IFERROR(MATCH(A3346,기사별유입!$J$3:$J$3072,0),"")</f>
        <v>53</v>
      </c>
      <c r="G3346" s="24" t="str">
        <f>IF(F3346="","",F3346&amp;"@"&amp;COUNTIF($F$1:F3346,F3346))</f>
        <v>53@8</v>
      </c>
      <c r="H3346" s="24" t="str">
        <f t="shared" si="52"/>
        <v>Ozmailer.com</v>
      </c>
      <c r="J3346" s="24" t="str">
        <f>IF(F3346="","",INDEX('기사 리스트'!B:B,MATCH("https://skinnonews.com"&amp;A3346,'기사 리스트'!C:C,0)))</f>
        <v>안전 비행 뒤에 숨겨진 주인공! 비행기를 움직이는 ‘항공유’ – 겨울 여행 시즌, 알고 가면 더 재밌다(1)</v>
      </c>
    </row>
    <row r="3347" spans="1:10">
      <c r="A3347" s="30" t="s">
        <v>1330</v>
      </c>
      <c r="B3347" s="30" t="s">
        <v>2996</v>
      </c>
      <c r="C3347" s="30">
        <v>1</v>
      </c>
      <c r="D3347" s="30">
        <v>4</v>
      </c>
      <c r="F3347" s="24">
        <f>IFERROR(MATCH(A3347,기사별유입!$J$3:$J$3072,0),"")</f>
        <v>53</v>
      </c>
      <c r="G3347" s="24" t="str">
        <f>IF(F3347="","",F3347&amp;"@"&amp;COUNTIF($F$1:F3347,F3347))</f>
        <v>53@9</v>
      </c>
      <c r="H3347" s="24" t="str">
        <f t="shared" si="52"/>
        <v>Skinno</v>
      </c>
      <c r="J3347" s="24" t="str">
        <f>IF(F3347="","",INDEX('기사 리스트'!B:B,MATCH("https://skinnonews.com"&amp;A3347,'기사 리스트'!C:C,0)))</f>
        <v>안전 비행 뒤에 숨겨진 주인공! 비행기를 움직이는 ‘항공유’ – 겨울 여행 시즌, 알고 가면 더 재밌다(1)</v>
      </c>
    </row>
    <row r="3348" spans="1:10">
      <c r="A3348" s="30" t="s">
        <v>1330</v>
      </c>
      <c r="B3348" s="30" t="s">
        <v>2939</v>
      </c>
      <c r="C3348" s="30">
        <v>1</v>
      </c>
      <c r="D3348" s="30">
        <v>1</v>
      </c>
      <c r="F3348" s="24">
        <f>IFERROR(MATCH(A3348,기사별유입!$J$3:$J$3072,0),"")</f>
        <v>53</v>
      </c>
      <c r="G3348" s="24" t="str">
        <f>IF(F3348="","",F3348&amp;"@"&amp;COUNTIF($F$1:F3348,F3348))</f>
        <v>53@10</v>
      </c>
      <c r="H3348" s="24" t="str">
        <f t="shared" si="52"/>
        <v>Youtube.com</v>
      </c>
      <c r="J3348" s="24" t="str">
        <f>IF(F3348="","",INDEX('기사 리스트'!B:B,MATCH("https://skinnonews.com"&amp;A3348,'기사 리스트'!C:C,0)))</f>
        <v>안전 비행 뒤에 숨겨진 주인공! 비행기를 움직이는 ‘항공유’ – 겨울 여행 시즌, 알고 가면 더 재밌다(1)</v>
      </c>
    </row>
    <row r="3349" spans="1:10">
      <c r="A3349" s="30" t="s">
        <v>3258</v>
      </c>
      <c r="B3349" s="30" t="s">
        <v>2910</v>
      </c>
      <c r="C3349" s="30">
        <v>1</v>
      </c>
      <c r="D3349" s="30">
        <v>1</v>
      </c>
      <c r="F3349" s="24" t="str">
        <f>IFERROR(MATCH(A3349,기사별유입!$J$3:$J$3072,0),"")</f>
        <v/>
      </c>
      <c r="G3349" s="24" t="str">
        <f>IF(F3349="","",F3349&amp;"@"&amp;COUNTIF($F$1:F3349,F3349))</f>
        <v/>
      </c>
      <c r="H3349" s="24" t="str">
        <f t="shared" si="52"/>
        <v>Google 검색</v>
      </c>
      <c r="J3349" s="24" t="str">
        <f>IF(F3349="","",INDEX('기사 리스트'!B:B,MATCH("https://skinnonews.com"&amp;A3349,'기사 리스트'!C:C,0)))</f>
        <v/>
      </c>
    </row>
    <row r="3350" spans="1:10">
      <c r="A3350" s="30" t="s">
        <v>2702</v>
      </c>
      <c r="B3350" s="30" t="s">
        <v>2909</v>
      </c>
      <c r="C3350" s="30">
        <v>1</v>
      </c>
      <c r="D3350" s="30">
        <v>1</v>
      </c>
      <c r="F3350" s="24" t="str">
        <f>IFERROR(MATCH(A3350,기사별유입!$J$3:$J$3072,0),"")</f>
        <v/>
      </c>
      <c r="G3350" s="24" t="str">
        <f>IF(F3350="","",F3350&amp;"@"&amp;COUNTIF($F$1:F3350,F3350))</f>
        <v/>
      </c>
      <c r="H3350" s="24" t="str">
        <f t="shared" si="52"/>
        <v>직접유입</v>
      </c>
      <c r="J3350" s="24" t="str">
        <f>IF(F3350="","",INDEX('기사 리스트'!B:B,MATCH("https://skinnonews.com"&amp;A3350,'기사 리스트'!C:C,0)))</f>
        <v/>
      </c>
    </row>
    <row r="3351" spans="1:10">
      <c r="A3351" s="30" t="s">
        <v>2702</v>
      </c>
      <c r="B3351" s="30" t="s">
        <v>2910</v>
      </c>
      <c r="C3351" s="30">
        <v>1</v>
      </c>
      <c r="D3351" s="30">
        <v>1</v>
      </c>
      <c r="F3351" s="24" t="str">
        <f>IFERROR(MATCH(A3351,기사별유입!$J$3:$J$3072,0),"")</f>
        <v/>
      </c>
      <c r="G3351" s="24" t="str">
        <f>IF(F3351="","",F3351&amp;"@"&amp;COUNTIF($F$1:F3351,F3351))</f>
        <v/>
      </c>
      <c r="H3351" s="24" t="str">
        <f t="shared" si="52"/>
        <v>Google 검색</v>
      </c>
      <c r="J3351" s="24" t="str">
        <f>IF(F3351="","",INDEX('기사 리스트'!B:B,MATCH("https://skinnonews.com"&amp;A3351,'기사 리스트'!C:C,0)))</f>
        <v/>
      </c>
    </row>
    <row r="3352" spans="1:10">
      <c r="A3352" s="30" t="s">
        <v>2157</v>
      </c>
      <c r="B3352" s="30" t="s">
        <v>2911</v>
      </c>
      <c r="C3352" s="30">
        <v>1</v>
      </c>
      <c r="D3352" s="30">
        <v>1</v>
      </c>
      <c r="F3352" s="24" t="str">
        <f>IFERROR(MATCH(A3352,기사별유입!$J$3:$J$3072,0),"")</f>
        <v/>
      </c>
      <c r="G3352" s="24" t="str">
        <f>IF(F3352="","",F3352&amp;"@"&amp;COUNTIF($F$1:F3352,F3352))</f>
        <v/>
      </c>
      <c r="H3352" s="24" t="str">
        <f t="shared" si="52"/>
        <v>Naver 검색</v>
      </c>
      <c r="J3352" s="24" t="str">
        <f>IF(F3352="","",INDEX('기사 리스트'!B:B,MATCH("https://skinnonews.com"&amp;A3352,'기사 리스트'!C:C,0)))</f>
        <v/>
      </c>
    </row>
    <row r="3353" spans="1:10">
      <c r="A3353" s="30" t="s">
        <v>2157</v>
      </c>
      <c r="B3353" s="30" t="s">
        <v>2917</v>
      </c>
      <c r="C3353" s="30">
        <v>1</v>
      </c>
      <c r="D3353" s="30">
        <v>1</v>
      </c>
      <c r="F3353" s="24" t="str">
        <f>IFERROR(MATCH(A3353,기사별유입!$J$3:$J$3072,0),"")</f>
        <v/>
      </c>
      <c r="G3353" s="24" t="str">
        <f>IF(F3353="","",F3353&amp;"@"&amp;COUNTIF($F$1:F3353,F3353))</f>
        <v/>
      </c>
      <c r="H3353" s="24" t="str">
        <f t="shared" si="52"/>
        <v>Skincheonpetrochem.com</v>
      </c>
      <c r="J3353" s="24" t="str">
        <f>IF(F3353="","",INDEX('기사 리스트'!B:B,MATCH("https://skinnonews.com"&amp;A3353,'기사 리스트'!C:C,0)))</f>
        <v/>
      </c>
    </row>
    <row r="3354" spans="1:10">
      <c r="A3354" s="30" t="s">
        <v>2070</v>
      </c>
      <c r="B3354" s="30" t="s">
        <v>2935</v>
      </c>
      <c r="C3354" s="30">
        <v>1</v>
      </c>
      <c r="D3354" s="30">
        <v>1</v>
      </c>
      <c r="F3354" s="24" t="str">
        <f>IFERROR(MATCH(A3354,기사별유입!$J$3:$J$3072,0),"")</f>
        <v/>
      </c>
      <c r="G3354" s="24" t="str">
        <f>IF(F3354="","",F3354&amp;"@"&amp;COUNTIF($F$1:F3354,F3354))</f>
        <v/>
      </c>
      <c r="H3354" s="24" t="str">
        <f t="shared" si="52"/>
        <v>M.search.naver.com</v>
      </c>
      <c r="J3354" s="24" t="str">
        <f>IF(F3354="","",INDEX('기사 리스트'!B:B,MATCH("https://skinnonews.com"&amp;A3354,'기사 리스트'!C:C,0)))</f>
        <v/>
      </c>
    </row>
    <row r="3355" spans="1:10">
      <c r="A3355" s="30" t="s">
        <v>2070</v>
      </c>
      <c r="B3355" s="30" t="s">
        <v>2911</v>
      </c>
      <c r="C3355" s="30">
        <v>1</v>
      </c>
      <c r="D3355" s="30">
        <v>1</v>
      </c>
      <c r="F3355" s="24" t="str">
        <f>IFERROR(MATCH(A3355,기사별유입!$J$3:$J$3072,0),"")</f>
        <v/>
      </c>
      <c r="G3355" s="24" t="str">
        <f>IF(F3355="","",F3355&amp;"@"&amp;COUNTIF($F$1:F3355,F3355))</f>
        <v/>
      </c>
      <c r="H3355" s="24" t="str">
        <f t="shared" si="52"/>
        <v>Naver 검색</v>
      </c>
      <c r="J3355" s="24" t="str">
        <f>IF(F3355="","",INDEX('기사 리스트'!B:B,MATCH("https://skinnonews.com"&amp;A3355,'기사 리스트'!C:C,0)))</f>
        <v/>
      </c>
    </row>
    <row r="3356" spans="1:10">
      <c r="A3356" s="30" t="s">
        <v>2071</v>
      </c>
      <c r="B3356" s="30" t="s">
        <v>2909</v>
      </c>
      <c r="C3356" s="30">
        <v>1</v>
      </c>
      <c r="D3356" s="30">
        <v>1</v>
      </c>
      <c r="F3356" s="24" t="str">
        <f>IFERROR(MATCH(A3356,기사별유입!$J$3:$J$3072,0),"")</f>
        <v/>
      </c>
      <c r="G3356" s="24" t="str">
        <f>IF(F3356="","",F3356&amp;"@"&amp;COUNTIF($F$1:F3356,F3356))</f>
        <v/>
      </c>
      <c r="H3356" s="24" t="str">
        <f t="shared" si="52"/>
        <v>직접유입</v>
      </c>
      <c r="J3356" s="24" t="str">
        <f>IF(F3356="","",INDEX('기사 리스트'!B:B,MATCH("https://skinnonews.com"&amp;A3356,'기사 리스트'!C:C,0)))</f>
        <v/>
      </c>
    </row>
    <row r="3357" spans="1:10">
      <c r="A3357" s="30" t="s">
        <v>2071</v>
      </c>
      <c r="B3357" s="30" t="s">
        <v>2915</v>
      </c>
      <c r="C3357" s="30">
        <v>1</v>
      </c>
      <c r="D3357" s="30">
        <v>1</v>
      </c>
      <c r="F3357" s="24" t="str">
        <f>IFERROR(MATCH(A3357,기사별유입!$J$3:$J$3072,0),"")</f>
        <v/>
      </c>
      <c r="G3357" s="24" t="str">
        <f>IF(F3357="","",F3357&amp;"@"&amp;COUNTIF($F$1:F3357,F3357))</f>
        <v/>
      </c>
      <c r="H3357" s="24" t="str">
        <f t="shared" si="52"/>
        <v>Skgeocentric.com</v>
      </c>
      <c r="J3357" s="24" t="str">
        <f>IF(F3357="","",INDEX('기사 리스트'!B:B,MATCH("https://skinnonews.com"&amp;A3357,'기사 리스트'!C:C,0)))</f>
        <v/>
      </c>
    </row>
    <row r="3358" spans="1:10">
      <c r="A3358" s="30" t="s">
        <v>2072</v>
      </c>
      <c r="B3358" s="30" t="s">
        <v>2916</v>
      </c>
      <c r="C3358" s="30">
        <v>1</v>
      </c>
      <c r="D3358" s="30">
        <v>1</v>
      </c>
      <c r="F3358" s="24" t="str">
        <f>IFERROR(MATCH(A3358,기사별유입!$J$3:$J$3072,0),"")</f>
        <v/>
      </c>
      <c r="G3358" s="24" t="str">
        <f>IF(F3358="","",F3358&amp;"@"&amp;COUNTIF($F$1:F3358,F3358))</f>
        <v/>
      </c>
      <c r="H3358" s="24" t="str">
        <f t="shared" si="52"/>
        <v>Bing</v>
      </c>
      <c r="J3358" s="24" t="str">
        <f>IF(F3358="","",INDEX('기사 리스트'!B:B,MATCH("https://skinnonews.com"&amp;A3358,'기사 리스트'!C:C,0)))</f>
        <v/>
      </c>
    </row>
    <row r="3359" spans="1:10">
      <c r="A3359" s="30" t="s">
        <v>2072</v>
      </c>
      <c r="B3359" s="30" t="s">
        <v>2911</v>
      </c>
      <c r="C3359" s="30">
        <v>1</v>
      </c>
      <c r="D3359" s="30">
        <v>1</v>
      </c>
      <c r="F3359" s="24" t="str">
        <f>IFERROR(MATCH(A3359,기사별유입!$J$3:$J$3072,0),"")</f>
        <v/>
      </c>
      <c r="G3359" s="24" t="str">
        <f>IF(F3359="","",F3359&amp;"@"&amp;COUNTIF($F$1:F3359,F3359))</f>
        <v/>
      </c>
      <c r="H3359" s="24" t="str">
        <f t="shared" si="52"/>
        <v>Naver 검색</v>
      </c>
      <c r="J3359" s="24" t="str">
        <f>IF(F3359="","",INDEX('기사 리스트'!B:B,MATCH("https://skinnonews.com"&amp;A3359,'기사 리스트'!C:C,0)))</f>
        <v/>
      </c>
    </row>
    <row r="3360" spans="1:10">
      <c r="A3360" s="30" t="s">
        <v>1243</v>
      </c>
      <c r="B3360" s="30" t="s">
        <v>2946</v>
      </c>
      <c r="C3360" s="30">
        <v>1</v>
      </c>
      <c r="D3360" s="30">
        <v>1</v>
      </c>
      <c r="F3360" s="24">
        <f>IFERROR(MATCH(A3360,기사별유입!$J$3:$J$3072,0),"")</f>
        <v>19</v>
      </c>
      <c r="G3360" s="24" t="str">
        <f>IF(F3360="","",F3360&amp;"@"&amp;COUNTIF($F$1:F3360,F3360))</f>
        <v>19@6</v>
      </c>
      <c r="H3360" s="24" t="str">
        <f t="shared" si="52"/>
        <v>(not set)</v>
      </c>
      <c r="J3360" s="24" t="str">
        <f>IF(F3360="","",INDEX('기사 리스트'!B:B,MATCH("https://skinnonews.com"&amp;A3360,'기사 리스트'!C:C,0)))</f>
        <v>폐식용유로 하늘을 나는 비행기가 있다?! 새로운 대안으로 떠오른 지속가능항공유(SAF) – 겨울 여행 시즌, 알고 가면 더 재밌다(2)</v>
      </c>
    </row>
    <row r="3361" spans="1:10">
      <c r="A3361" s="30" t="s">
        <v>1243</v>
      </c>
      <c r="B3361" s="30" t="s">
        <v>2928</v>
      </c>
      <c r="C3361" s="30">
        <v>1</v>
      </c>
      <c r="D3361" s="30">
        <v>1</v>
      </c>
      <c r="F3361" s="24">
        <f>IFERROR(MATCH(A3361,기사별유입!$J$3:$J$3072,0),"")</f>
        <v>19</v>
      </c>
      <c r="G3361" s="24" t="str">
        <f>IF(F3361="","",F3361&amp;"@"&amp;COUNTIF($F$1:F3361,F3361))</f>
        <v>19@7</v>
      </c>
      <c r="H3361" s="24" t="str">
        <f t="shared" si="52"/>
        <v>Blog.naver.com</v>
      </c>
      <c r="J3361" s="24" t="str">
        <f>IF(F3361="","",INDEX('기사 리스트'!B:B,MATCH("https://skinnonews.com"&amp;A3361,'기사 리스트'!C:C,0)))</f>
        <v>폐식용유로 하늘을 나는 비행기가 있다?! 새로운 대안으로 떠오른 지속가능항공유(SAF) – 겨울 여행 시즌, 알고 가면 더 재밌다(2)</v>
      </c>
    </row>
    <row r="3362" spans="1:10">
      <c r="A3362" s="30" t="s">
        <v>1243</v>
      </c>
      <c r="B3362" s="30" t="s">
        <v>2912</v>
      </c>
      <c r="C3362" s="30">
        <v>1</v>
      </c>
      <c r="D3362" s="30">
        <v>1</v>
      </c>
      <c r="F3362" s="24">
        <f>IFERROR(MATCH(A3362,기사별유입!$J$3:$J$3072,0),"")</f>
        <v>19</v>
      </c>
      <c r="G3362" s="24" t="str">
        <f>IF(F3362="","",F3362&amp;"@"&amp;COUNTIF($F$1:F3362,F3362))</f>
        <v>19@8</v>
      </c>
      <c r="H3362" s="24" t="str">
        <f t="shared" si="52"/>
        <v>Facebook</v>
      </c>
      <c r="J3362" s="24" t="str">
        <f>IF(F3362="","",INDEX('기사 리스트'!B:B,MATCH("https://skinnonews.com"&amp;A3362,'기사 리스트'!C:C,0)))</f>
        <v>폐식용유로 하늘을 나는 비행기가 있다?! 새로운 대안으로 떠오른 지속가능항공유(SAF) – 겨울 여행 시즌, 알고 가면 더 재밌다(2)</v>
      </c>
    </row>
    <row r="3363" spans="1:10">
      <c r="A3363" s="30" t="s">
        <v>1243</v>
      </c>
      <c r="B3363" s="30" t="s">
        <v>2986</v>
      </c>
      <c r="C3363" s="30">
        <v>1</v>
      </c>
      <c r="D3363" s="30">
        <v>1</v>
      </c>
      <c r="F3363" s="24">
        <f>IFERROR(MATCH(A3363,기사별유입!$J$3:$J$3072,0),"")</f>
        <v>19</v>
      </c>
      <c r="G3363" s="24" t="str">
        <f>IF(F3363="","",F3363&amp;"@"&amp;COUNTIF($F$1:F3363,F3363))</f>
        <v>19@9</v>
      </c>
      <c r="H3363" s="24" t="str">
        <f t="shared" si="52"/>
        <v>Gemini.google.com</v>
      </c>
      <c r="J3363" s="24" t="str">
        <f>IF(F3363="","",INDEX('기사 리스트'!B:B,MATCH("https://skinnonews.com"&amp;A3363,'기사 리스트'!C:C,0)))</f>
        <v>폐식용유로 하늘을 나는 비행기가 있다?! 새로운 대안으로 떠오른 지속가능항공유(SAF) – 겨울 여행 시즌, 알고 가면 더 재밌다(2)</v>
      </c>
    </row>
    <row r="3364" spans="1:10">
      <c r="A3364" s="30" t="s">
        <v>1243</v>
      </c>
      <c r="B3364" s="30" t="s">
        <v>2930</v>
      </c>
      <c r="C3364" s="30">
        <v>1</v>
      </c>
      <c r="D3364" s="30">
        <v>1</v>
      </c>
      <c r="F3364" s="24">
        <f>IFERROR(MATCH(A3364,기사별유입!$J$3:$J$3072,0),"")</f>
        <v>19</v>
      </c>
      <c r="G3364" s="24" t="str">
        <f>IF(F3364="","",F3364&amp;"@"&amp;COUNTIF($F$1:F3364,F3364))</f>
        <v>19@10</v>
      </c>
      <c r="H3364" s="24" t="str">
        <f t="shared" si="52"/>
        <v>M.blog.naver.com</v>
      </c>
      <c r="J3364" s="24" t="str">
        <f>IF(F3364="","",INDEX('기사 리스트'!B:B,MATCH("https://skinnonews.com"&amp;A3364,'기사 리스트'!C:C,0)))</f>
        <v>폐식용유로 하늘을 나는 비행기가 있다?! 새로운 대안으로 떠오른 지속가능항공유(SAF) – 겨울 여행 시즌, 알고 가면 더 재밌다(2)</v>
      </c>
    </row>
    <row r="3365" spans="1:10">
      <c r="A3365" s="30" t="s">
        <v>1243</v>
      </c>
      <c r="B3365" s="30" t="s">
        <v>2913</v>
      </c>
      <c r="C3365" s="30">
        <v>1</v>
      </c>
      <c r="D3365" s="30">
        <v>1</v>
      </c>
      <c r="F3365" s="24">
        <f>IFERROR(MATCH(A3365,기사별유입!$J$3:$J$3072,0),"")</f>
        <v>19</v>
      </c>
      <c r="G3365" s="24" t="str">
        <f>IF(F3365="","",F3365&amp;"@"&amp;COUNTIF($F$1:F3365,F3365))</f>
        <v>19@11</v>
      </c>
      <c r="H3365" s="24" t="str">
        <f t="shared" si="52"/>
        <v>Sk-on.com</v>
      </c>
      <c r="J3365" s="24" t="str">
        <f>IF(F3365="","",INDEX('기사 리스트'!B:B,MATCH("https://skinnonews.com"&amp;A3365,'기사 리스트'!C:C,0)))</f>
        <v>폐식용유로 하늘을 나는 비행기가 있다?! 새로운 대안으로 떠오른 지속가능항공유(SAF) – 겨울 여행 시즌, 알고 가면 더 재밌다(2)</v>
      </c>
    </row>
    <row r="3366" spans="1:10">
      <c r="A3366" s="30" t="s">
        <v>1243</v>
      </c>
      <c r="B3366" s="30" t="s">
        <v>2918</v>
      </c>
      <c r="C3366" s="30">
        <v>1</v>
      </c>
      <c r="D3366" s="30">
        <v>1</v>
      </c>
      <c r="F3366" s="24">
        <f>IFERROR(MATCH(A3366,기사별유입!$J$3:$J$3072,0),"")</f>
        <v>19</v>
      </c>
      <c r="G3366" s="24" t="str">
        <f>IF(F3366="","",F3366&amp;"@"&amp;COUNTIF($F$1:F3366,F3366))</f>
        <v>19@12</v>
      </c>
      <c r="H3366" s="24" t="str">
        <f t="shared" si="52"/>
        <v>Skenergy.com</v>
      </c>
      <c r="J3366" s="24" t="str">
        <f>IF(F3366="","",INDEX('기사 리스트'!B:B,MATCH("https://skinnonews.com"&amp;A3366,'기사 리스트'!C:C,0)))</f>
        <v>폐식용유로 하늘을 나는 비행기가 있다?! 새로운 대안으로 떠오른 지속가능항공유(SAF) – 겨울 여행 시즌, 알고 가면 더 재밌다(2)</v>
      </c>
    </row>
    <row r="3367" spans="1:10">
      <c r="A3367" s="30" t="s">
        <v>1243</v>
      </c>
      <c r="B3367" s="30" t="s">
        <v>2921</v>
      </c>
      <c r="C3367" s="30">
        <v>1</v>
      </c>
      <c r="D3367" s="30">
        <v>1</v>
      </c>
      <c r="F3367" s="24">
        <f>IFERROR(MATCH(A3367,기사별유입!$J$3:$J$3072,0),"")</f>
        <v>19</v>
      </c>
      <c r="G3367" s="24" t="str">
        <f>IF(F3367="","",F3367&amp;"@"&amp;COUNTIF($F$1:F3367,F3367))</f>
        <v>19@13</v>
      </c>
      <c r="H3367" s="24" t="str">
        <f t="shared" si="52"/>
        <v>Skietechnology.com</v>
      </c>
      <c r="J3367" s="24" t="str">
        <f>IF(F3367="","",INDEX('기사 리스트'!B:B,MATCH("https://skinnonews.com"&amp;A3367,'기사 리스트'!C:C,0)))</f>
        <v>폐식용유로 하늘을 나는 비행기가 있다?! 새로운 대안으로 떠오른 지속가능항공유(SAF) – 겨울 여행 시즌, 알고 가면 더 재밌다(2)</v>
      </c>
    </row>
    <row r="3368" spans="1:10">
      <c r="A3368" s="30" t="s">
        <v>1243</v>
      </c>
      <c r="B3368" s="30" t="s">
        <v>2970</v>
      </c>
      <c r="C3368" s="30">
        <v>1</v>
      </c>
      <c r="D3368" s="30">
        <v>1</v>
      </c>
      <c r="F3368" s="24">
        <f>IFERROR(MATCH(A3368,기사별유입!$J$3:$J$3072,0),"")</f>
        <v>19</v>
      </c>
      <c r="G3368" s="24" t="str">
        <f>IF(F3368="","",F3368&amp;"@"&amp;COUNTIF($F$1:F3368,F3368))</f>
        <v>19@14</v>
      </c>
      <c r="H3368" s="24" t="str">
        <f t="shared" si="52"/>
        <v>Wrtn.ai</v>
      </c>
      <c r="J3368" s="24" t="str">
        <f>IF(F3368="","",INDEX('기사 리스트'!B:B,MATCH("https://skinnonews.com"&amp;A3368,'기사 리스트'!C:C,0)))</f>
        <v>폐식용유로 하늘을 나는 비행기가 있다?! 새로운 대안으로 떠오른 지속가능항공유(SAF) – 겨울 여행 시즌, 알고 가면 더 재밌다(2)</v>
      </c>
    </row>
    <row r="3369" spans="1:10">
      <c r="A3369" s="30" t="s">
        <v>3906</v>
      </c>
      <c r="B3369" s="30" t="s">
        <v>2910</v>
      </c>
      <c r="C3369" s="30">
        <v>1</v>
      </c>
      <c r="D3369" s="30">
        <v>1</v>
      </c>
      <c r="F3369" s="24" t="str">
        <f>IFERROR(MATCH(A3369,기사별유입!$J$3:$J$3072,0),"")</f>
        <v/>
      </c>
      <c r="G3369" s="24" t="str">
        <f>IF(F3369="","",F3369&amp;"@"&amp;COUNTIF($F$1:F3369,F3369))</f>
        <v/>
      </c>
      <c r="H3369" s="24" t="str">
        <f t="shared" si="52"/>
        <v>Google 검색</v>
      </c>
      <c r="J3369" s="24" t="str">
        <f>IF(F3369="","",INDEX('기사 리스트'!B:B,MATCH("https://skinnonews.com"&amp;A3369,'기사 리스트'!C:C,0)))</f>
        <v/>
      </c>
    </row>
    <row r="3370" spans="1:10">
      <c r="A3370" s="30" t="s">
        <v>1859</v>
      </c>
      <c r="B3370" s="30" t="s">
        <v>2936</v>
      </c>
      <c r="C3370" s="30">
        <v>1</v>
      </c>
      <c r="D3370" s="30">
        <v>1</v>
      </c>
      <c r="F3370" s="24" t="str">
        <f>IFERROR(MATCH(A3370,기사별유입!$J$3:$J$3072,0),"")</f>
        <v/>
      </c>
      <c r="G3370" s="24" t="str">
        <f>IF(F3370="","",F3370&amp;"@"&amp;COUNTIF($F$1:F3370,F3370))</f>
        <v/>
      </c>
      <c r="H3370" s="24" t="str">
        <f t="shared" si="52"/>
        <v>Skearthon.com</v>
      </c>
      <c r="J3370" s="24" t="str">
        <f>IF(F3370="","",INDEX('기사 리스트'!B:B,MATCH("https://skinnonews.com"&amp;A3370,'기사 리스트'!C:C,0)))</f>
        <v/>
      </c>
    </row>
    <row r="3371" spans="1:10">
      <c r="A3371" s="30" t="s">
        <v>1604</v>
      </c>
      <c r="B3371" s="30" t="s">
        <v>2911</v>
      </c>
      <c r="C3371" s="30">
        <v>1</v>
      </c>
      <c r="D3371" s="30">
        <v>1</v>
      </c>
      <c r="F3371" s="24" t="str">
        <f>IFERROR(MATCH(A3371,기사별유입!$J$3:$J$3072,0),"")</f>
        <v/>
      </c>
      <c r="G3371" s="24" t="str">
        <f>IF(F3371="","",F3371&amp;"@"&amp;COUNTIF($F$1:F3371,F3371))</f>
        <v/>
      </c>
      <c r="H3371" s="24" t="str">
        <f t="shared" si="52"/>
        <v>Naver 검색</v>
      </c>
      <c r="J3371" s="24" t="str">
        <f>IF(F3371="","",INDEX('기사 리스트'!B:B,MATCH("https://skinnonews.com"&amp;A3371,'기사 리스트'!C:C,0)))</f>
        <v/>
      </c>
    </row>
    <row r="3372" spans="1:10">
      <c r="A3372" s="30" t="s">
        <v>2158</v>
      </c>
      <c r="B3372" s="30" t="s">
        <v>2910</v>
      </c>
      <c r="C3372" s="30">
        <v>1</v>
      </c>
      <c r="D3372" s="30">
        <v>1</v>
      </c>
      <c r="F3372" s="24" t="str">
        <f>IFERROR(MATCH(A3372,기사별유입!$J$3:$J$3072,0),"")</f>
        <v/>
      </c>
      <c r="G3372" s="24" t="str">
        <f>IF(F3372="","",F3372&amp;"@"&amp;COUNTIF($F$1:F3372,F3372))</f>
        <v/>
      </c>
      <c r="H3372" s="24" t="str">
        <f t="shared" si="52"/>
        <v>Google 검색</v>
      </c>
      <c r="J3372" s="24" t="str">
        <f>IF(F3372="","",INDEX('기사 리스트'!B:B,MATCH("https://skinnonews.com"&amp;A3372,'기사 리스트'!C:C,0)))</f>
        <v/>
      </c>
    </row>
    <row r="3373" spans="1:10">
      <c r="A3373" s="30" t="s">
        <v>1649</v>
      </c>
      <c r="B3373" s="30" t="s">
        <v>2909</v>
      </c>
      <c r="C3373" s="30">
        <v>1</v>
      </c>
      <c r="D3373" s="30">
        <v>1</v>
      </c>
      <c r="F3373" s="24" t="str">
        <f>IFERROR(MATCH(A3373,기사별유입!$J$3:$J$3072,0),"")</f>
        <v/>
      </c>
      <c r="G3373" s="24" t="str">
        <f>IF(F3373="","",F3373&amp;"@"&amp;COUNTIF($F$1:F3373,F3373))</f>
        <v/>
      </c>
      <c r="H3373" s="24" t="str">
        <f t="shared" si="52"/>
        <v>직접유입</v>
      </c>
      <c r="J3373" s="24" t="str">
        <f>IF(F3373="","",INDEX('기사 리스트'!B:B,MATCH("https://skinnonews.com"&amp;A3373,'기사 리스트'!C:C,0)))</f>
        <v/>
      </c>
    </row>
    <row r="3374" spans="1:10">
      <c r="A3374" s="30" t="s">
        <v>1649</v>
      </c>
      <c r="B3374" s="30" t="s">
        <v>2935</v>
      </c>
      <c r="C3374" s="30">
        <v>1</v>
      </c>
      <c r="D3374" s="30">
        <v>1</v>
      </c>
      <c r="F3374" s="24" t="str">
        <f>IFERROR(MATCH(A3374,기사별유입!$J$3:$J$3072,0),"")</f>
        <v/>
      </c>
      <c r="G3374" s="24" t="str">
        <f>IF(F3374="","",F3374&amp;"@"&amp;COUNTIF($F$1:F3374,F3374))</f>
        <v/>
      </c>
      <c r="H3374" s="24" t="str">
        <f t="shared" si="52"/>
        <v>M.search.naver.com</v>
      </c>
      <c r="J3374" s="24" t="str">
        <f>IF(F3374="","",INDEX('기사 리스트'!B:B,MATCH("https://skinnonews.com"&amp;A3374,'기사 리스트'!C:C,0)))</f>
        <v/>
      </c>
    </row>
    <row r="3375" spans="1:10">
      <c r="A3375" s="30" t="s">
        <v>1649</v>
      </c>
      <c r="B3375" s="30" t="s">
        <v>2920</v>
      </c>
      <c r="C3375" s="30">
        <v>1</v>
      </c>
      <c r="D3375" s="30">
        <v>1</v>
      </c>
      <c r="F3375" s="24" t="str">
        <f>IFERROR(MATCH(A3375,기사별유입!$J$3:$J$3072,0),"")</f>
        <v/>
      </c>
      <c r="G3375" s="24" t="str">
        <f>IF(F3375="","",F3375&amp;"@"&amp;COUNTIF($F$1:F3375,F3375))</f>
        <v/>
      </c>
      <c r="H3375" s="24" t="str">
        <f t="shared" si="52"/>
        <v>Skenmove.com</v>
      </c>
      <c r="J3375" s="24" t="str">
        <f>IF(F3375="","",INDEX('기사 리스트'!B:B,MATCH("https://skinnonews.com"&amp;A3375,'기사 리스트'!C:C,0)))</f>
        <v/>
      </c>
    </row>
    <row r="3376" spans="1:10">
      <c r="A3376" s="30" t="s">
        <v>2703</v>
      </c>
      <c r="B3376" s="30" t="s">
        <v>2909</v>
      </c>
      <c r="C3376" s="30">
        <v>1</v>
      </c>
      <c r="D3376" s="30">
        <v>1</v>
      </c>
      <c r="F3376" s="24" t="str">
        <f>IFERROR(MATCH(A3376,기사별유입!$J$3:$J$3072,0),"")</f>
        <v/>
      </c>
      <c r="G3376" s="24" t="str">
        <f>IF(F3376="","",F3376&amp;"@"&amp;COUNTIF($F$1:F3376,F3376))</f>
        <v/>
      </c>
      <c r="H3376" s="24" t="str">
        <f t="shared" si="52"/>
        <v>직접유입</v>
      </c>
      <c r="J3376" s="24" t="str">
        <f>IF(F3376="","",INDEX('기사 리스트'!B:B,MATCH("https://skinnonews.com"&amp;A3376,'기사 리스트'!C:C,0)))</f>
        <v/>
      </c>
    </row>
    <row r="3377" spans="1:10">
      <c r="A3377" s="30" t="s">
        <v>1905</v>
      </c>
      <c r="B3377" s="30" t="s">
        <v>2911</v>
      </c>
      <c r="C3377" s="30">
        <v>1</v>
      </c>
      <c r="D3377" s="30">
        <v>1</v>
      </c>
      <c r="F3377" s="24" t="str">
        <f>IFERROR(MATCH(A3377,기사별유입!$J$3:$J$3072,0),"")</f>
        <v/>
      </c>
      <c r="G3377" s="24" t="str">
        <f>IF(F3377="","",F3377&amp;"@"&amp;COUNTIF($F$1:F3377,F3377))</f>
        <v/>
      </c>
      <c r="H3377" s="24" t="str">
        <f t="shared" si="52"/>
        <v>Naver 검색</v>
      </c>
      <c r="J3377" s="24" t="str">
        <f>IF(F3377="","",INDEX('기사 리스트'!B:B,MATCH("https://skinnonews.com"&amp;A3377,'기사 리스트'!C:C,0)))</f>
        <v/>
      </c>
    </row>
    <row r="3378" spans="1:10">
      <c r="A3378" s="30" t="s">
        <v>1905</v>
      </c>
      <c r="B3378" s="30" t="s">
        <v>2934</v>
      </c>
      <c r="C3378" s="30">
        <v>1</v>
      </c>
      <c r="D3378" s="30">
        <v>1</v>
      </c>
      <c r="F3378" s="24" t="str">
        <f>IFERROR(MATCH(A3378,기사별유입!$J$3:$J$3072,0),"")</f>
        <v/>
      </c>
      <c r="G3378" s="24" t="str">
        <f>IF(F3378="","",F3378&amp;"@"&amp;COUNTIF($F$1:F3378,F3378))</f>
        <v/>
      </c>
      <c r="H3378" s="24" t="str">
        <f t="shared" si="52"/>
        <v>Skinnovation.co.kr</v>
      </c>
      <c r="J3378" s="24" t="str">
        <f>IF(F3378="","",INDEX('기사 리스트'!B:B,MATCH("https://skinnonews.com"&amp;A3378,'기사 리스트'!C:C,0)))</f>
        <v/>
      </c>
    </row>
    <row r="3379" spans="1:10">
      <c r="A3379" s="30" t="s">
        <v>2159</v>
      </c>
      <c r="B3379" s="30" t="s">
        <v>2911</v>
      </c>
      <c r="C3379" s="30">
        <v>1</v>
      </c>
      <c r="D3379" s="30">
        <v>1</v>
      </c>
      <c r="F3379" s="24" t="str">
        <f>IFERROR(MATCH(A3379,기사별유입!$J$3:$J$3072,0),"")</f>
        <v/>
      </c>
      <c r="G3379" s="24" t="str">
        <f>IF(F3379="","",F3379&amp;"@"&amp;COUNTIF($F$1:F3379,F3379))</f>
        <v/>
      </c>
      <c r="H3379" s="24" t="str">
        <f t="shared" si="52"/>
        <v>Naver 검색</v>
      </c>
      <c r="J3379" s="24" t="str">
        <f>IF(F3379="","",INDEX('기사 리스트'!B:B,MATCH("https://skinnonews.com"&amp;A3379,'기사 리스트'!C:C,0)))</f>
        <v/>
      </c>
    </row>
    <row r="3380" spans="1:10">
      <c r="A3380" s="30" t="s">
        <v>1733</v>
      </c>
      <c r="B3380" s="30" t="s">
        <v>2909</v>
      </c>
      <c r="C3380" s="30">
        <v>1</v>
      </c>
      <c r="D3380" s="30">
        <v>1</v>
      </c>
      <c r="F3380" s="24" t="str">
        <f>IFERROR(MATCH(A3380,기사별유입!$J$3:$J$3072,0),"")</f>
        <v/>
      </c>
      <c r="G3380" s="24" t="str">
        <f>IF(F3380="","",F3380&amp;"@"&amp;COUNTIF($F$1:F3380,F3380))</f>
        <v/>
      </c>
      <c r="H3380" s="24" t="str">
        <f t="shared" si="52"/>
        <v>직접유입</v>
      </c>
      <c r="J3380" s="24" t="str">
        <f>IF(F3380="","",INDEX('기사 리스트'!B:B,MATCH("https://skinnonews.com"&amp;A3380,'기사 리스트'!C:C,0)))</f>
        <v/>
      </c>
    </row>
    <row r="3381" spans="1:10">
      <c r="A3381" s="30" t="s">
        <v>1733</v>
      </c>
      <c r="B3381" s="30" t="s">
        <v>2934</v>
      </c>
      <c r="C3381" s="30">
        <v>1</v>
      </c>
      <c r="D3381" s="30">
        <v>1</v>
      </c>
      <c r="F3381" s="24" t="str">
        <f>IFERROR(MATCH(A3381,기사별유입!$J$3:$J$3072,0),"")</f>
        <v/>
      </c>
      <c r="G3381" s="24" t="str">
        <f>IF(F3381="","",F3381&amp;"@"&amp;COUNTIF($F$1:F3381,F3381))</f>
        <v/>
      </c>
      <c r="H3381" s="24" t="str">
        <f t="shared" si="52"/>
        <v>Skinnovation.co.kr</v>
      </c>
      <c r="J3381" s="24" t="str">
        <f>IF(F3381="","",INDEX('기사 리스트'!B:B,MATCH("https://skinnonews.com"&amp;A3381,'기사 리스트'!C:C,0)))</f>
        <v/>
      </c>
    </row>
    <row r="3382" spans="1:10">
      <c r="A3382" s="30" t="s">
        <v>2073</v>
      </c>
      <c r="B3382" s="30" t="s">
        <v>2948</v>
      </c>
      <c r="C3382" s="30">
        <v>1</v>
      </c>
      <c r="D3382" s="30">
        <v>1</v>
      </c>
      <c r="F3382" s="24" t="str">
        <f>IFERROR(MATCH(A3382,기사별유입!$J$3:$J$3072,0),"")</f>
        <v/>
      </c>
      <c r="G3382" s="24" t="str">
        <f>IF(F3382="","",F3382&amp;"@"&amp;COUNTIF($F$1:F3382,F3382))</f>
        <v/>
      </c>
      <c r="H3382" s="24" t="str">
        <f t="shared" si="52"/>
        <v>Lens.google.com</v>
      </c>
      <c r="J3382" s="24" t="str">
        <f>IF(F3382="","",INDEX('기사 리스트'!B:B,MATCH("https://skinnonews.com"&amp;A3382,'기사 리스트'!C:C,0)))</f>
        <v/>
      </c>
    </row>
    <row r="3383" spans="1:10">
      <c r="A3383" s="30" t="s">
        <v>2704</v>
      </c>
      <c r="B3383" s="30" t="s">
        <v>2910</v>
      </c>
      <c r="C3383" s="30">
        <v>1</v>
      </c>
      <c r="D3383" s="30">
        <v>1</v>
      </c>
      <c r="F3383" s="24" t="str">
        <f>IFERROR(MATCH(A3383,기사별유입!$J$3:$J$3072,0),"")</f>
        <v/>
      </c>
      <c r="G3383" s="24" t="str">
        <f>IF(F3383="","",F3383&amp;"@"&amp;COUNTIF($F$1:F3383,F3383))</f>
        <v/>
      </c>
      <c r="H3383" s="24" t="str">
        <f t="shared" si="52"/>
        <v>Google 검색</v>
      </c>
      <c r="J3383" s="24" t="str">
        <f>IF(F3383="","",INDEX('기사 리스트'!B:B,MATCH("https://skinnonews.com"&amp;A3383,'기사 리스트'!C:C,0)))</f>
        <v/>
      </c>
    </row>
    <row r="3384" spans="1:10">
      <c r="A3384" s="30" t="s">
        <v>3907</v>
      </c>
      <c r="B3384" s="30" t="s">
        <v>2910</v>
      </c>
      <c r="C3384" s="30">
        <v>1</v>
      </c>
      <c r="D3384" s="30">
        <v>1</v>
      </c>
      <c r="F3384" s="24" t="str">
        <f>IFERROR(MATCH(A3384,기사별유입!$J$3:$J$3072,0),"")</f>
        <v/>
      </c>
      <c r="G3384" s="24" t="str">
        <f>IF(F3384="","",F3384&amp;"@"&amp;COUNTIF($F$1:F3384,F3384))</f>
        <v/>
      </c>
      <c r="H3384" s="24" t="str">
        <f t="shared" si="52"/>
        <v>Google 검색</v>
      </c>
      <c r="J3384" s="24" t="str">
        <f>IF(F3384="","",INDEX('기사 리스트'!B:B,MATCH("https://skinnonews.com"&amp;A3384,'기사 리스트'!C:C,0)))</f>
        <v/>
      </c>
    </row>
    <row r="3385" spans="1:10">
      <c r="A3385" s="30" t="s">
        <v>3908</v>
      </c>
      <c r="B3385" s="30" t="s">
        <v>2910</v>
      </c>
      <c r="C3385" s="30">
        <v>1</v>
      </c>
      <c r="D3385" s="30">
        <v>1</v>
      </c>
      <c r="F3385" s="24" t="str">
        <f>IFERROR(MATCH(A3385,기사별유입!$J$3:$J$3072,0),"")</f>
        <v/>
      </c>
      <c r="G3385" s="24" t="str">
        <f>IF(F3385="","",F3385&amp;"@"&amp;COUNTIF($F$1:F3385,F3385))</f>
        <v/>
      </c>
      <c r="H3385" s="24" t="str">
        <f t="shared" si="52"/>
        <v>Google 검색</v>
      </c>
      <c r="J3385" s="24" t="str">
        <f>IF(F3385="","",INDEX('기사 리스트'!B:B,MATCH("https://skinnonews.com"&amp;A3385,'기사 리스트'!C:C,0)))</f>
        <v/>
      </c>
    </row>
    <row r="3386" spans="1:10">
      <c r="A3386" s="30" t="s">
        <v>3909</v>
      </c>
      <c r="B3386" s="30" t="s">
        <v>2910</v>
      </c>
      <c r="C3386" s="30">
        <v>1</v>
      </c>
      <c r="D3386" s="30">
        <v>1</v>
      </c>
      <c r="F3386" s="24" t="str">
        <f>IFERROR(MATCH(A3386,기사별유입!$J$3:$J$3072,0),"")</f>
        <v/>
      </c>
      <c r="G3386" s="24" t="str">
        <f>IF(F3386="","",F3386&amp;"@"&amp;COUNTIF($F$1:F3386,F3386))</f>
        <v/>
      </c>
      <c r="H3386" s="24" t="str">
        <f t="shared" si="52"/>
        <v>Google 검색</v>
      </c>
      <c r="J3386" s="24" t="str">
        <f>IF(F3386="","",INDEX('기사 리스트'!B:B,MATCH("https://skinnonews.com"&amp;A3386,'기사 리스트'!C:C,0)))</f>
        <v/>
      </c>
    </row>
    <row r="3387" spans="1:10">
      <c r="A3387" s="30" t="s">
        <v>3910</v>
      </c>
      <c r="B3387" s="30" t="s">
        <v>2910</v>
      </c>
      <c r="C3387" s="30">
        <v>1</v>
      </c>
      <c r="D3387" s="30">
        <v>1</v>
      </c>
      <c r="F3387" s="24" t="str">
        <f>IFERROR(MATCH(A3387,기사별유입!$J$3:$J$3072,0),"")</f>
        <v/>
      </c>
      <c r="G3387" s="24" t="str">
        <f>IF(F3387="","",F3387&amp;"@"&amp;COUNTIF($F$1:F3387,F3387))</f>
        <v/>
      </c>
      <c r="H3387" s="24" t="str">
        <f t="shared" si="52"/>
        <v>Google 검색</v>
      </c>
      <c r="J3387" s="24" t="str">
        <f>IF(F3387="","",INDEX('기사 리스트'!B:B,MATCH("https://skinnonews.com"&amp;A3387,'기사 리스트'!C:C,0)))</f>
        <v/>
      </c>
    </row>
    <row r="3388" spans="1:10">
      <c r="A3388" s="30" t="s">
        <v>1451</v>
      </c>
      <c r="B3388" s="30" t="s">
        <v>2935</v>
      </c>
      <c r="C3388" s="30">
        <v>1</v>
      </c>
      <c r="D3388" s="30">
        <v>1</v>
      </c>
      <c r="F3388" s="24" t="str">
        <f>IFERROR(MATCH(A3388,기사별유입!$J$3:$J$3072,0),"")</f>
        <v/>
      </c>
      <c r="G3388" s="24" t="str">
        <f>IF(F3388="","",F3388&amp;"@"&amp;COUNTIF($F$1:F3388,F3388))</f>
        <v/>
      </c>
      <c r="H3388" s="24" t="str">
        <f t="shared" si="52"/>
        <v>M.search.naver.com</v>
      </c>
      <c r="J3388" s="24" t="str">
        <f>IF(F3388="","",INDEX('기사 리스트'!B:B,MATCH("https://skinnonews.com"&amp;A3388,'기사 리스트'!C:C,0)))</f>
        <v/>
      </c>
    </row>
    <row r="3389" spans="1:10">
      <c r="A3389" s="30" t="s">
        <v>1451</v>
      </c>
      <c r="B3389" s="30" t="s">
        <v>2911</v>
      </c>
      <c r="C3389" s="30">
        <v>1</v>
      </c>
      <c r="D3389" s="30">
        <v>1</v>
      </c>
      <c r="F3389" s="24" t="str">
        <f>IFERROR(MATCH(A3389,기사별유입!$J$3:$J$3072,0),"")</f>
        <v/>
      </c>
      <c r="G3389" s="24" t="str">
        <f>IF(F3389="","",F3389&amp;"@"&amp;COUNTIF($F$1:F3389,F3389))</f>
        <v/>
      </c>
      <c r="H3389" s="24" t="str">
        <f t="shared" si="52"/>
        <v>Naver 검색</v>
      </c>
      <c r="J3389" s="24" t="str">
        <f>IF(F3389="","",INDEX('기사 리스트'!B:B,MATCH("https://skinnonews.com"&amp;A3389,'기사 리스트'!C:C,0)))</f>
        <v/>
      </c>
    </row>
    <row r="3390" spans="1:10">
      <c r="A3390" s="30" t="s">
        <v>1219</v>
      </c>
      <c r="B3390" s="30" t="s">
        <v>2946</v>
      </c>
      <c r="C3390" s="30">
        <v>1</v>
      </c>
      <c r="D3390" s="30">
        <v>2</v>
      </c>
      <c r="F3390" s="24">
        <f>IFERROR(MATCH(A3390,기사별유입!$J$3:$J$3072,0),"")</f>
        <v>3</v>
      </c>
      <c r="G3390" s="24" t="str">
        <f>IF(F3390="","",F3390&amp;"@"&amp;COUNTIF($F$1:F3390,F3390))</f>
        <v>3@8</v>
      </c>
      <c r="H3390" s="24" t="str">
        <f t="shared" si="52"/>
        <v>(not set)</v>
      </c>
      <c r="J3390" s="24" t="str">
        <f>IF(F3390="","",INDEX('기사 리스트'!B:B,MATCH("https://skinnonews.com"&amp;A3390,'기사 리스트'!C:C,0)))</f>
        <v>[카드뉴스] "액체에 전자기기를 담근다?” - AI시대, 꼭 필요한 차세대 열관리 기술 ‘액침냉각’</v>
      </c>
    </row>
    <row r="3391" spans="1:10">
      <c r="A3391" s="30" t="s">
        <v>1219</v>
      </c>
      <c r="B3391" s="30" t="s">
        <v>2977</v>
      </c>
      <c r="C3391" s="30">
        <v>1</v>
      </c>
      <c r="D3391" s="30">
        <v>1</v>
      </c>
      <c r="F3391" s="24">
        <f>IFERROR(MATCH(A3391,기사별유입!$J$3:$J$3072,0),"")</f>
        <v>3</v>
      </c>
      <c r="G3391" s="24" t="str">
        <f>IF(F3391="","",F3391&amp;"@"&amp;COUNTIF($F$1:F3391,F3391))</f>
        <v>3@9</v>
      </c>
      <c r="H3391" s="24" t="str">
        <f t="shared" si="52"/>
        <v>Facebook.com</v>
      </c>
      <c r="J3391" s="24" t="str">
        <f>IF(F3391="","",INDEX('기사 리스트'!B:B,MATCH("https://skinnonews.com"&amp;A3391,'기사 리스트'!C:C,0)))</f>
        <v>[카드뉴스] "액체에 전자기기를 담근다?” - AI시대, 꼭 필요한 차세대 열관리 기술 ‘액침냉각’</v>
      </c>
    </row>
    <row r="3392" spans="1:10">
      <c r="A3392" s="30" t="s">
        <v>1219</v>
      </c>
      <c r="B3392" s="30" t="s">
        <v>2930</v>
      </c>
      <c r="C3392" s="30">
        <v>1</v>
      </c>
      <c r="D3392" s="30">
        <v>1</v>
      </c>
      <c r="F3392" s="24">
        <f>IFERROR(MATCH(A3392,기사별유입!$J$3:$J$3072,0),"")</f>
        <v>3</v>
      </c>
      <c r="G3392" s="24" t="str">
        <f>IF(F3392="","",F3392&amp;"@"&amp;COUNTIF($F$1:F3392,F3392))</f>
        <v>3@10</v>
      </c>
      <c r="H3392" s="24" t="str">
        <f t="shared" si="52"/>
        <v>M.blog.naver.com</v>
      </c>
      <c r="J3392" s="24" t="str">
        <f>IF(F3392="","",INDEX('기사 리스트'!B:B,MATCH("https://skinnonews.com"&amp;A3392,'기사 리스트'!C:C,0)))</f>
        <v>[카드뉴스] "액체에 전자기기를 담근다?” - AI시대, 꼭 필요한 차세대 열관리 기술 ‘액침냉각’</v>
      </c>
    </row>
    <row r="3393" spans="1:10">
      <c r="A3393" s="30" t="s">
        <v>1219</v>
      </c>
      <c r="B3393" s="30" t="s">
        <v>4644</v>
      </c>
      <c r="C3393" s="30">
        <v>1</v>
      </c>
      <c r="D3393" s="30">
        <v>1</v>
      </c>
      <c r="F3393" s="24">
        <f>IFERROR(MATCH(A3393,기사별유입!$J$3:$J$3072,0),"")</f>
        <v>3</v>
      </c>
      <c r="G3393" s="24" t="str">
        <f>IF(F3393="","",F3393&amp;"@"&amp;COUNTIF($F$1:F3393,F3393))</f>
        <v>3@11</v>
      </c>
      <c r="H3393" s="24" t="str">
        <f t="shared" si="52"/>
        <v>Teams.microsoft.com</v>
      </c>
      <c r="J3393" s="24" t="str">
        <f>IF(F3393="","",INDEX('기사 리스트'!B:B,MATCH("https://skinnonews.com"&amp;A3393,'기사 리스트'!C:C,0)))</f>
        <v>[카드뉴스] "액체에 전자기기를 담근다?” - AI시대, 꼭 필요한 차세대 열관리 기술 ‘액침냉각’</v>
      </c>
    </row>
    <row r="3394" spans="1:10">
      <c r="A3394" s="30" t="s">
        <v>1334</v>
      </c>
      <c r="B3394" s="30" t="s">
        <v>2959</v>
      </c>
      <c r="C3394" s="30">
        <v>1</v>
      </c>
      <c r="D3394" s="30">
        <v>1</v>
      </c>
      <c r="F3394" s="24">
        <f>IFERROR(MATCH(A3394,기사별유입!$J$3:$J$3072,0),"")</f>
        <v>74</v>
      </c>
      <c r="G3394" s="24" t="str">
        <f>IF(F3394="","",F3394&amp;"@"&amp;COUNTIF($F$1:F3394,F3394))</f>
        <v>74@6</v>
      </c>
      <c r="H3394" s="24" t="str">
        <f t="shared" si="52"/>
        <v>News.google.com</v>
      </c>
      <c r="J3394" s="24" t="str">
        <f>IF(F3394="","",INDEX('기사 리스트'!B:B,MATCH("https://skinnonews.com"&amp;A3394,'기사 리스트'!C:C,0)))</f>
        <v>현대차그룹-SK엔무브, ‘차세대 차량용 냉매’ 개발 추진 “열관리 시장 확대”</v>
      </c>
    </row>
    <row r="3395" spans="1:10">
      <c r="A3395" s="30" t="s">
        <v>1334</v>
      </c>
      <c r="B3395" s="30" t="s">
        <v>2923</v>
      </c>
      <c r="C3395" s="30">
        <v>1</v>
      </c>
      <c r="D3395" s="30">
        <v>1</v>
      </c>
      <c r="F3395" s="24">
        <f>IFERROR(MATCH(A3395,기사별유입!$J$3:$J$3072,0),"")</f>
        <v>74</v>
      </c>
      <c r="G3395" s="24" t="str">
        <f>IF(F3395="","",F3395&amp;"@"&amp;COUNTIF($F$1:F3395,F3395))</f>
        <v>74@7</v>
      </c>
      <c r="H3395" s="24" t="str">
        <f t="shared" ref="H3395:H3458" si="53">IF(B3395="naver","Naver 검색",IF(B3395="google","Google 검색",IF(B3395="(direct)","직접유입",UPPER(LEFT(B3395,1))&amp;MID(B3395,2,99))))</f>
        <v>Ozmailer.com</v>
      </c>
      <c r="J3395" s="24" t="str">
        <f>IF(F3395="","",INDEX('기사 리스트'!B:B,MATCH("https://skinnonews.com"&amp;A3395,'기사 리스트'!C:C,0)))</f>
        <v>현대차그룹-SK엔무브, ‘차세대 차량용 냉매’ 개발 추진 “열관리 시장 확대”</v>
      </c>
    </row>
    <row r="3396" spans="1:10">
      <c r="A3396" s="30" t="s">
        <v>1767</v>
      </c>
      <c r="B3396" s="30" t="s">
        <v>2909</v>
      </c>
      <c r="C3396" s="30">
        <v>1</v>
      </c>
      <c r="D3396" s="30">
        <v>1</v>
      </c>
      <c r="F3396" s="24" t="str">
        <f>IFERROR(MATCH(A3396,기사별유입!$J$3:$J$3072,0),"")</f>
        <v/>
      </c>
      <c r="G3396" s="24" t="str">
        <f>IF(F3396="","",F3396&amp;"@"&amp;COUNTIF($F$1:F3396,F3396))</f>
        <v/>
      </c>
      <c r="H3396" s="24" t="str">
        <f t="shared" si="53"/>
        <v>직접유입</v>
      </c>
      <c r="J3396" s="24" t="str">
        <f>IF(F3396="","",INDEX('기사 리스트'!B:B,MATCH("https://skinnonews.com"&amp;A3396,'기사 리스트'!C:C,0)))</f>
        <v/>
      </c>
    </row>
    <row r="3397" spans="1:10">
      <c r="A3397" s="30" t="s">
        <v>1767</v>
      </c>
      <c r="B3397" s="30" t="s">
        <v>2910</v>
      </c>
      <c r="C3397" s="30">
        <v>1</v>
      </c>
      <c r="D3397" s="30">
        <v>1</v>
      </c>
      <c r="F3397" s="24" t="str">
        <f>IFERROR(MATCH(A3397,기사별유입!$J$3:$J$3072,0),"")</f>
        <v/>
      </c>
      <c r="G3397" s="24" t="str">
        <f>IF(F3397="","",F3397&amp;"@"&amp;COUNTIF($F$1:F3397,F3397))</f>
        <v/>
      </c>
      <c r="H3397" s="24" t="str">
        <f t="shared" si="53"/>
        <v>Google 검색</v>
      </c>
      <c r="J3397" s="24" t="str">
        <f>IF(F3397="","",INDEX('기사 리스트'!B:B,MATCH("https://skinnonews.com"&amp;A3397,'기사 리스트'!C:C,0)))</f>
        <v/>
      </c>
    </row>
    <row r="3398" spans="1:10">
      <c r="A3398" s="30" t="s">
        <v>3205</v>
      </c>
      <c r="B3398" s="30" t="s">
        <v>2909</v>
      </c>
      <c r="C3398" s="30">
        <v>1</v>
      </c>
      <c r="D3398" s="30">
        <v>1</v>
      </c>
      <c r="F3398" s="24" t="str">
        <f>IFERROR(MATCH(A3398,기사별유입!$J$3:$J$3072,0),"")</f>
        <v/>
      </c>
      <c r="G3398" s="24" t="str">
        <f>IF(F3398="","",F3398&amp;"@"&amp;COUNTIF($F$1:F3398,F3398))</f>
        <v/>
      </c>
      <c r="H3398" s="24" t="str">
        <f t="shared" si="53"/>
        <v>직접유입</v>
      </c>
      <c r="J3398" s="24" t="str">
        <f>IF(F3398="","",INDEX('기사 리스트'!B:B,MATCH("https://skinnonews.com"&amp;A3398,'기사 리스트'!C:C,0)))</f>
        <v/>
      </c>
    </row>
    <row r="3399" spans="1:10">
      <c r="A3399" s="30" t="s">
        <v>1906</v>
      </c>
      <c r="B3399" s="30" t="s">
        <v>2909</v>
      </c>
      <c r="C3399" s="30">
        <v>1</v>
      </c>
      <c r="D3399" s="30">
        <v>1</v>
      </c>
      <c r="F3399" s="24" t="str">
        <f>IFERROR(MATCH(A3399,기사별유입!$J$3:$J$3072,0),"")</f>
        <v/>
      </c>
      <c r="G3399" s="24" t="str">
        <f>IF(F3399="","",F3399&amp;"@"&amp;COUNTIF($F$1:F3399,F3399))</f>
        <v/>
      </c>
      <c r="H3399" s="24" t="str">
        <f t="shared" si="53"/>
        <v>직접유입</v>
      </c>
      <c r="J3399" s="24" t="str">
        <f>IF(F3399="","",INDEX('기사 리스트'!B:B,MATCH("https://skinnonews.com"&amp;A3399,'기사 리스트'!C:C,0)))</f>
        <v/>
      </c>
    </row>
    <row r="3400" spans="1:10">
      <c r="A3400" s="30" t="s">
        <v>2705</v>
      </c>
      <c r="B3400" s="30" t="s">
        <v>2935</v>
      </c>
      <c r="C3400" s="30">
        <v>1</v>
      </c>
      <c r="D3400" s="30">
        <v>1</v>
      </c>
      <c r="F3400" s="24" t="str">
        <f>IFERROR(MATCH(A3400,기사별유입!$J$3:$J$3072,0),"")</f>
        <v/>
      </c>
      <c r="G3400" s="24" t="str">
        <f>IF(F3400="","",F3400&amp;"@"&amp;COUNTIF($F$1:F3400,F3400))</f>
        <v/>
      </c>
      <c r="H3400" s="24" t="str">
        <f t="shared" si="53"/>
        <v>M.search.naver.com</v>
      </c>
      <c r="J3400" s="24" t="str">
        <f>IF(F3400="","",INDEX('기사 리스트'!B:B,MATCH("https://skinnonews.com"&amp;A3400,'기사 리스트'!C:C,0)))</f>
        <v/>
      </c>
    </row>
    <row r="3401" spans="1:10">
      <c r="A3401" s="30" t="s">
        <v>1269</v>
      </c>
      <c r="B3401" s="30" t="s">
        <v>2916</v>
      </c>
      <c r="C3401" s="30">
        <v>1</v>
      </c>
      <c r="D3401" s="30">
        <v>1</v>
      </c>
      <c r="F3401" s="24">
        <f>IFERROR(MATCH(A3401,기사별유입!$J$3:$J$3072,0),"")</f>
        <v>18</v>
      </c>
      <c r="G3401" s="24" t="str">
        <f>IF(F3401="","",F3401&amp;"@"&amp;COUNTIF($F$1:F3401,F3401))</f>
        <v>18@3</v>
      </c>
      <c r="H3401" s="24" t="str">
        <f t="shared" si="53"/>
        <v>Bing</v>
      </c>
      <c r="J3401" s="24" t="str">
        <f>IF(F3401="","",INDEX('기사 리스트'!B:B,MATCH("https://skinnonews.com"&amp;A3401,'기사 리스트'!C:C,0)))</f>
        <v>[팩트체크해油] “왜 나한테 그래?” – 공룡화석이 석유가 된 게 아니라고요?!</v>
      </c>
    </row>
    <row r="3402" spans="1:10">
      <c r="A3402" s="30" t="s">
        <v>1269</v>
      </c>
      <c r="B3402" s="30" t="s">
        <v>2958</v>
      </c>
      <c r="C3402" s="30">
        <v>1</v>
      </c>
      <c r="D3402" s="30">
        <v>1</v>
      </c>
      <c r="F3402" s="24">
        <f>IFERROR(MATCH(A3402,기사별유입!$J$3:$J$3072,0),"")</f>
        <v>18</v>
      </c>
      <c r="G3402" s="24" t="str">
        <f>IF(F3402="","",F3402&amp;"@"&amp;COUNTIF($F$1:F3402,F3402))</f>
        <v>18@4</v>
      </c>
      <c r="H3402" s="24" t="str">
        <f t="shared" si="53"/>
        <v>M.facebook.com</v>
      </c>
      <c r="J3402" s="24" t="str">
        <f>IF(F3402="","",INDEX('기사 리스트'!B:B,MATCH("https://skinnonews.com"&amp;A3402,'기사 리스트'!C:C,0)))</f>
        <v>[팩트체크해油] “왜 나한테 그래?” – 공룡화석이 석유가 된 게 아니라고요?!</v>
      </c>
    </row>
    <row r="3403" spans="1:10">
      <c r="A3403" s="30" t="s">
        <v>2386</v>
      </c>
      <c r="B3403" s="30" t="s">
        <v>3413</v>
      </c>
      <c r="C3403" s="30">
        <v>1</v>
      </c>
      <c r="D3403" s="30">
        <v>1</v>
      </c>
      <c r="F3403" s="24" t="str">
        <f>IFERROR(MATCH(A3403,기사별유입!$J$3:$J$3072,0),"")</f>
        <v/>
      </c>
      <c r="G3403" s="24" t="str">
        <f>IF(F3403="","",F3403&amp;"@"&amp;COUNTIF($F$1:F3403,F3403))</f>
        <v/>
      </c>
      <c r="H3403" s="24" t="str">
        <f t="shared" si="53"/>
        <v>Chatgpt.com</v>
      </c>
      <c r="J3403" s="24" t="str">
        <f>IF(F3403="","",INDEX('기사 리스트'!B:B,MATCH("https://skinnonews.com"&amp;A3403,'기사 리스트'!C:C,0)))</f>
        <v/>
      </c>
    </row>
    <row r="3404" spans="1:10">
      <c r="A3404" s="30" t="s">
        <v>1273</v>
      </c>
      <c r="B3404" s="30" t="s">
        <v>2909</v>
      </c>
      <c r="C3404" s="30">
        <v>1</v>
      </c>
      <c r="D3404" s="30">
        <v>1</v>
      </c>
      <c r="F3404" s="24" t="str">
        <f>IFERROR(MATCH(A3404,기사별유입!$J$3:$J$3072,0),"")</f>
        <v/>
      </c>
      <c r="G3404" s="24" t="str">
        <f>IF(F3404="","",F3404&amp;"@"&amp;COUNTIF($F$1:F3404,F3404))</f>
        <v/>
      </c>
      <c r="H3404" s="24" t="str">
        <f t="shared" si="53"/>
        <v>직접유입</v>
      </c>
      <c r="J3404" s="24" t="str">
        <f>IF(F3404="","",INDEX('기사 리스트'!B:B,MATCH("https://skinnonews.com"&amp;A3404,'기사 리스트'!C:C,0)))</f>
        <v/>
      </c>
    </row>
    <row r="3405" spans="1:10">
      <c r="A3405" s="30" t="s">
        <v>1709</v>
      </c>
      <c r="B3405" s="30" t="s">
        <v>2912</v>
      </c>
      <c r="C3405" s="30">
        <v>1</v>
      </c>
      <c r="D3405" s="30">
        <v>1</v>
      </c>
      <c r="F3405" s="24" t="str">
        <f>IFERROR(MATCH(A3405,기사별유입!$J$3:$J$3072,0),"")</f>
        <v/>
      </c>
      <c r="G3405" s="24" t="str">
        <f>IF(F3405="","",F3405&amp;"@"&amp;COUNTIF($F$1:F3405,F3405))</f>
        <v/>
      </c>
      <c r="H3405" s="24" t="str">
        <f t="shared" si="53"/>
        <v>Facebook</v>
      </c>
      <c r="J3405" s="24" t="str">
        <f>IF(F3405="","",INDEX('기사 리스트'!B:B,MATCH("https://skinnonews.com"&amp;A3405,'기사 리스트'!C:C,0)))</f>
        <v/>
      </c>
    </row>
    <row r="3406" spans="1:10">
      <c r="A3406" s="30" t="s">
        <v>1481</v>
      </c>
      <c r="B3406" s="30" t="s">
        <v>2916</v>
      </c>
      <c r="C3406" s="30">
        <v>1</v>
      </c>
      <c r="D3406" s="30">
        <v>1</v>
      </c>
      <c r="F3406" s="24" t="str">
        <f>IFERROR(MATCH(A3406,기사별유입!$J$3:$J$3072,0),"")</f>
        <v/>
      </c>
      <c r="G3406" s="24" t="str">
        <f>IF(F3406="","",F3406&amp;"@"&amp;COUNTIF($F$1:F3406,F3406))</f>
        <v/>
      </c>
      <c r="H3406" s="24" t="str">
        <f t="shared" si="53"/>
        <v>Bing</v>
      </c>
      <c r="J3406" s="24" t="str">
        <f>IF(F3406="","",INDEX('기사 리스트'!B:B,MATCH("https://skinnonews.com"&amp;A3406,'기사 리스트'!C:C,0)))</f>
        <v/>
      </c>
    </row>
    <row r="3407" spans="1:10">
      <c r="A3407" s="30" t="s">
        <v>1481</v>
      </c>
      <c r="B3407" s="30" t="s">
        <v>2935</v>
      </c>
      <c r="C3407" s="30">
        <v>1</v>
      </c>
      <c r="D3407" s="30">
        <v>1</v>
      </c>
      <c r="F3407" s="24" t="str">
        <f>IFERROR(MATCH(A3407,기사별유입!$J$3:$J$3072,0),"")</f>
        <v/>
      </c>
      <c r="G3407" s="24" t="str">
        <f>IF(F3407="","",F3407&amp;"@"&amp;COUNTIF($F$1:F3407,F3407))</f>
        <v/>
      </c>
      <c r="H3407" s="24" t="str">
        <f t="shared" si="53"/>
        <v>M.search.naver.com</v>
      </c>
      <c r="J3407" s="24" t="str">
        <f>IF(F3407="","",INDEX('기사 리스트'!B:B,MATCH("https://skinnonews.com"&amp;A3407,'기사 리스트'!C:C,0)))</f>
        <v/>
      </c>
    </row>
    <row r="3408" spans="1:10">
      <c r="A3408" s="30" t="s">
        <v>1362</v>
      </c>
      <c r="B3408" s="30" t="s">
        <v>2946</v>
      </c>
      <c r="C3408" s="30">
        <v>1</v>
      </c>
      <c r="D3408" s="30">
        <v>1</v>
      </c>
      <c r="F3408" s="24">
        <f>IFERROR(MATCH(A3408,기사별유입!$J$3:$J$3072,0),"")</f>
        <v>57</v>
      </c>
      <c r="G3408" s="24" t="str">
        <f>IF(F3408="","",F3408&amp;"@"&amp;COUNTIF($F$1:F3408,F3408))</f>
        <v>57@8</v>
      </c>
      <c r="H3408" s="24" t="str">
        <f t="shared" si="53"/>
        <v>(not set)</v>
      </c>
      <c r="J3408" s="24" t="str">
        <f>IF(F3408="","",INDEX('기사 리스트'!B:B,MATCH("https://skinnonews.com"&amp;A3408,'기사 리스트'!C:C,0)))</f>
        <v>난(暖)방에 냉(冷)매가 필요하다고?</v>
      </c>
    </row>
    <row r="3409" spans="1:10">
      <c r="A3409" s="30" t="s">
        <v>1768</v>
      </c>
      <c r="B3409" s="30" t="s">
        <v>2915</v>
      </c>
      <c r="C3409" s="30">
        <v>1</v>
      </c>
      <c r="D3409" s="30">
        <v>1</v>
      </c>
      <c r="F3409" s="24" t="str">
        <f>IFERROR(MATCH(A3409,기사별유입!$J$3:$J$3072,0),"")</f>
        <v/>
      </c>
      <c r="G3409" s="24" t="str">
        <f>IF(F3409="","",F3409&amp;"@"&amp;COUNTIF($F$1:F3409,F3409))</f>
        <v/>
      </c>
      <c r="H3409" s="24" t="str">
        <f t="shared" si="53"/>
        <v>Skgeocentric.com</v>
      </c>
      <c r="J3409" s="24" t="str">
        <f>IF(F3409="","",INDEX('기사 리스트'!B:B,MATCH("https://skinnonews.com"&amp;A3409,'기사 리스트'!C:C,0)))</f>
        <v/>
      </c>
    </row>
    <row r="3410" spans="1:10">
      <c r="A3410" s="30" t="s">
        <v>1768</v>
      </c>
      <c r="B3410" s="30" t="s">
        <v>2921</v>
      </c>
      <c r="C3410" s="30">
        <v>1</v>
      </c>
      <c r="D3410" s="30">
        <v>1</v>
      </c>
      <c r="F3410" s="24" t="str">
        <f>IFERROR(MATCH(A3410,기사별유입!$J$3:$J$3072,0),"")</f>
        <v/>
      </c>
      <c r="G3410" s="24" t="str">
        <f>IF(F3410="","",F3410&amp;"@"&amp;COUNTIF($F$1:F3410,F3410))</f>
        <v/>
      </c>
      <c r="H3410" s="24" t="str">
        <f t="shared" si="53"/>
        <v>Skietechnology.com</v>
      </c>
      <c r="J3410" s="24" t="str">
        <f>IF(F3410="","",INDEX('기사 리스트'!B:B,MATCH("https://skinnonews.com"&amp;A3410,'기사 리스트'!C:C,0)))</f>
        <v/>
      </c>
    </row>
    <row r="3411" spans="1:10">
      <c r="A3411" s="30" t="s">
        <v>1236</v>
      </c>
      <c r="B3411" s="30" t="s">
        <v>2916</v>
      </c>
      <c r="C3411" s="30">
        <v>1</v>
      </c>
      <c r="D3411" s="30">
        <v>1</v>
      </c>
      <c r="F3411" s="24">
        <f>IFERROR(MATCH(A3411,기사별유입!$J$3:$J$3072,0),"")</f>
        <v>12</v>
      </c>
      <c r="G3411" s="24" t="str">
        <f>IF(F3411="","",F3411&amp;"@"&amp;COUNTIF($F$1:F3411,F3411))</f>
        <v>12@4</v>
      </c>
      <c r="H3411" s="24" t="str">
        <f t="shared" si="53"/>
        <v>Bing</v>
      </c>
      <c r="J3411" s="24" t="str">
        <f>IF(F3411="","",INDEX('기사 리스트'!B:B,MATCH("https://skinnonews.com"&amp;A3411,'기사 리스트'!C:C,0)))</f>
        <v>플라스틱 분리배출, 이제 마크부터 확인하세요!</v>
      </c>
    </row>
    <row r="3412" spans="1:10">
      <c r="A3412" s="30" t="s">
        <v>1236</v>
      </c>
      <c r="B3412" s="30" t="s">
        <v>2940</v>
      </c>
      <c r="C3412" s="30">
        <v>1</v>
      </c>
      <c r="D3412" s="30">
        <v>1</v>
      </c>
      <c r="F3412" s="24">
        <f>IFERROR(MATCH(A3412,기사별유입!$J$3:$J$3072,0),"")</f>
        <v>12</v>
      </c>
      <c r="G3412" s="24" t="str">
        <f>IF(F3412="","",F3412&amp;"@"&amp;COUNTIF($F$1:F3412,F3412))</f>
        <v>12@5</v>
      </c>
      <c r="H3412" s="24" t="str">
        <f t="shared" si="53"/>
        <v>Edgeservices.bing.com</v>
      </c>
      <c r="J3412" s="24" t="str">
        <f>IF(F3412="","",INDEX('기사 리스트'!B:B,MATCH("https://skinnonews.com"&amp;A3412,'기사 리스트'!C:C,0)))</f>
        <v>플라스틱 분리배출, 이제 마크부터 확인하세요!</v>
      </c>
    </row>
    <row r="3413" spans="1:10">
      <c r="A3413" s="30" t="s">
        <v>1472</v>
      </c>
      <c r="B3413" s="30" t="s">
        <v>2962</v>
      </c>
      <c r="C3413" s="30">
        <v>1</v>
      </c>
      <c r="D3413" s="30">
        <v>1</v>
      </c>
      <c r="F3413" s="24" t="str">
        <f>IFERROR(MATCH(A3413,기사별유입!$J$3:$J$3072,0),"")</f>
        <v/>
      </c>
      <c r="G3413" s="24" t="str">
        <f>IF(F3413="","",F3413&amp;"@"&amp;COUNTIF($F$1:F3413,F3413))</f>
        <v/>
      </c>
      <c r="H3413" s="24" t="str">
        <f t="shared" si="53"/>
        <v>Link.naver.com</v>
      </c>
      <c r="J3413" s="24" t="str">
        <f>IF(F3413="","",INDEX('기사 리스트'!B:B,MATCH("https://skinnonews.com"&amp;A3413,'기사 리스트'!C:C,0)))</f>
        <v/>
      </c>
    </row>
    <row r="3414" spans="1:10">
      <c r="A3414" s="30" t="s">
        <v>1472</v>
      </c>
      <c r="B3414" s="30" t="s">
        <v>2925</v>
      </c>
      <c r="C3414" s="30">
        <v>1</v>
      </c>
      <c r="D3414" s="30">
        <v>1</v>
      </c>
      <c r="F3414" s="24" t="str">
        <f>IFERROR(MATCH(A3414,기사별유입!$J$3:$J$3072,0),"")</f>
        <v/>
      </c>
      <c r="G3414" s="24" t="str">
        <f>IF(F3414="","",F3414&amp;"@"&amp;COUNTIF($F$1:F3414,F3414))</f>
        <v/>
      </c>
      <c r="H3414" s="24" t="str">
        <f t="shared" si="53"/>
        <v>Naver.com</v>
      </c>
      <c r="J3414" s="24" t="str">
        <f>IF(F3414="","",INDEX('기사 리스트'!B:B,MATCH("https://skinnonews.com"&amp;A3414,'기사 리스트'!C:C,0)))</f>
        <v/>
      </c>
    </row>
    <row r="3415" spans="1:10">
      <c r="A3415" s="30" t="s">
        <v>1251</v>
      </c>
      <c r="B3415" s="30" t="s">
        <v>2916</v>
      </c>
      <c r="C3415" s="30">
        <v>1</v>
      </c>
      <c r="D3415" s="30">
        <v>1</v>
      </c>
      <c r="F3415" s="24">
        <f>IFERROR(MATCH(A3415,기사별유입!$J$3:$J$3072,0),"")</f>
        <v>20</v>
      </c>
      <c r="G3415" s="24" t="str">
        <f>IF(F3415="","",F3415&amp;"@"&amp;COUNTIF($F$1:F3415,F3415))</f>
        <v>20@8</v>
      </c>
      <c r="H3415" s="24" t="str">
        <f t="shared" si="53"/>
        <v>Bing</v>
      </c>
      <c r="J3415" s="24" t="str">
        <f>IF(F3415="","",INDEX('기사 리스트'!B:B,MATCH("https://skinnonews.com"&amp;A3415,'기사 리스트'!C:C,0)))</f>
        <v>SK엔무브, 데이터센터 수조형 액침냉각 이어 정밀액체냉각 시장 본격 진출</v>
      </c>
    </row>
    <row r="3416" spans="1:10">
      <c r="A3416" s="30" t="s">
        <v>1251</v>
      </c>
      <c r="B3416" s="30" t="s">
        <v>4645</v>
      </c>
      <c r="C3416" s="30">
        <v>1</v>
      </c>
      <c r="D3416" s="30">
        <v>1</v>
      </c>
      <c r="F3416" s="24">
        <f>IFERROR(MATCH(A3416,기사별유입!$J$3:$J$3072,0),"")</f>
        <v>20</v>
      </c>
      <c r="G3416" s="24" t="str">
        <f>IF(F3416="","",F3416&amp;"@"&amp;COUNTIF($F$1:F3416,F3416))</f>
        <v>20@9</v>
      </c>
      <c r="H3416" s="24" t="str">
        <f t="shared" si="53"/>
        <v>Kor2.samsung.net</v>
      </c>
      <c r="J3416" s="24" t="str">
        <f>IF(F3416="","",INDEX('기사 리스트'!B:B,MATCH("https://skinnonews.com"&amp;A3416,'기사 리스트'!C:C,0)))</f>
        <v>SK엔무브, 데이터센터 수조형 액침냉각 이어 정밀액체냉각 시장 본격 진출</v>
      </c>
    </row>
    <row r="3417" spans="1:10">
      <c r="A3417" s="30" t="s">
        <v>1251</v>
      </c>
      <c r="B3417" s="30" t="s">
        <v>2923</v>
      </c>
      <c r="C3417" s="30">
        <v>1</v>
      </c>
      <c r="D3417" s="30">
        <v>1</v>
      </c>
      <c r="F3417" s="24">
        <f>IFERROR(MATCH(A3417,기사별유입!$J$3:$J$3072,0),"")</f>
        <v>20</v>
      </c>
      <c r="G3417" s="24" t="str">
        <f>IF(F3417="","",F3417&amp;"@"&amp;COUNTIF($F$1:F3417,F3417))</f>
        <v>20@10</v>
      </c>
      <c r="H3417" s="24" t="str">
        <f t="shared" si="53"/>
        <v>Ozmailer.com</v>
      </c>
      <c r="J3417" s="24" t="str">
        <f>IF(F3417="","",INDEX('기사 리스트'!B:B,MATCH("https://skinnonews.com"&amp;A3417,'기사 리스트'!C:C,0)))</f>
        <v>SK엔무브, 데이터센터 수조형 액침냉각 이어 정밀액체냉각 시장 본격 진출</v>
      </c>
    </row>
    <row r="3418" spans="1:10">
      <c r="A3418" s="30" t="s">
        <v>1261</v>
      </c>
      <c r="B3418" s="30" t="s">
        <v>2911</v>
      </c>
      <c r="C3418" s="30">
        <v>1</v>
      </c>
      <c r="D3418" s="30">
        <v>1</v>
      </c>
      <c r="F3418" s="24" t="str">
        <f>IFERROR(MATCH(A3418,기사별유입!$J$3:$J$3072,0),"")</f>
        <v/>
      </c>
      <c r="G3418" s="24" t="str">
        <f>IF(F3418="","",F3418&amp;"@"&amp;COUNTIF($F$1:F3418,F3418))</f>
        <v/>
      </c>
      <c r="H3418" s="24" t="str">
        <f t="shared" si="53"/>
        <v>Naver 검색</v>
      </c>
      <c r="J3418" s="24" t="str">
        <f>IF(F3418="","",INDEX('기사 리스트'!B:B,MATCH("https://skinnonews.com"&amp;A3418,'기사 리스트'!C:C,0)))</f>
        <v/>
      </c>
    </row>
    <row r="3419" spans="1:10">
      <c r="A3419" s="30" t="s">
        <v>1261</v>
      </c>
      <c r="B3419" s="30" t="s">
        <v>2925</v>
      </c>
      <c r="C3419" s="30">
        <v>1</v>
      </c>
      <c r="D3419" s="30">
        <v>1</v>
      </c>
      <c r="F3419" s="24" t="str">
        <f>IFERROR(MATCH(A3419,기사별유입!$J$3:$J$3072,0),"")</f>
        <v/>
      </c>
      <c r="G3419" s="24" t="str">
        <f>IF(F3419="","",F3419&amp;"@"&amp;COUNTIF($F$1:F3419,F3419))</f>
        <v/>
      </c>
      <c r="H3419" s="24" t="str">
        <f t="shared" si="53"/>
        <v>Naver.com</v>
      </c>
      <c r="J3419" s="24" t="str">
        <f>IF(F3419="","",INDEX('기사 리스트'!B:B,MATCH("https://skinnonews.com"&amp;A3419,'기사 리스트'!C:C,0)))</f>
        <v/>
      </c>
    </row>
    <row r="3420" spans="1:10">
      <c r="A3420" s="30" t="s">
        <v>1261</v>
      </c>
      <c r="B3420" s="30" t="s">
        <v>2913</v>
      </c>
      <c r="C3420" s="30">
        <v>1</v>
      </c>
      <c r="D3420" s="30">
        <v>1</v>
      </c>
      <c r="F3420" s="24" t="str">
        <f>IFERROR(MATCH(A3420,기사별유입!$J$3:$J$3072,0),"")</f>
        <v/>
      </c>
      <c r="G3420" s="24" t="str">
        <f>IF(F3420="","",F3420&amp;"@"&amp;COUNTIF($F$1:F3420,F3420))</f>
        <v/>
      </c>
      <c r="H3420" s="24" t="str">
        <f t="shared" si="53"/>
        <v>Sk-on.com</v>
      </c>
      <c r="J3420" s="24" t="str">
        <f>IF(F3420="","",INDEX('기사 리스트'!B:B,MATCH("https://skinnonews.com"&amp;A3420,'기사 리스트'!C:C,0)))</f>
        <v/>
      </c>
    </row>
    <row r="3421" spans="1:10">
      <c r="A3421" s="30" t="s">
        <v>2525</v>
      </c>
      <c r="B3421" s="30" t="s">
        <v>2910</v>
      </c>
      <c r="C3421" s="30">
        <v>1</v>
      </c>
      <c r="D3421" s="30">
        <v>1</v>
      </c>
      <c r="F3421" s="24" t="str">
        <f>IFERROR(MATCH(A3421,기사별유입!$J$3:$J$3072,0),"")</f>
        <v/>
      </c>
      <c r="G3421" s="24" t="str">
        <f>IF(F3421="","",F3421&amp;"@"&amp;COUNTIF($F$1:F3421,F3421))</f>
        <v/>
      </c>
      <c r="H3421" s="24" t="str">
        <f t="shared" si="53"/>
        <v>Google 검색</v>
      </c>
      <c r="J3421" s="24" t="str">
        <f>IF(F3421="","",INDEX('기사 리스트'!B:B,MATCH("https://skinnonews.com"&amp;A3421,'기사 리스트'!C:C,0)))</f>
        <v/>
      </c>
    </row>
    <row r="3422" spans="1:10">
      <c r="A3422" s="30" t="s">
        <v>1505</v>
      </c>
      <c r="B3422" s="30" t="s">
        <v>2916</v>
      </c>
      <c r="C3422" s="30">
        <v>1</v>
      </c>
      <c r="D3422" s="30">
        <v>1</v>
      </c>
      <c r="F3422" s="24" t="str">
        <f>IFERROR(MATCH(A3422,기사별유입!$J$3:$J$3072,0),"")</f>
        <v/>
      </c>
      <c r="G3422" s="24" t="str">
        <f>IF(F3422="","",F3422&amp;"@"&amp;COUNTIF($F$1:F3422,F3422))</f>
        <v/>
      </c>
      <c r="H3422" s="24" t="str">
        <f t="shared" si="53"/>
        <v>Bing</v>
      </c>
      <c r="J3422" s="24" t="str">
        <f>IF(F3422="","",INDEX('기사 리스트'!B:B,MATCH("https://skinnonews.com"&amp;A3422,'기사 리스트'!C:C,0)))</f>
        <v/>
      </c>
    </row>
    <row r="3423" spans="1:10">
      <c r="A3423" s="30" t="s">
        <v>1505</v>
      </c>
      <c r="B3423" s="30" t="s">
        <v>2962</v>
      </c>
      <c r="C3423" s="30">
        <v>1</v>
      </c>
      <c r="D3423" s="30">
        <v>1</v>
      </c>
      <c r="F3423" s="24" t="str">
        <f>IFERROR(MATCH(A3423,기사별유입!$J$3:$J$3072,0),"")</f>
        <v/>
      </c>
      <c r="G3423" s="24" t="str">
        <f>IF(F3423="","",F3423&amp;"@"&amp;COUNTIF($F$1:F3423,F3423))</f>
        <v/>
      </c>
      <c r="H3423" s="24" t="str">
        <f t="shared" si="53"/>
        <v>Link.naver.com</v>
      </c>
      <c r="J3423" s="24" t="str">
        <f>IF(F3423="","",INDEX('기사 리스트'!B:B,MATCH("https://skinnonews.com"&amp;A3423,'기사 리스트'!C:C,0)))</f>
        <v/>
      </c>
    </row>
    <row r="3424" spans="1:10">
      <c r="A3424" s="30" t="s">
        <v>1494</v>
      </c>
      <c r="B3424" s="30" t="s">
        <v>2919</v>
      </c>
      <c r="C3424" s="30">
        <v>1</v>
      </c>
      <c r="D3424" s="30">
        <v>1</v>
      </c>
      <c r="F3424" s="24" t="str">
        <f>IFERROR(MATCH(A3424,기사별유입!$J$3:$J$3072,0),"")</f>
        <v/>
      </c>
      <c r="G3424" s="24" t="str">
        <f>IF(F3424="","",F3424&amp;"@"&amp;COUNTIF($F$1:F3424,F3424))</f>
        <v/>
      </c>
      <c r="H3424" s="24" t="str">
        <f t="shared" si="53"/>
        <v>M.cafe.naver.com</v>
      </c>
      <c r="J3424" s="24" t="str">
        <f>IF(F3424="","",INDEX('기사 리스트'!B:B,MATCH("https://skinnonews.com"&amp;A3424,'기사 리스트'!C:C,0)))</f>
        <v/>
      </c>
    </row>
    <row r="3425" spans="1:10">
      <c r="A3425" s="30" t="s">
        <v>1473</v>
      </c>
      <c r="B3425" s="30" t="s">
        <v>2935</v>
      </c>
      <c r="C3425" s="30">
        <v>1</v>
      </c>
      <c r="D3425" s="30">
        <v>1</v>
      </c>
      <c r="F3425" s="24" t="str">
        <f>IFERROR(MATCH(A3425,기사별유입!$J$3:$J$3072,0),"")</f>
        <v/>
      </c>
      <c r="G3425" s="24" t="str">
        <f>IF(F3425="","",F3425&amp;"@"&amp;COUNTIF($F$1:F3425,F3425))</f>
        <v/>
      </c>
      <c r="H3425" s="24" t="str">
        <f t="shared" si="53"/>
        <v>M.search.naver.com</v>
      </c>
      <c r="J3425" s="24" t="str">
        <f>IF(F3425="","",INDEX('기사 리스트'!B:B,MATCH("https://skinnonews.com"&amp;A3425,'기사 리스트'!C:C,0)))</f>
        <v/>
      </c>
    </row>
    <row r="3426" spans="1:10">
      <c r="A3426" s="30" t="s">
        <v>1860</v>
      </c>
      <c r="B3426" s="30" t="s">
        <v>2916</v>
      </c>
      <c r="C3426" s="30">
        <v>1</v>
      </c>
      <c r="D3426" s="30">
        <v>1</v>
      </c>
      <c r="F3426" s="24" t="str">
        <f>IFERROR(MATCH(A3426,기사별유입!$J$3:$J$3072,0),"")</f>
        <v/>
      </c>
      <c r="G3426" s="24" t="str">
        <f>IF(F3426="","",F3426&amp;"@"&amp;COUNTIF($F$1:F3426,F3426))</f>
        <v/>
      </c>
      <c r="H3426" s="24" t="str">
        <f t="shared" si="53"/>
        <v>Bing</v>
      </c>
      <c r="J3426" s="24" t="str">
        <f>IF(F3426="","",INDEX('기사 리스트'!B:B,MATCH("https://skinnonews.com"&amp;A3426,'기사 리스트'!C:C,0)))</f>
        <v/>
      </c>
    </row>
    <row r="3427" spans="1:10">
      <c r="A3427" s="30" t="s">
        <v>1860</v>
      </c>
      <c r="B3427" s="30" t="s">
        <v>2917</v>
      </c>
      <c r="C3427" s="30">
        <v>1</v>
      </c>
      <c r="D3427" s="30">
        <v>1</v>
      </c>
      <c r="F3427" s="24" t="str">
        <f>IFERROR(MATCH(A3427,기사별유입!$J$3:$J$3072,0),"")</f>
        <v/>
      </c>
      <c r="G3427" s="24" t="str">
        <f>IF(F3427="","",F3427&amp;"@"&amp;COUNTIF($F$1:F3427,F3427))</f>
        <v/>
      </c>
      <c r="H3427" s="24" t="str">
        <f t="shared" si="53"/>
        <v>Skincheonpetrochem.com</v>
      </c>
      <c r="J3427" s="24" t="str">
        <f>IF(F3427="","",INDEX('기사 리스트'!B:B,MATCH("https://skinnonews.com"&amp;A3427,'기사 리스트'!C:C,0)))</f>
        <v/>
      </c>
    </row>
    <row r="3428" spans="1:10">
      <c r="A3428" s="30" t="s">
        <v>1735</v>
      </c>
      <c r="B3428" s="30" t="s">
        <v>2925</v>
      </c>
      <c r="C3428" s="30">
        <v>1</v>
      </c>
      <c r="D3428" s="30">
        <v>1</v>
      </c>
      <c r="F3428" s="24" t="str">
        <f>IFERROR(MATCH(A3428,기사별유입!$J$3:$J$3072,0),"")</f>
        <v/>
      </c>
      <c r="G3428" s="24" t="str">
        <f>IF(F3428="","",F3428&amp;"@"&amp;COUNTIF($F$1:F3428,F3428))</f>
        <v/>
      </c>
      <c r="H3428" s="24" t="str">
        <f t="shared" si="53"/>
        <v>Naver.com</v>
      </c>
      <c r="J3428" s="24" t="str">
        <f>IF(F3428="","",INDEX('기사 리스트'!B:B,MATCH("https://skinnonews.com"&amp;A3428,'기사 리스트'!C:C,0)))</f>
        <v/>
      </c>
    </row>
    <row r="3429" spans="1:10">
      <c r="A3429" s="30" t="s">
        <v>1735</v>
      </c>
      <c r="B3429" s="30" t="s">
        <v>2921</v>
      </c>
      <c r="C3429" s="30">
        <v>1</v>
      </c>
      <c r="D3429" s="30">
        <v>1</v>
      </c>
      <c r="F3429" s="24" t="str">
        <f>IFERROR(MATCH(A3429,기사별유입!$J$3:$J$3072,0),"")</f>
        <v/>
      </c>
      <c r="G3429" s="24" t="str">
        <f>IF(F3429="","",F3429&amp;"@"&amp;COUNTIF($F$1:F3429,F3429))</f>
        <v/>
      </c>
      <c r="H3429" s="24" t="str">
        <f t="shared" si="53"/>
        <v>Skietechnology.com</v>
      </c>
      <c r="J3429" s="24" t="str">
        <f>IF(F3429="","",INDEX('기사 리스트'!B:B,MATCH("https://skinnonews.com"&amp;A3429,'기사 리스트'!C:C,0)))</f>
        <v/>
      </c>
    </row>
    <row r="3430" spans="1:10">
      <c r="A3430" s="30" t="s">
        <v>1574</v>
      </c>
      <c r="B3430" s="30" t="s">
        <v>2912</v>
      </c>
      <c r="C3430" s="30">
        <v>1</v>
      </c>
      <c r="D3430" s="30">
        <v>1</v>
      </c>
      <c r="F3430" s="24" t="str">
        <f>IFERROR(MATCH(A3430,기사별유입!$J$3:$J$3072,0),"")</f>
        <v/>
      </c>
      <c r="G3430" s="24" t="str">
        <f>IF(F3430="","",F3430&amp;"@"&amp;COUNTIF($F$1:F3430,F3430))</f>
        <v/>
      </c>
      <c r="H3430" s="24" t="str">
        <f t="shared" si="53"/>
        <v>Facebook</v>
      </c>
      <c r="J3430" s="24" t="str">
        <f>IF(F3430="","",INDEX('기사 리스트'!B:B,MATCH("https://skinnonews.com"&amp;A3430,'기사 리스트'!C:C,0)))</f>
        <v/>
      </c>
    </row>
    <row r="3431" spans="1:10">
      <c r="A3431" s="30" t="s">
        <v>1574</v>
      </c>
      <c r="B3431" s="30" t="s">
        <v>2926</v>
      </c>
      <c r="C3431" s="30">
        <v>1</v>
      </c>
      <c r="D3431" s="30">
        <v>1</v>
      </c>
      <c r="F3431" s="24" t="str">
        <f>IFERROR(MATCH(A3431,기사별유입!$J$3:$J$3072,0),"")</f>
        <v/>
      </c>
      <c r="G3431" s="24" t="str">
        <f>IF(F3431="","",F3431&amp;"@"&amp;COUNTIF($F$1:F3431,F3431))</f>
        <v/>
      </c>
      <c r="H3431" s="24" t="str">
        <f t="shared" si="53"/>
        <v>Instagramstory</v>
      </c>
      <c r="J3431" s="24" t="str">
        <f>IF(F3431="","",INDEX('기사 리스트'!B:B,MATCH("https://skinnonews.com"&amp;A3431,'기사 리스트'!C:C,0)))</f>
        <v/>
      </c>
    </row>
    <row r="3432" spans="1:10">
      <c r="A3432" s="30" t="s">
        <v>1410</v>
      </c>
      <c r="B3432" s="30" t="s">
        <v>2925</v>
      </c>
      <c r="C3432" s="30">
        <v>1</v>
      </c>
      <c r="D3432" s="30">
        <v>1</v>
      </c>
      <c r="F3432" s="24" t="str">
        <f>IFERROR(MATCH(A3432,기사별유입!$J$3:$J$3072,0),"")</f>
        <v/>
      </c>
      <c r="G3432" s="24" t="str">
        <f>IF(F3432="","",F3432&amp;"@"&amp;COUNTIF($F$1:F3432,F3432))</f>
        <v/>
      </c>
      <c r="H3432" s="24" t="str">
        <f t="shared" si="53"/>
        <v>Naver.com</v>
      </c>
      <c r="J3432" s="24" t="str">
        <f>IF(F3432="","",INDEX('기사 리스트'!B:B,MATCH("https://skinnonews.com"&amp;A3432,'기사 리스트'!C:C,0)))</f>
        <v/>
      </c>
    </row>
    <row r="3433" spans="1:10">
      <c r="A3433" s="30" t="s">
        <v>1410</v>
      </c>
      <c r="B3433" s="30" t="s">
        <v>2913</v>
      </c>
      <c r="C3433" s="30">
        <v>1</v>
      </c>
      <c r="D3433" s="30">
        <v>1</v>
      </c>
      <c r="F3433" s="24" t="str">
        <f>IFERROR(MATCH(A3433,기사별유입!$J$3:$J$3072,0),"")</f>
        <v/>
      </c>
      <c r="G3433" s="24" t="str">
        <f>IF(F3433="","",F3433&amp;"@"&amp;COUNTIF($F$1:F3433,F3433))</f>
        <v/>
      </c>
      <c r="H3433" s="24" t="str">
        <f t="shared" si="53"/>
        <v>Sk-on.com</v>
      </c>
      <c r="J3433" s="24" t="str">
        <f>IF(F3433="","",INDEX('기사 리스트'!B:B,MATCH("https://skinnonews.com"&amp;A3433,'기사 리스트'!C:C,0)))</f>
        <v/>
      </c>
    </row>
    <row r="3434" spans="1:10">
      <c r="A3434" s="30" t="s">
        <v>1769</v>
      </c>
      <c r="B3434" s="30" t="s">
        <v>2911</v>
      </c>
      <c r="C3434" s="30">
        <v>1</v>
      </c>
      <c r="D3434" s="30">
        <v>1</v>
      </c>
      <c r="F3434" s="24" t="str">
        <f>IFERROR(MATCH(A3434,기사별유입!$J$3:$J$3072,0),"")</f>
        <v/>
      </c>
      <c r="G3434" s="24" t="str">
        <f>IF(F3434="","",F3434&amp;"@"&amp;COUNTIF($F$1:F3434,F3434))</f>
        <v/>
      </c>
      <c r="H3434" s="24" t="str">
        <f t="shared" si="53"/>
        <v>Naver 검색</v>
      </c>
      <c r="J3434" s="24" t="str">
        <f>IF(F3434="","",INDEX('기사 리스트'!B:B,MATCH("https://skinnonews.com"&amp;A3434,'기사 리스트'!C:C,0)))</f>
        <v/>
      </c>
    </row>
    <row r="3435" spans="1:10">
      <c r="A3435" s="30" t="s">
        <v>1769</v>
      </c>
      <c r="B3435" s="30" t="s">
        <v>2925</v>
      </c>
      <c r="C3435" s="30">
        <v>1</v>
      </c>
      <c r="D3435" s="30">
        <v>1</v>
      </c>
      <c r="F3435" s="24" t="str">
        <f>IFERROR(MATCH(A3435,기사별유입!$J$3:$J$3072,0),"")</f>
        <v/>
      </c>
      <c r="G3435" s="24" t="str">
        <f>IF(F3435="","",F3435&amp;"@"&amp;COUNTIF($F$1:F3435,F3435))</f>
        <v/>
      </c>
      <c r="H3435" s="24" t="str">
        <f t="shared" si="53"/>
        <v>Naver.com</v>
      </c>
      <c r="J3435" s="24" t="str">
        <f>IF(F3435="","",INDEX('기사 리스트'!B:B,MATCH("https://skinnonews.com"&amp;A3435,'기사 리스트'!C:C,0)))</f>
        <v/>
      </c>
    </row>
    <row r="3436" spans="1:10">
      <c r="A3436" s="30" t="s">
        <v>1444</v>
      </c>
      <c r="B3436" s="30" t="s">
        <v>2914</v>
      </c>
      <c r="C3436" s="30">
        <v>1</v>
      </c>
      <c r="D3436" s="30">
        <v>1</v>
      </c>
      <c r="F3436" s="24" t="str">
        <f>IFERROR(MATCH(A3436,기사별유입!$J$3:$J$3072,0),"")</f>
        <v/>
      </c>
      <c r="G3436" s="24" t="str">
        <f>IF(F3436="","",F3436&amp;"@"&amp;COUNTIF($F$1:F3436,F3436))</f>
        <v/>
      </c>
      <c r="H3436" s="24" t="str">
        <f t="shared" si="53"/>
        <v>Enclean.com</v>
      </c>
      <c r="J3436" s="24" t="str">
        <f>IF(F3436="","",INDEX('기사 리스트'!B:B,MATCH("https://skinnonews.com"&amp;A3436,'기사 리스트'!C:C,0)))</f>
        <v/>
      </c>
    </row>
    <row r="3437" spans="1:10">
      <c r="A3437" s="30" t="s">
        <v>1444</v>
      </c>
      <c r="B3437" s="30" t="s">
        <v>2962</v>
      </c>
      <c r="C3437" s="30">
        <v>1</v>
      </c>
      <c r="D3437" s="30">
        <v>1</v>
      </c>
      <c r="F3437" s="24" t="str">
        <f>IFERROR(MATCH(A3437,기사별유입!$J$3:$J$3072,0),"")</f>
        <v/>
      </c>
      <c r="G3437" s="24" t="str">
        <f>IF(F3437="","",F3437&amp;"@"&amp;COUNTIF($F$1:F3437,F3437))</f>
        <v/>
      </c>
      <c r="H3437" s="24" t="str">
        <f t="shared" si="53"/>
        <v>Link.naver.com</v>
      </c>
      <c r="J3437" s="24" t="str">
        <f>IF(F3437="","",INDEX('기사 리스트'!B:B,MATCH("https://skinnonews.com"&amp;A3437,'기사 리스트'!C:C,0)))</f>
        <v/>
      </c>
    </row>
    <row r="3438" spans="1:10">
      <c r="A3438" s="30" t="s">
        <v>1444</v>
      </c>
      <c r="B3438" s="30" t="s">
        <v>2911</v>
      </c>
      <c r="C3438" s="30">
        <v>1</v>
      </c>
      <c r="D3438" s="30">
        <v>1</v>
      </c>
      <c r="F3438" s="24" t="str">
        <f>IFERROR(MATCH(A3438,기사별유입!$J$3:$J$3072,0),"")</f>
        <v/>
      </c>
      <c r="G3438" s="24" t="str">
        <f>IF(F3438="","",F3438&amp;"@"&amp;COUNTIF($F$1:F3438,F3438))</f>
        <v/>
      </c>
      <c r="H3438" s="24" t="str">
        <f t="shared" si="53"/>
        <v>Naver 검색</v>
      </c>
      <c r="J3438" s="24" t="str">
        <f>IF(F3438="","",INDEX('기사 리스트'!B:B,MATCH("https://skinnonews.com"&amp;A3438,'기사 리스트'!C:C,0)))</f>
        <v/>
      </c>
    </row>
    <row r="3439" spans="1:10">
      <c r="A3439" s="30" t="s">
        <v>1444</v>
      </c>
      <c r="B3439" s="30" t="s">
        <v>2925</v>
      </c>
      <c r="C3439" s="30">
        <v>1</v>
      </c>
      <c r="D3439" s="30">
        <v>1</v>
      </c>
      <c r="F3439" s="24" t="str">
        <f>IFERROR(MATCH(A3439,기사별유입!$J$3:$J$3072,0),"")</f>
        <v/>
      </c>
      <c r="G3439" s="24" t="str">
        <f>IF(F3439="","",F3439&amp;"@"&amp;COUNTIF($F$1:F3439,F3439))</f>
        <v/>
      </c>
      <c r="H3439" s="24" t="str">
        <f t="shared" si="53"/>
        <v>Naver.com</v>
      </c>
      <c r="J3439" s="24" t="str">
        <f>IF(F3439="","",INDEX('기사 리스트'!B:B,MATCH("https://skinnonews.com"&amp;A3439,'기사 리스트'!C:C,0)))</f>
        <v/>
      </c>
    </row>
    <row r="3440" spans="1:10">
      <c r="A3440" s="30" t="s">
        <v>1444</v>
      </c>
      <c r="B3440" s="30" t="s">
        <v>2923</v>
      </c>
      <c r="C3440" s="30">
        <v>1</v>
      </c>
      <c r="D3440" s="30">
        <v>1</v>
      </c>
      <c r="F3440" s="24" t="str">
        <f>IFERROR(MATCH(A3440,기사별유입!$J$3:$J$3072,0),"")</f>
        <v/>
      </c>
      <c r="G3440" s="24" t="str">
        <f>IF(F3440="","",F3440&amp;"@"&amp;COUNTIF($F$1:F3440,F3440))</f>
        <v/>
      </c>
      <c r="H3440" s="24" t="str">
        <f t="shared" si="53"/>
        <v>Ozmailer.com</v>
      </c>
      <c r="J3440" s="24" t="str">
        <f>IF(F3440="","",INDEX('기사 리스트'!B:B,MATCH("https://skinnonews.com"&amp;A3440,'기사 리스트'!C:C,0)))</f>
        <v/>
      </c>
    </row>
    <row r="3441" spans="1:10">
      <c r="A3441" s="30" t="s">
        <v>1444</v>
      </c>
      <c r="B3441" s="30" t="s">
        <v>2918</v>
      </c>
      <c r="C3441" s="30">
        <v>1</v>
      </c>
      <c r="D3441" s="30">
        <v>1</v>
      </c>
      <c r="F3441" s="24" t="str">
        <f>IFERROR(MATCH(A3441,기사별유입!$J$3:$J$3072,0),"")</f>
        <v/>
      </c>
      <c r="G3441" s="24" t="str">
        <f>IF(F3441="","",F3441&amp;"@"&amp;COUNTIF($F$1:F3441,F3441))</f>
        <v/>
      </c>
      <c r="H3441" s="24" t="str">
        <f t="shared" si="53"/>
        <v>Skenergy.com</v>
      </c>
      <c r="J3441" s="24" t="str">
        <f>IF(F3441="","",INDEX('기사 리스트'!B:B,MATCH("https://skinnonews.com"&amp;A3441,'기사 리스트'!C:C,0)))</f>
        <v/>
      </c>
    </row>
    <row r="3442" spans="1:10">
      <c r="A3442" s="30" t="s">
        <v>1495</v>
      </c>
      <c r="B3442" s="30" t="s">
        <v>2909</v>
      </c>
      <c r="C3442" s="30">
        <v>1</v>
      </c>
      <c r="D3442" s="30">
        <v>1</v>
      </c>
      <c r="F3442" s="24" t="str">
        <f>IFERROR(MATCH(A3442,기사별유입!$J$3:$J$3072,0),"")</f>
        <v/>
      </c>
      <c r="G3442" s="24" t="str">
        <f>IF(F3442="","",F3442&amp;"@"&amp;COUNTIF($F$1:F3442,F3442))</f>
        <v/>
      </c>
      <c r="H3442" s="24" t="str">
        <f t="shared" si="53"/>
        <v>직접유입</v>
      </c>
      <c r="J3442" s="24" t="str">
        <f>IF(F3442="","",INDEX('기사 리스트'!B:B,MATCH("https://skinnonews.com"&amp;A3442,'기사 리스트'!C:C,0)))</f>
        <v/>
      </c>
    </row>
    <row r="3443" spans="1:10">
      <c r="A3443" s="30" t="s">
        <v>1281</v>
      </c>
      <c r="B3443" s="30" t="s">
        <v>2912</v>
      </c>
      <c r="C3443" s="30">
        <v>1</v>
      </c>
      <c r="D3443" s="30">
        <v>1</v>
      </c>
      <c r="F3443" s="24" t="str">
        <f>IFERROR(MATCH(A3443,기사별유입!$J$3:$J$3072,0),"")</f>
        <v/>
      </c>
      <c r="G3443" s="24" t="str">
        <f>IF(F3443="","",F3443&amp;"@"&amp;COUNTIF($F$1:F3443,F3443))</f>
        <v/>
      </c>
      <c r="H3443" s="24" t="str">
        <f t="shared" si="53"/>
        <v>Facebook</v>
      </c>
      <c r="J3443" s="24" t="str">
        <f>IF(F3443="","",INDEX('기사 리스트'!B:B,MATCH("https://skinnonews.com"&amp;A3443,'기사 리스트'!C:C,0)))</f>
        <v/>
      </c>
    </row>
    <row r="3444" spans="1:10">
      <c r="A3444" s="30" t="s">
        <v>1281</v>
      </c>
      <c r="B3444" s="30" t="s">
        <v>2911</v>
      </c>
      <c r="C3444" s="30">
        <v>1</v>
      </c>
      <c r="D3444" s="30">
        <v>1</v>
      </c>
      <c r="F3444" s="24" t="str">
        <f>IFERROR(MATCH(A3444,기사별유입!$J$3:$J$3072,0),"")</f>
        <v/>
      </c>
      <c r="G3444" s="24" t="str">
        <f>IF(F3444="","",F3444&amp;"@"&amp;COUNTIF($F$1:F3444,F3444))</f>
        <v/>
      </c>
      <c r="H3444" s="24" t="str">
        <f t="shared" si="53"/>
        <v>Naver 검색</v>
      </c>
      <c r="J3444" s="24" t="str">
        <f>IF(F3444="","",INDEX('기사 리스트'!B:B,MATCH("https://skinnonews.com"&amp;A3444,'기사 리스트'!C:C,0)))</f>
        <v/>
      </c>
    </row>
    <row r="3445" spans="1:10">
      <c r="A3445" s="30" t="s">
        <v>1281</v>
      </c>
      <c r="B3445" s="30" t="s">
        <v>2917</v>
      </c>
      <c r="C3445" s="30">
        <v>1</v>
      </c>
      <c r="D3445" s="30">
        <v>1</v>
      </c>
      <c r="F3445" s="24" t="str">
        <f>IFERROR(MATCH(A3445,기사별유입!$J$3:$J$3072,0),"")</f>
        <v/>
      </c>
      <c r="G3445" s="24" t="str">
        <f>IF(F3445="","",F3445&amp;"@"&amp;COUNTIF($F$1:F3445,F3445))</f>
        <v/>
      </c>
      <c r="H3445" s="24" t="str">
        <f t="shared" si="53"/>
        <v>Skincheonpetrochem.com</v>
      </c>
      <c r="J3445" s="24" t="str">
        <f>IF(F3445="","",INDEX('기사 리스트'!B:B,MATCH("https://skinnonews.com"&amp;A3445,'기사 리스트'!C:C,0)))</f>
        <v/>
      </c>
    </row>
    <row r="3446" spans="1:10">
      <c r="A3446" s="30" t="s">
        <v>2161</v>
      </c>
      <c r="B3446" s="30" t="s">
        <v>2912</v>
      </c>
      <c r="C3446" s="30">
        <v>1</v>
      </c>
      <c r="D3446" s="30">
        <v>1</v>
      </c>
      <c r="F3446" s="24" t="str">
        <f>IFERROR(MATCH(A3446,기사별유입!$J$3:$J$3072,0),"")</f>
        <v/>
      </c>
      <c r="G3446" s="24" t="str">
        <f>IF(F3446="","",F3446&amp;"@"&amp;COUNTIF($F$1:F3446,F3446))</f>
        <v/>
      </c>
      <c r="H3446" s="24" t="str">
        <f t="shared" si="53"/>
        <v>Facebook</v>
      </c>
      <c r="J3446" s="24" t="str">
        <f>IF(F3446="","",INDEX('기사 리스트'!B:B,MATCH("https://skinnonews.com"&amp;A3446,'기사 리스트'!C:C,0)))</f>
        <v/>
      </c>
    </row>
    <row r="3447" spans="1:10">
      <c r="A3447" s="30" t="s">
        <v>2161</v>
      </c>
      <c r="B3447" s="30" t="s">
        <v>2911</v>
      </c>
      <c r="C3447" s="30">
        <v>1</v>
      </c>
      <c r="D3447" s="30">
        <v>1</v>
      </c>
      <c r="F3447" s="24" t="str">
        <f>IFERROR(MATCH(A3447,기사별유입!$J$3:$J$3072,0),"")</f>
        <v/>
      </c>
      <c r="G3447" s="24" t="str">
        <f>IF(F3447="","",F3447&amp;"@"&amp;COUNTIF($F$1:F3447,F3447))</f>
        <v/>
      </c>
      <c r="H3447" s="24" t="str">
        <f t="shared" si="53"/>
        <v>Naver 검색</v>
      </c>
      <c r="J3447" s="24" t="str">
        <f>IF(F3447="","",INDEX('기사 리스트'!B:B,MATCH("https://skinnonews.com"&amp;A3447,'기사 리스트'!C:C,0)))</f>
        <v/>
      </c>
    </row>
    <row r="3448" spans="1:10">
      <c r="A3448" s="30" t="s">
        <v>1710</v>
      </c>
      <c r="B3448" s="30" t="s">
        <v>2909</v>
      </c>
      <c r="C3448" s="30">
        <v>1</v>
      </c>
      <c r="D3448" s="30">
        <v>1</v>
      </c>
      <c r="F3448" s="24" t="str">
        <f>IFERROR(MATCH(A3448,기사별유입!$J$3:$J$3072,0),"")</f>
        <v/>
      </c>
      <c r="G3448" s="24" t="str">
        <f>IF(F3448="","",F3448&amp;"@"&amp;COUNTIF($F$1:F3448,F3448))</f>
        <v/>
      </c>
      <c r="H3448" s="24" t="str">
        <f t="shared" si="53"/>
        <v>직접유입</v>
      </c>
      <c r="J3448" s="24" t="str">
        <f>IF(F3448="","",INDEX('기사 리스트'!B:B,MATCH("https://skinnonews.com"&amp;A3448,'기사 리스트'!C:C,0)))</f>
        <v/>
      </c>
    </row>
    <row r="3449" spans="1:10">
      <c r="A3449" s="30" t="s">
        <v>1389</v>
      </c>
      <c r="B3449" s="30" t="s">
        <v>2926</v>
      </c>
      <c r="C3449" s="30">
        <v>1</v>
      </c>
      <c r="D3449" s="30">
        <v>1</v>
      </c>
      <c r="F3449" s="24" t="str">
        <f>IFERROR(MATCH(A3449,기사별유입!$J$3:$J$3072,0),"")</f>
        <v/>
      </c>
      <c r="G3449" s="24" t="str">
        <f>IF(F3449="","",F3449&amp;"@"&amp;COUNTIF($F$1:F3449,F3449))</f>
        <v/>
      </c>
      <c r="H3449" s="24" t="str">
        <f t="shared" si="53"/>
        <v>Instagramstory</v>
      </c>
      <c r="J3449" s="24" t="str">
        <f>IF(F3449="","",INDEX('기사 리스트'!B:B,MATCH("https://skinnonews.com"&amp;A3449,'기사 리스트'!C:C,0)))</f>
        <v/>
      </c>
    </row>
    <row r="3450" spans="1:10">
      <c r="A3450" s="30" t="s">
        <v>2708</v>
      </c>
      <c r="B3450" s="30" t="s">
        <v>2910</v>
      </c>
      <c r="C3450" s="30">
        <v>1</v>
      </c>
      <c r="D3450" s="30">
        <v>1</v>
      </c>
      <c r="F3450" s="24" t="str">
        <f>IFERROR(MATCH(A3450,기사별유입!$J$3:$J$3072,0),"")</f>
        <v/>
      </c>
      <c r="G3450" s="24" t="str">
        <f>IF(F3450="","",F3450&amp;"@"&amp;COUNTIF($F$1:F3450,F3450))</f>
        <v/>
      </c>
      <c r="H3450" s="24" t="str">
        <f t="shared" si="53"/>
        <v>Google 검색</v>
      </c>
      <c r="J3450" s="24" t="str">
        <f>IF(F3450="","",INDEX('기사 리스트'!B:B,MATCH("https://skinnonews.com"&amp;A3450,'기사 리스트'!C:C,0)))</f>
        <v/>
      </c>
    </row>
    <row r="3451" spans="1:10">
      <c r="A3451" s="30" t="s">
        <v>1908</v>
      </c>
      <c r="B3451" s="30" t="s">
        <v>2909</v>
      </c>
      <c r="C3451" s="30">
        <v>1</v>
      </c>
      <c r="D3451" s="30">
        <v>1</v>
      </c>
      <c r="F3451" s="24" t="str">
        <f>IFERROR(MATCH(A3451,기사별유입!$J$3:$J$3072,0),"")</f>
        <v/>
      </c>
      <c r="G3451" s="24" t="str">
        <f>IF(F3451="","",F3451&amp;"@"&amp;COUNTIF($F$1:F3451,F3451))</f>
        <v/>
      </c>
      <c r="H3451" s="24" t="str">
        <f t="shared" si="53"/>
        <v>직접유입</v>
      </c>
      <c r="J3451" s="24" t="str">
        <f>IF(F3451="","",INDEX('기사 리스트'!B:B,MATCH("https://skinnonews.com"&amp;A3451,'기사 리스트'!C:C,0)))</f>
        <v/>
      </c>
    </row>
    <row r="3452" spans="1:10">
      <c r="A3452" s="30" t="s">
        <v>1711</v>
      </c>
      <c r="B3452" s="30" t="s">
        <v>2935</v>
      </c>
      <c r="C3452" s="30">
        <v>1</v>
      </c>
      <c r="D3452" s="30">
        <v>1</v>
      </c>
      <c r="F3452" s="24" t="str">
        <f>IFERROR(MATCH(A3452,기사별유입!$J$3:$J$3072,0),"")</f>
        <v/>
      </c>
      <c r="G3452" s="24" t="str">
        <f>IF(F3452="","",F3452&amp;"@"&amp;COUNTIF($F$1:F3452,F3452))</f>
        <v/>
      </c>
      <c r="H3452" s="24" t="str">
        <f t="shared" si="53"/>
        <v>M.search.naver.com</v>
      </c>
      <c r="J3452" s="24" t="str">
        <f>IF(F3452="","",INDEX('기사 리스트'!B:B,MATCH("https://skinnonews.com"&amp;A3452,'기사 리스트'!C:C,0)))</f>
        <v/>
      </c>
    </row>
    <row r="3453" spans="1:10">
      <c r="A3453" s="30" t="s">
        <v>1276</v>
      </c>
      <c r="B3453" s="30" t="s">
        <v>2916</v>
      </c>
      <c r="C3453" s="30">
        <v>1</v>
      </c>
      <c r="D3453" s="30">
        <v>1</v>
      </c>
      <c r="F3453" s="24">
        <f>IFERROR(MATCH(A3453,기사별유입!$J$3:$J$3072,0),"")</f>
        <v>38</v>
      </c>
      <c r="G3453" s="24" t="str">
        <f>IF(F3453="","",F3453&amp;"@"&amp;COUNTIF($F$1:F3453,F3453))</f>
        <v>38@7</v>
      </c>
      <c r="H3453" s="24" t="str">
        <f t="shared" si="53"/>
        <v>Bing</v>
      </c>
      <c r="J3453" s="24" t="str">
        <f>IF(F3453="","",INDEX('기사 리스트'!B:B,MATCH("https://skinnonews.com"&amp;A3453,'기사 리스트'!C:C,0)))</f>
        <v>“생분해성 플라스틱 원료 생산, 국내 미생물 기술로 연다”</v>
      </c>
    </row>
    <row r="3454" spans="1:10">
      <c r="A3454" s="30" t="s">
        <v>1276</v>
      </c>
      <c r="B3454" s="30" t="s">
        <v>2977</v>
      </c>
      <c r="C3454" s="30">
        <v>1</v>
      </c>
      <c r="D3454" s="30">
        <v>1</v>
      </c>
      <c r="F3454" s="24">
        <f>IFERROR(MATCH(A3454,기사별유입!$J$3:$J$3072,0),"")</f>
        <v>38</v>
      </c>
      <c r="G3454" s="24" t="str">
        <f>IF(F3454="","",F3454&amp;"@"&amp;COUNTIF($F$1:F3454,F3454))</f>
        <v>38@8</v>
      </c>
      <c r="H3454" s="24" t="str">
        <f t="shared" si="53"/>
        <v>Facebook.com</v>
      </c>
      <c r="J3454" s="24" t="str">
        <f>IF(F3454="","",INDEX('기사 리스트'!B:B,MATCH("https://skinnonews.com"&amp;A3454,'기사 리스트'!C:C,0)))</f>
        <v>“생분해성 플라스틱 원료 생산, 국내 미생물 기술로 연다”</v>
      </c>
    </row>
    <row r="3455" spans="1:10">
      <c r="A3455" s="30" t="s">
        <v>1276</v>
      </c>
      <c r="B3455" s="30" t="s">
        <v>2925</v>
      </c>
      <c r="C3455" s="30">
        <v>1</v>
      </c>
      <c r="D3455" s="30">
        <v>1</v>
      </c>
      <c r="F3455" s="24">
        <f>IFERROR(MATCH(A3455,기사별유입!$J$3:$J$3072,0),"")</f>
        <v>38</v>
      </c>
      <c r="G3455" s="24" t="str">
        <f>IF(F3455="","",F3455&amp;"@"&amp;COUNTIF($F$1:F3455,F3455))</f>
        <v>38@9</v>
      </c>
      <c r="H3455" s="24" t="str">
        <f t="shared" si="53"/>
        <v>Naver.com</v>
      </c>
      <c r="J3455" s="24" t="str">
        <f>IF(F3455="","",INDEX('기사 리스트'!B:B,MATCH("https://skinnonews.com"&amp;A3455,'기사 리스트'!C:C,0)))</f>
        <v>“생분해성 플라스틱 원료 생산, 국내 미생물 기술로 연다”</v>
      </c>
    </row>
    <row r="3456" spans="1:10">
      <c r="A3456" s="30" t="s">
        <v>1276</v>
      </c>
      <c r="B3456" s="30" t="s">
        <v>2959</v>
      </c>
      <c r="C3456" s="30">
        <v>1</v>
      </c>
      <c r="D3456" s="30">
        <v>1</v>
      </c>
      <c r="F3456" s="24">
        <f>IFERROR(MATCH(A3456,기사별유입!$J$3:$J$3072,0),"")</f>
        <v>38</v>
      </c>
      <c r="G3456" s="24" t="str">
        <f>IF(F3456="","",F3456&amp;"@"&amp;COUNTIF($F$1:F3456,F3456))</f>
        <v>38@10</v>
      </c>
      <c r="H3456" s="24" t="str">
        <f t="shared" si="53"/>
        <v>News.google.com</v>
      </c>
      <c r="J3456" s="24" t="str">
        <f>IF(F3456="","",INDEX('기사 리스트'!B:B,MATCH("https://skinnonews.com"&amp;A3456,'기사 리스트'!C:C,0)))</f>
        <v>“생분해성 플라스틱 원료 생산, 국내 미생물 기술로 연다”</v>
      </c>
    </row>
    <row r="3457" spans="1:10">
      <c r="A3457" s="30" t="s">
        <v>1676</v>
      </c>
      <c r="B3457" s="30" t="s">
        <v>2909</v>
      </c>
      <c r="C3457" s="30">
        <v>1</v>
      </c>
      <c r="D3457" s="30">
        <v>1</v>
      </c>
      <c r="F3457" s="24" t="str">
        <f>IFERROR(MATCH(A3457,기사별유입!$J$3:$J$3072,0),"")</f>
        <v/>
      </c>
      <c r="G3457" s="24" t="str">
        <f>IF(F3457="","",F3457&amp;"@"&amp;COUNTIF($F$1:F3457,F3457))</f>
        <v/>
      </c>
      <c r="H3457" s="24" t="str">
        <f t="shared" si="53"/>
        <v>직접유입</v>
      </c>
      <c r="J3457" s="24" t="str">
        <f>IF(F3457="","",INDEX('기사 리스트'!B:B,MATCH("https://skinnonews.com"&amp;A3457,'기사 리스트'!C:C,0)))</f>
        <v/>
      </c>
    </row>
    <row r="3458" spans="1:10">
      <c r="A3458" s="30" t="s">
        <v>1395</v>
      </c>
      <c r="B3458" s="30" t="s">
        <v>2935</v>
      </c>
      <c r="C3458" s="30">
        <v>1</v>
      </c>
      <c r="D3458" s="30">
        <v>1</v>
      </c>
      <c r="F3458" s="24" t="str">
        <f>IFERROR(MATCH(A3458,기사별유입!$J$3:$J$3072,0),"")</f>
        <v/>
      </c>
      <c r="G3458" s="24" t="str">
        <f>IF(F3458="","",F3458&amp;"@"&amp;COUNTIF($F$1:F3458,F3458))</f>
        <v/>
      </c>
      <c r="H3458" s="24" t="str">
        <f t="shared" si="53"/>
        <v>M.search.naver.com</v>
      </c>
      <c r="J3458" s="24" t="str">
        <f>IF(F3458="","",INDEX('기사 리스트'!B:B,MATCH("https://skinnonews.com"&amp;A3458,'기사 리스트'!C:C,0)))</f>
        <v/>
      </c>
    </row>
    <row r="3459" spans="1:10">
      <c r="A3459" s="30" t="s">
        <v>1223</v>
      </c>
      <c r="B3459" s="30" t="s">
        <v>2930</v>
      </c>
      <c r="C3459" s="30">
        <v>1</v>
      </c>
      <c r="D3459" s="30">
        <v>1</v>
      </c>
      <c r="F3459" s="24">
        <f>IFERROR(MATCH(A3459,기사별유입!$J$3:$J$3072,0),"")</f>
        <v>9</v>
      </c>
      <c r="G3459" s="24" t="str">
        <f>IF(F3459="","",F3459&amp;"@"&amp;COUNTIF($F$1:F3459,F3459))</f>
        <v>9@7</v>
      </c>
      <c r="H3459" s="24" t="str">
        <f t="shared" ref="H3459:H3522" si="54">IF(B3459="naver","Naver 검색",IF(B3459="google","Google 검색",IF(B3459="(direct)","직접유입",UPPER(LEFT(B3459,1))&amp;MID(B3459,2,99))))</f>
        <v>M.blog.naver.com</v>
      </c>
      <c r="J3459" s="24" t="str">
        <f>IF(F3459="","",INDEX('기사 리스트'!B:B,MATCH("https://skinnonews.com"&amp;A3459,'기사 리스트'!C:C,0)))</f>
        <v>[전지적 배터리 시점] ① 일상을 차지(Charge)해 온 ‘전지’의 역사 – 과거의 꿈을 실현시키다!</v>
      </c>
    </row>
    <row r="3460" spans="1:10">
      <c r="A3460" s="30" t="s">
        <v>1223</v>
      </c>
      <c r="B3460" s="30" t="s">
        <v>2935</v>
      </c>
      <c r="C3460" s="30">
        <v>1</v>
      </c>
      <c r="D3460" s="30">
        <v>1</v>
      </c>
      <c r="F3460" s="24">
        <f>IFERROR(MATCH(A3460,기사별유입!$J$3:$J$3072,0),"")</f>
        <v>9</v>
      </c>
      <c r="G3460" s="24" t="str">
        <f>IF(F3460="","",F3460&amp;"@"&amp;COUNTIF($F$1:F3460,F3460))</f>
        <v>9@8</v>
      </c>
      <c r="H3460" s="24" t="str">
        <f t="shared" si="54"/>
        <v>M.search.naver.com</v>
      </c>
      <c r="J3460" s="24" t="str">
        <f>IF(F3460="","",INDEX('기사 리스트'!B:B,MATCH("https://skinnonews.com"&amp;A3460,'기사 리스트'!C:C,0)))</f>
        <v>[전지적 배터리 시점] ① 일상을 차지(Charge)해 온 ‘전지’의 역사 – 과거의 꿈을 실현시키다!</v>
      </c>
    </row>
    <row r="3461" spans="1:10">
      <c r="A3461" s="30" t="s">
        <v>1223</v>
      </c>
      <c r="B3461" s="30" t="s">
        <v>4646</v>
      </c>
      <c r="C3461" s="30">
        <v>1</v>
      </c>
      <c r="D3461" s="30">
        <v>1</v>
      </c>
      <c r="F3461" s="24">
        <f>IFERROR(MATCH(A3461,기사별유입!$J$3:$J$3072,0),"")</f>
        <v>9</v>
      </c>
      <c r="G3461" s="24" t="str">
        <f>IF(F3461="","",F3461&amp;"@"&amp;COUNTIF($F$1:F3461,F3461))</f>
        <v>9@9</v>
      </c>
      <c r="H3461" s="24" t="str">
        <f t="shared" si="54"/>
        <v>Memo.naver.com</v>
      </c>
      <c r="J3461" s="24" t="str">
        <f>IF(F3461="","",INDEX('기사 리스트'!B:B,MATCH("https://skinnonews.com"&amp;A3461,'기사 리스트'!C:C,0)))</f>
        <v>[전지적 배터리 시점] ① 일상을 차지(Charge)해 온 ‘전지’의 역사 – 과거의 꿈을 실현시키다!</v>
      </c>
    </row>
    <row r="3462" spans="1:10">
      <c r="A3462" s="30" t="s">
        <v>1223</v>
      </c>
      <c r="B3462" s="30" t="s">
        <v>2925</v>
      </c>
      <c r="C3462" s="30">
        <v>1</v>
      </c>
      <c r="D3462" s="30">
        <v>1</v>
      </c>
      <c r="F3462" s="24">
        <f>IFERROR(MATCH(A3462,기사별유입!$J$3:$J$3072,0),"")</f>
        <v>9</v>
      </c>
      <c r="G3462" s="24" t="str">
        <f>IF(F3462="","",F3462&amp;"@"&amp;COUNTIF($F$1:F3462,F3462))</f>
        <v>9@10</v>
      </c>
      <c r="H3462" s="24" t="str">
        <f t="shared" si="54"/>
        <v>Naver.com</v>
      </c>
      <c r="J3462" s="24" t="str">
        <f>IF(F3462="","",INDEX('기사 리스트'!B:B,MATCH("https://skinnonews.com"&amp;A3462,'기사 리스트'!C:C,0)))</f>
        <v>[전지적 배터리 시점] ① 일상을 차지(Charge)해 온 ‘전지’의 역사 – 과거의 꿈을 실현시키다!</v>
      </c>
    </row>
    <row r="3463" spans="1:10">
      <c r="A3463" s="30" t="s">
        <v>1223</v>
      </c>
      <c r="B3463" s="30" t="s">
        <v>2923</v>
      </c>
      <c r="C3463" s="30">
        <v>1</v>
      </c>
      <c r="D3463" s="30">
        <v>1</v>
      </c>
      <c r="F3463" s="24">
        <f>IFERROR(MATCH(A3463,기사별유입!$J$3:$J$3072,0),"")</f>
        <v>9</v>
      </c>
      <c r="G3463" s="24" t="str">
        <f>IF(F3463="","",F3463&amp;"@"&amp;COUNTIF($F$1:F3463,F3463))</f>
        <v>9@11</v>
      </c>
      <c r="H3463" s="24" t="str">
        <f t="shared" si="54"/>
        <v>Ozmailer.com</v>
      </c>
      <c r="J3463" s="24" t="str">
        <f>IF(F3463="","",INDEX('기사 리스트'!B:B,MATCH("https://skinnonews.com"&amp;A3463,'기사 리스트'!C:C,0)))</f>
        <v>[전지적 배터리 시점] ① 일상을 차지(Charge)해 온 ‘전지’의 역사 – 과거의 꿈을 실현시키다!</v>
      </c>
    </row>
    <row r="3464" spans="1:10">
      <c r="A3464" s="30" t="s">
        <v>3911</v>
      </c>
      <c r="B3464" s="30" t="s">
        <v>2910</v>
      </c>
      <c r="C3464" s="30">
        <v>1</v>
      </c>
      <c r="D3464" s="30">
        <v>1</v>
      </c>
      <c r="F3464" s="24" t="str">
        <f>IFERROR(MATCH(A3464,기사별유입!$J$3:$J$3072,0),"")</f>
        <v/>
      </c>
      <c r="G3464" s="24" t="str">
        <f>IF(F3464="","",F3464&amp;"@"&amp;COUNTIF($F$1:F3464,F3464))</f>
        <v/>
      </c>
      <c r="H3464" s="24" t="str">
        <f t="shared" si="54"/>
        <v>Google 검색</v>
      </c>
      <c r="J3464" s="24" t="str">
        <f>IF(F3464="","",INDEX('기사 리스트'!B:B,MATCH("https://skinnonews.com"&amp;A3464,'기사 리스트'!C:C,0)))</f>
        <v/>
      </c>
    </row>
    <row r="3465" spans="1:10">
      <c r="A3465" s="30" t="s">
        <v>2709</v>
      </c>
      <c r="B3465" s="30" t="s">
        <v>2909</v>
      </c>
      <c r="C3465" s="30">
        <v>1</v>
      </c>
      <c r="D3465" s="30">
        <v>1</v>
      </c>
      <c r="F3465" s="24" t="str">
        <f>IFERROR(MATCH(A3465,기사별유입!$J$3:$J$3072,0),"")</f>
        <v/>
      </c>
      <c r="G3465" s="24" t="str">
        <f>IF(F3465="","",F3465&amp;"@"&amp;COUNTIF($F$1:F3465,F3465))</f>
        <v/>
      </c>
      <c r="H3465" s="24" t="str">
        <f t="shared" si="54"/>
        <v>직접유입</v>
      </c>
      <c r="J3465" s="24" t="str">
        <f>IF(F3465="","",INDEX('기사 리스트'!B:B,MATCH("https://skinnonews.com"&amp;A3465,'기사 리스트'!C:C,0)))</f>
        <v/>
      </c>
    </row>
    <row r="3466" spans="1:10">
      <c r="A3466" s="30" t="s">
        <v>1250</v>
      </c>
      <c r="B3466" s="30" t="s">
        <v>2909</v>
      </c>
      <c r="C3466" s="30">
        <v>1</v>
      </c>
      <c r="D3466" s="30">
        <v>1</v>
      </c>
      <c r="F3466" s="24" t="str">
        <f>IFERROR(MATCH(A3466,기사별유입!$J$3:$J$3072,0),"")</f>
        <v/>
      </c>
      <c r="G3466" s="24" t="str">
        <f>IF(F3466="","",F3466&amp;"@"&amp;COUNTIF($F$1:F3466,F3466))</f>
        <v/>
      </c>
      <c r="H3466" s="24" t="str">
        <f t="shared" si="54"/>
        <v>직접유입</v>
      </c>
      <c r="J3466" s="24" t="str">
        <f>IF(F3466="","",INDEX('기사 리스트'!B:B,MATCH("https://skinnonews.com"&amp;A3466,'기사 리스트'!C:C,0)))</f>
        <v/>
      </c>
    </row>
    <row r="3467" spans="1:10">
      <c r="A3467" s="30" t="s">
        <v>1250</v>
      </c>
      <c r="B3467" s="30" t="s">
        <v>2935</v>
      </c>
      <c r="C3467" s="30">
        <v>1</v>
      </c>
      <c r="D3467" s="30">
        <v>1</v>
      </c>
      <c r="F3467" s="24" t="str">
        <f>IFERROR(MATCH(A3467,기사별유입!$J$3:$J$3072,0),"")</f>
        <v/>
      </c>
      <c r="G3467" s="24" t="str">
        <f>IF(F3467="","",F3467&amp;"@"&amp;COUNTIF($F$1:F3467,F3467))</f>
        <v/>
      </c>
      <c r="H3467" s="24" t="str">
        <f t="shared" si="54"/>
        <v>M.search.naver.com</v>
      </c>
      <c r="J3467" s="24" t="str">
        <f>IF(F3467="","",INDEX('기사 리스트'!B:B,MATCH("https://skinnonews.com"&amp;A3467,'기사 리스트'!C:C,0)))</f>
        <v/>
      </c>
    </row>
    <row r="3468" spans="1:10">
      <c r="A3468" s="30" t="s">
        <v>1482</v>
      </c>
      <c r="B3468" s="30" t="s">
        <v>2909</v>
      </c>
      <c r="C3468" s="30">
        <v>1</v>
      </c>
      <c r="D3468" s="30">
        <v>1</v>
      </c>
      <c r="F3468" s="24" t="str">
        <f>IFERROR(MATCH(A3468,기사별유입!$J$3:$J$3072,0),"")</f>
        <v/>
      </c>
      <c r="G3468" s="24" t="str">
        <f>IF(F3468="","",F3468&amp;"@"&amp;COUNTIF($F$1:F3468,F3468))</f>
        <v/>
      </c>
      <c r="H3468" s="24" t="str">
        <f t="shared" si="54"/>
        <v>직접유입</v>
      </c>
      <c r="J3468" s="24" t="str">
        <f>IF(F3468="","",INDEX('기사 리스트'!B:B,MATCH("https://skinnonews.com"&amp;A3468,'기사 리스트'!C:C,0)))</f>
        <v/>
      </c>
    </row>
    <row r="3469" spans="1:10">
      <c r="A3469" s="30" t="s">
        <v>1482</v>
      </c>
      <c r="B3469" s="30" t="s">
        <v>2912</v>
      </c>
      <c r="C3469" s="30">
        <v>1</v>
      </c>
      <c r="D3469" s="30">
        <v>1</v>
      </c>
      <c r="F3469" s="24" t="str">
        <f>IFERROR(MATCH(A3469,기사별유입!$J$3:$J$3072,0),"")</f>
        <v/>
      </c>
      <c r="G3469" s="24" t="str">
        <f>IF(F3469="","",F3469&amp;"@"&amp;COUNTIF($F$1:F3469,F3469))</f>
        <v/>
      </c>
      <c r="H3469" s="24" t="str">
        <f t="shared" si="54"/>
        <v>Facebook</v>
      </c>
      <c r="J3469" s="24" t="str">
        <f>IF(F3469="","",INDEX('기사 리스트'!B:B,MATCH("https://skinnonews.com"&amp;A3469,'기사 리스트'!C:C,0)))</f>
        <v/>
      </c>
    </row>
    <row r="3470" spans="1:10">
      <c r="A3470" s="30" t="s">
        <v>1482</v>
      </c>
      <c r="B3470" s="30" t="s">
        <v>2935</v>
      </c>
      <c r="C3470" s="30">
        <v>1</v>
      </c>
      <c r="D3470" s="30">
        <v>1</v>
      </c>
      <c r="F3470" s="24" t="str">
        <f>IFERROR(MATCH(A3470,기사별유입!$J$3:$J$3072,0),"")</f>
        <v/>
      </c>
      <c r="G3470" s="24" t="str">
        <f>IF(F3470="","",F3470&amp;"@"&amp;COUNTIF($F$1:F3470,F3470))</f>
        <v/>
      </c>
      <c r="H3470" s="24" t="str">
        <f t="shared" si="54"/>
        <v>M.search.naver.com</v>
      </c>
      <c r="J3470" s="24" t="str">
        <f>IF(F3470="","",INDEX('기사 리스트'!B:B,MATCH("https://skinnonews.com"&amp;A3470,'기사 리스트'!C:C,0)))</f>
        <v/>
      </c>
    </row>
    <row r="3471" spans="1:10">
      <c r="A3471" s="30" t="s">
        <v>1482</v>
      </c>
      <c r="B3471" s="30" t="s">
        <v>2915</v>
      </c>
      <c r="C3471" s="30">
        <v>1</v>
      </c>
      <c r="D3471" s="30">
        <v>1</v>
      </c>
      <c r="F3471" s="24" t="str">
        <f>IFERROR(MATCH(A3471,기사별유입!$J$3:$J$3072,0),"")</f>
        <v/>
      </c>
      <c r="G3471" s="24" t="str">
        <f>IF(F3471="","",F3471&amp;"@"&amp;COUNTIF($F$1:F3471,F3471))</f>
        <v/>
      </c>
      <c r="H3471" s="24" t="str">
        <f t="shared" si="54"/>
        <v>Skgeocentric.com</v>
      </c>
      <c r="J3471" s="24" t="str">
        <f>IF(F3471="","",INDEX('기사 리스트'!B:B,MATCH("https://skinnonews.com"&amp;A3471,'기사 리스트'!C:C,0)))</f>
        <v/>
      </c>
    </row>
    <row r="3472" spans="1:10">
      <c r="A3472" s="30" t="s">
        <v>1677</v>
      </c>
      <c r="B3472" s="30" t="s">
        <v>2910</v>
      </c>
      <c r="C3472" s="30">
        <v>1</v>
      </c>
      <c r="D3472" s="30">
        <v>1</v>
      </c>
      <c r="F3472" s="24" t="str">
        <f>IFERROR(MATCH(A3472,기사별유입!$J$3:$J$3072,0),"")</f>
        <v/>
      </c>
      <c r="G3472" s="24" t="str">
        <f>IF(F3472="","",F3472&amp;"@"&amp;COUNTIF($F$1:F3472,F3472))</f>
        <v/>
      </c>
      <c r="H3472" s="24" t="str">
        <f t="shared" si="54"/>
        <v>Google 검색</v>
      </c>
      <c r="J3472" s="24" t="str">
        <f>IF(F3472="","",INDEX('기사 리스트'!B:B,MATCH("https://skinnonews.com"&amp;A3472,'기사 리스트'!C:C,0)))</f>
        <v/>
      </c>
    </row>
    <row r="3473" spans="1:10">
      <c r="A3473" s="30" t="s">
        <v>1229</v>
      </c>
      <c r="B3473" s="30" t="s">
        <v>2916</v>
      </c>
      <c r="C3473" s="30">
        <v>1</v>
      </c>
      <c r="D3473" s="30">
        <v>1</v>
      </c>
      <c r="F3473" s="24">
        <f>IFERROR(MATCH(A3473,기사별유입!$J$3:$J$3072,0),"")</f>
        <v>8</v>
      </c>
      <c r="G3473" s="24" t="str">
        <f>IF(F3473="","",F3473&amp;"@"&amp;COUNTIF($F$1:F3473,F3473))</f>
        <v>8@8</v>
      </c>
      <c r="H3473" s="24" t="str">
        <f t="shared" si="54"/>
        <v>Bing</v>
      </c>
      <c r="J3473" s="24" t="str">
        <f>IF(F3473="","",INDEX('기사 리스트'!B:B,MATCH("https://skinnonews.com"&amp;A3473,'기사 리스트'!C:C,0)))</f>
        <v>[팩트체크해油] 석유 고갈… 50년 전에도 앞으로 50년, 지금도 50년?</v>
      </c>
    </row>
    <row r="3474" spans="1:10">
      <c r="A3474" s="30" t="s">
        <v>1229</v>
      </c>
      <c r="B3474" s="30" t="s">
        <v>2912</v>
      </c>
      <c r="C3474" s="30">
        <v>1</v>
      </c>
      <c r="D3474" s="30">
        <v>1</v>
      </c>
      <c r="F3474" s="24">
        <f>IFERROR(MATCH(A3474,기사별유입!$J$3:$J$3072,0),"")</f>
        <v>8</v>
      </c>
      <c r="G3474" s="24" t="str">
        <f>IF(F3474="","",F3474&amp;"@"&amp;COUNTIF($F$1:F3474,F3474))</f>
        <v>8@9</v>
      </c>
      <c r="H3474" s="24" t="str">
        <f t="shared" si="54"/>
        <v>Facebook</v>
      </c>
      <c r="J3474" s="24" t="str">
        <f>IF(F3474="","",INDEX('기사 리스트'!B:B,MATCH("https://skinnonews.com"&amp;A3474,'기사 리스트'!C:C,0)))</f>
        <v>[팩트체크해油] 석유 고갈… 50년 전에도 앞으로 50년, 지금도 50년?</v>
      </c>
    </row>
    <row r="3475" spans="1:10">
      <c r="A3475" s="30" t="s">
        <v>1229</v>
      </c>
      <c r="B3475" s="30" t="s">
        <v>2941</v>
      </c>
      <c r="C3475" s="30">
        <v>1</v>
      </c>
      <c r="D3475" s="30">
        <v>1</v>
      </c>
      <c r="F3475" s="24">
        <f>IFERROR(MATCH(A3475,기사별유입!$J$3:$J$3072,0),"")</f>
        <v>8</v>
      </c>
      <c r="G3475" s="24" t="str">
        <f>IF(F3475="","",F3475&amp;"@"&amp;COUNTIF($F$1:F3475,F3475))</f>
        <v>8@10</v>
      </c>
      <c r="H3475" s="24" t="str">
        <f t="shared" si="54"/>
        <v>Padlet.com</v>
      </c>
      <c r="J3475" s="24" t="str">
        <f>IF(F3475="","",INDEX('기사 리스트'!B:B,MATCH("https://skinnonews.com"&amp;A3475,'기사 리스트'!C:C,0)))</f>
        <v>[팩트체크해油] 석유 고갈… 50년 전에도 앞으로 50년, 지금도 50년?</v>
      </c>
    </row>
    <row r="3476" spans="1:10">
      <c r="A3476" s="30" t="s">
        <v>1229</v>
      </c>
      <c r="B3476" s="30" t="s">
        <v>2915</v>
      </c>
      <c r="C3476" s="30">
        <v>1</v>
      </c>
      <c r="D3476" s="30">
        <v>1</v>
      </c>
      <c r="F3476" s="24">
        <f>IFERROR(MATCH(A3476,기사별유입!$J$3:$J$3072,0),"")</f>
        <v>8</v>
      </c>
      <c r="G3476" s="24" t="str">
        <f>IF(F3476="","",F3476&amp;"@"&amp;COUNTIF($F$1:F3476,F3476))</f>
        <v>8@11</v>
      </c>
      <c r="H3476" s="24" t="str">
        <f t="shared" si="54"/>
        <v>Skgeocentric.com</v>
      </c>
      <c r="J3476" s="24" t="str">
        <f>IF(F3476="","",INDEX('기사 리스트'!B:B,MATCH("https://skinnonews.com"&amp;A3476,'기사 리스트'!C:C,0)))</f>
        <v>[팩트체크해油] 석유 고갈… 50년 전에도 앞으로 50년, 지금도 50년?</v>
      </c>
    </row>
    <row r="3477" spans="1:10">
      <c r="A3477" s="30" t="s">
        <v>2526</v>
      </c>
      <c r="B3477" s="30" t="s">
        <v>2910</v>
      </c>
      <c r="C3477" s="30">
        <v>1</v>
      </c>
      <c r="D3477" s="30">
        <v>1</v>
      </c>
      <c r="F3477" s="24" t="str">
        <f>IFERROR(MATCH(A3477,기사별유입!$J$3:$J$3072,0),"")</f>
        <v/>
      </c>
      <c r="G3477" s="24" t="str">
        <f>IF(F3477="","",F3477&amp;"@"&amp;COUNTIF($F$1:F3477,F3477))</f>
        <v/>
      </c>
      <c r="H3477" s="24" t="str">
        <f t="shared" si="54"/>
        <v>Google 검색</v>
      </c>
      <c r="J3477" s="24" t="str">
        <f>IF(F3477="","",INDEX('기사 리스트'!B:B,MATCH("https://skinnonews.com"&amp;A3477,'기사 리스트'!C:C,0)))</f>
        <v/>
      </c>
    </row>
    <row r="3478" spans="1:10">
      <c r="A3478" s="30" t="s">
        <v>1910</v>
      </c>
      <c r="B3478" s="30" t="s">
        <v>2913</v>
      </c>
      <c r="C3478" s="30">
        <v>1</v>
      </c>
      <c r="D3478" s="30">
        <v>1</v>
      </c>
      <c r="F3478" s="24" t="str">
        <f>IFERROR(MATCH(A3478,기사별유입!$J$3:$J$3072,0),"")</f>
        <v/>
      </c>
      <c r="G3478" s="24" t="str">
        <f>IF(F3478="","",F3478&amp;"@"&amp;COUNTIF($F$1:F3478,F3478))</f>
        <v/>
      </c>
      <c r="H3478" s="24" t="str">
        <f t="shared" si="54"/>
        <v>Sk-on.com</v>
      </c>
      <c r="J3478" s="24" t="str">
        <f>IF(F3478="","",INDEX('기사 리스트'!B:B,MATCH("https://skinnonews.com"&amp;A3478,'기사 리스트'!C:C,0)))</f>
        <v/>
      </c>
    </row>
    <row r="3479" spans="1:10">
      <c r="A3479" s="30" t="s">
        <v>1373</v>
      </c>
      <c r="B3479" s="30" t="s">
        <v>2912</v>
      </c>
      <c r="C3479" s="30">
        <v>1</v>
      </c>
      <c r="D3479" s="30">
        <v>1</v>
      </c>
      <c r="F3479" s="24" t="str">
        <f>IFERROR(MATCH(A3479,기사별유입!$J$3:$J$3072,0),"")</f>
        <v/>
      </c>
      <c r="G3479" s="24" t="str">
        <f>IF(F3479="","",F3479&amp;"@"&amp;COUNTIF($F$1:F3479,F3479))</f>
        <v/>
      </c>
      <c r="H3479" s="24" t="str">
        <f t="shared" si="54"/>
        <v>Facebook</v>
      </c>
      <c r="J3479" s="24" t="str">
        <f>IF(F3479="","",INDEX('기사 리스트'!B:B,MATCH("https://skinnonews.com"&amp;A3479,'기사 리스트'!C:C,0)))</f>
        <v/>
      </c>
    </row>
    <row r="3480" spans="1:10">
      <c r="A3480" s="30" t="s">
        <v>1373</v>
      </c>
      <c r="B3480" s="30" t="s">
        <v>2915</v>
      </c>
      <c r="C3480" s="30">
        <v>1</v>
      </c>
      <c r="D3480" s="30">
        <v>1</v>
      </c>
      <c r="F3480" s="24" t="str">
        <f>IFERROR(MATCH(A3480,기사별유입!$J$3:$J$3072,0),"")</f>
        <v/>
      </c>
      <c r="G3480" s="24" t="str">
        <f>IF(F3480="","",F3480&amp;"@"&amp;COUNTIF($F$1:F3480,F3480))</f>
        <v/>
      </c>
      <c r="H3480" s="24" t="str">
        <f t="shared" si="54"/>
        <v>Skgeocentric.com</v>
      </c>
      <c r="J3480" s="24" t="str">
        <f>IF(F3480="","",INDEX('기사 리스트'!B:B,MATCH("https://skinnonews.com"&amp;A3480,'기사 리스트'!C:C,0)))</f>
        <v/>
      </c>
    </row>
    <row r="3481" spans="1:10">
      <c r="A3481" s="30" t="s">
        <v>1736</v>
      </c>
      <c r="B3481" s="30" t="s">
        <v>2917</v>
      </c>
      <c r="C3481" s="30">
        <v>1</v>
      </c>
      <c r="D3481" s="30">
        <v>1</v>
      </c>
      <c r="F3481" s="24" t="str">
        <f>IFERROR(MATCH(A3481,기사별유입!$J$3:$J$3072,0),"")</f>
        <v/>
      </c>
      <c r="G3481" s="24" t="str">
        <f>IF(F3481="","",F3481&amp;"@"&amp;COUNTIF($F$1:F3481,F3481))</f>
        <v/>
      </c>
      <c r="H3481" s="24" t="str">
        <f t="shared" si="54"/>
        <v>Skincheonpetrochem.com</v>
      </c>
      <c r="J3481" s="24" t="str">
        <f>IF(F3481="","",INDEX('기사 리스트'!B:B,MATCH("https://skinnonews.com"&amp;A3481,'기사 리스트'!C:C,0)))</f>
        <v/>
      </c>
    </row>
    <row r="3482" spans="1:10">
      <c r="A3482" s="30" t="s">
        <v>1272</v>
      </c>
      <c r="B3482" s="30" t="s">
        <v>2915</v>
      </c>
      <c r="C3482" s="30">
        <v>1</v>
      </c>
      <c r="D3482" s="30">
        <v>1</v>
      </c>
      <c r="F3482" s="24">
        <f>IFERROR(MATCH(A3482,기사별유입!$J$3:$J$3072,0),"")</f>
        <v>77</v>
      </c>
      <c r="G3482" s="24" t="str">
        <f>IF(F3482="","",F3482&amp;"@"&amp;COUNTIF($F$1:F3482,F3482))</f>
        <v>77@4</v>
      </c>
      <c r="H3482" s="24" t="str">
        <f t="shared" si="54"/>
        <v>Skgeocentric.com</v>
      </c>
      <c r="J3482" s="24" t="str">
        <f>IF(F3482="","",INDEX('기사 리스트'!B:B,MATCH("https://skinnonews.com"&amp;A3482,'기사 리스트'!C:C,0)))</f>
        <v>SK이노베이션, AI/DT 입힌 스마트플랜트 2.0 도입… 현장 효율성 대폭 높인다</v>
      </c>
    </row>
    <row r="3483" spans="1:10">
      <c r="A3483" s="30" t="s">
        <v>1978</v>
      </c>
      <c r="B3483" s="30" t="s">
        <v>2910</v>
      </c>
      <c r="C3483" s="30">
        <v>1</v>
      </c>
      <c r="D3483" s="30">
        <v>1</v>
      </c>
      <c r="F3483" s="24" t="str">
        <f>IFERROR(MATCH(A3483,기사별유입!$J$3:$J$3072,0),"")</f>
        <v/>
      </c>
      <c r="G3483" s="24" t="str">
        <f>IF(F3483="","",F3483&amp;"@"&amp;COUNTIF($F$1:F3483,F3483))</f>
        <v/>
      </c>
      <c r="H3483" s="24" t="str">
        <f t="shared" si="54"/>
        <v>Google 검색</v>
      </c>
      <c r="J3483" s="24" t="str">
        <f>IF(F3483="","",INDEX('기사 리스트'!B:B,MATCH("https://skinnonews.com"&amp;A3483,'기사 리스트'!C:C,0)))</f>
        <v/>
      </c>
    </row>
    <row r="3484" spans="1:10">
      <c r="A3484" s="30" t="s">
        <v>1978</v>
      </c>
      <c r="B3484" s="30" t="s">
        <v>2925</v>
      </c>
      <c r="C3484" s="30">
        <v>1</v>
      </c>
      <c r="D3484" s="30">
        <v>1</v>
      </c>
      <c r="F3484" s="24" t="str">
        <f>IFERROR(MATCH(A3484,기사별유입!$J$3:$J$3072,0),"")</f>
        <v/>
      </c>
      <c r="G3484" s="24" t="str">
        <f>IF(F3484="","",F3484&amp;"@"&amp;COUNTIF($F$1:F3484,F3484))</f>
        <v/>
      </c>
      <c r="H3484" s="24" t="str">
        <f t="shared" si="54"/>
        <v>Naver.com</v>
      </c>
      <c r="J3484" s="24" t="str">
        <f>IF(F3484="","",INDEX('기사 리스트'!B:B,MATCH("https://skinnonews.com"&amp;A3484,'기사 리스트'!C:C,0)))</f>
        <v/>
      </c>
    </row>
    <row r="3485" spans="1:10">
      <c r="A3485" s="30" t="s">
        <v>1678</v>
      </c>
      <c r="B3485" s="30" t="s">
        <v>2909</v>
      </c>
      <c r="C3485" s="30">
        <v>1</v>
      </c>
      <c r="D3485" s="30">
        <v>1</v>
      </c>
      <c r="F3485" s="24" t="str">
        <f>IFERROR(MATCH(A3485,기사별유입!$J$3:$J$3072,0),"")</f>
        <v/>
      </c>
      <c r="G3485" s="24" t="str">
        <f>IF(F3485="","",F3485&amp;"@"&amp;COUNTIF($F$1:F3485,F3485))</f>
        <v/>
      </c>
      <c r="H3485" s="24" t="str">
        <f t="shared" si="54"/>
        <v>직접유입</v>
      </c>
      <c r="J3485" s="24" t="str">
        <f>IF(F3485="","",INDEX('기사 리스트'!B:B,MATCH("https://skinnonews.com"&amp;A3485,'기사 리스트'!C:C,0)))</f>
        <v/>
      </c>
    </row>
    <row r="3486" spans="1:10">
      <c r="A3486" s="30" t="s">
        <v>1678</v>
      </c>
      <c r="B3486" s="30" t="s">
        <v>2910</v>
      </c>
      <c r="C3486" s="30">
        <v>1</v>
      </c>
      <c r="D3486" s="30">
        <v>1</v>
      </c>
      <c r="F3486" s="24" t="str">
        <f>IFERROR(MATCH(A3486,기사별유입!$J$3:$J$3072,0),"")</f>
        <v/>
      </c>
      <c r="G3486" s="24" t="str">
        <f>IF(F3486="","",F3486&amp;"@"&amp;COUNTIF($F$1:F3486,F3486))</f>
        <v/>
      </c>
      <c r="H3486" s="24" t="str">
        <f t="shared" si="54"/>
        <v>Google 검색</v>
      </c>
      <c r="J3486" s="24" t="str">
        <f>IF(F3486="","",INDEX('기사 리스트'!B:B,MATCH("https://skinnonews.com"&amp;A3486,'기사 리스트'!C:C,0)))</f>
        <v/>
      </c>
    </row>
    <row r="3487" spans="1:10">
      <c r="A3487" s="30" t="s">
        <v>1678</v>
      </c>
      <c r="B3487" s="30" t="s">
        <v>2918</v>
      </c>
      <c r="C3487" s="30">
        <v>1</v>
      </c>
      <c r="D3487" s="30">
        <v>1</v>
      </c>
      <c r="F3487" s="24" t="str">
        <f>IFERROR(MATCH(A3487,기사별유입!$J$3:$J$3072,0),"")</f>
        <v/>
      </c>
      <c r="G3487" s="24" t="str">
        <f>IF(F3487="","",F3487&amp;"@"&amp;COUNTIF($F$1:F3487,F3487))</f>
        <v/>
      </c>
      <c r="H3487" s="24" t="str">
        <f t="shared" si="54"/>
        <v>Skenergy.com</v>
      </c>
      <c r="J3487" s="24" t="str">
        <f>IF(F3487="","",INDEX('기사 리스트'!B:B,MATCH("https://skinnonews.com"&amp;A3487,'기사 리스트'!C:C,0)))</f>
        <v/>
      </c>
    </row>
    <row r="3488" spans="1:10">
      <c r="A3488" s="30" t="s">
        <v>1405</v>
      </c>
      <c r="B3488" s="30" t="s">
        <v>2911</v>
      </c>
      <c r="C3488" s="30">
        <v>1</v>
      </c>
      <c r="D3488" s="30">
        <v>1</v>
      </c>
      <c r="F3488" s="24" t="str">
        <f>IFERROR(MATCH(A3488,기사별유입!$J$3:$J$3072,0),"")</f>
        <v/>
      </c>
      <c r="G3488" s="24" t="str">
        <f>IF(F3488="","",F3488&amp;"@"&amp;COUNTIF($F$1:F3488,F3488))</f>
        <v/>
      </c>
      <c r="H3488" s="24" t="str">
        <f t="shared" si="54"/>
        <v>Naver 검색</v>
      </c>
      <c r="J3488" s="24" t="str">
        <f>IF(F3488="","",INDEX('기사 리스트'!B:B,MATCH("https://skinnonews.com"&amp;A3488,'기사 리스트'!C:C,0)))</f>
        <v/>
      </c>
    </row>
    <row r="3489" spans="1:10">
      <c r="A3489" s="30" t="s">
        <v>3169</v>
      </c>
      <c r="B3489" s="30" t="s">
        <v>2909</v>
      </c>
      <c r="C3489" s="30">
        <v>1</v>
      </c>
      <c r="D3489" s="30">
        <v>1</v>
      </c>
      <c r="F3489" s="24" t="str">
        <f>IFERROR(MATCH(A3489,기사별유입!$J$3:$J$3072,0),"")</f>
        <v/>
      </c>
      <c r="G3489" s="24" t="str">
        <f>IF(F3489="","",F3489&amp;"@"&amp;COUNTIF($F$1:F3489,F3489))</f>
        <v/>
      </c>
      <c r="H3489" s="24" t="str">
        <f t="shared" si="54"/>
        <v>직접유입</v>
      </c>
      <c r="J3489" s="24" t="str">
        <f>IF(F3489="","",INDEX('기사 리스트'!B:B,MATCH("https://skinnonews.com"&amp;A3489,'기사 리스트'!C:C,0)))</f>
        <v/>
      </c>
    </row>
    <row r="3490" spans="1:10">
      <c r="A3490" s="30" t="s">
        <v>1357</v>
      </c>
      <c r="B3490" s="30" t="s">
        <v>2910</v>
      </c>
      <c r="C3490" s="30">
        <v>1</v>
      </c>
      <c r="D3490" s="30">
        <v>1</v>
      </c>
      <c r="F3490" s="24" t="str">
        <f>IFERROR(MATCH(A3490,기사별유입!$J$3:$J$3072,0),"")</f>
        <v/>
      </c>
      <c r="G3490" s="24" t="str">
        <f>IF(F3490="","",F3490&amp;"@"&amp;COUNTIF($F$1:F3490,F3490))</f>
        <v/>
      </c>
      <c r="H3490" s="24" t="str">
        <f t="shared" si="54"/>
        <v>Google 검색</v>
      </c>
      <c r="J3490" s="24" t="str">
        <f>IF(F3490="","",INDEX('기사 리스트'!B:B,MATCH("https://skinnonews.com"&amp;A3490,'기사 리스트'!C:C,0)))</f>
        <v/>
      </c>
    </row>
    <row r="3491" spans="1:10">
      <c r="A3491" s="30" t="s">
        <v>1627</v>
      </c>
      <c r="B3491" s="30" t="s">
        <v>2909</v>
      </c>
      <c r="C3491" s="30">
        <v>1</v>
      </c>
      <c r="D3491" s="30">
        <v>1</v>
      </c>
      <c r="F3491" s="24" t="str">
        <f>IFERROR(MATCH(A3491,기사별유입!$J$3:$J$3072,0),"")</f>
        <v/>
      </c>
      <c r="G3491" s="24" t="str">
        <f>IF(F3491="","",F3491&amp;"@"&amp;COUNTIF($F$1:F3491,F3491))</f>
        <v/>
      </c>
      <c r="H3491" s="24" t="str">
        <f t="shared" si="54"/>
        <v>직접유입</v>
      </c>
      <c r="J3491" s="24" t="str">
        <f>IF(F3491="","",INDEX('기사 리스트'!B:B,MATCH("https://skinnonews.com"&amp;A3491,'기사 리스트'!C:C,0)))</f>
        <v/>
      </c>
    </row>
    <row r="3492" spans="1:10">
      <c r="A3492" s="30" t="s">
        <v>1627</v>
      </c>
      <c r="B3492" s="30" t="s">
        <v>2935</v>
      </c>
      <c r="C3492" s="30">
        <v>1</v>
      </c>
      <c r="D3492" s="30">
        <v>1</v>
      </c>
      <c r="F3492" s="24" t="str">
        <f>IFERROR(MATCH(A3492,기사별유입!$J$3:$J$3072,0),"")</f>
        <v/>
      </c>
      <c r="G3492" s="24" t="str">
        <f>IF(F3492="","",F3492&amp;"@"&amp;COUNTIF($F$1:F3492,F3492))</f>
        <v/>
      </c>
      <c r="H3492" s="24" t="str">
        <f t="shared" si="54"/>
        <v>M.search.naver.com</v>
      </c>
      <c r="J3492" s="24" t="str">
        <f>IF(F3492="","",INDEX('기사 리스트'!B:B,MATCH("https://skinnonews.com"&amp;A3492,'기사 리스트'!C:C,0)))</f>
        <v/>
      </c>
    </row>
    <row r="3493" spans="1:10">
      <c r="A3493" s="30" t="s">
        <v>1627</v>
      </c>
      <c r="B3493" s="30" t="s">
        <v>2925</v>
      </c>
      <c r="C3493" s="30">
        <v>1</v>
      </c>
      <c r="D3493" s="30">
        <v>1</v>
      </c>
      <c r="F3493" s="24" t="str">
        <f>IFERROR(MATCH(A3493,기사별유입!$J$3:$J$3072,0),"")</f>
        <v/>
      </c>
      <c r="G3493" s="24" t="str">
        <f>IF(F3493="","",F3493&amp;"@"&amp;COUNTIF($F$1:F3493,F3493))</f>
        <v/>
      </c>
      <c r="H3493" s="24" t="str">
        <f t="shared" si="54"/>
        <v>Naver.com</v>
      </c>
      <c r="J3493" s="24" t="str">
        <f>IF(F3493="","",INDEX('기사 리스트'!B:B,MATCH("https://skinnonews.com"&amp;A3493,'기사 리스트'!C:C,0)))</f>
        <v/>
      </c>
    </row>
    <row r="3494" spans="1:10">
      <c r="A3494" s="30" t="s">
        <v>3603</v>
      </c>
      <c r="B3494" s="30" t="s">
        <v>2913</v>
      </c>
      <c r="C3494" s="30">
        <v>1</v>
      </c>
      <c r="D3494" s="30">
        <v>1</v>
      </c>
      <c r="F3494" s="24" t="str">
        <f>IFERROR(MATCH(A3494,기사별유입!$J$3:$J$3072,0),"")</f>
        <v/>
      </c>
      <c r="G3494" s="24" t="str">
        <f>IF(F3494="","",F3494&amp;"@"&amp;COUNTIF($F$1:F3494,F3494))</f>
        <v/>
      </c>
      <c r="H3494" s="24" t="str">
        <f t="shared" si="54"/>
        <v>Sk-on.com</v>
      </c>
      <c r="J3494" s="24" t="str">
        <f>IF(F3494="","",INDEX('기사 리스트'!B:B,MATCH("https://skinnonews.com"&amp;A3494,'기사 리스트'!C:C,0)))</f>
        <v/>
      </c>
    </row>
    <row r="3495" spans="1:10">
      <c r="A3495" s="30" t="s">
        <v>1496</v>
      </c>
      <c r="B3495" s="30" t="s">
        <v>2909</v>
      </c>
      <c r="C3495" s="30">
        <v>1</v>
      </c>
      <c r="D3495" s="30">
        <v>1</v>
      </c>
      <c r="F3495" s="24" t="str">
        <f>IFERROR(MATCH(A3495,기사별유입!$J$3:$J$3072,0),"")</f>
        <v/>
      </c>
      <c r="G3495" s="24" t="str">
        <f>IF(F3495="","",F3495&amp;"@"&amp;COUNTIF($F$1:F3495,F3495))</f>
        <v/>
      </c>
      <c r="H3495" s="24" t="str">
        <f t="shared" si="54"/>
        <v>직접유입</v>
      </c>
      <c r="J3495" s="24" t="str">
        <f>IF(F3495="","",INDEX('기사 리스트'!B:B,MATCH("https://skinnonews.com"&amp;A3495,'기사 리스트'!C:C,0)))</f>
        <v/>
      </c>
    </row>
    <row r="3496" spans="1:10">
      <c r="A3496" s="30" t="s">
        <v>1545</v>
      </c>
      <c r="B3496" s="30" t="s">
        <v>2909</v>
      </c>
      <c r="C3496" s="30">
        <v>1</v>
      </c>
      <c r="D3496" s="30">
        <v>1</v>
      </c>
      <c r="F3496" s="24" t="str">
        <f>IFERROR(MATCH(A3496,기사별유입!$J$3:$J$3072,0),"")</f>
        <v/>
      </c>
      <c r="G3496" s="24" t="str">
        <f>IF(F3496="","",F3496&amp;"@"&amp;COUNTIF($F$1:F3496,F3496))</f>
        <v/>
      </c>
      <c r="H3496" s="24" t="str">
        <f t="shared" si="54"/>
        <v>직접유입</v>
      </c>
      <c r="J3496" s="24" t="str">
        <f>IF(F3496="","",INDEX('기사 리스트'!B:B,MATCH("https://skinnonews.com"&amp;A3496,'기사 리스트'!C:C,0)))</f>
        <v/>
      </c>
    </row>
    <row r="3497" spans="1:10">
      <c r="A3497" s="30" t="s">
        <v>1545</v>
      </c>
      <c r="B3497" s="30" t="s">
        <v>2911</v>
      </c>
      <c r="C3497" s="30">
        <v>1</v>
      </c>
      <c r="D3497" s="30">
        <v>1</v>
      </c>
      <c r="F3497" s="24" t="str">
        <f>IFERROR(MATCH(A3497,기사별유입!$J$3:$J$3072,0),"")</f>
        <v/>
      </c>
      <c r="G3497" s="24" t="str">
        <f>IF(F3497="","",F3497&amp;"@"&amp;COUNTIF($F$1:F3497,F3497))</f>
        <v/>
      </c>
      <c r="H3497" s="24" t="str">
        <f t="shared" si="54"/>
        <v>Naver 검색</v>
      </c>
      <c r="J3497" s="24" t="str">
        <f>IF(F3497="","",INDEX('기사 리스트'!B:B,MATCH("https://skinnonews.com"&amp;A3497,'기사 리스트'!C:C,0)))</f>
        <v/>
      </c>
    </row>
    <row r="3498" spans="1:10">
      <c r="A3498" s="30" t="s">
        <v>1310</v>
      </c>
      <c r="B3498" s="30" t="s">
        <v>2926</v>
      </c>
      <c r="C3498" s="30">
        <v>1</v>
      </c>
      <c r="D3498" s="30">
        <v>1</v>
      </c>
      <c r="F3498" s="24" t="str">
        <f>IFERROR(MATCH(A3498,기사별유입!$J$3:$J$3072,0),"")</f>
        <v/>
      </c>
      <c r="G3498" s="24" t="str">
        <f>IF(F3498="","",F3498&amp;"@"&amp;COUNTIF($F$1:F3498,F3498))</f>
        <v/>
      </c>
      <c r="H3498" s="24" t="str">
        <f t="shared" si="54"/>
        <v>Instagramstory</v>
      </c>
      <c r="J3498" s="24" t="str">
        <f>IF(F3498="","",INDEX('기사 리스트'!B:B,MATCH("https://skinnonews.com"&amp;A3498,'기사 리스트'!C:C,0)))</f>
        <v/>
      </c>
    </row>
    <row r="3499" spans="1:10">
      <c r="A3499" s="30" t="s">
        <v>1310</v>
      </c>
      <c r="B3499" s="30" t="s">
        <v>2923</v>
      </c>
      <c r="C3499" s="30">
        <v>1</v>
      </c>
      <c r="D3499" s="30">
        <v>0</v>
      </c>
      <c r="F3499" s="24" t="str">
        <f>IFERROR(MATCH(A3499,기사별유입!$J$3:$J$3072,0),"")</f>
        <v/>
      </c>
      <c r="G3499" s="24" t="str">
        <f>IF(F3499="","",F3499&amp;"@"&amp;COUNTIF($F$1:F3499,F3499))</f>
        <v/>
      </c>
      <c r="H3499" s="24" t="str">
        <f t="shared" si="54"/>
        <v>Ozmailer.com</v>
      </c>
      <c r="J3499" s="24" t="str">
        <f>IF(F3499="","",INDEX('기사 리스트'!B:B,MATCH("https://skinnonews.com"&amp;A3499,'기사 리스트'!C:C,0)))</f>
        <v/>
      </c>
    </row>
    <row r="3500" spans="1:10">
      <c r="A3500" s="30" t="s">
        <v>1310</v>
      </c>
      <c r="B3500" s="30" t="s">
        <v>2918</v>
      </c>
      <c r="C3500" s="30">
        <v>1</v>
      </c>
      <c r="D3500" s="30">
        <v>1</v>
      </c>
      <c r="F3500" s="24" t="str">
        <f>IFERROR(MATCH(A3500,기사별유입!$J$3:$J$3072,0),"")</f>
        <v/>
      </c>
      <c r="G3500" s="24" t="str">
        <f>IF(F3500="","",F3500&amp;"@"&amp;COUNTIF($F$1:F3500,F3500))</f>
        <v/>
      </c>
      <c r="H3500" s="24" t="str">
        <f t="shared" si="54"/>
        <v>Skenergy.com</v>
      </c>
      <c r="J3500" s="24" t="str">
        <f>IF(F3500="","",INDEX('기사 리스트'!B:B,MATCH("https://skinnonews.com"&amp;A3500,'기사 리스트'!C:C,0)))</f>
        <v/>
      </c>
    </row>
    <row r="3501" spans="1:10">
      <c r="A3501" s="30" t="s">
        <v>3912</v>
      </c>
      <c r="B3501" s="30" t="s">
        <v>2910</v>
      </c>
      <c r="C3501" s="30">
        <v>1</v>
      </c>
      <c r="D3501" s="30">
        <v>1</v>
      </c>
      <c r="F3501" s="24" t="str">
        <f>IFERROR(MATCH(A3501,기사별유입!$J$3:$J$3072,0),"")</f>
        <v/>
      </c>
      <c r="G3501" s="24" t="str">
        <f>IF(F3501="","",F3501&amp;"@"&amp;COUNTIF($F$1:F3501,F3501))</f>
        <v/>
      </c>
      <c r="H3501" s="24" t="str">
        <f t="shared" si="54"/>
        <v>Google 검색</v>
      </c>
      <c r="J3501" s="24" t="str">
        <f>IF(F3501="","",INDEX('기사 리스트'!B:B,MATCH("https://skinnonews.com"&amp;A3501,'기사 리스트'!C:C,0)))</f>
        <v/>
      </c>
    </row>
    <row r="3502" spans="1:10">
      <c r="A3502" s="30" t="s">
        <v>3913</v>
      </c>
      <c r="B3502" s="30" t="s">
        <v>2910</v>
      </c>
      <c r="C3502" s="30">
        <v>1</v>
      </c>
      <c r="D3502" s="30">
        <v>1</v>
      </c>
      <c r="F3502" s="24" t="str">
        <f>IFERROR(MATCH(A3502,기사별유입!$J$3:$J$3072,0),"")</f>
        <v/>
      </c>
      <c r="G3502" s="24" t="str">
        <f>IF(F3502="","",F3502&amp;"@"&amp;COUNTIF($F$1:F3502,F3502))</f>
        <v/>
      </c>
      <c r="H3502" s="24" t="str">
        <f t="shared" si="54"/>
        <v>Google 검색</v>
      </c>
      <c r="J3502" s="24" t="str">
        <f>IF(F3502="","",INDEX('기사 리스트'!B:B,MATCH("https://skinnonews.com"&amp;A3502,'기사 리스트'!C:C,0)))</f>
        <v/>
      </c>
    </row>
    <row r="3503" spans="1:10">
      <c r="A3503" s="30" t="s">
        <v>2710</v>
      </c>
      <c r="B3503" s="30" t="s">
        <v>2910</v>
      </c>
      <c r="C3503" s="30">
        <v>1</v>
      </c>
      <c r="D3503" s="30">
        <v>1</v>
      </c>
      <c r="F3503" s="24" t="str">
        <f>IFERROR(MATCH(A3503,기사별유입!$J$3:$J$3072,0),"")</f>
        <v/>
      </c>
      <c r="G3503" s="24" t="str">
        <f>IF(F3503="","",F3503&amp;"@"&amp;COUNTIF($F$1:F3503,F3503))</f>
        <v/>
      </c>
      <c r="H3503" s="24" t="str">
        <f t="shared" si="54"/>
        <v>Google 검색</v>
      </c>
      <c r="J3503" s="24" t="str">
        <f>IF(F3503="","",INDEX('기사 리스트'!B:B,MATCH("https://skinnonews.com"&amp;A3503,'기사 리스트'!C:C,0)))</f>
        <v/>
      </c>
    </row>
    <row r="3504" spans="1:10">
      <c r="A3504" s="30" t="s">
        <v>2710</v>
      </c>
      <c r="B3504" s="30" t="s">
        <v>2959</v>
      </c>
      <c r="C3504" s="30">
        <v>1</v>
      </c>
      <c r="D3504" s="30">
        <v>1</v>
      </c>
      <c r="F3504" s="24" t="str">
        <f>IFERROR(MATCH(A3504,기사별유입!$J$3:$J$3072,0),"")</f>
        <v/>
      </c>
      <c r="G3504" s="24" t="str">
        <f>IF(F3504="","",F3504&amp;"@"&amp;COUNTIF($F$1:F3504,F3504))</f>
        <v/>
      </c>
      <c r="H3504" s="24" t="str">
        <f t="shared" si="54"/>
        <v>News.google.com</v>
      </c>
      <c r="J3504" s="24" t="str">
        <f>IF(F3504="","",INDEX('기사 리스트'!B:B,MATCH("https://skinnonews.com"&amp;A3504,'기사 리스트'!C:C,0)))</f>
        <v/>
      </c>
    </row>
    <row r="3505" spans="1:10">
      <c r="A3505" s="30" t="s">
        <v>3914</v>
      </c>
      <c r="B3505" s="30" t="s">
        <v>2910</v>
      </c>
      <c r="C3505" s="30">
        <v>1</v>
      </c>
      <c r="D3505" s="30">
        <v>1</v>
      </c>
      <c r="F3505" s="24" t="str">
        <f>IFERROR(MATCH(A3505,기사별유입!$J$3:$J$3072,0),"")</f>
        <v/>
      </c>
      <c r="G3505" s="24" t="str">
        <f>IF(F3505="","",F3505&amp;"@"&amp;COUNTIF($F$1:F3505,F3505))</f>
        <v/>
      </c>
      <c r="H3505" s="24" t="str">
        <f t="shared" si="54"/>
        <v>Google 검색</v>
      </c>
      <c r="J3505" s="24" t="str">
        <f>IF(F3505="","",INDEX('기사 리스트'!B:B,MATCH("https://skinnonews.com"&amp;A3505,'기사 리스트'!C:C,0)))</f>
        <v/>
      </c>
    </row>
    <row r="3506" spans="1:10">
      <c r="A3506" s="30" t="s">
        <v>3915</v>
      </c>
      <c r="B3506" s="30" t="s">
        <v>2910</v>
      </c>
      <c r="C3506" s="30">
        <v>1</v>
      </c>
      <c r="D3506" s="30">
        <v>1</v>
      </c>
      <c r="F3506" s="24" t="str">
        <f>IFERROR(MATCH(A3506,기사별유입!$J$3:$J$3072,0),"")</f>
        <v/>
      </c>
      <c r="G3506" s="24" t="str">
        <f>IF(F3506="","",F3506&amp;"@"&amp;COUNTIF($F$1:F3506,F3506))</f>
        <v/>
      </c>
      <c r="H3506" s="24" t="str">
        <f t="shared" si="54"/>
        <v>Google 검색</v>
      </c>
      <c r="J3506" s="24" t="str">
        <f>IF(F3506="","",INDEX('기사 리스트'!B:B,MATCH("https://skinnonews.com"&amp;A3506,'기사 리스트'!C:C,0)))</f>
        <v/>
      </c>
    </row>
    <row r="3507" spans="1:10">
      <c r="A3507" s="30" t="s">
        <v>2999</v>
      </c>
      <c r="B3507" s="30">
        <v>1</v>
      </c>
      <c r="C3507" s="30">
        <v>1</v>
      </c>
      <c r="D3507" s="30">
        <v>1</v>
      </c>
      <c r="F3507" s="24" t="str">
        <f>IFERROR(MATCH(A3507,기사별유입!$J$3:$J$3072,0),"")</f>
        <v/>
      </c>
      <c r="G3507" s="24" t="str">
        <f>IF(F3507="","",F3507&amp;"@"&amp;COUNTIF($F$1:F3507,F3507))</f>
        <v/>
      </c>
      <c r="H3507" s="24" t="str">
        <f t="shared" si="54"/>
        <v>1</v>
      </c>
      <c r="J3507" s="24" t="str">
        <f>IF(F3507="","",INDEX('기사 리스트'!B:B,MATCH("https://skinnonews.com"&amp;A3507,'기사 리스트'!C:C,0)))</f>
        <v/>
      </c>
    </row>
    <row r="3508" spans="1:10">
      <c r="A3508" s="30" t="s">
        <v>3916</v>
      </c>
      <c r="B3508" s="30" t="s">
        <v>2910</v>
      </c>
      <c r="C3508" s="30">
        <v>1</v>
      </c>
      <c r="D3508" s="30">
        <v>1</v>
      </c>
      <c r="F3508" s="24" t="str">
        <f>IFERROR(MATCH(A3508,기사별유입!$J$3:$J$3072,0),"")</f>
        <v/>
      </c>
      <c r="G3508" s="24" t="str">
        <f>IF(F3508="","",F3508&amp;"@"&amp;COUNTIF($F$1:F3508,F3508))</f>
        <v/>
      </c>
      <c r="H3508" s="24" t="str">
        <f t="shared" si="54"/>
        <v>Google 검색</v>
      </c>
      <c r="J3508" s="24" t="str">
        <f>IF(F3508="","",INDEX('기사 리스트'!B:B,MATCH("https://skinnonews.com"&amp;A3508,'기사 리스트'!C:C,0)))</f>
        <v/>
      </c>
    </row>
    <row r="3509" spans="1:10">
      <c r="A3509" s="30" t="s">
        <v>1497</v>
      </c>
      <c r="B3509" s="30" t="s">
        <v>2909</v>
      </c>
      <c r="C3509" s="30">
        <v>1</v>
      </c>
      <c r="D3509" s="30">
        <v>1</v>
      </c>
      <c r="F3509" s="24" t="str">
        <f>IFERROR(MATCH(A3509,기사별유입!$J$3:$J$3072,0),"")</f>
        <v/>
      </c>
      <c r="G3509" s="24" t="str">
        <f>IF(F3509="","",F3509&amp;"@"&amp;COUNTIF($F$1:F3509,F3509))</f>
        <v/>
      </c>
      <c r="H3509" s="24" t="str">
        <f t="shared" si="54"/>
        <v>직접유입</v>
      </c>
      <c r="J3509" s="24" t="str">
        <f>IF(F3509="","",INDEX('기사 리스트'!B:B,MATCH("https://skinnonews.com"&amp;A3509,'기사 리스트'!C:C,0)))</f>
        <v/>
      </c>
    </row>
    <row r="3510" spans="1:10">
      <c r="A3510" s="30" t="s">
        <v>1911</v>
      </c>
      <c r="B3510" s="30" t="s">
        <v>2911</v>
      </c>
      <c r="C3510" s="30">
        <v>1</v>
      </c>
      <c r="D3510" s="30">
        <v>1</v>
      </c>
      <c r="F3510" s="24" t="str">
        <f>IFERROR(MATCH(A3510,기사별유입!$J$3:$J$3072,0),"")</f>
        <v/>
      </c>
      <c r="G3510" s="24" t="str">
        <f>IF(F3510="","",F3510&amp;"@"&amp;COUNTIF($F$1:F3510,F3510))</f>
        <v/>
      </c>
      <c r="H3510" s="24" t="str">
        <f t="shared" si="54"/>
        <v>Naver 검색</v>
      </c>
      <c r="J3510" s="24" t="str">
        <f>IF(F3510="","",INDEX('기사 리스트'!B:B,MATCH("https://skinnonews.com"&amp;A3510,'기사 리스트'!C:C,0)))</f>
        <v/>
      </c>
    </row>
    <row r="3511" spans="1:10">
      <c r="A3511" s="30" t="s">
        <v>1360</v>
      </c>
      <c r="B3511" s="30" t="s">
        <v>3413</v>
      </c>
      <c r="C3511" s="30">
        <v>1</v>
      </c>
      <c r="D3511" s="30">
        <v>1</v>
      </c>
      <c r="F3511" s="24" t="str">
        <f>IFERROR(MATCH(A3511,기사별유입!$J$3:$J$3072,0),"")</f>
        <v/>
      </c>
      <c r="G3511" s="24" t="str">
        <f>IF(F3511="","",F3511&amp;"@"&amp;COUNTIF($F$1:F3511,F3511))</f>
        <v/>
      </c>
      <c r="H3511" s="24" t="str">
        <f t="shared" si="54"/>
        <v>Chatgpt.com</v>
      </c>
      <c r="J3511" s="24" t="str">
        <f>IF(F3511="","",INDEX('기사 리스트'!B:B,MATCH("https://skinnonews.com"&amp;A3511,'기사 리스트'!C:C,0)))</f>
        <v/>
      </c>
    </row>
    <row r="3512" spans="1:10">
      <c r="A3512" s="30" t="s">
        <v>1360</v>
      </c>
      <c r="B3512" s="30" t="s">
        <v>2962</v>
      </c>
      <c r="C3512" s="30">
        <v>1</v>
      </c>
      <c r="D3512" s="30">
        <v>1</v>
      </c>
      <c r="F3512" s="24" t="str">
        <f>IFERROR(MATCH(A3512,기사별유입!$J$3:$J$3072,0),"")</f>
        <v/>
      </c>
      <c r="G3512" s="24" t="str">
        <f>IF(F3512="","",F3512&amp;"@"&amp;COUNTIF($F$1:F3512,F3512))</f>
        <v/>
      </c>
      <c r="H3512" s="24" t="str">
        <f t="shared" si="54"/>
        <v>Link.naver.com</v>
      </c>
      <c r="J3512" s="24" t="str">
        <f>IF(F3512="","",INDEX('기사 리스트'!B:B,MATCH("https://skinnonews.com"&amp;A3512,'기사 리스트'!C:C,0)))</f>
        <v/>
      </c>
    </row>
    <row r="3513" spans="1:10">
      <c r="A3513" s="30" t="s">
        <v>1360</v>
      </c>
      <c r="B3513" s="30" t="s">
        <v>2923</v>
      </c>
      <c r="C3513" s="30">
        <v>1</v>
      </c>
      <c r="D3513" s="30">
        <v>1</v>
      </c>
      <c r="F3513" s="24" t="str">
        <f>IFERROR(MATCH(A3513,기사별유입!$J$3:$J$3072,0),"")</f>
        <v/>
      </c>
      <c r="G3513" s="24" t="str">
        <f>IF(F3513="","",F3513&amp;"@"&amp;COUNTIF($F$1:F3513,F3513))</f>
        <v/>
      </c>
      <c r="H3513" s="24" t="str">
        <f t="shared" si="54"/>
        <v>Ozmailer.com</v>
      </c>
      <c r="J3513" s="24" t="str">
        <f>IF(F3513="","",INDEX('기사 리스트'!B:B,MATCH("https://skinnonews.com"&amp;A3513,'기사 리스트'!C:C,0)))</f>
        <v/>
      </c>
    </row>
    <row r="3514" spans="1:10">
      <c r="A3514" s="30" t="s">
        <v>1360</v>
      </c>
      <c r="B3514" s="30" t="s">
        <v>2917</v>
      </c>
      <c r="C3514" s="30">
        <v>1</v>
      </c>
      <c r="D3514" s="30">
        <v>1</v>
      </c>
      <c r="F3514" s="24" t="str">
        <f>IFERROR(MATCH(A3514,기사별유입!$J$3:$J$3072,0),"")</f>
        <v/>
      </c>
      <c r="G3514" s="24" t="str">
        <f>IF(F3514="","",F3514&amp;"@"&amp;COUNTIF($F$1:F3514,F3514))</f>
        <v/>
      </c>
      <c r="H3514" s="24" t="str">
        <f t="shared" si="54"/>
        <v>Skincheonpetrochem.com</v>
      </c>
      <c r="J3514" s="24" t="str">
        <f>IF(F3514="","",INDEX('기사 리스트'!B:B,MATCH("https://skinnonews.com"&amp;A3514,'기사 리스트'!C:C,0)))</f>
        <v/>
      </c>
    </row>
    <row r="3515" spans="1:10">
      <c r="A3515" s="30" t="s">
        <v>1435</v>
      </c>
      <c r="B3515" s="30" t="s">
        <v>2909</v>
      </c>
      <c r="C3515" s="30">
        <v>1</v>
      </c>
      <c r="D3515" s="30">
        <v>1</v>
      </c>
      <c r="F3515" s="24" t="str">
        <f>IFERROR(MATCH(A3515,기사별유입!$J$3:$J$3072,0),"")</f>
        <v/>
      </c>
      <c r="G3515" s="24" t="str">
        <f>IF(F3515="","",F3515&amp;"@"&amp;COUNTIF($F$1:F3515,F3515))</f>
        <v/>
      </c>
      <c r="H3515" s="24" t="str">
        <f t="shared" si="54"/>
        <v>직접유입</v>
      </c>
      <c r="J3515" s="24" t="str">
        <f>IF(F3515="","",INDEX('기사 리스트'!B:B,MATCH("https://skinnonews.com"&amp;A3515,'기사 리스트'!C:C,0)))</f>
        <v/>
      </c>
    </row>
    <row r="3516" spans="1:10">
      <c r="A3516" s="30" t="s">
        <v>1435</v>
      </c>
      <c r="B3516" s="30" t="s">
        <v>2913</v>
      </c>
      <c r="C3516" s="30">
        <v>1</v>
      </c>
      <c r="D3516" s="30">
        <v>1</v>
      </c>
      <c r="F3516" s="24" t="str">
        <f>IFERROR(MATCH(A3516,기사별유입!$J$3:$J$3072,0),"")</f>
        <v/>
      </c>
      <c r="G3516" s="24" t="str">
        <f>IF(F3516="","",F3516&amp;"@"&amp;COUNTIF($F$1:F3516,F3516))</f>
        <v/>
      </c>
      <c r="H3516" s="24" t="str">
        <f t="shared" si="54"/>
        <v>Sk-on.com</v>
      </c>
      <c r="J3516" s="24" t="str">
        <f>IF(F3516="","",INDEX('기사 리스트'!B:B,MATCH("https://skinnonews.com"&amp;A3516,'기사 리스트'!C:C,0)))</f>
        <v/>
      </c>
    </row>
    <row r="3517" spans="1:10">
      <c r="A3517" s="30" t="s">
        <v>1278</v>
      </c>
      <c r="B3517" s="30" t="s">
        <v>2909</v>
      </c>
      <c r="C3517" s="30">
        <v>1</v>
      </c>
      <c r="D3517" s="30">
        <v>1</v>
      </c>
      <c r="F3517" s="24">
        <f>IFERROR(MATCH(A3517,기사별유입!$J$3:$J$3072,0),"")</f>
        <v>40</v>
      </c>
      <c r="G3517" s="24" t="str">
        <f>IF(F3517="","",F3517&amp;"@"&amp;COUNTIF($F$1:F3517,F3517))</f>
        <v>40@4</v>
      </c>
      <c r="H3517" s="24" t="str">
        <f t="shared" si="54"/>
        <v>직접유입</v>
      </c>
      <c r="J3517" s="24" t="str">
        <f>IF(F3517="","",INDEX('기사 리스트'!B:B,MATCH("https://skinnonews.com"&amp;A3517,'기사 리스트'!C:C,0)))</f>
        <v>SK온, 리튬메탈 배터리용 고분자 전해질 개발</v>
      </c>
    </row>
    <row r="3518" spans="1:10">
      <c r="A3518" s="30" t="s">
        <v>1278</v>
      </c>
      <c r="B3518" s="30" t="s">
        <v>2967</v>
      </c>
      <c r="C3518" s="30">
        <v>1</v>
      </c>
      <c r="D3518" s="30">
        <v>1</v>
      </c>
      <c r="F3518" s="24">
        <f>IFERROR(MATCH(A3518,기사별유입!$J$3:$J$3072,0),"")</f>
        <v>40</v>
      </c>
      <c r="G3518" s="24" t="str">
        <f>IF(F3518="","",F3518&amp;"@"&amp;COUNTIF($F$1:F3518,F3518))</f>
        <v>40@5</v>
      </c>
      <c r="H3518" s="24" t="str">
        <f t="shared" si="54"/>
        <v>Linkedin.com</v>
      </c>
      <c r="J3518" s="24" t="str">
        <f>IF(F3518="","",INDEX('기사 리스트'!B:B,MATCH("https://skinnonews.com"&amp;A3518,'기사 리스트'!C:C,0)))</f>
        <v>SK온, 리튬메탈 배터리용 고분자 전해질 개발</v>
      </c>
    </row>
    <row r="3519" spans="1:10">
      <c r="A3519" s="30" t="s">
        <v>1234</v>
      </c>
      <c r="B3519" s="30" t="s">
        <v>3413</v>
      </c>
      <c r="C3519" s="30">
        <v>1</v>
      </c>
      <c r="D3519" s="30">
        <v>1</v>
      </c>
      <c r="F3519" s="24">
        <f>IFERROR(MATCH(A3519,기사별유입!$J$3:$J$3072,0),"")</f>
        <v>34</v>
      </c>
      <c r="G3519" s="24" t="str">
        <f>IF(F3519="","",F3519&amp;"@"&amp;COUNTIF($F$1:F3519,F3519))</f>
        <v>34@9</v>
      </c>
      <c r="H3519" s="24" t="str">
        <f t="shared" si="54"/>
        <v>Chatgpt.com</v>
      </c>
      <c r="J3519" s="24" t="str">
        <f>IF(F3519="","",INDEX('기사 리스트'!B:B,MATCH("https://skinnonews.com"&amp;A3519,'기사 리스트'!C:C,0)))</f>
        <v>[에너지食] ‘빛과 소금’ 대신 ‘빛과 석유’! – 시추 기술의 발전으로 알아보는 땅 속 보물찾기</v>
      </c>
    </row>
    <row r="3520" spans="1:10">
      <c r="A3520" s="30" t="s">
        <v>1234</v>
      </c>
      <c r="B3520" s="30" t="s">
        <v>2925</v>
      </c>
      <c r="C3520" s="30">
        <v>1</v>
      </c>
      <c r="D3520" s="30">
        <v>1</v>
      </c>
      <c r="F3520" s="24">
        <f>IFERROR(MATCH(A3520,기사별유입!$J$3:$J$3072,0),"")</f>
        <v>34</v>
      </c>
      <c r="G3520" s="24" t="str">
        <f>IF(F3520="","",F3520&amp;"@"&amp;COUNTIF($F$1:F3520,F3520))</f>
        <v>34@10</v>
      </c>
      <c r="H3520" s="24" t="str">
        <f t="shared" si="54"/>
        <v>Naver.com</v>
      </c>
      <c r="J3520" s="24" t="str">
        <f>IF(F3520="","",INDEX('기사 리스트'!B:B,MATCH("https://skinnonews.com"&amp;A3520,'기사 리스트'!C:C,0)))</f>
        <v>[에너지食] ‘빛과 소금’ 대신 ‘빛과 석유’! – 시추 기술의 발전으로 알아보는 땅 속 보물찾기</v>
      </c>
    </row>
    <row r="3521" spans="1:10">
      <c r="A3521" s="30" t="s">
        <v>1234</v>
      </c>
      <c r="B3521" s="30" t="s">
        <v>2923</v>
      </c>
      <c r="C3521" s="30">
        <v>1</v>
      </c>
      <c r="D3521" s="30">
        <v>1</v>
      </c>
      <c r="F3521" s="24">
        <f>IFERROR(MATCH(A3521,기사별유입!$J$3:$J$3072,0),"")</f>
        <v>34</v>
      </c>
      <c r="G3521" s="24" t="str">
        <f>IF(F3521="","",F3521&amp;"@"&amp;COUNTIF($F$1:F3521,F3521))</f>
        <v>34@11</v>
      </c>
      <c r="H3521" s="24" t="str">
        <f t="shared" si="54"/>
        <v>Ozmailer.com</v>
      </c>
      <c r="J3521" s="24" t="str">
        <f>IF(F3521="","",INDEX('기사 리스트'!B:B,MATCH("https://skinnonews.com"&amp;A3521,'기사 리스트'!C:C,0)))</f>
        <v>[에너지食] ‘빛과 소금’ 대신 ‘빛과 석유’! – 시추 기술의 발전으로 알아보는 땅 속 보물찾기</v>
      </c>
    </row>
    <row r="3522" spans="1:10">
      <c r="A3522" s="30" t="s">
        <v>1286</v>
      </c>
      <c r="B3522" s="30" t="s">
        <v>2925</v>
      </c>
      <c r="C3522" s="30">
        <v>1</v>
      </c>
      <c r="D3522" s="30">
        <v>1</v>
      </c>
      <c r="F3522" s="24" t="str">
        <f>IFERROR(MATCH(A3522,기사별유입!$J$3:$J$3072,0),"")</f>
        <v/>
      </c>
      <c r="G3522" s="24" t="str">
        <f>IF(F3522="","",F3522&amp;"@"&amp;COUNTIF($F$1:F3522,F3522))</f>
        <v/>
      </c>
      <c r="H3522" s="24" t="str">
        <f t="shared" si="54"/>
        <v>Naver.com</v>
      </c>
      <c r="J3522" s="24" t="str">
        <f>IF(F3522="","",INDEX('기사 리스트'!B:B,MATCH("https://skinnonews.com"&amp;A3522,'기사 리스트'!C:C,0)))</f>
        <v/>
      </c>
    </row>
    <row r="3523" spans="1:10">
      <c r="A3523" s="30" t="s">
        <v>1286</v>
      </c>
      <c r="B3523" s="30" t="s">
        <v>2915</v>
      </c>
      <c r="C3523" s="30">
        <v>1</v>
      </c>
      <c r="D3523" s="30">
        <v>1</v>
      </c>
      <c r="F3523" s="24" t="str">
        <f>IFERROR(MATCH(A3523,기사별유입!$J$3:$J$3072,0),"")</f>
        <v/>
      </c>
      <c r="G3523" s="24" t="str">
        <f>IF(F3523="","",F3523&amp;"@"&amp;COUNTIF($F$1:F3523,F3523))</f>
        <v/>
      </c>
      <c r="H3523" s="24" t="str">
        <f t="shared" ref="H3523:H3586" si="55">IF(B3523="naver","Naver 검색",IF(B3523="google","Google 검색",IF(B3523="(direct)","직접유입",UPPER(LEFT(B3523,1))&amp;MID(B3523,2,99))))</f>
        <v>Skgeocentric.com</v>
      </c>
      <c r="J3523" s="24" t="str">
        <f>IF(F3523="","",INDEX('기사 리스트'!B:B,MATCH("https://skinnonews.com"&amp;A3523,'기사 리스트'!C:C,0)))</f>
        <v/>
      </c>
    </row>
    <row r="3524" spans="1:10">
      <c r="A3524" s="30" t="s">
        <v>1507</v>
      </c>
      <c r="B3524" s="30" t="s">
        <v>2909</v>
      </c>
      <c r="C3524" s="30">
        <v>1</v>
      </c>
      <c r="D3524" s="30">
        <v>1</v>
      </c>
      <c r="F3524" s="24" t="str">
        <f>IFERROR(MATCH(A3524,기사별유입!$J$3:$J$3072,0),"")</f>
        <v/>
      </c>
      <c r="G3524" s="24" t="str">
        <f>IF(F3524="","",F3524&amp;"@"&amp;COUNTIF($F$1:F3524,F3524))</f>
        <v/>
      </c>
      <c r="H3524" s="24" t="str">
        <f t="shared" si="55"/>
        <v>직접유입</v>
      </c>
      <c r="J3524" s="24" t="str">
        <f>IF(F3524="","",INDEX('기사 리스트'!B:B,MATCH("https://skinnonews.com"&amp;A3524,'기사 리스트'!C:C,0)))</f>
        <v/>
      </c>
    </row>
    <row r="3525" spans="1:10">
      <c r="A3525" s="30" t="s">
        <v>1507</v>
      </c>
      <c r="B3525" s="30" t="s">
        <v>2925</v>
      </c>
      <c r="C3525" s="30">
        <v>1</v>
      </c>
      <c r="D3525" s="30">
        <v>1</v>
      </c>
      <c r="F3525" s="24" t="str">
        <f>IFERROR(MATCH(A3525,기사별유입!$J$3:$J$3072,0),"")</f>
        <v/>
      </c>
      <c r="G3525" s="24" t="str">
        <f>IF(F3525="","",F3525&amp;"@"&amp;COUNTIF($F$1:F3525,F3525))</f>
        <v/>
      </c>
      <c r="H3525" s="24" t="str">
        <f t="shared" si="55"/>
        <v>Naver.com</v>
      </c>
      <c r="J3525" s="24" t="str">
        <f>IF(F3525="","",INDEX('기사 리스트'!B:B,MATCH("https://skinnonews.com"&amp;A3525,'기사 리스트'!C:C,0)))</f>
        <v/>
      </c>
    </row>
    <row r="3526" spans="1:10">
      <c r="A3526" s="30" t="s">
        <v>1507</v>
      </c>
      <c r="B3526" s="30" t="s">
        <v>2920</v>
      </c>
      <c r="C3526" s="30">
        <v>1</v>
      </c>
      <c r="D3526" s="30">
        <v>1</v>
      </c>
      <c r="F3526" s="24" t="str">
        <f>IFERROR(MATCH(A3526,기사별유입!$J$3:$J$3072,0),"")</f>
        <v/>
      </c>
      <c r="G3526" s="24" t="str">
        <f>IF(F3526="","",F3526&amp;"@"&amp;COUNTIF($F$1:F3526,F3526))</f>
        <v/>
      </c>
      <c r="H3526" s="24" t="str">
        <f t="shared" si="55"/>
        <v>Skenmove.com</v>
      </c>
      <c r="J3526" s="24" t="str">
        <f>IF(F3526="","",INDEX('기사 리스트'!B:B,MATCH("https://skinnonews.com"&amp;A3526,'기사 리스트'!C:C,0)))</f>
        <v/>
      </c>
    </row>
    <row r="3527" spans="1:10">
      <c r="A3527" s="30" t="s">
        <v>1374</v>
      </c>
      <c r="B3527" s="30" t="s">
        <v>2911</v>
      </c>
      <c r="C3527" s="30">
        <v>1</v>
      </c>
      <c r="D3527" s="30">
        <v>1</v>
      </c>
      <c r="F3527" s="24" t="str">
        <f>IFERROR(MATCH(A3527,기사별유입!$J$3:$J$3072,0),"")</f>
        <v/>
      </c>
      <c r="G3527" s="24" t="str">
        <f>IF(F3527="","",F3527&amp;"@"&amp;COUNTIF($F$1:F3527,F3527))</f>
        <v/>
      </c>
      <c r="H3527" s="24" t="str">
        <f t="shared" si="55"/>
        <v>Naver 검색</v>
      </c>
      <c r="J3527" s="24" t="str">
        <f>IF(F3527="","",INDEX('기사 리스트'!B:B,MATCH("https://skinnonews.com"&amp;A3527,'기사 리스트'!C:C,0)))</f>
        <v/>
      </c>
    </row>
    <row r="3528" spans="1:10">
      <c r="A3528" s="30" t="s">
        <v>2163</v>
      </c>
      <c r="B3528" s="30" t="s">
        <v>2911</v>
      </c>
      <c r="C3528" s="30">
        <v>1</v>
      </c>
      <c r="D3528" s="30">
        <v>1</v>
      </c>
      <c r="F3528" s="24" t="str">
        <f>IFERROR(MATCH(A3528,기사별유입!$J$3:$J$3072,0),"")</f>
        <v/>
      </c>
      <c r="G3528" s="24" t="str">
        <f>IF(F3528="","",F3528&amp;"@"&amp;COUNTIF($F$1:F3528,F3528))</f>
        <v/>
      </c>
      <c r="H3528" s="24" t="str">
        <f t="shared" si="55"/>
        <v>Naver 검색</v>
      </c>
      <c r="J3528" s="24" t="str">
        <f>IF(F3528="","",INDEX('기사 리스트'!B:B,MATCH("https://skinnonews.com"&amp;A3528,'기사 리스트'!C:C,0)))</f>
        <v/>
      </c>
    </row>
    <row r="3529" spans="1:10">
      <c r="A3529" s="30" t="s">
        <v>1508</v>
      </c>
      <c r="B3529" s="30" t="s">
        <v>2911</v>
      </c>
      <c r="C3529" s="30">
        <v>1</v>
      </c>
      <c r="D3529" s="30">
        <v>1</v>
      </c>
      <c r="F3529" s="24" t="str">
        <f>IFERROR(MATCH(A3529,기사별유입!$J$3:$J$3072,0),"")</f>
        <v/>
      </c>
      <c r="G3529" s="24" t="str">
        <f>IF(F3529="","",F3529&amp;"@"&amp;COUNTIF($F$1:F3529,F3529))</f>
        <v/>
      </c>
      <c r="H3529" s="24" t="str">
        <f t="shared" si="55"/>
        <v>Naver 검색</v>
      </c>
      <c r="J3529" s="24" t="str">
        <f>IF(F3529="","",INDEX('기사 리스트'!B:B,MATCH("https://skinnonews.com"&amp;A3529,'기사 리스트'!C:C,0)))</f>
        <v/>
      </c>
    </row>
    <row r="3530" spans="1:10">
      <c r="A3530" s="30" t="s">
        <v>1293</v>
      </c>
      <c r="B3530" s="30" t="s">
        <v>2916</v>
      </c>
      <c r="C3530" s="30">
        <v>1</v>
      </c>
      <c r="D3530" s="30">
        <v>1</v>
      </c>
      <c r="F3530" s="24" t="str">
        <f>IFERROR(MATCH(A3530,기사별유입!$J$3:$J$3072,0),"")</f>
        <v/>
      </c>
      <c r="G3530" s="24" t="str">
        <f>IF(F3530="","",F3530&amp;"@"&amp;COUNTIF($F$1:F3530,F3530))</f>
        <v/>
      </c>
      <c r="H3530" s="24" t="str">
        <f t="shared" si="55"/>
        <v>Bing</v>
      </c>
      <c r="J3530" s="24" t="str">
        <f>IF(F3530="","",INDEX('기사 리스트'!B:B,MATCH("https://skinnonews.com"&amp;A3530,'기사 리스트'!C:C,0)))</f>
        <v/>
      </c>
    </row>
    <row r="3531" spans="1:10">
      <c r="A3531" s="30" t="s">
        <v>1293</v>
      </c>
      <c r="B3531" s="30" t="s">
        <v>4647</v>
      </c>
      <c r="C3531" s="30">
        <v>1</v>
      </c>
      <c r="D3531" s="30">
        <v>1</v>
      </c>
      <c r="F3531" s="24" t="str">
        <f>IFERROR(MATCH(A3531,기사별유입!$J$3:$J$3072,0),"")</f>
        <v/>
      </c>
      <c r="G3531" s="24" t="str">
        <f>IF(F3531="","",F3531&amp;"@"&amp;COUNTIF($F$1:F3531,F3531))</f>
        <v/>
      </c>
      <c r="H3531" s="24" t="str">
        <f t="shared" si="55"/>
        <v>Ecosia.org</v>
      </c>
      <c r="J3531" s="24" t="str">
        <f>IF(F3531="","",INDEX('기사 리스트'!B:B,MATCH("https://skinnonews.com"&amp;A3531,'기사 리스트'!C:C,0)))</f>
        <v/>
      </c>
    </row>
    <row r="3532" spans="1:10">
      <c r="A3532" s="30" t="s">
        <v>1293</v>
      </c>
      <c r="B3532" s="30" t="s">
        <v>2958</v>
      </c>
      <c r="C3532" s="30">
        <v>1</v>
      </c>
      <c r="D3532" s="30">
        <v>1</v>
      </c>
      <c r="F3532" s="24" t="str">
        <f>IFERROR(MATCH(A3532,기사별유입!$J$3:$J$3072,0),"")</f>
        <v/>
      </c>
      <c r="G3532" s="24" t="str">
        <f>IF(F3532="","",F3532&amp;"@"&amp;COUNTIF($F$1:F3532,F3532))</f>
        <v/>
      </c>
      <c r="H3532" s="24" t="str">
        <f t="shared" si="55"/>
        <v>M.facebook.com</v>
      </c>
      <c r="J3532" s="24" t="str">
        <f>IF(F3532="","",INDEX('기사 리스트'!B:B,MATCH("https://skinnonews.com"&amp;A3532,'기사 리스트'!C:C,0)))</f>
        <v/>
      </c>
    </row>
    <row r="3533" spans="1:10">
      <c r="A3533" s="30" t="s">
        <v>1293</v>
      </c>
      <c r="B3533" s="30" t="s">
        <v>2925</v>
      </c>
      <c r="C3533" s="30">
        <v>1</v>
      </c>
      <c r="D3533" s="30">
        <v>1</v>
      </c>
      <c r="F3533" s="24" t="str">
        <f>IFERROR(MATCH(A3533,기사별유입!$J$3:$J$3072,0),"")</f>
        <v/>
      </c>
      <c r="G3533" s="24" t="str">
        <f>IF(F3533="","",F3533&amp;"@"&amp;COUNTIF($F$1:F3533,F3533))</f>
        <v/>
      </c>
      <c r="H3533" s="24" t="str">
        <f t="shared" si="55"/>
        <v>Naver.com</v>
      </c>
      <c r="J3533" s="24" t="str">
        <f>IF(F3533="","",INDEX('기사 리스트'!B:B,MATCH("https://skinnonews.com"&amp;A3533,'기사 리스트'!C:C,0)))</f>
        <v/>
      </c>
    </row>
    <row r="3534" spans="1:10">
      <c r="A3534" s="30" t="s">
        <v>1217</v>
      </c>
      <c r="B3534" s="30" t="s">
        <v>2946</v>
      </c>
      <c r="C3534" s="30">
        <v>1</v>
      </c>
      <c r="D3534" s="30">
        <v>1</v>
      </c>
      <c r="F3534" s="24">
        <f>IFERROR(MATCH(A3534,기사별유입!$J$3:$J$3072,0),"")</f>
        <v>4</v>
      </c>
      <c r="G3534" s="24" t="str">
        <f>IF(F3534="","",F3534&amp;"@"&amp;COUNTIF($F$1:F3534,F3534))</f>
        <v>4@9</v>
      </c>
      <c r="H3534" s="24" t="str">
        <f t="shared" si="55"/>
        <v>(not set)</v>
      </c>
      <c r="J3534" s="24" t="str">
        <f>IF(F3534="","",INDEX('기사 리스트'!B:B,MATCH("https://skinnonews.com"&amp;A3534,'기사 리스트'!C:C,0)))</f>
        <v>[전지적 배터리 시점] ② 2차전지 성능을 좌우하는 ‘네 가지 속사정’ 파헤치기</v>
      </c>
    </row>
    <row r="3535" spans="1:10">
      <c r="A3535" s="30" t="s">
        <v>1217</v>
      </c>
      <c r="B3535" s="30" t="s">
        <v>2916</v>
      </c>
      <c r="C3535" s="30">
        <v>1</v>
      </c>
      <c r="D3535" s="30">
        <v>1</v>
      </c>
      <c r="F3535" s="24">
        <f>IFERROR(MATCH(A3535,기사별유입!$J$3:$J$3072,0),"")</f>
        <v>4</v>
      </c>
      <c r="G3535" s="24" t="str">
        <f>IF(F3535="","",F3535&amp;"@"&amp;COUNTIF($F$1:F3535,F3535))</f>
        <v>4@10</v>
      </c>
      <c r="H3535" s="24" t="str">
        <f t="shared" si="55"/>
        <v>Bing</v>
      </c>
      <c r="J3535" s="24" t="str">
        <f>IF(F3535="","",INDEX('기사 리스트'!B:B,MATCH("https://skinnonews.com"&amp;A3535,'기사 리스트'!C:C,0)))</f>
        <v>[전지적 배터리 시점] ② 2차전지 성능을 좌우하는 ‘네 가지 속사정’ 파헤치기</v>
      </c>
    </row>
    <row r="3536" spans="1:10">
      <c r="A3536" s="30" t="s">
        <v>1217</v>
      </c>
      <c r="B3536" s="30" t="s">
        <v>2928</v>
      </c>
      <c r="C3536" s="30">
        <v>1</v>
      </c>
      <c r="D3536" s="30">
        <v>1</v>
      </c>
      <c r="F3536" s="24">
        <f>IFERROR(MATCH(A3536,기사별유입!$J$3:$J$3072,0),"")</f>
        <v>4</v>
      </c>
      <c r="G3536" s="24" t="str">
        <f>IF(F3536="","",F3536&amp;"@"&amp;COUNTIF($F$1:F3536,F3536))</f>
        <v>4@11</v>
      </c>
      <c r="H3536" s="24" t="str">
        <f t="shared" si="55"/>
        <v>Blog.naver.com</v>
      </c>
      <c r="J3536" s="24" t="str">
        <f>IF(F3536="","",INDEX('기사 리스트'!B:B,MATCH("https://skinnonews.com"&amp;A3536,'기사 리스트'!C:C,0)))</f>
        <v>[전지적 배터리 시점] ② 2차전지 성능을 좌우하는 ‘네 가지 속사정’ 파헤치기</v>
      </c>
    </row>
    <row r="3537" spans="1:10">
      <c r="A3537" s="30" t="s">
        <v>1217</v>
      </c>
      <c r="B3537" s="30" t="s">
        <v>4648</v>
      </c>
      <c r="C3537" s="30">
        <v>1</v>
      </c>
      <c r="D3537" s="30">
        <v>1</v>
      </c>
      <c r="F3537" s="24">
        <f>IFERROR(MATCH(A3537,기사별유입!$J$3:$J$3072,0),"")</f>
        <v>4</v>
      </c>
      <c r="G3537" s="24" t="str">
        <f>IF(F3537="","",F3537&amp;"@"&amp;COUNTIF($F$1:F3537,F3537))</f>
        <v>4@12</v>
      </c>
      <c r="H3537" s="24" t="str">
        <f t="shared" si="55"/>
        <v>Kopo.ac.kr</v>
      </c>
      <c r="J3537" s="24" t="str">
        <f>IF(F3537="","",INDEX('기사 리스트'!B:B,MATCH("https://skinnonews.com"&amp;A3537,'기사 리스트'!C:C,0)))</f>
        <v>[전지적 배터리 시점] ② 2차전지 성능을 좌우하는 ‘네 가지 속사정’ 파헤치기</v>
      </c>
    </row>
    <row r="3538" spans="1:10">
      <c r="A3538" s="30" t="s">
        <v>1217</v>
      </c>
      <c r="B3538" s="30" t="s">
        <v>2948</v>
      </c>
      <c r="C3538" s="30">
        <v>1</v>
      </c>
      <c r="D3538" s="30">
        <v>1</v>
      </c>
      <c r="F3538" s="24">
        <f>IFERROR(MATCH(A3538,기사별유입!$J$3:$J$3072,0),"")</f>
        <v>4</v>
      </c>
      <c r="G3538" s="24" t="str">
        <f>IF(F3538="","",F3538&amp;"@"&amp;COUNTIF($F$1:F3538,F3538))</f>
        <v>4@13</v>
      </c>
      <c r="H3538" s="24" t="str">
        <f t="shared" si="55"/>
        <v>Lens.google.com</v>
      </c>
      <c r="J3538" s="24" t="str">
        <f>IF(F3538="","",INDEX('기사 리스트'!B:B,MATCH("https://skinnonews.com"&amp;A3538,'기사 리스트'!C:C,0)))</f>
        <v>[전지적 배터리 시점] ② 2차전지 성능을 좌우하는 ‘네 가지 속사정’ 파헤치기</v>
      </c>
    </row>
    <row r="3539" spans="1:10">
      <c r="A3539" s="30" t="s">
        <v>1217</v>
      </c>
      <c r="B3539" s="30" t="s">
        <v>2930</v>
      </c>
      <c r="C3539" s="30">
        <v>1</v>
      </c>
      <c r="D3539" s="30">
        <v>1</v>
      </c>
      <c r="F3539" s="24">
        <f>IFERROR(MATCH(A3539,기사별유입!$J$3:$J$3072,0),"")</f>
        <v>4</v>
      </c>
      <c r="G3539" s="24" t="str">
        <f>IF(F3539="","",F3539&amp;"@"&amp;COUNTIF($F$1:F3539,F3539))</f>
        <v>4@14</v>
      </c>
      <c r="H3539" s="24" t="str">
        <f t="shared" si="55"/>
        <v>M.blog.naver.com</v>
      </c>
      <c r="J3539" s="24" t="str">
        <f>IF(F3539="","",INDEX('기사 리스트'!B:B,MATCH("https://skinnonews.com"&amp;A3539,'기사 리스트'!C:C,0)))</f>
        <v>[전지적 배터리 시점] ② 2차전지 성능을 좌우하는 ‘네 가지 속사정’ 파헤치기</v>
      </c>
    </row>
    <row r="3540" spans="1:10">
      <c r="A3540" s="30" t="s">
        <v>1217</v>
      </c>
      <c r="B3540" s="30" t="s">
        <v>2923</v>
      </c>
      <c r="C3540" s="30">
        <v>1</v>
      </c>
      <c r="D3540" s="30">
        <v>1</v>
      </c>
      <c r="F3540" s="24">
        <f>IFERROR(MATCH(A3540,기사별유입!$J$3:$J$3072,0),"")</f>
        <v>4</v>
      </c>
      <c r="G3540" s="24" t="str">
        <f>IF(F3540="","",F3540&amp;"@"&amp;COUNTIF($F$1:F3540,F3540))</f>
        <v>4@15</v>
      </c>
      <c r="H3540" s="24" t="str">
        <f t="shared" si="55"/>
        <v>Ozmailer.com</v>
      </c>
      <c r="J3540" s="24" t="str">
        <f>IF(F3540="","",INDEX('기사 리스트'!B:B,MATCH("https://skinnonews.com"&amp;A3540,'기사 리스트'!C:C,0)))</f>
        <v>[전지적 배터리 시점] ② 2차전지 성능을 좌우하는 ‘네 가지 속사정’ 파헤치기</v>
      </c>
    </row>
    <row r="3541" spans="1:10">
      <c r="A3541" s="30" t="s">
        <v>1217</v>
      </c>
      <c r="B3541" s="30" t="s">
        <v>2920</v>
      </c>
      <c r="C3541" s="30">
        <v>1</v>
      </c>
      <c r="D3541" s="30">
        <v>1</v>
      </c>
      <c r="F3541" s="24">
        <f>IFERROR(MATCH(A3541,기사별유입!$J$3:$J$3072,0),"")</f>
        <v>4</v>
      </c>
      <c r="G3541" s="24" t="str">
        <f>IF(F3541="","",F3541&amp;"@"&amp;COUNTIF($F$1:F3541,F3541))</f>
        <v>4@16</v>
      </c>
      <c r="H3541" s="24" t="str">
        <f t="shared" si="55"/>
        <v>Skenmove.com</v>
      </c>
      <c r="J3541" s="24" t="str">
        <f>IF(F3541="","",INDEX('기사 리스트'!B:B,MATCH("https://skinnonews.com"&amp;A3541,'기사 리스트'!C:C,0)))</f>
        <v>[전지적 배터리 시점] ② 2차전지 성능을 좌우하는 ‘네 가지 속사정’ 파헤치기</v>
      </c>
    </row>
    <row r="3542" spans="1:10">
      <c r="A3542" s="30" t="s">
        <v>1217</v>
      </c>
      <c r="B3542" s="30" t="s">
        <v>4649</v>
      </c>
      <c r="C3542" s="30">
        <v>1</v>
      </c>
      <c r="D3542" s="30">
        <v>1</v>
      </c>
      <c r="F3542" s="24">
        <f>IFERROR(MATCH(A3542,기사별유입!$J$3:$J$3072,0),"")</f>
        <v>4</v>
      </c>
      <c r="G3542" s="24" t="str">
        <f>IF(F3542="","",F3542&amp;"@"&amp;COUNTIF($F$1:F3542,F3542))</f>
        <v>4@17</v>
      </c>
      <c r="H3542" s="24" t="str">
        <f t="shared" si="55"/>
        <v>Xtrmsales.hyosunghi.com</v>
      </c>
      <c r="J3542" s="24" t="str">
        <f>IF(F3542="","",INDEX('기사 리스트'!B:B,MATCH("https://skinnonews.com"&amp;A3542,'기사 리스트'!C:C,0)))</f>
        <v>[전지적 배터리 시점] ② 2차전지 성능을 좌우하는 ‘네 가지 속사정’ 파헤치기</v>
      </c>
    </row>
    <row r="3543" spans="1:10">
      <c r="A3543" s="30" t="s">
        <v>1411</v>
      </c>
      <c r="B3543" s="30" t="s">
        <v>4650</v>
      </c>
      <c r="C3543" s="30">
        <v>1</v>
      </c>
      <c r="D3543" s="30">
        <v>1</v>
      </c>
      <c r="F3543" s="24" t="str">
        <f>IFERROR(MATCH(A3543,기사별유입!$J$3:$J$3072,0),"")</f>
        <v/>
      </c>
      <c r="G3543" s="24" t="str">
        <f>IF(F3543="","",F3543&amp;"@"&amp;COUNTIF($F$1:F3543,F3543))</f>
        <v/>
      </c>
      <c r="H3543" s="24" t="str">
        <f t="shared" si="55"/>
        <v>Lnkd.in</v>
      </c>
      <c r="J3543" s="24" t="str">
        <f>IF(F3543="","",INDEX('기사 리스트'!B:B,MATCH("https://skinnonews.com"&amp;A3543,'기사 리스트'!C:C,0)))</f>
        <v/>
      </c>
    </row>
    <row r="3544" spans="1:10">
      <c r="A3544" s="30" t="s">
        <v>1411</v>
      </c>
      <c r="B3544" s="30" t="s">
        <v>2921</v>
      </c>
      <c r="C3544" s="30">
        <v>1</v>
      </c>
      <c r="D3544" s="30">
        <v>1</v>
      </c>
      <c r="F3544" s="24" t="str">
        <f>IFERROR(MATCH(A3544,기사별유입!$J$3:$J$3072,0),"")</f>
        <v/>
      </c>
      <c r="G3544" s="24" t="str">
        <f>IF(F3544="","",F3544&amp;"@"&amp;COUNTIF($F$1:F3544,F3544))</f>
        <v/>
      </c>
      <c r="H3544" s="24" t="str">
        <f t="shared" si="55"/>
        <v>Skietechnology.com</v>
      </c>
      <c r="J3544" s="24" t="str">
        <f>IF(F3544="","",INDEX('기사 리스트'!B:B,MATCH("https://skinnonews.com"&amp;A3544,'기사 리스트'!C:C,0)))</f>
        <v/>
      </c>
    </row>
    <row r="3545" spans="1:10">
      <c r="A3545" s="30" t="s">
        <v>1266</v>
      </c>
      <c r="B3545" s="30" t="s">
        <v>2935</v>
      </c>
      <c r="C3545" s="30">
        <v>1</v>
      </c>
      <c r="D3545" s="30">
        <v>1</v>
      </c>
      <c r="F3545" s="24" t="str">
        <f>IFERROR(MATCH(A3545,기사별유입!$J$3:$J$3072,0),"")</f>
        <v/>
      </c>
      <c r="G3545" s="24" t="str">
        <f>IF(F3545="","",F3545&amp;"@"&amp;COUNTIF($F$1:F3545,F3545))</f>
        <v/>
      </c>
      <c r="H3545" s="24" t="str">
        <f t="shared" si="55"/>
        <v>M.search.naver.com</v>
      </c>
      <c r="J3545" s="24" t="str">
        <f>IF(F3545="","",INDEX('기사 리스트'!B:B,MATCH("https://skinnonews.com"&amp;A3545,'기사 리스트'!C:C,0)))</f>
        <v/>
      </c>
    </row>
    <row r="3546" spans="1:10">
      <c r="A3546" s="30" t="s">
        <v>1266</v>
      </c>
      <c r="B3546" s="30" t="s">
        <v>2925</v>
      </c>
      <c r="C3546" s="30">
        <v>1</v>
      </c>
      <c r="D3546" s="30">
        <v>1</v>
      </c>
      <c r="F3546" s="24" t="str">
        <f>IFERROR(MATCH(A3546,기사별유입!$J$3:$J$3072,0),"")</f>
        <v/>
      </c>
      <c r="G3546" s="24" t="str">
        <f>IF(F3546="","",F3546&amp;"@"&amp;COUNTIF($F$1:F3546,F3546))</f>
        <v/>
      </c>
      <c r="H3546" s="24" t="str">
        <f t="shared" si="55"/>
        <v>Naver.com</v>
      </c>
      <c r="J3546" s="24" t="str">
        <f>IF(F3546="","",INDEX('기사 리스트'!B:B,MATCH("https://skinnonews.com"&amp;A3546,'기사 리스트'!C:C,0)))</f>
        <v/>
      </c>
    </row>
    <row r="3547" spans="1:10">
      <c r="A3547" s="30" t="s">
        <v>2164</v>
      </c>
      <c r="B3547" s="30" t="s">
        <v>2910</v>
      </c>
      <c r="C3547" s="30">
        <v>1</v>
      </c>
      <c r="D3547" s="30">
        <v>1</v>
      </c>
      <c r="F3547" s="24" t="str">
        <f>IFERROR(MATCH(A3547,기사별유입!$J$3:$J$3072,0),"")</f>
        <v/>
      </c>
      <c r="G3547" s="24" t="str">
        <f>IF(F3547="","",F3547&amp;"@"&amp;COUNTIF($F$1:F3547,F3547))</f>
        <v/>
      </c>
      <c r="H3547" s="24" t="str">
        <f t="shared" si="55"/>
        <v>Google 검색</v>
      </c>
      <c r="J3547" s="24" t="str">
        <f>IF(F3547="","",INDEX('기사 리스트'!B:B,MATCH("https://skinnonews.com"&amp;A3547,'기사 리스트'!C:C,0)))</f>
        <v/>
      </c>
    </row>
    <row r="3548" spans="1:10">
      <c r="A3548" s="30" t="s">
        <v>2164</v>
      </c>
      <c r="B3548" s="30" t="s">
        <v>2934</v>
      </c>
      <c r="C3548" s="30">
        <v>1</v>
      </c>
      <c r="D3548" s="30">
        <v>1</v>
      </c>
      <c r="F3548" s="24" t="str">
        <f>IFERROR(MATCH(A3548,기사별유입!$J$3:$J$3072,0),"")</f>
        <v/>
      </c>
      <c r="G3548" s="24" t="str">
        <f>IF(F3548="","",F3548&amp;"@"&amp;COUNTIF($F$1:F3548,F3548))</f>
        <v/>
      </c>
      <c r="H3548" s="24" t="str">
        <f t="shared" si="55"/>
        <v>Skinnovation.co.kr</v>
      </c>
      <c r="J3548" s="24" t="str">
        <f>IF(F3548="","",INDEX('기사 리스트'!B:B,MATCH("https://skinnonews.com"&amp;A3548,'기사 리스트'!C:C,0)))</f>
        <v/>
      </c>
    </row>
    <row r="3549" spans="1:10">
      <c r="A3549" s="30" t="s">
        <v>1228</v>
      </c>
      <c r="B3549" s="30" t="s">
        <v>2916</v>
      </c>
      <c r="C3549" s="30">
        <v>1</v>
      </c>
      <c r="D3549" s="30">
        <v>1</v>
      </c>
      <c r="F3549" s="24">
        <f>IFERROR(MATCH(A3549,기사별유입!$J$3:$J$3072,0),"")</f>
        <v>56</v>
      </c>
      <c r="G3549" s="24" t="str">
        <f>IF(F3549="","",F3549&amp;"@"&amp;COUNTIF($F$1:F3549,F3549))</f>
        <v>56@6</v>
      </c>
      <c r="H3549" s="24" t="str">
        <f t="shared" si="55"/>
        <v>Bing</v>
      </c>
      <c r="J3549" s="24" t="str">
        <f>IF(F3549="","",INDEX('기사 리스트'!B:B,MATCH("https://skinnonews.com"&amp;A3549,'기사 리스트'!C:C,0)))</f>
        <v>SK온, 비상경영 선언… 이석희 대표 “자강불식으로 위기극복”</v>
      </c>
    </row>
    <row r="3550" spans="1:10">
      <c r="A3550" s="30" t="s">
        <v>1228</v>
      </c>
      <c r="B3550" s="30" t="s">
        <v>2935</v>
      </c>
      <c r="C3550" s="30">
        <v>1</v>
      </c>
      <c r="D3550" s="30">
        <v>1</v>
      </c>
      <c r="F3550" s="24">
        <f>IFERROR(MATCH(A3550,기사별유입!$J$3:$J$3072,0),"")</f>
        <v>56</v>
      </c>
      <c r="G3550" s="24" t="str">
        <f>IF(F3550="","",F3550&amp;"@"&amp;COUNTIF($F$1:F3550,F3550))</f>
        <v>56@7</v>
      </c>
      <c r="H3550" s="24" t="str">
        <f t="shared" si="55"/>
        <v>M.search.naver.com</v>
      </c>
      <c r="J3550" s="24" t="str">
        <f>IF(F3550="","",INDEX('기사 리스트'!B:B,MATCH("https://skinnonews.com"&amp;A3550,'기사 리스트'!C:C,0)))</f>
        <v>SK온, 비상경영 선언… 이석희 대표 “자강불식으로 위기극복”</v>
      </c>
    </row>
    <row r="3551" spans="1:10">
      <c r="A3551" s="30" t="s">
        <v>1214</v>
      </c>
      <c r="B3551" s="30" t="s">
        <v>2912</v>
      </c>
      <c r="C3551" s="30">
        <v>1</v>
      </c>
      <c r="D3551" s="30">
        <v>1</v>
      </c>
      <c r="F3551" s="24">
        <f>IFERROR(MATCH(A3551,기사별유입!$J$3:$J$3072,0),"")</f>
        <v>7</v>
      </c>
      <c r="G3551" s="24" t="str">
        <f>IF(F3551="","",F3551&amp;"@"&amp;COUNTIF($F$1:F3551,F3551))</f>
        <v>7@4</v>
      </c>
      <c r="H3551" s="24" t="str">
        <f t="shared" si="55"/>
        <v>Facebook</v>
      </c>
      <c r="J3551" s="24" t="str">
        <f>IF(F3551="","",INDEX('기사 리스트'!B:B,MATCH("https://skinnonews.com"&amp;A3551,'기사 리스트'!C:C,0)))</f>
        <v>[기고] 미국에서 전기차(BEV)의 미래가 여전히 유망한 이유 – 캐나다 ‘비전 모빌리티’ 수석 컨설턴트, 제임스 카터(James Carter)</v>
      </c>
    </row>
    <row r="3552" spans="1:10">
      <c r="A3552" s="30" t="s">
        <v>1214</v>
      </c>
      <c r="B3552" s="30" t="s">
        <v>2970</v>
      </c>
      <c r="C3552" s="30">
        <v>1</v>
      </c>
      <c r="D3552" s="30">
        <v>1</v>
      </c>
      <c r="F3552" s="24">
        <f>IFERROR(MATCH(A3552,기사별유입!$J$3:$J$3072,0),"")</f>
        <v>7</v>
      </c>
      <c r="G3552" s="24" t="str">
        <f>IF(F3552="","",F3552&amp;"@"&amp;COUNTIF($F$1:F3552,F3552))</f>
        <v>7@5</v>
      </c>
      <c r="H3552" s="24" t="str">
        <f t="shared" si="55"/>
        <v>Wrtn.ai</v>
      </c>
      <c r="J3552" s="24" t="str">
        <f>IF(F3552="","",INDEX('기사 리스트'!B:B,MATCH("https://skinnonews.com"&amp;A3552,'기사 리스트'!C:C,0)))</f>
        <v>[기고] 미국에서 전기차(BEV)의 미래가 여전히 유망한 이유 – 캐나다 ‘비전 모빌리티’ 수석 컨설턴트, 제임스 카터(James Carter)</v>
      </c>
    </row>
    <row r="3553" spans="1:10">
      <c r="A3553" s="30" t="s">
        <v>1253</v>
      </c>
      <c r="B3553" s="30" t="s">
        <v>3413</v>
      </c>
      <c r="C3553" s="30">
        <v>1</v>
      </c>
      <c r="D3553" s="30">
        <v>1</v>
      </c>
      <c r="F3553" s="24" t="str">
        <f>IFERROR(MATCH(A3553,기사별유입!$J$3:$J$3072,0),"")</f>
        <v/>
      </c>
      <c r="G3553" s="24" t="str">
        <f>IF(F3553="","",F3553&amp;"@"&amp;COUNTIF($F$1:F3553,F3553))</f>
        <v/>
      </c>
      <c r="H3553" s="24" t="str">
        <f t="shared" si="55"/>
        <v>Chatgpt.com</v>
      </c>
      <c r="J3553" s="24" t="str">
        <f>IF(F3553="","",INDEX('기사 리스트'!B:B,MATCH("https://skinnonews.com"&amp;A3553,'기사 리스트'!C:C,0)))</f>
        <v/>
      </c>
    </row>
    <row r="3554" spans="1:10">
      <c r="A3554" s="30" t="s">
        <v>1253</v>
      </c>
      <c r="B3554" s="30" t="s">
        <v>2921</v>
      </c>
      <c r="C3554" s="30">
        <v>1</v>
      </c>
      <c r="D3554" s="30">
        <v>1</v>
      </c>
      <c r="F3554" s="24" t="str">
        <f>IFERROR(MATCH(A3554,기사별유입!$J$3:$J$3072,0),"")</f>
        <v/>
      </c>
      <c r="G3554" s="24" t="str">
        <f>IF(F3554="","",F3554&amp;"@"&amp;COUNTIF($F$1:F3554,F3554))</f>
        <v/>
      </c>
      <c r="H3554" s="24" t="str">
        <f t="shared" si="55"/>
        <v>Skietechnology.com</v>
      </c>
      <c r="J3554" s="24" t="str">
        <f>IF(F3554="","",INDEX('기사 리스트'!B:B,MATCH("https://skinnonews.com"&amp;A3554,'기사 리스트'!C:C,0)))</f>
        <v/>
      </c>
    </row>
    <row r="3555" spans="1:10">
      <c r="A3555" s="30" t="s">
        <v>1253</v>
      </c>
      <c r="B3555" s="30" t="s">
        <v>4651</v>
      </c>
      <c r="C3555" s="30">
        <v>1</v>
      </c>
      <c r="D3555" s="30">
        <v>1</v>
      </c>
      <c r="F3555" s="24" t="str">
        <f>IFERROR(MATCH(A3555,기사별유입!$J$3:$J$3072,0),"")</f>
        <v/>
      </c>
      <c r="G3555" s="24" t="str">
        <f>IF(F3555="","",F3555&amp;"@"&amp;COUNTIF($F$1:F3555,F3555))</f>
        <v/>
      </c>
      <c r="H3555" s="24" t="str">
        <f t="shared" si="55"/>
        <v>Stibee.com</v>
      </c>
      <c r="J3555" s="24" t="str">
        <f>IF(F3555="","",INDEX('기사 리스트'!B:B,MATCH("https://skinnonews.com"&amp;A3555,'기사 리스트'!C:C,0)))</f>
        <v/>
      </c>
    </row>
    <row r="3556" spans="1:10">
      <c r="A3556" s="30" t="s">
        <v>1302</v>
      </c>
      <c r="B3556" s="30" t="s">
        <v>2909</v>
      </c>
      <c r="C3556" s="30">
        <v>1</v>
      </c>
      <c r="D3556" s="30">
        <v>1</v>
      </c>
      <c r="F3556" s="24" t="str">
        <f>IFERROR(MATCH(A3556,기사별유입!$J$3:$J$3072,0),"")</f>
        <v/>
      </c>
      <c r="G3556" s="24" t="str">
        <f>IF(F3556="","",F3556&amp;"@"&amp;COUNTIF($F$1:F3556,F3556))</f>
        <v/>
      </c>
      <c r="H3556" s="24" t="str">
        <f t="shared" si="55"/>
        <v>직접유입</v>
      </c>
      <c r="J3556" s="24" t="str">
        <f>IF(F3556="","",INDEX('기사 리스트'!B:B,MATCH("https://skinnonews.com"&amp;A3556,'기사 리스트'!C:C,0)))</f>
        <v/>
      </c>
    </row>
    <row r="3557" spans="1:10">
      <c r="A3557" s="30" t="s">
        <v>1302</v>
      </c>
      <c r="B3557" s="30" t="s">
        <v>2925</v>
      </c>
      <c r="C3557" s="30">
        <v>1</v>
      </c>
      <c r="D3557" s="30">
        <v>1</v>
      </c>
      <c r="F3557" s="24" t="str">
        <f>IFERROR(MATCH(A3557,기사별유입!$J$3:$J$3072,0),"")</f>
        <v/>
      </c>
      <c r="G3557" s="24" t="str">
        <f>IF(F3557="","",F3557&amp;"@"&amp;COUNTIF($F$1:F3557,F3557))</f>
        <v/>
      </c>
      <c r="H3557" s="24" t="str">
        <f t="shared" si="55"/>
        <v>Naver.com</v>
      </c>
      <c r="J3557" s="24" t="str">
        <f>IF(F3557="","",INDEX('기사 리스트'!B:B,MATCH("https://skinnonews.com"&amp;A3557,'기사 리스트'!C:C,0)))</f>
        <v/>
      </c>
    </row>
    <row r="3558" spans="1:10">
      <c r="A3558" s="30" t="s">
        <v>2387</v>
      </c>
      <c r="B3558" s="30" t="s">
        <v>2910</v>
      </c>
      <c r="C3558" s="30">
        <v>1</v>
      </c>
      <c r="D3558" s="30">
        <v>1</v>
      </c>
      <c r="F3558" s="24" t="str">
        <f>IFERROR(MATCH(A3558,기사별유입!$J$3:$J$3072,0),"")</f>
        <v/>
      </c>
      <c r="G3558" s="24" t="str">
        <f>IF(F3558="","",F3558&amp;"@"&amp;COUNTIF($F$1:F3558,F3558))</f>
        <v/>
      </c>
      <c r="H3558" s="24" t="str">
        <f t="shared" si="55"/>
        <v>Google 검색</v>
      </c>
      <c r="J3558" s="24" t="str">
        <f>IF(F3558="","",INDEX('기사 리스트'!B:B,MATCH("https://skinnonews.com"&amp;A3558,'기사 리스트'!C:C,0)))</f>
        <v/>
      </c>
    </row>
    <row r="3559" spans="1:10">
      <c r="A3559" s="30" t="s">
        <v>1284</v>
      </c>
      <c r="B3559" s="30" t="s">
        <v>2946</v>
      </c>
      <c r="C3559" s="30">
        <v>1</v>
      </c>
      <c r="D3559" s="30">
        <v>1</v>
      </c>
      <c r="F3559" s="24" t="str">
        <f>IFERROR(MATCH(A3559,기사별유입!$J$3:$J$3072,0),"")</f>
        <v/>
      </c>
      <c r="G3559" s="24" t="str">
        <f>IF(F3559="","",F3559&amp;"@"&amp;COUNTIF($F$1:F3559,F3559))</f>
        <v/>
      </c>
      <c r="H3559" s="24" t="str">
        <f t="shared" si="55"/>
        <v>(not set)</v>
      </c>
      <c r="J3559" s="24" t="str">
        <f>IF(F3559="","",INDEX('기사 리스트'!B:B,MATCH("https://skinnonews.com"&amp;A3559,'기사 리스트'!C:C,0)))</f>
        <v/>
      </c>
    </row>
    <row r="3560" spans="1:10">
      <c r="A3560" s="30" t="s">
        <v>1284</v>
      </c>
      <c r="B3560" s="30" t="s">
        <v>2943</v>
      </c>
      <c r="C3560" s="30">
        <v>1</v>
      </c>
      <c r="D3560" s="30">
        <v>1</v>
      </c>
      <c r="F3560" s="24" t="str">
        <f>IFERROR(MATCH(A3560,기사별유입!$J$3:$J$3072,0),"")</f>
        <v/>
      </c>
      <c r="G3560" s="24" t="str">
        <f>IF(F3560="","",F3560&amp;"@"&amp;COUNTIF($F$1:F3560,F3560))</f>
        <v/>
      </c>
      <c r="H3560" s="24" t="str">
        <f t="shared" si="55"/>
        <v>Sk.co.kr</v>
      </c>
      <c r="J3560" s="24" t="str">
        <f>IF(F3560="","",INDEX('기사 리스트'!B:B,MATCH("https://skinnonews.com"&amp;A3560,'기사 리스트'!C:C,0)))</f>
        <v/>
      </c>
    </row>
    <row r="3561" spans="1:10">
      <c r="A3561" s="30" t="s">
        <v>1258</v>
      </c>
      <c r="B3561" s="30" t="s">
        <v>2925</v>
      </c>
      <c r="C3561" s="30">
        <v>1</v>
      </c>
      <c r="D3561" s="30">
        <v>1</v>
      </c>
      <c r="F3561" s="24" t="str">
        <f>IFERROR(MATCH(A3561,기사별유입!$J$3:$J$3072,0),"")</f>
        <v/>
      </c>
      <c r="G3561" s="24" t="str">
        <f>IF(F3561="","",F3561&amp;"@"&amp;COUNTIF($F$1:F3561,F3561))</f>
        <v/>
      </c>
      <c r="H3561" s="24" t="str">
        <f t="shared" si="55"/>
        <v>Naver.com</v>
      </c>
      <c r="J3561" s="24" t="str">
        <f>IF(F3561="","",INDEX('기사 리스트'!B:B,MATCH("https://skinnonews.com"&amp;A3561,'기사 리스트'!C:C,0)))</f>
        <v/>
      </c>
    </row>
    <row r="3562" spans="1:10">
      <c r="A3562" s="30" t="s">
        <v>1258</v>
      </c>
      <c r="B3562" s="30" t="s">
        <v>2913</v>
      </c>
      <c r="C3562" s="30">
        <v>1</v>
      </c>
      <c r="D3562" s="30">
        <v>1</v>
      </c>
      <c r="F3562" s="24" t="str">
        <f>IFERROR(MATCH(A3562,기사별유입!$J$3:$J$3072,0),"")</f>
        <v/>
      </c>
      <c r="G3562" s="24" t="str">
        <f>IF(F3562="","",F3562&amp;"@"&amp;COUNTIF($F$1:F3562,F3562))</f>
        <v/>
      </c>
      <c r="H3562" s="24" t="str">
        <f t="shared" si="55"/>
        <v>Sk-on.com</v>
      </c>
      <c r="J3562" s="24" t="str">
        <f>IF(F3562="","",INDEX('기사 리스트'!B:B,MATCH("https://skinnonews.com"&amp;A3562,'기사 리스트'!C:C,0)))</f>
        <v/>
      </c>
    </row>
    <row r="3563" spans="1:10">
      <c r="A3563" s="30" t="s">
        <v>2074</v>
      </c>
      <c r="B3563" s="30" t="s">
        <v>2910</v>
      </c>
      <c r="C3563" s="30">
        <v>1</v>
      </c>
      <c r="D3563" s="30">
        <v>1</v>
      </c>
      <c r="F3563" s="24" t="str">
        <f>IFERROR(MATCH(A3563,기사별유입!$J$3:$J$3072,0),"")</f>
        <v/>
      </c>
      <c r="G3563" s="24" t="str">
        <f>IF(F3563="","",F3563&amp;"@"&amp;COUNTIF($F$1:F3563,F3563))</f>
        <v/>
      </c>
      <c r="H3563" s="24" t="str">
        <f t="shared" si="55"/>
        <v>Google 검색</v>
      </c>
      <c r="J3563" s="24" t="str">
        <f>IF(F3563="","",INDEX('기사 리스트'!B:B,MATCH("https://skinnonews.com"&amp;A3563,'기사 리스트'!C:C,0)))</f>
        <v/>
      </c>
    </row>
    <row r="3564" spans="1:10">
      <c r="A3564" s="30" t="s">
        <v>1222</v>
      </c>
      <c r="B3564" s="30" t="s">
        <v>3413</v>
      </c>
      <c r="C3564" s="30">
        <v>1</v>
      </c>
      <c r="D3564" s="30">
        <v>1</v>
      </c>
      <c r="F3564" s="24" t="str">
        <f>IFERROR(MATCH(A3564,기사별유입!$J$3:$J$3072,0),"")</f>
        <v/>
      </c>
      <c r="G3564" s="24" t="str">
        <f>IF(F3564="","",F3564&amp;"@"&amp;COUNTIF($F$1:F3564,F3564))</f>
        <v/>
      </c>
      <c r="H3564" s="24" t="str">
        <f t="shared" si="55"/>
        <v>Chatgpt.com</v>
      </c>
      <c r="J3564" s="24" t="str">
        <f>IF(F3564="","",INDEX('기사 리스트'!B:B,MATCH("https://skinnonews.com"&amp;A3564,'기사 리스트'!C:C,0)))</f>
        <v/>
      </c>
    </row>
    <row r="3565" spans="1:10">
      <c r="A3565" s="30" t="s">
        <v>1222</v>
      </c>
      <c r="B3565" s="30" t="s">
        <v>2986</v>
      </c>
      <c r="C3565" s="30">
        <v>1</v>
      </c>
      <c r="D3565" s="30">
        <v>1</v>
      </c>
      <c r="F3565" s="24" t="str">
        <f>IFERROR(MATCH(A3565,기사별유입!$J$3:$J$3072,0),"")</f>
        <v/>
      </c>
      <c r="G3565" s="24" t="str">
        <f>IF(F3565="","",F3565&amp;"@"&amp;COUNTIF($F$1:F3565,F3565))</f>
        <v/>
      </c>
      <c r="H3565" s="24" t="str">
        <f t="shared" si="55"/>
        <v>Gemini.google.com</v>
      </c>
      <c r="J3565" s="24" t="str">
        <f>IF(F3565="","",INDEX('기사 리스트'!B:B,MATCH("https://skinnonews.com"&amp;A3565,'기사 리스트'!C:C,0)))</f>
        <v/>
      </c>
    </row>
    <row r="3566" spans="1:10">
      <c r="A3566" s="30" t="s">
        <v>1222</v>
      </c>
      <c r="B3566" s="30" t="s">
        <v>2915</v>
      </c>
      <c r="C3566" s="30">
        <v>1</v>
      </c>
      <c r="D3566" s="30">
        <v>0</v>
      </c>
      <c r="F3566" s="24" t="str">
        <f>IFERROR(MATCH(A3566,기사별유입!$J$3:$J$3072,0),"")</f>
        <v/>
      </c>
      <c r="G3566" s="24" t="str">
        <f>IF(F3566="","",F3566&amp;"@"&amp;COUNTIF($F$1:F3566,F3566))</f>
        <v/>
      </c>
      <c r="H3566" s="24" t="str">
        <f t="shared" si="55"/>
        <v>Skgeocentric.com</v>
      </c>
      <c r="J3566" s="24" t="str">
        <f>IF(F3566="","",INDEX('기사 리스트'!B:B,MATCH("https://skinnonews.com"&amp;A3566,'기사 리스트'!C:C,0)))</f>
        <v/>
      </c>
    </row>
    <row r="3567" spans="1:10">
      <c r="A3567" s="30" t="s">
        <v>1225</v>
      </c>
      <c r="B3567" s="30" t="s">
        <v>4652</v>
      </c>
      <c r="C3567" s="30">
        <v>1</v>
      </c>
      <c r="D3567" s="30">
        <v>1</v>
      </c>
      <c r="F3567" s="24">
        <f>IFERROR(MATCH(A3567,기사별유입!$J$3:$J$3072,0),"")</f>
        <v>33</v>
      </c>
      <c r="G3567" s="24" t="str">
        <f>IF(F3567="","",F3567&amp;"@"&amp;COUNTIF($F$1:F3567,F3567))</f>
        <v>33@5</v>
      </c>
      <c r="H3567" s="24" t="str">
        <f t="shared" si="55"/>
        <v>Hug.hunet.co.kr</v>
      </c>
      <c r="J3567" s="24" t="str">
        <f>IF(F3567="","",INDEX('기사 리스트'!B:B,MATCH("https://skinnonews.com"&amp;A3567,'기사 리스트'!C:C,0)))</f>
        <v>SK이노베이션-SK E&amp;S 합병 결의, 자산 100조원 규모 아태 최대 민간 에너지 회사 출범</v>
      </c>
    </row>
    <row r="3568" spans="1:10">
      <c r="A3568" s="30" t="s">
        <v>1712</v>
      </c>
      <c r="B3568" s="30" t="s">
        <v>2916</v>
      </c>
      <c r="C3568" s="30">
        <v>1</v>
      </c>
      <c r="D3568" s="30">
        <v>1</v>
      </c>
      <c r="F3568" s="24" t="str">
        <f>IFERROR(MATCH(A3568,기사별유입!$J$3:$J$3072,0),"")</f>
        <v/>
      </c>
      <c r="G3568" s="24" t="str">
        <f>IF(F3568="","",F3568&amp;"@"&amp;COUNTIF($F$1:F3568,F3568))</f>
        <v/>
      </c>
      <c r="H3568" s="24" t="str">
        <f t="shared" si="55"/>
        <v>Bing</v>
      </c>
      <c r="J3568" s="24" t="str">
        <f>IF(F3568="","",INDEX('기사 리스트'!B:B,MATCH("https://skinnonews.com"&amp;A3568,'기사 리스트'!C:C,0)))</f>
        <v/>
      </c>
    </row>
    <row r="3569" spans="1:10">
      <c r="A3569" s="30" t="s">
        <v>1314</v>
      </c>
      <c r="B3569" s="30" t="s">
        <v>2920</v>
      </c>
      <c r="C3569" s="30">
        <v>1</v>
      </c>
      <c r="D3569" s="30">
        <v>1</v>
      </c>
      <c r="F3569" s="24" t="str">
        <f>IFERROR(MATCH(A3569,기사별유입!$J$3:$J$3072,0),"")</f>
        <v/>
      </c>
      <c r="G3569" s="24" t="str">
        <f>IF(F3569="","",F3569&amp;"@"&amp;COUNTIF($F$1:F3569,F3569))</f>
        <v/>
      </c>
      <c r="H3569" s="24" t="str">
        <f t="shared" si="55"/>
        <v>Skenmove.com</v>
      </c>
      <c r="J3569" s="24" t="str">
        <f>IF(F3569="","",INDEX('기사 리스트'!B:B,MATCH("https://skinnonews.com"&amp;A3569,'기사 리스트'!C:C,0)))</f>
        <v/>
      </c>
    </row>
    <row r="3570" spans="1:10">
      <c r="A3570" s="30" t="s">
        <v>1301</v>
      </c>
      <c r="B3570" s="30" t="s">
        <v>2931</v>
      </c>
      <c r="C3570" s="30">
        <v>1</v>
      </c>
      <c r="D3570" s="30">
        <v>1</v>
      </c>
      <c r="F3570" s="24" t="str">
        <f>IFERROR(MATCH(A3570,기사별유입!$J$3:$J$3072,0),"")</f>
        <v/>
      </c>
      <c r="G3570" s="24" t="str">
        <f>IF(F3570="","",F3570&amp;"@"&amp;COUNTIF($F$1:F3570,F3570))</f>
        <v/>
      </c>
      <c r="H3570" s="24" t="str">
        <f t="shared" si="55"/>
        <v>Sktradinginternational.com</v>
      </c>
      <c r="J3570" s="24" t="str">
        <f>IF(F3570="","",INDEX('기사 리스트'!B:B,MATCH("https://skinnonews.com"&amp;A3570,'기사 리스트'!C:C,0)))</f>
        <v/>
      </c>
    </row>
    <row r="3571" spans="1:10">
      <c r="A3571" s="30" t="s">
        <v>1233</v>
      </c>
      <c r="B3571" s="30" t="s">
        <v>2911</v>
      </c>
      <c r="C3571" s="30">
        <v>1</v>
      </c>
      <c r="D3571" s="30">
        <v>1</v>
      </c>
      <c r="F3571" s="24" t="str">
        <f>IFERROR(MATCH(A3571,기사별유입!$J$3:$J$3072,0),"")</f>
        <v/>
      </c>
      <c r="G3571" s="24" t="str">
        <f>IF(F3571="","",F3571&amp;"@"&amp;COUNTIF($F$1:F3571,F3571))</f>
        <v/>
      </c>
      <c r="H3571" s="24" t="str">
        <f t="shared" si="55"/>
        <v>Naver 검색</v>
      </c>
      <c r="J3571" s="24" t="str">
        <f>IF(F3571="","",INDEX('기사 리스트'!B:B,MATCH("https://skinnonews.com"&amp;A3571,'기사 리스트'!C:C,0)))</f>
        <v/>
      </c>
    </row>
    <row r="3572" spans="1:10">
      <c r="A3572" s="30" t="s">
        <v>1325</v>
      </c>
      <c r="B3572" s="30" t="s">
        <v>2909</v>
      </c>
      <c r="C3572" s="30">
        <v>1</v>
      </c>
      <c r="D3572" s="30">
        <v>1</v>
      </c>
      <c r="F3572" s="24" t="str">
        <f>IFERROR(MATCH(A3572,기사별유입!$J$3:$J$3072,0),"")</f>
        <v/>
      </c>
      <c r="G3572" s="24" t="str">
        <f>IF(F3572="","",F3572&amp;"@"&amp;COUNTIF($F$1:F3572,F3572))</f>
        <v/>
      </c>
      <c r="H3572" s="24" t="str">
        <f t="shared" si="55"/>
        <v>직접유입</v>
      </c>
      <c r="J3572" s="24" t="str">
        <f>IF(F3572="","",INDEX('기사 리스트'!B:B,MATCH("https://skinnonews.com"&amp;A3572,'기사 리스트'!C:C,0)))</f>
        <v/>
      </c>
    </row>
    <row r="3573" spans="1:10">
      <c r="A3573" s="30" t="s">
        <v>1325</v>
      </c>
      <c r="B3573" s="30" t="s">
        <v>2916</v>
      </c>
      <c r="C3573" s="30">
        <v>1</v>
      </c>
      <c r="D3573" s="30">
        <v>1</v>
      </c>
      <c r="F3573" s="24" t="str">
        <f>IFERROR(MATCH(A3573,기사별유입!$J$3:$J$3072,0),"")</f>
        <v/>
      </c>
      <c r="G3573" s="24" t="str">
        <f>IF(F3573="","",F3573&amp;"@"&amp;COUNTIF($F$1:F3573,F3573))</f>
        <v/>
      </c>
      <c r="H3573" s="24" t="str">
        <f t="shared" si="55"/>
        <v>Bing</v>
      </c>
      <c r="J3573" s="24" t="str">
        <f>IF(F3573="","",INDEX('기사 리스트'!B:B,MATCH("https://skinnonews.com"&amp;A3573,'기사 리스트'!C:C,0)))</f>
        <v/>
      </c>
    </row>
    <row r="3574" spans="1:10">
      <c r="A3574" s="30" t="s">
        <v>1239</v>
      </c>
      <c r="B3574" s="30" t="s">
        <v>2912</v>
      </c>
      <c r="C3574" s="30">
        <v>1</v>
      </c>
      <c r="D3574" s="30">
        <v>1</v>
      </c>
      <c r="F3574" s="24" t="str">
        <f>IFERROR(MATCH(A3574,기사별유입!$J$3:$J$3072,0),"")</f>
        <v/>
      </c>
      <c r="G3574" s="24" t="str">
        <f>IF(F3574="","",F3574&amp;"@"&amp;COUNTIF($F$1:F3574,F3574))</f>
        <v/>
      </c>
      <c r="H3574" s="24" t="str">
        <f t="shared" si="55"/>
        <v>Facebook</v>
      </c>
      <c r="J3574" s="24" t="str">
        <f>IF(F3574="","",INDEX('기사 리스트'!B:B,MATCH("https://skinnonews.com"&amp;A3574,'기사 리스트'!C:C,0)))</f>
        <v/>
      </c>
    </row>
    <row r="3575" spans="1:10">
      <c r="A3575" s="30" t="s">
        <v>1239</v>
      </c>
      <c r="B3575" s="30" t="s">
        <v>2915</v>
      </c>
      <c r="C3575" s="30">
        <v>1</v>
      </c>
      <c r="D3575" s="30">
        <v>1</v>
      </c>
      <c r="F3575" s="24" t="str">
        <f>IFERROR(MATCH(A3575,기사별유입!$J$3:$J$3072,0),"")</f>
        <v/>
      </c>
      <c r="G3575" s="24" t="str">
        <f>IF(F3575="","",F3575&amp;"@"&amp;COUNTIF($F$1:F3575,F3575))</f>
        <v/>
      </c>
      <c r="H3575" s="24" t="str">
        <f t="shared" si="55"/>
        <v>Skgeocentric.com</v>
      </c>
      <c r="J3575" s="24" t="str">
        <f>IF(F3575="","",INDEX('기사 리스트'!B:B,MATCH("https://skinnonews.com"&amp;A3575,'기사 리스트'!C:C,0)))</f>
        <v/>
      </c>
    </row>
    <row r="3576" spans="1:10">
      <c r="A3576" s="30" t="s">
        <v>1363</v>
      </c>
      <c r="B3576" s="30" t="s">
        <v>2916</v>
      </c>
      <c r="C3576" s="30">
        <v>1</v>
      </c>
      <c r="D3576" s="30">
        <v>1</v>
      </c>
      <c r="F3576" s="24" t="str">
        <f>IFERROR(MATCH(A3576,기사별유입!$J$3:$J$3072,0),"")</f>
        <v/>
      </c>
      <c r="G3576" s="24" t="str">
        <f>IF(F3576="","",F3576&amp;"@"&amp;COUNTIF($F$1:F3576,F3576))</f>
        <v/>
      </c>
      <c r="H3576" s="24" t="str">
        <f t="shared" si="55"/>
        <v>Bing</v>
      </c>
      <c r="J3576" s="24" t="str">
        <f>IF(F3576="","",INDEX('기사 리스트'!B:B,MATCH("https://skinnonews.com"&amp;A3576,'기사 리스트'!C:C,0)))</f>
        <v/>
      </c>
    </row>
    <row r="3577" spans="1:10">
      <c r="A3577" s="30" t="s">
        <v>1363</v>
      </c>
      <c r="B3577" s="30" t="s">
        <v>2915</v>
      </c>
      <c r="C3577" s="30">
        <v>1</v>
      </c>
      <c r="D3577" s="30">
        <v>1</v>
      </c>
      <c r="F3577" s="24" t="str">
        <f>IFERROR(MATCH(A3577,기사별유입!$J$3:$J$3072,0),"")</f>
        <v/>
      </c>
      <c r="G3577" s="24" t="str">
        <f>IF(F3577="","",F3577&amp;"@"&amp;COUNTIF($F$1:F3577,F3577))</f>
        <v/>
      </c>
      <c r="H3577" s="24" t="str">
        <f t="shared" si="55"/>
        <v>Skgeocentric.com</v>
      </c>
      <c r="J3577" s="24" t="str">
        <f>IF(F3577="","",INDEX('기사 리스트'!B:B,MATCH("https://skinnonews.com"&amp;A3577,'기사 리스트'!C:C,0)))</f>
        <v/>
      </c>
    </row>
    <row r="3578" spans="1:10">
      <c r="A3578" s="30" t="s">
        <v>3128</v>
      </c>
      <c r="B3578" s="30" t="s">
        <v>2910</v>
      </c>
      <c r="C3578" s="30">
        <v>1</v>
      </c>
      <c r="D3578" s="30">
        <v>1</v>
      </c>
      <c r="F3578" s="24" t="str">
        <f>IFERROR(MATCH(A3578,기사별유입!$J$3:$J$3072,0),"")</f>
        <v/>
      </c>
      <c r="G3578" s="24" t="str">
        <f>IF(F3578="","",F3578&amp;"@"&amp;COUNTIF($F$1:F3578,F3578))</f>
        <v/>
      </c>
      <c r="H3578" s="24" t="str">
        <f t="shared" si="55"/>
        <v>Google 검색</v>
      </c>
      <c r="J3578" s="24" t="str">
        <f>IF(F3578="","",INDEX('기사 리스트'!B:B,MATCH("https://skinnonews.com"&amp;A3578,'기사 리스트'!C:C,0)))</f>
        <v/>
      </c>
    </row>
    <row r="3579" spans="1:10">
      <c r="A3579" s="30" t="s">
        <v>3105</v>
      </c>
      <c r="B3579" s="30" t="s">
        <v>4640</v>
      </c>
      <c r="C3579" s="30">
        <v>1</v>
      </c>
      <c r="D3579" s="30">
        <v>1</v>
      </c>
      <c r="F3579" s="24">
        <f>IFERROR(MATCH(A3579,기사별유입!$J$3:$J$3072,0),"")</f>
        <v>27</v>
      </c>
      <c r="G3579" s="24" t="str">
        <f>IF(F3579="","",F3579&amp;"@"&amp;COUNTIF($F$1:F3579,F3579))</f>
        <v>27@7</v>
      </c>
      <c r="H3579" s="24" t="str">
        <f t="shared" si="55"/>
        <v>Beta.goover.ai</v>
      </c>
      <c r="J3579" s="24" t="str">
        <f>IF(F3579="","",INDEX('기사 리스트'!B:B,MATCH("https://skinnonews.com"&amp;A3579,'기사 리스트'!C:C,0)))</f>
        <v>[SK이노베이션 2024년 2분기 실적 발표] 2024년 상반기 매출액 37조 6,542억원, 영업이익 5,789억원 달성… 하반기도 지속 성장 전망</v>
      </c>
    </row>
    <row r="3580" spans="1:10">
      <c r="A3580" s="30" t="s">
        <v>3105</v>
      </c>
      <c r="B3580" s="30" t="s">
        <v>2917</v>
      </c>
      <c r="C3580" s="30">
        <v>1</v>
      </c>
      <c r="D3580" s="30">
        <v>1</v>
      </c>
      <c r="F3580" s="24">
        <f>IFERROR(MATCH(A3580,기사별유입!$J$3:$J$3072,0),"")</f>
        <v>27</v>
      </c>
      <c r="G3580" s="24" t="str">
        <f>IF(F3580="","",F3580&amp;"@"&amp;COUNTIF($F$1:F3580,F3580))</f>
        <v>27@8</v>
      </c>
      <c r="H3580" s="24" t="str">
        <f t="shared" si="55"/>
        <v>Skincheonpetrochem.com</v>
      </c>
      <c r="J3580" s="24" t="str">
        <f>IF(F3580="","",INDEX('기사 리스트'!B:B,MATCH("https://skinnonews.com"&amp;A3580,'기사 리스트'!C:C,0)))</f>
        <v>[SK이노베이션 2024년 2분기 실적 발표] 2024년 상반기 매출액 37조 6,542억원, 영업이익 5,789억원 달성… 하반기도 지속 성장 전망</v>
      </c>
    </row>
    <row r="3581" spans="1:10">
      <c r="A3581" s="30" t="s">
        <v>3105</v>
      </c>
      <c r="B3581" s="30" t="s">
        <v>2971</v>
      </c>
      <c r="C3581" s="30">
        <v>1</v>
      </c>
      <c r="D3581" s="30">
        <v>1</v>
      </c>
      <c r="F3581" s="24">
        <f>IFERROR(MATCH(A3581,기사별유입!$J$3:$J$3072,0),"")</f>
        <v>27</v>
      </c>
      <c r="G3581" s="24" t="str">
        <f>IF(F3581="","",F3581&amp;"@"&amp;COUNTIF($F$1:F3581,F3581))</f>
        <v>27@9</v>
      </c>
      <c r="H3581" s="24" t="str">
        <f t="shared" si="55"/>
        <v>Statics.teams.cdn.office.net</v>
      </c>
      <c r="J3581" s="24" t="str">
        <f>IF(F3581="","",INDEX('기사 리스트'!B:B,MATCH("https://skinnonews.com"&amp;A3581,'기사 리스트'!C:C,0)))</f>
        <v>[SK이노베이션 2024년 2분기 실적 발표] 2024년 상반기 매출액 37조 6,542억원, 영업이익 5,789억원 달성… 하반기도 지속 성장 전망</v>
      </c>
    </row>
    <row r="3582" spans="1:10">
      <c r="A3582" s="30" t="s">
        <v>3125</v>
      </c>
      <c r="B3582" s="30" t="s">
        <v>2923</v>
      </c>
      <c r="C3582" s="30">
        <v>1</v>
      </c>
      <c r="D3582" s="30">
        <v>1</v>
      </c>
      <c r="F3582" s="24" t="str">
        <f>IFERROR(MATCH(A3582,기사별유입!$J$3:$J$3072,0),"")</f>
        <v/>
      </c>
      <c r="G3582" s="24" t="str">
        <f>IF(F3582="","",F3582&amp;"@"&amp;COUNTIF($F$1:F3582,F3582))</f>
        <v/>
      </c>
      <c r="H3582" s="24" t="str">
        <f t="shared" si="55"/>
        <v>Ozmailer.com</v>
      </c>
      <c r="J3582" s="24" t="str">
        <f>IF(F3582="","",INDEX('기사 리스트'!B:B,MATCH("https://skinnonews.com"&amp;A3582,'기사 리스트'!C:C,0)))</f>
        <v/>
      </c>
    </row>
    <row r="3583" spans="1:10">
      <c r="A3583" s="30" t="s">
        <v>3125</v>
      </c>
      <c r="B3583" s="30" t="s">
        <v>2915</v>
      </c>
      <c r="C3583" s="30">
        <v>1</v>
      </c>
      <c r="D3583" s="30">
        <v>1</v>
      </c>
      <c r="F3583" s="24" t="str">
        <f>IFERROR(MATCH(A3583,기사별유입!$J$3:$J$3072,0),"")</f>
        <v/>
      </c>
      <c r="G3583" s="24" t="str">
        <f>IF(F3583="","",F3583&amp;"@"&amp;COUNTIF($F$1:F3583,F3583))</f>
        <v/>
      </c>
      <c r="H3583" s="24" t="str">
        <f t="shared" si="55"/>
        <v>Skgeocentric.com</v>
      </c>
      <c r="J3583" s="24" t="str">
        <f>IF(F3583="","",INDEX('기사 리스트'!B:B,MATCH("https://skinnonews.com"&amp;A3583,'기사 리스트'!C:C,0)))</f>
        <v/>
      </c>
    </row>
    <row r="3584" spans="1:10">
      <c r="A3584" s="30" t="s">
        <v>3108</v>
      </c>
      <c r="B3584" s="30" t="s">
        <v>2969</v>
      </c>
      <c r="C3584" s="30">
        <v>1</v>
      </c>
      <c r="D3584" s="30">
        <v>1</v>
      </c>
      <c r="F3584" s="24" t="str">
        <f>IFERROR(MATCH(A3584,기사별유입!$J$3:$J$3072,0),"")</f>
        <v/>
      </c>
      <c r="G3584" s="24" t="str">
        <f>IF(F3584="","",F3584&amp;"@"&amp;COUNTIF($F$1:F3584,F3584))</f>
        <v/>
      </c>
      <c r="H3584" s="24" t="str">
        <f t="shared" si="55"/>
        <v>Link.inpock.co.kr</v>
      </c>
      <c r="J3584" s="24" t="str">
        <f>IF(F3584="","",INDEX('기사 리스트'!B:B,MATCH("https://skinnonews.com"&amp;A3584,'기사 리스트'!C:C,0)))</f>
        <v/>
      </c>
    </row>
    <row r="3585" spans="1:10">
      <c r="A3585" s="30" t="s">
        <v>3108</v>
      </c>
      <c r="B3585" s="30" t="s">
        <v>2918</v>
      </c>
      <c r="C3585" s="30">
        <v>1</v>
      </c>
      <c r="D3585" s="30">
        <v>1</v>
      </c>
      <c r="F3585" s="24" t="str">
        <f>IFERROR(MATCH(A3585,기사별유입!$J$3:$J$3072,0),"")</f>
        <v/>
      </c>
      <c r="G3585" s="24" t="str">
        <f>IF(F3585="","",F3585&amp;"@"&amp;COUNTIF($F$1:F3585,F3585))</f>
        <v/>
      </c>
      <c r="H3585" s="24" t="str">
        <f t="shared" si="55"/>
        <v>Skenergy.com</v>
      </c>
      <c r="J3585" s="24" t="str">
        <f>IF(F3585="","",INDEX('기사 리스트'!B:B,MATCH("https://skinnonews.com"&amp;A3585,'기사 리스트'!C:C,0)))</f>
        <v/>
      </c>
    </row>
    <row r="3586" spans="1:10">
      <c r="A3586" s="30" t="s">
        <v>3108</v>
      </c>
      <c r="B3586" s="30" t="s">
        <v>2921</v>
      </c>
      <c r="C3586" s="30">
        <v>1</v>
      </c>
      <c r="D3586" s="30">
        <v>1</v>
      </c>
      <c r="F3586" s="24" t="str">
        <f>IFERROR(MATCH(A3586,기사별유입!$J$3:$J$3072,0),"")</f>
        <v/>
      </c>
      <c r="G3586" s="24" t="str">
        <f>IF(F3586="","",F3586&amp;"@"&amp;COUNTIF($F$1:F3586,F3586))</f>
        <v/>
      </c>
      <c r="H3586" s="24" t="str">
        <f t="shared" si="55"/>
        <v>Skietechnology.com</v>
      </c>
      <c r="J3586" s="24" t="str">
        <f>IF(F3586="","",INDEX('기사 리스트'!B:B,MATCH("https://skinnonews.com"&amp;A3586,'기사 리스트'!C:C,0)))</f>
        <v/>
      </c>
    </row>
    <row r="3587" spans="1:10">
      <c r="A3587" s="30" t="s">
        <v>3108</v>
      </c>
      <c r="B3587" s="30" t="s">
        <v>2939</v>
      </c>
      <c r="C3587" s="30">
        <v>1</v>
      </c>
      <c r="D3587" s="30">
        <v>1</v>
      </c>
      <c r="F3587" s="24" t="str">
        <f>IFERROR(MATCH(A3587,기사별유입!$J$3:$J$3072,0),"")</f>
        <v/>
      </c>
      <c r="G3587" s="24" t="str">
        <f>IF(F3587="","",F3587&amp;"@"&amp;COUNTIF($F$1:F3587,F3587))</f>
        <v/>
      </c>
      <c r="H3587" s="24" t="str">
        <f t="shared" ref="H3587:H3650" si="56">IF(B3587="naver","Naver 검색",IF(B3587="google","Google 검색",IF(B3587="(direct)","직접유입",UPPER(LEFT(B3587,1))&amp;MID(B3587,2,99))))</f>
        <v>Youtube.com</v>
      </c>
      <c r="J3587" s="24" t="str">
        <f>IF(F3587="","",INDEX('기사 리스트'!B:B,MATCH("https://skinnonews.com"&amp;A3587,'기사 리스트'!C:C,0)))</f>
        <v/>
      </c>
    </row>
    <row r="3588" spans="1:10">
      <c r="A3588" s="30" t="s">
        <v>3104</v>
      </c>
      <c r="B3588" s="30" t="s">
        <v>2925</v>
      </c>
      <c r="C3588" s="30">
        <v>1</v>
      </c>
      <c r="D3588" s="30">
        <v>1</v>
      </c>
      <c r="F3588" s="24" t="str">
        <f>IFERROR(MATCH(A3588,기사별유입!$J$3:$J$3072,0),"")</f>
        <v/>
      </c>
      <c r="G3588" s="24" t="str">
        <f>IF(F3588="","",F3588&amp;"@"&amp;COUNTIF($F$1:F3588,F3588))</f>
        <v/>
      </c>
      <c r="H3588" s="24" t="str">
        <f t="shared" si="56"/>
        <v>Naver.com</v>
      </c>
      <c r="J3588" s="24" t="str">
        <f>IF(F3588="","",INDEX('기사 리스트'!B:B,MATCH("https://skinnonews.com"&amp;A3588,'기사 리스트'!C:C,0)))</f>
        <v/>
      </c>
    </row>
    <row r="3589" spans="1:10">
      <c r="A3589" s="30" t="s">
        <v>3104</v>
      </c>
      <c r="B3589" s="30" t="s">
        <v>2924</v>
      </c>
      <c r="C3589" s="30">
        <v>1</v>
      </c>
      <c r="D3589" s="30">
        <v>1</v>
      </c>
      <c r="F3589" s="24" t="str">
        <f>IFERROR(MATCH(A3589,기사별유입!$J$3:$J$3072,0),"")</f>
        <v/>
      </c>
      <c r="G3589" s="24" t="str">
        <f>IF(F3589="","",F3589&amp;"@"&amp;COUNTIF($F$1:F3589,F3589))</f>
        <v/>
      </c>
      <c r="H3589" s="24" t="str">
        <f t="shared" si="56"/>
        <v>Newsletter</v>
      </c>
      <c r="J3589" s="24" t="str">
        <f>IF(F3589="","",INDEX('기사 리스트'!B:B,MATCH("https://skinnonews.com"&amp;A3589,'기사 리스트'!C:C,0)))</f>
        <v/>
      </c>
    </row>
    <row r="3590" spans="1:10">
      <c r="A3590" s="30" t="s">
        <v>3104</v>
      </c>
      <c r="B3590" s="30" t="s">
        <v>2913</v>
      </c>
      <c r="C3590" s="30">
        <v>1</v>
      </c>
      <c r="D3590" s="30">
        <v>1</v>
      </c>
      <c r="F3590" s="24" t="str">
        <f>IFERROR(MATCH(A3590,기사별유입!$J$3:$J$3072,0),"")</f>
        <v/>
      </c>
      <c r="G3590" s="24" t="str">
        <f>IF(F3590="","",F3590&amp;"@"&amp;COUNTIF($F$1:F3590,F3590))</f>
        <v/>
      </c>
      <c r="H3590" s="24" t="str">
        <f t="shared" si="56"/>
        <v>Sk-on.com</v>
      </c>
      <c r="J3590" s="24" t="str">
        <f>IF(F3590="","",INDEX('기사 리스트'!B:B,MATCH("https://skinnonews.com"&amp;A3590,'기사 리스트'!C:C,0)))</f>
        <v/>
      </c>
    </row>
    <row r="3591" spans="1:10">
      <c r="A3591" s="30" t="s">
        <v>3113</v>
      </c>
      <c r="B3591" s="30" t="s">
        <v>3432</v>
      </c>
      <c r="C3591" s="30">
        <v>1</v>
      </c>
      <c r="D3591" s="30">
        <v>1</v>
      </c>
      <c r="F3591" s="24" t="str">
        <f>IFERROR(MATCH(A3591,기사별유입!$J$3:$J$3072,0),"")</f>
        <v/>
      </c>
      <c r="G3591" s="24" t="str">
        <f>IF(F3591="","",F3591&amp;"@"&amp;COUNTIF($F$1:F3591,F3591))</f>
        <v/>
      </c>
      <c r="H3591" s="24" t="str">
        <f t="shared" si="56"/>
        <v>Mail.ketep.re.kr</v>
      </c>
      <c r="J3591" s="24" t="str">
        <f>IF(F3591="","",INDEX('기사 리스트'!B:B,MATCH("https://skinnonews.com"&amp;A3591,'기사 리스트'!C:C,0)))</f>
        <v/>
      </c>
    </row>
    <row r="3592" spans="1:10">
      <c r="A3592" s="30" t="s">
        <v>3113</v>
      </c>
      <c r="B3592" s="30" t="s">
        <v>2911</v>
      </c>
      <c r="C3592" s="30">
        <v>1</v>
      </c>
      <c r="D3592" s="30">
        <v>1</v>
      </c>
      <c r="F3592" s="24" t="str">
        <f>IFERROR(MATCH(A3592,기사별유입!$J$3:$J$3072,0),"")</f>
        <v/>
      </c>
      <c r="G3592" s="24" t="str">
        <f>IF(F3592="","",F3592&amp;"@"&amp;COUNTIF($F$1:F3592,F3592))</f>
        <v/>
      </c>
      <c r="H3592" s="24" t="str">
        <f t="shared" si="56"/>
        <v>Naver 검색</v>
      </c>
      <c r="J3592" s="24" t="str">
        <f>IF(F3592="","",INDEX('기사 리스트'!B:B,MATCH("https://skinnonews.com"&amp;A3592,'기사 리스트'!C:C,0)))</f>
        <v/>
      </c>
    </row>
    <row r="3593" spans="1:10">
      <c r="A3593" s="30" t="s">
        <v>3113</v>
      </c>
      <c r="B3593" s="30" t="s">
        <v>2931</v>
      </c>
      <c r="C3593" s="30">
        <v>1</v>
      </c>
      <c r="D3593" s="30">
        <v>1</v>
      </c>
      <c r="F3593" s="24" t="str">
        <f>IFERROR(MATCH(A3593,기사별유입!$J$3:$J$3072,0),"")</f>
        <v/>
      </c>
      <c r="G3593" s="24" t="str">
        <f>IF(F3593="","",F3593&amp;"@"&amp;COUNTIF($F$1:F3593,F3593))</f>
        <v/>
      </c>
      <c r="H3593" s="24" t="str">
        <f t="shared" si="56"/>
        <v>Sktradinginternational.com</v>
      </c>
      <c r="J3593" s="24" t="str">
        <f>IF(F3593="","",INDEX('기사 리스트'!B:B,MATCH("https://skinnonews.com"&amp;A3593,'기사 리스트'!C:C,0)))</f>
        <v/>
      </c>
    </row>
    <row r="3594" spans="1:10">
      <c r="A3594" s="30" t="s">
        <v>3106</v>
      </c>
      <c r="B3594" s="30" t="s">
        <v>3413</v>
      </c>
      <c r="C3594" s="30">
        <v>1</v>
      </c>
      <c r="D3594" s="30">
        <v>1</v>
      </c>
      <c r="F3594" s="24">
        <f>IFERROR(MATCH(A3594,기사별유입!$J$3:$J$3072,0),"")</f>
        <v>50</v>
      </c>
      <c r="G3594" s="24" t="str">
        <f>IF(F3594="","",F3594&amp;"@"&amp;COUNTIF($F$1:F3594,F3594))</f>
        <v>50@11</v>
      </c>
      <c r="H3594" s="24" t="str">
        <f t="shared" si="56"/>
        <v>Chatgpt.com</v>
      </c>
      <c r="J3594" s="24" t="str">
        <f>IF(F3594="","",INDEX('기사 리스트'!B:B,MATCH("https://skinnonews.com"&amp;A3594,'기사 리스트'!C:C,0)))</f>
        <v>[에너지食] 어둠을 밝히던 등유가 거대한 비행기를 띄운다고?!</v>
      </c>
    </row>
    <row r="3595" spans="1:10">
      <c r="A3595" s="30" t="s">
        <v>3106</v>
      </c>
      <c r="B3595" s="30" t="s">
        <v>2977</v>
      </c>
      <c r="C3595" s="30">
        <v>1</v>
      </c>
      <c r="D3595" s="30">
        <v>1</v>
      </c>
      <c r="F3595" s="24">
        <f>IFERROR(MATCH(A3595,기사별유입!$J$3:$J$3072,0),"")</f>
        <v>50</v>
      </c>
      <c r="G3595" s="24" t="str">
        <f>IF(F3595="","",F3595&amp;"@"&amp;COUNTIF($F$1:F3595,F3595))</f>
        <v>50@12</v>
      </c>
      <c r="H3595" s="24" t="str">
        <f t="shared" si="56"/>
        <v>Facebook.com</v>
      </c>
      <c r="J3595" s="24" t="str">
        <f>IF(F3595="","",INDEX('기사 리스트'!B:B,MATCH("https://skinnonews.com"&amp;A3595,'기사 리스트'!C:C,0)))</f>
        <v>[에너지食] 어둠을 밝히던 등유가 거대한 비행기를 띄운다고?!</v>
      </c>
    </row>
    <row r="3596" spans="1:10">
      <c r="A3596" s="30" t="s">
        <v>3106</v>
      </c>
      <c r="B3596" s="30" t="s">
        <v>2935</v>
      </c>
      <c r="C3596" s="30">
        <v>1</v>
      </c>
      <c r="D3596" s="30">
        <v>1</v>
      </c>
      <c r="F3596" s="24">
        <f>IFERROR(MATCH(A3596,기사별유입!$J$3:$J$3072,0),"")</f>
        <v>50</v>
      </c>
      <c r="G3596" s="24" t="str">
        <f>IF(F3596="","",F3596&amp;"@"&amp;COUNTIF($F$1:F3596,F3596))</f>
        <v>50@13</v>
      </c>
      <c r="H3596" s="24" t="str">
        <f t="shared" si="56"/>
        <v>M.search.naver.com</v>
      </c>
      <c r="J3596" s="24" t="str">
        <f>IF(F3596="","",INDEX('기사 리스트'!B:B,MATCH("https://skinnonews.com"&amp;A3596,'기사 리스트'!C:C,0)))</f>
        <v>[에너지食] 어둠을 밝히던 등유가 거대한 비행기를 띄운다고?!</v>
      </c>
    </row>
    <row r="3597" spans="1:10">
      <c r="A3597" s="30" t="s">
        <v>3106</v>
      </c>
      <c r="B3597" s="30" t="s">
        <v>4598</v>
      </c>
      <c r="C3597" s="30">
        <v>1</v>
      </c>
      <c r="D3597" s="30">
        <v>1</v>
      </c>
      <c r="F3597" s="24">
        <f>IFERROR(MATCH(A3597,기사별유입!$J$3:$J$3072,0),"")</f>
        <v>50</v>
      </c>
      <c r="G3597" s="24" t="str">
        <f>IF(F3597="","",F3597&amp;"@"&amp;COUNTIF($F$1:F3597,F3597))</f>
        <v>50@14</v>
      </c>
      <c r="H3597" s="24" t="str">
        <f t="shared" si="56"/>
        <v>M.youtube.com</v>
      </c>
      <c r="J3597" s="24" t="str">
        <f>IF(F3597="","",INDEX('기사 리스트'!B:B,MATCH("https://skinnonews.com"&amp;A3597,'기사 리스트'!C:C,0)))</f>
        <v>[에너지食] 어둠을 밝히던 등유가 거대한 비행기를 띄운다고?!</v>
      </c>
    </row>
    <row r="3598" spans="1:10">
      <c r="A3598" s="30" t="s">
        <v>3171</v>
      </c>
      <c r="B3598" s="30" t="s">
        <v>2911</v>
      </c>
      <c r="C3598" s="30">
        <v>1</v>
      </c>
      <c r="D3598" s="30">
        <v>1</v>
      </c>
      <c r="F3598" s="24" t="str">
        <f>IFERROR(MATCH(A3598,기사별유입!$J$3:$J$3072,0),"")</f>
        <v/>
      </c>
      <c r="G3598" s="24" t="str">
        <f>IF(F3598="","",F3598&amp;"@"&amp;COUNTIF($F$1:F3598,F3598))</f>
        <v/>
      </c>
      <c r="H3598" s="24" t="str">
        <f t="shared" si="56"/>
        <v>Naver 검색</v>
      </c>
      <c r="J3598" s="24" t="str">
        <f>IF(F3598="","",INDEX('기사 리스트'!B:B,MATCH("https://skinnonews.com"&amp;A3598,'기사 리스트'!C:C,0)))</f>
        <v/>
      </c>
    </row>
    <row r="3599" spans="1:10">
      <c r="A3599" s="30" t="s">
        <v>3111</v>
      </c>
      <c r="B3599" s="30" t="s">
        <v>2911</v>
      </c>
      <c r="C3599" s="30">
        <v>1</v>
      </c>
      <c r="D3599" s="30">
        <v>1</v>
      </c>
      <c r="F3599" s="24" t="str">
        <f>IFERROR(MATCH(A3599,기사별유입!$J$3:$J$3072,0),"")</f>
        <v/>
      </c>
      <c r="G3599" s="24" t="str">
        <f>IF(F3599="","",F3599&amp;"@"&amp;COUNTIF($F$1:F3599,F3599))</f>
        <v/>
      </c>
      <c r="H3599" s="24" t="str">
        <f t="shared" si="56"/>
        <v>Naver 검색</v>
      </c>
      <c r="J3599" s="24" t="str">
        <f>IF(F3599="","",INDEX('기사 리스트'!B:B,MATCH("https://skinnonews.com"&amp;A3599,'기사 리스트'!C:C,0)))</f>
        <v/>
      </c>
    </row>
    <row r="3600" spans="1:10">
      <c r="A3600" s="30" t="s">
        <v>3111</v>
      </c>
      <c r="B3600" s="30" t="s">
        <v>2959</v>
      </c>
      <c r="C3600" s="30">
        <v>1</v>
      </c>
      <c r="D3600" s="30">
        <v>1</v>
      </c>
      <c r="F3600" s="24" t="str">
        <f>IFERROR(MATCH(A3600,기사별유입!$J$3:$J$3072,0),"")</f>
        <v/>
      </c>
      <c r="G3600" s="24" t="str">
        <f>IF(F3600="","",F3600&amp;"@"&amp;COUNTIF($F$1:F3600,F3600))</f>
        <v/>
      </c>
      <c r="H3600" s="24" t="str">
        <f t="shared" si="56"/>
        <v>News.google.com</v>
      </c>
      <c r="J3600" s="24" t="str">
        <f>IF(F3600="","",INDEX('기사 리스트'!B:B,MATCH("https://skinnonews.com"&amp;A3600,'기사 리스트'!C:C,0)))</f>
        <v/>
      </c>
    </row>
    <row r="3601" spans="1:10">
      <c r="A3601" s="30" t="s">
        <v>3111</v>
      </c>
      <c r="B3601" s="30" t="s">
        <v>2917</v>
      </c>
      <c r="C3601" s="30">
        <v>1</v>
      </c>
      <c r="D3601" s="30">
        <v>1</v>
      </c>
      <c r="F3601" s="24" t="str">
        <f>IFERROR(MATCH(A3601,기사별유입!$J$3:$J$3072,0),"")</f>
        <v/>
      </c>
      <c r="G3601" s="24" t="str">
        <f>IF(F3601="","",F3601&amp;"@"&amp;COUNTIF($F$1:F3601,F3601))</f>
        <v/>
      </c>
      <c r="H3601" s="24" t="str">
        <f t="shared" si="56"/>
        <v>Skincheonpetrochem.com</v>
      </c>
      <c r="J3601" s="24" t="str">
        <f>IF(F3601="","",INDEX('기사 리스트'!B:B,MATCH("https://skinnonews.com"&amp;A3601,'기사 리스트'!C:C,0)))</f>
        <v/>
      </c>
    </row>
    <row r="3602" spans="1:10">
      <c r="A3602" s="30" t="s">
        <v>3134</v>
      </c>
      <c r="B3602" s="30" t="s">
        <v>2909</v>
      </c>
      <c r="C3602" s="30">
        <v>1</v>
      </c>
      <c r="D3602" s="30">
        <v>1</v>
      </c>
      <c r="F3602" s="24" t="str">
        <f>IFERROR(MATCH(A3602,기사별유입!$J$3:$J$3072,0),"")</f>
        <v/>
      </c>
      <c r="G3602" s="24" t="str">
        <f>IF(F3602="","",F3602&amp;"@"&amp;COUNTIF($F$1:F3602,F3602))</f>
        <v/>
      </c>
      <c r="H3602" s="24" t="str">
        <f t="shared" si="56"/>
        <v>직접유입</v>
      </c>
      <c r="J3602" s="24" t="str">
        <f>IF(F3602="","",INDEX('기사 리스트'!B:B,MATCH("https://skinnonews.com"&amp;A3602,'기사 리스트'!C:C,0)))</f>
        <v/>
      </c>
    </row>
    <row r="3603" spans="1:10">
      <c r="A3603" s="30" t="s">
        <v>3127</v>
      </c>
      <c r="B3603" s="30" t="s">
        <v>2969</v>
      </c>
      <c r="C3603" s="30">
        <v>1</v>
      </c>
      <c r="D3603" s="30">
        <v>1</v>
      </c>
      <c r="F3603" s="24" t="str">
        <f>IFERROR(MATCH(A3603,기사별유입!$J$3:$J$3072,0),"")</f>
        <v/>
      </c>
      <c r="G3603" s="24" t="str">
        <f>IF(F3603="","",F3603&amp;"@"&amp;COUNTIF($F$1:F3603,F3603))</f>
        <v/>
      </c>
      <c r="H3603" s="24" t="str">
        <f t="shared" si="56"/>
        <v>Link.inpock.co.kr</v>
      </c>
      <c r="J3603" s="24" t="str">
        <f>IF(F3603="","",INDEX('기사 리스트'!B:B,MATCH("https://skinnonews.com"&amp;A3603,'기사 리스트'!C:C,0)))</f>
        <v/>
      </c>
    </row>
    <row r="3604" spans="1:10">
      <c r="A3604" s="30" t="s">
        <v>3127</v>
      </c>
      <c r="B3604" s="30" t="s">
        <v>2925</v>
      </c>
      <c r="C3604" s="30">
        <v>1</v>
      </c>
      <c r="D3604" s="30">
        <v>1</v>
      </c>
      <c r="F3604" s="24" t="str">
        <f>IFERROR(MATCH(A3604,기사별유입!$J$3:$J$3072,0),"")</f>
        <v/>
      </c>
      <c r="G3604" s="24" t="str">
        <f>IF(F3604="","",F3604&amp;"@"&amp;COUNTIF($F$1:F3604,F3604))</f>
        <v/>
      </c>
      <c r="H3604" s="24" t="str">
        <f t="shared" si="56"/>
        <v>Naver.com</v>
      </c>
      <c r="J3604" s="24" t="str">
        <f>IF(F3604="","",INDEX('기사 리스트'!B:B,MATCH("https://skinnonews.com"&amp;A3604,'기사 리스트'!C:C,0)))</f>
        <v/>
      </c>
    </row>
    <row r="3605" spans="1:10">
      <c r="A3605" s="30" t="s">
        <v>3127</v>
      </c>
      <c r="B3605" s="30" t="s">
        <v>2923</v>
      </c>
      <c r="C3605" s="30">
        <v>1</v>
      </c>
      <c r="D3605" s="30">
        <v>1</v>
      </c>
      <c r="F3605" s="24" t="str">
        <f>IFERROR(MATCH(A3605,기사별유입!$J$3:$J$3072,0),"")</f>
        <v/>
      </c>
      <c r="G3605" s="24" t="str">
        <f>IF(F3605="","",F3605&amp;"@"&amp;COUNTIF($F$1:F3605,F3605))</f>
        <v/>
      </c>
      <c r="H3605" s="24" t="str">
        <f t="shared" si="56"/>
        <v>Ozmailer.com</v>
      </c>
      <c r="J3605" s="24" t="str">
        <f>IF(F3605="","",INDEX('기사 리스트'!B:B,MATCH("https://skinnonews.com"&amp;A3605,'기사 리스트'!C:C,0)))</f>
        <v/>
      </c>
    </row>
    <row r="3606" spans="1:10">
      <c r="A3606" s="30" t="s">
        <v>3127</v>
      </c>
      <c r="B3606" s="30" t="s">
        <v>2920</v>
      </c>
      <c r="C3606" s="30">
        <v>1</v>
      </c>
      <c r="D3606" s="30">
        <v>1</v>
      </c>
      <c r="F3606" s="24" t="str">
        <f>IFERROR(MATCH(A3606,기사별유입!$J$3:$J$3072,0),"")</f>
        <v/>
      </c>
      <c r="G3606" s="24" t="str">
        <f>IF(F3606="","",F3606&amp;"@"&amp;COUNTIF($F$1:F3606,F3606))</f>
        <v/>
      </c>
      <c r="H3606" s="24" t="str">
        <f t="shared" si="56"/>
        <v>Skenmove.com</v>
      </c>
      <c r="J3606" s="24" t="str">
        <f>IF(F3606="","",INDEX('기사 리스트'!B:B,MATCH("https://skinnonews.com"&amp;A3606,'기사 리스트'!C:C,0)))</f>
        <v/>
      </c>
    </row>
    <row r="3607" spans="1:10">
      <c r="A3607" s="30" t="s">
        <v>3127</v>
      </c>
      <c r="B3607" s="30" t="s">
        <v>2915</v>
      </c>
      <c r="C3607" s="30">
        <v>1</v>
      </c>
      <c r="D3607" s="30">
        <v>1</v>
      </c>
      <c r="F3607" s="24" t="str">
        <f>IFERROR(MATCH(A3607,기사별유입!$J$3:$J$3072,0),"")</f>
        <v/>
      </c>
      <c r="G3607" s="24" t="str">
        <f>IF(F3607="","",F3607&amp;"@"&amp;COUNTIF($F$1:F3607,F3607))</f>
        <v/>
      </c>
      <c r="H3607" s="24" t="str">
        <f t="shared" si="56"/>
        <v>Skgeocentric.com</v>
      </c>
      <c r="J3607" s="24" t="str">
        <f>IF(F3607="","",INDEX('기사 리스트'!B:B,MATCH("https://skinnonews.com"&amp;A3607,'기사 리스트'!C:C,0)))</f>
        <v/>
      </c>
    </row>
    <row r="3608" spans="1:10">
      <c r="A3608" s="30" t="s">
        <v>3127</v>
      </c>
      <c r="B3608" s="30" t="s">
        <v>4601</v>
      </c>
      <c r="C3608" s="30">
        <v>1</v>
      </c>
      <c r="D3608" s="30">
        <v>1</v>
      </c>
      <c r="F3608" s="24" t="str">
        <f>IFERROR(MATCH(A3608,기사별유입!$J$3:$J$3072,0),"")</f>
        <v/>
      </c>
      <c r="G3608" s="24" t="str">
        <f>IF(F3608="","",F3608&amp;"@"&amp;COUNTIF($F$1:F3608,F3608))</f>
        <v/>
      </c>
      <c r="H3608" s="24" t="str">
        <f t="shared" si="56"/>
        <v>Usc-word-edit.officeapps.live.com</v>
      </c>
      <c r="J3608" s="24" t="str">
        <f>IF(F3608="","",INDEX('기사 리스트'!B:B,MATCH("https://skinnonews.com"&amp;A3608,'기사 리스트'!C:C,0)))</f>
        <v/>
      </c>
    </row>
    <row r="3609" spans="1:10">
      <c r="A3609" s="30" t="s">
        <v>3115</v>
      </c>
      <c r="B3609" s="30" t="s">
        <v>2963</v>
      </c>
      <c r="C3609" s="30">
        <v>1</v>
      </c>
      <c r="D3609" s="30">
        <v>1</v>
      </c>
      <c r="F3609" s="24" t="str">
        <f>IFERROR(MATCH(A3609,기사별유입!$J$3:$J$3072,0),"")</f>
        <v/>
      </c>
      <c r="G3609" s="24" t="str">
        <f>IF(F3609="","",F3609&amp;"@"&amp;COUNTIF($F$1:F3609,F3609))</f>
        <v/>
      </c>
      <c r="H3609" s="24" t="str">
        <f t="shared" si="56"/>
        <v>Daum</v>
      </c>
      <c r="J3609" s="24" t="str">
        <f>IF(F3609="","",INDEX('기사 리스트'!B:B,MATCH("https://skinnonews.com"&amp;A3609,'기사 리스트'!C:C,0)))</f>
        <v/>
      </c>
    </row>
    <row r="3610" spans="1:10">
      <c r="A3610" s="30" t="s">
        <v>3115</v>
      </c>
      <c r="B3610" s="30" t="s">
        <v>2935</v>
      </c>
      <c r="C3610" s="30">
        <v>1</v>
      </c>
      <c r="D3610" s="30">
        <v>1</v>
      </c>
      <c r="F3610" s="24" t="str">
        <f>IFERROR(MATCH(A3610,기사별유입!$J$3:$J$3072,0),"")</f>
        <v/>
      </c>
      <c r="G3610" s="24" t="str">
        <f>IF(F3610="","",F3610&amp;"@"&amp;COUNTIF($F$1:F3610,F3610))</f>
        <v/>
      </c>
      <c r="H3610" s="24" t="str">
        <f t="shared" si="56"/>
        <v>M.search.naver.com</v>
      </c>
      <c r="J3610" s="24" t="str">
        <f>IF(F3610="","",INDEX('기사 리스트'!B:B,MATCH("https://skinnonews.com"&amp;A3610,'기사 리스트'!C:C,0)))</f>
        <v/>
      </c>
    </row>
    <row r="3611" spans="1:10">
      <c r="A3611" s="30" t="s">
        <v>3110</v>
      </c>
      <c r="B3611" s="30" t="s">
        <v>2913</v>
      </c>
      <c r="C3611" s="30">
        <v>1</v>
      </c>
      <c r="D3611" s="30">
        <v>1</v>
      </c>
      <c r="F3611" s="24" t="str">
        <f>IFERROR(MATCH(A3611,기사별유입!$J$3:$J$3072,0),"")</f>
        <v/>
      </c>
      <c r="G3611" s="24" t="str">
        <f>IF(F3611="","",F3611&amp;"@"&amp;COUNTIF($F$1:F3611,F3611))</f>
        <v/>
      </c>
      <c r="H3611" s="24" t="str">
        <f t="shared" si="56"/>
        <v>Sk-on.com</v>
      </c>
      <c r="J3611" s="24" t="str">
        <f>IF(F3611="","",INDEX('기사 리스트'!B:B,MATCH("https://skinnonews.com"&amp;A3611,'기사 리스트'!C:C,0)))</f>
        <v/>
      </c>
    </row>
    <row r="3612" spans="1:10">
      <c r="A3612" s="30" t="s">
        <v>3110</v>
      </c>
      <c r="B3612" s="30" t="s">
        <v>2921</v>
      </c>
      <c r="C3612" s="30">
        <v>1</v>
      </c>
      <c r="D3612" s="30">
        <v>1</v>
      </c>
      <c r="F3612" s="24" t="str">
        <f>IFERROR(MATCH(A3612,기사별유입!$J$3:$J$3072,0),"")</f>
        <v/>
      </c>
      <c r="G3612" s="24" t="str">
        <f>IF(F3612="","",F3612&amp;"@"&amp;COUNTIF($F$1:F3612,F3612))</f>
        <v/>
      </c>
      <c r="H3612" s="24" t="str">
        <f t="shared" si="56"/>
        <v>Skietechnology.com</v>
      </c>
      <c r="J3612" s="24" t="str">
        <f>IF(F3612="","",INDEX('기사 리스트'!B:B,MATCH("https://skinnonews.com"&amp;A3612,'기사 리스트'!C:C,0)))</f>
        <v/>
      </c>
    </row>
    <row r="3613" spans="1:10">
      <c r="A3613" s="30" t="s">
        <v>3109</v>
      </c>
      <c r="B3613" s="30" t="s">
        <v>2911</v>
      </c>
      <c r="C3613" s="30">
        <v>1</v>
      </c>
      <c r="D3613" s="30">
        <v>1</v>
      </c>
      <c r="F3613" s="24" t="str">
        <f>IFERROR(MATCH(A3613,기사별유입!$J$3:$J$3072,0),"")</f>
        <v/>
      </c>
      <c r="G3613" s="24" t="str">
        <f>IF(F3613="","",F3613&amp;"@"&amp;COUNTIF($F$1:F3613,F3613))</f>
        <v/>
      </c>
      <c r="H3613" s="24" t="str">
        <f t="shared" si="56"/>
        <v>Naver 검색</v>
      </c>
      <c r="J3613" s="24" t="str">
        <f>IF(F3613="","",INDEX('기사 리스트'!B:B,MATCH("https://skinnonews.com"&amp;A3613,'기사 리스트'!C:C,0)))</f>
        <v/>
      </c>
    </row>
    <row r="3614" spans="1:10">
      <c r="A3614" s="30" t="s">
        <v>3109</v>
      </c>
      <c r="B3614" s="30" t="s">
        <v>2925</v>
      </c>
      <c r="C3614" s="30">
        <v>1</v>
      </c>
      <c r="D3614" s="30">
        <v>1</v>
      </c>
      <c r="F3614" s="24" t="str">
        <f>IFERROR(MATCH(A3614,기사별유입!$J$3:$J$3072,0),"")</f>
        <v/>
      </c>
      <c r="G3614" s="24" t="str">
        <f>IF(F3614="","",F3614&amp;"@"&amp;COUNTIF($F$1:F3614,F3614))</f>
        <v/>
      </c>
      <c r="H3614" s="24" t="str">
        <f t="shared" si="56"/>
        <v>Naver.com</v>
      </c>
      <c r="J3614" s="24" t="str">
        <f>IF(F3614="","",INDEX('기사 리스트'!B:B,MATCH("https://skinnonews.com"&amp;A3614,'기사 리스트'!C:C,0)))</f>
        <v/>
      </c>
    </row>
    <row r="3615" spans="1:10">
      <c r="A3615" s="30" t="s">
        <v>3116</v>
      </c>
      <c r="B3615" s="30" t="s">
        <v>3433</v>
      </c>
      <c r="C3615" s="30">
        <v>1</v>
      </c>
      <c r="D3615" s="30">
        <v>1</v>
      </c>
      <c r="F3615" s="24" t="str">
        <f>IFERROR(MATCH(A3615,기사별유입!$J$3:$J$3072,0),"")</f>
        <v/>
      </c>
      <c r="G3615" s="24" t="str">
        <f>IF(F3615="","",F3615&amp;"@"&amp;COUNTIF($F$1:F3615,F3615))</f>
        <v/>
      </c>
      <c r="H3615" s="24" t="str">
        <f t="shared" si="56"/>
        <v>M193.mailplug.com</v>
      </c>
      <c r="J3615" s="24" t="str">
        <f>IF(F3615="","",INDEX('기사 리스트'!B:B,MATCH("https://skinnonews.com"&amp;A3615,'기사 리스트'!C:C,0)))</f>
        <v/>
      </c>
    </row>
    <row r="3616" spans="1:10">
      <c r="A3616" s="30" t="s">
        <v>3116</v>
      </c>
      <c r="B3616" s="30" t="s">
        <v>2924</v>
      </c>
      <c r="C3616" s="30">
        <v>1</v>
      </c>
      <c r="D3616" s="30">
        <v>1</v>
      </c>
      <c r="F3616" s="24" t="str">
        <f>IFERROR(MATCH(A3616,기사별유입!$J$3:$J$3072,0),"")</f>
        <v/>
      </c>
      <c r="G3616" s="24" t="str">
        <f>IF(F3616="","",F3616&amp;"@"&amp;COUNTIF($F$1:F3616,F3616))</f>
        <v/>
      </c>
      <c r="H3616" s="24" t="str">
        <f t="shared" si="56"/>
        <v>Newsletter</v>
      </c>
      <c r="J3616" s="24" t="str">
        <f>IF(F3616="","",INDEX('기사 리스트'!B:B,MATCH("https://skinnonews.com"&amp;A3616,'기사 리스트'!C:C,0)))</f>
        <v/>
      </c>
    </row>
    <row r="3617" spans="1:10">
      <c r="A3617" s="30" t="s">
        <v>3116</v>
      </c>
      <c r="B3617" s="30" t="s">
        <v>2936</v>
      </c>
      <c r="C3617" s="30">
        <v>1</v>
      </c>
      <c r="D3617" s="30">
        <v>1</v>
      </c>
      <c r="F3617" s="24" t="str">
        <f>IFERROR(MATCH(A3617,기사별유입!$J$3:$J$3072,0),"")</f>
        <v/>
      </c>
      <c r="G3617" s="24" t="str">
        <f>IF(F3617="","",F3617&amp;"@"&amp;COUNTIF($F$1:F3617,F3617))</f>
        <v/>
      </c>
      <c r="H3617" s="24" t="str">
        <f t="shared" si="56"/>
        <v>Skearthon.com</v>
      </c>
      <c r="J3617" s="24" t="str">
        <f>IF(F3617="","",INDEX('기사 리스트'!B:B,MATCH("https://skinnonews.com"&amp;A3617,'기사 리스트'!C:C,0)))</f>
        <v/>
      </c>
    </row>
    <row r="3618" spans="1:10">
      <c r="A3618" s="30" t="s">
        <v>3116</v>
      </c>
      <c r="B3618" s="30" t="s">
        <v>2920</v>
      </c>
      <c r="C3618" s="30">
        <v>1</v>
      </c>
      <c r="D3618" s="30">
        <v>1</v>
      </c>
      <c r="F3618" s="24" t="str">
        <f>IFERROR(MATCH(A3618,기사별유입!$J$3:$J$3072,0),"")</f>
        <v/>
      </c>
      <c r="G3618" s="24" t="str">
        <f>IF(F3618="","",F3618&amp;"@"&amp;COUNTIF($F$1:F3618,F3618))</f>
        <v/>
      </c>
      <c r="H3618" s="24" t="str">
        <f t="shared" si="56"/>
        <v>Skenmove.com</v>
      </c>
      <c r="J3618" s="24" t="str">
        <f>IF(F3618="","",INDEX('기사 리스트'!B:B,MATCH("https://skinnonews.com"&amp;A3618,'기사 리스트'!C:C,0)))</f>
        <v/>
      </c>
    </row>
    <row r="3619" spans="1:10">
      <c r="A3619" s="30" t="s">
        <v>3116</v>
      </c>
      <c r="B3619" s="30" t="s">
        <v>2931</v>
      </c>
      <c r="C3619" s="30">
        <v>1</v>
      </c>
      <c r="D3619" s="30">
        <v>1</v>
      </c>
      <c r="F3619" s="24" t="str">
        <f>IFERROR(MATCH(A3619,기사별유입!$J$3:$J$3072,0),"")</f>
        <v/>
      </c>
      <c r="G3619" s="24" t="str">
        <f>IF(F3619="","",F3619&amp;"@"&amp;COUNTIF($F$1:F3619,F3619))</f>
        <v/>
      </c>
      <c r="H3619" s="24" t="str">
        <f t="shared" si="56"/>
        <v>Sktradinginternational.com</v>
      </c>
      <c r="J3619" s="24" t="str">
        <f>IF(F3619="","",INDEX('기사 리스트'!B:B,MATCH("https://skinnonews.com"&amp;A3619,'기사 리스트'!C:C,0)))</f>
        <v/>
      </c>
    </row>
    <row r="3620" spans="1:10">
      <c r="A3620" s="30" t="s">
        <v>3107</v>
      </c>
      <c r="B3620" s="30" t="s">
        <v>3000</v>
      </c>
      <c r="C3620" s="30">
        <v>1</v>
      </c>
      <c r="D3620" s="30">
        <v>1</v>
      </c>
      <c r="F3620" s="24">
        <f>IFERROR(MATCH(A3620,기사별유입!$J$3:$J$3072,0),"")</f>
        <v>14</v>
      </c>
      <c r="G3620" s="24" t="str">
        <f>IF(F3620="","",F3620&amp;"@"&amp;COUNTIF($F$1:F3620,F3620))</f>
        <v>14@6</v>
      </c>
      <c r="H3620" s="24" t="str">
        <f t="shared" si="56"/>
        <v>Analytics.naver.com</v>
      </c>
      <c r="J3620" s="24" t="str">
        <f>IF(F3620="","",INDEX('기사 리스트'!B:B,MATCH("https://skinnonews.com"&amp;A3620,'기사 리스트'!C:C,0)))</f>
        <v>SK이노베이션-SK E&amp;S 합병안 압도적 찬성으로 통과… ”자산 100조원 규모 아태 최대 민간 에너지기업 첫발”</v>
      </c>
    </row>
    <row r="3621" spans="1:10">
      <c r="A3621" s="30" t="s">
        <v>3107</v>
      </c>
      <c r="B3621" s="30" t="s">
        <v>2959</v>
      </c>
      <c r="C3621" s="30">
        <v>1</v>
      </c>
      <c r="D3621" s="30">
        <v>1</v>
      </c>
      <c r="F3621" s="24">
        <f>IFERROR(MATCH(A3621,기사별유입!$J$3:$J$3072,0),"")</f>
        <v>14</v>
      </c>
      <c r="G3621" s="24" t="str">
        <f>IF(F3621="","",F3621&amp;"@"&amp;COUNTIF($F$1:F3621,F3621))</f>
        <v>14@7</v>
      </c>
      <c r="H3621" s="24" t="str">
        <f t="shared" si="56"/>
        <v>News.google.com</v>
      </c>
      <c r="J3621" s="24" t="str">
        <f>IF(F3621="","",INDEX('기사 리스트'!B:B,MATCH("https://skinnonews.com"&amp;A3621,'기사 리스트'!C:C,0)))</f>
        <v>SK이노베이션-SK E&amp;S 합병안 압도적 찬성으로 통과… ”자산 100조원 규모 아태 최대 민간 에너지기업 첫발”</v>
      </c>
    </row>
    <row r="3622" spans="1:10">
      <c r="A3622" s="30" t="s">
        <v>3107</v>
      </c>
      <c r="B3622" s="30" t="s">
        <v>2923</v>
      </c>
      <c r="C3622" s="30">
        <v>1</v>
      </c>
      <c r="D3622" s="30">
        <v>1</v>
      </c>
      <c r="F3622" s="24">
        <f>IFERROR(MATCH(A3622,기사별유입!$J$3:$J$3072,0),"")</f>
        <v>14</v>
      </c>
      <c r="G3622" s="24" t="str">
        <f>IF(F3622="","",F3622&amp;"@"&amp;COUNTIF($F$1:F3622,F3622))</f>
        <v>14@8</v>
      </c>
      <c r="H3622" s="24" t="str">
        <f t="shared" si="56"/>
        <v>Ozmailer.com</v>
      </c>
      <c r="J3622" s="24" t="str">
        <f>IF(F3622="","",INDEX('기사 리스트'!B:B,MATCH("https://skinnonews.com"&amp;A3622,'기사 리스트'!C:C,0)))</f>
        <v>SK이노베이션-SK E&amp;S 합병안 압도적 찬성으로 통과… ”자산 100조원 규모 아태 최대 민간 에너지기업 첫발”</v>
      </c>
    </row>
    <row r="3623" spans="1:10">
      <c r="A3623" s="30" t="s">
        <v>3107</v>
      </c>
      <c r="B3623" s="30" t="s">
        <v>2913</v>
      </c>
      <c r="C3623" s="30">
        <v>1</v>
      </c>
      <c r="D3623" s="30">
        <v>1</v>
      </c>
      <c r="F3623" s="24">
        <f>IFERROR(MATCH(A3623,기사별유입!$J$3:$J$3072,0),"")</f>
        <v>14</v>
      </c>
      <c r="G3623" s="24" t="str">
        <f>IF(F3623="","",F3623&amp;"@"&amp;COUNTIF($F$1:F3623,F3623))</f>
        <v>14@9</v>
      </c>
      <c r="H3623" s="24" t="str">
        <f t="shared" si="56"/>
        <v>Sk-on.com</v>
      </c>
      <c r="J3623" s="24" t="str">
        <f>IF(F3623="","",INDEX('기사 리스트'!B:B,MATCH("https://skinnonews.com"&amp;A3623,'기사 리스트'!C:C,0)))</f>
        <v>SK이노베이션-SK E&amp;S 합병안 압도적 찬성으로 통과… ”자산 100조원 규모 아태 최대 민간 에너지기업 첫발”</v>
      </c>
    </row>
    <row r="3624" spans="1:10">
      <c r="A3624" s="30" t="s">
        <v>3107</v>
      </c>
      <c r="B3624" s="30" t="s">
        <v>2918</v>
      </c>
      <c r="C3624" s="30">
        <v>1</v>
      </c>
      <c r="D3624" s="30">
        <v>1</v>
      </c>
      <c r="F3624" s="24">
        <f>IFERROR(MATCH(A3624,기사별유입!$J$3:$J$3072,0),"")</f>
        <v>14</v>
      </c>
      <c r="G3624" s="24" t="str">
        <f>IF(F3624="","",F3624&amp;"@"&amp;COUNTIF($F$1:F3624,F3624))</f>
        <v>14@10</v>
      </c>
      <c r="H3624" s="24" t="str">
        <f t="shared" si="56"/>
        <v>Skenergy.com</v>
      </c>
      <c r="J3624" s="24" t="str">
        <f>IF(F3624="","",INDEX('기사 리스트'!B:B,MATCH("https://skinnonews.com"&amp;A3624,'기사 리스트'!C:C,0)))</f>
        <v>SK이노베이션-SK E&amp;S 합병안 압도적 찬성으로 통과… ”자산 100조원 규모 아태 최대 민간 에너지기업 첫발”</v>
      </c>
    </row>
    <row r="3625" spans="1:10">
      <c r="A3625" s="30" t="s">
        <v>3107</v>
      </c>
      <c r="B3625" s="30" t="s">
        <v>2934</v>
      </c>
      <c r="C3625" s="30">
        <v>1</v>
      </c>
      <c r="D3625" s="30">
        <v>1</v>
      </c>
      <c r="F3625" s="24">
        <f>IFERROR(MATCH(A3625,기사별유입!$J$3:$J$3072,0),"")</f>
        <v>14</v>
      </c>
      <c r="G3625" s="24" t="str">
        <f>IF(F3625="","",F3625&amp;"@"&amp;COUNTIF($F$1:F3625,F3625))</f>
        <v>14@11</v>
      </c>
      <c r="H3625" s="24" t="str">
        <f t="shared" si="56"/>
        <v>Skinnovation.co.kr</v>
      </c>
      <c r="J3625" s="24" t="str">
        <f>IF(F3625="","",INDEX('기사 리스트'!B:B,MATCH("https://skinnonews.com"&amp;A3625,'기사 리스트'!C:C,0)))</f>
        <v>SK이노베이션-SK E&amp;S 합병안 압도적 찬성으로 통과… ”자산 100조원 규모 아태 최대 민간 에너지기업 첫발”</v>
      </c>
    </row>
    <row r="3626" spans="1:10">
      <c r="A3626" s="30" t="s">
        <v>3124</v>
      </c>
      <c r="B3626" s="30" t="s">
        <v>2926</v>
      </c>
      <c r="C3626" s="30">
        <v>1</v>
      </c>
      <c r="D3626" s="30">
        <v>1</v>
      </c>
      <c r="F3626" s="24" t="str">
        <f>IFERROR(MATCH(A3626,기사별유입!$J$3:$J$3072,0),"")</f>
        <v/>
      </c>
      <c r="G3626" s="24" t="str">
        <f>IF(F3626="","",F3626&amp;"@"&amp;COUNTIF($F$1:F3626,F3626))</f>
        <v/>
      </c>
      <c r="H3626" s="24" t="str">
        <f t="shared" si="56"/>
        <v>Instagramstory</v>
      </c>
      <c r="J3626" s="24" t="str">
        <f>IF(F3626="","",INDEX('기사 리스트'!B:B,MATCH("https://skinnonews.com"&amp;A3626,'기사 리스트'!C:C,0)))</f>
        <v/>
      </c>
    </row>
    <row r="3627" spans="1:10">
      <c r="A3627" s="30" t="s">
        <v>3124</v>
      </c>
      <c r="B3627" s="30" t="s">
        <v>2925</v>
      </c>
      <c r="C3627" s="30">
        <v>1</v>
      </c>
      <c r="D3627" s="30">
        <v>1</v>
      </c>
      <c r="F3627" s="24" t="str">
        <f>IFERROR(MATCH(A3627,기사별유입!$J$3:$J$3072,0),"")</f>
        <v/>
      </c>
      <c r="G3627" s="24" t="str">
        <f>IF(F3627="","",F3627&amp;"@"&amp;COUNTIF($F$1:F3627,F3627))</f>
        <v/>
      </c>
      <c r="H3627" s="24" t="str">
        <f t="shared" si="56"/>
        <v>Naver.com</v>
      </c>
      <c r="J3627" s="24" t="str">
        <f>IF(F3627="","",INDEX('기사 리스트'!B:B,MATCH("https://skinnonews.com"&amp;A3627,'기사 리스트'!C:C,0)))</f>
        <v/>
      </c>
    </row>
    <row r="3628" spans="1:10">
      <c r="A3628" s="30" t="s">
        <v>3124</v>
      </c>
      <c r="B3628" s="30" t="s">
        <v>2917</v>
      </c>
      <c r="C3628" s="30">
        <v>1</v>
      </c>
      <c r="D3628" s="30">
        <v>1</v>
      </c>
      <c r="F3628" s="24" t="str">
        <f>IFERROR(MATCH(A3628,기사별유입!$J$3:$J$3072,0),"")</f>
        <v/>
      </c>
      <c r="G3628" s="24" t="str">
        <f>IF(F3628="","",F3628&amp;"@"&amp;COUNTIF($F$1:F3628,F3628))</f>
        <v/>
      </c>
      <c r="H3628" s="24" t="str">
        <f t="shared" si="56"/>
        <v>Skincheonpetrochem.com</v>
      </c>
      <c r="J3628" s="24" t="str">
        <f>IF(F3628="","",INDEX('기사 리스트'!B:B,MATCH("https://skinnonews.com"&amp;A3628,'기사 리스트'!C:C,0)))</f>
        <v/>
      </c>
    </row>
    <row r="3629" spans="1:10">
      <c r="A3629" s="30" t="s">
        <v>3206</v>
      </c>
      <c r="B3629" s="30" t="s">
        <v>2909</v>
      </c>
      <c r="C3629" s="30">
        <v>1</v>
      </c>
      <c r="D3629" s="30">
        <v>1</v>
      </c>
      <c r="F3629" s="24" t="str">
        <f>IFERROR(MATCH(A3629,기사별유입!$J$3:$J$3072,0),"")</f>
        <v/>
      </c>
      <c r="G3629" s="24" t="str">
        <f>IF(F3629="","",F3629&amp;"@"&amp;COUNTIF($F$1:F3629,F3629))</f>
        <v/>
      </c>
      <c r="H3629" s="24" t="str">
        <f t="shared" si="56"/>
        <v>직접유입</v>
      </c>
      <c r="J3629" s="24" t="str">
        <f>IF(F3629="","",INDEX('기사 리스트'!B:B,MATCH("https://skinnonews.com"&amp;A3629,'기사 리스트'!C:C,0)))</f>
        <v/>
      </c>
    </row>
    <row r="3630" spans="1:10">
      <c r="A3630" s="30" t="s">
        <v>3206</v>
      </c>
      <c r="B3630" s="30" t="s">
        <v>2910</v>
      </c>
      <c r="C3630" s="30">
        <v>1</v>
      </c>
      <c r="D3630" s="30">
        <v>1</v>
      </c>
      <c r="F3630" s="24" t="str">
        <f>IFERROR(MATCH(A3630,기사별유입!$J$3:$J$3072,0),"")</f>
        <v/>
      </c>
      <c r="G3630" s="24" t="str">
        <f>IF(F3630="","",F3630&amp;"@"&amp;COUNTIF($F$1:F3630,F3630))</f>
        <v/>
      </c>
      <c r="H3630" s="24" t="str">
        <f t="shared" si="56"/>
        <v>Google 검색</v>
      </c>
      <c r="J3630" s="24" t="str">
        <f>IF(F3630="","",INDEX('기사 리스트'!B:B,MATCH("https://skinnonews.com"&amp;A3630,'기사 리스트'!C:C,0)))</f>
        <v/>
      </c>
    </row>
    <row r="3631" spans="1:10">
      <c r="A3631" s="30" t="s">
        <v>3206</v>
      </c>
      <c r="B3631" s="30" t="s">
        <v>2911</v>
      </c>
      <c r="C3631" s="30">
        <v>1</v>
      </c>
      <c r="D3631" s="30">
        <v>1</v>
      </c>
      <c r="F3631" s="24" t="str">
        <f>IFERROR(MATCH(A3631,기사별유입!$J$3:$J$3072,0),"")</f>
        <v/>
      </c>
      <c r="G3631" s="24" t="str">
        <f>IF(F3631="","",F3631&amp;"@"&amp;COUNTIF($F$1:F3631,F3631))</f>
        <v/>
      </c>
      <c r="H3631" s="24" t="str">
        <f t="shared" si="56"/>
        <v>Naver 검색</v>
      </c>
      <c r="J3631" s="24" t="str">
        <f>IF(F3631="","",INDEX('기사 리스트'!B:B,MATCH("https://skinnonews.com"&amp;A3631,'기사 리스트'!C:C,0)))</f>
        <v/>
      </c>
    </row>
    <row r="3632" spans="1:10">
      <c r="A3632" s="30" t="s">
        <v>3480</v>
      </c>
      <c r="B3632" s="30" t="s">
        <v>3000</v>
      </c>
      <c r="C3632" s="30">
        <v>1</v>
      </c>
      <c r="D3632" s="30">
        <v>1</v>
      </c>
      <c r="F3632" s="24">
        <f>IFERROR(MATCH(A3632,기사별유입!$J$3:$J$3072,0),"")</f>
        <v>2</v>
      </c>
      <c r="G3632" s="24" t="str">
        <f>IF(F3632="","",F3632&amp;"@"&amp;COUNTIF($F$1:F3632,F3632))</f>
        <v>2@12</v>
      </c>
      <c r="H3632" s="24" t="str">
        <f t="shared" si="56"/>
        <v>Analytics.naver.com</v>
      </c>
      <c r="J3632" s="24" t="str">
        <f>IF(F3632="","",INDEX('기사 리스트'!B:B,MATCH("https://skinnonews.com"&amp;A3632,'기사 리스트'!C:C,0)))</f>
        <v>손때 묻어 누렇게 변한 케이스? 누군가 밟아서 하얗게 변한 의자? 정말 우리가 잘못 관리한 걸까?</v>
      </c>
    </row>
    <row r="3633" spans="1:10">
      <c r="A3633" s="30" t="s">
        <v>3480</v>
      </c>
      <c r="B3633" s="30" t="s">
        <v>2916</v>
      </c>
      <c r="C3633" s="30">
        <v>1</v>
      </c>
      <c r="D3633" s="30">
        <v>1</v>
      </c>
      <c r="F3633" s="24">
        <f>IFERROR(MATCH(A3633,기사별유입!$J$3:$J$3072,0),"")</f>
        <v>2</v>
      </c>
      <c r="G3633" s="24" t="str">
        <f>IF(F3633="","",F3633&amp;"@"&amp;COUNTIF($F$1:F3633,F3633))</f>
        <v>2@13</v>
      </c>
      <c r="H3633" s="24" t="str">
        <f t="shared" si="56"/>
        <v>Bing</v>
      </c>
      <c r="J3633" s="24" t="str">
        <f>IF(F3633="","",INDEX('기사 리스트'!B:B,MATCH("https://skinnonews.com"&amp;A3633,'기사 리스트'!C:C,0)))</f>
        <v>손때 묻어 누렇게 변한 케이스? 누군가 밟아서 하얗게 변한 의자? 정말 우리가 잘못 관리한 걸까?</v>
      </c>
    </row>
    <row r="3634" spans="1:10">
      <c r="A3634" s="30" t="s">
        <v>3480</v>
      </c>
      <c r="B3634" s="30" t="s">
        <v>2981</v>
      </c>
      <c r="C3634" s="30">
        <v>1</v>
      </c>
      <c r="D3634" s="30">
        <v>1</v>
      </c>
      <c r="F3634" s="24">
        <f>IFERROR(MATCH(A3634,기사별유입!$J$3:$J$3072,0),"")</f>
        <v>2</v>
      </c>
      <c r="G3634" s="24" t="str">
        <f>IF(F3634="","",F3634&amp;"@"&amp;COUNTIF($F$1:F3634,F3634))</f>
        <v>2@14</v>
      </c>
      <c r="H3634" s="24" t="str">
        <f t="shared" si="56"/>
        <v>Dailytodaily.com</v>
      </c>
      <c r="J3634" s="24" t="str">
        <f>IF(F3634="","",INDEX('기사 리스트'!B:B,MATCH("https://skinnonews.com"&amp;A3634,'기사 리스트'!C:C,0)))</f>
        <v>손때 묻어 누렇게 변한 케이스? 누군가 밟아서 하얗게 변한 의자? 정말 우리가 잘못 관리한 걸까?</v>
      </c>
    </row>
    <row r="3635" spans="1:10">
      <c r="A3635" s="30" t="s">
        <v>3480</v>
      </c>
      <c r="B3635" s="30" t="s">
        <v>2969</v>
      </c>
      <c r="C3635" s="30">
        <v>1</v>
      </c>
      <c r="D3635" s="30">
        <v>1</v>
      </c>
      <c r="F3635" s="24">
        <f>IFERROR(MATCH(A3635,기사별유입!$J$3:$J$3072,0),"")</f>
        <v>2</v>
      </c>
      <c r="G3635" s="24" t="str">
        <f>IF(F3635="","",F3635&amp;"@"&amp;COUNTIF($F$1:F3635,F3635))</f>
        <v>2@15</v>
      </c>
      <c r="H3635" s="24" t="str">
        <f t="shared" si="56"/>
        <v>Link.inpock.co.kr</v>
      </c>
      <c r="J3635" s="24" t="str">
        <f>IF(F3635="","",INDEX('기사 리스트'!B:B,MATCH("https://skinnonews.com"&amp;A3635,'기사 리스트'!C:C,0)))</f>
        <v>손때 묻어 누렇게 변한 케이스? 누군가 밟아서 하얗게 변한 의자? 정말 우리가 잘못 관리한 걸까?</v>
      </c>
    </row>
    <row r="3636" spans="1:10">
      <c r="A3636" s="30" t="s">
        <v>3480</v>
      </c>
      <c r="B3636" s="30" t="s">
        <v>2958</v>
      </c>
      <c r="C3636" s="30">
        <v>1</v>
      </c>
      <c r="D3636" s="30">
        <v>1</v>
      </c>
      <c r="F3636" s="24">
        <f>IFERROR(MATCH(A3636,기사별유입!$J$3:$J$3072,0),"")</f>
        <v>2</v>
      </c>
      <c r="G3636" s="24" t="str">
        <f>IF(F3636="","",F3636&amp;"@"&amp;COUNTIF($F$1:F3636,F3636))</f>
        <v>2@16</v>
      </c>
      <c r="H3636" s="24" t="str">
        <f t="shared" si="56"/>
        <v>M.facebook.com</v>
      </c>
      <c r="J3636" s="24" t="str">
        <f>IF(F3636="","",INDEX('기사 리스트'!B:B,MATCH("https://skinnonews.com"&amp;A3636,'기사 리스트'!C:C,0)))</f>
        <v>손때 묻어 누렇게 변한 케이스? 누군가 밟아서 하얗게 변한 의자? 정말 우리가 잘못 관리한 걸까?</v>
      </c>
    </row>
    <row r="3637" spans="1:10">
      <c r="A3637" s="30" t="s">
        <v>3480</v>
      </c>
      <c r="B3637" s="30" t="s">
        <v>2935</v>
      </c>
      <c r="C3637" s="30">
        <v>1</v>
      </c>
      <c r="D3637" s="30">
        <v>1</v>
      </c>
      <c r="F3637" s="24">
        <f>IFERROR(MATCH(A3637,기사별유입!$J$3:$J$3072,0),"")</f>
        <v>2</v>
      </c>
      <c r="G3637" s="24" t="str">
        <f>IF(F3637="","",F3637&amp;"@"&amp;COUNTIF($F$1:F3637,F3637))</f>
        <v>2@17</v>
      </c>
      <c r="H3637" s="24" t="str">
        <f t="shared" si="56"/>
        <v>M.search.naver.com</v>
      </c>
      <c r="J3637" s="24" t="str">
        <f>IF(F3637="","",INDEX('기사 리스트'!B:B,MATCH("https://skinnonews.com"&amp;A3637,'기사 리스트'!C:C,0)))</f>
        <v>손때 묻어 누렇게 변한 케이스? 누군가 밟아서 하얗게 변한 의자? 정말 우리가 잘못 관리한 걸까?</v>
      </c>
    </row>
    <row r="3638" spans="1:10">
      <c r="A3638" s="30" t="s">
        <v>3480</v>
      </c>
      <c r="B3638" s="30" t="s">
        <v>2998</v>
      </c>
      <c r="C3638" s="30">
        <v>1</v>
      </c>
      <c r="D3638" s="30">
        <v>1</v>
      </c>
      <c r="F3638" s="24">
        <f>IFERROR(MATCH(A3638,기사별유입!$J$3:$J$3072,0),"")</f>
        <v>2</v>
      </c>
      <c r="G3638" s="24" t="str">
        <f>IF(F3638="","",F3638&amp;"@"&amp;COUNTIF($F$1:F3638,F3638))</f>
        <v>2@18</v>
      </c>
      <c r="H3638" s="24" t="str">
        <f t="shared" si="56"/>
        <v>Search.zum.com</v>
      </c>
      <c r="J3638" s="24" t="str">
        <f>IF(F3638="","",INDEX('기사 리스트'!B:B,MATCH("https://skinnonews.com"&amp;A3638,'기사 리스트'!C:C,0)))</f>
        <v>손때 묻어 누렇게 변한 케이스? 누군가 밟아서 하얗게 변한 의자? 정말 우리가 잘못 관리한 걸까?</v>
      </c>
    </row>
    <row r="3639" spans="1:10">
      <c r="A3639" s="30" t="s">
        <v>3480</v>
      </c>
      <c r="B3639" s="30" t="s">
        <v>2918</v>
      </c>
      <c r="C3639" s="30">
        <v>1</v>
      </c>
      <c r="D3639" s="30">
        <v>1</v>
      </c>
      <c r="F3639" s="24">
        <f>IFERROR(MATCH(A3639,기사별유입!$J$3:$J$3072,0),"")</f>
        <v>2</v>
      </c>
      <c r="G3639" s="24" t="str">
        <f>IF(F3639="","",F3639&amp;"@"&amp;COUNTIF($F$1:F3639,F3639))</f>
        <v>2@19</v>
      </c>
      <c r="H3639" s="24" t="str">
        <f t="shared" si="56"/>
        <v>Skenergy.com</v>
      </c>
      <c r="J3639" s="24" t="str">
        <f>IF(F3639="","",INDEX('기사 리스트'!B:B,MATCH("https://skinnonews.com"&amp;A3639,'기사 리스트'!C:C,0)))</f>
        <v>손때 묻어 누렇게 변한 케이스? 누군가 밟아서 하얗게 변한 의자? 정말 우리가 잘못 관리한 걸까?</v>
      </c>
    </row>
    <row r="3640" spans="1:10">
      <c r="A3640" s="30" t="s">
        <v>3480</v>
      </c>
      <c r="B3640" s="30" t="s">
        <v>2920</v>
      </c>
      <c r="C3640" s="30">
        <v>1</v>
      </c>
      <c r="D3640" s="30">
        <v>1</v>
      </c>
      <c r="F3640" s="24">
        <f>IFERROR(MATCH(A3640,기사별유입!$J$3:$J$3072,0),"")</f>
        <v>2</v>
      </c>
      <c r="G3640" s="24" t="str">
        <f>IF(F3640="","",F3640&amp;"@"&amp;COUNTIF($F$1:F3640,F3640))</f>
        <v>2@20</v>
      </c>
      <c r="H3640" s="24" t="str">
        <f t="shared" si="56"/>
        <v>Skenmove.com</v>
      </c>
      <c r="J3640" s="24" t="str">
        <f>IF(F3640="","",INDEX('기사 리스트'!B:B,MATCH("https://skinnonews.com"&amp;A3640,'기사 리스트'!C:C,0)))</f>
        <v>손때 묻어 누렇게 변한 케이스? 누군가 밟아서 하얗게 변한 의자? 정말 우리가 잘못 관리한 걸까?</v>
      </c>
    </row>
    <row r="3641" spans="1:10">
      <c r="A3641" s="30" t="s">
        <v>3491</v>
      </c>
      <c r="B3641" s="30" t="s">
        <v>2914</v>
      </c>
      <c r="C3641" s="30">
        <v>1</v>
      </c>
      <c r="D3641" s="30">
        <v>1</v>
      </c>
      <c r="F3641" s="24">
        <f>IFERROR(MATCH(A3641,기사별유입!$J$3:$J$3072,0),"")</f>
        <v>94</v>
      </c>
      <c r="G3641" s="24" t="str">
        <f>IF(F3641="","",F3641&amp;"@"&amp;COUNTIF($F$1:F3641,F3641))</f>
        <v>94@7</v>
      </c>
      <c r="H3641" s="24" t="str">
        <f t="shared" si="56"/>
        <v>Enclean.com</v>
      </c>
      <c r="J3641" s="24" t="str">
        <f>IF(F3641="","",INDEX('기사 리스트'!B:B,MATCH("https://skinnonews.com"&amp;A3641,'기사 리스트'!C:C,0)))</f>
        <v>SK인천석유화학과 함께하는 우리동네 Culture Plus+ ‘한 여름밤의 콘서트’ 진행</v>
      </c>
    </row>
    <row r="3642" spans="1:10">
      <c r="A3642" s="30" t="s">
        <v>3491</v>
      </c>
      <c r="B3642" s="30" t="s">
        <v>2913</v>
      </c>
      <c r="C3642" s="30">
        <v>1</v>
      </c>
      <c r="D3642" s="30">
        <v>1</v>
      </c>
      <c r="F3642" s="24">
        <f>IFERROR(MATCH(A3642,기사별유입!$J$3:$J$3072,0),"")</f>
        <v>94</v>
      </c>
      <c r="G3642" s="24" t="str">
        <f>IF(F3642="","",F3642&amp;"@"&amp;COUNTIF($F$1:F3642,F3642))</f>
        <v>94@8</v>
      </c>
      <c r="H3642" s="24" t="str">
        <f t="shared" si="56"/>
        <v>Sk-on.com</v>
      </c>
      <c r="J3642" s="24" t="str">
        <f>IF(F3642="","",INDEX('기사 리스트'!B:B,MATCH("https://skinnonews.com"&amp;A3642,'기사 리스트'!C:C,0)))</f>
        <v>SK인천석유화학과 함께하는 우리동네 Culture Plus+ ‘한 여름밤의 콘서트’ 진행</v>
      </c>
    </row>
    <row r="3643" spans="1:10">
      <c r="A3643" s="30" t="s">
        <v>3491</v>
      </c>
      <c r="B3643" s="30" t="s">
        <v>2934</v>
      </c>
      <c r="C3643" s="30">
        <v>1</v>
      </c>
      <c r="D3643" s="30">
        <v>1</v>
      </c>
      <c r="F3643" s="24">
        <f>IFERROR(MATCH(A3643,기사별유입!$J$3:$J$3072,0),"")</f>
        <v>94</v>
      </c>
      <c r="G3643" s="24" t="str">
        <f>IF(F3643="","",F3643&amp;"@"&amp;COUNTIF($F$1:F3643,F3643))</f>
        <v>94@9</v>
      </c>
      <c r="H3643" s="24" t="str">
        <f t="shared" si="56"/>
        <v>Skinnovation.co.kr</v>
      </c>
      <c r="J3643" s="24" t="str">
        <f>IF(F3643="","",INDEX('기사 리스트'!B:B,MATCH("https://skinnonews.com"&amp;A3643,'기사 리스트'!C:C,0)))</f>
        <v>SK인천석유화학과 함께하는 우리동네 Culture Plus+ ‘한 여름밤의 콘서트’ 진행</v>
      </c>
    </row>
    <row r="3644" spans="1:10">
      <c r="A3644" s="30" t="s">
        <v>3536</v>
      </c>
      <c r="B3644" s="30" t="s">
        <v>2909</v>
      </c>
      <c r="C3644" s="30">
        <v>1</v>
      </c>
      <c r="D3644" s="30">
        <v>1</v>
      </c>
      <c r="F3644" s="24" t="str">
        <f>IFERROR(MATCH(A3644,기사별유입!$J$3:$J$3072,0),"")</f>
        <v/>
      </c>
      <c r="G3644" s="24" t="str">
        <f>IF(F3644="","",F3644&amp;"@"&amp;COUNTIF($F$1:F3644,F3644))</f>
        <v/>
      </c>
      <c r="H3644" s="24" t="str">
        <f t="shared" si="56"/>
        <v>직접유입</v>
      </c>
      <c r="J3644" s="24" t="str">
        <f>IF(F3644="","",INDEX('기사 리스트'!B:B,MATCH("https://skinnonews.com"&amp;A3644,'기사 리스트'!C:C,0)))</f>
        <v/>
      </c>
    </row>
    <row r="3645" spans="1:10">
      <c r="A3645" s="30" t="s">
        <v>3536</v>
      </c>
      <c r="B3645" s="30" t="s">
        <v>2977</v>
      </c>
      <c r="C3645" s="30">
        <v>1</v>
      </c>
      <c r="D3645" s="30">
        <v>1</v>
      </c>
      <c r="F3645" s="24" t="str">
        <f>IFERROR(MATCH(A3645,기사별유입!$J$3:$J$3072,0),"")</f>
        <v/>
      </c>
      <c r="G3645" s="24" t="str">
        <f>IF(F3645="","",F3645&amp;"@"&amp;COUNTIF($F$1:F3645,F3645))</f>
        <v/>
      </c>
      <c r="H3645" s="24" t="str">
        <f t="shared" si="56"/>
        <v>Facebook.com</v>
      </c>
      <c r="J3645" s="24" t="str">
        <f>IF(F3645="","",INDEX('기사 리스트'!B:B,MATCH("https://skinnonews.com"&amp;A3645,'기사 리스트'!C:C,0)))</f>
        <v/>
      </c>
    </row>
    <row r="3646" spans="1:10">
      <c r="A3646" s="30" t="s">
        <v>3482</v>
      </c>
      <c r="B3646" s="30" t="s">
        <v>2916</v>
      </c>
      <c r="C3646" s="30">
        <v>1</v>
      </c>
      <c r="D3646" s="30">
        <v>1</v>
      </c>
      <c r="F3646" s="24">
        <f>IFERROR(MATCH(A3646,기사별유입!$J$3:$J$3072,0),"")</f>
        <v>15</v>
      </c>
      <c r="G3646" s="24" t="str">
        <f>IF(F3646="","",F3646&amp;"@"&amp;COUNTIF($F$1:F3646,F3646))</f>
        <v>15@12</v>
      </c>
      <c r="H3646" s="24" t="str">
        <f t="shared" si="56"/>
        <v>Bing</v>
      </c>
      <c r="J3646" s="24" t="str">
        <f>IF(F3646="","",INDEX('기사 리스트'!B:B,MATCH("https://skinnonews.com"&amp;A3646,'기사 리스트'!C:C,0)))</f>
        <v>SK이노베이션, 발달장애 아동들과 ‘행복 여정’ 나서</v>
      </c>
    </row>
    <row r="3647" spans="1:10">
      <c r="A3647" s="30" t="s">
        <v>3482</v>
      </c>
      <c r="B3647" s="30" t="s">
        <v>2918</v>
      </c>
      <c r="C3647" s="30">
        <v>1</v>
      </c>
      <c r="D3647" s="30">
        <v>1</v>
      </c>
      <c r="F3647" s="24">
        <f>IFERROR(MATCH(A3647,기사별유입!$J$3:$J$3072,0),"")</f>
        <v>15</v>
      </c>
      <c r="G3647" s="24" t="str">
        <f>IF(F3647="","",F3647&amp;"@"&amp;COUNTIF($F$1:F3647,F3647))</f>
        <v>15@13</v>
      </c>
      <c r="H3647" s="24" t="str">
        <f t="shared" si="56"/>
        <v>Skenergy.com</v>
      </c>
      <c r="J3647" s="24" t="str">
        <f>IF(F3647="","",INDEX('기사 리스트'!B:B,MATCH("https://skinnonews.com"&amp;A3647,'기사 리스트'!C:C,0)))</f>
        <v>SK이노베이션, 발달장애 아동들과 ‘행복 여정’ 나서</v>
      </c>
    </row>
    <row r="3648" spans="1:10">
      <c r="A3648" s="30" t="s">
        <v>3510</v>
      </c>
      <c r="B3648" s="30" t="s">
        <v>2909</v>
      </c>
      <c r="C3648" s="30">
        <v>1</v>
      </c>
      <c r="D3648" s="30">
        <v>1</v>
      </c>
      <c r="F3648" s="24" t="str">
        <f>IFERROR(MATCH(A3648,기사별유입!$J$3:$J$3072,0),"")</f>
        <v/>
      </c>
      <c r="G3648" s="24" t="str">
        <f>IF(F3648="","",F3648&amp;"@"&amp;COUNTIF($F$1:F3648,F3648))</f>
        <v/>
      </c>
      <c r="H3648" s="24" t="str">
        <f t="shared" si="56"/>
        <v>직접유입</v>
      </c>
      <c r="J3648" s="24" t="str">
        <f>IF(F3648="","",INDEX('기사 리스트'!B:B,MATCH("https://skinnonews.com"&amp;A3648,'기사 리스트'!C:C,0)))</f>
        <v/>
      </c>
    </row>
    <row r="3649" spans="1:10">
      <c r="A3649" s="30" t="s">
        <v>3510</v>
      </c>
      <c r="B3649" s="30" t="s">
        <v>2911</v>
      </c>
      <c r="C3649" s="30">
        <v>1</v>
      </c>
      <c r="D3649" s="30">
        <v>1</v>
      </c>
      <c r="F3649" s="24" t="str">
        <f>IFERROR(MATCH(A3649,기사별유입!$J$3:$J$3072,0),"")</f>
        <v/>
      </c>
      <c r="G3649" s="24" t="str">
        <f>IF(F3649="","",F3649&amp;"@"&amp;COUNTIF($F$1:F3649,F3649))</f>
        <v/>
      </c>
      <c r="H3649" s="24" t="str">
        <f t="shared" si="56"/>
        <v>Naver 검색</v>
      </c>
      <c r="J3649" s="24" t="str">
        <f>IF(F3649="","",INDEX('기사 리스트'!B:B,MATCH("https://skinnonews.com"&amp;A3649,'기사 리스트'!C:C,0)))</f>
        <v/>
      </c>
    </row>
    <row r="3650" spans="1:10">
      <c r="A3650" s="30" t="s">
        <v>3484</v>
      </c>
      <c r="B3650" s="30" t="s">
        <v>3000</v>
      </c>
      <c r="C3650" s="30">
        <v>1</v>
      </c>
      <c r="D3650" s="30">
        <v>1</v>
      </c>
      <c r="F3650" s="24">
        <f>IFERROR(MATCH(A3650,기사별유입!$J$3:$J$3072,0),"")</f>
        <v>22</v>
      </c>
      <c r="G3650" s="24" t="str">
        <f>IF(F3650="","",F3650&amp;"@"&amp;COUNTIF($F$1:F3650,F3650))</f>
        <v>22@10</v>
      </c>
      <c r="H3650" s="24" t="str">
        <f t="shared" si="56"/>
        <v>Analytics.naver.com</v>
      </c>
      <c r="J3650" s="24" t="str">
        <f>IF(F3650="","",INDEX('기사 리스트'!B:B,MATCH("https://skinnonews.com"&amp;A3650,'기사 리스트'!C:C,0)))</f>
        <v>배터리 소재 전문가이자 반려견 사진작가? SK아이이테크놀로지 폴란드 법인 구성원, ‘우카시 그루젠(Łukasz Grudzień)’의 행복한 이중생활!</v>
      </c>
    </row>
    <row r="3651" spans="1:10">
      <c r="A3651" s="30" t="s">
        <v>3484</v>
      </c>
      <c r="B3651" s="30" t="s">
        <v>2916</v>
      </c>
      <c r="C3651" s="30">
        <v>1</v>
      </c>
      <c r="D3651" s="30">
        <v>1</v>
      </c>
      <c r="F3651" s="24">
        <f>IFERROR(MATCH(A3651,기사별유입!$J$3:$J$3072,0),"")</f>
        <v>22</v>
      </c>
      <c r="G3651" s="24" t="str">
        <f>IF(F3651="","",F3651&amp;"@"&amp;COUNTIF($F$1:F3651,F3651))</f>
        <v>22@11</v>
      </c>
      <c r="H3651" s="24" t="str">
        <f t="shared" ref="H3651:H3714" si="57">IF(B3651="naver","Naver 검색",IF(B3651="google","Google 검색",IF(B3651="(direct)","직접유입",UPPER(LEFT(B3651,1))&amp;MID(B3651,2,99))))</f>
        <v>Bing</v>
      </c>
      <c r="J3651" s="24" t="str">
        <f>IF(F3651="","",INDEX('기사 리스트'!B:B,MATCH("https://skinnonews.com"&amp;A3651,'기사 리스트'!C:C,0)))</f>
        <v>배터리 소재 전문가이자 반려견 사진작가? SK아이이테크놀로지 폴란드 법인 구성원, ‘우카시 그루젠(Łukasz Grudzień)’의 행복한 이중생활!</v>
      </c>
    </row>
    <row r="3652" spans="1:10">
      <c r="A3652" s="30" t="s">
        <v>3484</v>
      </c>
      <c r="B3652" s="30" t="s">
        <v>2963</v>
      </c>
      <c r="C3652" s="30">
        <v>1</v>
      </c>
      <c r="D3652" s="30">
        <v>1</v>
      </c>
      <c r="F3652" s="24">
        <f>IFERROR(MATCH(A3652,기사별유입!$J$3:$J$3072,0),"")</f>
        <v>22</v>
      </c>
      <c r="G3652" s="24" t="str">
        <f>IF(F3652="","",F3652&amp;"@"&amp;COUNTIF($F$1:F3652,F3652))</f>
        <v>22@12</v>
      </c>
      <c r="H3652" s="24" t="str">
        <f t="shared" si="57"/>
        <v>Daum</v>
      </c>
      <c r="J3652" s="24" t="str">
        <f>IF(F3652="","",INDEX('기사 리스트'!B:B,MATCH("https://skinnonews.com"&amp;A3652,'기사 리스트'!C:C,0)))</f>
        <v>배터리 소재 전문가이자 반려견 사진작가? SK아이이테크놀로지 폴란드 법인 구성원, ‘우카시 그루젠(Łukasz Grudzień)’의 행복한 이중생활!</v>
      </c>
    </row>
    <row r="3653" spans="1:10">
      <c r="A3653" s="30" t="s">
        <v>3484</v>
      </c>
      <c r="B3653" s="30" t="s">
        <v>2980</v>
      </c>
      <c r="C3653" s="30">
        <v>1</v>
      </c>
      <c r="D3653" s="30">
        <v>1</v>
      </c>
      <c r="F3653" s="24">
        <f>IFERROR(MATCH(A3653,기사별유입!$J$3:$J$3072,0),"")</f>
        <v>22</v>
      </c>
      <c r="G3653" s="24" t="str">
        <f>IF(F3653="","",F3653&amp;"@"&amp;COUNTIF($F$1:F3653,F3653))</f>
        <v>22@13</v>
      </c>
      <c r="H3653" s="24" t="str">
        <f t="shared" si="57"/>
        <v>L.instagram.com</v>
      </c>
      <c r="J3653" s="24" t="str">
        <f>IF(F3653="","",INDEX('기사 리스트'!B:B,MATCH("https://skinnonews.com"&amp;A3653,'기사 리스트'!C:C,0)))</f>
        <v>배터리 소재 전문가이자 반려견 사진작가? SK아이이테크놀로지 폴란드 법인 구성원, ‘우카시 그루젠(Łukasz Grudzień)’의 행복한 이중생활!</v>
      </c>
    </row>
    <row r="3654" spans="1:10">
      <c r="A3654" s="30" t="s">
        <v>3484</v>
      </c>
      <c r="B3654" s="30" t="s">
        <v>2935</v>
      </c>
      <c r="C3654" s="30">
        <v>1</v>
      </c>
      <c r="D3654" s="30">
        <v>1</v>
      </c>
      <c r="F3654" s="24">
        <f>IFERROR(MATCH(A3654,기사별유입!$J$3:$J$3072,0),"")</f>
        <v>22</v>
      </c>
      <c r="G3654" s="24" t="str">
        <f>IF(F3654="","",F3654&amp;"@"&amp;COUNTIF($F$1:F3654,F3654))</f>
        <v>22@14</v>
      </c>
      <c r="H3654" s="24" t="str">
        <f t="shared" si="57"/>
        <v>M.search.naver.com</v>
      </c>
      <c r="J3654" s="24" t="str">
        <f>IF(F3654="","",INDEX('기사 리스트'!B:B,MATCH("https://skinnonews.com"&amp;A3654,'기사 리스트'!C:C,0)))</f>
        <v>배터리 소재 전문가이자 반려견 사진작가? SK아이이테크놀로지 폴란드 법인 구성원, ‘우카시 그루젠(Łukasz Grudzień)’의 행복한 이중생활!</v>
      </c>
    </row>
    <row r="3655" spans="1:10">
      <c r="A3655" s="30" t="s">
        <v>3484</v>
      </c>
      <c r="B3655" s="30" t="s">
        <v>2925</v>
      </c>
      <c r="C3655" s="30">
        <v>1</v>
      </c>
      <c r="D3655" s="30">
        <v>1</v>
      </c>
      <c r="F3655" s="24">
        <f>IFERROR(MATCH(A3655,기사별유입!$J$3:$J$3072,0),"")</f>
        <v>22</v>
      </c>
      <c r="G3655" s="24" t="str">
        <f>IF(F3655="","",F3655&amp;"@"&amp;COUNTIF($F$1:F3655,F3655))</f>
        <v>22@15</v>
      </c>
      <c r="H3655" s="24" t="str">
        <f t="shared" si="57"/>
        <v>Naver.com</v>
      </c>
      <c r="J3655" s="24" t="str">
        <f>IF(F3655="","",INDEX('기사 리스트'!B:B,MATCH("https://skinnonews.com"&amp;A3655,'기사 리스트'!C:C,0)))</f>
        <v>배터리 소재 전문가이자 반려견 사진작가? SK아이이테크놀로지 폴란드 법인 구성원, ‘우카시 그루젠(Łukasz Grudzień)’의 행복한 이중생활!</v>
      </c>
    </row>
    <row r="3656" spans="1:10">
      <c r="A3656" s="30" t="s">
        <v>3484</v>
      </c>
      <c r="B3656" s="30" t="s">
        <v>2913</v>
      </c>
      <c r="C3656" s="30">
        <v>1</v>
      </c>
      <c r="D3656" s="30">
        <v>1</v>
      </c>
      <c r="F3656" s="24">
        <f>IFERROR(MATCH(A3656,기사별유입!$J$3:$J$3072,0),"")</f>
        <v>22</v>
      </c>
      <c r="G3656" s="24" t="str">
        <f>IF(F3656="","",F3656&amp;"@"&amp;COUNTIF($F$1:F3656,F3656))</f>
        <v>22@16</v>
      </c>
      <c r="H3656" s="24" t="str">
        <f t="shared" si="57"/>
        <v>Sk-on.com</v>
      </c>
      <c r="J3656" s="24" t="str">
        <f>IF(F3656="","",INDEX('기사 리스트'!B:B,MATCH("https://skinnonews.com"&amp;A3656,'기사 리스트'!C:C,0)))</f>
        <v>배터리 소재 전문가이자 반려견 사진작가? SK아이이테크놀로지 폴란드 법인 구성원, ‘우카시 그루젠(Łukasz Grudzień)’의 행복한 이중생활!</v>
      </c>
    </row>
    <row r="3657" spans="1:10">
      <c r="A3657" s="30" t="s">
        <v>3484</v>
      </c>
      <c r="B3657" s="30" t="s">
        <v>2918</v>
      </c>
      <c r="C3657" s="30">
        <v>1</v>
      </c>
      <c r="D3657" s="30">
        <v>1</v>
      </c>
      <c r="F3657" s="24">
        <f>IFERROR(MATCH(A3657,기사별유입!$J$3:$J$3072,0),"")</f>
        <v>22</v>
      </c>
      <c r="G3657" s="24" t="str">
        <f>IF(F3657="","",F3657&amp;"@"&amp;COUNTIF($F$1:F3657,F3657))</f>
        <v>22@17</v>
      </c>
      <c r="H3657" s="24" t="str">
        <f t="shared" si="57"/>
        <v>Skenergy.com</v>
      </c>
      <c r="J3657" s="24" t="str">
        <f>IF(F3657="","",INDEX('기사 리스트'!B:B,MATCH("https://skinnonews.com"&amp;A3657,'기사 리스트'!C:C,0)))</f>
        <v>배터리 소재 전문가이자 반려견 사진작가? SK아이이테크놀로지 폴란드 법인 구성원, ‘우카시 그루젠(Łukasz Grudzień)’의 행복한 이중생활!</v>
      </c>
    </row>
    <row r="3658" spans="1:10">
      <c r="A3658" s="30" t="s">
        <v>3484</v>
      </c>
      <c r="B3658" s="30" t="s">
        <v>2920</v>
      </c>
      <c r="C3658" s="30">
        <v>1</v>
      </c>
      <c r="D3658" s="30">
        <v>1</v>
      </c>
      <c r="F3658" s="24">
        <f>IFERROR(MATCH(A3658,기사별유입!$J$3:$J$3072,0),"")</f>
        <v>22</v>
      </c>
      <c r="G3658" s="24" t="str">
        <f>IF(F3658="","",F3658&amp;"@"&amp;COUNTIF($F$1:F3658,F3658))</f>
        <v>22@18</v>
      </c>
      <c r="H3658" s="24" t="str">
        <f t="shared" si="57"/>
        <v>Skenmove.com</v>
      </c>
      <c r="J3658" s="24" t="str">
        <f>IF(F3658="","",INDEX('기사 리스트'!B:B,MATCH("https://skinnonews.com"&amp;A3658,'기사 리스트'!C:C,0)))</f>
        <v>배터리 소재 전문가이자 반려견 사진작가? SK아이이테크놀로지 폴란드 법인 구성원, ‘우카시 그루젠(Łukasz Grudzień)’의 행복한 이중생활!</v>
      </c>
    </row>
    <row r="3659" spans="1:10">
      <c r="A3659" s="30" t="s">
        <v>3484</v>
      </c>
      <c r="B3659" s="30" t="s">
        <v>2956</v>
      </c>
      <c r="C3659" s="30">
        <v>1</v>
      </c>
      <c r="D3659" s="30">
        <v>1</v>
      </c>
      <c r="F3659" s="24">
        <f>IFERROR(MATCH(A3659,기사별유입!$J$3:$J$3072,0),"")</f>
        <v>22</v>
      </c>
      <c r="G3659" s="24" t="str">
        <f>IF(F3659="","",F3659&amp;"@"&amp;COUNTIF($F$1:F3659,F3659))</f>
        <v>22@19</v>
      </c>
      <c r="H3659" s="24" t="str">
        <f t="shared" si="57"/>
        <v>Skglobalchemical.com</v>
      </c>
      <c r="J3659" s="24" t="str">
        <f>IF(F3659="","",INDEX('기사 리스트'!B:B,MATCH("https://skinnonews.com"&amp;A3659,'기사 리스트'!C:C,0)))</f>
        <v>배터리 소재 전문가이자 반려견 사진작가? SK아이이테크놀로지 폴란드 법인 구성원, ‘우카시 그루젠(Łukasz Grudzień)’의 행복한 이중생활!</v>
      </c>
    </row>
    <row r="3660" spans="1:10">
      <c r="A3660" s="30" t="s">
        <v>3484</v>
      </c>
      <c r="B3660" s="30" t="s">
        <v>2939</v>
      </c>
      <c r="C3660" s="30">
        <v>1</v>
      </c>
      <c r="D3660" s="30">
        <v>1</v>
      </c>
      <c r="F3660" s="24">
        <f>IFERROR(MATCH(A3660,기사별유입!$J$3:$J$3072,0),"")</f>
        <v>22</v>
      </c>
      <c r="G3660" s="24" t="str">
        <f>IF(F3660="","",F3660&amp;"@"&amp;COUNTIF($F$1:F3660,F3660))</f>
        <v>22@20</v>
      </c>
      <c r="H3660" s="24" t="str">
        <f t="shared" si="57"/>
        <v>Youtube.com</v>
      </c>
      <c r="J3660" s="24" t="str">
        <f>IF(F3660="","",INDEX('기사 리스트'!B:B,MATCH("https://skinnonews.com"&amp;A3660,'기사 리스트'!C:C,0)))</f>
        <v>배터리 소재 전문가이자 반려견 사진작가? SK아이이테크놀로지 폴란드 법인 구성원, ‘우카시 그루젠(Łukasz Grudzień)’의 행복한 이중생활!</v>
      </c>
    </row>
    <row r="3661" spans="1:10">
      <c r="A3661" s="30" t="s">
        <v>3489</v>
      </c>
      <c r="B3661" s="30" t="s">
        <v>2959</v>
      </c>
      <c r="C3661" s="30">
        <v>1</v>
      </c>
      <c r="D3661" s="30">
        <v>1</v>
      </c>
      <c r="F3661" s="24">
        <f>IFERROR(MATCH(A3661,기사별유입!$J$3:$J$3072,0),"")</f>
        <v>68</v>
      </c>
      <c r="G3661" s="24" t="str">
        <f>IF(F3661="","",F3661&amp;"@"&amp;COUNTIF($F$1:F3661,F3661))</f>
        <v>68@8</v>
      </c>
      <c r="H3661" s="24" t="str">
        <f t="shared" si="57"/>
        <v>News.google.com</v>
      </c>
      <c r="J3661" s="24" t="str">
        <f>IF(F3661="","",INDEX('기사 리스트'!B:B,MATCH("https://skinnonews.com"&amp;A3661,'기사 리스트'!C:C,0)))</f>
        <v>SK어스온, 말레이시아 광구 개발 타당성 검증 나선다</v>
      </c>
    </row>
    <row r="3662" spans="1:10">
      <c r="A3662" s="30" t="s">
        <v>3489</v>
      </c>
      <c r="B3662" s="30" t="s">
        <v>2918</v>
      </c>
      <c r="C3662" s="30">
        <v>1</v>
      </c>
      <c r="D3662" s="30">
        <v>1</v>
      </c>
      <c r="F3662" s="24">
        <f>IFERROR(MATCH(A3662,기사별유입!$J$3:$J$3072,0),"")</f>
        <v>68</v>
      </c>
      <c r="G3662" s="24" t="str">
        <f>IF(F3662="","",F3662&amp;"@"&amp;COUNTIF($F$1:F3662,F3662))</f>
        <v>68@9</v>
      </c>
      <c r="H3662" s="24" t="str">
        <f t="shared" si="57"/>
        <v>Skenergy.com</v>
      </c>
      <c r="J3662" s="24" t="str">
        <f>IF(F3662="","",INDEX('기사 리스트'!B:B,MATCH("https://skinnonews.com"&amp;A3662,'기사 리스트'!C:C,0)))</f>
        <v>SK어스온, 말레이시아 광구 개발 타당성 검증 나선다</v>
      </c>
    </row>
    <row r="3663" spans="1:10">
      <c r="A3663" s="30" t="s">
        <v>3489</v>
      </c>
      <c r="B3663" s="30" t="s">
        <v>2915</v>
      </c>
      <c r="C3663" s="30">
        <v>1</v>
      </c>
      <c r="D3663" s="30">
        <v>1</v>
      </c>
      <c r="F3663" s="24">
        <f>IFERROR(MATCH(A3663,기사별유입!$J$3:$J$3072,0),"")</f>
        <v>68</v>
      </c>
      <c r="G3663" s="24" t="str">
        <f>IF(F3663="","",F3663&amp;"@"&amp;COUNTIF($F$1:F3663,F3663))</f>
        <v>68@10</v>
      </c>
      <c r="H3663" s="24" t="str">
        <f t="shared" si="57"/>
        <v>Skgeocentric.com</v>
      </c>
      <c r="J3663" s="24" t="str">
        <f>IF(F3663="","",INDEX('기사 리스트'!B:B,MATCH("https://skinnonews.com"&amp;A3663,'기사 리스트'!C:C,0)))</f>
        <v>SK어스온, 말레이시아 광구 개발 타당성 검증 나선다</v>
      </c>
    </row>
    <row r="3664" spans="1:10">
      <c r="A3664" s="30" t="s">
        <v>3489</v>
      </c>
      <c r="B3664" s="30" t="s">
        <v>2917</v>
      </c>
      <c r="C3664" s="30">
        <v>1</v>
      </c>
      <c r="D3664" s="30">
        <v>1</v>
      </c>
      <c r="F3664" s="24">
        <f>IFERROR(MATCH(A3664,기사별유입!$J$3:$J$3072,0),"")</f>
        <v>68</v>
      </c>
      <c r="G3664" s="24" t="str">
        <f>IF(F3664="","",F3664&amp;"@"&amp;COUNTIF($F$1:F3664,F3664))</f>
        <v>68@11</v>
      </c>
      <c r="H3664" s="24" t="str">
        <f t="shared" si="57"/>
        <v>Skincheonpetrochem.com</v>
      </c>
      <c r="J3664" s="24" t="str">
        <f>IF(F3664="","",INDEX('기사 리스트'!B:B,MATCH("https://skinnonews.com"&amp;A3664,'기사 리스트'!C:C,0)))</f>
        <v>SK어스온, 말레이시아 광구 개발 타당성 검증 나선다</v>
      </c>
    </row>
    <row r="3665" spans="1:10">
      <c r="A3665" s="30" t="s">
        <v>3489</v>
      </c>
      <c r="B3665" s="30" t="s">
        <v>2931</v>
      </c>
      <c r="C3665" s="30">
        <v>1</v>
      </c>
      <c r="D3665" s="30">
        <v>1</v>
      </c>
      <c r="F3665" s="24">
        <f>IFERROR(MATCH(A3665,기사별유입!$J$3:$J$3072,0),"")</f>
        <v>68</v>
      </c>
      <c r="G3665" s="24" t="str">
        <f>IF(F3665="","",F3665&amp;"@"&amp;COUNTIF($F$1:F3665,F3665))</f>
        <v>68@12</v>
      </c>
      <c r="H3665" s="24" t="str">
        <f t="shared" si="57"/>
        <v>Sktradinginternational.com</v>
      </c>
      <c r="J3665" s="24" t="str">
        <f>IF(F3665="","",INDEX('기사 리스트'!B:B,MATCH("https://skinnonews.com"&amp;A3665,'기사 리스트'!C:C,0)))</f>
        <v>SK어스온, 말레이시아 광구 개발 타당성 검증 나선다</v>
      </c>
    </row>
    <row r="3666" spans="1:10">
      <c r="A3666" s="30" t="s">
        <v>3485</v>
      </c>
      <c r="B3666" s="30" t="s">
        <v>2989</v>
      </c>
      <c r="C3666" s="30">
        <v>1</v>
      </c>
      <c r="D3666" s="30">
        <v>1</v>
      </c>
      <c r="F3666" s="24">
        <f>IFERROR(MATCH(A3666,기사별유입!$J$3:$J$3072,0),"")</f>
        <v>26</v>
      </c>
      <c r="G3666" s="24" t="str">
        <f>IF(F3666="","",F3666&amp;"@"&amp;COUNTIF($F$1:F3666,F3666))</f>
        <v>26@9</v>
      </c>
      <c r="H3666" s="24" t="str">
        <f t="shared" si="57"/>
        <v>App.asana.com</v>
      </c>
      <c r="J3666" s="24" t="str">
        <f>IF(F3666="","",INDEX('기사 리스트'!B:B,MATCH("https://skinnonews.com"&amp;A3666,'기사 리스트'!C:C,0)))</f>
        <v>한화-SK, ‘불타지 않는 ESS’ 세계최초 개발… “글로벌 친환경 선박시장 공략”</v>
      </c>
    </row>
    <row r="3667" spans="1:10">
      <c r="A3667" s="30" t="s">
        <v>3485</v>
      </c>
      <c r="B3667" s="30" t="s">
        <v>4640</v>
      </c>
      <c r="C3667" s="30">
        <v>1</v>
      </c>
      <c r="D3667" s="30">
        <v>1</v>
      </c>
      <c r="F3667" s="24">
        <f>IFERROR(MATCH(A3667,기사별유입!$J$3:$J$3072,0),"")</f>
        <v>26</v>
      </c>
      <c r="G3667" s="24" t="str">
        <f>IF(F3667="","",F3667&amp;"@"&amp;COUNTIF($F$1:F3667,F3667))</f>
        <v>26@10</v>
      </c>
      <c r="H3667" s="24" t="str">
        <f t="shared" si="57"/>
        <v>Beta.goover.ai</v>
      </c>
      <c r="J3667" s="24" t="str">
        <f>IF(F3667="","",INDEX('기사 리스트'!B:B,MATCH("https://skinnonews.com"&amp;A3667,'기사 리스트'!C:C,0)))</f>
        <v>한화-SK, ‘불타지 않는 ESS’ 세계최초 개발… “글로벌 친환경 선박시장 공략”</v>
      </c>
    </row>
    <row r="3668" spans="1:10">
      <c r="A3668" s="30" t="s">
        <v>3485</v>
      </c>
      <c r="B3668" s="30" t="s">
        <v>2916</v>
      </c>
      <c r="C3668" s="30">
        <v>1</v>
      </c>
      <c r="D3668" s="30">
        <v>1</v>
      </c>
      <c r="F3668" s="24">
        <f>IFERROR(MATCH(A3668,기사별유입!$J$3:$J$3072,0),"")</f>
        <v>26</v>
      </c>
      <c r="G3668" s="24" t="str">
        <f>IF(F3668="","",F3668&amp;"@"&amp;COUNTIF($F$1:F3668,F3668))</f>
        <v>26@11</v>
      </c>
      <c r="H3668" s="24" t="str">
        <f t="shared" si="57"/>
        <v>Bing</v>
      </c>
      <c r="J3668" s="24" t="str">
        <f>IF(F3668="","",INDEX('기사 리스트'!B:B,MATCH("https://skinnonews.com"&amp;A3668,'기사 리스트'!C:C,0)))</f>
        <v>한화-SK, ‘불타지 않는 ESS’ 세계최초 개발… “글로벌 친환경 선박시장 공략”</v>
      </c>
    </row>
    <row r="3669" spans="1:10">
      <c r="A3669" s="30" t="s">
        <v>3485</v>
      </c>
      <c r="B3669" s="30" t="s">
        <v>3413</v>
      </c>
      <c r="C3669" s="30">
        <v>1</v>
      </c>
      <c r="D3669" s="30">
        <v>1</v>
      </c>
      <c r="F3669" s="24">
        <f>IFERROR(MATCH(A3669,기사별유입!$J$3:$J$3072,0),"")</f>
        <v>26</v>
      </c>
      <c r="G3669" s="24" t="str">
        <f>IF(F3669="","",F3669&amp;"@"&amp;COUNTIF($F$1:F3669,F3669))</f>
        <v>26@12</v>
      </c>
      <c r="H3669" s="24" t="str">
        <f t="shared" si="57"/>
        <v>Chatgpt.com</v>
      </c>
      <c r="J3669" s="24" t="str">
        <f>IF(F3669="","",INDEX('기사 리스트'!B:B,MATCH("https://skinnonews.com"&amp;A3669,'기사 리스트'!C:C,0)))</f>
        <v>한화-SK, ‘불타지 않는 ESS’ 세계최초 개발… “글로벌 친환경 선박시장 공략”</v>
      </c>
    </row>
    <row r="3670" spans="1:10">
      <c r="A3670" s="30" t="s">
        <v>3485</v>
      </c>
      <c r="B3670" s="30" t="s">
        <v>2934</v>
      </c>
      <c r="C3670" s="30">
        <v>1</v>
      </c>
      <c r="D3670" s="30">
        <v>1</v>
      </c>
      <c r="F3670" s="24">
        <f>IFERROR(MATCH(A3670,기사별유입!$J$3:$J$3072,0),"")</f>
        <v>26</v>
      </c>
      <c r="G3670" s="24" t="str">
        <f>IF(F3670="","",F3670&amp;"@"&amp;COUNTIF($F$1:F3670,F3670))</f>
        <v>26@13</v>
      </c>
      <c r="H3670" s="24" t="str">
        <f t="shared" si="57"/>
        <v>Skinnovation.co.kr</v>
      </c>
      <c r="J3670" s="24" t="str">
        <f>IF(F3670="","",INDEX('기사 리스트'!B:B,MATCH("https://skinnonews.com"&amp;A3670,'기사 리스트'!C:C,0)))</f>
        <v>한화-SK, ‘불타지 않는 ESS’ 세계최초 개발… “글로벌 친환경 선박시장 공략”</v>
      </c>
    </row>
    <row r="3671" spans="1:10">
      <c r="A3671" s="30" t="s">
        <v>3483</v>
      </c>
      <c r="B3671" s="30" t="s">
        <v>2928</v>
      </c>
      <c r="C3671" s="30">
        <v>1</v>
      </c>
      <c r="D3671" s="30">
        <v>1</v>
      </c>
      <c r="F3671" s="24">
        <f>IFERROR(MATCH(A3671,기사별유입!$J$3:$J$3072,0),"")</f>
        <v>21</v>
      </c>
      <c r="G3671" s="24" t="str">
        <f>IF(F3671="","",F3671&amp;"@"&amp;COUNTIF($F$1:F3671,F3671))</f>
        <v>21@9</v>
      </c>
      <c r="H3671" s="24" t="str">
        <f t="shared" si="57"/>
        <v>Blog.naver.com</v>
      </c>
      <c r="J3671" s="24" t="str">
        <f>IF(F3671="","",INDEX('기사 리스트'!B:B,MATCH("https://skinnonews.com"&amp;A3671,'기사 리스트'!C:C,0)))</f>
        <v>SK에너지, 국내 최초 지속가능항공유 전용 생산라인 갖췄다</v>
      </c>
    </row>
    <row r="3672" spans="1:10">
      <c r="A3672" s="30" t="s">
        <v>3483</v>
      </c>
      <c r="B3672" s="30" t="s">
        <v>3413</v>
      </c>
      <c r="C3672" s="30">
        <v>1</v>
      </c>
      <c r="D3672" s="30">
        <v>1</v>
      </c>
      <c r="F3672" s="24">
        <f>IFERROR(MATCH(A3672,기사별유입!$J$3:$J$3072,0),"")</f>
        <v>21</v>
      </c>
      <c r="G3672" s="24" t="str">
        <f>IF(F3672="","",F3672&amp;"@"&amp;COUNTIF($F$1:F3672,F3672))</f>
        <v>21@10</v>
      </c>
      <c r="H3672" s="24" t="str">
        <f t="shared" si="57"/>
        <v>Chatgpt.com</v>
      </c>
      <c r="J3672" s="24" t="str">
        <f>IF(F3672="","",INDEX('기사 리스트'!B:B,MATCH("https://skinnonews.com"&amp;A3672,'기사 리스트'!C:C,0)))</f>
        <v>SK에너지, 국내 최초 지속가능항공유 전용 생산라인 갖췄다</v>
      </c>
    </row>
    <row r="3673" spans="1:10">
      <c r="A3673" s="30" t="s">
        <v>3483</v>
      </c>
      <c r="B3673" s="30" t="s">
        <v>2972</v>
      </c>
      <c r="C3673" s="30">
        <v>1</v>
      </c>
      <c r="D3673" s="30">
        <v>1</v>
      </c>
      <c r="F3673" s="24">
        <f>IFERROR(MATCH(A3673,기사별유입!$J$3:$J$3072,0),"")</f>
        <v>21</v>
      </c>
      <c r="G3673" s="24" t="str">
        <f>IF(F3673="","",F3673&amp;"@"&amp;COUNTIF($F$1:F3673,F3673))</f>
        <v>21@11</v>
      </c>
      <c r="H3673" s="24" t="str">
        <f t="shared" si="57"/>
        <v>Hy.hanyugroup.co.kr</v>
      </c>
      <c r="J3673" s="24" t="str">
        <f>IF(F3673="","",INDEX('기사 리스트'!B:B,MATCH("https://skinnonews.com"&amp;A3673,'기사 리스트'!C:C,0)))</f>
        <v>SK에너지, 국내 최초 지속가능항공유 전용 생산라인 갖췄다</v>
      </c>
    </row>
    <row r="3674" spans="1:10">
      <c r="A3674" s="30" t="s">
        <v>3483</v>
      </c>
      <c r="B3674" s="30" t="s">
        <v>2935</v>
      </c>
      <c r="C3674" s="30">
        <v>1</v>
      </c>
      <c r="D3674" s="30">
        <v>1</v>
      </c>
      <c r="F3674" s="24">
        <f>IFERROR(MATCH(A3674,기사별유입!$J$3:$J$3072,0),"")</f>
        <v>21</v>
      </c>
      <c r="G3674" s="24" t="str">
        <f>IF(F3674="","",F3674&amp;"@"&amp;COUNTIF($F$1:F3674,F3674))</f>
        <v>21@12</v>
      </c>
      <c r="H3674" s="24" t="str">
        <f t="shared" si="57"/>
        <v>M.search.naver.com</v>
      </c>
      <c r="J3674" s="24" t="str">
        <f>IF(F3674="","",INDEX('기사 리스트'!B:B,MATCH("https://skinnonews.com"&amp;A3674,'기사 리스트'!C:C,0)))</f>
        <v>SK에너지, 국내 최초 지속가능항공유 전용 생산라인 갖췄다</v>
      </c>
    </row>
    <row r="3675" spans="1:10">
      <c r="A3675" s="30" t="s">
        <v>3483</v>
      </c>
      <c r="B3675" s="30" t="s">
        <v>2917</v>
      </c>
      <c r="C3675" s="30">
        <v>1</v>
      </c>
      <c r="D3675" s="30">
        <v>1</v>
      </c>
      <c r="F3675" s="24">
        <f>IFERROR(MATCH(A3675,기사별유입!$J$3:$J$3072,0),"")</f>
        <v>21</v>
      </c>
      <c r="G3675" s="24" t="str">
        <f>IF(F3675="","",F3675&amp;"@"&amp;COUNTIF($F$1:F3675,F3675))</f>
        <v>21@13</v>
      </c>
      <c r="H3675" s="24" t="str">
        <f t="shared" si="57"/>
        <v>Skincheonpetrochem.com</v>
      </c>
      <c r="J3675" s="24" t="str">
        <f>IF(F3675="","",INDEX('기사 리스트'!B:B,MATCH("https://skinnonews.com"&amp;A3675,'기사 리스트'!C:C,0)))</f>
        <v>SK에너지, 국내 최초 지속가능항공유 전용 생산라인 갖췄다</v>
      </c>
    </row>
    <row r="3676" spans="1:10">
      <c r="A3676" s="30" t="s">
        <v>3483</v>
      </c>
      <c r="B3676" s="30" t="s">
        <v>2931</v>
      </c>
      <c r="C3676" s="30">
        <v>1</v>
      </c>
      <c r="D3676" s="30">
        <v>1</v>
      </c>
      <c r="F3676" s="24">
        <f>IFERROR(MATCH(A3676,기사별유입!$J$3:$J$3072,0),"")</f>
        <v>21</v>
      </c>
      <c r="G3676" s="24" t="str">
        <f>IF(F3676="","",F3676&amp;"@"&amp;COUNTIF($F$1:F3676,F3676))</f>
        <v>21@14</v>
      </c>
      <c r="H3676" s="24" t="str">
        <f t="shared" si="57"/>
        <v>Sktradinginternational.com</v>
      </c>
      <c r="J3676" s="24" t="str">
        <f>IF(F3676="","",INDEX('기사 리스트'!B:B,MATCH("https://skinnonews.com"&amp;A3676,'기사 리스트'!C:C,0)))</f>
        <v>SK에너지, 국내 최초 지속가능항공유 전용 생산라인 갖췄다</v>
      </c>
    </row>
    <row r="3677" spans="1:10">
      <c r="A3677" s="30" t="s">
        <v>3483</v>
      </c>
      <c r="B3677" s="30" t="s">
        <v>2971</v>
      </c>
      <c r="C3677" s="30">
        <v>1</v>
      </c>
      <c r="D3677" s="30">
        <v>1</v>
      </c>
      <c r="F3677" s="24">
        <f>IFERROR(MATCH(A3677,기사별유입!$J$3:$J$3072,0),"")</f>
        <v>21</v>
      </c>
      <c r="G3677" s="24" t="str">
        <f>IF(F3677="","",F3677&amp;"@"&amp;COUNTIF($F$1:F3677,F3677))</f>
        <v>21@15</v>
      </c>
      <c r="H3677" s="24" t="str">
        <f t="shared" si="57"/>
        <v>Statics.teams.cdn.office.net</v>
      </c>
      <c r="J3677" s="24" t="str">
        <f>IF(F3677="","",INDEX('기사 리스트'!B:B,MATCH("https://skinnonews.com"&amp;A3677,'기사 리스트'!C:C,0)))</f>
        <v>SK에너지, 국내 최초 지속가능항공유 전용 생산라인 갖췄다</v>
      </c>
    </row>
    <row r="3678" spans="1:10">
      <c r="A3678" s="30" t="s">
        <v>3492</v>
      </c>
      <c r="B3678" s="30" t="s">
        <v>2911</v>
      </c>
      <c r="C3678" s="30">
        <v>1</v>
      </c>
      <c r="D3678" s="30">
        <v>1</v>
      </c>
      <c r="F3678" s="24">
        <f>IFERROR(MATCH(A3678,기사별유입!$J$3:$J$3072,0),"")</f>
        <v>95</v>
      </c>
      <c r="G3678" s="24" t="str">
        <f>IF(F3678="","",F3678&amp;"@"&amp;COUNTIF($F$1:F3678,F3678))</f>
        <v>95@5</v>
      </c>
      <c r="H3678" s="24" t="str">
        <f t="shared" si="57"/>
        <v>Naver 검색</v>
      </c>
      <c r="J3678" s="24" t="str">
        <f>IF(F3678="","",INDEX('기사 리스트'!B:B,MATCH("https://skinnonews.com"&amp;A3678,'기사 리스트'!C:C,0)))</f>
        <v>SK인천석유화학, 추석 맞이 ‘이웃사랑 나눔 행사’ 진행</v>
      </c>
    </row>
    <row r="3679" spans="1:10">
      <c r="A3679" s="30" t="s">
        <v>3492</v>
      </c>
      <c r="B3679" s="30" t="s">
        <v>2925</v>
      </c>
      <c r="C3679" s="30">
        <v>1</v>
      </c>
      <c r="D3679" s="30">
        <v>1</v>
      </c>
      <c r="F3679" s="24">
        <f>IFERROR(MATCH(A3679,기사별유입!$J$3:$J$3072,0),"")</f>
        <v>95</v>
      </c>
      <c r="G3679" s="24" t="str">
        <f>IF(F3679="","",F3679&amp;"@"&amp;COUNTIF($F$1:F3679,F3679))</f>
        <v>95@6</v>
      </c>
      <c r="H3679" s="24" t="str">
        <f t="shared" si="57"/>
        <v>Naver.com</v>
      </c>
      <c r="J3679" s="24" t="str">
        <f>IF(F3679="","",INDEX('기사 리스트'!B:B,MATCH("https://skinnonews.com"&amp;A3679,'기사 리스트'!C:C,0)))</f>
        <v>SK인천석유화학, 추석 맞이 ‘이웃사랑 나눔 행사’ 진행</v>
      </c>
    </row>
    <row r="3680" spans="1:10">
      <c r="A3680" s="30" t="s">
        <v>3492</v>
      </c>
      <c r="B3680" s="30" t="s">
        <v>2913</v>
      </c>
      <c r="C3680" s="30">
        <v>1</v>
      </c>
      <c r="D3680" s="30">
        <v>1</v>
      </c>
      <c r="F3680" s="24">
        <f>IFERROR(MATCH(A3680,기사별유입!$J$3:$J$3072,0),"")</f>
        <v>95</v>
      </c>
      <c r="G3680" s="24" t="str">
        <f>IF(F3680="","",F3680&amp;"@"&amp;COUNTIF($F$1:F3680,F3680))</f>
        <v>95@7</v>
      </c>
      <c r="H3680" s="24" t="str">
        <f t="shared" si="57"/>
        <v>Sk-on.com</v>
      </c>
      <c r="J3680" s="24" t="str">
        <f>IF(F3680="","",INDEX('기사 리스트'!B:B,MATCH("https://skinnonews.com"&amp;A3680,'기사 리스트'!C:C,0)))</f>
        <v>SK인천석유화학, 추석 맞이 ‘이웃사랑 나눔 행사’ 진행</v>
      </c>
    </row>
    <row r="3681" spans="1:10">
      <c r="A3681" s="30" t="s">
        <v>3492</v>
      </c>
      <c r="B3681" s="30" t="s">
        <v>2920</v>
      </c>
      <c r="C3681" s="30">
        <v>1</v>
      </c>
      <c r="D3681" s="30">
        <v>1</v>
      </c>
      <c r="F3681" s="24">
        <f>IFERROR(MATCH(A3681,기사별유입!$J$3:$J$3072,0),"")</f>
        <v>95</v>
      </c>
      <c r="G3681" s="24" t="str">
        <f>IF(F3681="","",F3681&amp;"@"&amp;COUNTIF($F$1:F3681,F3681))</f>
        <v>95@8</v>
      </c>
      <c r="H3681" s="24" t="str">
        <f t="shared" si="57"/>
        <v>Skenmove.com</v>
      </c>
      <c r="J3681" s="24" t="str">
        <f>IF(F3681="","",INDEX('기사 리스트'!B:B,MATCH("https://skinnonews.com"&amp;A3681,'기사 리스트'!C:C,0)))</f>
        <v>SK인천석유화학, 추석 맞이 ‘이웃사랑 나눔 행사’ 진행</v>
      </c>
    </row>
    <row r="3682" spans="1:10">
      <c r="A3682" s="30" t="s">
        <v>3917</v>
      </c>
      <c r="B3682" s="30" t="s">
        <v>2909</v>
      </c>
      <c r="C3682" s="30">
        <v>1</v>
      </c>
      <c r="D3682" s="30">
        <v>1</v>
      </c>
      <c r="F3682" s="24">
        <f>IFERROR(MATCH(A3682,기사별유입!$J$3:$J$3072,0),"")</f>
        <v>100</v>
      </c>
      <c r="G3682" s="24" t="str">
        <f>IF(F3682="","",F3682&amp;"@"&amp;COUNTIF($F$1:F3682,F3682))</f>
        <v>100@1</v>
      </c>
      <c r="H3682" s="24" t="str">
        <f t="shared" si="57"/>
        <v>직접유입</v>
      </c>
      <c r="J3682" s="24" t="str">
        <f>IF(F3682="","",INDEX('기사 리스트'!B:B,MATCH("https://skinnonews.com"&amp;A3682,'기사 리스트'!C:C,0)))</f>
        <v>[사진] SK인천석유화학과 함께하는 우리동네 Culture Plus+ ‘한 여름밤의 콘서트’ 진행</v>
      </c>
    </row>
    <row r="3683" spans="1:10">
      <c r="A3683" s="30" t="s">
        <v>3486</v>
      </c>
      <c r="B3683" s="30" t="s">
        <v>2914</v>
      </c>
      <c r="C3683" s="30">
        <v>1</v>
      </c>
      <c r="D3683" s="30">
        <v>1</v>
      </c>
      <c r="F3683" s="24">
        <f>IFERROR(MATCH(A3683,기사별유입!$J$3:$J$3072,0),"")</f>
        <v>58</v>
      </c>
      <c r="G3683" s="24" t="str">
        <f>IF(F3683="","",F3683&amp;"@"&amp;COUNTIF($F$1:F3683,F3683))</f>
        <v>58@6</v>
      </c>
      <c r="H3683" s="24" t="str">
        <f t="shared" si="57"/>
        <v>Enclean.com</v>
      </c>
      <c r="J3683" s="24" t="str">
        <f>IF(F3683="","",INDEX('기사 리스트'!B:B,MATCH("https://skinnonews.com"&amp;A3683,'기사 리스트'!C:C,0)))</f>
        <v>최태원式 사회문제 해결 플랫폼 ‘울산포럼’ 25일 열린다</v>
      </c>
    </row>
    <row r="3684" spans="1:10">
      <c r="A3684" s="30" t="s">
        <v>3486</v>
      </c>
      <c r="B3684" s="30" t="s">
        <v>2918</v>
      </c>
      <c r="C3684" s="30">
        <v>1</v>
      </c>
      <c r="D3684" s="30">
        <v>1</v>
      </c>
      <c r="F3684" s="24">
        <f>IFERROR(MATCH(A3684,기사별유입!$J$3:$J$3072,0),"")</f>
        <v>58</v>
      </c>
      <c r="G3684" s="24" t="str">
        <f>IF(F3684="","",F3684&amp;"@"&amp;COUNTIF($F$1:F3684,F3684))</f>
        <v>58@7</v>
      </c>
      <c r="H3684" s="24" t="str">
        <f t="shared" si="57"/>
        <v>Skenergy.com</v>
      </c>
      <c r="J3684" s="24" t="str">
        <f>IF(F3684="","",INDEX('기사 리스트'!B:B,MATCH("https://skinnonews.com"&amp;A3684,'기사 리스트'!C:C,0)))</f>
        <v>최태원式 사회문제 해결 플랫폼 ‘울산포럼’ 25일 열린다</v>
      </c>
    </row>
    <row r="3685" spans="1:10">
      <c r="A3685" s="30" t="s">
        <v>3486</v>
      </c>
      <c r="B3685" s="30" t="s">
        <v>2915</v>
      </c>
      <c r="C3685" s="30">
        <v>1</v>
      </c>
      <c r="D3685" s="30">
        <v>1</v>
      </c>
      <c r="F3685" s="24">
        <f>IFERROR(MATCH(A3685,기사별유입!$J$3:$J$3072,0),"")</f>
        <v>58</v>
      </c>
      <c r="G3685" s="24" t="str">
        <f>IF(F3685="","",F3685&amp;"@"&amp;COUNTIF($F$1:F3685,F3685))</f>
        <v>58@8</v>
      </c>
      <c r="H3685" s="24" t="str">
        <f t="shared" si="57"/>
        <v>Skgeocentric.com</v>
      </c>
      <c r="J3685" s="24" t="str">
        <f>IF(F3685="","",INDEX('기사 리스트'!B:B,MATCH("https://skinnonews.com"&amp;A3685,'기사 리스트'!C:C,0)))</f>
        <v>최태원式 사회문제 해결 플랫폼 ‘울산포럼’ 25일 열린다</v>
      </c>
    </row>
    <row r="3686" spans="1:10">
      <c r="A3686" s="30" t="s">
        <v>3487</v>
      </c>
      <c r="B3686" s="30" t="s">
        <v>2915</v>
      </c>
      <c r="C3686" s="30">
        <v>1</v>
      </c>
      <c r="D3686" s="30">
        <v>1</v>
      </c>
      <c r="F3686" s="24">
        <f>IFERROR(MATCH(A3686,기사별유입!$J$3:$J$3072,0),"")</f>
        <v>61</v>
      </c>
      <c r="G3686" s="24" t="str">
        <f>IF(F3686="","",F3686&amp;"@"&amp;COUNTIF($F$1:F3686,F3686))</f>
        <v>61@9</v>
      </c>
      <c r="H3686" s="24" t="str">
        <f t="shared" si="57"/>
        <v>Skgeocentric.com</v>
      </c>
      <c r="J3686" s="24" t="str">
        <f>IF(F3686="","",INDEX('기사 리스트'!B:B,MATCH("https://skinnonews.com"&amp;A3686,'기사 리스트'!C:C,0)))</f>
        <v>SK엔무브, 에코바디스 ESG 평가 ‘골드 등급’ 획득</v>
      </c>
    </row>
    <row r="3687" spans="1:10">
      <c r="A3687" s="30" t="s">
        <v>3487</v>
      </c>
      <c r="B3687" s="30" t="s">
        <v>2921</v>
      </c>
      <c r="C3687" s="30">
        <v>1</v>
      </c>
      <c r="D3687" s="30">
        <v>1</v>
      </c>
      <c r="F3687" s="24">
        <f>IFERROR(MATCH(A3687,기사별유입!$J$3:$J$3072,0),"")</f>
        <v>61</v>
      </c>
      <c r="G3687" s="24" t="str">
        <f>IF(F3687="","",F3687&amp;"@"&amp;COUNTIF($F$1:F3687,F3687))</f>
        <v>61@10</v>
      </c>
      <c r="H3687" s="24" t="str">
        <f t="shared" si="57"/>
        <v>Skietechnology.com</v>
      </c>
      <c r="J3687" s="24" t="str">
        <f>IF(F3687="","",INDEX('기사 리스트'!B:B,MATCH("https://skinnonews.com"&amp;A3687,'기사 리스트'!C:C,0)))</f>
        <v>SK엔무브, 에코바디스 ESG 평가 ‘골드 등급’ 획득</v>
      </c>
    </row>
    <row r="3688" spans="1:10">
      <c r="A3688" s="30" t="s">
        <v>3487</v>
      </c>
      <c r="B3688" s="30" t="s">
        <v>2990</v>
      </c>
      <c r="C3688" s="30">
        <v>1</v>
      </c>
      <c r="D3688" s="30">
        <v>1</v>
      </c>
      <c r="F3688" s="24">
        <f>IFERROR(MATCH(A3688,기사별유입!$J$3:$J$3072,0),"")</f>
        <v>61</v>
      </c>
      <c r="G3688" s="24" t="str">
        <f>IF(F3688="","",F3688&amp;"@"&amp;COUNTIF($F$1:F3688,F3688))</f>
        <v>61@11</v>
      </c>
      <c r="H3688" s="24" t="str">
        <f t="shared" si="57"/>
        <v>Todaydesk.co.kr</v>
      </c>
      <c r="J3688" s="24" t="str">
        <f>IF(F3688="","",INDEX('기사 리스트'!B:B,MATCH("https://skinnonews.com"&amp;A3688,'기사 리스트'!C:C,0)))</f>
        <v>SK엔무브, 에코바디스 ESG 평가 ‘골드 등급’ 획득</v>
      </c>
    </row>
    <row r="3689" spans="1:10">
      <c r="A3689" s="30" t="s">
        <v>3505</v>
      </c>
      <c r="B3689" s="30" t="s">
        <v>2913</v>
      </c>
      <c r="C3689" s="30">
        <v>1</v>
      </c>
      <c r="D3689" s="30">
        <v>1</v>
      </c>
      <c r="F3689" s="24">
        <f>IFERROR(MATCH(A3689,기사별유입!$J$3:$J$3072,0),"")</f>
        <v>98</v>
      </c>
      <c r="G3689" s="24" t="str">
        <f>IF(F3689="","",F3689&amp;"@"&amp;COUNTIF($F$1:F3689,F3689))</f>
        <v>98@4</v>
      </c>
      <c r="H3689" s="24" t="str">
        <f t="shared" si="57"/>
        <v>Sk-on.com</v>
      </c>
      <c r="J3689" s="24" t="str">
        <f>IF(F3689="","",INDEX('기사 리스트'!B:B,MATCH("https://skinnonews.com"&amp;A3689,'기사 리스트'!C:C,0)))</f>
        <v>[사진] 한화-SK, ‘불타지 않는 ESS’ 세계최초 개발… “글로벌 친환경 선박시장 공략”</v>
      </c>
    </row>
    <row r="3690" spans="1:10">
      <c r="A3690" s="30" t="s">
        <v>3918</v>
      </c>
      <c r="B3690" s="30" t="s">
        <v>2909</v>
      </c>
      <c r="C3690" s="30">
        <v>1</v>
      </c>
      <c r="D3690" s="30">
        <v>1</v>
      </c>
      <c r="F3690" s="24">
        <f>IFERROR(MATCH(A3690,기사별유입!$J$3:$J$3072,0),"")</f>
        <v>101</v>
      </c>
      <c r="G3690" s="24" t="str">
        <f>IF(F3690="","",F3690&amp;"@"&amp;COUNTIF($F$1:F3690,F3690))</f>
        <v>101@1</v>
      </c>
      <c r="H3690" s="24" t="str">
        <f t="shared" si="57"/>
        <v>직접유입</v>
      </c>
      <c r="J3690" s="24" t="str">
        <f>IF(F3690="","",INDEX('기사 리스트'!B:B,MATCH("https://skinnonews.com"&amp;A3690,'기사 리스트'!C:C,0)))</f>
        <v>[사진] SK인천석유화학, 추석 맞이 ‘이웃사랑 나눔 행사’ 진행</v>
      </c>
    </row>
    <row r="3691" spans="1:10">
      <c r="A3691" s="30" t="s">
        <v>3919</v>
      </c>
      <c r="B3691" s="30" t="s">
        <v>2912</v>
      </c>
      <c r="C3691" s="30">
        <v>1</v>
      </c>
      <c r="D3691" s="30">
        <v>1</v>
      </c>
      <c r="F3691" s="24" t="str">
        <f>IFERROR(MATCH(A3691,기사별유입!$J$3:$J$3072,0),"")</f>
        <v/>
      </c>
      <c r="G3691" s="24" t="str">
        <f>IF(F3691="","",F3691&amp;"@"&amp;COUNTIF($F$1:F3691,F3691))</f>
        <v/>
      </c>
      <c r="H3691" s="24" t="str">
        <f t="shared" si="57"/>
        <v>Facebook</v>
      </c>
      <c r="J3691" s="24" t="str">
        <f>IF(F3691="","",INDEX('기사 리스트'!B:B,MATCH("https://skinnonews.com"&amp;A3691,'기사 리스트'!C:C,0)))</f>
        <v/>
      </c>
    </row>
    <row r="3692" spans="1:10">
      <c r="A3692" s="30" t="s">
        <v>3490</v>
      </c>
      <c r="B3692" s="30" t="s">
        <v>2989</v>
      </c>
      <c r="C3692" s="30">
        <v>1</v>
      </c>
      <c r="D3692" s="30">
        <v>1</v>
      </c>
      <c r="F3692" s="24">
        <f>IFERROR(MATCH(A3692,기사별유입!$J$3:$J$3072,0),"")</f>
        <v>93</v>
      </c>
      <c r="G3692" s="24" t="str">
        <f>IF(F3692="","",F3692&amp;"@"&amp;COUNTIF($F$1:F3692,F3692))</f>
        <v>93@6</v>
      </c>
      <c r="H3692" s="24" t="str">
        <f t="shared" si="57"/>
        <v>App.asana.com</v>
      </c>
      <c r="J3692" s="24" t="str">
        <f>IF(F3692="","",INDEX('기사 리스트'!B:B,MATCH("https://skinnonews.com"&amp;A3692,'기사 리스트'!C:C,0)))</f>
        <v>[SKinno Tech] 더 안전하고 편리한 주행을 책임지는 주인공! 아스팔트(Asphalt)</v>
      </c>
    </row>
    <row r="3693" spans="1:10">
      <c r="A3693" s="30" t="s">
        <v>3490</v>
      </c>
      <c r="B3693" s="30" t="s">
        <v>2935</v>
      </c>
      <c r="C3693" s="30">
        <v>1</v>
      </c>
      <c r="D3693" s="30">
        <v>1</v>
      </c>
      <c r="F3693" s="24">
        <f>IFERROR(MATCH(A3693,기사별유입!$J$3:$J$3072,0),"")</f>
        <v>93</v>
      </c>
      <c r="G3693" s="24" t="str">
        <f>IF(F3693="","",F3693&amp;"@"&amp;COUNTIF($F$1:F3693,F3693))</f>
        <v>93@7</v>
      </c>
      <c r="H3693" s="24" t="str">
        <f t="shared" si="57"/>
        <v>M.search.naver.com</v>
      </c>
      <c r="J3693" s="24" t="str">
        <f>IF(F3693="","",INDEX('기사 리스트'!B:B,MATCH("https://skinnonews.com"&amp;A3693,'기사 리스트'!C:C,0)))</f>
        <v>[SKinno Tech] 더 안전하고 편리한 주행을 책임지는 주인공! 아스팔트(Asphalt)</v>
      </c>
    </row>
    <row r="3694" spans="1:10">
      <c r="A3694" s="30" t="s">
        <v>3490</v>
      </c>
      <c r="B3694" s="30" t="s">
        <v>2915</v>
      </c>
      <c r="C3694" s="30">
        <v>1</v>
      </c>
      <c r="D3694" s="30">
        <v>1</v>
      </c>
      <c r="F3694" s="24">
        <f>IFERROR(MATCH(A3694,기사별유입!$J$3:$J$3072,0),"")</f>
        <v>93</v>
      </c>
      <c r="G3694" s="24" t="str">
        <f>IF(F3694="","",F3694&amp;"@"&amp;COUNTIF($F$1:F3694,F3694))</f>
        <v>93@8</v>
      </c>
      <c r="H3694" s="24" t="str">
        <f t="shared" si="57"/>
        <v>Skgeocentric.com</v>
      </c>
      <c r="J3694" s="24" t="str">
        <f>IF(F3694="","",INDEX('기사 리스트'!B:B,MATCH("https://skinnonews.com"&amp;A3694,'기사 리스트'!C:C,0)))</f>
        <v>[SKinno Tech] 더 안전하고 편리한 주행을 책임지는 주인공! 아스팔트(Asphalt)</v>
      </c>
    </row>
    <row r="3695" spans="1:10">
      <c r="A3695" s="30" t="s">
        <v>3481</v>
      </c>
      <c r="B3695" s="30" t="s">
        <v>3000</v>
      </c>
      <c r="C3695" s="30">
        <v>1</v>
      </c>
      <c r="D3695" s="30">
        <v>1</v>
      </c>
      <c r="F3695" s="24">
        <f>IFERROR(MATCH(A3695,기사별유입!$J$3:$J$3072,0),"")</f>
        <v>11</v>
      </c>
      <c r="G3695" s="24" t="str">
        <f>IF(F3695="","",F3695&amp;"@"&amp;COUNTIF($F$1:F3695,F3695))</f>
        <v>11@9</v>
      </c>
      <c r="H3695" s="24" t="str">
        <f t="shared" si="57"/>
        <v>Analytics.naver.com</v>
      </c>
      <c r="J3695" s="24" t="str">
        <f>IF(F3695="","",INDEX('기사 리스트'!B:B,MATCH("https://skinnonews.com"&amp;A3695,'기사 리스트'!C:C,0)))</f>
        <v>“소원을 말해봐♬” 아이의 소중한 꿈을 현실로 만드는 위시 메이커(Wish Maker)</v>
      </c>
    </row>
    <row r="3696" spans="1:10">
      <c r="A3696" s="30" t="s">
        <v>3481</v>
      </c>
      <c r="B3696" s="30" t="s">
        <v>2958</v>
      </c>
      <c r="C3696" s="30">
        <v>1</v>
      </c>
      <c r="D3696" s="30">
        <v>1</v>
      </c>
      <c r="F3696" s="24">
        <f>IFERROR(MATCH(A3696,기사별유입!$J$3:$J$3072,0),"")</f>
        <v>11</v>
      </c>
      <c r="G3696" s="24" t="str">
        <f>IF(F3696="","",F3696&amp;"@"&amp;COUNTIF($F$1:F3696,F3696))</f>
        <v>11@10</v>
      </c>
      <c r="H3696" s="24" t="str">
        <f t="shared" si="57"/>
        <v>M.facebook.com</v>
      </c>
      <c r="J3696" s="24" t="str">
        <f>IF(F3696="","",INDEX('기사 리스트'!B:B,MATCH("https://skinnonews.com"&amp;A3696,'기사 리스트'!C:C,0)))</f>
        <v>“소원을 말해봐♬” 아이의 소중한 꿈을 현실로 만드는 위시 메이커(Wish Maker)</v>
      </c>
    </row>
    <row r="3697" spans="1:10">
      <c r="A3697" s="30" t="s">
        <v>3481</v>
      </c>
      <c r="B3697" s="30" t="s">
        <v>2913</v>
      </c>
      <c r="C3697" s="30">
        <v>1</v>
      </c>
      <c r="D3697" s="30">
        <v>1</v>
      </c>
      <c r="F3697" s="24">
        <f>IFERROR(MATCH(A3697,기사별유입!$J$3:$J$3072,0),"")</f>
        <v>11</v>
      </c>
      <c r="G3697" s="24" t="str">
        <f>IF(F3697="","",F3697&amp;"@"&amp;COUNTIF($F$1:F3697,F3697))</f>
        <v>11@11</v>
      </c>
      <c r="H3697" s="24" t="str">
        <f t="shared" si="57"/>
        <v>Sk-on.com</v>
      </c>
      <c r="J3697" s="24" t="str">
        <f>IF(F3697="","",INDEX('기사 리스트'!B:B,MATCH("https://skinnonews.com"&amp;A3697,'기사 리스트'!C:C,0)))</f>
        <v>“소원을 말해봐♬” 아이의 소중한 꿈을 현실로 만드는 위시 메이커(Wish Maker)</v>
      </c>
    </row>
    <row r="3698" spans="1:10">
      <c r="A3698" s="30" t="s">
        <v>3488</v>
      </c>
      <c r="B3698" s="30" t="s">
        <v>2914</v>
      </c>
      <c r="C3698" s="30">
        <v>1</v>
      </c>
      <c r="D3698" s="30">
        <v>1</v>
      </c>
      <c r="F3698" s="24">
        <f>IFERROR(MATCH(A3698,기사별유입!$J$3:$J$3072,0),"")</f>
        <v>62</v>
      </c>
      <c r="G3698" s="24" t="str">
        <f>IF(F3698="","",F3698&amp;"@"&amp;COUNTIF($F$1:F3698,F3698))</f>
        <v>62@6</v>
      </c>
      <c r="H3698" s="24" t="str">
        <f t="shared" si="57"/>
        <v>Enclean.com</v>
      </c>
      <c r="J3698" s="24" t="str">
        <f>IF(F3698="","",INDEX('기사 리스트'!B:B,MATCH("https://skinnonews.com"&amp;A3698,'기사 리스트'!C:C,0)))</f>
        <v>최태원 회장, “AI는 개별 기업 아닌 산업 인프라로 구축해야 효율적“</v>
      </c>
    </row>
    <row r="3699" spans="1:10">
      <c r="A3699" s="30" t="s">
        <v>3488</v>
      </c>
      <c r="B3699" s="30" t="s">
        <v>2913</v>
      </c>
      <c r="C3699" s="30">
        <v>1</v>
      </c>
      <c r="D3699" s="30">
        <v>1</v>
      </c>
      <c r="F3699" s="24">
        <f>IFERROR(MATCH(A3699,기사별유입!$J$3:$J$3072,0),"")</f>
        <v>62</v>
      </c>
      <c r="G3699" s="24" t="str">
        <f>IF(F3699="","",F3699&amp;"@"&amp;COUNTIF($F$1:F3699,F3699))</f>
        <v>62@7</v>
      </c>
      <c r="H3699" s="24" t="str">
        <f t="shared" si="57"/>
        <v>Sk-on.com</v>
      </c>
      <c r="J3699" s="24" t="str">
        <f>IF(F3699="","",INDEX('기사 리스트'!B:B,MATCH("https://skinnonews.com"&amp;A3699,'기사 리스트'!C:C,0)))</f>
        <v>최태원 회장, “AI는 개별 기업 아닌 산업 인프라로 구축해야 효율적“</v>
      </c>
    </row>
    <row r="3700" spans="1:10">
      <c r="A3700" s="30" t="s">
        <v>3488</v>
      </c>
      <c r="B3700" s="30" t="s">
        <v>2918</v>
      </c>
      <c r="C3700" s="30">
        <v>1</v>
      </c>
      <c r="D3700" s="30">
        <v>1</v>
      </c>
      <c r="F3700" s="24">
        <f>IFERROR(MATCH(A3700,기사별유입!$J$3:$J$3072,0),"")</f>
        <v>62</v>
      </c>
      <c r="G3700" s="24" t="str">
        <f>IF(F3700="","",F3700&amp;"@"&amp;COUNTIF($F$1:F3700,F3700))</f>
        <v>62@8</v>
      </c>
      <c r="H3700" s="24" t="str">
        <f t="shared" si="57"/>
        <v>Skenergy.com</v>
      </c>
      <c r="J3700" s="24" t="str">
        <f>IF(F3700="","",INDEX('기사 리스트'!B:B,MATCH("https://skinnonews.com"&amp;A3700,'기사 리스트'!C:C,0)))</f>
        <v>최태원 회장, “AI는 개별 기업 아닌 산업 인프라로 구축해야 효율적“</v>
      </c>
    </row>
    <row r="3701" spans="1:10">
      <c r="A3701" s="30" t="s">
        <v>3488</v>
      </c>
      <c r="B3701" s="30" t="s">
        <v>2917</v>
      </c>
      <c r="C3701" s="30">
        <v>1</v>
      </c>
      <c r="D3701" s="30">
        <v>1</v>
      </c>
      <c r="F3701" s="24">
        <f>IFERROR(MATCH(A3701,기사별유입!$J$3:$J$3072,0),"")</f>
        <v>62</v>
      </c>
      <c r="G3701" s="24" t="str">
        <f>IF(F3701="","",F3701&amp;"@"&amp;COUNTIF($F$1:F3701,F3701))</f>
        <v>62@9</v>
      </c>
      <c r="H3701" s="24" t="str">
        <f t="shared" si="57"/>
        <v>Skincheonpetrochem.com</v>
      </c>
      <c r="J3701" s="24" t="str">
        <f>IF(F3701="","",INDEX('기사 리스트'!B:B,MATCH("https://skinnonews.com"&amp;A3701,'기사 리스트'!C:C,0)))</f>
        <v>최태원 회장, “AI는 개별 기업 아닌 산업 인프라로 구축해야 효율적“</v>
      </c>
    </row>
    <row r="3702" spans="1:10">
      <c r="A3702" s="30" t="s">
        <v>3920</v>
      </c>
      <c r="B3702" s="30" t="s">
        <v>2909</v>
      </c>
      <c r="C3702" s="30">
        <v>1</v>
      </c>
      <c r="D3702" s="30">
        <v>1</v>
      </c>
      <c r="F3702" s="24">
        <f>IFERROR(MATCH(A3702,기사별유입!$J$3:$J$3072,0),"")</f>
        <v>102</v>
      </c>
      <c r="G3702" s="24" t="str">
        <f>IF(F3702="","",F3702&amp;"@"&amp;COUNTIF($F$1:F3702,F3702))</f>
        <v>102@1</v>
      </c>
      <c r="H3702" s="24" t="str">
        <f t="shared" si="57"/>
        <v>직접유입</v>
      </c>
      <c r="J3702" s="24" t="str">
        <f>IF(F3702="","",INDEX('기사 리스트'!B:B,MATCH("https://skinnonews.com"&amp;A3702,'기사 리스트'!C:C,0)))</f>
        <v>[사진] 최태원式 사회문제 해결 플랫폼 ‘울산포럼’ 25일 열린다</v>
      </c>
    </row>
    <row r="3703" spans="1:10">
      <c r="A3703" s="30" t="s">
        <v>3494</v>
      </c>
      <c r="B3703" s="30" t="s">
        <v>2913</v>
      </c>
      <c r="C3703" s="30">
        <v>1</v>
      </c>
      <c r="D3703" s="30">
        <v>1</v>
      </c>
      <c r="F3703" s="24">
        <f>IFERROR(MATCH(A3703,기사별유입!$J$3:$J$3072,0),"")</f>
        <v>96</v>
      </c>
      <c r="G3703" s="24" t="str">
        <f>IF(F3703="","",F3703&amp;"@"&amp;COUNTIF($F$1:F3703,F3703))</f>
        <v>96@4</v>
      </c>
      <c r="H3703" s="24" t="str">
        <f t="shared" si="57"/>
        <v>Sk-on.com</v>
      </c>
      <c r="J3703" s="24" t="str">
        <f>IF(F3703="","",INDEX('기사 리스트'!B:B,MATCH("https://skinnonews.com"&amp;A3703,'기사 리스트'!C:C,0)))</f>
        <v>SK이노베이션, AI∙DT 적용 설루션으로 미래 먹거리 확장한다</v>
      </c>
    </row>
    <row r="3704" spans="1:10">
      <c r="A3704" s="30" t="s">
        <v>3494</v>
      </c>
      <c r="B3704" s="30" t="s">
        <v>2920</v>
      </c>
      <c r="C3704" s="30">
        <v>1</v>
      </c>
      <c r="D3704" s="30">
        <v>1</v>
      </c>
      <c r="F3704" s="24">
        <f>IFERROR(MATCH(A3704,기사별유입!$J$3:$J$3072,0),"")</f>
        <v>96</v>
      </c>
      <c r="G3704" s="24" t="str">
        <f>IF(F3704="","",F3704&amp;"@"&amp;COUNTIF($F$1:F3704,F3704))</f>
        <v>96@5</v>
      </c>
      <c r="H3704" s="24" t="str">
        <f t="shared" si="57"/>
        <v>Skenmove.com</v>
      </c>
      <c r="J3704" s="24" t="str">
        <f>IF(F3704="","",INDEX('기사 리스트'!B:B,MATCH("https://skinnonews.com"&amp;A3704,'기사 리스트'!C:C,0)))</f>
        <v>SK이노베이션, AI∙DT 적용 설루션으로 미래 먹거리 확장한다</v>
      </c>
    </row>
    <row r="3705" spans="1:10">
      <c r="A3705" s="30" t="s">
        <v>3494</v>
      </c>
      <c r="B3705" s="30" t="s">
        <v>2917</v>
      </c>
      <c r="C3705" s="30">
        <v>1</v>
      </c>
      <c r="D3705" s="30">
        <v>1</v>
      </c>
      <c r="F3705" s="24">
        <f>IFERROR(MATCH(A3705,기사별유입!$J$3:$J$3072,0),"")</f>
        <v>96</v>
      </c>
      <c r="G3705" s="24" t="str">
        <f>IF(F3705="","",F3705&amp;"@"&amp;COUNTIF($F$1:F3705,F3705))</f>
        <v>96@6</v>
      </c>
      <c r="H3705" s="24" t="str">
        <f t="shared" si="57"/>
        <v>Skincheonpetrochem.com</v>
      </c>
      <c r="J3705" s="24" t="str">
        <f>IF(F3705="","",INDEX('기사 리스트'!B:B,MATCH("https://skinnonews.com"&amp;A3705,'기사 리스트'!C:C,0)))</f>
        <v>SK이노베이션, AI∙DT 적용 설루션으로 미래 먹거리 확장한다</v>
      </c>
    </row>
    <row r="3706" spans="1:10">
      <c r="A3706" s="30" t="s">
        <v>3921</v>
      </c>
      <c r="B3706" s="30" t="s">
        <v>2909</v>
      </c>
      <c r="C3706" s="30">
        <v>1</v>
      </c>
      <c r="D3706" s="30">
        <v>1</v>
      </c>
      <c r="F3706" s="24" t="str">
        <f>IFERROR(MATCH(A3706,기사별유입!$J$3:$J$3072,0),"")</f>
        <v/>
      </c>
      <c r="G3706" s="24" t="str">
        <f>IF(F3706="","",F3706&amp;"@"&amp;COUNTIF($F$1:F3706,F3706))</f>
        <v/>
      </c>
      <c r="H3706" s="24" t="str">
        <f t="shared" si="57"/>
        <v>직접유입</v>
      </c>
      <c r="J3706" s="24" t="str">
        <f>IF(F3706="","",INDEX('기사 리스트'!B:B,MATCH("https://skinnonews.com"&amp;A3706,'기사 리스트'!C:C,0)))</f>
        <v/>
      </c>
    </row>
    <row r="3707" spans="1:10">
      <c r="A3707" s="30" t="s">
        <v>1381</v>
      </c>
      <c r="B3707" s="30" t="s">
        <v>2909</v>
      </c>
      <c r="C3707" s="30">
        <v>1</v>
      </c>
      <c r="D3707" s="30">
        <v>1</v>
      </c>
      <c r="F3707" s="24" t="str">
        <f>IFERROR(MATCH(A3707,기사별유입!$J$3:$J$3072,0),"")</f>
        <v/>
      </c>
      <c r="G3707" s="24" t="str">
        <f>IF(F3707="","",F3707&amp;"@"&amp;COUNTIF($F$1:F3707,F3707))</f>
        <v/>
      </c>
      <c r="H3707" s="24" t="str">
        <f t="shared" si="57"/>
        <v>직접유입</v>
      </c>
      <c r="J3707" s="24" t="str">
        <f>IF(F3707="","",INDEX('기사 리스트'!B:B,MATCH("https://skinnonews.com"&amp;A3707,'기사 리스트'!C:C,0)))</f>
        <v/>
      </c>
    </row>
    <row r="3708" spans="1:10">
      <c r="A3708" s="30" t="s">
        <v>1679</v>
      </c>
      <c r="B3708" s="30" t="s">
        <v>3413</v>
      </c>
      <c r="C3708" s="30">
        <v>1</v>
      </c>
      <c r="D3708" s="30">
        <v>1</v>
      </c>
      <c r="F3708" s="24" t="str">
        <f>IFERROR(MATCH(A3708,기사별유입!$J$3:$J$3072,0),"")</f>
        <v/>
      </c>
      <c r="G3708" s="24" t="str">
        <f>IF(F3708="","",F3708&amp;"@"&amp;COUNTIF($F$1:F3708,F3708))</f>
        <v/>
      </c>
      <c r="H3708" s="24" t="str">
        <f t="shared" si="57"/>
        <v>Chatgpt.com</v>
      </c>
      <c r="J3708" s="24" t="str">
        <f>IF(F3708="","",INDEX('기사 리스트'!B:B,MATCH("https://skinnonews.com"&amp;A3708,'기사 리스트'!C:C,0)))</f>
        <v/>
      </c>
    </row>
    <row r="3709" spans="1:10">
      <c r="A3709" s="30" t="s">
        <v>2075</v>
      </c>
      <c r="B3709" s="30" t="s">
        <v>2935</v>
      </c>
      <c r="C3709" s="30">
        <v>1</v>
      </c>
      <c r="D3709" s="30">
        <v>1</v>
      </c>
      <c r="F3709" s="24" t="str">
        <f>IFERROR(MATCH(A3709,기사별유입!$J$3:$J$3072,0),"")</f>
        <v/>
      </c>
      <c r="G3709" s="24" t="str">
        <f>IF(F3709="","",F3709&amp;"@"&amp;COUNTIF($F$1:F3709,F3709))</f>
        <v/>
      </c>
      <c r="H3709" s="24" t="str">
        <f t="shared" si="57"/>
        <v>M.search.naver.com</v>
      </c>
      <c r="J3709" s="24" t="str">
        <f>IF(F3709="","",INDEX('기사 리스트'!B:B,MATCH("https://skinnonews.com"&amp;A3709,'기사 리스트'!C:C,0)))</f>
        <v/>
      </c>
    </row>
    <row r="3710" spans="1:10">
      <c r="A3710" s="30" t="s">
        <v>1912</v>
      </c>
      <c r="B3710" s="30" t="s">
        <v>2909</v>
      </c>
      <c r="C3710" s="30">
        <v>1</v>
      </c>
      <c r="D3710" s="30">
        <v>1</v>
      </c>
      <c r="F3710" s="24" t="str">
        <f>IFERROR(MATCH(A3710,기사별유입!$J$3:$J$3072,0),"")</f>
        <v/>
      </c>
      <c r="G3710" s="24" t="str">
        <f>IF(F3710="","",F3710&amp;"@"&amp;COUNTIF($F$1:F3710,F3710))</f>
        <v/>
      </c>
      <c r="H3710" s="24" t="str">
        <f t="shared" si="57"/>
        <v>직접유입</v>
      </c>
      <c r="J3710" s="24" t="str">
        <f>IF(F3710="","",INDEX('기사 리스트'!B:B,MATCH("https://skinnonews.com"&amp;A3710,'기사 리스트'!C:C,0)))</f>
        <v/>
      </c>
    </row>
    <row r="3711" spans="1:10">
      <c r="A3711" s="30" t="s">
        <v>1498</v>
      </c>
      <c r="B3711" s="30" t="s">
        <v>2925</v>
      </c>
      <c r="C3711" s="30">
        <v>1</v>
      </c>
      <c r="D3711" s="30">
        <v>1</v>
      </c>
      <c r="F3711" s="24" t="str">
        <f>IFERROR(MATCH(A3711,기사별유입!$J$3:$J$3072,0),"")</f>
        <v/>
      </c>
      <c r="G3711" s="24" t="str">
        <f>IF(F3711="","",F3711&amp;"@"&amp;COUNTIF($F$1:F3711,F3711))</f>
        <v/>
      </c>
      <c r="H3711" s="24" t="str">
        <f t="shared" si="57"/>
        <v>Naver.com</v>
      </c>
      <c r="J3711" s="24" t="str">
        <f>IF(F3711="","",INDEX('기사 리스트'!B:B,MATCH("https://skinnonews.com"&amp;A3711,'기사 리스트'!C:C,0)))</f>
        <v/>
      </c>
    </row>
    <row r="3712" spans="1:10">
      <c r="A3712" s="30" t="s">
        <v>3922</v>
      </c>
      <c r="B3712" s="30" t="s">
        <v>2910</v>
      </c>
      <c r="C3712" s="30">
        <v>1</v>
      </c>
      <c r="D3712" s="30">
        <v>1</v>
      </c>
      <c r="F3712" s="24" t="str">
        <f>IFERROR(MATCH(A3712,기사별유입!$J$3:$J$3072,0),"")</f>
        <v/>
      </c>
      <c r="G3712" s="24" t="str">
        <f>IF(F3712="","",F3712&amp;"@"&amp;COUNTIF($F$1:F3712,F3712))</f>
        <v/>
      </c>
      <c r="H3712" s="24" t="str">
        <f t="shared" si="57"/>
        <v>Google 검색</v>
      </c>
      <c r="J3712" s="24" t="str">
        <f>IF(F3712="","",INDEX('기사 리스트'!B:B,MATCH("https://skinnonews.com"&amp;A3712,'기사 리스트'!C:C,0)))</f>
        <v/>
      </c>
    </row>
    <row r="3713" spans="1:10">
      <c r="A3713" s="30" t="s">
        <v>1770</v>
      </c>
      <c r="B3713" s="30" t="s">
        <v>2909</v>
      </c>
      <c r="C3713" s="30">
        <v>1</v>
      </c>
      <c r="D3713" s="30">
        <v>1</v>
      </c>
      <c r="F3713" s="24" t="str">
        <f>IFERROR(MATCH(A3713,기사별유입!$J$3:$J$3072,0),"")</f>
        <v/>
      </c>
      <c r="G3713" s="24" t="str">
        <f>IF(F3713="","",F3713&amp;"@"&amp;COUNTIF($F$1:F3713,F3713))</f>
        <v/>
      </c>
      <c r="H3713" s="24" t="str">
        <f t="shared" si="57"/>
        <v>직접유입</v>
      </c>
      <c r="J3713" s="24" t="str">
        <f>IF(F3713="","",INDEX('기사 리스트'!B:B,MATCH("https://skinnonews.com"&amp;A3713,'기사 리스트'!C:C,0)))</f>
        <v/>
      </c>
    </row>
    <row r="3714" spans="1:10">
      <c r="A3714" s="30" t="s">
        <v>3923</v>
      </c>
      <c r="B3714" s="30" t="s">
        <v>2910</v>
      </c>
      <c r="C3714" s="30">
        <v>1</v>
      </c>
      <c r="D3714" s="30">
        <v>1</v>
      </c>
      <c r="F3714" s="24" t="str">
        <f>IFERROR(MATCH(A3714,기사별유입!$J$3:$J$3072,0),"")</f>
        <v/>
      </c>
      <c r="G3714" s="24" t="str">
        <f>IF(F3714="","",F3714&amp;"@"&amp;COUNTIF($F$1:F3714,F3714))</f>
        <v/>
      </c>
      <c r="H3714" s="24" t="str">
        <f t="shared" si="57"/>
        <v>Google 검색</v>
      </c>
      <c r="J3714" s="24" t="str">
        <f>IF(F3714="","",INDEX('기사 리스트'!B:B,MATCH("https://skinnonews.com"&amp;A3714,'기사 리스트'!C:C,0)))</f>
        <v/>
      </c>
    </row>
    <row r="3715" spans="1:10">
      <c r="A3715" s="30" t="s">
        <v>2076</v>
      </c>
      <c r="B3715" s="30" t="s">
        <v>2909</v>
      </c>
      <c r="C3715" s="30">
        <v>1</v>
      </c>
      <c r="D3715" s="30">
        <v>1</v>
      </c>
      <c r="F3715" s="24" t="str">
        <f>IFERROR(MATCH(A3715,기사별유입!$J$3:$J$3072,0),"")</f>
        <v/>
      </c>
      <c r="G3715" s="24" t="str">
        <f>IF(F3715="","",F3715&amp;"@"&amp;COUNTIF($F$1:F3715,F3715))</f>
        <v/>
      </c>
      <c r="H3715" s="24" t="str">
        <f t="shared" ref="H3715:H3778" si="58">IF(B3715="naver","Naver 검색",IF(B3715="google","Google 검색",IF(B3715="(direct)","직접유입",UPPER(LEFT(B3715,1))&amp;MID(B3715,2,99))))</f>
        <v>직접유입</v>
      </c>
      <c r="J3715" s="24" t="str">
        <f>IF(F3715="","",INDEX('기사 리스트'!B:B,MATCH("https://skinnonews.com"&amp;A3715,'기사 리스트'!C:C,0)))</f>
        <v/>
      </c>
    </row>
    <row r="3716" spans="1:10">
      <c r="A3716" s="30" t="s">
        <v>2712</v>
      </c>
      <c r="B3716" s="30" t="s">
        <v>2910</v>
      </c>
      <c r="C3716" s="30">
        <v>1</v>
      </c>
      <c r="D3716" s="30">
        <v>1</v>
      </c>
      <c r="F3716" s="24" t="str">
        <f>IFERROR(MATCH(A3716,기사별유입!$J$3:$J$3072,0),"")</f>
        <v/>
      </c>
      <c r="G3716" s="24" t="str">
        <f>IF(F3716="","",F3716&amp;"@"&amp;COUNTIF($F$1:F3716,F3716))</f>
        <v/>
      </c>
      <c r="H3716" s="24" t="str">
        <f t="shared" si="58"/>
        <v>Google 검색</v>
      </c>
      <c r="J3716" s="24" t="str">
        <f>IF(F3716="","",INDEX('기사 리스트'!B:B,MATCH("https://skinnonews.com"&amp;A3716,'기사 리스트'!C:C,0)))</f>
        <v/>
      </c>
    </row>
    <row r="3717" spans="1:10">
      <c r="A3717" s="30" t="s">
        <v>2712</v>
      </c>
      <c r="B3717" s="30" t="s">
        <v>2935</v>
      </c>
      <c r="C3717" s="30">
        <v>1</v>
      </c>
      <c r="D3717" s="30">
        <v>1</v>
      </c>
      <c r="F3717" s="24" t="str">
        <f>IFERROR(MATCH(A3717,기사별유입!$J$3:$J$3072,0),"")</f>
        <v/>
      </c>
      <c r="G3717" s="24" t="str">
        <f>IF(F3717="","",F3717&amp;"@"&amp;COUNTIF($F$1:F3717,F3717))</f>
        <v/>
      </c>
      <c r="H3717" s="24" t="str">
        <f t="shared" si="58"/>
        <v>M.search.naver.com</v>
      </c>
      <c r="J3717" s="24" t="str">
        <f>IF(F3717="","",INDEX('기사 리스트'!B:B,MATCH("https://skinnonews.com"&amp;A3717,'기사 리스트'!C:C,0)))</f>
        <v/>
      </c>
    </row>
    <row r="3718" spans="1:10">
      <c r="A3718" s="30" t="s">
        <v>1979</v>
      </c>
      <c r="B3718" s="30" t="s">
        <v>2925</v>
      </c>
      <c r="C3718" s="30">
        <v>1</v>
      </c>
      <c r="D3718" s="30">
        <v>1</v>
      </c>
      <c r="F3718" s="24">
        <f>IFERROR(MATCH(A3718,기사별유입!$J$3:$J$3072,0),"")</f>
        <v>47</v>
      </c>
      <c r="G3718" s="24" t="str">
        <f>IF(F3718="","",F3718&amp;"@"&amp;COUNTIF($F$1:F3718,F3718))</f>
        <v>47@4</v>
      </c>
      <c r="H3718" s="24" t="str">
        <f t="shared" si="58"/>
        <v>Naver.com</v>
      </c>
      <c r="J3718" s="24" t="e">
        <f>IF(F3718="","",INDEX('기사 리스트'!B:B,MATCH("https://skinnonews.com"&amp;A3718,'기사 리스트'!C:C,0)))</f>
        <v>#N/A</v>
      </c>
    </row>
    <row r="3719" spans="1:10">
      <c r="A3719" s="30" t="s">
        <v>3924</v>
      </c>
      <c r="B3719" s="30" t="s">
        <v>2948</v>
      </c>
      <c r="C3719" s="30">
        <v>1</v>
      </c>
      <c r="D3719" s="30">
        <v>1</v>
      </c>
      <c r="F3719" s="24" t="str">
        <f>IFERROR(MATCH(A3719,기사별유입!$J$3:$J$3072,0),"")</f>
        <v/>
      </c>
      <c r="G3719" s="24" t="str">
        <f>IF(F3719="","",F3719&amp;"@"&amp;COUNTIF($F$1:F3719,F3719))</f>
        <v/>
      </c>
      <c r="H3719" s="24" t="str">
        <f t="shared" si="58"/>
        <v>Lens.google.com</v>
      </c>
      <c r="J3719" s="24" t="str">
        <f>IF(F3719="","",INDEX('기사 리스트'!B:B,MATCH("https://skinnonews.com"&amp;A3719,'기사 리스트'!C:C,0)))</f>
        <v/>
      </c>
    </row>
    <row r="3720" spans="1:10">
      <c r="A3720" s="30" t="s">
        <v>3259</v>
      </c>
      <c r="B3720" s="30" t="s">
        <v>2910</v>
      </c>
      <c r="C3720" s="30">
        <v>1</v>
      </c>
      <c r="D3720" s="30">
        <v>1</v>
      </c>
      <c r="F3720" s="24" t="str">
        <f>IFERROR(MATCH(A3720,기사별유입!$J$3:$J$3072,0),"")</f>
        <v/>
      </c>
      <c r="G3720" s="24" t="str">
        <f>IF(F3720="","",F3720&amp;"@"&amp;COUNTIF($F$1:F3720,F3720))</f>
        <v/>
      </c>
      <c r="H3720" s="24" t="str">
        <f t="shared" si="58"/>
        <v>Google 검색</v>
      </c>
      <c r="J3720" s="24" t="str">
        <f>IF(F3720="","",INDEX('기사 리스트'!B:B,MATCH("https://skinnonews.com"&amp;A3720,'기사 리스트'!C:C,0)))</f>
        <v/>
      </c>
    </row>
    <row r="3721" spans="1:10">
      <c r="A3721" s="30" t="s">
        <v>2269</v>
      </c>
      <c r="B3721" s="30" t="s">
        <v>2910</v>
      </c>
      <c r="C3721" s="30">
        <v>1</v>
      </c>
      <c r="D3721" s="30">
        <v>1</v>
      </c>
      <c r="F3721" s="24" t="str">
        <f>IFERROR(MATCH(A3721,기사별유입!$J$3:$J$3072,0),"")</f>
        <v/>
      </c>
      <c r="G3721" s="24" t="str">
        <f>IF(F3721="","",F3721&amp;"@"&amp;COUNTIF($F$1:F3721,F3721))</f>
        <v/>
      </c>
      <c r="H3721" s="24" t="str">
        <f t="shared" si="58"/>
        <v>Google 검색</v>
      </c>
      <c r="J3721" s="24" t="str">
        <f>IF(F3721="","",INDEX('기사 리스트'!B:B,MATCH("https://skinnonews.com"&amp;A3721,'기사 리스트'!C:C,0)))</f>
        <v/>
      </c>
    </row>
    <row r="3722" spans="1:10">
      <c r="A3722" s="30" t="s">
        <v>1396</v>
      </c>
      <c r="B3722" s="30" t="s">
        <v>2909</v>
      </c>
      <c r="C3722" s="30">
        <v>1</v>
      </c>
      <c r="D3722" s="30">
        <v>1</v>
      </c>
      <c r="F3722" s="24" t="str">
        <f>IFERROR(MATCH(A3722,기사별유입!$J$3:$J$3072,0),"")</f>
        <v/>
      </c>
      <c r="G3722" s="24" t="str">
        <f>IF(F3722="","",F3722&amp;"@"&amp;COUNTIF($F$1:F3722,F3722))</f>
        <v/>
      </c>
      <c r="H3722" s="24" t="str">
        <f t="shared" si="58"/>
        <v>직접유입</v>
      </c>
      <c r="J3722" s="24" t="str">
        <f>IF(F3722="","",INDEX('기사 리스트'!B:B,MATCH("https://skinnonews.com"&amp;A3722,'기사 리스트'!C:C,0)))</f>
        <v/>
      </c>
    </row>
    <row r="3723" spans="1:10">
      <c r="A3723" s="30" t="s">
        <v>1396</v>
      </c>
      <c r="B3723" s="30" t="s">
        <v>2916</v>
      </c>
      <c r="C3723" s="30">
        <v>1</v>
      </c>
      <c r="D3723" s="30">
        <v>1</v>
      </c>
      <c r="F3723" s="24" t="str">
        <f>IFERROR(MATCH(A3723,기사별유입!$J$3:$J$3072,0),"")</f>
        <v/>
      </c>
      <c r="G3723" s="24" t="str">
        <f>IF(F3723="","",F3723&amp;"@"&amp;COUNTIF($F$1:F3723,F3723))</f>
        <v/>
      </c>
      <c r="H3723" s="24" t="str">
        <f t="shared" si="58"/>
        <v>Bing</v>
      </c>
      <c r="J3723" s="24" t="str">
        <f>IF(F3723="","",INDEX('기사 리스트'!B:B,MATCH("https://skinnonews.com"&amp;A3723,'기사 리스트'!C:C,0)))</f>
        <v/>
      </c>
    </row>
    <row r="3724" spans="1:10">
      <c r="A3724" s="30" t="s">
        <v>1980</v>
      </c>
      <c r="B3724" s="30" t="s">
        <v>2948</v>
      </c>
      <c r="C3724" s="30">
        <v>1</v>
      </c>
      <c r="D3724" s="30">
        <v>1</v>
      </c>
      <c r="F3724" s="24" t="str">
        <f>IFERROR(MATCH(A3724,기사별유입!$J$3:$J$3072,0),"")</f>
        <v/>
      </c>
      <c r="G3724" s="24" t="str">
        <f>IF(F3724="","",F3724&amp;"@"&amp;COUNTIF($F$1:F3724,F3724))</f>
        <v/>
      </c>
      <c r="H3724" s="24" t="str">
        <f t="shared" si="58"/>
        <v>Lens.google.com</v>
      </c>
      <c r="J3724" s="24" t="str">
        <f>IF(F3724="","",INDEX('기사 리스트'!B:B,MATCH("https://skinnonews.com"&amp;A3724,'기사 리스트'!C:C,0)))</f>
        <v/>
      </c>
    </row>
    <row r="3725" spans="1:10">
      <c r="A3725" s="30" t="s">
        <v>3260</v>
      </c>
      <c r="B3725" s="30" t="s">
        <v>2911</v>
      </c>
      <c r="C3725" s="30">
        <v>1</v>
      </c>
      <c r="D3725" s="30">
        <v>1</v>
      </c>
      <c r="F3725" s="24" t="str">
        <f>IFERROR(MATCH(A3725,기사별유입!$J$3:$J$3072,0),"")</f>
        <v/>
      </c>
      <c r="G3725" s="24" t="str">
        <f>IF(F3725="","",F3725&amp;"@"&amp;COUNTIF($F$1:F3725,F3725))</f>
        <v/>
      </c>
      <c r="H3725" s="24" t="str">
        <f t="shared" si="58"/>
        <v>Naver 검색</v>
      </c>
      <c r="J3725" s="24" t="str">
        <f>IF(F3725="","",INDEX('기사 리스트'!B:B,MATCH("https://skinnonews.com"&amp;A3725,'기사 리스트'!C:C,0)))</f>
        <v/>
      </c>
    </row>
    <row r="3726" spans="1:10">
      <c r="A3726" s="30" t="s">
        <v>3925</v>
      </c>
      <c r="B3726" s="30" t="s">
        <v>2910</v>
      </c>
      <c r="C3726" s="30">
        <v>1</v>
      </c>
      <c r="D3726" s="30">
        <v>1</v>
      </c>
      <c r="F3726" s="24" t="str">
        <f>IFERROR(MATCH(A3726,기사별유입!$J$3:$J$3072,0),"")</f>
        <v/>
      </c>
      <c r="G3726" s="24" t="str">
        <f>IF(F3726="","",F3726&amp;"@"&amp;COUNTIF($F$1:F3726,F3726))</f>
        <v/>
      </c>
      <c r="H3726" s="24" t="str">
        <f t="shared" si="58"/>
        <v>Google 검색</v>
      </c>
      <c r="J3726" s="24" t="str">
        <f>IF(F3726="","",INDEX('기사 리스트'!B:B,MATCH("https://skinnonews.com"&amp;A3726,'기사 리스트'!C:C,0)))</f>
        <v/>
      </c>
    </row>
    <row r="3727" spans="1:10">
      <c r="A3727" s="30" t="s">
        <v>3207</v>
      </c>
      <c r="B3727" s="30" t="s">
        <v>2910</v>
      </c>
      <c r="C3727" s="30">
        <v>1</v>
      </c>
      <c r="D3727" s="30">
        <v>1</v>
      </c>
      <c r="F3727" s="24" t="str">
        <f>IFERROR(MATCH(A3727,기사별유입!$J$3:$J$3072,0),"")</f>
        <v/>
      </c>
      <c r="G3727" s="24" t="str">
        <f>IF(F3727="","",F3727&amp;"@"&amp;COUNTIF($F$1:F3727,F3727))</f>
        <v/>
      </c>
      <c r="H3727" s="24" t="str">
        <f t="shared" si="58"/>
        <v>Google 검색</v>
      </c>
      <c r="J3727" s="24" t="str">
        <f>IF(F3727="","",INDEX('기사 리스트'!B:B,MATCH("https://skinnonews.com"&amp;A3727,'기사 리스트'!C:C,0)))</f>
        <v/>
      </c>
    </row>
    <row r="3728" spans="1:10">
      <c r="A3728" s="30" t="s">
        <v>3692</v>
      </c>
      <c r="B3728" s="30" t="s">
        <v>2910</v>
      </c>
      <c r="C3728" s="30">
        <v>1</v>
      </c>
      <c r="D3728" s="30">
        <v>1</v>
      </c>
      <c r="F3728" s="24" t="str">
        <f>IFERROR(MATCH(A3728,기사별유입!$J$3:$J$3072,0),"")</f>
        <v/>
      </c>
      <c r="G3728" s="24" t="str">
        <f>IF(F3728="","",F3728&amp;"@"&amp;COUNTIF($F$1:F3728,F3728))</f>
        <v/>
      </c>
      <c r="H3728" s="24" t="str">
        <f t="shared" si="58"/>
        <v>Google 검색</v>
      </c>
      <c r="J3728" s="24" t="str">
        <f>IF(F3728="","",INDEX('기사 리스트'!B:B,MATCH("https://skinnonews.com"&amp;A3728,'기사 리스트'!C:C,0)))</f>
        <v/>
      </c>
    </row>
    <row r="3729" spans="1:10">
      <c r="A3729" s="30" t="s">
        <v>3692</v>
      </c>
      <c r="B3729" s="30" t="s">
        <v>2911</v>
      </c>
      <c r="C3729" s="30">
        <v>1</v>
      </c>
      <c r="D3729" s="30">
        <v>1</v>
      </c>
      <c r="F3729" s="24" t="str">
        <f>IFERROR(MATCH(A3729,기사별유입!$J$3:$J$3072,0),"")</f>
        <v/>
      </c>
      <c r="G3729" s="24" t="str">
        <f>IF(F3729="","",F3729&amp;"@"&amp;COUNTIF($F$1:F3729,F3729))</f>
        <v/>
      </c>
      <c r="H3729" s="24" t="str">
        <f t="shared" si="58"/>
        <v>Naver 검색</v>
      </c>
      <c r="J3729" s="24" t="str">
        <f>IF(F3729="","",INDEX('기사 리스트'!B:B,MATCH("https://skinnonews.com"&amp;A3729,'기사 리스트'!C:C,0)))</f>
        <v/>
      </c>
    </row>
    <row r="3730" spans="1:10">
      <c r="A3730" s="30" t="s">
        <v>1771</v>
      </c>
      <c r="B3730" s="30" t="s">
        <v>2909</v>
      </c>
      <c r="C3730" s="30">
        <v>1</v>
      </c>
      <c r="D3730" s="30">
        <v>1</v>
      </c>
      <c r="F3730" s="24" t="str">
        <f>IFERROR(MATCH(A3730,기사별유입!$J$3:$J$3072,0),"")</f>
        <v/>
      </c>
      <c r="G3730" s="24" t="str">
        <f>IF(F3730="","",F3730&amp;"@"&amp;COUNTIF($F$1:F3730,F3730))</f>
        <v/>
      </c>
      <c r="H3730" s="24" t="str">
        <f t="shared" si="58"/>
        <v>직접유입</v>
      </c>
      <c r="J3730" s="24" t="str">
        <f>IF(F3730="","",INDEX('기사 리스트'!B:B,MATCH("https://skinnonews.com"&amp;A3730,'기사 리스트'!C:C,0)))</f>
        <v/>
      </c>
    </row>
    <row r="3731" spans="1:10">
      <c r="A3731" s="30" t="s">
        <v>1772</v>
      </c>
      <c r="B3731" s="30" t="s">
        <v>2909</v>
      </c>
      <c r="C3731" s="30">
        <v>1</v>
      </c>
      <c r="D3731" s="30">
        <v>1</v>
      </c>
      <c r="F3731" s="24" t="str">
        <f>IFERROR(MATCH(A3731,기사별유입!$J$3:$J$3072,0),"")</f>
        <v/>
      </c>
      <c r="G3731" s="24" t="str">
        <f>IF(F3731="","",F3731&amp;"@"&amp;COUNTIF($F$1:F3731,F3731))</f>
        <v/>
      </c>
      <c r="H3731" s="24" t="str">
        <f t="shared" si="58"/>
        <v>직접유입</v>
      </c>
      <c r="J3731" s="24" t="str">
        <f>IF(F3731="","",INDEX('기사 리스트'!B:B,MATCH("https://skinnonews.com"&amp;A3731,'기사 리스트'!C:C,0)))</f>
        <v/>
      </c>
    </row>
    <row r="3732" spans="1:10">
      <c r="A3732" s="30" t="s">
        <v>1527</v>
      </c>
      <c r="B3732" s="30" t="s">
        <v>2916</v>
      </c>
      <c r="C3732" s="30">
        <v>1</v>
      </c>
      <c r="D3732" s="30">
        <v>1</v>
      </c>
      <c r="F3732" s="24" t="str">
        <f>IFERROR(MATCH(A3732,기사별유입!$J$3:$J$3072,0),"")</f>
        <v/>
      </c>
      <c r="G3732" s="24" t="str">
        <f>IF(F3732="","",F3732&amp;"@"&amp;COUNTIF($F$1:F3732,F3732))</f>
        <v/>
      </c>
      <c r="H3732" s="24" t="str">
        <f t="shared" si="58"/>
        <v>Bing</v>
      </c>
      <c r="J3732" s="24" t="str">
        <f>IF(F3732="","",INDEX('기사 리스트'!B:B,MATCH("https://skinnonews.com"&amp;A3732,'기사 리스트'!C:C,0)))</f>
        <v/>
      </c>
    </row>
    <row r="3733" spans="1:10">
      <c r="A3733" s="30" t="s">
        <v>1527</v>
      </c>
      <c r="B3733" s="30" t="s">
        <v>4653</v>
      </c>
      <c r="C3733" s="30">
        <v>1</v>
      </c>
      <c r="D3733" s="30">
        <v>1</v>
      </c>
      <c r="F3733" s="24" t="str">
        <f>IFERROR(MATCH(A3733,기사별유입!$J$3:$J$3072,0),"")</f>
        <v/>
      </c>
      <c r="G3733" s="24" t="str">
        <f>IF(F3733="","",F3733&amp;"@"&amp;COUNTIF($F$1:F3733,F3733))</f>
        <v/>
      </c>
      <c r="H3733" s="24" t="str">
        <f t="shared" si="58"/>
        <v>Gitmind.ai</v>
      </c>
      <c r="J3733" s="24" t="str">
        <f>IF(F3733="","",INDEX('기사 리스트'!B:B,MATCH("https://skinnonews.com"&amp;A3733,'기사 리스트'!C:C,0)))</f>
        <v/>
      </c>
    </row>
    <row r="3734" spans="1:10">
      <c r="A3734" s="30" t="s">
        <v>1527</v>
      </c>
      <c r="B3734" s="30" t="s">
        <v>2911</v>
      </c>
      <c r="C3734" s="30">
        <v>1</v>
      </c>
      <c r="D3734" s="30">
        <v>1</v>
      </c>
      <c r="F3734" s="24" t="str">
        <f>IFERROR(MATCH(A3734,기사별유입!$J$3:$J$3072,0),"")</f>
        <v/>
      </c>
      <c r="G3734" s="24" t="str">
        <f>IF(F3734="","",F3734&amp;"@"&amp;COUNTIF($F$1:F3734,F3734))</f>
        <v/>
      </c>
      <c r="H3734" s="24" t="str">
        <f t="shared" si="58"/>
        <v>Naver 검색</v>
      </c>
      <c r="J3734" s="24" t="str">
        <f>IF(F3734="","",INDEX('기사 리스트'!B:B,MATCH("https://skinnonews.com"&amp;A3734,'기사 리스트'!C:C,0)))</f>
        <v/>
      </c>
    </row>
    <row r="3735" spans="1:10">
      <c r="A3735" s="30" t="s">
        <v>1606</v>
      </c>
      <c r="B3735" s="30" t="s">
        <v>2909</v>
      </c>
      <c r="C3735" s="30">
        <v>1</v>
      </c>
      <c r="D3735" s="30">
        <v>1</v>
      </c>
      <c r="F3735" s="24" t="str">
        <f>IFERROR(MATCH(A3735,기사별유입!$J$3:$J$3072,0),"")</f>
        <v/>
      </c>
      <c r="G3735" s="24" t="str">
        <f>IF(F3735="","",F3735&amp;"@"&amp;COUNTIF($F$1:F3735,F3735))</f>
        <v/>
      </c>
      <c r="H3735" s="24" t="str">
        <f t="shared" si="58"/>
        <v>직접유입</v>
      </c>
      <c r="J3735" s="24" t="str">
        <f>IF(F3735="","",INDEX('기사 리스트'!B:B,MATCH("https://skinnonews.com"&amp;A3735,'기사 리스트'!C:C,0)))</f>
        <v/>
      </c>
    </row>
    <row r="3736" spans="1:10">
      <c r="A3736" s="30" t="s">
        <v>3926</v>
      </c>
      <c r="B3736" s="30" t="s">
        <v>2910</v>
      </c>
      <c r="C3736" s="30">
        <v>1</v>
      </c>
      <c r="D3736" s="30">
        <v>1</v>
      </c>
      <c r="F3736" s="24" t="str">
        <f>IFERROR(MATCH(A3736,기사별유입!$J$3:$J$3072,0),"")</f>
        <v/>
      </c>
      <c r="G3736" s="24" t="str">
        <f>IF(F3736="","",F3736&amp;"@"&amp;COUNTIF($F$1:F3736,F3736))</f>
        <v/>
      </c>
      <c r="H3736" s="24" t="str">
        <f t="shared" si="58"/>
        <v>Google 검색</v>
      </c>
      <c r="J3736" s="24" t="str">
        <f>IF(F3736="","",INDEX('기사 리스트'!B:B,MATCH("https://skinnonews.com"&amp;A3736,'기사 리스트'!C:C,0)))</f>
        <v/>
      </c>
    </row>
    <row r="3737" spans="1:10">
      <c r="A3737" s="30" t="s">
        <v>3261</v>
      </c>
      <c r="B3737" s="30" t="s">
        <v>2911</v>
      </c>
      <c r="C3737" s="30">
        <v>1</v>
      </c>
      <c r="D3737" s="30">
        <v>1</v>
      </c>
      <c r="F3737" s="24" t="str">
        <f>IFERROR(MATCH(A3737,기사별유입!$J$3:$J$3072,0),"")</f>
        <v/>
      </c>
      <c r="G3737" s="24" t="str">
        <f>IF(F3737="","",F3737&amp;"@"&amp;COUNTIF($F$1:F3737,F3737))</f>
        <v/>
      </c>
      <c r="H3737" s="24" t="str">
        <f t="shared" si="58"/>
        <v>Naver 검색</v>
      </c>
      <c r="J3737" s="24" t="str">
        <f>IF(F3737="","",INDEX('기사 리스트'!B:B,MATCH("https://skinnonews.com"&amp;A3737,'기사 리스트'!C:C,0)))</f>
        <v/>
      </c>
    </row>
    <row r="3738" spans="1:10">
      <c r="A3738" s="30" t="s">
        <v>2077</v>
      </c>
      <c r="B3738" s="30" t="s">
        <v>2925</v>
      </c>
      <c r="C3738" s="30">
        <v>1</v>
      </c>
      <c r="D3738" s="30">
        <v>1</v>
      </c>
      <c r="F3738" s="24" t="str">
        <f>IFERROR(MATCH(A3738,기사별유입!$J$3:$J$3072,0),"")</f>
        <v/>
      </c>
      <c r="G3738" s="24" t="str">
        <f>IF(F3738="","",F3738&amp;"@"&amp;COUNTIF($F$1:F3738,F3738))</f>
        <v/>
      </c>
      <c r="H3738" s="24" t="str">
        <f t="shared" si="58"/>
        <v>Naver.com</v>
      </c>
      <c r="J3738" s="24" t="str">
        <f>IF(F3738="","",INDEX('기사 리스트'!B:B,MATCH("https://skinnonews.com"&amp;A3738,'기사 리스트'!C:C,0)))</f>
        <v/>
      </c>
    </row>
    <row r="3739" spans="1:10">
      <c r="A3739" s="30" t="s">
        <v>2714</v>
      </c>
      <c r="B3739" s="30" t="s">
        <v>2910</v>
      </c>
      <c r="C3739" s="30">
        <v>1</v>
      </c>
      <c r="D3739" s="30">
        <v>1</v>
      </c>
      <c r="F3739" s="24" t="str">
        <f>IFERROR(MATCH(A3739,기사별유입!$J$3:$J$3072,0),"")</f>
        <v/>
      </c>
      <c r="G3739" s="24" t="str">
        <f>IF(F3739="","",F3739&amp;"@"&amp;COUNTIF($F$1:F3739,F3739))</f>
        <v/>
      </c>
      <c r="H3739" s="24" t="str">
        <f t="shared" si="58"/>
        <v>Google 검색</v>
      </c>
      <c r="J3739" s="24" t="str">
        <f>IF(F3739="","",INDEX('기사 리스트'!B:B,MATCH("https://skinnonews.com"&amp;A3739,'기사 리스트'!C:C,0)))</f>
        <v/>
      </c>
    </row>
    <row r="3740" spans="1:10">
      <c r="A3740" s="30" t="s">
        <v>3262</v>
      </c>
      <c r="B3740" s="30" t="s">
        <v>2910</v>
      </c>
      <c r="C3740" s="30">
        <v>1</v>
      </c>
      <c r="D3740" s="30">
        <v>1</v>
      </c>
      <c r="F3740" s="24" t="str">
        <f>IFERROR(MATCH(A3740,기사별유입!$J$3:$J$3072,0),"")</f>
        <v/>
      </c>
      <c r="G3740" s="24" t="str">
        <f>IF(F3740="","",F3740&amp;"@"&amp;COUNTIF($F$1:F3740,F3740))</f>
        <v/>
      </c>
      <c r="H3740" s="24" t="str">
        <f t="shared" si="58"/>
        <v>Google 검색</v>
      </c>
      <c r="J3740" s="24" t="str">
        <f>IF(F3740="","",INDEX('기사 리스트'!B:B,MATCH("https://skinnonews.com"&amp;A3740,'기사 리스트'!C:C,0)))</f>
        <v/>
      </c>
    </row>
    <row r="3741" spans="1:10">
      <c r="A3741" s="30" t="s">
        <v>1509</v>
      </c>
      <c r="B3741" s="30" t="s">
        <v>2910</v>
      </c>
      <c r="C3741" s="30">
        <v>1</v>
      </c>
      <c r="D3741" s="30">
        <v>1</v>
      </c>
      <c r="F3741" s="24" t="str">
        <f>IFERROR(MATCH(A3741,기사별유입!$J$3:$J$3072,0),"")</f>
        <v/>
      </c>
      <c r="G3741" s="24" t="str">
        <f>IF(F3741="","",F3741&amp;"@"&amp;COUNTIF($F$1:F3741,F3741))</f>
        <v/>
      </c>
      <c r="H3741" s="24" t="str">
        <f t="shared" si="58"/>
        <v>Google 검색</v>
      </c>
      <c r="J3741" s="24" t="str">
        <f>IF(F3741="","",INDEX('기사 리스트'!B:B,MATCH("https://skinnonews.com"&amp;A3741,'기사 리스트'!C:C,0)))</f>
        <v/>
      </c>
    </row>
    <row r="3742" spans="1:10">
      <c r="A3742" s="30" t="s">
        <v>1913</v>
      </c>
      <c r="B3742" s="30" t="s">
        <v>2910</v>
      </c>
      <c r="C3742" s="30">
        <v>1</v>
      </c>
      <c r="D3742" s="30">
        <v>1</v>
      </c>
      <c r="F3742" s="24" t="str">
        <f>IFERROR(MATCH(A3742,기사별유입!$J$3:$J$3072,0),"")</f>
        <v/>
      </c>
      <c r="G3742" s="24" t="str">
        <f>IF(F3742="","",F3742&amp;"@"&amp;COUNTIF($F$1:F3742,F3742))</f>
        <v/>
      </c>
      <c r="H3742" s="24" t="str">
        <f t="shared" si="58"/>
        <v>Google 검색</v>
      </c>
      <c r="J3742" s="24" t="str">
        <f>IF(F3742="","",INDEX('기사 리스트'!B:B,MATCH("https://skinnonews.com"&amp;A3742,'기사 리스트'!C:C,0)))</f>
        <v/>
      </c>
    </row>
    <row r="3743" spans="1:10">
      <c r="A3743" s="30" t="s">
        <v>1430</v>
      </c>
      <c r="B3743" s="30" t="s">
        <v>2911</v>
      </c>
      <c r="C3743" s="30">
        <v>1</v>
      </c>
      <c r="D3743" s="30">
        <v>1</v>
      </c>
      <c r="F3743" s="24" t="str">
        <f>IFERROR(MATCH(A3743,기사별유입!$J$3:$J$3072,0),"")</f>
        <v/>
      </c>
      <c r="G3743" s="24" t="str">
        <f>IF(F3743="","",F3743&amp;"@"&amp;COUNTIF($F$1:F3743,F3743))</f>
        <v/>
      </c>
      <c r="H3743" s="24" t="str">
        <f t="shared" si="58"/>
        <v>Naver 검색</v>
      </c>
      <c r="J3743" s="24" t="str">
        <f>IF(F3743="","",INDEX('기사 리스트'!B:B,MATCH("https://skinnonews.com"&amp;A3743,'기사 리스트'!C:C,0)))</f>
        <v/>
      </c>
    </row>
    <row r="3744" spans="1:10">
      <c r="A3744" s="30" t="s">
        <v>2530</v>
      </c>
      <c r="B3744" s="30" t="s">
        <v>2909</v>
      </c>
      <c r="C3744" s="30">
        <v>1</v>
      </c>
      <c r="D3744" s="30">
        <v>1</v>
      </c>
      <c r="F3744" s="24" t="str">
        <f>IFERROR(MATCH(A3744,기사별유입!$J$3:$J$3072,0),"")</f>
        <v/>
      </c>
      <c r="G3744" s="24" t="str">
        <f>IF(F3744="","",F3744&amp;"@"&amp;COUNTIF($F$1:F3744,F3744))</f>
        <v/>
      </c>
      <c r="H3744" s="24" t="str">
        <f t="shared" si="58"/>
        <v>직접유입</v>
      </c>
      <c r="J3744" s="24" t="str">
        <f>IF(F3744="","",INDEX('기사 리스트'!B:B,MATCH("https://skinnonews.com"&amp;A3744,'기사 리스트'!C:C,0)))</f>
        <v/>
      </c>
    </row>
    <row r="3745" spans="1:10">
      <c r="A3745" s="30" t="s">
        <v>1308</v>
      </c>
      <c r="B3745" s="30" t="s">
        <v>2909</v>
      </c>
      <c r="C3745" s="30">
        <v>1</v>
      </c>
      <c r="D3745" s="30">
        <v>0</v>
      </c>
      <c r="F3745" s="24" t="str">
        <f>IFERROR(MATCH(A3745,기사별유입!$J$3:$J$3072,0),"")</f>
        <v/>
      </c>
      <c r="G3745" s="24" t="str">
        <f>IF(F3745="","",F3745&amp;"@"&amp;COUNTIF($F$1:F3745,F3745))</f>
        <v/>
      </c>
      <c r="H3745" s="24" t="str">
        <f t="shared" si="58"/>
        <v>직접유입</v>
      </c>
      <c r="J3745" s="24" t="str">
        <f>IF(F3745="","",INDEX('기사 리스트'!B:B,MATCH("https://skinnonews.com"&amp;A3745,'기사 리스트'!C:C,0)))</f>
        <v/>
      </c>
    </row>
    <row r="3746" spans="1:10">
      <c r="A3746" s="30" t="s">
        <v>3263</v>
      </c>
      <c r="B3746" s="30" t="s">
        <v>2910</v>
      </c>
      <c r="C3746" s="30">
        <v>1</v>
      </c>
      <c r="D3746" s="30">
        <v>1</v>
      </c>
      <c r="F3746" s="24" t="str">
        <f>IFERROR(MATCH(A3746,기사별유입!$J$3:$J$3072,0),"")</f>
        <v/>
      </c>
      <c r="G3746" s="24" t="str">
        <f>IF(F3746="","",F3746&amp;"@"&amp;COUNTIF($F$1:F3746,F3746))</f>
        <v/>
      </c>
      <c r="H3746" s="24" t="str">
        <f t="shared" si="58"/>
        <v>Google 검색</v>
      </c>
      <c r="J3746" s="24" t="str">
        <f>IF(F3746="","",INDEX('기사 리스트'!B:B,MATCH("https://skinnonews.com"&amp;A3746,'기사 리스트'!C:C,0)))</f>
        <v/>
      </c>
    </row>
    <row r="3747" spans="1:10">
      <c r="A3747" s="30" t="s">
        <v>3264</v>
      </c>
      <c r="B3747" s="30" t="s">
        <v>2910</v>
      </c>
      <c r="C3747" s="30">
        <v>1</v>
      </c>
      <c r="D3747" s="30">
        <v>1</v>
      </c>
      <c r="F3747" s="24" t="str">
        <f>IFERROR(MATCH(A3747,기사별유입!$J$3:$J$3072,0),"")</f>
        <v/>
      </c>
      <c r="G3747" s="24" t="str">
        <f>IF(F3747="","",F3747&amp;"@"&amp;COUNTIF($F$1:F3747,F3747))</f>
        <v/>
      </c>
      <c r="H3747" s="24" t="str">
        <f t="shared" si="58"/>
        <v>Google 검색</v>
      </c>
      <c r="J3747" s="24" t="str">
        <f>IF(F3747="","",INDEX('기사 리스트'!B:B,MATCH("https://skinnonews.com"&amp;A3747,'기사 리스트'!C:C,0)))</f>
        <v/>
      </c>
    </row>
    <row r="3748" spans="1:10">
      <c r="A3748" s="30" t="s">
        <v>3264</v>
      </c>
      <c r="B3748" s="30" t="s">
        <v>2911</v>
      </c>
      <c r="C3748" s="30">
        <v>1</v>
      </c>
      <c r="D3748" s="30">
        <v>1</v>
      </c>
      <c r="F3748" s="24" t="str">
        <f>IFERROR(MATCH(A3748,기사별유입!$J$3:$J$3072,0),"")</f>
        <v/>
      </c>
      <c r="G3748" s="24" t="str">
        <f>IF(F3748="","",F3748&amp;"@"&amp;COUNTIF($F$1:F3748,F3748))</f>
        <v/>
      </c>
      <c r="H3748" s="24" t="str">
        <f t="shared" si="58"/>
        <v>Naver 검색</v>
      </c>
      <c r="J3748" s="24" t="str">
        <f>IF(F3748="","",INDEX('기사 리스트'!B:B,MATCH("https://skinnonews.com"&amp;A3748,'기사 리스트'!C:C,0)))</f>
        <v/>
      </c>
    </row>
    <row r="3749" spans="1:10">
      <c r="A3749" s="30" t="s">
        <v>3927</v>
      </c>
      <c r="B3749" s="30" t="s">
        <v>2948</v>
      </c>
      <c r="C3749" s="30">
        <v>1</v>
      </c>
      <c r="D3749" s="30">
        <v>1</v>
      </c>
      <c r="F3749" s="24" t="str">
        <f>IFERROR(MATCH(A3749,기사별유입!$J$3:$J$3072,0),"")</f>
        <v/>
      </c>
      <c r="G3749" s="24" t="str">
        <f>IF(F3749="","",F3749&amp;"@"&amp;COUNTIF($F$1:F3749,F3749))</f>
        <v/>
      </c>
      <c r="H3749" s="24" t="str">
        <f t="shared" si="58"/>
        <v>Lens.google.com</v>
      </c>
      <c r="J3749" s="24" t="str">
        <f>IF(F3749="","",INDEX('기사 리스트'!B:B,MATCH("https://skinnonews.com"&amp;A3749,'기사 리스트'!C:C,0)))</f>
        <v/>
      </c>
    </row>
    <row r="3750" spans="1:10">
      <c r="A3750" s="30" t="s">
        <v>2270</v>
      </c>
      <c r="B3750" s="30" t="s">
        <v>2909</v>
      </c>
      <c r="C3750" s="30">
        <v>1</v>
      </c>
      <c r="D3750" s="30">
        <v>1</v>
      </c>
      <c r="F3750" s="24" t="str">
        <f>IFERROR(MATCH(A3750,기사별유입!$J$3:$J$3072,0),"")</f>
        <v/>
      </c>
      <c r="G3750" s="24" t="str">
        <f>IF(F3750="","",F3750&amp;"@"&amp;COUNTIF($F$1:F3750,F3750))</f>
        <v/>
      </c>
      <c r="H3750" s="24" t="str">
        <f t="shared" si="58"/>
        <v>직접유입</v>
      </c>
      <c r="J3750" s="24" t="str">
        <f>IF(F3750="","",INDEX('기사 리스트'!B:B,MATCH("https://skinnonews.com"&amp;A3750,'기사 리스트'!C:C,0)))</f>
        <v/>
      </c>
    </row>
    <row r="3751" spans="1:10">
      <c r="A3751" s="30" t="s">
        <v>1820</v>
      </c>
      <c r="B3751" s="30" t="s">
        <v>2909</v>
      </c>
      <c r="C3751" s="30">
        <v>1</v>
      </c>
      <c r="D3751" s="30">
        <v>1</v>
      </c>
      <c r="F3751" s="24" t="str">
        <f>IFERROR(MATCH(A3751,기사별유입!$J$3:$J$3072,0),"")</f>
        <v/>
      </c>
      <c r="G3751" s="24" t="str">
        <f>IF(F3751="","",F3751&amp;"@"&amp;COUNTIF($F$1:F3751,F3751))</f>
        <v/>
      </c>
      <c r="H3751" s="24" t="str">
        <f t="shared" si="58"/>
        <v>직접유입</v>
      </c>
      <c r="J3751" s="24" t="str">
        <f>IF(F3751="","",INDEX('기사 리스트'!B:B,MATCH("https://skinnonews.com"&amp;A3751,'기사 리스트'!C:C,0)))</f>
        <v/>
      </c>
    </row>
    <row r="3752" spans="1:10">
      <c r="A3752" s="30" t="s">
        <v>3605</v>
      </c>
      <c r="B3752" s="30" t="s">
        <v>2910</v>
      </c>
      <c r="C3752" s="30">
        <v>1</v>
      </c>
      <c r="D3752" s="30">
        <v>1</v>
      </c>
      <c r="F3752" s="24" t="str">
        <f>IFERROR(MATCH(A3752,기사별유입!$J$3:$J$3072,0),"")</f>
        <v/>
      </c>
      <c r="G3752" s="24" t="str">
        <f>IF(F3752="","",F3752&amp;"@"&amp;COUNTIF($F$1:F3752,F3752))</f>
        <v/>
      </c>
      <c r="H3752" s="24" t="str">
        <f t="shared" si="58"/>
        <v>Google 검색</v>
      </c>
      <c r="J3752" s="24" t="str">
        <f>IF(F3752="","",INDEX('기사 리스트'!B:B,MATCH("https://skinnonews.com"&amp;A3752,'기사 리스트'!C:C,0)))</f>
        <v/>
      </c>
    </row>
    <row r="3753" spans="1:10">
      <c r="A3753" s="30" t="s">
        <v>3928</v>
      </c>
      <c r="B3753" s="30" t="s">
        <v>2910</v>
      </c>
      <c r="C3753" s="30">
        <v>1</v>
      </c>
      <c r="D3753" s="30">
        <v>1</v>
      </c>
      <c r="F3753" s="24" t="str">
        <f>IFERROR(MATCH(A3753,기사별유입!$J$3:$J$3072,0),"")</f>
        <v/>
      </c>
      <c r="G3753" s="24" t="str">
        <f>IF(F3753="","",F3753&amp;"@"&amp;COUNTIF($F$1:F3753,F3753))</f>
        <v/>
      </c>
      <c r="H3753" s="24" t="str">
        <f t="shared" si="58"/>
        <v>Google 검색</v>
      </c>
      <c r="J3753" s="24" t="str">
        <f>IF(F3753="","",INDEX('기사 리스트'!B:B,MATCH("https://skinnonews.com"&amp;A3753,'기사 리스트'!C:C,0)))</f>
        <v/>
      </c>
    </row>
    <row r="3754" spans="1:10">
      <c r="A3754" s="30" t="s">
        <v>2391</v>
      </c>
      <c r="B3754" s="30" t="s">
        <v>2981</v>
      </c>
      <c r="C3754" s="30">
        <v>1</v>
      </c>
      <c r="D3754" s="30">
        <v>1</v>
      </c>
      <c r="F3754" s="24" t="str">
        <f>IFERROR(MATCH(A3754,기사별유입!$J$3:$J$3072,0),"")</f>
        <v/>
      </c>
      <c r="G3754" s="24" t="str">
        <f>IF(F3754="","",F3754&amp;"@"&amp;COUNTIF($F$1:F3754,F3754))</f>
        <v/>
      </c>
      <c r="H3754" s="24" t="str">
        <f t="shared" si="58"/>
        <v>Dailytodaily.com</v>
      </c>
      <c r="J3754" s="24" t="str">
        <f>IF(F3754="","",INDEX('기사 리스트'!B:B,MATCH("https://skinnonews.com"&amp;A3754,'기사 리스트'!C:C,0)))</f>
        <v/>
      </c>
    </row>
    <row r="3755" spans="1:10">
      <c r="A3755" s="30" t="s">
        <v>1289</v>
      </c>
      <c r="B3755" s="30" t="s">
        <v>2911</v>
      </c>
      <c r="C3755" s="30">
        <v>1</v>
      </c>
      <c r="D3755" s="30">
        <v>1</v>
      </c>
      <c r="F3755" s="24">
        <f>IFERROR(MATCH(A3755,기사별유입!$J$3:$J$3072,0),"")</f>
        <v>30</v>
      </c>
      <c r="G3755" s="24" t="str">
        <f>IF(F3755="","",F3755&amp;"@"&amp;COUNTIF($F$1:F3755,F3755))</f>
        <v>30@4</v>
      </c>
      <c r="H3755" s="24" t="str">
        <f t="shared" si="58"/>
        <v>Naver 검색</v>
      </c>
      <c r="J3755" s="24" t="e">
        <f>IF(F3755="","",INDEX('기사 리스트'!B:B,MATCH("https://skinnonews.com"&amp;A3755,'기사 리스트'!C:C,0)))</f>
        <v>#N/A</v>
      </c>
    </row>
    <row r="3756" spans="1:10">
      <c r="A3756" s="30" t="s">
        <v>1289</v>
      </c>
      <c r="B3756" s="30" t="s">
        <v>2985</v>
      </c>
      <c r="C3756" s="30">
        <v>1</v>
      </c>
      <c r="D3756" s="30">
        <v>1</v>
      </c>
      <c r="F3756" s="24">
        <f>IFERROR(MATCH(A3756,기사별유입!$J$3:$J$3072,0),"")</f>
        <v>30</v>
      </c>
      <c r="G3756" s="24" t="str">
        <f>IF(F3756="","",F3756&amp;"@"&amp;COUNTIF($F$1:F3756,F3756))</f>
        <v>30@5</v>
      </c>
      <c r="H3756" s="24" t="str">
        <f t="shared" si="58"/>
        <v>Yahoo</v>
      </c>
      <c r="J3756" s="24" t="e">
        <f>IF(F3756="","",INDEX('기사 리스트'!B:B,MATCH("https://skinnonews.com"&amp;A3756,'기사 리스트'!C:C,0)))</f>
        <v>#N/A</v>
      </c>
    </row>
    <row r="3757" spans="1:10">
      <c r="A3757" s="30" t="s">
        <v>3929</v>
      </c>
      <c r="B3757" s="30" t="s">
        <v>2910</v>
      </c>
      <c r="C3757" s="30">
        <v>1</v>
      </c>
      <c r="D3757" s="30">
        <v>1</v>
      </c>
      <c r="F3757" s="24" t="str">
        <f>IFERROR(MATCH(A3757,기사별유입!$J$3:$J$3072,0),"")</f>
        <v/>
      </c>
      <c r="G3757" s="24" t="str">
        <f>IF(F3757="","",F3757&amp;"@"&amp;COUNTIF($F$1:F3757,F3757))</f>
        <v/>
      </c>
      <c r="H3757" s="24" t="str">
        <f t="shared" si="58"/>
        <v>Google 검색</v>
      </c>
      <c r="J3757" s="24" t="str">
        <f>IF(F3757="","",INDEX('기사 리스트'!B:B,MATCH("https://skinnonews.com"&amp;A3757,'기사 리스트'!C:C,0)))</f>
        <v/>
      </c>
    </row>
    <row r="3758" spans="1:10">
      <c r="A3758" s="30" t="s">
        <v>3265</v>
      </c>
      <c r="B3758" s="30" t="s">
        <v>2910</v>
      </c>
      <c r="C3758" s="30">
        <v>1</v>
      </c>
      <c r="D3758" s="30">
        <v>1</v>
      </c>
      <c r="F3758" s="24" t="str">
        <f>IFERROR(MATCH(A3758,기사별유입!$J$3:$J$3072,0),"")</f>
        <v/>
      </c>
      <c r="G3758" s="24" t="str">
        <f>IF(F3758="","",F3758&amp;"@"&amp;COUNTIF($F$1:F3758,F3758))</f>
        <v/>
      </c>
      <c r="H3758" s="24" t="str">
        <f t="shared" si="58"/>
        <v>Google 검색</v>
      </c>
      <c r="J3758" s="24" t="str">
        <f>IF(F3758="","",INDEX('기사 리스트'!B:B,MATCH("https://skinnonews.com"&amp;A3758,'기사 리스트'!C:C,0)))</f>
        <v/>
      </c>
    </row>
    <row r="3759" spans="1:10">
      <c r="A3759" s="30" t="s">
        <v>2392</v>
      </c>
      <c r="B3759" s="30" t="s">
        <v>2910</v>
      </c>
      <c r="C3759" s="30">
        <v>1</v>
      </c>
      <c r="D3759" s="30">
        <v>1</v>
      </c>
      <c r="F3759" s="24" t="str">
        <f>IFERROR(MATCH(A3759,기사별유입!$J$3:$J$3072,0),"")</f>
        <v/>
      </c>
      <c r="G3759" s="24" t="str">
        <f>IF(F3759="","",F3759&amp;"@"&amp;COUNTIF($F$1:F3759,F3759))</f>
        <v/>
      </c>
      <c r="H3759" s="24" t="str">
        <f t="shared" si="58"/>
        <v>Google 검색</v>
      </c>
      <c r="J3759" s="24" t="str">
        <f>IF(F3759="","",INDEX('기사 리스트'!B:B,MATCH("https://skinnonews.com"&amp;A3759,'기사 리스트'!C:C,0)))</f>
        <v/>
      </c>
    </row>
    <row r="3760" spans="1:10">
      <c r="A3760" s="30" t="s">
        <v>1915</v>
      </c>
      <c r="B3760" s="30" t="s">
        <v>2911</v>
      </c>
      <c r="C3760" s="30">
        <v>1</v>
      </c>
      <c r="D3760" s="30">
        <v>1</v>
      </c>
      <c r="F3760" s="24" t="str">
        <f>IFERROR(MATCH(A3760,기사별유입!$J$3:$J$3072,0),"")</f>
        <v/>
      </c>
      <c r="G3760" s="24" t="str">
        <f>IF(F3760="","",F3760&amp;"@"&amp;COUNTIF($F$1:F3760,F3760))</f>
        <v/>
      </c>
      <c r="H3760" s="24" t="str">
        <f t="shared" si="58"/>
        <v>Naver 검색</v>
      </c>
      <c r="J3760" s="24" t="str">
        <f>IF(F3760="","",INDEX('기사 리스트'!B:B,MATCH("https://skinnonews.com"&amp;A3760,'기사 리스트'!C:C,0)))</f>
        <v/>
      </c>
    </row>
    <row r="3761" spans="1:10">
      <c r="A3761" s="30" t="s">
        <v>1915</v>
      </c>
      <c r="B3761" s="30" t="s">
        <v>2925</v>
      </c>
      <c r="C3761" s="30">
        <v>1</v>
      </c>
      <c r="D3761" s="30">
        <v>1</v>
      </c>
      <c r="F3761" s="24" t="str">
        <f>IFERROR(MATCH(A3761,기사별유입!$J$3:$J$3072,0),"")</f>
        <v/>
      </c>
      <c r="G3761" s="24" t="str">
        <f>IF(F3761="","",F3761&amp;"@"&amp;COUNTIF($F$1:F3761,F3761))</f>
        <v/>
      </c>
      <c r="H3761" s="24" t="str">
        <f t="shared" si="58"/>
        <v>Naver.com</v>
      </c>
      <c r="J3761" s="24" t="str">
        <f>IF(F3761="","",INDEX('기사 리스트'!B:B,MATCH("https://skinnonews.com"&amp;A3761,'기사 리스트'!C:C,0)))</f>
        <v/>
      </c>
    </row>
    <row r="3762" spans="1:10">
      <c r="A3762" s="30" t="s">
        <v>3266</v>
      </c>
      <c r="B3762" s="30" t="s">
        <v>2910</v>
      </c>
      <c r="C3762" s="30">
        <v>1</v>
      </c>
      <c r="D3762" s="30">
        <v>1</v>
      </c>
      <c r="F3762" s="24" t="str">
        <f>IFERROR(MATCH(A3762,기사별유입!$J$3:$J$3072,0),"")</f>
        <v/>
      </c>
      <c r="G3762" s="24" t="str">
        <f>IF(F3762="","",F3762&amp;"@"&amp;COUNTIF($F$1:F3762,F3762))</f>
        <v/>
      </c>
      <c r="H3762" s="24" t="str">
        <f t="shared" si="58"/>
        <v>Google 검색</v>
      </c>
      <c r="J3762" s="24" t="str">
        <f>IF(F3762="","",INDEX('기사 리스트'!B:B,MATCH("https://skinnonews.com"&amp;A3762,'기사 리스트'!C:C,0)))</f>
        <v/>
      </c>
    </row>
    <row r="3763" spans="1:10">
      <c r="A3763" s="30" t="s">
        <v>1607</v>
      </c>
      <c r="B3763" s="30" t="s">
        <v>2916</v>
      </c>
      <c r="C3763" s="30">
        <v>1</v>
      </c>
      <c r="D3763" s="30">
        <v>1</v>
      </c>
      <c r="F3763" s="24" t="str">
        <f>IFERROR(MATCH(A3763,기사별유입!$J$3:$J$3072,0),"")</f>
        <v/>
      </c>
      <c r="G3763" s="24" t="str">
        <f>IF(F3763="","",F3763&amp;"@"&amp;COUNTIF($F$1:F3763,F3763))</f>
        <v/>
      </c>
      <c r="H3763" s="24" t="str">
        <f t="shared" si="58"/>
        <v>Bing</v>
      </c>
      <c r="J3763" s="24" t="str">
        <f>IF(F3763="","",INDEX('기사 리스트'!B:B,MATCH("https://skinnonews.com"&amp;A3763,'기사 리스트'!C:C,0)))</f>
        <v/>
      </c>
    </row>
    <row r="3764" spans="1:10">
      <c r="A3764" s="30" t="s">
        <v>3930</v>
      </c>
      <c r="B3764" s="30" t="s">
        <v>2910</v>
      </c>
      <c r="C3764" s="30">
        <v>1</v>
      </c>
      <c r="D3764" s="30">
        <v>1</v>
      </c>
      <c r="F3764" s="24" t="str">
        <f>IFERROR(MATCH(A3764,기사별유입!$J$3:$J$3072,0),"")</f>
        <v/>
      </c>
      <c r="G3764" s="24" t="str">
        <f>IF(F3764="","",F3764&amp;"@"&amp;COUNTIF($F$1:F3764,F3764))</f>
        <v/>
      </c>
      <c r="H3764" s="24" t="str">
        <f t="shared" si="58"/>
        <v>Google 검색</v>
      </c>
      <c r="J3764" s="24" t="str">
        <f>IF(F3764="","",INDEX('기사 리스트'!B:B,MATCH("https://skinnonews.com"&amp;A3764,'기사 리스트'!C:C,0)))</f>
        <v/>
      </c>
    </row>
    <row r="3765" spans="1:10">
      <c r="A3765" s="30" t="s">
        <v>2168</v>
      </c>
      <c r="B3765" s="30" t="s">
        <v>2910</v>
      </c>
      <c r="C3765" s="30">
        <v>1</v>
      </c>
      <c r="D3765" s="30">
        <v>1</v>
      </c>
      <c r="F3765" s="24" t="str">
        <f>IFERROR(MATCH(A3765,기사별유입!$J$3:$J$3072,0),"")</f>
        <v/>
      </c>
      <c r="G3765" s="24" t="str">
        <f>IF(F3765="","",F3765&amp;"@"&amp;COUNTIF($F$1:F3765,F3765))</f>
        <v/>
      </c>
      <c r="H3765" s="24" t="str">
        <f t="shared" si="58"/>
        <v>Google 검색</v>
      </c>
      <c r="J3765" s="24" t="str">
        <f>IF(F3765="","",INDEX('기사 리스트'!B:B,MATCH("https://skinnonews.com"&amp;A3765,'기사 리스트'!C:C,0)))</f>
        <v/>
      </c>
    </row>
    <row r="3766" spans="1:10">
      <c r="A3766" s="30" t="s">
        <v>3267</v>
      </c>
      <c r="B3766" s="30" t="s">
        <v>2910</v>
      </c>
      <c r="C3766" s="30">
        <v>1</v>
      </c>
      <c r="D3766" s="30">
        <v>1</v>
      </c>
      <c r="F3766" s="24" t="str">
        <f>IFERROR(MATCH(A3766,기사별유입!$J$3:$J$3072,0),"")</f>
        <v/>
      </c>
      <c r="G3766" s="24" t="str">
        <f>IF(F3766="","",F3766&amp;"@"&amp;COUNTIF($F$1:F3766,F3766))</f>
        <v/>
      </c>
      <c r="H3766" s="24" t="str">
        <f t="shared" si="58"/>
        <v>Google 검색</v>
      </c>
      <c r="J3766" s="24" t="str">
        <f>IF(F3766="","",INDEX('기사 리스트'!B:B,MATCH("https://skinnonews.com"&amp;A3766,'기사 리스트'!C:C,0)))</f>
        <v/>
      </c>
    </row>
    <row r="3767" spans="1:10">
      <c r="A3767" s="30" t="s">
        <v>2531</v>
      </c>
      <c r="B3767" s="30" t="s">
        <v>2910</v>
      </c>
      <c r="C3767" s="30">
        <v>1</v>
      </c>
      <c r="D3767" s="30">
        <v>1</v>
      </c>
      <c r="F3767" s="24" t="str">
        <f>IFERROR(MATCH(A3767,기사별유입!$J$3:$J$3072,0),"")</f>
        <v/>
      </c>
      <c r="G3767" s="24" t="str">
        <f>IF(F3767="","",F3767&amp;"@"&amp;COUNTIF($F$1:F3767,F3767))</f>
        <v/>
      </c>
      <c r="H3767" s="24" t="str">
        <f t="shared" si="58"/>
        <v>Google 검색</v>
      </c>
      <c r="J3767" s="24" t="str">
        <f>IF(F3767="","",INDEX('기사 리스트'!B:B,MATCH("https://skinnonews.com"&amp;A3767,'기사 리스트'!C:C,0)))</f>
        <v/>
      </c>
    </row>
    <row r="3768" spans="1:10">
      <c r="A3768" s="30" t="s">
        <v>3931</v>
      </c>
      <c r="B3768" s="30" t="s">
        <v>2910</v>
      </c>
      <c r="C3768" s="30">
        <v>1</v>
      </c>
      <c r="D3768" s="30">
        <v>1</v>
      </c>
      <c r="F3768" s="24" t="str">
        <f>IFERROR(MATCH(A3768,기사별유입!$J$3:$J$3072,0),"")</f>
        <v/>
      </c>
      <c r="G3768" s="24" t="str">
        <f>IF(F3768="","",F3768&amp;"@"&amp;COUNTIF($F$1:F3768,F3768))</f>
        <v/>
      </c>
      <c r="H3768" s="24" t="str">
        <f t="shared" si="58"/>
        <v>Google 검색</v>
      </c>
      <c r="J3768" s="24" t="str">
        <f>IF(F3768="","",INDEX('기사 리스트'!B:B,MATCH("https://skinnonews.com"&amp;A3768,'기사 리스트'!C:C,0)))</f>
        <v/>
      </c>
    </row>
    <row r="3769" spans="1:10">
      <c r="A3769" s="30" t="s">
        <v>3932</v>
      </c>
      <c r="B3769" s="30" t="s">
        <v>2910</v>
      </c>
      <c r="C3769" s="30">
        <v>1</v>
      </c>
      <c r="D3769" s="30">
        <v>1</v>
      </c>
      <c r="F3769" s="24" t="str">
        <f>IFERROR(MATCH(A3769,기사별유입!$J$3:$J$3072,0),"")</f>
        <v/>
      </c>
      <c r="G3769" s="24" t="str">
        <f>IF(F3769="","",F3769&amp;"@"&amp;COUNTIF($F$1:F3769,F3769))</f>
        <v/>
      </c>
      <c r="H3769" s="24" t="str">
        <f t="shared" si="58"/>
        <v>Google 검색</v>
      </c>
      <c r="J3769" s="24" t="str">
        <f>IF(F3769="","",INDEX('기사 리스트'!B:B,MATCH("https://skinnonews.com"&amp;A3769,'기사 리스트'!C:C,0)))</f>
        <v/>
      </c>
    </row>
    <row r="3770" spans="1:10">
      <c r="A3770" s="30" t="s">
        <v>1608</v>
      </c>
      <c r="B3770" s="30" t="s">
        <v>2911</v>
      </c>
      <c r="C3770" s="30">
        <v>1</v>
      </c>
      <c r="D3770" s="30">
        <v>1</v>
      </c>
      <c r="F3770" s="24" t="str">
        <f>IFERROR(MATCH(A3770,기사별유입!$J$3:$J$3072,0),"")</f>
        <v/>
      </c>
      <c r="G3770" s="24" t="str">
        <f>IF(F3770="","",F3770&amp;"@"&amp;COUNTIF($F$1:F3770,F3770))</f>
        <v/>
      </c>
      <c r="H3770" s="24" t="str">
        <f t="shared" si="58"/>
        <v>Naver 검색</v>
      </c>
      <c r="J3770" s="24" t="str">
        <f>IF(F3770="","",INDEX('기사 리스트'!B:B,MATCH("https://skinnonews.com"&amp;A3770,'기사 리스트'!C:C,0)))</f>
        <v/>
      </c>
    </row>
    <row r="3771" spans="1:10">
      <c r="A3771" s="30" t="s">
        <v>1608</v>
      </c>
      <c r="B3771" s="30" t="s">
        <v>2925</v>
      </c>
      <c r="C3771" s="30">
        <v>1</v>
      </c>
      <c r="D3771" s="30">
        <v>1</v>
      </c>
      <c r="F3771" s="24" t="str">
        <f>IFERROR(MATCH(A3771,기사별유입!$J$3:$J$3072,0),"")</f>
        <v/>
      </c>
      <c r="G3771" s="24" t="str">
        <f>IF(F3771="","",F3771&amp;"@"&amp;COUNTIF($F$1:F3771,F3771))</f>
        <v/>
      </c>
      <c r="H3771" s="24" t="str">
        <f t="shared" si="58"/>
        <v>Naver.com</v>
      </c>
      <c r="J3771" s="24" t="str">
        <f>IF(F3771="","",INDEX('기사 리스트'!B:B,MATCH("https://skinnonews.com"&amp;A3771,'기사 리스트'!C:C,0)))</f>
        <v/>
      </c>
    </row>
    <row r="3772" spans="1:10">
      <c r="A3772" s="30" t="s">
        <v>3208</v>
      </c>
      <c r="B3772" s="30" t="s">
        <v>2925</v>
      </c>
      <c r="C3772" s="30">
        <v>1</v>
      </c>
      <c r="D3772" s="30">
        <v>1</v>
      </c>
      <c r="F3772" s="24" t="str">
        <f>IFERROR(MATCH(A3772,기사별유입!$J$3:$J$3072,0),"")</f>
        <v/>
      </c>
      <c r="G3772" s="24" t="str">
        <f>IF(F3772="","",F3772&amp;"@"&amp;COUNTIF($F$1:F3772,F3772))</f>
        <v/>
      </c>
      <c r="H3772" s="24" t="str">
        <f t="shared" si="58"/>
        <v>Naver.com</v>
      </c>
      <c r="J3772" s="24" t="str">
        <f>IF(F3772="","",INDEX('기사 리스트'!B:B,MATCH("https://skinnonews.com"&amp;A3772,'기사 리스트'!C:C,0)))</f>
        <v/>
      </c>
    </row>
    <row r="3773" spans="1:10">
      <c r="A3773" s="30" t="s">
        <v>2271</v>
      </c>
      <c r="B3773" s="30" t="s">
        <v>2909</v>
      </c>
      <c r="C3773" s="30">
        <v>1</v>
      </c>
      <c r="D3773" s="30">
        <v>1</v>
      </c>
      <c r="F3773" s="24" t="str">
        <f>IFERROR(MATCH(A3773,기사별유입!$J$3:$J$3072,0),"")</f>
        <v/>
      </c>
      <c r="G3773" s="24" t="str">
        <f>IF(F3773="","",F3773&amp;"@"&amp;COUNTIF($F$1:F3773,F3773))</f>
        <v/>
      </c>
      <c r="H3773" s="24" t="str">
        <f t="shared" si="58"/>
        <v>직접유입</v>
      </c>
      <c r="J3773" s="24" t="str">
        <f>IF(F3773="","",INDEX('기사 리스트'!B:B,MATCH("https://skinnonews.com"&amp;A3773,'기사 리스트'!C:C,0)))</f>
        <v/>
      </c>
    </row>
    <row r="3774" spans="1:10">
      <c r="A3774" s="30" t="s">
        <v>2271</v>
      </c>
      <c r="B3774" s="30" t="s">
        <v>2925</v>
      </c>
      <c r="C3774" s="30">
        <v>1</v>
      </c>
      <c r="D3774" s="30">
        <v>1</v>
      </c>
      <c r="F3774" s="24" t="str">
        <f>IFERROR(MATCH(A3774,기사별유입!$J$3:$J$3072,0),"")</f>
        <v/>
      </c>
      <c r="G3774" s="24" t="str">
        <f>IF(F3774="","",F3774&amp;"@"&amp;COUNTIF($F$1:F3774,F3774))</f>
        <v/>
      </c>
      <c r="H3774" s="24" t="str">
        <f t="shared" si="58"/>
        <v>Naver.com</v>
      </c>
      <c r="J3774" s="24" t="str">
        <f>IF(F3774="","",INDEX('기사 리스트'!B:B,MATCH("https://skinnonews.com"&amp;A3774,'기사 리스트'!C:C,0)))</f>
        <v/>
      </c>
    </row>
    <row r="3775" spans="1:10">
      <c r="A3775" s="30" t="s">
        <v>2532</v>
      </c>
      <c r="B3775" s="30" t="s">
        <v>2910</v>
      </c>
      <c r="C3775" s="30">
        <v>1</v>
      </c>
      <c r="D3775" s="30">
        <v>1</v>
      </c>
      <c r="F3775" s="24" t="str">
        <f>IFERROR(MATCH(A3775,기사별유입!$J$3:$J$3072,0),"")</f>
        <v/>
      </c>
      <c r="G3775" s="24" t="str">
        <f>IF(F3775="","",F3775&amp;"@"&amp;COUNTIF($F$1:F3775,F3775))</f>
        <v/>
      </c>
      <c r="H3775" s="24" t="str">
        <f t="shared" si="58"/>
        <v>Google 검색</v>
      </c>
      <c r="J3775" s="24" t="str">
        <f>IF(F3775="","",INDEX('기사 리스트'!B:B,MATCH("https://skinnonews.com"&amp;A3775,'기사 리스트'!C:C,0)))</f>
        <v/>
      </c>
    </row>
    <row r="3776" spans="1:10">
      <c r="A3776" s="30" t="s">
        <v>1333</v>
      </c>
      <c r="B3776" s="30" t="s">
        <v>2909</v>
      </c>
      <c r="C3776" s="30">
        <v>1</v>
      </c>
      <c r="D3776" s="30">
        <v>1</v>
      </c>
      <c r="F3776" s="24" t="str">
        <f>IFERROR(MATCH(A3776,기사별유입!$J$3:$J$3072,0),"")</f>
        <v/>
      </c>
      <c r="G3776" s="24" t="str">
        <f>IF(F3776="","",F3776&amp;"@"&amp;COUNTIF($F$1:F3776,F3776))</f>
        <v/>
      </c>
      <c r="H3776" s="24" t="str">
        <f t="shared" si="58"/>
        <v>직접유입</v>
      </c>
      <c r="J3776" s="24" t="str">
        <f>IF(F3776="","",INDEX('기사 리스트'!B:B,MATCH("https://skinnonews.com"&amp;A3776,'기사 리스트'!C:C,0)))</f>
        <v/>
      </c>
    </row>
    <row r="3777" spans="1:10">
      <c r="A3777" s="30" t="s">
        <v>1333</v>
      </c>
      <c r="B3777" s="30" t="s">
        <v>2935</v>
      </c>
      <c r="C3777" s="30">
        <v>1</v>
      </c>
      <c r="D3777" s="30">
        <v>1</v>
      </c>
      <c r="F3777" s="24" t="str">
        <f>IFERROR(MATCH(A3777,기사별유입!$J$3:$J$3072,0),"")</f>
        <v/>
      </c>
      <c r="G3777" s="24" t="str">
        <f>IF(F3777="","",F3777&amp;"@"&amp;COUNTIF($F$1:F3777,F3777))</f>
        <v/>
      </c>
      <c r="H3777" s="24" t="str">
        <f t="shared" si="58"/>
        <v>M.search.naver.com</v>
      </c>
      <c r="J3777" s="24" t="str">
        <f>IF(F3777="","",INDEX('기사 리스트'!B:B,MATCH("https://skinnonews.com"&amp;A3777,'기사 리스트'!C:C,0)))</f>
        <v/>
      </c>
    </row>
    <row r="3778" spans="1:10">
      <c r="A3778" s="30" t="s">
        <v>1713</v>
      </c>
      <c r="B3778" s="30" t="s">
        <v>2925</v>
      </c>
      <c r="C3778" s="30">
        <v>1</v>
      </c>
      <c r="D3778" s="30">
        <v>1</v>
      </c>
      <c r="F3778" s="24" t="str">
        <f>IFERROR(MATCH(A3778,기사별유입!$J$3:$J$3072,0),"")</f>
        <v/>
      </c>
      <c r="G3778" s="24" t="str">
        <f>IF(F3778="","",F3778&amp;"@"&amp;COUNTIF($F$1:F3778,F3778))</f>
        <v/>
      </c>
      <c r="H3778" s="24" t="str">
        <f t="shared" si="58"/>
        <v>Naver.com</v>
      </c>
      <c r="J3778" s="24" t="str">
        <f>IF(F3778="","",INDEX('기사 리스트'!B:B,MATCH("https://skinnonews.com"&amp;A3778,'기사 리스트'!C:C,0)))</f>
        <v/>
      </c>
    </row>
    <row r="3779" spans="1:10">
      <c r="A3779" s="30" t="s">
        <v>3269</v>
      </c>
      <c r="B3779" s="30" t="s">
        <v>2910</v>
      </c>
      <c r="C3779" s="30">
        <v>1</v>
      </c>
      <c r="D3779" s="30">
        <v>1</v>
      </c>
      <c r="F3779" s="24" t="str">
        <f>IFERROR(MATCH(A3779,기사별유입!$J$3:$J$3072,0),"")</f>
        <v/>
      </c>
      <c r="G3779" s="24" t="str">
        <f>IF(F3779="","",F3779&amp;"@"&amp;COUNTIF($F$1:F3779,F3779))</f>
        <v/>
      </c>
      <c r="H3779" s="24" t="str">
        <f t="shared" ref="H3779:H3842" si="59">IF(B3779="naver","Naver 검색",IF(B3779="google","Google 검색",IF(B3779="(direct)","직접유입",UPPER(LEFT(B3779,1))&amp;MID(B3779,2,99))))</f>
        <v>Google 검색</v>
      </c>
      <c r="J3779" s="24" t="str">
        <f>IF(F3779="","",INDEX('기사 리스트'!B:B,MATCH("https://skinnonews.com"&amp;A3779,'기사 리스트'!C:C,0)))</f>
        <v/>
      </c>
    </row>
    <row r="3780" spans="1:10">
      <c r="A3780" s="30" t="s">
        <v>2394</v>
      </c>
      <c r="B3780" s="30" t="s">
        <v>2911</v>
      </c>
      <c r="C3780" s="30">
        <v>1</v>
      </c>
      <c r="D3780" s="30">
        <v>1</v>
      </c>
      <c r="F3780" s="24" t="str">
        <f>IFERROR(MATCH(A3780,기사별유입!$J$3:$J$3072,0),"")</f>
        <v/>
      </c>
      <c r="G3780" s="24" t="str">
        <f>IF(F3780="","",F3780&amp;"@"&amp;COUNTIF($F$1:F3780,F3780))</f>
        <v/>
      </c>
      <c r="H3780" s="24" t="str">
        <f t="shared" si="59"/>
        <v>Naver 검색</v>
      </c>
      <c r="J3780" s="24" t="str">
        <f>IF(F3780="","",INDEX('기사 리스트'!B:B,MATCH("https://skinnonews.com"&amp;A3780,'기사 리스트'!C:C,0)))</f>
        <v/>
      </c>
    </row>
    <row r="3781" spans="1:10">
      <c r="A3781" s="30" t="s">
        <v>2533</v>
      </c>
      <c r="B3781" s="30" t="s">
        <v>2935</v>
      </c>
      <c r="C3781" s="30">
        <v>1</v>
      </c>
      <c r="D3781" s="30">
        <v>1</v>
      </c>
      <c r="F3781" s="24" t="str">
        <f>IFERROR(MATCH(A3781,기사별유입!$J$3:$J$3072,0),"")</f>
        <v/>
      </c>
      <c r="G3781" s="24" t="str">
        <f>IF(F3781="","",F3781&amp;"@"&amp;COUNTIF($F$1:F3781,F3781))</f>
        <v/>
      </c>
      <c r="H3781" s="24" t="str">
        <f t="shared" si="59"/>
        <v>M.search.naver.com</v>
      </c>
      <c r="J3781" s="24" t="str">
        <f>IF(F3781="","",INDEX('기사 리스트'!B:B,MATCH("https://skinnonews.com"&amp;A3781,'기사 리스트'!C:C,0)))</f>
        <v/>
      </c>
    </row>
    <row r="3782" spans="1:10">
      <c r="A3782" s="30" t="s">
        <v>2533</v>
      </c>
      <c r="B3782" s="30" t="s">
        <v>2917</v>
      </c>
      <c r="C3782" s="30">
        <v>1</v>
      </c>
      <c r="D3782" s="30">
        <v>1</v>
      </c>
      <c r="F3782" s="24" t="str">
        <f>IFERROR(MATCH(A3782,기사별유입!$J$3:$J$3072,0),"")</f>
        <v/>
      </c>
      <c r="G3782" s="24" t="str">
        <f>IF(F3782="","",F3782&amp;"@"&amp;COUNTIF($F$1:F3782,F3782))</f>
        <v/>
      </c>
      <c r="H3782" s="24" t="str">
        <f t="shared" si="59"/>
        <v>Skincheonpetrochem.com</v>
      </c>
      <c r="J3782" s="24" t="str">
        <f>IF(F3782="","",INDEX('기사 리스트'!B:B,MATCH("https://skinnonews.com"&amp;A3782,'기사 리스트'!C:C,0)))</f>
        <v/>
      </c>
    </row>
    <row r="3783" spans="1:10">
      <c r="A3783" s="30" t="s">
        <v>3270</v>
      </c>
      <c r="B3783" s="30" t="s">
        <v>2910</v>
      </c>
      <c r="C3783" s="30">
        <v>1</v>
      </c>
      <c r="D3783" s="30">
        <v>1</v>
      </c>
      <c r="F3783" s="24" t="str">
        <f>IFERROR(MATCH(A3783,기사별유입!$J$3:$J$3072,0),"")</f>
        <v/>
      </c>
      <c r="G3783" s="24" t="str">
        <f>IF(F3783="","",F3783&amp;"@"&amp;COUNTIF($F$1:F3783,F3783))</f>
        <v/>
      </c>
      <c r="H3783" s="24" t="str">
        <f t="shared" si="59"/>
        <v>Google 검색</v>
      </c>
      <c r="J3783" s="24" t="str">
        <f>IF(F3783="","",INDEX('기사 리스트'!B:B,MATCH("https://skinnonews.com"&amp;A3783,'기사 리스트'!C:C,0)))</f>
        <v/>
      </c>
    </row>
    <row r="3784" spans="1:10">
      <c r="A3784" s="30" t="s">
        <v>2534</v>
      </c>
      <c r="B3784" s="30" t="s">
        <v>2911</v>
      </c>
      <c r="C3784" s="30">
        <v>1</v>
      </c>
      <c r="D3784" s="30">
        <v>1</v>
      </c>
      <c r="F3784" s="24" t="str">
        <f>IFERROR(MATCH(A3784,기사별유입!$J$3:$J$3072,0),"")</f>
        <v/>
      </c>
      <c r="G3784" s="24" t="str">
        <f>IF(F3784="","",F3784&amp;"@"&amp;COUNTIF($F$1:F3784,F3784))</f>
        <v/>
      </c>
      <c r="H3784" s="24" t="str">
        <f t="shared" si="59"/>
        <v>Naver 검색</v>
      </c>
      <c r="J3784" s="24" t="str">
        <f>IF(F3784="","",INDEX('기사 리스트'!B:B,MATCH("https://skinnonews.com"&amp;A3784,'기사 리스트'!C:C,0)))</f>
        <v/>
      </c>
    </row>
    <row r="3785" spans="1:10">
      <c r="A3785" s="30" t="s">
        <v>3933</v>
      </c>
      <c r="B3785" s="30" t="s">
        <v>2911</v>
      </c>
      <c r="C3785" s="30">
        <v>1</v>
      </c>
      <c r="D3785" s="30">
        <v>1</v>
      </c>
      <c r="F3785" s="24" t="str">
        <f>IFERROR(MATCH(A3785,기사별유입!$J$3:$J$3072,0),"")</f>
        <v/>
      </c>
      <c r="G3785" s="24" t="str">
        <f>IF(F3785="","",F3785&amp;"@"&amp;COUNTIF($F$1:F3785,F3785))</f>
        <v/>
      </c>
      <c r="H3785" s="24" t="str">
        <f t="shared" si="59"/>
        <v>Naver 검색</v>
      </c>
      <c r="J3785" s="24" t="str">
        <f>IF(F3785="","",INDEX('기사 리스트'!B:B,MATCH("https://skinnonews.com"&amp;A3785,'기사 리스트'!C:C,0)))</f>
        <v/>
      </c>
    </row>
    <row r="3786" spans="1:10">
      <c r="A3786" s="30" t="s">
        <v>2715</v>
      </c>
      <c r="B3786" s="30" t="s">
        <v>2916</v>
      </c>
      <c r="C3786" s="30">
        <v>1</v>
      </c>
      <c r="D3786" s="30">
        <v>1</v>
      </c>
      <c r="F3786" s="24" t="str">
        <f>IFERROR(MATCH(A3786,기사별유입!$J$3:$J$3072,0),"")</f>
        <v/>
      </c>
      <c r="G3786" s="24" t="str">
        <f>IF(F3786="","",F3786&amp;"@"&amp;COUNTIF($F$1:F3786,F3786))</f>
        <v/>
      </c>
      <c r="H3786" s="24" t="str">
        <f t="shared" si="59"/>
        <v>Bing</v>
      </c>
      <c r="J3786" s="24" t="str">
        <f>IF(F3786="","",INDEX('기사 리스트'!B:B,MATCH("https://skinnonews.com"&amp;A3786,'기사 리스트'!C:C,0)))</f>
        <v/>
      </c>
    </row>
    <row r="3787" spans="1:10">
      <c r="A3787" s="30" t="s">
        <v>3271</v>
      </c>
      <c r="B3787" s="30" t="s">
        <v>2910</v>
      </c>
      <c r="C3787" s="30">
        <v>1</v>
      </c>
      <c r="D3787" s="30">
        <v>1</v>
      </c>
      <c r="F3787" s="24" t="str">
        <f>IFERROR(MATCH(A3787,기사별유입!$J$3:$J$3072,0),"")</f>
        <v/>
      </c>
      <c r="G3787" s="24" t="str">
        <f>IF(F3787="","",F3787&amp;"@"&amp;COUNTIF($F$1:F3787,F3787))</f>
        <v/>
      </c>
      <c r="H3787" s="24" t="str">
        <f t="shared" si="59"/>
        <v>Google 검색</v>
      </c>
      <c r="J3787" s="24" t="str">
        <f>IF(F3787="","",INDEX('기사 리스트'!B:B,MATCH("https://skinnonews.com"&amp;A3787,'기사 리스트'!C:C,0)))</f>
        <v/>
      </c>
    </row>
    <row r="3788" spans="1:10">
      <c r="A3788" s="30" t="s">
        <v>2272</v>
      </c>
      <c r="B3788" s="30" t="s">
        <v>2909</v>
      </c>
      <c r="C3788" s="30">
        <v>1</v>
      </c>
      <c r="D3788" s="30">
        <v>1</v>
      </c>
      <c r="F3788" s="24" t="str">
        <f>IFERROR(MATCH(A3788,기사별유입!$J$3:$J$3072,0),"")</f>
        <v/>
      </c>
      <c r="G3788" s="24" t="str">
        <f>IF(F3788="","",F3788&amp;"@"&amp;COUNTIF($F$1:F3788,F3788))</f>
        <v/>
      </c>
      <c r="H3788" s="24" t="str">
        <f t="shared" si="59"/>
        <v>직접유입</v>
      </c>
      <c r="J3788" s="24" t="str">
        <f>IF(F3788="","",INDEX('기사 리스트'!B:B,MATCH("https://skinnonews.com"&amp;A3788,'기사 리스트'!C:C,0)))</f>
        <v/>
      </c>
    </row>
    <row r="3789" spans="1:10">
      <c r="A3789" s="30" t="s">
        <v>2272</v>
      </c>
      <c r="B3789" s="30" t="s">
        <v>2910</v>
      </c>
      <c r="C3789" s="30">
        <v>1</v>
      </c>
      <c r="D3789" s="30">
        <v>1</v>
      </c>
      <c r="F3789" s="24" t="str">
        <f>IFERROR(MATCH(A3789,기사별유입!$J$3:$J$3072,0),"")</f>
        <v/>
      </c>
      <c r="G3789" s="24" t="str">
        <f>IF(F3789="","",F3789&amp;"@"&amp;COUNTIF($F$1:F3789,F3789))</f>
        <v/>
      </c>
      <c r="H3789" s="24" t="str">
        <f t="shared" si="59"/>
        <v>Google 검색</v>
      </c>
      <c r="J3789" s="24" t="str">
        <f>IF(F3789="","",INDEX('기사 리스트'!B:B,MATCH("https://skinnonews.com"&amp;A3789,'기사 리스트'!C:C,0)))</f>
        <v/>
      </c>
    </row>
    <row r="3790" spans="1:10">
      <c r="A3790" s="30" t="s">
        <v>3934</v>
      </c>
      <c r="B3790" s="30" t="s">
        <v>2910</v>
      </c>
      <c r="C3790" s="30">
        <v>1</v>
      </c>
      <c r="D3790" s="30">
        <v>1</v>
      </c>
      <c r="F3790" s="24" t="str">
        <f>IFERROR(MATCH(A3790,기사별유입!$J$3:$J$3072,0),"")</f>
        <v/>
      </c>
      <c r="G3790" s="24" t="str">
        <f>IF(F3790="","",F3790&amp;"@"&amp;COUNTIF($F$1:F3790,F3790))</f>
        <v/>
      </c>
      <c r="H3790" s="24" t="str">
        <f t="shared" si="59"/>
        <v>Google 검색</v>
      </c>
      <c r="J3790" s="24" t="str">
        <f>IF(F3790="","",INDEX('기사 리스트'!B:B,MATCH("https://skinnonews.com"&amp;A3790,'기사 리스트'!C:C,0)))</f>
        <v/>
      </c>
    </row>
    <row r="3791" spans="1:10">
      <c r="A3791" s="30" t="s">
        <v>1680</v>
      </c>
      <c r="B3791" s="30" t="s">
        <v>2911</v>
      </c>
      <c r="C3791" s="30">
        <v>1</v>
      </c>
      <c r="D3791" s="30">
        <v>1</v>
      </c>
      <c r="F3791" s="24" t="str">
        <f>IFERROR(MATCH(A3791,기사별유입!$J$3:$J$3072,0),"")</f>
        <v/>
      </c>
      <c r="G3791" s="24" t="str">
        <f>IF(F3791="","",F3791&amp;"@"&amp;COUNTIF($F$1:F3791,F3791))</f>
        <v/>
      </c>
      <c r="H3791" s="24" t="str">
        <f t="shared" si="59"/>
        <v>Naver 검색</v>
      </c>
      <c r="J3791" s="24" t="str">
        <f>IF(F3791="","",INDEX('기사 리스트'!B:B,MATCH("https://skinnonews.com"&amp;A3791,'기사 리스트'!C:C,0)))</f>
        <v/>
      </c>
    </row>
    <row r="3792" spans="1:10">
      <c r="A3792" s="30" t="s">
        <v>1680</v>
      </c>
      <c r="B3792" s="30" t="s">
        <v>2917</v>
      </c>
      <c r="C3792" s="30">
        <v>1</v>
      </c>
      <c r="D3792" s="30">
        <v>1</v>
      </c>
      <c r="F3792" s="24" t="str">
        <f>IFERROR(MATCH(A3792,기사별유입!$J$3:$J$3072,0),"")</f>
        <v/>
      </c>
      <c r="G3792" s="24" t="str">
        <f>IF(F3792="","",F3792&amp;"@"&amp;COUNTIF($F$1:F3792,F3792))</f>
        <v/>
      </c>
      <c r="H3792" s="24" t="str">
        <f t="shared" si="59"/>
        <v>Skincheonpetrochem.com</v>
      </c>
      <c r="J3792" s="24" t="str">
        <f>IF(F3792="","",INDEX('기사 리스트'!B:B,MATCH("https://skinnonews.com"&amp;A3792,'기사 리스트'!C:C,0)))</f>
        <v/>
      </c>
    </row>
    <row r="3793" spans="1:10">
      <c r="A3793" s="30" t="s">
        <v>1328</v>
      </c>
      <c r="B3793" s="30" t="s">
        <v>2909</v>
      </c>
      <c r="C3793" s="30">
        <v>1</v>
      </c>
      <c r="D3793" s="30">
        <v>1</v>
      </c>
      <c r="F3793" s="24" t="str">
        <f>IFERROR(MATCH(A3793,기사별유입!$J$3:$J$3072,0),"")</f>
        <v/>
      </c>
      <c r="G3793" s="24" t="str">
        <f>IF(F3793="","",F3793&amp;"@"&amp;COUNTIF($F$1:F3793,F3793))</f>
        <v/>
      </c>
      <c r="H3793" s="24" t="str">
        <f t="shared" si="59"/>
        <v>직접유입</v>
      </c>
      <c r="J3793" s="24" t="str">
        <f>IF(F3793="","",INDEX('기사 리스트'!B:B,MATCH("https://skinnonews.com"&amp;A3793,'기사 리스트'!C:C,0)))</f>
        <v/>
      </c>
    </row>
    <row r="3794" spans="1:10">
      <c r="A3794" s="30" t="s">
        <v>1328</v>
      </c>
      <c r="B3794" s="30" t="s">
        <v>2911</v>
      </c>
      <c r="C3794" s="30">
        <v>1</v>
      </c>
      <c r="D3794" s="30">
        <v>1</v>
      </c>
      <c r="F3794" s="24" t="str">
        <f>IFERROR(MATCH(A3794,기사별유입!$J$3:$J$3072,0),"")</f>
        <v/>
      </c>
      <c r="G3794" s="24" t="str">
        <f>IF(F3794="","",F3794&amp;"@"&amp;COUNTIF($F$1:F3794,F3794))</f>
        <v/>
      </c>
      <c r="H3794" s="24" t="str">
        <f t="shared" si="59"/>
        <v>Naver 검색</v>
      </c>
      <c r="J3794" s="24" t="str">
        <f>IF(F3794="","",INDEX('기사 리스트'!B:B,MATCH("https://skinnonews.com"&amp;A3794,'기사 리스트'!C:C,0)))</f>
        <v/>
      </c>
    </row>
    <row r="3795" spans="1:10">
      <c r="A3795" s="30" t="s">
        <v>3935</v>
      </c>
      <c r="B3795" s="30" t="s">
        <v>2997</v>
      </c>
      <c r="C3795" s="30">
        <v>1</v>
      </c>
      <c r="D3795" s="30">
        <v>1</v>
      </c>
      <c r="F3795" s="24" t="str">
        <f>IFERROR(MATCH(A3795,기사별유입!$J$3:$J$3072,0),"")</f>
        <v/>
      </c>
      <c r="G3795" s="24" t="str">
        <f>IF(F3795="","",F3795&amp;"@"&amp;COUNTIF($F$1:F3795,F3795))</f>
        <v/>
      </c>
      <c r="H3795" s="24" t="str">
        <f t="shared" si="59"/>
        <v>M.search.daum.net</v>
      </c>
      <c r="J3795" s="24" t="str">
        <f>IF(F3795="","",INDEX('기사 리스트'!B:B,MATCH("https://skinnonews.com"&amp;A3795,'기사 리스트'!C:C,0)))</f>
        <v/>
      </c>
    </row>
    <row r="3796" spans="1:10">
      <c r="A3796" s="30" t="s">
        <v>2716</v>
      </c>
      <c r="B3796" s="30" t="s">
        <v>2911</v>
      </c>
      <c r="C3796" s="30">
        <v>1</v>
      </c>
      <c r="D3796" s="30">
        <v>1</v>
      </c>
      <c r="F3796" s="24" t="str">
        <f>IFERROR(MATCH(A3796,기사별유입!$J$3:$J$3072,0),"")</f>
        <v/>
      </c>
      <c r="G3796" s="24" t="str">
        <f>IF(F3796="","",F3796&amp;"@"&amp;COUNTIF($F$1:F3796,F3796))</f>
        <v/>
      </c>
      <c r="H3796" s="24" t="str">
        <f t="shared" si="59"/>
        <v>Naver 검색</v>
      </c>
      <c r="J3796" s="24" t="str">
        <f>IF(F3796="","",INDEX('기사 리스트'!B:B,MATCH("https://skinnonews.com"&amp;A3796,'기사 리스트'!C:C,0)))</f>
        <v/>
      </c>
    </row>
    <row r="3797" spans="1:10">
      <c r="A3797" s="30" t="s">
        <v>3936</v>
      </c>
      <c r="B3797" s="30" t="s">
        <v>2925</v>
      </c>
      <c r="C3797" s="30">
        <v>1</v>
      </c>
      <c r="D3797" s="30">
        <v>1</v>
      </c>
      <c r="F3797" s="24" t="str">
        <f>IFERROR(MATCH(A3797,기사별유입!$J$3:$J$3072,0),"")</f>
        <v/>
      </c>
      <c r="G3797" s="24" t="str">
        <f>IF(F3797="","",F3797&amp;"@"&amp;COUNTIF($F$1:F3797,F3797))</f>
        <v/>
      </c>
      <c r="H3797" s="24" t="str">
        <f t="shared" si="59"/>
        <v>Naver.com</v>
      </c>
      <c r="J3797" s="24" t="str">
        <f>IF(F3797="","",INDEX('기사 리스트'!B:B,MATCH("https://skinnonews.com"&amp;A3797,'기사 리스트'!C:C,0)))</f>
        <v/>
      </c>
    </row>
    <row r="3798" spans="1:10">
      <c r="A3798" s="30" t="s">
        <v>3139</v>
      </c>
      <c r="B3798" s="30" t="s">
        <v>2910</v>
      </c>
      <c r="C3798" s="30">
        <v>1</v>
      </c>
      <c r="D3798" s="30">
        <v>1</v>
      </c>
      <c r="F3798" s="24" t="str">
        <f>IFERROR(MATCH(A3798,기사별유입!$J$3:$J$3072,0),"")</f>
        <v/>
      </c>
      <c r="G3798" s="24" t="str">
        <f>IF(F3798="","",F3798&amp;"@"&amp;COUNTIF($F$1:F3798,F3798))</f>
        <v/>
      </c>
      <c r="H3798" s="24" t="str">
        <f t="shared" si="59"/>
        <v>Google 검색</v>
      </c>
      <c r="J3798" s="24" t="str">
        <f>IF(F3798="","",INDEX('기사 리스트'!B:B,MATCH("https://skinnonews.com"&amp;A3798,'기사 리스트'!C:C,0)))</f>
        <v/>
      </c>
    </row>
    <row r="3799" spans="1:10">
      <c r="A3799" s="30" t="s">
        <v>1484</v>
      </c>
      <c r="B3799" s="30" t="s">
        <v>2916</v>
      </c>
      <c r="C3799" s="30">
        <v>1</v>
      </c>
      <c r="D3799" s="30">
        <v>1</v>
      </c>
      <c r="F3799" s="24" t="str">
        <f>IFERROR(MATCH(A3799,기사별유입!$J$3:$J$3072,0),"")</f>
        <v/>
      </c>
      <c r="G3799" s="24" t="str">
        <f>IF(F3799="","",F3799&amp;"@"&amp;COUNTIF($F$1:F3799,F3799))</f>
        <v/>
      </c>
      <c r="H3799" s="24" t="str">
        <f t="shared" si="59"/>
        <v>Bing</v>
      </c>
      <c r="J3799" s="24" t="str">
        <f>IF(F3799="","",INDEX('기사 리스트'!B:B,MATCH("https://skinnonews.com"&amp;A3799,'기사 리스트'!C:C,0)))</f>
        <v/>
      </c>
    </row>
    <row r="3800" spans="1:10">
      <c r="A3800" s="30" t="s">
        <v>1589</v>
      </c>
      <c r="B3800" s="30" t="s">
        <v>2925</v>
      </c>
      <c r="C3800" s="30">
        <v>1</v>
      </c>
      <c r="D3800" s="30">
        <v>1</v>
      </c>
      <c r="F3800" s="24" t="str">
        <f>IFERROR(MATCH(A3800,기사별유입!$J$3:$J$3072,0),"")</f>
        <v/>
      </c>
      <c r="G3800" s="24" t="str">
        <f>IF(F3800="","",F3800&amp;"@"&amp;COUNTIF($F$1:F3800,F3800))</f>
        <v/>
      </c>
      <c r="H3800" s="24" t="str">
        <f t="shared" si="59"/>
        <v>Naver.com</v>
      </c>
      <c r="J3800" s="24" t="str">
        <f>IF(F3800="","",INDEX('기사 리스트'!B:B,MATCH("https://skinnonews.com"&amp;A3800,'기사 리스트'!C:C,0)))</f>
        <v/>
      </c>
    </row>
    <row r="3801" spans="1:10">
      <c r="A3801" s="30" t="s">
        <v>2717</v>
      </c>
      <c r="B3801" s="30" t="s">
        <v>2911</v>
      </c>
      <c r="C3801" s="30">
        <v>1</v>
      </c>
      <c r="D3801" s="30">
        <v>1</v>
      </c>
      <c r="F3801" s="24" t="str">
        <f>IFERROR(MATCH(A3801,기사별유입!$J$3:$J$3072,0),"")</f>
        <v/>
      </c>
      <c r="G3801" s="24" t="str">
        <f>IF(F3801="","",F3801&amp;"@"&amp;COUNTIF($F$1:F3801,F3801))</f>
        <v/>
      </c>
      <c r="H3801" s="24" t="str">
        <f t="shared" si="59"/>
        <v>Naver 검색</v>
      </c>
      <c r="J3801" s="24" t="str">
        <f>IF(F3801="","",INDEX('기사 리스트'!B:B,MATCH("https://skinnonews.com"&amp;A3801,'기사 리스트'!C:C,0)))</f>
        <v/>
      </c>
    </row>
    <row r="3802" spans="1:10">
      <c r="A3802" s="30" t="s">
        <v>1982</v>
      </c>
      <c r="B3802" s="30" t="s">
        <v>2909</v>
      </c>
      <c r="C3802" s="30">
        <v>1</v>
      </c>
      <c r="D3802" s="30">
        <v>1</v>
      </c>
      <c r="F3802" s="24" t="str">
        <f>IFERROR(MATCH(A3802,기사별유입!$J$3:$J$3072,0),"")</f>
        <v/>
      </c>
      <c r="G3802" s="24" t="str">
        <f>IF(F3802="","",F3802&amp;"@"&amp;COUNTIF($F$1:F3802,F3802))</f>
        <v/>
      </c>
      <c r="H3802" s="24" t="str">
        <f t="shared" si="59"/>
        <v>직접유입</v>
      </c>
      <c r="J3802" s="24" t="str">
        <f>IF(F3802="","",INDEX('기사 리스트'!B:B,MATCH("https://skinnonews.com"&amp;A3802,'기사 리스트'!C:C,0)))</f>
        <v/>
      </c>
    </row>
    <row r="3803" spans="1:10">
      <c r="A3803" s="30" t="s">
        <v>3937</v>
      </c>
      <c r="B3803" s="30" t="s">
        <v>2925</v>
      </c>
      <c r="C3803" s="30">
        <v>1</v>
      </c>
      <c r="D3803" s="30">
        <v>1</v>
      </c>
      <c r="F3803" s="24" t="str">
        <f>IFERROR(MATCH(A3803,기사별유입!$J$3:$J$3072,0),"")</f>
        <v/>
      </c>
      <c r="G3803" s="24" t="str">
        <f>IF(F3803="","",F3803&amp;"@"&amp;COUNTIF($F$1:F3803,F3803))</f>
        <v/>
      </c>
      <c r="H3803" s="24" t="str">
        <f t="shared" si="59"/>
        <v>Naver.com</v>
      </c>
      <c r="J3803" s="24" t="str">
        <f>IF(F3803="","",INDEX('기사 리스트'!B:B,MATCH("https://skinnonews.com"&amp;A3803,'기사 리스트'!C:C,0)))</f>
        <v/>
      </c>
    </row>
    <row r="3804" spans="1:10">
      <c r="A3804" s="30" t="s">
        <v>2396</v>
      </c>
      <c r="B3804" s="30" t="s">
        <v>2925</v>
      </c>
      <c r="C3804" s="30">
        <v>1</v>
      </c>
      <c r="D3804" s="30">
        <v>1</v>
      </c>
      <c r="F3804" s="24" t="str">
        <f>IFERROR(MATCH(A3804,기사별유입!$J$3:$J$3072,0),"")</f>
        <v/>
      </c>
      <c r="G3804" s="24" t="str">
        <f>IF(F3804="","",F3804&amp;"@"&amp;COUNTIF($F$1:F3804,F3804))</f>
        <v/>
      </c>
      <c r="H3804" s="24" t="str">
        <f t="shared" si="59"/>
        <v>Naver.com</v>
      </c>
      <c r="J3804" s="24" t="str">
        <f>IF(F3804="","",INDEX('기사 리스트'!B:B,MATCH("https://skinnonews.com"&amp;A3804,'기사 리스트'!C:C,0)))</f>
        <v/>
      </c>
    </row>
    <row r="3805" spans="1:10">
      <c r="A3805" s="30" t="s">
        <v>1446</v>
      </c>
      <c r="B3805" s="30" t="s">
        <v>2909</v>
      </c>
      <c r="C3805" s="30">
        <v>1</v>
      </c>
      <c r="D3805" s="30">
        <v>1</v>
      </c>
      <c r="F3805" s="24" t="str">
        <f>IFERROR(MATCH(A3805,기사별유입!$J$3:$J$3072,0),"")</f>
        <v/>
      </c>
      <c r="G3805" s="24" t="str">
        <f>IF(F3805="","",F3805&amp;"@"&amp;COUNTIF($F$1:F3805,F3805))</f>
        <v/>
      </c>
      <c r="H3805" s="24" t="str">
        <f t="shared" si="59"/>
        <v>직접유입</v>
      </c>
      <c r="J3805" s="24" t="str">
        <f>IF(F3805="","",INDEX('기사 리스트'!B:B,MATCH("https://skinnonews.com"&amp;A3805,'기사 리스트'!C:C,0)))</f>
        <v/>
      </c>
    </row>
    <row r="3806" spans="1:10">
      <c r="A3806" s="30" t="s">
        <v>3272</v>
      </c>
      <c r="B3806" s="30" t="s">
        <v>2911</v>
      </c>
      <c r="C3806" s="30">
        <v>1</v>
      </c>
      <c r="D3806" s="30">
        <v>1</v>
      </c>
      <c r="F3806" s="24" t="str">
        <f>IFERROR(MATCH(A3806,기사별유입!$J$3:$J$3072,0),"")</f>
        <v/>
      </c>
      <c r="G3806" s="24" t="str">
        <f>IF(F3806="","",F3806&amp;"@"&amp;COUNTIF($F$1:F3806,F3806))</f>
        <v/>
      </c>
      <c r="H3806" s="24" t="str">
        <f t="shared" si="59"/>
        <v>Naver 검색</v>
      </c>
      <c r="J3806" s="24" t="str">
        <f>IF(F3806="","",INDEX('기사 리스트'!B:B,MATCH("https://skinnonews.com"&amp;A3806,'기사 리스트'!C:C,0)))</f>
        <v/>
      </c>
    </row>
    <row r="3807" spans="1:10">
      <c r="A3807" s="30" t="s">
        <v>1575</v>
      </c>
      <c r="B3807" s="30" t="s">
        <v>2909</v>
      </c>
      <c r="C3807" s="30">
        <v>1</v>
      </c>
      <c r="D3807" s="30">
        <v>1</v>
      </c>
      <c r="F3807" s="24" t="str">
        <f>IFERROR(MATCH(A3807,기사별유입!$J$3:$J$3072,0),"")</f>
        <v/>
      </c>
      <c r="G3807" s="24" t="str">
        <f>IF(F3807="","",F3807&amp;"@"&amp;COUNTIF($F$1:F3807,F3807))</f>
        <v/>
      </c>
      <c r="H3807" s="24" t="str">
        <f t="shared" si="59"/>
        <v>직접유입</v>
      </c>
      <c r="J3807" s="24" t="str">
        <f>IF(F3807="","",INDEX('기사 리스트'!B:B,MATCH("https://skinnonews.com"&amp;A3807,'기사 리스트'!C:C,0)))</f>
        <v/>
      </c>
    </row>
    <row r="3808" spans="1:10">
      <c r="A3808" s="30" t="s">
        <v>1575</v>
      </c>
      <c r="B3808" s="30" t="s">
        <v>2925</v>
      </c>
      <c r="C3808" s="30">
        <v>1</v>
      </c>
      <c r="D3808" s="30">
        <v>1</v>
      </c>
      <c r="F3808" s="24" t="str">
        <f>IFERROR(MATCH(A3808,기사별유입!$J$3:$J$3072,0),"")</f>
        <v/>
      </c>
      <c r="G3808" s="24" t="str">
        <f>IF(F3808="","",F3808&amp;"@"&amp;COUNTIF($F$1:F3808,F3808))</f>
        <v/>
      </c>
      <c r="H3808" s="24" t="str">
        <f t="shared" si="59"/>
        <v>Naver.com</v>
      </c>
      <c r="J3808" s="24" t="str">
        <f>IF(F3808="","",INDEX('기사 리스트'!B:B,MATCH("https://skinnonews.com"&amp;A3808,'기사 리스트'!C:C,0)))</f>
        <v/>
      </c>
    </row>
    <row r="3809" spans="1:10">
      <c r="A3809" s="30" t="s">
        <v>1983</v>
      </c>
      <c r="B3809" s="30" t="s">
        <v>2910</v>
      </c>
      <c r="C3809" s="30">
        <v>1</v>
      </c>
      <c r="D3809" s="30">
        <v>1</v>
      </c>
      <c r="F3809" s="24" t="str">
        <f>IFERROR(MATCH(A3809,기사별유입!$J$3:$J$3072,0),"")</f>
        <v/>
      </c>
      <c r="G3809" s="24" t="str">
        <f>IF(F3809="","",F3809&amp;"@"&amp;COUNTIF($F$1:F3809,F3809))</f>
        <v/>
      </c>
      <c r="H3809" s="24" t="str">
        <f t="shared" si="59"/>
        <v>Google 검색</v>
      </c>
      <c r="J3809" s="24" t="str">
        <f>IF(F3809="","",INDEX('기사 리스트'!B:B,MATCH("https://skinnonews.com"&amp;A3809,'기사 리스트'!C:C,0)))</f>
        <v/>
      </c>
    </row>
    <row r="3810" spans="1:10">
      <c r="A3810" s="30" t="s">
        <v>1983</v>
      </c>
      <c r="B3810" s="30" t="s">
        <v>2911</v>
      </c>
      <c r="C3810" s="30">
        <v>1</v>
      </c>
      <c r="D3810" s="30">
        <v>1</v>
      </c>
      <c r="F3810" s="24" t="str">
        <f>IFERROR(MATCH(A3810,기사별유입!$J$3:$J$3072,0),"")</f>
        <v/>
      </c>
      <c r="G3810" s="24" t="str">
        <f>IF(F3810="","",F3810&amp;"@"&amp;COUNTIF($F$1:F3810,F3810))</f>
        <v/>
      </c>
      <c r="H3810" s="24" t="str">
        <f t="shared" si="59"/>
        <v>Naver 검색</v>
      </c>
      <c r="J3810" s="24" t="str">
        <f>IF(F3810="","",INDEX('기사 리스트'!B:B,MATCH("https://skinnonews.com"&amp;A3810,'기사 리스트'!C:C,0)))</f>
        <v/>
      </c>
    </row>
    <row r="3811" spans="1:10">
      <c r="A3811" s="30" t="s">
        <v>3175</v>
      </c>
      <c r="B3811" s="30" t="s">
        <v>2910</v>
      </c>
      <c r="C3811" s="30">
        <v>1</v>
      </c>
      <c r="D3811" s="30">
        <v>1</v>
      </c>
      <c r="F3811" s="24" t="str">
        <f>IFERROR(MATCH(A3811,기사별유입!$J$3:$J$3072,0),"")</f>
        <v/>
      </c>
      <c r="G3811" s="24" t="str">
        <f>IF(F3811="","",F3811&amp;"@"&amp;COUNTIF($F$1:F3811,F3811))</f>
        <v/>
      </c>
      <c r="H3811" s="24" t="str">
        <f t="shared" si="59"/>
        <v>Google 검색</v>
      </c>
      <c r="J3811" s="24" t="str">
        <f>IF(F3811="","",INDEX('기사 리스트'!B:B,MATCH("https://skinnonews.com"&amp;A3811,'기사 리스트'!C:C,0)))</f>
        <v/>
      </c>
    </row>
    <row r="3812" spans="1:10">
      <c r="A3812" s="30" t="s">
        <v>2170</v>
      </c>
      <c r="B3812" s="30" t="s">
        <v>2911</v>
      </c>
      <c r="C3812" s="30">
        <v>1</v>
      </c>
      <c r="D3812" s="30">
        <v>1</v>
      </c>
      <c r="F3812" s="24" t="str">
        <f>IFERROR(MATCH(A3812,기사별유입!$J$3:$J$3072,0),"")</f>
        <v/>
      </c>
      <c r="G3812" s="24" t="str">
        <f>IF(F3812="","",F3812&amp;"@"&amp;COUNTIF($F$1:F3812,F3812))</f>
        <v/>
      </c>
      <c r="H3812" s="24" t="str">
        <f t="shared" si="59"/>
        <v>Naver 검색</v>
      </c>
      <c r="J3812" s="24" t="str">
        <f>IF(F3812="","",INDEX('기사 리스트'!B:B,MATCH("https://skinnonews.com"&amp;A3812,'기사 리스트'!C:C,0)))</f>
        <v/>
      </c>
    </row>
    <row r="3813" spans="1:10">
      <c r="A3813" s="30" t="s">
        <v>2170</v>
      </c>
      <c r="B3813" s="30" t="s">
        <v>2925</v>
      </c>
      <c r="C3813" s="30">
        <v>1</v>
      </c>
      <c r="D3813" s="30">
        <v>1</v>
      </c>
      <c r="F3813" s="24" t="str">
        <f>IFERROR(MATCH(A3813,기사별유입!$J$3:$J$3072,0),"")</f>
        <v/>
      </c>
      <c r="G3813" s="24" t="str">
        <f>IF(F3813="","",F3813&amp;"@"&amp;COUNTIF($F$1:F3813,F3813))</f>
        <v/>
      </c>
      <c r="H3813" s="24" t="str">
        <f t="shared" si="59"/>
        <v>Naver.com</v>
      </c>
      <c r="J3813" s="24" t="str">
        <f>IF(F3813="","",INDEX('기사 리스트'!B:B,MATCH("https://skinnonews.com"&amp;A3813,'기사 리스트'!C:C,0)))</f>
        <v/>
      </c>
    </row>
    <row r="3814" spans="1:10">
      <c r="A3814" s="30" t="s">
        <v>1681</v>
      </c>
      <c r="B3814" s="30" t="s">
        <v>2935</v>
      </c>
      <c r="C3814" s="30">
        <v>1</v>
      </c>
      <c r="D3814" s="30">
        <v>1</v>
      </c>
      <c r="F3814" s="24" t="str">
        <f>IFERROR(MATCH(A3814,기사별유입!$J$3:$J$3072,0),"")</f>
        <v/>
      </c>
      <c r="G3814" s="24" t="str">
        <f>IF(F3814="","",F3814&amp;"@"&amp;COUNTIF($F$1:F3814,F3814))</f>
        <v/>
      </c>
      <c r="H3814" s="24" t="str">
        <f t="shared" si="59"/>
        <v>M.search.naver.com</v>
      </c>
      <c r="J3814" s="24" t="str">
        <f>IF(F3814="","",INDEX('기사 리스트'!B:B,MATCH("https://skinnonews.com"&amp;A3814,'기사 리스트'!C:C,0)))</f>
        <v/>
      </c>
    </row>
    <row r="3815" spans="1:10">
      <c r="A3815" s="30" t="s">
        <v>1447</v>
      </c>
      <c r="B3815" s="30" t="s">
        <v>2935</v>
      </c>
      <c r="C3815" s="30">
        <v>1</v>
      </c>
      <c r="D3815" s="30">
        <v>1</v>
      </c>
      <c r="F3815" s="24" t="str">
        <f>IFERROR(MATCH(A3815,기사별유입!$J$3:$J$3072,0),"")</f>
        <v/>
      </c>
      <c r="G3815" s="24" t="str">
        <f>IF(F3815="","",F3815&amp;"@"&amp;COUNTIF($F$1:F3815,F3815))</f>
        <v/>
      </c>
      <c r="H3815" s="24" t="str">
        <f t="shared" si="59"/>
        <v>M.search.naver.com</v>
      </c>
      <c r="J3815" s="24" t="str">
        <f>IF(F3815="","",INDEX('기사 리스트'!B:B,MATCH("https://skinnonews.com"&amp;A3815,'기사 리스트'!C:C,0)))</f>
        <v/>
      </c>
    </row>
    <row r="3816" spans="1:10">
      <c r="A3816" s="30" t="s">
        <v>1447</v>
      </c>
      <c r="B3816" s="30" t="s">
        <v>2925</v>
      </c>
      <c r="C3816" s="30">
        <v>1</v>
      </c>
      <c r="D3816" s="30">
        <v>1</v>
      </c>
      <c r="F3816" s="24" t="str">
        <f>IFERROR(MATCH(A3816,기사별유입!$J$3:$J$3072,0),"")</f>
        <v/>
      </c>
      <c r="G3816" s="24" t="str">
        <f>IF(F3816="","",F3816&amp;"@"&amp;COUNTIF($F$1:F3816,F3816))</f>
        <v/>
      </c>
      <c r="H3816" s="24" t="str">
        <f t="shared" si="59"/>
        <v>Naver.com</v>
      </c>
      <c r="J3816" s="24" t="str">
        <f>IF(F3816="","",INDEX('기사 리스트'!B:B,MATCH("https://skinnonews.com"&amp;A3816,'기사 리스트'!C:C,0)))</f>
        <v/>
      </c>
    </row>
    <row r="3817" spans="1:10">
      <c r="A3817" s="30" t="s">
        <v>1528</v>
      </c>
      <c r="B3817" s="30" t="s">
        <v>2910</v>
      </c>
      <c r="C3817" s="30">
        <v>1</v>
      </c>
      <c r="D3817" s="30">
        <v>1</v>
      </c>
      <c r="F3817" s="24" t="str">
        <f>IFERROR(MATCH(A3817,기사별유입!$J$3:$J$3072,0),"")</f>
        <v/>
      </c>
      <c r="G3817" s="24" t="str">
        <f>IF(F3817="","",F3817&amp;"@"&amp;COUNTIF($F$1:F3817,F3817))</f>
        <v/>
      </c>
      <c r="H3817" s="24" t="str">
        <f t="shared" si="59"/>
        <v>Google 검색</v>
      </c>
      <c r="J3817" s="24" t="str">
        <f>IF(F3817="","",INDEX('기사 리스트'!B:B,MATCH("https://skinnonews.com"&amp;A3817,'기사 리스트'!C:C,0)))</f>
        <v/>
      </c>
    </row>
    <row r="3818" spans="1:10">
      <c r="A3818" s="30" t="s">
        <v>1528</v>
      </c>
      <c r="B3818" s="30" t="s">
        <v>2935</v>
      </c>
      <c r="C3818" s="30">
        <v>1</v>
      </c>
      <c r="D3818" s="30">
        <v>1</v>
      </c>
      <c r="F3818" s="24" t="str">
        <f>IFERROR(MATCH(A3818,기사별유입!$J$3:$J$3072,0),"")</f>
        <v/>
      </c>
      <c r="G3818" s="24" t="str">
        <f>IF(F3818="","",F3818&amp;"@"&amp;COUNTIF($F$1:F3818,F3818))</f>
        <v/>
      </c>
      <c r="H3818" s="24" t="str">
        <f t="shared" si="59"/>
        <v>M.search.naver.com</v>
      </c>
      <c r="J3818" s="24" t="str">
        <f>IF(F3818="","",INDEX('기사 리스트'!B:B,MATCH("https://skinnonews.com"&amp;A3818,'기사 리스트'!C:C,0)))</f>
        <v/>
      </c>
    </row>
    <row r="3819" spans="1:10">
      <c r="A3819" s="30" t="s">
        <v>1358</v>
      </c>
      <c r="B3819" s="30" t="s">
        <v>2909</v>
      </c>
      <c r="C3819" s="30">
        <v>1</v>
      </c>
      <c r="D3819" s="30">
        <v>1</v>
      </c>
      <c r="F3819" s="24" t="str">
        <f>IFERROR(MATCH(A3819,기사별유입!$J$3:$J$3072,0),"")</f>
        <v/>
      </c>
      <c r="G3819" s="24" t="str">
        <f>IF(F3819="","",F3819&amp;"@"&amp;COUNTIF($F$1:F3819,F3819))</f>
        <v/>
      </c>
      <c r="H3819" s="24" t="str">
        <f t="shared" si="59"/>
        <v>직접유입</v>
      </c>
      <c r="J3819" s="24" t="str">
        <f>IF(F3819="","",INDEX('기사 리스트'!B:B,MATCH("https://skinnonews.com"&amp;A3819,'기사 리스트'!C:C,0)))</f>
        <v/>
      </c>
    </row>
    <row r="3820" spans="1:10">
      <c r="A3820" s="30" t="s">
        <v>1358</v>
      </c>
      <c r="B3820" s="30" t="s">
        <v>2925</v>
      </c>
      <c r="C3820" s="30">
        <v>1</v>
      </c>
      <c r="D3820" s="30">
        <v>1</v>
      </c>
      <c r="F3820" s="24" t="str">
        <f>IFERROR(MATCH(A3820,기사별유입!$J$3:$J$3072,0),"")</f>
        <v/>
      </c>
      <c r="G3820" s="24" t="str">
        <f>IF(F3820="","",F3820&amp;"@"&amp;COUNTIF($F$1:F3820,F3820))</f>
        <v/>
      </c>
      <c r="H3820" s="24" t="str">
        <f t="shared" si="59"/>
        <v>Naver.com</v>
      </c>
      <c r="J3820" s="24" t="str">
        <f>IF(F3820="","",INDEX('기사 리스트'!B:B,MATCH("https://skinnonews.com"&amp;A3820,'기사 리스트'!C:C,0)))</f>
        <v/>
      </c>
    </row>
    <row r="3821" spans="1:10">
      <c r="A3821" s="30" t="s">
        <v>1773</v>
      </c>
      <c r="B3821" s="30" t="s">
        <v>2909</v>
      </c>
      <c r="C3821" s="30">
        <v>1</v>
      </c>
      <c r="D3821" s="30">
        <v>1</v>
      </c>
      <c r="F3821" s="24" t="str">
        <f>IFERROR(MATCH(A3821,기사별유입!$J$3:$J$3072,0),"")</f>
        <v/>
      </c>
      <c r="G3821" s="24" t="str">
        <f>IF(F3821="","",F3821&amp;"@"&amp;COUNTIF($F$1:F3821,F3821))</f>
        <v/>
      </c>
      <c r="H3821" s="24" t="str">
        <f t="shared" si="59"/>
        <v>직접유입</v>
      </c>
      <c r="J3821" s="24" t="str">
        <f>IF(F3821="","",INDEX('기사 리스트'!B:B,MATCH("https://skinnonews.com"&amp;A3821,'기사 리스트'!C:C,0)))</f>
        <v/>
      </c>
    </row>
    <row r="3822" spans="1:10">
      <c r="A3822" s="30" t="s">
        <v>3938</v>
      </c>
      <c r="B3822" s="30" t="s">
        <v>2910</v>
      </c>
      <c r="C3822" s="30">
        <v>1</v>
      </c>
      <c r="D3822" s="30">
        <v>1</v>
      </c>
      <c r="F3822" s="24" t="str">
        <f>IFERROR(MATCH(A3822,기사별유입!$J$3:$J$3072,0),"")</f>
        <v/>
      </c>
      <c r="G3822" s="24" t="str">
        <f>IF(F3822="","",F3822&amp;"@"&amp;COUNTIF($F$1:F3822,F3822))</f>
        <v/>
      </c>
      <c r="H3822" s="24" t="str">
        <f t="shared" si="59"/>
        <v>Google 검색</v>
      </c>
      <c r="J3822" s="24" t="str">
        <f>IF(F3822="","",INDEX('기사 리스트'!B:B,MATCH("https://skinnonews.com"&amp;A3822,'기사 리스트'!C:C,0)))</f>
        <v/>
      </c>
    </row>
    <row r="3823" spans="1:10">
      <c r="A3823" s="30" t="s">
        <v>2535</v>
      </c>
      <c r="B3823" s="30" t="s">
        <v>2946</v>
      </c>
      <c r="C3823" s="30">
        <v>1</v>
      </c>
      <c r="D3823" s="30">
        <v>1</v>
      </c>
      <c r="F3823" s="24" t="str">
        <f>IFERROR(MATCH(A3823,기사별유입!$J$3:$J$3072,0),"")</f>
        <v/>
      </c>
      <c r="G3823" s="24" t="str">
        <f>IF(F3823="","",F3823&amp;"@"&amp;COUNTIF($F$1:F3823,F3823))</f>
        <v/>
      </c>
      <c r="H3823" s="24" t="str">
        <f t="shared" si="59"/>
        <v>(not set)</v>
      </c>
      <c r="J3823" s="24" t="str">
        <f>IF(F3823="","",INDEX('기사 리스트'!B:B,MATCH("https://skinnonews.com"&amp;A3823,'기사 리스트'!C:C,0)))</f>
        <v/>
      </c>
    </row>
    <row r="3824" spans="1:10">
      <c r="A3824" s="30" t="s">
        <v>2274</v>
      </c>
      <c r="B3824" s="30" t="s">
        <v>2910</v>
      </c>
      <c r="C3824" s="30">
        <v>1</v>
      </c>
      <c r="D3824" s="30">
        <v>1</v>
      </c>
      <c r="F3824" s="24" t="str">
        <f>IFERROR(MATCH(A3824,기사별유입!$J$3:$J$3072,0),"")</f>
        <v/>
      </c>
      <c r="G3824" s="24" t="str">
        <f>IF(F3824="","",F3824&amp;"@"&amp;COUNTIF($F$1:F3824,F3824))</f>
        <v/>
      </c>
      <c r="H3824" s="24" t="str">
        <f t="shared" si="59"/>
        <v>Google 검색</v>
      </c>
      <c r="J3824" s="24" t="str">
        <f>IF(F3824="","",INDEX('기사 리스트'!B:B,MATCH("https://skinnonews.com"&amp;A3824,'기사 리스트'!C:C,0)))</f>
        <v/>
      </c>
    </row>
    <row r="3825" spans="1:10">
      <c r="A3825" s="30" t="s">
        <v>2536</v>
      </c>
      <c r="B3825" s="30" t="s">
        <v>2910</v>
      </c>
      <c r="C3825" s="30">
        <v>1</v>
      </c>
      <c r="D3825" s="30">
        <v>1</v>
      </c>
      <c r="F3825" s="24" t="str">
        <f>IFERROR(MATCH(A3825,기사별유입!$J$3:$J$3072,0),"")</f>
        <v/>
      </c>
      <c r="G3825" s="24" t="str">
        <f>IF(F3825="","",F3825&amp;"@"&amp;COUNTIF($F$1:F3825,F3825))</f>
        <v/>
      </c>
      <c r="H3825" s="24" t="str">
        <f t="shared" si="59"/>
        <v>Google 검색</v>
      </c>
      <c r="J3825" s="24" t="str">
        <f>IF(F3825="","",INDEX('기사 리스트'!B:B,MATCH("https://skinnonews.com"&amp;A3825,'기사 리스트'!C:C,0)))</f>
        <v/>
      </c>
    </row>
    <row r="3826" spans="1:10">
      <c r="A3826" s="30" t="s">
        <v>3939</v>
      </c>
      <c r="B3826" s="30" t="s">
        <v>2910</v>
      </c>
      <c r="C3826" s="30">
        <v>1</v>
      </c>
      <c r="D3826" s="30">
        <v>1</v>
      </c>
      <c r="F3826" s="24" t="str">
        <f>IFERROR(MATCH(A3826,기사별유입!$J$3:$J$3072,0),"")</f>
        <v/>
      </c>
      <c r="G3826" s="24" t="str">
        <f>IF(F3826="","",F3826&amp;"@"&amp;COUNTIF($F$1:F3826,F3826))</f>
        <v/>
      </c>
      <c r="H3826" s="24" t="str">
        <f t="shared" si="59"/>
        <v>Google 검색</v>
      </c>
      <c r="J3826" s="24" t="str">
        <f>IF(F3826="","",INDEX('기사 리스트'!B:B,MATCH("https://skinnonews.com"&amp;A3826,'기사 리스트'!C:C,0)))</f>
        <v/>
      </c>
    </row>
    <row r="3827" spans="1:10">
      <c r="A3827" s="30" t="s">
        <v>3274</v>
      </c>
      <c r="B3827" s="30" t="s">
        <v>2911</v>
      </c>
      <c r="C3827" s="30">
        <v>1</v>
      </c>
      <c r="D3827" s="30">
        <v>1</v>
      </c>
      <c r="F3827" s="24" t="str">
        <f>IFERROR(MATCH(A3827,기사별유입!$J$3:$J$3072,0),"")</f>
        <v/>
      </c>
      <c r="G3827" s="24" t="str">
        <f>IF(F3827="","",F3827&amp;"@"&amp;COUNTIF($F$1:F3827,F3827))</f>
        <v/>
      </c>
      <c r="H3827" s="24" t="str">
        <f t="shared" si="59"/>
        <v>Naver 검색</v>
      </c>
      <c r="J3827" s="24" t="str">
        <f>IF(F3827="","",INDEX('기사 리스트'!B:B,MATCH("https://skinnonews.com"&amp;A3827,'기사 리스트'!C:C,0)))</f>
        <v/>
      </c>
    </row>
    <row r="3828" spans="1:10">
      <c r="A3828" s="30" t="s">
        <v>3506</v>
      </c>
      <c r="B3828" s="30" t="s">
        <v>2925</v>
      </c>
      <c r="C3828" s="30">
        <v>1</v>
      </c>
      <c r="D3828" s="30">
        <v>1</v>
      </c>
      <c r="F3828" s="24" t="str">
        <f>IFERROR(MATCH(A3828,기사별유입!$J$3:$J$3072,0),"")</f>
        <v/>
      </c>
      <c r="G3828" s="24" t="str">
        <f>IF(F3828="","",F3828&amp;"@"&amp;COUNTIF($F$1:F3828,F3828))</f>
        <v/>
      </c>
      <c r="H3828" s="24" t="str">
        <f t="shared" si="59"/>
        <v>Naver.com</v>
      </c>
      <c r="J3828" s="24" t="str">
        <f>IF(F3828="","",INDEX('기사 리스트'!B:B,MATCH("https://skinnonews.com"&amp;A3828,'기사 리스트'!C:C,0)))</f>
        <v/>
      </c>
    </row>
    <row r="3829" spans="1:10">
      <c r="A3829" s="30" t="s">
        <v>2398</v>
      </c>
      <c r="B3829" s="30" t="s">
        <v>2911</v>
      </c>
      <c r="C3829" s="30">
        <v>1</v>
      </c>
      <c r="D3829" s="30">
        <v>1</v>
      </c>
      <c r="F3829" s="24" t="str">
        <f>IFERROR(MATCH(A3829,기사별유입!$J$3:$J$3072,0),"")</f>
        <v/>
      </c>
      <c r="G3829" s="24" t="str">
        <f>IF(F3829="","",F3829&amp;"@"&amp;COUNTIF($F$1:F3829,F3829))</f>
        <v/>
      </c>
      <c r="H3829" s="24" t="str">
        <f t="shared" si="59"/>
        <v>Naver 검색</v>
      </c>
      <c r="J3829" s="24" t="str">
        <f>IF(F3829="","",INDEX('기사 리스트'!B:B,MATCH("https://skinnonews.com"&amp;A3829,'기사 리스트'!C:C,0)))</f>
        <v/>
      </c>
    </row>
    <row r="3830" spans="1:10">
      <c r="A3830" s="30" t="s">
        <v>1917</v>
      </c>
      <c r="B3830" s="30" t="s">
        <v>2909</v>
      </c>
      <c r="C3830" s="30">
        <v>1</v>
      </c>
      <c r="D3830" s="30">
        <v>1</v>
      </c>
      <c r="F3830" s="24" t="str">
        <f>IFERROR(MATCH(A3830,기사별유입!$J$3:$J$3072,0),"")</f>
        <v/>
      </c>
      <c r="G3830" s="24" t="str">
        <f>IF(F3830="","",F3830&amp;"@"&amp;COUNTIF($F$1:F3830,F3830))</f>
        <v/>
      </c>
      <c r="H3830" s="24" t="str">
        <f t="shared" si="59"/>
        <v>직접유입</v>
      </c>
      <c r="J3830" s="24" t="str">
        <f>IF(F3830="","",INDEX('기사 리스트'!B:B,MATCH("https://skinnonews.com"&amp;A3830,'기사 리스트'!C:C,0)))</f>
        <v/>
      </c>
    </row>
    <row r="3831" spans="1:10">
      <c r="A3831" s="30" t="s">
        <v>1774</v>
      </c>
      <c r="B3831" s="30" t="s">
        <v>2946</v>
      </c>
      <c r="C3831" s="30">
        <v>1</v>
      </c>
      <c r="D3831" s="30">
        <v>1</v>
      </c>
      <c r="F3831" s="24">
        <f>IFERROR(MATCH(A3831,기사별유입!$J$3:$J$3072,0),"")</f>
        <v>46</v>
      </c>
      <c r="G3831" s="24" t="str">
        <f>IF(F3831="","",F3831&amp;"@"&amp;COUNTIF($F$1:F3831,F3831))</f>
        <v>46@5</v>
      </c>
      <c r="H3831" s="24" t="str">
        <f t="shared" si="59"/>
        <v>(not set)</v>
      </c>
      <c r="J3831" s="24" t="e">
        <f>IF(F3831="","",INDEX('기사 리스트'!B:B,MATCH("https://skinnonews.com"&amp;A3831,'기사 리스트'!C:C,0)))</f>
        <v>#N/A</v>
      </c>
    </row>
    <row r="3832" spans="1:10">
      <c r="A3832" s="30" t="s">
        <v>3140</v>
      </c>
      <c r="B3832" s="30" t="s">
        <v>2911</v>
      </c>
      <c r="C3832" s="30">
        <v>1</v>
      </c>
      <c r="D3832" s="30">
        <v>1</v>
      </c>
      <c r="F3832" s="24" t="str">
        <f>IFERROR(MATCH(A3832,기사별유입!$J$3:$J$3072,0),"")</f>
        <v/>
      </c>
      <c r="G3832" s="24" t="str">
        <f>IF(F3832="","",F3832&amp;"@"&amp;COUNTIF($F$1:F3832,F3832))</f>
        <v/>
      </c>
      <c r="H3832" s="24" t="str">
        <f t="shared" si="59"/>
        <v>Naver 검색</v>
      </c>
      <c r="J3832" s="24" t="str">
        <f>IF(F3832="","",INDEX('기사 리스트'!B:B,MATCH("https://skinnonews.com"&amp;A3832,'기사 리스트'!C:C,0)))</f>
        <v/>
      </c>
    </row>
    <row r="3833" spans="1:10">
      <c r="A3833" s="30" t="s">
        <v>2081</v>
      </c>
      <c r="B3833" s="30" t="s">
        <v>2910</v>
      </c>
      <c r="C3833" s="30">
        <v>1</v>
      </c>
      <c r="D3833" s="30">
        <v>1</v>
      </c>
      <c r="F3833" s="24" t="str">
        <f>IFERROR(MATCH(A3833,기사별유입!$J$3:$J$3072,0),"")</f>
        <v/>
      </c>
      <c r="G3833" s="24" t="str">
        <f>IF(F3833="","",F3833&amp;"@"&amp;COUNTIF($F$1:F3833,F3833))</f>
        <v/>
      </c>
      <c r="H3833" s="24" t="str">
        <f t="shared" si="59"/>
        <v>Google 검색</v>
      </c>
      <c r="J3833" s="24" t="str">
        <f>IF(F3833="","",INDEX('기사 리스트'!B:B,MATCH("https://skinnonews.com"&amp;A3833,'기사 리스트'!C:C,0)))</f>
        <v/>
      </c>
    </row>
    <row r="3834" spans="1:10">
      <c r="A3834" s="30" t="s">
        <v>1682</v>
      </c>
      <c r="B3834" s="30" t="s">
        <v>2925</v>
      </c>
      <c r="C3834" s="30">
        <v>1</v>
      </c>
      <c r="D3834" s="30">
        <v>1</v>
      </c>
      <c r="F3834" s="24" t="str">
        <f>IFERROR(MATCH(A3834,기사별유입!$J$3:$J$3072,0),"")</f>
        <v/>
      </c>
      <c r="G3834" s="24" t="str">
        <f>IF(F3834="","",F3834&amp;"@"&amp;COUNTIF($F$1:F3834,F3834))</f>
        <v/>
      </c>
      <c r="H3834" s="24" t="str">
        <f t="shared" si="59"/>
        <v>Naver.com</v>
      </c>
      <c r="J3834" s="24" t="str">
        <f>IF(F3834="","",INDEX('기사 리스트'!B:B,MATCH("https://skinnonews.com"&amp;A3834,'기사 리스트'!C:C,0)))</f>
        <v/>
      </c>
    </row>
    <row r="3835" spans="1:10">
      <c r="A3835" s="30" t="s">
        <v>3940</v>
      </c>
      <c r="B3835" s="30" t="s">
        <v>2910</v>
      </c>
      <c r="C3835" s="30">
        <v>1</v>
      </c>
      <c r="D3835" s="30">
        <v>1</v>
      </c>
      <c r="F3835" s="24" t="str">
        <f>IFERROR(MATCH(A3835,기사별유입!$J$3:$J$3072,0),"")</f>
        <v/>
      </c>
      <c r="G3835" s="24" t="str">
        <f>IF(F3835="","",F3835&amp;"@"&amp;COUNTIF($F$1:F3835,F3835))</f>
        <v/>
      </c>
      <c r="H3835" s="24" t="str">
        <f t="shared" si="59"/>
        <v>Google 검색</v>
      </c>
      <c r="J3835" s="24" t="str">
        <f>IF(F3835="","",INDEX('기사 리스트'!B:B,MATCH("https://skinnonews.com"&amp;A3835,'기사 리스트'!C:C,0)))</f>
        <v/>
      </c>
    </row>
    <row r="3836" spans="1:10">
      <c r="A3836" s="30" t="s">
        <v>3275</v>
      </c>
      <c r="B3836" s="30" t="s">
        <v>2910</v>
      </c>
      <c r="C3836" s="30">
        <v>1</v>
      </c>
      <c r="D3836" s="30">
        <v>1</v>
      </c>
      <c r="F3836" s="24" t="str">
        <f>IFERROR(MATCH(A3836,기사별유입!$J$3:$J$3072,0),"")</f>
        <v/>
      </c>
      <c r="G3836" s="24" t="str">
        <f>IF(F3836="","",F3836&amp;"@"&amp;COUNTIF($F$1:F3836,F3836))</f>
        <v/>
      </c>
      <c r="H3836" s="24" t="str">
        <f t="shared" si="59"/>
        <v>Google 검색</v>
      </c>
      <c r="J3836" s="24" t="str">
        <f>IF(F3836="","",INDEX('기사 리스트'!B:B,MATCH("https://skinnonews.com"&amp;A3836,'기사 리스트'!C:C,0)))</f>
        <v/>
      </c>
    </row>
    <row r="3837" spans="1:10">
      <c r="A3837" s="30" t="s">
        <v>1590</v>
      </c>
      <c r="B3837" s="30" t="s">
        <v>2935</v>
      </c>
      <c r="C3837" s="30">
        <v>1</v>
      </c>
      <c r="D3837" s="30">
        <v>1</v>
      </c>
      <c r="F3837" s="24" t="str">
        <f>IFERROR(MATCH(A3837,기사별유입!$J$3:$J$3072,0),"")</f>
        <v/>
      </c>
      <c r="G3837" s="24" t="str">
        <f>IF(F3837="","",F3837&amp;"@"&amp;COUNTIF($F$1:F3837,F3837))</f>
        <v/>
      </c>
      <c r="H3837" s="24" t="str">
        <f t="shared" si="59"/>
        <v>M.search.naver.com</v>
      </c>
      <c r="J3837" s="24" t="str">
        <f>IF(F3837="","",INDEX('기사 리스트'!B:B,MATCH("https://skinnonews.com"&amp;A3837,'기사 리스트'!C:C,0)))</f>
        <v/>
      </c>
    </row>
    <row r="3838" spans="1:10">
      <c r="A3838" s="30" t="s">
        <v>1590</v>
      </c>
      <c r="B3838" s="30" t="s">
        <v>2925</v>
      </c>
      <c r="C3838" s="30">
        <v>1</v>
      </c>
      <c r="D3838" s="30">
        <v>1</v>
      </c>
      <c r="F3838" s="24" t="str">
        <f>IFERROR(MATCH(A3838,기사별유입!$J$3:$J$3072,0),"")</f>
        <v/>
      </c>
      <c r="G3838" s="24" t="str">
        <f>IF(F3838="","",F3838&amp;"@"&amp;COUNTIF($F$1:F3838,F3838))</f>
        <v/>
      </c>
      <c r="H3838" s="24" t="str">
        <f t="shared" si="59"/>
        <v>Naver.com</v>
      </c>
      <c r="J3838" s="24" t="str">
        <f>IF(F3838="","",INDEX('기사 리스트'!B:B,MATCH("https://skinnonews.com"&amp;A3838,'기사 리스트'!C:C,0)))</f>
        <v/>
      </c>
    </row>
    <row r="3839" spans="1:10">
      <c r="A3839" s="30" t="s">
        <v>1715</v>
      </c>
      <c r="B3839" s="30" t="s">
        <v>2909</v>
      </c>
      <c r="C3839" s="30">
        <v>1</v>
      </c>
      <c r="D3839" s="30">
        <v>1</v>
      </c>
      <c r="F3839" s="24" t="str">
        <f>IFERROR(MATCH(A3839,기사별유입!$J$3:$J$3072,0),"")</f>
        <v/>
      </c>
      <c r="G3839" s="24" t="str">
        <f>IF(F3839="","",F3839&amp;"@"&amp;COUNTIF($F$1:F3839,F3839))</f>
        <v/>
      </c>
      <c r="H3839" s="24" t="str">
        <f t="shared" si="59"/>
        <v>직접유입</v>
      </c>
      <c r="J3839" s="24" t="str">
        <f>IF(F3839="","",INDEX('기사 리스트'!B:B,MATCH("https://skinnonews.com"&amp;A3839,'기사 리스트'!C:C,0)))</f>
        <v/>
      </c>
    </row>
    <row r="3840" spans="1:10">
      <c r="A3840" s="30" t="s">
        <v>1715</v>
      </c>
      <c r="B3840" s="30" t="s">
        <v>2970</v>
      </c>
      <c r="C3840" s="30">
        <v>1</v>
      </c>
      <c r="D3840" s="30">
        <v>1</v>
      </c>
      <c r="F3840" s="24" t="str">
        <f>IFERROR(MATCH(A3840,기사별유입!$J$3:$J$3072,0),"")</f>
        <v/>
      </c>
      <c r="G3840" s="24" t="str">
        <f>IF(F3840="","",F3840&amp;"@"&amp;COUNTIF($F$1:F3840,F3840))</f>
        <v/>
      </c>
      <c r="H3840" s="24" t="str">
        <f t="shared" si="59"/>
        <v>Wrtn.ai</v>
      </c>
      <c r="J3840" s="24" t="str">
        <f>IF(F3840="","",INDEX('기사 리스트'!B:B,MATCH("https://skinnonews.com"&amp;A3840,'기사 리스트'!C:C,0)))</f>
        <v/>
      </c>
    </row>
    <row r="3841" spans="1:10">
      <c r="A3841" s="30" t="s">
        <v>1863</v>
      </c>
      <c r="B3841" s="30" t="s">
        <v>2909</v>
      </c>
      <c r="C3841" s="30">
        <v>1</v>
      </c>
      <c r="D3841" s="30">
        <v>1</v>
      </c>
      <c r="F3841" s="24" t="str">
        <f>IFERROR(MATCH(A3841,기사별유입!$J$3:$J$3072,0),"")</f>
        <v/>
      </c>
      <c r="G3841" s="24" t="str">
        <f>IF(F3841="","",F3841&amp;"@"&amp;COUNTIF($F$1:F3841,F3841))</f>
        <v/>
      </c>
      <c r="H3841" s="24" t="str">
        <f t="shared" si="59"/>
        <v>직접유입</v>
      </c>
      <c r="J3841" s="24" t="str">
        <f>IF(F3841="","",INDEX('기사 리스트'!B:B,MATCH("https://skinnonews.com"&amp;A3841,'기사 리스트'!C:C,0)))</f>
        <v/>
      </c>
    </row>
    <row r="3842" spans="1:10">
      <c r="A3842" s="30" t="s">
        <v>3941</v>
      </c>
      <c r="B3842" s="30" t="s">
        <v>2910</v>
      </c>
      <c r="C3842" s="30">
        <v>1</v>
      </c>
      <c r="D3842" s="30">
        <v>1</v>
      </c>
      <c r="F3842" s="24" t="str">
        <f>IFERROR(MATCH(A3842,기사별유입!$J$3:$J$3072,0),"")</f>
        <v/>
      </c>
      <c r="G3842" s="24" t="str">
        <f>IF(F3842="","",F3842&amp;"@"&amp;COUNTIF($F$1:F3842,F3842))</f>
        <v/>
      </c>
      <c r="H3842" s="24" t="str">
        <f t="shared" si="59"/>
        <v>Google 검색</v>
      </c>
      <c r="J3842" s="24" t="str">
        <f>IF(F3842="","",INDEX('기사 리스트'!B:B,MATCH("https://skinnonews.com"&amp;A3842,'기사 리스트'!C:C,0)))</f>
        <v/>
      </c>
    </row>
    <row r="3843" spans="1:10">
      <c r="A3843" s="30" t="s">
        <v>1985</v>
      </c>
      <c r="B3843" s="30" t="s">
        <v>4643</v>
      </c>
      <c r="C3843" s="30">
        <v>1</v>
      </c>
      <c r="D3843" s="30">
        <v>1</v>
      </c>
      <c r="F3843" s="24" t="str">
        <f>IFERROR(MATCH(A3843,기사별유입!$J$3:$J$3072,0),"")</f>
        <v/>
      </c>
      <c r="G3843" s="24" t="str">
        <f>IF(F3843="","",F3843&amp;"@"&amp;COUNTIF($F$1:F3843,F3843))</f>
        <v/>
      </c>
      <c r="H3843" s="24" t="str">
        <f t="shared" ref="H3843:H3906" si="60">IF(B3843="naver","Naver 검색",IF(B3843="google","Google 검색",IF(B3843="(direct)","직접유입",UPPER(LEFT(B3843,1))&amp;MID(B3843,2,99))))</f>
        <v>Cn.bing.com</v>
      </c>
      <c r="J3843" s="24" t="str">
        <f>IF(F3843="","",INDEX('기사 리스트'!B:B,MATCH("https://skinnonews.com"&amp;A3843,'기사 리스트'!C:C,0)))</f>
        <v/>
      </c>
    </row>
    <row r="3844" spans="1:10">
      <c r="A3844" s="30" t="s">
        <v>1985</v>
      </c>
      <c r="B3844" s="30" t="s">
        <v>2910</v>
      </c>
      <c r="C3844" s="30">
        <v>1</v>
      </c>
      <c r="D3844" s="30">
        <v>1</v>
      </c>
      <c r="F3844" s="24" t="str">
        <f>IFERROR(MATCH(A3844,기사별유입!$J$3:$J$3072,0),"")</f>
        <v/>
      </c>
      <c r="G3844" s="24" t="str">
        <f>IF(F3844="","",F3844&amp;"@"&amp;COUNTIF($F$1:F3844,F3844))</f>
        <v/>
      </c>
      <c r="H3844" s="24" t="str">
        <f t="shared" si="60"/>
        <v>Google 검색</v>
      </c>
      <c r="J3844" s="24" t="str">
        <f>IF(F3844="","",INDEX('기사 리스트'!B:B,MATCH("https://skinnonews.com"&amp;A3844,'기사 리스트'!C:C,0)))</f>
        <v/>
      </c>
    </row>
    <row r="3845" spans="1:10">
      <c r="A3845" s="30" t="s">
        <v>1985</v>
      </c>
      <c r="B3845" s="30" t="s">
        <v>2911</v>
      </c>
      <c r="C3845" s="30">
        <v>1</v>
      </c>
      <c r="D3845" s="30">
        <v>1</v>
      </c>
      <c r="F3845" s="24" t="str">
        <f>IFERROR(MATCH(A3845,기사별유입!$J$3:$J$3072,0),"")</f>
        <v/>
      </c>
      <c r="G3845" s="24" t="str">
        <f>IF(F3845="","",F3845&amp;"@"&amp;COUNTIF($F$1:F3845,F3845))</f>
        <v/>
      </c>
      <c r="H3845" s="24" t="str">
        <f t="shared" si="60"/>
        <v>Naver 검색</v>
      </c>
      <c r="J3845" s="24" t="str">
        <f>IF(F3845="","",INDEX('기사 리스트'!B:B,MATCH("https://skinnonews.com"&amp;A3845,'기사 리스트'!C:C,0)))</f>
        <v/>
      </c>
    </row>
    <row r="3846" spans="1:10">
      <c r="A3846" s="30" t="s">
        <v>3277</v>
      </c>
      <c r="B3846" s="30" t="s">
        <v>2910</v>
      </c>
      <c r="C3846" s="30">
        <v>1</v>
      </c>
      <c r="D3846" s="30">
        <v>1</v>
      </c>
      <c r="F3846" s="24" t="str">
        <f>IFERROR(MATCH(A3846,기사별유입!$J$3:$J$3072,0),"")</f>
        <v/>
      </c>
      <c r="G3846" s="24" t="str">
        <f>IF(F3846="","",F3846&amp;"@"&amp;COUNTIF($F$1:F3846,F3846))</f>
        <v/>
      </c>
      <c r="H3846" s="24" t="str">
        <f t="shared" si="60"/>
        <v>Google 검색</v>
      </c>
      <c r="J3846" s="24" t="str">
        <f>IF(F3846="","",INDEX('기사 리스트'!B:B,MATCH("https://skinnonews.com"&amp;A3846,'기사 리스트'!C:C,0)))</f>
        <v/>
      </c>
    </row>
    <row r="3847" spans="1:10">
      <c r="A3847" s="30" t="s">
        <v>3136</v>
      </c>
      <c r="B3847" s="30" t="s">
        <v>2910</v>
      </c>
      <c r="C3847" s="30">
        <v>1</v>
      </c>
      <c r="D3847" s="30">
        <v>1</v>
      </c>
      <c r="F3847" s="24" t="str">
        <f>IFERROR(MATCH(A3847,기사별유입!$J$3:$J$3072,0),"")</f>
        <v/>
      </c>
      <c r="G3847" s="24" t="str">
        <f>IF(F3847="","",F3847&amp;"@"&amp;COUNTIF($F$1:F3847,F3847))</f>
        <v/>
      </c>
      <c r="H3847" s="24" t="str">
        <f t="shared" si="60"/>
        <v>Google 검색</v>
      </c>
      <c r="J3847" s="24" t="str">
        <f>IF(F3847="","",INDEX('기사 리스트'!B:B,MATCH("https://skinnonews.com"&amp;A3847,'기사 리스트'!C:C,0)))</f>
        <v/>
      </c>
    </row>
    <row r="3848" spans="1:10">
      <c r="A3848" s="30" t="s">
        <v>1918</v>
      </c>
      <c r="B3848" s="30" t="s">
        <v>2909</v>
      </c>
      <c r="C3848" s="30">
        <v>1</v>
      </c>
      <c r="D3848" s="30">
        <v>1</v>
      </c>
      <c r="F3848" s="24" t="str">
        <f>IFERROR(MATCH(A3848,기사별유입!$J$3:$J$3072,0),"")</f>
        <v/>
      </c>
      <c r="G3848" s="24" t="str">
        <f>IF(F3848="","",F3848&amp;"@"&amp;COUNTIF($F$1:F3848,F3848))</f>
        <v/>
      </c>
      <c r="H3848" s="24" t="str">
        <f t="shared" si="60"/>
        <v>직접유입</v>
      </c>
      <c r="J3848" s="24" t="str">
        <f>IF(F3848="","",INDEX('기사 리스트'!B:B,MATCH("https://skinnonews.com"&amp;A3848,'기사 리스트'!C:C,0)))</f>
        <v/>
      </c>
    </row>
    <row r="3849" spans="1:10">
      <c r="A3849" s="30" t="s">
        <v>1918</v>
      </c>
      <c r="B3849" s="30" t="s">
        <v>2911</v>
      </c>
      <c r="C3849" s="30">
        <v>1</v>
      </c>
      <c r="D3849" s="30">
        <v>1</v>
      </c>
      <c r="F3849" s="24" t="str">
        <f>IFERROR(MATCH(A3849,기사별유입!$J$3:$J$3072,0),"")</f>
        <v/>
      </c>
      <c r="G3849" s="24" t="str">
        <f>IF(F3849="","",F3849&amp;"@"&amp;COUNTIF($F$1:F3849,F3849))</f>
        <v/>
      </c>
      <c r="H3849" s="24" t="str">
        <f t="shared" si="60"/>
        <v>Naver 검색</v>
      </c>
      <c r="J3849" s="24" t="str">
        <f>IF(F3849="","",INDEX('기사 리스트'!B:B,MATCH("https://skinnonews.com"&amp;A3849,'기사 리스트'!C:C,0)))</f>
        <v/>
      </c>
    </row>
    <row r="3850" spans="1:10">
      <c r="A3850" s="30" t="s">
        <v>1918</v>
      </c>
      <c r="B3850" s="30" t="s">
        <v>2925</v>
      </c>
      <c r="C3850" s="30">
        <v>1</v>
      </c>
      <c r="D3850" s="30">
        <v>1</v>
      </c>
      <c r="F3850" s="24" t="str">
        <f>IFERROR(MATCH(A3850,기사별유입!$J$3:$J$3072,0),"")</f>
        <v/>
      </c>
      <c r="G3850" s="24" t="str">
        <f>IF(F3850="","",F3850&amp;"@"&amp;COUNTIF($F$1:F3850,F3850))</f>
        <v/>
      </c>
      <c r="H3850" s="24" t="str">
        <f t="shared" si="60"/>
        <v>Naver.com</v>
      </c>
      <c r="J3850" s="24" t="str">
        <f>IF(F3850="","",INDEX('기사 리스트'!B:B,MATCH("https://skinnonews.com"&amp;A3850,'기사 리스트'!C:C,0)))</f>
        <v/>
      </c>
    </row>
    <row r="3851" spans="1:10">
      <c r="A3851" s="30" t="s">
        <v>1918</v>
      </c>
      <c r="B3851" s="30" t="s">
        <v>2917</v>
      </c>
      <c r="C3851" s="30">
        <v>1</v>
      </c>
      <c r="D3851" s="30">
        <v>1</v>
      </c>
      <c r="F3851" s="24" t="str">
        <f>IFERROR(MATCH(A3851,기사별유입!$J$3:$J$3072,0),"")</f>
        <v/>
      </c>
      <c r="G3851" s="24" t="str">
        <f>IF(F3851="","",F3851&amp;"@"&amp;COUNTIF($F$1:F3851,F3851))</f>
        <v/>
      </c>
      <c r="H3851" s="24" t="str">
        <f t="shared" si="60"/>
        <v>Skincheonpetrochem.com</v>
      </c>
      <c r="J3851" s="24" t="str">
        <f>IF(F3851="","",INDEX('기사 리스트'!B:B,MATCH("https://skinnonews.com"&amp;A3851,'기사 리스트'!C:C,0)))</f>
        <v/>
      </c>
    </row>
    <row r="3852" spans="1:10">
      <c r="A3852" s="30" t="s">
        <v>2399</v>
      </c>
      <c r="B3852" s="30" t="s">
        <v>2911</v>
      </c>
      <c r="C3852" s="30">
        <v>1</v>
      </c>
      <c r="D3852" s="30">
        <v>1</v>
      </c>
      <c r="F3852" s="24" t="str">
        <f>IFERROR(MATCH(A3852,기사별유입!$J$3:$J$3072,0),"")</f>
        <v/>
      </c>
      <c r="G3852" s="24" t="str">
        <f>IF(F3852="","",F3852&amp;"@"&amp;COUNTIF($F$1:F3852,F3852))</f>
        <v/>
      </c>
      <c r="H3852" s="24" t="str">
        <f t="shared" si="60"/>
        <v>Naver 검색</v>
      </c>
      <c r="J3852" s="24" t="str">
        <f>IF(F3852="","",INDEX('기사 리스트'!B:B,MATCH("https://skinnonews.com"&amp;A3852,'기사 리스트'!C:C,0)))</f>
        <v/>
      </c>
    </row>
    <row r="3853" spans="1:10">
      <c r="A3853" s="30" t="s">
        <v>2173</v>
      </c>
      <c r="B3853" s="30" t="s">
        <v>2909</v>
      </c>
      <c r="C3853" s="30">
        <v>1</v>
      </c>
      <c r="D3853" s="30">
        <v>1</v>
      </c>
      <c r="F3853" s="24" t="str">
        <f>IFERROR(MATCH(A3853,기사별유입!$J$3:$J$3072,0),"")</f>
        <v/>
      </c>
      <c r="G3853" s="24" t="str">
        <f>IF(F3853="","",F3853&amp;"@"&amp;COUNTIF($F$1:F3853,F3853))</f>
        <v/>
      </c>
      <c r="H3853" s="24" t="str">
        <f t="shared" si="60"/>
        <v>직접유입</v>
      </c>
      <c r="J3853" s="24" t="str">
        <f>IF(F3853="","",INDEX('기사 리스트'!B:B,MATCH("https://skinnonews.com"&amp;A3853,'기사 리스트'!C:C,0)))</f>
        <v/>
      </c>
    </row>
    <row r="3854" spans="1:10">
      <c r="A3854" s="30" t="s">
        <v>2276</v>
      </c>
      <c r="B3854" s="30" t="s">
        <v>2909</v>
      </c>
      <c r="C3854" s="30">
        <v>1</v>
      </c>
      <c r="D3854" s="30">
        <v>1</v>
      </c>
      <c r="F3854" s="24" t="str">
        <f>IFERROR(MATCH(A3854,기사별유입!$J$3:$J$3072,0),"")</f>
        <v/>
      </c>
      <c r="G3854" s="24" t="str">
        <f>IF(F3854="","",F3854&amp;"@"&amp;COUNTIF($F$1:F3854,F3854))</f>
        <v/>
      </c>
      <c r="H3854" s="24" t="str">
        <f t="shared" si="60"/>
        <v>직접유입</v>
      </c>
      <c r="J3854" s="24" t="str">
        <f>IF(F3854="","",INDEX('기사 리스트'!B:B,MATCH("https://skinnonews.com"&amp;A3854,'기사 리스트'!C:C,0)))</f>
        <v/>
      </c>
    </row>
    <row r="3855" spans="1:10">
      <c r="A3855" s="30" t="s">
        <v>2276</v>
      </c>
      <c r="B3855" s="30" t="s">
        <v>2935</v>
      </c>
      <c r="C3855" s="30">
        <v>1</v>
      </c>
      <c r="D3855" s="30">
        <v>1</v>
      </c>
      <c r="F3855" s="24" t="str">
        <f>IFERROR(MATCH(A3855,기사별유입!$J$3:$J$3072,0),"")</f>
        <v/>
      </c>
      <c r="G3855" s="24" t="str">
        <f>IF(F3855="","",F3855&amp;"@"&amp;COUNTIF($F$1:F3855,F3855))</f>
        <v/>
      </c>
      <c r="H3855" s="24" t="str">
        <f t="shared" si="60"/>
        <v>M.search.naver.com</v>
      </c>
      <c r="J3855" s="24" t="str">
        <f>IF(F3855="","",INDEX('기사 리스트'!B:B,MATCH("https://skinnonews.com"&amp;A3855,'기사 리스트'!C:C,0)))</f>
        <v/>
      </c>
    </row>
    <row r="3856" spans="1:10">
      <c r="A3856" s="30" t="s">
        <v>2276</v>
      </c>
      <c r="B3856" s="30" t="s">
        <v>2925</v>
      </c>
      <c r="C3856" s="30">
        <v>1</v>
      </c>
      <c r="D3856" s="30">
        <v>1</v>
      </c>
      <c r="F3856" s="24" t="str">
        <f>IFERROR(MATCH(A3856,기사별유입!$J$3:$J$3072,0),"")</f>
        <v/>
      </c>
      <c r="G3856" s="24" t="str">
        <f>IF(F3856="","",F3856&amp;"@"&amp;COUNTIF($F$1:F3856,F3856))</f>
        <v/>
      </c>
      <c r="H3856" s="24" t="str">
        <f t="shared" si="60"/>
        <v>Naver.com</v>
      </c>
      <c r="J3856" s="24" t="str">
        <f>IF(F3856="","",INDEX('기사 리스트'!B:B,MATCH("https://skinnonews.com"&amp;A3856,'기사 리스트'!C:C,0)))</f>
        <v/>
      </c>
    </row>
    <row r="3857" spans="1:10">
      <c r="A3857" s="30" t="s">
        <v>2718</v>
      </c>
      <c r="B3857" s="30" t="s">
        <v>2981</v>
      </c>
      <c r="C3857" s="30">
        <v>1</v>
      </c>
      <c r="D3857" s="30">
        <v>1</v>
      </c>
      <c r="F3857" s="24" t="str">
        <f>IFERROR(MATCH(A3857,기사별유입!$J$3:$J$3072,0),"")</f>
        <v/>
      </c>
      <c r="G3857" s="24" t="str">
        <f>IF(F3857="","",F3857&amp;"@"&amp;COUNTIF($F$1:F3857,F3857))</f>
        <v/>
      </c>
      <c r="H3857" s="24" t="str">
        <f t="shared" si="60"/>
        <v>Dailytodaily.com</v>
      </c>
      <c r="J3857" s="24" t="str">
        <f>IF(F3857="","",INDEX('기사 리스트'!B:B,MATCH("https://skinnonews.com"&amp;A3857,'기사 리스트'!C:C,0)))</f>
        <v/>
      </c>
    </row>
    <row r="3858" spans="1:10">
      <c r="A3858" s="30" t="s">
        <v>1822</v>
      </c>
      <c r="B3858" s="30" t="s">
        <v>2911</v>
      </c>
      <c r="C3858" s="30">
        <v>1</v>
      </c>
      <c r="D3858" s="30">
        <v>1</v>
      </c>
      <c r="F3858" s="24" t="str">
        <f>IFERROR(MATCH(A3858,기사별유입!$J$3:$J$3072,0),"")</f>
        <v/>
      </c>
      <c r="G3858" s="24" t="str">
        <f>IF(F3858="","",F3858&amp;"@"&amp;COUNTIF($F$1:F3858,F3858))</f>
        <v/>
      </c>
      <c r="H3858" s="24" t="str">
        <f t="shared" si="60"/>
        <v>Naver 검색</v>
      </c>
      <c r="J3858" s="24" t="str">
        <f>IF(F3858="","",INDEX('기사 리스트'!B:B,MATCH("https://skinnonews.com"&amp;A3858,'기사 리스트'!C:C,0)))</f>
        <v/>
      </c>
    </row>
    <row r="3859" spans="1:10">
      <c r="A3859" s="30" t="s">
        <v>1822</v>
      </c>
      <c r="B3859" s="30" t="s">
        <v>2915</v>
      </c>
      <c r="C3859" s="30">
        <v>1</v>
      </c>
      <c r="D3859" s="30">
        <v>1</v>
      </c>
      <c r="F3859" s="24" t="str">
        <f>IFERROR(MATCH(A3859,기사별유입!$J$3:$J$3072,0),"")</f>
        <v/>
      </c>
      <c r="G3859" s="24" t="str">
        <f>IF(F3859="","",F3859&amp;"@"&amp;COUNTIF($F$1:F3859,F3859))</f>
        <v/>
      </c>
      <c r="H3859" s="24" t="str">
        <f t="shared" si="60"/>
        <v>Skgeocentric.com</v>
      </c>
      <c r="J3859" s="24" t="str">
        <f>IF(F3859="","",INDEX('기사 리스트'!B:B,MATCH("https://skinnonews.com"&amp;A3859,'기사 리스트'!C:C,0)))</f>
        <v/>
      </c>
    </row>
    <row r="3860" spans="1:10">
      <c r="A3860" s="30" t="s">
        <v>3526</v>
      </c>
      <c r="B3860" s="30" t="s">
        <v>2909</v>
      </c>
      <c r="C3860" s="30">
        <v>1</v>
      </c>
      <c r="D3860" s="30">
        <v>1</v>
      </c>
      <c r="F3860" s="24" t="str">
        <f>IFERROR(MATCH(A3860,기사별유입!$J$3:$J$3072,0),"")</f>
        <v/>
      </c>
      <c r="G3860" s="24" t="str">
        <f>IF(F3860="","",F3860&amp;"@"&amp;COUNTIF($F$1:F3860,F3860))</f>
        <v/>
      </c>
      <c r="H3860" s="24" t="str">
        <f t="shared" si="60"/>
        <v>직접유입</v>
      </c>
      <c r="J3860" s="24" t="str">
        <f>IF(F3860="","",INDEX('기사 리스트'!B:B,MATCH("https://skinnonews.com"&amp;A3860,'기사 리스트'!C:C,0)))</f>
        <v/>
      </c>
    </row>
    <row r="3861" spans="1:10">
      <c r="A3861" s="30" t="s">
        <v>3526</v>
      </c>
      <c r="B3861" s="30" t="s">
        <v>2935</v>
      </c>
      <c r="C3861" s="30">
        <v>1</v>
      </c>
      <c r="D3861" s="30">
        <v>1</v>
      </c>
      <c r="F3861" s="24" t="str">
        <f>IFERROR(MATCH(A3861,기사별유입!$J$3:$J$3072,0),"")</f>
        <v/>
      </c>
      <c r="G3861" s="24" t="str">
        <f>IF(F3861="","",F3861&amp;"@"&amp;COUNTIF($F$1:F3861,F3861))</f>
        <v/>
      </c>
      <c r="H3861" s="24" t="str">
        <f t="shared" si="60"/>
        <v>M.search.naver.com</v>
      </c>
      <c r="J3861" s="24" t="str">
        <f>IF(F3861="","",INDEX('기사 리스트'!B:B,MATCH("https://skinnonews.com"&amp;A3861,'기사 리스트'!C:C,0)))</f>
        <v/>
      </c>
    </row>
    <row r="3862" spans="1:10">
      <c r="A3862" s="30" t="s">
        <v>3942</v>
      </c>
      <c r="B3862" s="30" t="s">
        <v>2910</v>
      </c>
      <c r="C3862" s="30">
        <v>1</v>
      </c>
      <c r="D3862" s="30">
        <v>1</v>
      </c>
      <c r="F3862" s="24" t="str">
        <f>IFERROR(MATCH(A3862,기사별유입!$J$3:$J$3072,0),"")</f>
        <v/>
      </c>
      <c r="G3862" s="24" t="str">
        <f>IF(F3862="","",F3862&amp;"@"&amp;COUNTIF($F$1:F3862,F3862))</f>
        <v/>
      </c>
      <c r="H3862" s="24" t="str">
        <f t="shared" si="60"/>
        <v>Google 검색</v>
      </c>
      <c r="J3862" s="24" t="str">
        <f>IF(F3862="","",INDEX('기사 리스트'!B:B,MATCH("https://skinnonews.com"&amp;A3862,'기사 리스트'!C:C,0)))</f>
        <v/>
      </c>
    </row>
    <row r="3863" spans="1:10">
      <c r="A3863" s="30" t="s">
        <v>1651</v>
      </c>
      <c r="B3863" s="30" t="s">
        <v>2911</v>
      </c>
      <c r="C3863" s="30">
        <v>1</v>
      </c>
      <c r="D3863" s="30">
        <v>1</v>
      </c>
      <c r="F3863" s="24" t="str">
        <f>IFERROR(MATCH(A3863,기사별유입!$J$3:$J$3072,0),"")</f>
        <v/>
      </c>
      <c r="G3863" s="24" t="str">
        <f>IF(F3863="","",F3863&amp;"@"&amp;COUNTIF($F$1:F3863,F3863))</f>
        <v/>
      </c>
      <c r="H3863" s="24" t="str">
        <f t="shared" si="60"/>
        <v>Naver 검색</v>
      </c>
      <c r="J3863" s="24" t="str">
        <f>IF(F3863="","",INDEX('기사 리스트'!B:B,MATCH("https://skinnonews.com"&amp;A3863,'기사 리스트'!C:C,0)))</f>
        <v/>
      </c>
    </row>
    <row r="3864" spans="1:10">
      <c r="A3864" s="30" t="s">
        <v>3943</v>
      </c>
      <c r="B3864" s="30" t="s">
        <v>2925</v>
      </c>
      <c r="C3864" s="30">
        <v>1</v>
      </c>
      <c r="D3864" s="30">
        <v>1</v>
      </c>
      <c r="F3864" s="24" t="str">
        <f>IFERROR(MATCH(A3864,기사별유입!$J$3:$J$3072,0),"")</f>
        <v/>
      </c>
      <c r="G3864" s="24" t="str">
        <f>IF(F3864="","",F3864&amp;"@"&amp;COUNTIF($F$1:F3864,F3864))</f>
        <v/>
      </c>
      <c r="H3864" s="24" t="str">
        <f t="shared" si="60"/>
        <v>Naver.com</v>
      </c>
      <c r="J3864" s="24" t="str">
        <f>IF(F3864="","",INDEX('기사 리스트'!B:B,MATCH("https://skinnonews.com"&amp;A3864,'기사 리스트'!C:C,0)))</f>
        <v/>
      </c>
    </row>
    <row r="3865" spans="1:10">
      <c r="A3865" s="30" t="s">
        <v>2400</v>
      </c>
      <c r="B3865" s="30" t="s">
        <v>2910</v>
      </c>
      <c r="C3865" s="30">
        <v>1</v>
      </c>
      <c r="D3865" s="30">
        <v>1</v>
      </c>
      <c r="F3865" s="24" t="str">
        <f>IFERROR(MATCH(A3865,기사별유입!$J$3:$J$3072,0),"")</f>
        <v/>
      </c>
      <c r="G3865" s="24" t="str">
        <f>IF(F3865="","",F3865&amp;"@"&amp;COUNTIF($F$1:F3865,F3865))</f>
        <v/>
      </c>
      <c r="H3865" s="24" t="str">
        <f t="shared" si="60"/>
        <v>Google 검색</v>
      </c>
      <c r="J3865" s="24" t="str">
        <f>IF(F3865="","",INDEX('기사 리스트'!B:B,MATCH("https://skinnonews.com"&amp;A3865,'기사 리스트'!C:C,0)))</f>
        <v/>
      </c>
    </row>
    <row r="3866" spans="1:10">
      <c r="A3866" s="30" t="s">
        <v>3944</v>
      </c>
      <c r="B3866" s="30" t="s">
        <v>2911</v>
      </c>
      <c r="C3866" s="30">
        <v>1</v>
      </c>
      <c r="D3866" s="30">
        <v>1</v>
      </c>
      <c r="F3866" s="24" t="str">
        <f>IFERROR(MATCH(A3866,기사별유입!$J$3:$J$3072,0),"")</f>
        <v/>
      </c>
      <c r="G3866" s="24" t="str">
        <f>IF(F3866="","",F3866&amp;"@"&amp;COUNTIF($F$1:F3866,F3866))</f>
        <v/>
      </c>
      <c r="H3866" s="24" t="str">
        <f t="shared" si="60"/>
        <v>Naver 검색</v>
      </c>
      <c r="J3866" s="24" t="str">
        <f>IF(F3866="","",INDEX('기사 리스트'!B:B,MATCH("https://skinnonews.com"&amp;A3866,'기사 리스트'!C:C,0)))</f>
        <v/>
      </c>
    </row>
    <row r="3867" spans="1:10">
      <c r="A3867" s="30" t="s">
        <v>2083</v>
      </c>
      <c r="B3867" s="30" t="s">
        <v>2925</v>
      </c>
      <c r="C3867" s="30">
        <v>1</v>
      </c>
      <c r="D3867" s="30">
        <v>1</v>
      </c>
      <c r="F3867" s="24" t="str">
        <f>IFERROR(MATCH(A3867,기사별유입!$J$3:$J$3072,0),"")</f>
        <v/>
      </c>
      <c r="G3867" s="24" t="str">
        <f>IF(F3867="","",F3867&amp;"@"&amp;COUNTIF($F$1:F3867,F3867))</f>
        <v/>
      </c>
      <c r="H3867" s="24" t="str">
        <f t="shared" si="60"/>
        <v>Naver.com</v>
      </c>
      <c r="J3867" s="24" t="str">
        <f>IF(F3867="","",INDEX('기사 리스트'!B:B,MATCH("https://skinnonews.com"&amp;A3867,'기사 리스트'!C:C,0)))</f>
        <v/>
      </c>
    </row>
    <row r="3868" spans="1:10">
      <c r="A3868" s="30" t="s">
        <v>2084</v>
      </c>
      <c r="B3868" s="30" t="s">
        <v>2948</v>
      </c>
      <c r="C3868" s="30">
        <v>1</v>
      </c>
      <c r="D3868" s="30">
        <v>1</v>
      </c>
      <c r="F3868" s="24" t="str">
        <f>IFERROR(MATCH(A3868,기사별유입!$J$3:$J$3072,0),"")</f>
        <v/>
      </c>
      <c r="G3868" s="24" t="str">
        <f>IF(F3868="","",F3868&amp;"@"&amp;COUNTIF($F$1:F3868,F3868))</f>
        <v/>
      </c>
      <c r="H3868" s="24" t="str">
        <f t="shared" si="60"/>
        <v>Lens.google.com</v>
      </c>
      <c r="J3868" s="24" t="str">
        <f>IF(F3868="","",INDEX('기사 리스트'!B:B,MATCH("https://skinnonews.com"&amp;A3868,'기사 리스트'!C:C,0)))</f>
        <v/>
      </c>
    </row>
    <row r="3869" spans="1:10">
      <c r="A3869" s="30" t="s">
        <v>1431</v>
      </c>
      <c r="B3869" s="30" t="s">
        <v>2916</v>
      </c>
      <c r="C3869" s="30">
        <v>1</v>
      </c>
      <c r="D3869" s="30">
        <v>1</v>
      </c>
      <c r="F3869" s="24">
        <f>IFERROR(MATCH(A3869,기사별유입!$J$3:$J$3072,0),"")</f>
        <v>75</v>
      </c>
      <c r="G3869" s="24" t="str">
        <f>IF(F3869="","",F3869&amp;"@"&amp;COUNTIF($F$1:F3869,F3869))</f>
        <v>75@5</v>
      </c>
      <c r="H3869" s="24" t="str">
        <f t="shared" si="60"/>
        <v>Bing</v>
      </c>
      <c r="J3869" s="24" t="e">
        <f>IF(F3869="","",INDEX('기사 리스트'!B:B,MATCH("https://skinnonews.com"&amp;A3869,'기사 리스트'!C:C,0)))</f>
        <v>#N/A</v>
      </c>
    </row>
    <row r="3870" spans="1:10">
      <c r="A3870" s="30" t="s">
        <v>1919</v>
      </c>
      <c r="B3870" s="30" t="s">
        <v>2909</v>
      </c>
      <c r="C3870" s="30">
        <v>1</v>
      </c>
      <c r="D3870" s="30">
        <v>1</v>
      </c>
      <c r="F3870" s="24" t="str">
        <f>IFERROR(MATCH(A3870,기사별유입!$J$3:$J$3072,0),"")</f>
        <v/>
      </c>
      <c r="G3870" s="24" t="str">
        <f>IF(F3870="","",F3870&amp;"@"&amp;COUNTIF($F$1:F3870,F3870))</f>
        <v/>
      </c>
      <c r="H3870" s="24" t="str">
        <f t="shared" si="60"/>
        <v>직접유입</v>
      </c>
      <c r="J3870" s="24" t="str">
        <f>IF(F3870="","",INDEX('기사 리스트'!B:B,MATCH("https://skinnonews.com"&amp;A3870,'기사 리스트'!C:C,0)))</f>
        <v/>
      </c>
    </row>
    <row r="3871" spans="1:10">
      <c r="A3871" s="30" t="s">
        <v>1919</v>
      </c>
      <c r="B3871" s="30" t="s">
        <v>2910</v>
      </c>
      <c r="C3871" s="30">
        <v>1</v>
      </c>
      <c r="D3871" s="30">
        <v>1</v>
      </c>
      <c r="F3871" s="24" t="str">
        <f>IFERROR(MATCH(A3871,기사별유입!$J$3:$J$3072,0),"")</f>
        <v/>
      </c>
      <c r="G3871" s="24" t="str">
        <f>IF(F3871="","",F3871&amp;"@"&amp;COUNTIF($F$1:F3871,F3871))</f>
        <v/>
      </c>
      <c r="H3871" s="24" t="str">
        <f t="shared" si="60"/>
        <v>Google 검색</v>
      </c>
      <c r="J3871" s="24" t="str">
        <f>IF(F3871="","",INDEX('기사 리스트'!B:B,MATCH("https://skinnonews.com"&amp;A3871,'기사 리스트'!C:C,0)))</f>
        <v/>
      </c>
    </row>
    <row r="3872" spans="1:10">
      <c r="A3872" s="30" t="s">
        <v>1367</v>
      </c>
      <c r="B3872" s="30" t="s">
        <v>2998</v>
      </c>
      <c r="C3872" s="30">
        <v>1</v>
      </c>
      <c r="D3872" s="30">
        <v>1</v>
      </c>
      <c r="F3872" s="24" t="str">
        <f>IFERROR(MATCH(A3872,기사별유입!$J$3:$J$3072,0),"")</f>
        <v/>
      </c>
      <c r="G3872" s="24" t="str">
        <f>IF(F3872="","",F3872&amp;"@"&amp;COUNTIF($F$1:F3872,F3872))</f>
        <v/>
      </c>
      <c r="H3872" s="24" t="str">
        <f t="shared" si="60"/>
        <v>Search.zum.com</v>
      </c>
      <c r="J3872" s="24" t="str">
        <f>IF(F3872="","",INDEX('기사 리스트'!B:B,MATCH("https://skinnonews.com"&amp;A3872,'기사 리스트'!C:C,0)))</f>
        <v/>
      </c>
    </row>
    <row r="3873" spans="1:10">
      <c r="A3873" s="30" t="s">
        <v>3945</v>
      </c>
      <c r="B3873" s="30" t="s">
        <v>2910</v>
      </c>
      <c r="C3873" s="30">
        <v>1</v>
      </c>
      <c r="D3873" s="30">
        <v>1</v>
      </c>
      <c r="F3873" s="24" t="str">
        <f>IFERROR(MATCH(A3873,기사별유입!$J$3:$J$3072,0),"")</f>
        <v/>
      </c>
      <c r="G3873" s="24" t="str">
        <f>IF(F3873="","",F3873&amp;"@"&amp;COUNTIF($F$1:F3873,F3873))</f>
        <v/>
      </c>
      <c r="H3873" s="24" t="str">
        <f t="shared" si="60"/>
        <v>Google 검색</v>
      </c>
      <c r="J3873" s="24" t="str">
        <f>IF(F3873="","",INDEX('기사 리스트'!B:B,MATCH("https://skinnonews.com"&amp;A3873,'기사 리스트'!C:C,0)))</f>
        <v/>
      </c>
    </row>
    <row r="3874" spans="1:10">
      <c r="A3874" s="30" t="s">
        <v>1920</v>
      </c>
      <c r="B3874" s="30" t="s">
        <v>2909</v>
      </c>
      <c r="C3874" s="30">
        <v>1</v>
      </c>
      <c r="D3874" s="30">
        <v>1</v>
      </c>
      <c r="F3874" s="24" t="str">
        <f>IFERROR(MATCH(A3874,기사별유입!$J$3:$J$3072,0),"")</f>
        <v/>
      </c>
      <c r="G3874" s="24" t="str">
        <f>IF(F3874="","",F3874&amp;"@"&amp;COUNTIF($F$1:F3874,F3874))</f>
        <v/>
      </c>
      <c r="H3874" s="24" t="str">
        <f t="shared" si="60"/>
        <v>직접유입</v>
      </c>
      <c r="J3874" s="24" t="str">
        <f>IF(F3874="","",INDEX('기사 리스트'!B:B,MATCH("https://skinnonews.com"&amp;A3874,'기사 리스트'!C:C,0)))</f>
        <v/>
      </c>
    </row>
    <row r="3875" spans="1:10">
      <c r="A3875" s="30" t="s">
        <v>1920</v>
      </c>
      <c r="B3875" s="30" t="s">
        <v>2925</v>
      </c>
      <c r="C3875" s="30">
        <v>1</v>
      </c>
      <c r="D3875" s="30">
        <v>1</v>
      </c>
      <c r="F3875" s="24" t="str">
        <f>IFERROR(MATCH(A3875,기사별유입!$J$3:$J$3072,0),"")</f>
        <v/>
      </c>
      <c r="G3875" s="24" t="str">
        <f>IF(F3875="","",F3875&amp;"@"&amp;COUNTIF($F$1:F3875,F3875))</f>
        <v/>
      </c>
      <c r="H3875" s="24" t="str">
        <f t="shared" si="60"/>
        <v>Naver.com</v>
      </c>
      <c r="J3875" s="24" t="str">
        <f>IF(F3875="","",INDEX('기사 리스트'!B:B,MATCH("https://skinnonews.com"&amp;A3875,'기사 리스트'!C:C,0)))</f>
        <v/>
      </c>
    </row>
    <row r="3876" spans="1:10">
      <c r="A3876" s="30" t="s">
        <v>2277</v>
      </c>
      <c r="B3876" s="30" t="s">
        <v>2925</v>
      </c>
      <c r="C3876" s="30">
        <v>1</v>
      </c>
      <c r="D3876" s="30">
        <v>1</v>
      </c>
      <c r="F3876" s="24" t="str">
        <f>IFERROR(MATCH(A3876,기사별유입!$J$3:$J$3072,0),"")</f>
        <v/>
      </c>
      <c r="G3876" s="24" t="str">
        <f>IF(F3876="","",F3876&amp;"@"&amp;COUNTIF($F$1:F3876,F3876))</f>
        <v/>
      </c>
      <c r="H3876" s="24" t="str">
        <f t="shared" si="60"/>
        <v>Naver.com</v>
      </c>
      <c r="J3876" s="24" t="str">
        <f>IF(F3876="","",INDEX('기사 리스트'!B:B,MATCH("https://skinnonews.com"&amp;A3876,'기사 리스트'!C:C,0)))</f>
        <v/>
      </c>
    </row>
    <row r="3877" spans="1:10">
      <c r="A3877" s="30" t="s">
        <v>3946</v>
      </c>
      <c r="B3877" s="30" t="s">
        <v>2911</v>
      </c>
      <c r="C3877" s="30">
        <v>1</v>
      </c>
      <c r="D3877" s="30">
        <v>1</v>
      </c>
      <c r="F3877" s="24" t="str">
        <f>IFERROR(MATCH(A3877,기사별유입!$J$3:$J$3072,0),"")</f>
        <v/>
      </c>
      <c r="G3877" s="24" t="str">
        <f>IF(F3877="","",F3877&amp;"@"&amp;COUNTIF($F$1:F3877,F3877))</f>
        <v/>
      </c>
      <c r="H3877" s="24" t="str">
        <f t="shared" si="60"/>
        <v>Naver 검색</v>
      </c>
      <c r="J3877" s="24" t="str">
        <f>IF(F3877="","",INDEX('기사 리스트'!B:B,MATCH("https://skinnonews.com"&amp;A3877,'기사 리스트'!C:C,0)))</f>
        <v/>
      </c>
    </row>
    <row r="3878" spans="1:10">
      <c r="A3878" s="30" t="s">
        <v>3947</v>
      </c>
      <c r="B3878" s="30" t="s">
        <v>2910</v>
      </c>
      <c r="C3878" s="30">
        <v>1</v>
      </c>
      <c r="D3878" s="30">
        <v>1</v>
      </c>
      <c r="F3878" s="24" t="str">
        <f>IFERROR(MATCH(A3878,기사별유입!$J$3:$J$3072,0),"")</f>
        <v/>
      </c>
      <c r="G3878" s="24" t="str">
        <f>IF(F3878="","",F3878&amp;"@"&amp;COUNTIF($F$1:F3878,F3878))</f>
        <v/>
      </c>
      <c r="H3878" s="24" t="str">
        <f t="shared" si="60"/>
        <v>Google 검색</v>
      </c>
      <c r="J3878" s="24" t="str">
        <f>IF(F3878="","",INDEX('기사 리스트'!B:B,MATCH("https://skinnonews.com"&amp;A3878,'기사 리스트'!C:C,0)))</f>
        <v/>
      </c>
    </row>
    <row r="3879" spans="1:10">
      <c r="A3879" s="30" t="s">
        <v>3948</v>
      </c>
      <c r="B3879" s="30" t="s">
        <v>2910</v>
      </c>
      <c r="C3879" s="30">
        <v>1</v>
      </c>
      <c r="D3879" s="30">
        <v>1</v>
      </c>
      <c r="F3879" s="24" t="str">
        <f>IFERROR(MATCH(A3879,기사별유입!$J$3:$J$3072,0),"")</f>
        <v/>
      </c>
      <c r="G3879" s="24" t="str">
        <f>IF(F3879="","",F3879&amp;"@"&amp;COUNTIF($F$1:F3879,F3879))</f>
        <v/>
      </c>
      <c r="H3879" s="24" t="str">
        <f t="shared" si="60"/>
        <v>Google 검색</v>
      </c>
      <c r="J3879" s="24" t="str">
        <f>IF(F3879="","",INDEX('기사 리스트'!B:B,MATCH("https://skinnonews.com"&amp;A3879,'기사 리스트'!C:C,0)))</f>
        <v/>
      </c>
    </row>
    <row r="3880" spans="1:10">
      <c r="A3880" s="30" t="s">
        <v>2278</v>
      </c>
      <c r="B3880" s="30" t="s">
        <v>2910</v>
      </c>
      <c r="C3880" s="30">
        <v>1</v>
      </c>
      <c r="D3880" s="30">
        <v>1</v>
      </c>
      <c r="F3880" s="24" t="str">
        <f>IFERROR(MATCH(A3880,기사별유입!$J$3:$J$3072,0),"")</f>
        <v/>
      </c>
      <c r="G3880" s="24" t="str">
        <f>IF(F3880="","",F3880&amp;"@"&amp;COUNTIF($F$1:F3880,F3880))</f>
        <v/>
      </c>
      <c r="H3880" s="24" t="str">
        <f t="shared" si="60"/>
        <v>Google 검색</v>
      </c>
      <c r="J3880" s="24" t="str">
        <f>IF(F3880="","",INDEX('기사 리스트'!B:B,MATCH("https://skinnonews.com"&amp;A3880,'기사 리스트'!C:C,0)))</f>
        <v/>
      </c>
    </row>
    <row r="3881" spans="1:10">
      <c r="A3881" s="30" t="s">
        <v>3949</v>
      </c>
      <c r="B3881" s="30" t="s">
        <v>2910</v>
      </c>
      <c r="C3881" s="30">
        <v>1</v>
      </c>
      <c r="D3881" s="30">
        <v>1</v>
      </c>
      <c r="F3881" s="24" t="str">
        <f>IFERROR(MATCH(A3881,기사별유입!$J$3:$J$3072,0),"")</f>
        <v/>
      </c>
      <c r="G3881" s="24" t="str">
        <f>IF(F3881="","",F3881&amp;"@"&amp;COUNTIF($F$1:F3881,F3881))</f>
        <v/>
      </c>
      <c r="H3881" s="24" t="str">
        <f t="shared" si="60"/>
        <v>Google 검색</v>
      </c>
      <c r="J3881" s="24" t="str">
        <f>IF(F3881="","",INDEX('기사 리스트'!B:B,MATCH("https://skinnonews.com"&amp;A3881,'기사 리스트'!C:C,0)))</f>
        <v/>
      </c>
    </row>
    <row r="3882" spans="1:10">
      <c r="A3882" s="30" t="s">
        <v>3950</v>
      </c>
      <c r="B3882" s="30" t="s">
        <v>2910</v>
      </c>
      <c r="C3882" s="30">
        <v>1</v>
      </c>
      <c r="D3882" s="30">
        <v>1</v>
      </c>
      <c r="F3882" s="24" t="str">
        <f>IFERROR(MATCH(A3882,기사별유입!$J$3:$J$3072,0),"")</f>
        <v/>
      </c>
      <c r="G3882" s="24" t="str">
        <f>IF(F3882="","",F3882&amp;"@"&amp;COUNTIF($F$1:F3882,F3882))</f>
        <v/>
      </c>
      <c r="H3882" s="24" t="str">
        <f t="shared" si="60"/>
        <v>Google 검색</v>
      </c>
      <c r="J3882" s="24" t="str">
        <f>IF(F3882="","",INDEX('기사 리스트'!B:B,MATCH("https://skinnonews.com"&amp;A3882,'기사 리스트'!C:C,0)))</f>
        <v/>
      </c>
    </row>
    <row r="3883" spans="1:10">
      <c r="A3883" s="30" t="s">
        <v>2175</v>
      </c>
      <c r="B3883" s="30" t="s">
        <v>2909</v>
      </c>
      <c r="C3883" s="30">
        <v>1</v>
      </c>
      <c r="D3883" s="30">
        <v>1</v>
      </c>
      <c r="F3883" s="24" t="str">
        <f>IFERROR(MATCH(A3883,기사별유입!$J$3:$J$3072,0),"")</f>
        <v/>
      </c>
      <c r="G3883" s="24" t="str">
        <f>IF(F3883="","",F3883&amp;"@"&amp;COUNTIF($F$1:F3883,F3883))</f>
        <v/>
      </c>
      <c r="H3883" s="24" t="str">
        <f t="shared" si="60"/>
        <v>직접유입</v>
      </c>
      <c r="J3883" s="24" t="str">
        <f>IF(F3883="","",INDEX('기사 리스트'!B:B,MATCH("https://skinnonews.com"&amp;A3883,'기사 리스트'!C:C,0)))</f>
        <v/>
      </c>
    </row>
    <row r="3884" spans="1:10">
      <c r="A3884" s="30" t="s">
        <v>3951</v>
      </c>
      <c r="B3884" s="30" t="s">
        <v>2910</v>
      </c>
      <c r="C3884" s="30">
        <v>1</v>
      </c>
      <c r="D3884" s="30">
        <v>1</v>
      </c>
      <c r="F3884" s="24" t="str">
        <f>IFERROR(MATCH(A3884,기사별유입!$J$3:$J$3072,0),"")</f>
        <v/>
      </c>
      <c r="G3884" s="24" t="str">
        <f>IF(F3884="","",F3884&amp;"@"&amp;COUNTIF($F$1:F3884,F3884))</f>
        <v/>
      </c>
      <c r="H3884" s="24" t="str">
        <f t="shared" si="60"/>
        <v>Google 검색</v>
      </c>
      <c r="J3884" s="24" t="str">
        <f>IF(F3884="","",INDEX('기사 리스트'!B:B,MATCH("https://skinnonews.com"&amp;A3884,'기사 리스트'!C:C,0)))</f>
        <v/>
      </c>
    </row>
    <row r="3885" spans="1:10">
      <c r="A3885" s="30" t="s">
        <v>3952</v>
      </c>
      <c r="B3885" s="30" t="s">
        <v>2909</v>
      </c>
      <c r="C3885" s="30">
        <v>1</v>
      </c>
      <c r="D3885" s="30">
        <v>1</v>
      </c>
      <c r="F3885" s="24" t="str">
        <f>IFERROR(MATCH(A3885,기사별유입!$J$3:$J$3072,0),"")</f>
        <v/>
      </c>
      <c r="G3885" s="24" t="str">
        <f>IF(F3885="","",F3885&amp;"@"&amp;COUNTIF($F$1:F3885,F3885))</f>
        <v/>
      </c>
      <c r="H3885" s="24" t="str">
        <f t="shared" si="60"/>
        <v>직접유입</v>
      </c>
      <c r="J3885" s="24" t="str">
        <f>IF(F3885="","",INDEX('기사 리스트'!B:B,MATCH("https://skinnonews.com"&amp;A3885,'기사 리스트'!C:C,0)))</f>
        <v/>
      </c>
    </row>
    <row r="3886" spans="1:10">
      <c r="A3886" s="30" t="s">
        <v>2720</v>
      </c>
      <c r="B3886" s="30" t="s">
        <v>2910</v>
      </c>
      <c r="C3886" s="30">
        <v>1</v>
      </c>
      <c r="D3886" s="30">
        <v>1</v>
      </c>
      <c r="F3886" s="24" t="str">
        <f>IFERROR(MATCH(A3886,기사별유입!$J$3:$J$3072,0),"")</f>
        <v/>
      </c>
      <c r="G3886" s="24" t="str">
        <f>IF(F3886="","",F3886&amp;"@"&amp;COUNTIF($F$1:F3886,F3886))</f>
        <v/>
      </c>
      <c r="H3886" s="24" t="str">
        <f t="shared" si="60"/>
        <v>Google 검색</v>
      </c>
      <c r="J3886" s="24" t="str">
        <f>IF(F3886="","",INDEX('기사 리스트'!B:B,MATCH("https://skinnonews.com"&amp;A3886,'기사 리스트'!C:C,0)))</f>
        <v/>
      </c>
    </row>
    <row r="3887" spans="1:10">
      <c r="A3887" s="30" t="s">
        <v>1986</v>
      </c>
      <c r="B3887" s="30" t="s">
        <v>2910</v>
      </c>
      <c r="C3887" s="30">
        <v>1</v>
      </c>
      <c r="D3887" s="30">
        <v>1</v>
      </c>
      <c r="F3887" s="24" t="str">
        <f>IFERROR(MATCH(A3887,기사별유입!$J$3:$J$3072,0),"")</f>
        <v/>
      </c>
      <c r="G3887" s="24" t="str">
        <f>IF(F3887="","",F3887&amp;"@"&amp;COUNTIF($F$1:F3887,F3887))</f>
        <v/>
      </c>
      <c r="H3887" s="24" t="str">
        <f t="shared" si="60"/>
        <v>Google 검색</v>
      </c>
      <c r="J3887" s="24" t="str">
        <f>IF(F3887="","",INDEX('기사 리스트'!B:B,MATCH("https://skinnonews.com"&amp;A3887,'기사 리스트'!C:C,0)))</f>
        <v/>
      </c>
    </row>
    <row r="3888" spans="1:10">
      <c r="A3888" s="30" t="s">
        <v>3953</v>
      </c>
      <c r="B3888" s="30" t="s">
        <v>2910</v>
      </c>
      <c r="C3888" s="30">
        <v>1</v>
      </c>
      <c r="D3888" s="30">
        <v>1</v>
      </c>
      <c r="F3888" s="24" t="str">
        <f>IFERROR(MATCH(A3888,기사별유입!$J$3:$J$3072,0),"")</f>
        <v/>
      </c>
      <c r="G3888" s="24" t="str">
        <f>IF(F3888="","",F3888&amp;"@"&amp;COUNTIF($F$1:F3888,F3888))</f>
        <v/>
      </c>
      <c r="H3888" s="24" t="str">
        <f t="shared" si="60"/>
        <v>Google 검색</v>
      </c>
      <c r="J3888" s="24" t="str">
        <f>IF(F3888="","",INDEX('기사 리스트'!B:B,MATCH("https://skinnonews.com"&amp;A3888,'기사 리스트'!C:C,0)))</f>
        <v/>
      </c>
    </row>
    <row r="3889" spans="1:10">
      <c r="A3889" s="30" t="s">
        <v>1313</v>
      </c>
      <c r="B3889" s="30" t="s">
        <v>2911</v>
      </c>
      <c r="C3889" s="30">
        <v>1</v>
      </c>
      <c r="D3889" s="30">
        <v>1</v>
      </c>
      <c r="F3889" s="24">
        <f>IFERROR(MATCH(A3889,기사별유입!$J$3:$J$3072,0),"")</f>
        <v>70</v>
      </c>
      <c r="G3889" s="24" t="str">
        <f>IF(F3889="","",F3889&amp;"@"&amp;COUNTIF($F$1:F3889,F3889))</f>
        <v>70@3</v>
      </c>
      <c r="H3889" s="24" t="str">
        <f t="shared" si="60"/>
        <v>Naver 검색</v>
      </c>
      <c r="J3889" s="24" t="e">
        <f>IF(F3889="","",INDEX('기사 리스트'!B:B,MATCH("https://skinnonews.com"&amp;A3889,'기사 리스트'!C:C,0)))</f>
        <v>#N/A</v>
      </c>
    </row>
    <row r="3890" spans="1:10">
      <c r="A3890" s="30" t="s">
        <v>1340</v>
      </c>
      <c r="B3890" s="30" t="s">
        <v>2909</v>
      </c>
      <c r="C3890" s="30">
        <v>1</v>
      </c>
      <c r="D3890" s="30">
        <v>1</v>
      </c>
      <c r="F3890" s="24" t="str">
        <f>IFERROR(MATCH(A3890,기사별유입!$J$3:$J$3072,0),"")</f>
        <v/>
      </c>
      <c r="G3890" s="24" t="str">
        <f>IF(F3890="","",F3890&amp;"@"&amp;COUNTIF($F$1:F3890,F3890))</f>
        <v/>
      </c>
      <c r="H3890" s="24" t="str">
        <f t="shared" si="60"/>
        <v>직접유입</v>
      </c>
      <c r="J3890" s="24" t="str">
        <f>IF(F3890="","",INDEX('기사 리스트'!B:B,MATCH("https://skinnonews.com"&amp;A3890,'기사 리스트'!C:C,0)))</f>
        <v/>
      </c>
    </row>
    <row r="3891" spans="1:10">
      <c r="A3891" s="30" t="s">
        <v>1344</v>
      </c>
      <c r="B3891" s="30" t="s">
        <v>2963</v>
      </c>
      <c r="C3891" s="30">
        <v>1</v>
      </c>
      <c r="D3891" s="30">
        <v>1</v>
      </c>
      <c r="F3891" s="24" t="str">
        <f>IFERROR(MATCH(A3891,기사별유입!$J$3:$J$3072,0),"")</f>
        <v/>
      </c>
      <c r="G3891" s="24" t="str">
        <f>IF(F3891="","",F3891&amp;"@"&amp;COUNTIF($F$1:F3891,F3891))</f>
        <v/>
      </c>
      <c r="H3891" s="24" t="str">
        <f t="shared" si="60"/>
        <v>Daum</v>
      </c>
      <c r="J3891" s="24" t="str">
        <f>IF(F3891="","",INDEX('기사 리스트'!B:B,MATCH("https://skinnonews.com"&amp;A3891,'기사 리스트'!C:C,0)))</f>
        <v/>
      </c>
    </row>
    <row r="3892" spans="1:10">
      <c r="A3892" s="30" t="s">
        <v>2537</v>
      </c>
      <c r="B3892" s="30" t="s">
        <v>2910</v>
      </c>
      <c r="C3892" s="30">
        <v>1</v>
      </c>
      <c r="D3892" s="30">
        <v>1</v>
      </c>
      <c r="F3892" s="24" t="str">
        <f>IFERROR(MATCH(A3892,기사별유입!$J$3:$J$3072,0),"")</f>
        <v/>
      </c>
      <c r="G3892" s="24" t="str">
        <f>IF(F3892="","",F3892&amp;"@"&amp;COUNTIF($F$1:F3892,F3892))</f>
        <v/>
      </c>
      <c r="H3892" s="24" t="str">
        <f t="shared" si="60"/>
        <v>Google 검색</v>
      </c>
      <c r="J3892" s="24" t="str">
        <f>IF(F3892="","",INDEX('기사 리스트'!B:B,MATCH("https://skinnonews.com"&amp;A3892,'기사 리스트'!C:C,0)))</f>
        <v/>
      </c>
    </row>
    <row r="3893" spans="1:10">
      <c r="A3893" s="30" t="s">
        <v>2537</v>
      </c>
      <c r="B3893" s="30" t="s">
        <v>2925</v>
      </c>
      <c r="C3893" s="30">
        <v>1</v>
      </c>
      <c r="D3893" s="30">
        <v>1</v>
      </c>
      <c r="F3893" s="24" t="str">
        <f>IFERROR(MATCH(A3893,기사별유입!$J$3:$J$3072,0),"")</f>
        <v/>
      </c>
      <c r="G3893" s="24" t="str">
        <f>IF(F3893="","",F3893&amp;"@"&amp;COUNTIF($F$1:F3893,F3893))</f>
        <v/>
      </c>
      <c r="H3893" s="24" t="str">
        <f t="shared" si="60"/>
        <v>Naver.com</v>
      </c>
      <c r="J3893" s="24" t="str">
        <f>IF(F3893="","",INDEX('기사 리스트'!B:B,MATCH("https://skinnonews.com"&amp;A3893,'기사 리스트'!C:C,0)))</f>
        <v/>
      </c>
    </row>
    <row r="3894" spans="1:10">
      <c r="A3894" s="30" t="s">
        <v>2402</v>
      </c>
      <c r="B3894" s="30" t="s">
        <v>2911</v>
      </c>
      <c r="C3894" s="30">
        <v>1</v>
      </c>
      <c r="D3894" s="30">
        <v>1</v>
      </c>
      <c r="F3894" s="24" t="str">
        <f>IFERROR(MATCH(A3894,기사별유입!$J$3:$J$3072,0),"")</f>
        <v/>
      </c>
      <c r="G3894" s="24" t="str">
        <f>IF(F3894="","",F3894&amp;"@"&amp;COUNTIF($F$1:F3894,F3894))</f>
        <v/>
      </c>
      <c r="H3894" s="24" t="str">
        <f t="shared" si="60"/>
        <v>Naver 검색</v>
      </c>
      <c r="J3894" s="24" t="str">
        <f>IF(F3894="","",INDEX('기사 리스트'!B:B,MATCH("https://skinnonews.com"&amp;A3894,'기사 리스트'!C:C,0)))</f>
        <v/>
      </c>
    </row>
    <row r="3895" spans="1:10">
      <c r="A3895" s="30" t="s">
        <v>1652</v>
      </c>
      <c r="B3895" s="30" t="s">
        <v>2909</v>
      </c>
      <c r="C3895" s="30">
        <v>1</v>
      </c>
      <c r="D3895" s="30">
        <v>1</v>
      </c>
      <c r="F3895" s="24" t="str">
        <f>IFERROR(MATCH(A3895,기사별유입!$J$3:$J$3072,0),"")</f>
        <v/>
      </c>
      <c r="G3895" s="24" t="str">
        <f>IF(F3895="","",F3895&amp;"@"&amp;COUNTIF($F$1:F3895,F3895))</f>
        <v/>
      </c>
      <c r="H3895" s="24" t="str">
        <f t="shared" si="60"/>
        <v>직접유입</v>
      </c>
      <c r="J3895" s="24" t="str">
        <f>IF(F3895="","",INDEX('기사 리스트'!B:B,MATCH("https://skinnonews.com"&amp;A3895,'기사 리스트'!C:C,0)))</f>
        <v/>
      </c>
    </row>
    <row r="3896" spans="1:10">
      <c r="A3896" s="30" t="s">
        <v>1287</v>
      </c>
      <c r="B3896" s="30" t="s">
        <v>2911</v>
      </c>
      <c r="C3896" s="30">
        <v>1</v>
      </c>
      <c r="D3896" s="30">
        <v>1</v>
      </c>
      <c r="F3896" s="24" t="str">
        <f>IFERROR(MATCH(A3896,기사별유입!$J$3:$J$3072,0),"")</f>
        <v/>
      </c>
      <c r="G3896" s="24" t="str">
        <f>IF(F3896="","",F3896&amp;"@"&amp;COUNTIF($F$1:F3896,F3896))</f>
        <v/>
      </c>
      <c r="H3896" s="24" t="str">
        <f t="shared" si="60"/>
        <v>Naver 검색</v>
      </c>
      <c r="J3896" s="24" t="str">
        <f>IF(F3896="","",INDEX('기사 리스트'!B:B,MATCH("https://skinnonews.com"&amp;A3896,'기사 리스트'!C:C,0)))</f>
        <v/>
      </c>
    </row>
    <row r="3897" spans="1:10">
      <c r="A3897" s="30" t="s">
        <v>1653</v>
      </c>
      <c r="B3897" s="30" t="s">
        <v>2911</v>
      </c>
      <c r="C3897" s="30">
        <v>1</v>
      </c>
      <c r="D3897" s="30">
        <v>1</v>
      </c>
      <c r="F3897" s="24" t="str">
        <f>IFERROR(MATCH(A3897,기사별유입!$J$3:$J$3072,0),"")</f>
        <v/>
      </c>
      <c r="G3897" s="24" t="str">
        <f>IF(F3897="","",F3897&amp;"@"&amp;COUNTIF($F$1:F3897,F3897))</f>
        <v/>
      </c>
      <c r="H3897" s="24" t="str">
        <f t="shared" si="60"/>
        <v>Naver 검색</v>
      </c>
      <c r="J3897" s="24" t="str">
        <f>IF(F3897="","",INDEX('기사 리스트'!B:B,MATCH("https://skinnonews.com"&amp;A3897,'기사 리스트'!C:C,0)))</f>
        <v/>
      </c>
    </row>
    <row r="3898" spans="1:10">
      <c r="A3898" s="30" t="s">
        <v>3954</v>
      </c>
      <c r="B3898" s="30" t="s">
        <v>2910</v>
      </c>
      <c r="C3898" s="30">
        <v>1</v>
      </c>
      <c r="D3898" s="30">
        <v>1</v>
      </c>
      <c r="F3898" s="24" t="str">
        <f>IFERROR(MATCH(A3898,기사별유입!$J$3:$J$3072,0),"")</f>
        <v/>
      </c>
      <c r="G3898" s="24" t="str">
        <f>IF(F3898="","",F3898&amp;"@"&amp;COUNTIF($F$1:F3898,F3898))</f>
        <v/>
      </c>
      <c r="H3898" s="24" t="str">
        <f t="shared" si="60"/>
        <v>Google 검색</v>
      </c>
      <c r="J3898" s="24" t="str">
        <f>IF(F3898="","",INDEX('기사 리스트'!B:B,MATCH("https://skinnonews.com"&amp;A3898,'기사 리스트'!C:C,0)))</f>
        <v/>
      </c>
    </row>
    <row r="3899" spans="1:10">
      <c r="A3899" s="30" t="s">
        <v>3955</v>
      </c>
      <c r="B3899" s="30" t="s">
        <v>2910</v>
      </c>
      <c r="C3899" s="30">
        <v>1</v>
      </c>
      <c r="D3899" s="30">
        <v>1</v>
      </c>
      <c r="F3899" s="24" t="str">
        <f>IFERROR(MATCH(A3899,기사별유입!$J$3:$J$3072,0),"")</f>
        <v/>
      </c>
      <c r="G3899" s="24" t="str">
        <f>IF(F3899="","",F3899&amp;"@"&amp;COUNTIF($F$1:F3899,F3899))</f>
        <v/>
      </c>
      <c r="H3899" s="24" t="str">
        <f t="shared" si="60"/>
        <v>Google 검색</v>
      </c>
      <c r="J3899" s="24" t="str">
        <f>IF(F3899="","",INDEX('기사 리스트'!B:B,MATCH("https://skinnonews.com"&amp;A3899,'기사 리스트'!C:C,0)))</f>
        <v/>
      </c>
    </row>
    <row r="3900" spans="1:10">
      <c r="A3900" s="30" t="s">
        <v>2085</v>
      </c>
      <c r="B3900" s="30" t="s">
        <v>2925</v>
      </c>
      <c r="C3900" s="30">
        <v>1</v>
      </c>
      <c r="D3900" s="30">
        <v>1</v>
      </c>
      <c r="F3900" s="24" t="str">
        <f>IFERROR(MATCH(A3900,기사별유입!$J$3:$J$3072,0),"")</f>
        <v/>
      </c>
      <c r="G3900" s="24" t="str">
        <f>IF(F3900="","",F3900&amp;"@"&amp;COUNTIF($F$1:F3900,F3900))</f>
        <v/>
      </c>
      <c r="H3900" s="24" t="str">
        <f t="shared" si="60"/>
        <v>Naver.com</v>
      </c>
      <c r="J3900" s="24" t="str">
        <f>IF(F3900="","",INDEX('기사 리스트'!B:B,MATCH("https://skinnonews.com"&amp;A3900,'기사 리스트'!C:C,0)))</f>
        <v/>
      </c>
    </row>
    <row r="3901" spans="1:10">
      <c r="A3901" s="30" t="s">
        <v>2086</v>
      </c>
      <c r="B3901" s="30" t="s">
        <v>2918</v>
      </c>
      <c r="C3901" s="30">
        <v>1</v>
      </c>
      <c r="D3901" s="30">
        <v>1</v>
      </c>
      <c r="F3901" s="24" t="str">
        <f>IFERROR(MATCH(A3901,기사별유입!$J$3:$J$3072,0),"")</f>
        <v/>
      </c>
      <c r="G3901" s="24" t="str">
        <f>IF(F3901="","",F3901&amp;"@"&amp;COUNTIF($F$1:F3901,F3901))</f>
        <v/>
      </c>
      <c r="H3901" s="24" t="str">
        <f t="shared" si="60"/>
        <v>Skenergy.com</v>
      </c>
      <c r="J3901" s="24" t="str">
        <f>IF(F3901="","",INDEX('기사 리스트'!B:B,MATCH("https://skinnonews.com"&amp;A3901,'기사 리스트'!C:C,0)))</f>
        <v/>
      </c>
    </row>
    <row r="3902" spans="1:10">
      <c r="A3902" s="30" t="s">
        <v>2087</v>
      </c>
      <c r="B3902" s="30" t="s">
        <v>2909</v>
      </c>
      <c r="C3902" s="30">
        <v>1</v>
      </c>
      <c r="D3902" s="30">
        <v>1</v>
      </c>
      <c r="F3902" s="24" t="str">
        <f>IFERROR(MATCH(A3902,기사별유입!$J$3:$J$3072,0),"")</f>
        <v/>
      </c>
      <c r="G3902" s="24" t="str">
        <f>IF(F3902="","",F3902&amp;"@"&amp;COUNTIF($F$1:F3902,F3902))</f>
        <v/>
      </c>
      <c r="H3902" s="24" t="str">
        <f t="shared" si="60"/>
        <v>직접유입</v>
      </c>
      <c r="J3902" s="24" t="str">
        <f>IF(F3902="","",INDEX('기사 리스트'!B:B,MATCH("https://skinnonews.com"&amp;A3902,'기사 리스트'!C:C,0)))</f>
        <v/>
      </c>
    </row>
    <row r="3903" spans="1:10">
      <c r="A3903" s="30" t="s">
        <v>2087</v>
      </c>
      <c r="B3903" s="30" t="s">
        <v>2916</v>
      </c>
      <c r="C3903" s="30">
        <v>1</v>
      </c>
      <c r="D3903" s="30">
        <v>1</v>
      </c>
      <c r="F3903" s="24" t="str">
        <f>IFERROR(MATCH(A3903,기사별유입!$J$3:$J$3072,0),"")</f>
        <v/>
      </c>
      <c r="G3903" s="24" t="str">
        <f>IF(F3903="","",F3903&amp;"@"&amp;COUNTIF($F$1:F3903,F3903))</f>
        <v/>
      </c>
      <c r="H3903" s="24" t="str">
        <f t="shared" si="60"/>
        <v>Bing</v>
      </c>
      <c r="J3903" s="24" t="str">
        <f>IF(F3903="","",INDEX('기사 리스트'!B:B,MATCH("https://skinnonews.com"&amp;A3903,'기사 리스트'!C:C,0)))</f>
        <v/>
      </c>
    </row>
    <row r="3904" spans="1:10">
      <c r="A3904" s="30" t="s">
        <v>3695</v>
      </c>
      <c r="B3904" s="30" t="s">
        <v>2910</v>
      </c>
      <c r="C3904" s="30">
        <v>1</v>
      </c>
      <c r="D3904" s="30">
        <v>1</v>
      </c>
      <c r="F3904" s="24" t="str">
        <f>IFERROR(MATCH(A3904,기사별유입!$J$3:$J$3072,0),"")</f>
        <v/>
      </c>
      <c r="G3904" s="24" t="str">
        <f>IF(F3904="","",F3904&amp;"@"&amp;COUNTIF($F$1:F3904,F3904))</f>
        <v/>
      </c>
      <c r="H3904" s="24" t="str">
        <f t="shared" si="60"/>
        <v>Google 검색</v>
      </c>
      <c r="J3904" s="24" t="str">
        <f>IF(F3904="","",INDEX('기사 리스트'!B:B,MATCH("https://skinnonews.com"&amp;A3904,'기사 리스트'!C:C,0)))</f>
        <v/>
      </c>
    </row>
    <row r="3905" spans="1:10">
      <c r="A3905" s="30" t="s">
        <v>3695</v>
      </c>
      <c r="B3905" s="30" t="s">
        <v>2925</v>
      </c>
      <c r="C3905" s="30">
        <v>1</v>
      </c>
      <c r="D3905" s="30">
        <v>1</v>
      </c>
      <c r="F3905" s="24" t="str">
        <f>IFERROR(MATCH(A3905,기사별유입!$J$3:$J$3072,0),"")</f>
        <v/>
      </c>
      <c r="G3905" s="24" t="str">
        <f>IF(F3905="","",F3905&amp;"@"&amp;COUNTIF($F$1:F3905,F3905))</f>
        <v/>
      </c>
      <c r="H3905" s="24" t="str">
        <f t="shared" si="60"/>
        <v>Naver.com</v>
      </c>
      <c r="J3905" s="24" t="str">
        <f>IF(F3905="","",INDEX('기사 리스트'!B:B,MATCH("https://skinnonews.com"&amp;A3905,'기사 리스트'!C:C,0)))</f>
        <v/>
      </c>
    </row>
    <row r="3906" spans="1:10">
      <c r="A3906" s="30" t="s">
        <v>3956</v>
      </c>
      <c r="B3906" s="30" t="s">
        <v>2911</v>
      </c>
      <c r="C3906" s="30">
        <v>1</v>
      </c>
      <c r="D3906" s="30">
        <v>1</v>
      </c>
      <c r="F3906" s="24" t="str">
        <f>IFERROR(MATCH(A3906,기사별유입!$J$3:$J$3072,0),"")</f>
        <v/>
      </c>
      <c r="G3906" s="24" t="str">
        <f>IF(F3906="","",F3906&amp;"@"&amp;COUNTIF($F$1:F3906,F3906))</f>
        <v/>
      </c>
      <c r="H3906" s="24" t="str">
        <f t="shared" si="60"/>
        <v>Naver 검색</v>
      </c>
      <c r="J3906" s="24" t="str">
        <f>IF(F3906="","",INDEX('기사 리스트'!B:B,MATCH("https://skinnonews.com"&amp;A3906,'기사 리스트'!C:C,0)))</f>
        <v/>
      </c>
    </row>
    <row r="3907" spans="1:10">
      <c r="A3907" s="30" t="s">
        <v>1775</v>
      </c>
      <c r="B3907" s="30" t="s">
        <v>2935</v>
      </c>
      <c r="C3907" s="30">
        <v>1</v>
      </c>
      <c r="D3907" s="30">
        <v>1</v>
      </c>
      <c r="F3907" s="24" t="str">
        <f>IFERROR(MATCH(A3907,기사별유입!$J$3:$J$3072,0),"")</f>
        <v/>
      </c>
      <c r="G3907" s="24" t="str">
        <f>IF(F3907="","",F3907&amp;"@"&amp;COUNTIF($F$1:F3907,F3907))</f>
        <v/>
      </c>
      <c r="H3907" s="24" t="str">
        <f t="shared" ref="H3907:H3970" si="61">IF(B3907="naver","Naver 검색",IF(B3907="google","Google 검색",IF(B3907="(direct)","직접유입",UPPER(LEFT(B3907,1))&amp;MID(B3907,2,99))))</f>
        <v>M.search.naver.com</v>
      </c>
      <c r="J3907" s="24" t="str">
        <f>IF(F3907="","",INDEX('기사 리스트'!B:B,MATCH("https://skinnonews.com"&amp;A3907,'기사 리스트'!C:C,0)))</f>
        <v/>
      </c>
    </row>
    <row r="3908" spans="1:10">
      <c r="A3908" s="30" t="s">
        <v>2279</v>
      </c>
      <c r="B3908" s="30" t="s">
        <v>2911</v>
      </c>
      <c r="C3908" s="30">
        <v>1</v>
      </c>
      <c r="D3908" s="30">
        <v>1</v>
      </c>
      <c r="F3908" s="24" t="str">
        <f>IFERROR(MATCH(A3908,기사별유입!$J$3:$J$3072,0),"")</f>
        <v/>
      </c>
      <c r="G3908" s="24" t="str">
        <f>IF(F3908="","",F3908&amp;"@"&amp;COUNTIF($F$1:F3908,F3908))</f>
        <v/>
      </c>
      <c r="H3908" s="24" t="str">
        <f t="shared" si="61"/>
        <v>Naver 검색</v>
      </c>
      <c r="J3908" s="24" t="str">
        <f>IF(F3908="","",INDEX('기사 리스트'!B:B,MATCH("https://skinnonews.com"&amp;A3908,'기사 리스트'!C:C,0)))</f>
        <v/>
      </c>
    </row>
    <row r="3909" spans="1:10">
      <c r="A3909" s="30" t="s">
        <v>2279</v>
      </c>
      <c r="B3909" s="30" t="s">
        <v>2925</v>
      </c>
      <c r="C3909" s="30">
        <v>1</v>
      </c>
      <c r="D3909" s="30">
        <v>1</v>
      </c>
      <c r="F3909" s="24" t="str">
        <f>IFERROR(MATCH(A3909,기사별유입!$J$3:$J$3072,0),"")</f>
        <v/>
      </c>
      <c r="G3909" s="24" t="str">
        <f>IF(F3909="","",F3909&amp;"@"&amp;COUNTIF($F$1:F3909,F3909))</f>
        <v/>
      </c>
      <c r="H3909" s="24" t="str">
        <f t="shared" si="61"/>
        <v>Naver.com</v>
      </c>
      <c r="J3909" s="24" t="str">
        <f>IF(F3909="","",INDEX('기사 리스트'!B:B,MATCH("https://skinnonews.com"&amp;A3909,'기사 리스트'!C:C,0)))</f>
        <v/>
      </c>
    </row>
    <row r="3910" spans="1:10">
      <c r="A3910" s="30" t="s">
        <v>3279</v>
      </c>
      <c r="B3910" s="30" t="s">
        <v>2909</v>
      </c>
      <c r="C3910" s="30">
        <v>1</v>
      </c>
      <c r="D3910" s="30">
        <v>1</v>
      </c>
      <c r="F3910" s="24" t="str">
        <f>IFERROR(MATCH(A3910,기사별유입!$J$3:$J$3072,0),"")</f>
        <v/>
      </c>
      <c r="G3910" s="24" t="str">
        <f>IF(F3910="","",F3910&amp;"@"&amp;COUNTIF($F$1:F3910,F3910))</f>
        <v/>
      </c>
      <c r="H3910" s="24" t="str">
        <f t="shared" si="61"/>
        <v>직접유입</v>
      </c>
      <c r="J3910" s="24" t="str">
        <f>IF(F3910="","",INDEX('기사 리스트'!B:B,MATCH("https://skinnonews.com"&amp;A3910,'기사 리스트'!C:C,0)))</f>
        <v/>
      </c>
    </row>
    <row r="3911" spans="1:10">
      <c r="A3911" s="30" t="s">
        <v>2280</v>
      </c>
      <c r="B3911" s="30" t="s">
        <v>2911</v>
      </c>
      <c r="C3911" s="30">
        <v>1</v>
      </c>
      <c r="D3911" s="30">
        <v>1</v>
      </c>
      <c r="F3911" s="24" t="str">
        <f>IFERROR(MATCH(A3911,기사별유입!$J$3:$J$3072,0),"")</f>
        <v/>
      </c>
      <c r="G3911" s="24" t="str">
        <f>IF(F3911="","",F3911&amp;"@"&amp;COUNTIF($F$1:F3911,F3911))</f>
        <v/>
      </c>
      <c r="H3911" s="24" t="str">
        <f t="shared" si="61"/>
        <v>Naver 검색</v>
      </c>
      <c r="J3911" s="24" t="str">
        <f>IF(F3911="","",INDEX('기사 리스트'!B:B,MATCH("https://skinnonews.com"&amp;A3911,'기사 리스트'!C:C,0)))</f>
        <v/>
      </c>
    </row>
    <row r="3912" spans="1:10">
      <c r="A3912" s="30" t="s">
        <v>2721</v>
      </c>
      <c r="B3912" s="30" t="s">
        <v>2909</v>
      </c>
      <c r="C3912" s="30">
        <v>1</v>
      </c>
      <c r="D3912" s="30">
        <v>1</v>
      </c>
      <c r="F3912" s="24" t="str">
        <f>IFERROR(MATCH(A3912,기사별유입!$J$3:$J$3072,0),"")</f>
        <v/>
      </c>
      <c r="G3912" s="24" t="str">
        <f>IF(F3912="","",F3912&amp;"@"&amp;COUNTIF($F$1:F3912,F3912))</f>
        <v/>
      </c>
      <c r="H3912" s="24" t="str">
        <f t="shared" si="61"/>
        <v>직접유입</v>
      </c>
      <c r="J3912" s="24" t="str">
        <f>IF(F3912="","",INDEX('기사 리스트'!B:B,MATCH("https://skinnonews.com"&amp;A3912,'기사 리스트'!C:C,0)))</f>
        <v/>
      </c>
    </row>
    <row r="3913" spans="1:10">
      <c r="A3913" s="30" t="s">
        <v>1717</v>
      </c>
      <c r="B3913" s="30" t="s">
        <v>2925</v>
      </c>
      <c r="C3913" s="30">
        <v>1</v>
      </c>
      <c r="D3913" s="30">
        <v>1</v>
      </c>
      <c r="F3913" s="24" t="str">
        <f>IFERROR(MATCH(A3913,기사별유입!$J$3:$J$3072,0),"")</f>
        <v/>
      </c>
      <c r="G3913" s="24" t="str">
        <f>IF(F3913="","",F3913&amp;"@"&amp;COUNTIF($F$1:F3913,F3913))</f>
        <v/>
      </c>
      <c r="H3913" s="24" t="str">
        <f t="shared" si="61"/>
        <v>Naver.com</v>
      </c>
      <c r="J3913" s="24" t="str">
        <f>IF(F3913="","",INDEX('기사 리스트'!B:B,MATCH("https://skinnonews.com"&amp;A3913,'기사 리스트'!C:C,0)))</f>
        <v/>
      </c>
    </row>
    <row r="3914" spans="1:10">
      <c r="A3914" s="30" t="s">
        <v>1823</v>
      </c>
      <c r="B3914" s="30" t="s">
        <v>2910</v>
      </c>
      <c r="C3914" s="30">
        <v>1</v>
      </c>
      <c r="D3914" s="30">
        <v>1</v>
      </c>
      <c r="F3914" s="24" t="str">
        <f>IFERROR(MATCH(A3914,기사별유입!$J$3:$J$3072,0),"")</f>
        <v/>
      </c>
      <c r="G3914" s="24" t="str">
        <f>IF(F3914="","",F3914&amp;"@"&amp;COUNTIF($F$1:F3914,F3914))</f>
        <v/>
      </c>
      <c r="H3914" s="24" t="str">
        <f t="shared" si="61"/>
        <v>Google 검색</v>
      </c>
      <c r="J3914" s="24" t="str">
        <f>IF(F3914="","",INDEX('기사 리스트'!B:B,MATCH("https://skinnonews.com"&amp;A3914,'기사 리스트'!C:C,0)))</f>
        <v/>
      </c>
    </row>
    <row r="3915" spans="1:10">
      <c r="A3915" s="30" t="s">
        <v>2539</v>
      </c>
      <c r="B3915" s="30" t="s">
        <v>2911</v>
      </c>
      <c r="C3915" s="30">
        <v>1</v>
      </c>
      <c r="D3915" s="30">
        <v>1</v>
      </c>
      <c r="F3915" s="24" t="str">
        <f>IFERROR(MATCH(A3915,기사별유입!$J$3:$J$3072,0),"")</f>
        <v/>
      </c>
      <c r="G3915" s="24" t="str">
        <f>IF(F3915="","",F3915&amp;"@"&amp;COUNTIF($F$1:F3915,F3915))</f>
        <v/>
      </c>
      <c r="H3915" s="24" t="str">
        <f t="shared" si="61"/>
        <v>Naver 검색</v>
      </c>
      <c r="J3915" s="24" t="str">
        <f>IF(F3915="","",INDEX('기사 리스트'!B:B,MATCH("https://skinnonews.com"&amp;A3915,'기사 리스트'!C:C,0)))</f>
        <v/>
      </c>
    </row>
    <row r="3916" spans="1:10">
      <c r="A3916" s="30" t="s">
        <v>3280</v>
      </c>
      <c r="B3916" s="30" t="s">
        <v>2911</v>
      </c>
      <c r="C3916" s="30">
        <v>1</v>
      </c>
      <c r="D3916" s="30">
        <v>1</v>
      </c>
      <c r="F3916" s="24" t="str">
        <f>IFERROR(MATCH(A3916,기사별유입!$J$3:$J$3072,0),"")</f>
        <v/>
      </c>
      <c r="G3916" s="24" t="str">
        <f>IF(F3916="","",F3916&amp;"@"&amp;COUNTIF($F$1:F3916,F3916))</f>
        <v/>
      </c>
      <c r="H3916" s="24" t="str">
        <f t="shared" si="61"/>
        <v>Naver 검색</v>
      </c>
      <c r="J3916" s="24" t="str">
        <f>IF(F3916="","",INDEX('기사 리스트'!B:B,MATCH("https://skinnonews.com"&amp;A3916,'기사 리스트'!C:C,0)))</f>
        <v/>
      </c>
    </row>
    <row r="3917" spans="1:10">
      <c r="A3917" s="30" t="s">
        <v>3957</v>
      </c>
      <c r="B3917" s="30" t="s">
        <v>2909</v>
      </c>
      <c r="C3917" s="30">
        <v>1</v>
      </c>
      <c r="D3917" s="30">
        <v>1</v>
      </c>
      <c r="F3917" s="24" t="str">
        <f>IFERROR(MATCH(A3917,기사별유입!$J$3:$J$3072,0),"")</f>
        <v/>
      </c>
      <c r="G3917" s="24" t="str">
        <f>IF(F3917="","",F3917&amp;"@"&amp;COUNTIF($F$1:F3917,F3917))</f>
        <v/>
      </c>
      <c r="H3917" s="24" t="str">
        <f t="shared" si="61"/>
        <v>직접유입</v>
      </c>
      <c r="J3917" s="24" t="str">
        <f>IF(F3917="","",INDEX('기사 리스트'!B:B,MATCH("https://skinnonews.com"&amp;A3917,'기사 리스트'!C:C,0)))</f>
        <v/>
      </c>
    </row>
    <row r="3918" spans="1:10">
      <c r="A3918" s="30" t="s">
        <v>3281</v>
      </c>
      <c r="B3918" s="30" t="s">
        <v>2910</v>
      </c>
      <c r="C3918" s="30">
        <v>1</v>
      </c>
      <c r="D3918" s="30">
        <v>1</v>
      </c>
      <c r="F3918" s="24" t="str">
        <f>IFERROR(MATCH(A3918,기사별유입!$J$3:$J$3072,0),"")</f>
        <v/>
      </c>
      <c r="G3918" s="24" t="str">
        <f>IF(F3918="","",F3918&amp;"@"&amp;COUNTIF($F$1:F3918,F3918))</f>
        <v/>
      </c>
      <c r="H3918" s="24" t="str">
        <f t="shared" si="61"/>
        <v>Google 검색</v>
      </c>
      <c r="J3918" s="24" t="str">
        <f>IF(F3918="","",INDEX('기사 리스트'!B:B,MATCH("https://skinnonews.com"&amp;A3918,'기사 리스트'!C:C,0)))</f>
        <v/>
      </c>
    </row>
    <row r="3919" spans="1:10">
      <c r="A3919" s="30" t="s">
        <v>1864</v>
      </c>
      <c r="B3919" s="30" t="s">
        <v>2925</v>
      </c>
      <c r="C3919" s="30">
        <v>1</v>
      </c>
      <c r="D3919" s="30">
        <v>1</v>
      </c>
      <c r="F3919" s="24" t="str">
        <f>IFERROR(MATCH(A3919,기사별유입!$J$3:$J$3072,0),"")</f>
        <v/>
      </c>
      <c r="G3919" s="24" t="str">
        <f>IF(F3919="","",F3919&amp;"@"&amp;COUNTIF($F$1:F3919,F3919))</f>
        <v/>
      </c>
      <c r="H3919" s="24" t="str">
        <f t="shared" si="61"/>
        <v>Naver.com</v>
      </c>
      <c r="J3919" s="24" t="str">
        <f>IF(F3919="","",INDEX('기사 리스트'!B:B,MATCH("https://skinnonews.com"&amp;A3919,'기사 리스트'!C:C,0)))</f>
        <v/>
      </c>
    </row>
    <row r="3920" spans="1:10">
      <c r="A3920" s="30" t="s">
        <v>3958</v>
      </c>
      <c r="B3920" s="30" t="s">
        <v>2910</v>
      </c>
      <c r="C3920" s="30">
        <v>1</v>
      </c>
      <c r="D3920" s="30">
        <v>1</v>
      </c>
      <c r="F3920" s="24" t="str">
        <f>IFERROR(MATCH(A3920,기사별유입!$J$3:$J$3072,0),"")</f>
        <v/>
      </c>
      <c r="G3920" s="24" t="str">
        <f>IF(F3920="","",F3920&amp;"@"&amp;COUNTIF($F$1:F3920,F3920))</f>
        <v/>
      </c>
      <c r="H3920" s="24" t="str">
        <f t="shared" si="61"/>
        <v>Google 검색</v>
      </c>
      <c r="J3920" s="24" t="str">
        <f>IF(F3920="","",INDEX('기사 리스트'!B:B,MATCH("https://skinnonews.com"&amp;A3920,'기사 리스트'!C:C,0)))</f>
        <v/>
      </c>
    </row>
    <row r="3921" spans="1:10">
      <c r="A3921" s="30" t="s">
        <v>2722</v>
      </c>
      <c r="B3921" s="30" t="s">
        <v>2911</v>
      </c>
      <c r="C3921" s="30">
        <v>1</v>
      </c>
      <c r="D3921" s="30">
        <v>1</v>
      </c>
      <c r="F3921" s="24" t="str">
        <f>IFERROR(MATCH(A3921,기사별유입!$J$3:$J$3072,0),"")</f>
        <v/>
      </c>
      <c r="G3921" s="24" t="str">
        <f>IF(F3921="","",F3921&amp;"@"&amp;COUNTIF($F$1:F3921,F3921))</f>
        <v/>
      </c>
      <c r="H3921" s="24" t="str">
        <f t="shared" si="61"/>
        <v>Naver 검색</v>
      </c>
      <c r="J3921" s="24" t="str">
        <f>IF(F3921="","",INDEX('기사 리스트'!B:B,MATCH("https://skinnonews.com"&amp;A3921,'기사 리스트'!C:C,0)))</f>
        <v/>
      </c>
    </row>
    <row r="3922" spans="1:10">
      <c r="A3922" s="30" t="s">
        <v>2724</v>
      </c>
      <c r="B3922" s="30" t="s">
        <v>2910</v>
      </c>
      <c r="C3922" s="30">
        <v>1</v>
      </c>
      <c r="D3922" s="30">
        <v>1</v>
      </c>
      <c r="F3922" s="24" t="str">
        <f>IFERROR(MATCH(A3922,기사별유입!$J$3:$J$3072,0),"")</f>
        <v/>
      </c>
      <c r="G3922" s="24" t="str">
        <f>IF(F3922="","",F3922&amp;"@"&amp;COUNTIF($F$1:F3922,F3922))</f>
        <v/>
      </c>
      <c r="H3922" s="24" t="str">
        <f t="shared" si="61"/>
        <v>Google 검색</v>
      </c>
      <c r="J3922" s="24" t="str">
        <f>IF(F3922="","",INDEX('기사 리스트'!B:B,MATCH("https://skinnonews.com"&amp;A3922,'기사 리스트'!C:C,0)))</f>
        <v/>
      </c>
    </row>
    <row r="3923" spans="1:10">
      <c r="A3923" s="30" t="s">
        <v>3959</v>
      </c>
      <c r="B3923" s="30" t="s">
        <v>2910</v>
      </c>
      <c r="C3923" s="30">
        <v>1</v>
      </c>
      <c r="D3923" s="30">
        <v>1</v>
      </c>
      <c r="F3923" s="24" t="str">
        <f>IFERROR(MATCH(A3923,기사별유입!$J$3:$J$3072,0),"")</f>
        <v/>
      </c>
      <c r="G3923" s="24" t="str">
        <f>IF(F3923="","",F3923&amp;"@"&amp;COUNTIF($F$1:F3923,F3923))</f>
        <v/>
      </c>
      <c r="H3923" s="24" t="str">
        <f t="shared" si="61"/>
        <v>Google 검색</v>
      </c>
      <c r="J3923" s="24" t="str">
        <f>IF(F3923="","",INDEX('기사 리스트'!B:B,MATCH("https://skinnonews.com"&amp;A3923,'기사 리스트'!C:C,0)))</f>
        <v/>
      </c>
    </row>
    <row r="3924" spans="1:10">
      <c r="A3924" s="30" t="s">
        <v>1530</v>
      </c>
      <c r="B3924" s="30" t="s">
        <v>3416</v>
      </c>
      <c r="C3924" s="30">
        <v>1</v>
      </c>
      <c r="D3924" s="30">
        <v>1</v>
      </c>
      <c r="F3924" s="24" t="str">
        <f>IFERROR(MATCH(A3924,기사별유입!$J$3:$J$3072,0),"")</f>
        <v/>
      </c>
      <c r="G3924" s="24" t="str">
        <f>IF(F3924="","",F3924&amp;"@"&amp;COUNTIF($F$1:F3924,F3924))</f>
        <v/>
      </c>
      <c r="H3924" s="24" t="str">
        <f t="shared" si="61"/>
        <v>Copilot.microsoft.com</v>
      </c>
      <c r="J3924" s="24" t="str">
        <f>IF(F3924="","",INDEX('기사 리스트'!B:B,MATCH("https://skinnonews.com"&amp;A3924,'기사 리스트'!C:C,0)))</f>
        <v/>
      </c>
    </row>
    <row r="3925" spans="1:10">
      <c r="A3925" s="30" t="s">
        <v>2403</v>
      </c>
      <c r="B3925" s="30" t="s">
        <v>2910</v>
      </c>
      <c r="C3925" s="30">
        <v>1</v>
      </c>
      <c r="D3925" s="30">
        <v>1</v>
      </c>
      <c r="F3925" s="24" t="str">
        <f>IFERROR(MATCH(A3925,기사별유입!$J$3:$J$3072,0),"")</f>
        <v/>
      </c>
      <c r="G3925" s="24" t="str">
        <f>IF(F3925="","",F3925&amp;"@"&amp;COUNTIF($F$1:F3925,F3925))</f>
        <v/>
      </c>
      <c r="H3925" s="24" t="str">
        <f t="shared" si="61"/>
        <v>Google 검색</v>
      </c>
      <c r="J3925" s="24" t="str">
        <f>IF(F3925="","",INDEX('기사 리스트'!B:B,MATCH("https://skinnonews.com"&amp;A3925,'기사 리스트'!C:C,0)))</f>
        <v/>
      </c>
    </row>
    <row r="3926" spans="1:10">
      <c r="A3926" s="30" t="s">
        <v>3960</v>
      </c>
      <c r="B3926" s="30" t="s">
        <v>2910</v>
      </c>
      <c r="C3926" s="30">
        <v>1</v>
      </c>
      <c r="D3926" s="30">
        <v>1</v>
      </c>
      <c r="F3926" s="24" t="str">
        <f>IFERROR(MATCH(A3926,기사별유입!$J$3:$J$3072,0),"")</f>
        <v/>
      </c>
      <c r="G3926" s="24" t="str">
        <f>IF(F3926="","",F3926&amp;"@"&amp;COUNTIF($F$1:F3926,F3926))</f>
        <v/>
      </c>
      <c r="H3926" s="24" t="str">
        <f t="shared" si="61"/>
        <v>Google 검색</v>
      </c>
      <c r="J3926" s="24" t="str">
        <f>IF(F3926="","",INDEX('기사 리스트'!B:B,MATCH("https://skinnonews.com"&amp;A3926,'기사 리스트'!C:C,0)))</f>
        <v/>
      </c>
    </row>
    <row r="3927" spans="1:10">
      <c r="A3927" s="30" t="s">
        <v>1987</v>
      </c>
      <c r="B3927" s="30" t="s">
        <v>2909</v>
      </c>
      <c r="C3927" s="30">
        <v>1</v>
      </c>
      <c r="D3927" s="30">
        <v>1</v>
      </c>
      <c r="F3927" s="24" t="str">
        <f>IFERROR(MATCH(A3927,기사별유입!$J$3:$J$3072,0),"")</f>
        <v/>
      </c>
      <c r="G3927" s="24" t="str">
        <f>IF(F3927="","",F3927&amp;"@"&amp;COUNTIF($F$1:F3927,F3927))</f>
        <v/>
      </c>
      <c r="H3927" s="24" t="str">
        <f t="shared" si="61"/>
        <v>직접유입</v>
      </c>
      <c r="J3927" s="24" t="str">
        <f>IF(F3927="","",INDEX('기사 리스트'!B:B,MATCH("https://skinnonews.com"&amp;A3927,'기사 리스트'!C:C,0)))</f>
        <v/>
      </c>
    </row>
    <row r="3928" spans="1:10">
      <c r="A3928" s="30" t="s">
        <v>1987</v>
      </c>
      <c r="B3928" s="30" t="s">
        <v>2910</v>
      </c>
      <c r="C3928" s="30">
        <v>1</v>
      </c>
      <c r="D3928" s="30">
        <v>1</v>
      </c>
      <c r="F3928" s="24" t="str">
        <f>IFERROR(MATCH(A3928,기사별유입!$J$3:$J$3072,0),"")</f>
        <v/>
      </c>
      <c r="G3928" s="24" t="str">
        <f>IF(F3928="","",F3928&amp;"@"&amp;COUNTIF($F$1:F3928,F3928))</f>
        <v/>
      </c>
      <c r="H3928" s="24" t="str">
        <f t="shared" si="61"/>
        <v>Google 검색</v>
      </c>
      <c r="J3928" s="24" t="str">
        <f>IF(F3928="","",INDEX('기사 리스트'!B:B,MATCH("https://skinnonews.com"&amp;A3928,'기사 리스트'!C:C,0)))</f>
        <v/>
      </c>
    </row>
    <row r="3929" spans="1:10">
      <c r="A3929" s="30" t="s">
        <v>2725</v>
      </c>
      <c r="B3929" s="30" t="s">
        <v>2909</v>
      </c>
      <c r="C3929" s="30">
        <v>1</v>
      </c>
      <c r="D3929" s="30">
        <v>1</v>
      </c>
      <c r="F3929" s="24" t="str">
        <f>IFERROR(MATCH(A3929,기사별유입!$J$3:$J$3072,0),"")</f>
        <v/>
      </c>
      <c r="G3929" s="24" t="str">
        <f>IF(F3929="","",F3929&amp;"@"&amp;COUNTIF($F$1:F3929,F3929))</f>
        <v/>
      </c>
      <c r="H3929" s="24" t="str">
        <f t="shared" si="61"/>
        <v>직접유입</v>
      </c>
      <c r="J3929" s="24" t="str">
        <f>IF(F3929="","",INDEX('기사 리스트'!B:B,MATCH("https://skinnonews.com"&amp;A3929,'기사 리스트'!C:C,0)))</f>
        <v/>
      </c>
    </row>
    <row r="3930" spans="1:10">
      <c r="A3930" s="30" t="s">
        <v>2282</v>
      </c>
      <c r="B3930" s="30" t="s">
        <v>2910</v>
      </c>
      <c r="C3930" s="30">
        <v>1</v>
      </c>
      <c r="D3930" s="30">
        <v>1</v>
      </c>
      <c r="F3930" s="24" t="str">
        <f>IFERROR(MATCH(A3930,기사별유입!$J$3:$J$3072,0),"")</f>
        <v/>
      </c>
      <c r="G3930" s="24" t="str">
        <f>IF(F3930="","",F3930&amp;"@"&amp;COUNTIF($F$1:F3930,F3930))</f>
        <v/>
      </c>
      <c r="H3930" s="24" t="str">
        <f t="shared" si="61"/>
        <v>Google 검색</v>
      </c>
      <c r="J3930" s="24" t="str">
        <f>IF(F3930="","",INDEX('기사 리스트'!B:B,MATCH("https://skinnonews.com"&amp;A3930,'기사 리스트'!C:C,0)))</f>
        <v/>
      </c>
    </row>
    <row r="3931" spans="1:10">
      <c r="A3931" s="30" t="s">
        <v>1300</v>
      </c>
      <c r="B3931" s="30" t="s">
        <v>2925</v>
      </c>
      <c r="C3931" s="30">
        <v>1</v>
      </c>
      <c r="D3931" s="30">
        <v>1</v>
      </c>
      <c r="F3931" s="24">
        <f>IFERROR(MATCH(A3931,기사별유입!$J$3:$J$3072,0),"")</f>
        <v>65</v>
      </c>
      <c r="G3931" s="24" t="str">
        <f>IF(F3931="","",F3931&amp;"@"&amp;COUNTIF($F$1:F3931,F3931))</f>
        <v>65@4</v>
      </c>
      <c r="H3931" s="24" t="str">
        <f t="shared" si="61"/>
        <v>Naver.com</v>
      </c>
      <c r="J3931" s="24" t="e">
        <f>IF(F3931="","",INDEX('기사 리스트'!B:B,MATCH("https://skinnonews.com"&amp;A3931,'기사 리스트'!C:C,0)))</f>
        <v>#N/A</v>
      </c>
    </row>
    <row r="3932" spans="1:10">
      <c r="A3932" s="30" t="s">
        <v>3961</v>
      </c>
      <c r="B3932" s="30" t="s">
        <v>2910</v>
      </c>
      <c r="C3932" s="30">
        <v>1</v>
      </c>
      <c r="D3932" s="30">
        <v>1</v>
      </c>
      <c r="F3932" s="24" t="str">
        <f>IFERROR(MATCH(A3932,기사별유입!$J$3:$J$3072,0),"")</f>
        <v/>
      </c>
      <c r="G3932" s="24" t="str">
        <f>IF(F3932="","",F3932&amp;"@"&amp;COUNTIF($F$1:F3932,F3932))</f>
        <v/>
      </c>
      <c r="H3932" s="24" t="str">
        <f t="shared" si="61"/>
        <v>Google 검색</v>
      </c>
      <c r="J3932" s="24" t="str">
        <f>IF(F3932="","",INDEX('기사 리스트'!B:B,MATCH("https://skinnonews.com"&amp;A3932,'기사 리스트'!C:C,0)))</f>
        <v/>
      </c>
    </row>
    <row r="3933" spans="1:10">
      <c r="A3933" s="30" t="s">
        <v>3962</v>
      </c>
      <c r="B3933" s="30" t="s">
        <v>2910</v>
      </c>
      <c r="C3933" s="30">
        <v>1</v>
      </c>
      <c r="D3933" s="30">
        <v>1</v>
      </c>
      <c r="F3933" s="24" t="str">
        <f>IFERROR(MATCH(A3933,기사별유입!$J$3:$J$3072,0),"")</f>
        <v/>
      </c>
      <c r="G3933" s="24" t="str">
        <f>IF(F3933="","",F3933&amp;"@"&amp;COUNTIF($F$1:F3933,F3933))</f>
        <v/>
      </c>
      <c r="H3933" s="24" t="str">
        <f t="shared" si="61"/>
        <v>Google 검색</v>
      </c>
      <c r="J3933" s="24" t="str">
        <f>IF(F3933="","",INDEX('기사 리스트'!B:B,MATCH("https://skinnonews.com"&amp;A3933,'기사 리스트'!C:C,0)))</f>
        <v/>
      </c>
    </row>
    <row r="3934" spans="1:10">
      <c r="A3934" s="30" t="s">
        <v>3963</v>
      </c>
      <c r="B3934" s="30" t="s">
        <v>2911</v>
      </c>
      <c r="C3934" s="30">
        <v>1</v>
      </c>
      <c r="D3934" s="30">
        <v>1</v>
      </c>
      <c r="F3934" s="24" t="str">
        <f>IFERROR(MATCH(A3934,기사별유입!$J$3:$J$3072,0),"")</f>
        <v/>
      </c>
      <c r="G3934" s="24" t="str">
        <f>IF(F3934="","",F3934&amp;"@"&amp;COUNTIF($F$1:F3934,F3934))</f>
        <v/>
      </c>
      <c r="H3934" s="24" t="str">
        <f t="shared" si="61"/>
        <v>Naver 검색</v>
      </c>
      <c r="J3934" s="24" t="str">
        <f>IF(F3934="","",INDEX('기사 리스트'!B:B,MATCH("https://skinnonews.com"&amp;A3934,'기사 리스트'!C:C,0)))</f>
        <v/>
      </c>
    </row>
    <row r="3935" spans="1:10">
      <c r="A3935" s="30" t="s">
        <v>2726</v>
      </c>
      <c r="B3935" s="30" t="s">
        <v>2916</v>
      </c>
      <c r="C3935" s="30">
        <v>1</v>
      </c>
      <c r="D3935" s="30">
        <v>1</v>
      </c>
      <c r="F3935" s="24" t="str">
        <f>IFERROR(MATCH(A3935,기사별유입!$J$3:$J$3072,0),"")</f>
        <v/>
      </c>
      <c r="G3935" s="24" t="str">
        <f>IF(F3935="","",F3935&amp;"@"&amp;COUNTIF($F$1:F3935,F3935))</f>
        <v/>
      </c>
      <c r="H3935" s="24" t="str">
        <f t="shared" si="61"/>
        <v>Bing</v>
      </c>
      <c r="J3935" s="24" t="str">
        <f>IF(F3935="","",INDEX('기사 리스트'!B:B,MATCH("https://skinnonews.com"&amp;A3935,'기사 리스트'!C:C,0)))</f>
        <v/>
      </c>
    </row>
    <row r="3936" spans="1:10">
      <c r="A3936" s="30" t="s">
        <v>2726</v>
      </c>
      <c r="B3936" s="30" t="s">
        <v>2981</v>
      </c>
      <c r="C3936" s="30">
        <v>1</v>
      </c>
      <c r="D3936" s="30">
        <v>1</v>
      </c>
      <c r="F3936" s="24" t="str">
        <f>IFERROR(MATCH(A3936,기사별유입!$J$3:$J$3072,0),"")</f>
        <v/>
      </c>
      <c r="G3936" s="24" t="str">
        <f>IF(F3936="","",F3936&amp;"@"&amp;COUNTIF($F$1:F3936,F3936))</f>
        <v/>
      </c>
      <c r="H3936" s="24" t="str">
        <f t="shared" si="61"/>
        <v>Dailytodaily.com</v>
      </c>
      <c r="J3936" s="24" t="str">
        <f>IF(F3936="","",INDEX('기사 리스트'!B:B,MATCH("https://skinnonews.com"&amp;A3936,'기사 리스트'!C:C,0)))</f>
        <v/>
      </c>
    </row>
    <row r="3937" spans="1:10">
      <c r="A3937" s="30" t="s">
        <v>3964</v>
      </c>
      <c r="B3937" s="30" t="s">
        <v>2910</v>
      </c>
      <c r="C3937" s="30">
        <v>1</v>
      </c>
      <c r="D3937" s="30">
        <v>1</v>
      </c>
      <c r="F3937" s="24" t="str">
        <f>IFERROR(MATCH(A3937,기사별유입!$J$3:$J$3072,0),"")</f>
        <v/>
      </c>
      <c r="G3937" s="24" t="str">
        <f>IF(F3937="","",F3937&amp;"@"&amp;COUNTIF($F$1:F3937,F3937))</f>
        <v/>
      </c>
      <c r="H3937" s="24" t="str">
        <f t="shared" si="61"/>
        <v>Google 검색</v>
      </c>
      <c r="J3937" s="24" t="str">
        <f>IF(F3937="","",INDEX('기사 리스트'!B:B,MATCH("https://skinnonews.com"&amp;A3937,'기사 리스트'!C:C,0)))</f>
        <v/>
      </c>
    </row>
    <row r="3938" spans="1:10">
      <c r="A3938" s="30" t="s">
        <v>3965</v>
      </c>
      <c r="B3938" s="30" t="s">
        <v>2910</v>
      </c>
      <c r="C3938" s="30">
        <v>1</v>
      </c>
      <c r="D3938" s="30">
        <v>1</v>
      </c>
      <c r="F3938" s="24" t="str">
        <f>IFERROR(MATCH(A3938,기사별유입!$J$3:$J$3072,0),"")</f>
        <v/>
      </c>
      <c r="G3938" s="24" t="str">
        <f>IF(F3938="","",F3938&amp;"@"&amp;COUNTIF($F$1:F3938,F3938))</f>
        <v/>
      </c>
      <c r="H3938" s="24" t="str">
        <f t="shared" si="61"/>
        <v>Google 검색</v>
      </c>
      <c r="J3938" s="24" t="str">
        <f>IF(F3938="","",INDEX('기사 리스트'!B:B,MATCH("https://skinnonews.com"&amp;A3938,'기사 리스트'!C:C,0)))</f>
        <v/>
      </c>
    </row>
    <row r="3939" spans="1:10">
      <c r="A3939" s="30" t="s">
        <v>3176</v>
      </c>
      <c r="B3939" s="30" t="s">
        <v>2935</v>
      </c>
      <c r="C3939" s="30">
        <v>1</v>
      </c>
      <c r="D3939" s="30">
        <v>1</v>
      </c>
      <c r="F3939" s="24" t="str">
        <f>IFERROR(MATCH(A3939,기사별유입!$J$3:$J$3072,0),"")</f>
        <v/>
      </c>
      <c r="G3939" s="24" t="str">
        <f>IF(F3939="","",F3939&amp;"@"&amp;COUNTIF($F$1:F3939,F3939))</f>
        <v/>
      </c>
      <c r="H3939" s="24" t="str">
        <f t="shared" si="61"/>
        <v>M.search.naver.com</v>
      </c>
      <c r="J3939" s="24" t="str">
        <f>IF(F3939="","",INDEX('기사 리스트'!B:B,MATCH("https://skinnonews.com"&amp;A3939,'기사 리스트'!C:C,0)))</f>
        <v/>
      </c>
    </row>
    <row r="3940" spans="1:10">
      <c r="A3940" s="30" t="s">
        <v>3966</v>
      </c>
      <c r="B3940" s="30" t="s">
        <v>2910</v>
      </c>
      <c r="C3940" s="30">
        <v>1</v>
      </c>
      <c r="D3940" s="30">
        <v>1</v>
      </c>
      <c r="F3940" s="24" t="str">
        <f>IFERROR(MATCH(A3940,기사별유입!$J$3:$J$3072,0),"")</f>
        <v/>
      </c>
      <c r="G3940" s="24" t="str">
        <f>IF(F3940="","",F3940&amp;"@"&amp;COUNTIF($F$1:F3940,F3940))</f>
        <v/>
      </c>
      <c r="H3940" s="24" t="str">
        <f t="shared" si="61"/>
        <v>Google 검색</v>
      </c>
      <c r="J3940" s="24" t="str">
        <f>IF(F3940="","",INDEX('기사 리스트'!B:B,MATCH("https://skinnonews.com"&amp;A3940,'기사 리스트'!C:C,0)))</f>
        <v/>
      </c>
    </row>
    <row r="3941" spans="1:10">
      <c r="A3941" s="30" t="s">
        <v>3967</v>
      </c>
      <c r="B3941" s="30" t="s">
        <v>2910</v>
      </c>
      <c r="C3941" s="30">
        <v>1</v>
      </c>
      <c r="D3941" s="30">
        <v>1</v>
      </c>
      <c r="F3941" s="24" t="str">
        <f>IFERROR(MATCH(A3941,기사별유입!$J$3:$J$3072,0),"")</f>
        <v/>
      </c>
      <c r="G3941" s="24" t="str">
        <f>IF(F3941="","",F3941&amp;"@"&amp;COUNTIF($F$1:F3941,F3941))</f>
        <v/>
      </c>
      <c r="H3941" s="24" t="str">
        <f t="shared" si="61"/>
        <v>Google 검색</v>
      </c>
      <c r="J3941" s="24" t="str">
        <f>IF(F3941="","",INDEX('기사 리스트'!B:B,MATCH("https://skinnonews.com"&amp;A3941,'기사 리스트'!C:C,0)))</f>
        <v/>
      </c>
    </row>
    <row r="3942" spans="1:10">
      <c r="A3942" s="30" t="s">
        <v>3968</v>
      </c>
      <c r="B3942" s="30" t="s">
        <v>2910</v>
      </c>
      <c r="C3942" s="30">
        <v>1</v>
      </c>
      <c r="D3942" s="30">
        <v>1</v>
      </c>
      <c r="F3942" s="24" t="str">
        <f>IFERROR(MATCH(A3942,기사별유입!$J$3:$J$3072,0),"")</f>
        <v/>
      </c>
      <c r="G3942" s="24" t="str">
        <f>IF(F3942="","",F3942&amp;"@"&amp;COUNTIF($F$1:F3942,F3942))</f>
        <v/>
      </c>
      <c r="H3942" s="24" t="str">
        <f t="shared" si="61"/>
        <v>Google 검색</v>
      </c>
      <c r="J3942" s="24" t="str">
        <f>IF(F3942="","",INDEX('기사 리스트'!B:B,MATCH("https://skinnonews.com"&amp;A3942,'기사 리스트'!C:C,0)))</f>
        <v/>
      </c>
    </row>
    <row r="3943" spans="1:10">
      <c r="A3943" s="30" t="s">
        <v>3282</v>
      </c>
      <c r="B3943" s="30" t="s">
        <v>2935</v>
      </c>
      <c r="C3943" s="30">
        <v>1</v>
      </c>
      <c r="D3943" s="30">
        <v>1</v>
      </c>
      <c r="F3943" s="24" t="str">
        <f>IFERROR(MATCH(A3943,기사별유입!$J$3:$J$3072,0),"")</f>
        <v/>
      </c>
      <c r="G3943" s="24" t="str">
        <f>IF(F3943="","",F3943&amp;"@"&amp;COUNTIF($F$1:F3943,F3943))</f>
        <v/>
      </c>
      <c r="H3943" s="24" t="str">
        <f t="shared" si="61"/>
        <v>M.search.naver.com</v>
      </c>
      <c r="J3943" s="24" t="str">
        <f>IF(F3943="","",INDEX('기사 리스트'!B:B,MATCH("https://skinnonews.com"&amp;A3943,'기사 리스트'!C:C,0)))</f>
        <v/>
      </c>
    </row>
    <row r="3944" spans="1:10">
      <c r="A3944" s="30" t="s">
        <v>2728</v>
      </c>
      <c r="B3944" s="30" t="s">
        <v>2910</v>
      </c>
      <c r="C3944" s="30">
        <v>1</v>
      </c>
      <c r="D3944" s="30">
        <v>1</v>
      </c>
      <c r="F3944" s="24" t="str">
        <f>IFERROR(MATCH(A3944,기사별유입!$J$3:$J$3072,0),"")</f>
        <v/>
      </c>
      <c r="G3944" s="24" t="str">
        <f>IF(F3944="","",F3944&amp;"@"&amp;COUNTIF($F$1:F3944,F3944))</f>
        <v/>
      </c>
      <c r="H3944" s="24" t="str">
        <f t="shared" si="61"/>
        <v>Google 검색</v>
      </c>
      <c r="J3944" s="24" t="str">
        <f>IF(F3944="","",INDEX('기사 리스트'!B:B,MATCH("https://skinnonews.com"&amp;A3944,'기사 리스트'!C:C,0)))</f>
        <v/>
      </c>
    </row>
    <row r="3945" spans="1:10">
      <c r="A3945" s="30" t="s">
        <v>2729</v>
      </c>
      <c r="B3945" s="30" t="s">
        <v>2911</v>
      </c>
      <c r="C3945" s="30">
        <v>1</v>
      </c>
      <c r="D3945" s="30">
        <v>1</v>
      </c>
      <c r="F3945" s="24" t="str">
        <f>IFERROR(MATCH(A3945,기사별유입!$J$3:$J$3072,0),"")</f>
        <v/>
      </c>
      <c r="G3945" s="24" t="str">
        <f>IF(F3945="","",F3945&amp;"@"&amp;COUNTIF($F$1:F3945,F3945))</f>
        <v/>
      </c>
      <c r="H3945" s="24" t="str">
        <f t="shared" si="61"/>
        <v>Naver 검색</v>
      </c>
      <c r="J3945" s="24" t="str">
        <f>IF(F3945="","",INDEX('기사 리스트'!B:B,MATCH("https://skinnonews.com"&amp;A3945,'기사 리스트'!C:C,0)))</f>
        <v/>
      </c>
    </row>
    <row r="3946" spans="1:10">
      <c r="A3946" s="30" t="s">
        <v>3969</v>
      </c>
      <c r="B3946" s="30" t="s">
        <v>2910</v>
      </c>
      <c r="C3946" s="30">
        <v>1</v>
      </c>
      <c r="D3946" s="30">
        <v>1</v>
      </c>
      <c r="F3946" s="24" t="str">
        <f>IFERROR(MATCH(A3946,기사별유입!$J$3:$J$3072,0),"")</f>
        <v/>
      </c>
      <c r="G3946" s="24" t="str">
        <f>IF(F3946="","",F3946&amp;"@"&amp;COUNTIF($F$1:F3946,F3946))</f>
        <v/>
      </c>
      <c r="H3946" s="24" t="str">
        <f t="shared" si="61"/>
        <v>Google 검색</v>
      </c>
      <c r="J3946" s="24" t="str">
        <f>IF(F3946="","",INDEX('기사 리스트'!B:B,MATCH("https://skinnonews.com"&amp;A3946,'기사 리스트'!C:C,0)))</f>
        <v/>
      </c>
    </row>
    <row r="3947" spans="1:10">
      <c r="A3947" s="30" t="s">
        <v>1989</v>
      </c>
      <c r="B3947" s="30" t="s">
        <v>2910</v>
      </c>
      <c r="C3947" s="30">
        <v>1</v>
      </c>
      <c r="D3947" s="30">
        <v>1</v>
      </c>
      <c r="F3947" s="24" t="str">
        <f>IFERROR(MATCH(A3947,기사별유입!$J$3:$J$3072,0),"")</f>
        <v/>
      </c>
      <c r="G3947" s="24" t="str">
        <f>IF(F3947="","",F3947&amp;"@"&amp;COUNTIF($F$1:F3947,F3947))</f>
        <v/>
      </c>
      <c r="H3947" s="24" t="str">
        <f t="shared" si="61"/>
        <v>Google 검색</v>
      </c>
      <c r="J3947" s="24" t="str">
        <f>IF(F3947="","",INDEX('기사 리스트'!B:B,MATCH("https://skinnonews.com"&amp;A3947,'기사 리스트'!C:C,0)))</f>
        <v/>
      </c>
    </row>
    <row r="3948" spans="1:10">
      <c r="A3948" s="30" t="s">
        <v>2543</v>
      </c>
      <c r="B3948" s="30" t="s">
        <v>2910</v>
      </c>
      <c r="C3948" s="30">
        <v>1</v>
      </c>
      <c r="D3948" s="30">
        <v>1</v>
      </c>
      <c r="F3948" s="24" t="str">
        <f>IFERROR(MATCH(A3948,기사별유입!$J$3:$J$3072,0),"")</f>
        <v/>
      </c>
      <c r="G3948" s="24" t="str">
        <f>IF(F3948="","",F3948&amp;"@"&amp;COUNTIF($F$1:F3948,F3948))</f>
        <v/>
      </c>
      <c r="H3948" s="24" t="str">
        <f t="shared" si="61"/>
        <v>Google 검색</v>
      </c>
      <c r="J3948" s="24" t="str">
        <f>IF(F3948="","",INDEX('기사 리스트'!B:B,MATCH("https://skinnonews.com"&amp;A3948,'기사 리스트'!C:C,0)))</f>
        <v/>
      </c>
    </row>
    <row r="3949" spans="1:10">
      <c r="A3949" s="30" t="s">
        <v>3209</v>
      </c>
      <c r="B3949" s="30" t="s">
        <v>3413</v>
      </c>
      <c r="C3949" s="30">
        <v>1</v>
      </c>
      <c r="D3949" s="30">
        <v>1</v>
      </c>
      <c r="F3949" s="24" t="str">
        <f>IFERROR(MATCH(A3949,기사별유입!$J$3:$J$3072,0),"")</f>
        <v/>
      </c>
      <c r="G3949" s="24" t="str">
        <f>IF(F3949="","",F3949&amp;"@"&amp;COUNTIF($F$1:F3949,F3949))</f>
        <v/>
      </c>
      <c r="H3949" s="24" t="str">
        <f t="shared" si="61"/>
        <v>Chatgpt.com</v>
      </c>
      <c r="J3949" s="24" t="str">
        <f>IF(F3949="","",INDEX('기사 리스트'!B:B,MATCH("https://skinnonews.com"&amp;A3949,'기사 리스트'!C:C,0)))</f>
        <v/>
      </c>
    </row>
    <row r="3950" spans="1:10">
      <c r="A3950" s="30" t="s">
        <v>1550</v>
      </c>
      <c r="B3950" s="30" t="s">
        <v>2909</v>
      </c>
      <c r="C3950" s="30">
        <v>1</v>
      </c>
      <c r="D3950" s="30">
        <v>1</v>
      </c>
      <c r="F3950" s="24" t="str">
        <f>IFERROR(MATCH(A3950,기사별유입!$J$3:$J$3072,0),"")</f>
        <v/>
      </c>
      <c r="G3950" s="24" t="str">
        <f>IF(F3950="","",F3950&amp;"@"&amp;COUNTIF($F$1:F3950,F3950))</f>
        <v/>
      </c>
      <c r="H3950" s="24" t="str">
        <f t="shared" si="61"/>
        <v>직접유입</v>
      </c>
      <c r="J3950" s="24" t="str">
        <f>IF(F3950="","",INDEX('기사 리스트'!B:B,MATCH("https://skinnonews.com"&amp;A3950,'기사 리스트'!C:C,0)))</f>
        <v/>
      </c>
    </row>
    <row r="3951" spans="1:10">
      <c r="A3951" s="30" t="s">
        <v>2284</v>
      </c>
      <c r="B3951" s="30" t="s">
        <v>2910</v>
      </c>
      <c r="C3951" s="30">
        <v>1</v>
      </c>
      <c r="D3951" s="30">
        <v>1</v>
      </c>
      <c r="F3951" s="24" t="str">
        <f>IFERROR(MATCH(A3951,기사별유입!$J$3:$J$3072,0),"")</f>
        <v/>
      </c>
      <c r="G3951" s="24" t="str">
        <f>IF(F3951="","",F3951&amp;"@"&amp;COUNTIF($F$1:F3951,F3951))</f>
        <v/>
      </c>
      <c r="H3951" s="24" t="str">
        <f t="shared" si="61"/>
        <v>Google 검색</v>
      </c>
      <c r="J3951" s="24" t="str">
        <f>IF(F3951="","",INDEX('기사 리스트'!B:B,MATCH("https://skinnonews.com"&amp;A3951,'기사 리스트'!C:C,0)))</f>
        <v/>
      </c>
    </row>
    <row r="3952" spans="1:10">
      <c r="A3952" s="30" t="s">
        <v>2544</v>
      </c>
      <c r="B3952" s="30" t="s">
        <v>2910</v>
      </c>
      <c r="C3952" s="30">
        <v>1</v>
      </c>
      <c r="D3952" s="30">
        <v>1</v>
      </c>
      <c r="F3952" s="24" t="str">
        <f>IFERROR(MATCH(A3952,기사별유입!$J$3:$J$3072,0),"")</f>
        <v/>
      </c>
      <c r="G3952" s="24" t="str">
        <f>IF(F3952="","",F3952&amp;"@"&amp;COUNTIF($F$1:F3952,F3952))</f>
        <v/>
      </c>
      <c r="H3952" s="24" t="str">
        <f t="shared" si="61"/>
        <v>Google 검색</v>
      </c>
      <c r="J3952" s="24" t="str">
        <f>IF(F3952="","",INDEX('기사 리스트'!B:B,MATCH("https://skinnonews.com"&amp;A3952,'기사 리스트'!C:C,0)))</f>
        <v/>
      </c>
    </row>
    <row r="3953" spans="1:10">
      <c r="A3953" s="30" t="s">
        <v>1990</v>
      </c>
      <c r="B3953" s="30" t="s">
        <v>2910</v>
      </c>
      <c r="C3953" s="30">
        <v>1</v>
      </c>
      <c r="D3953" s="30">
        <v>1</v>
      </c>
      <c r="F3953" s="24" t="str">
        <f>IFERROR(MATCH(A3953,기사별유입!$J$3:$J$3072,0),"")</f>
        <v/>
      </c>
      <c r="G3953" s="24" t="str">
        <f>IF(F3953="","",F3953&amp;"@"&amp;COUNTIF($F$1:F3953,F3953))</f>
        <v/>
      </c>
      <c r="H3953" s="24" t="str">
        <f t="shared" si="61"/>
        <v>Google 검색</v>
      </c>
      <c r="J3953" s="24" t="str">
        <f>IF(F3953="","",INDEX('기사 리스트'!B:B,MATCH("https://skinnonews.com"&amp;A3953,'기사 리스트'!C:C,0)))</f>
        <v/>
      </c>
    </row>
    <row r="3954" spans="1:10">
      <c r="A3954" s="30" t="s">
        <v>1826</v>
      </c>
      <c r="B3954" s="30" t="s">
        <v>2911</v>
      </c>
      <c r="C3954" s="30">
        <v>1</v>
      </c>
      <c r="D3954" s="30">
        <v>1</v>
      </c>
      <c r="F3954" s="24" t="str">
        <f>IFERROR(MATCH(A3954,기사별유입!$J$3:$J$3072,0),"")</f>
        <v/>
      </c>
      <c r="G3954" s="24" t="str">
        <f>IF(F3954="","",F3954&amp;"@"&amp;COUNTIF($F$1:F3954,F3954))</f>
        <v/>
      </c>
      <c r="H3954" s="24" t="str">
        <f t="shared" si="61"/>
        <v>Naver 검색</v>
      </c>
      <c r="J3954" s="24" t="str">
        <f>IF(F3954="","",INDEX('기사 리스트'!B:B,MATCH("https://skinnonews.com"&amp;A3954,'기사 리스트'!C:C,0)))</f>
        <v/>
      </c>
    </row>
    <row r="3955" spans="1:10">
      <c r="A3955" s="30" t="s">
        <v>3177</v>
      </c>
      <c r="B3955" s="30" t="s">
        <v>2910</v>
      </c>
      <c r="C3955" s="30">
        <v>1</v>
      </c>
      <c r="D3955" s="30">
        <v>1</v>
      </c>
      <c r="F3955" s="24" t="str">
        <f>IFERROR(MATCH(A3955,기사별유입!$J$3:$J$3072,0),"")</f>
        <v/>
      </c>
      <c r="G3955" s="24" t="str">
        <f>IF(F3955="","",F3955&amp;"@"&amp;COUNTIF($F$1:F3955,F3955))</f>
        <v/>
      </c>
      <c r="H3955" s="24" t="str">
        <f t="shared" si="61"/>
        <v>Google 검색</v>
      </c>
      <c r="J3955" s="24" t="str">
        <f>IF(F3955="","",INDEX('기사 리스트'!B:B,MATCH("https://skinnonews.com"&amp;A3955,'기사 리스트'!C:C,0)))</f>
        <v/>
      </c>
    </row>
    <row r="3956" spans="1:10">
      <c r="A3956" s="30" t="s">
        <v>3970</v>
      </c>
      <c r="B3956" s="30" t="s">
        <v>2910</v>
      </c>
      <c r="C3956" s="30">
        <v>1</v>
      </c>
      <c r="D3956" s="30">
        <v>1</v>
      </c>
      <c r="F3956" s="24" t="str">
        <f>IFERROR(MATCH(A3956,기사별유입!$J$3:$J$3072,0),"")</f>
        <v/>
      </c>
      <c r="G3956" s="24" t="str">
        <f>IF(F3956="","",F3956&amp;"@"&amp;COUNTIF($F$1:F3956,F3956))</f>
        <v/>
      </c>
      <c r="H3956" s="24" t="str">
        <f t="shared" si="61"/>
        <v>Google 검색</v>
      </c>
      <c r="J3956" s="24" t="str">
        <f>IF(F3956="","",INDEX('기사 리스트'!B:B,MATCH("https://skinnonews.com"&amp;A3956,'기사 리스트'!C:C,0)))</f>
        <v/>
      </c>
    </row>
    <row r="3957" spans="1:10">
      <c r="A3957" s="30" t="s">
        <v>3971</v>
      </c>
      <c r="B3957" s="30" t="s">
        <v>2910</v>
      </c>
      <c r="C3957" s="30">
        <v>1</v>
      </c>
      <c r="D3957" s="30">
        <v>1</v>
      </c>
      <c r="F3957" s="24" t="str">
        <f>IFERROR(MATCH(A3957,기사별유입!$J$3:$J$3072,0),"")</f>
        <v/>
      </c>
      <c r="G3957" s="24" t="str">
        <f>IF(F3957="","",F3957&amp;"@"&amp;COUNTIF($F$1:F3957,F3957))</f>
        <v/>
      </c>
      <c r="H3957" s="24" t="str">
        <f t="shared" si="61"/>
        <v>Google 검색</v>
      </c>
      <c r="J3957" s="24" t="str">
        <f>IF(F3957="","",INDEX('기사 리스트'!B:B,MATCH("https://skinnonews.com"&amp;A3957,'기사 리스트'!C:C,0)))</f>
        <v/>
      </c>
    </row>
    <row r="3958" spans="1:10">
      <c r="A3958" s="30" t="s">
        <v>2181</v>
      </c>
      <c r="B3958" s="30" t="s">
        <v>2910</v>
      </c>
      <c r="C3958" s="30">
        <v>1</v>
      </c>
      <c r="D3958" s="30">
        <v>1</v>
      </c>
      <c r="F3958" s="24" t="str">
        <f>IFERROR(MATCH(A3958,기사별유입!$J$3:$J$3072,0),"")</f>
        <v/>
      </c>
      <c r="G3958" s="24" t="str">
        <f>IF(F3958="","",F3958&amp;"@"&amp;COUNTIF($F$1:F3958,F3958))</f>
        <v/>
      </c>
      <c r="H3958" s="24" t="str">
        <f t="shared" si="61"/>
        <v>Google 검색</v>
      </c>
      <c r="J3958" s="24" t="str">
        <f>IF(F3958="","",INDEX('기사 리스트'!B:B,MATCH("https://skinnonews.com"&amp;A3958,'기사 리스트'!C:C,0)))</f>
        <v/>
      </c>
    </row>
    <row r="3959" spans="1:10">
      <c r="A3959" s="30" t="s">
        <v>1923</v>
      </c>
      <c r="B3959" s="30" t="s">
        <v>2911</v>
      </c>
      <c r="C3959" s="30">
        <v>1</v>
      </c>
      <c r="D3959" s="30">
        <v>1</v>
      </c>
      <c r="F3959" s="24" t="str">
        <f>IFERROR(MATCH(A3959,기사별유입!$J$3:$J$3072,0),"")</f>
        <v/>
      </c>
      <c r="G3959" s="24" t="str">
        <f>IF(F3959="","",F3959&amp;"@"&amp;COUNTIF($F$1:F3959,F3959))</f>
        <v/>
      </c>
      <c r="H3959" s="24" t="str">
        <f t="shared" si="61"/>
        <v>Naver 검색</v>
      </c>
      <c r="J3959" s="24" t="str">
        <f>IF(F3959="","",INDEX('기사 리스트'!B:B,MATCH("https://skinnonews.com"&amp;A3959,'기사 리스트'!C:C,0)))</f>
        <v/>
      </c>
    </row>
    <row r="3960" spans="1:10">
      <c r="A3960" s="30" t="s">
        <v>3972</v>
      </c>
      <c r="B3960" s="30" t="s">
        <v>2910</v>
      </c>
      <c r="C3960" s="30">
        <v>1</v>
      </c>
      <c r="D3960" s="30">
        <v>1</v>
      </c>
      <c r="F3960" s="24" t="str">
        <f>IFERROR(MATCH(A3960,기사별유입!$J$3:$J$3072,0),"")</f>
        <v/>
      </c>
      <c r="G3960" s="24" t="str">
        <f>IF(F3960="","",F3960&amp;"@"&amp;COUNTIF($F$1:F3960,F3960))</f>
        <v/>
      </c>
      <c r="H3960" s="24" t="str">
        <f t="shared" si="61"/>
        <v>Google 검색</v>
      </c>
      <c r="J3960" s="24" t="str">
        <f>IF(F3960="","",INDEX('기사 리스트'!B:B,MATCH("https://skinnonews.com"&amp;A3960,'기사 리스트'!C:C,0)))</f>
        <v/>
      </c>
    </row>
    <row r="3961" spans="1:10">
      <c r="A3961" s="30" t="s">
        <v>2285</v>
      </c>
      <c r="B3961" s="30" t="s">
        <v>2909</v>
      </c>
      <c r="C3961" s="30">
        <v>1</v>
      </c>
      <c r="D3961" s="30">
        <v>1</v>
      </c>
      <c r="F3961" s="24" t="str">
        <f>IFERROR(MATCH(A3961,기사별유입!$J$3:$J$3072,0),"")</f>
        <v/>
      </c>
      <c r="G3961" s="24" t="str">
        <f>IF(F3961="","",F3961&amp;"@"&amp;COUNTIF($F$1:F3961,F3961))</f>
        <v/>
      </c>
      <c r="H3961" s="24" t="str">
        <f t="shared" si="61"/>
        <v>직접유입</v>
      </c>
      <c r="J3961" s="24" t="str">
        <f>IF(F3961="","",INDEX('기사 리스트'!B:B,MATCH("https://skinnonews.com"&amp;A3961,'기사 리스트'!C:C,0)))</f>
        <v/>
      </c>
    </row>
    <row r="3962" spans="1:10">
      <c r="A3962" s="30" t="s">
        <v>2545</v>
      </c>
      <c r="B3962" s="30" t="s">
        <v>2916</v>
      </c>
      <c r="C3962" s="30">
        <v>1</v>
      </c>
      <c r="D3962" s="30">
        <v>1</v>
      </c>
      <c r="F3962" s="24" t="str">
        <f>IFERROR(MATCH(A3962,기사별유입!$J$3:$J$3072,0),"")</f>
        <v/>
      </c>
      <c r="G3962" s="24" t="str">
        <f>IF(F3962="","",F3962&amp;"@"&amp;COUNTIF($F$1:F3962,F3962))</f>
        <v/>
      </c>
      <c r="H3962" s="24" t="str">
        <f t="shared" si="61"/>
        <v>Bing</v>
      </c>
      <c r="J3962" s="24" t="str">
        <f>IF(F3962="","",INDEX('기사 리스트'!B:B,MATCH("https://skinnonews.com"&amp;A3962,'기사 리스트'!C:C,0)))</f>
        <v/>
      </c>
    </row>
    <row r="3963" spans="1:10">
      <c r="A3963" s="30" t="s">
        <v>2545</v>
      </c>
      <c r="B3963" s="30" t="s">
        <v>2910</v>
      </c>
      <c r="C3963" s="30">
        <v>1</v>
      </c>
      <c r="D3963" s="30">
        <v>1</v>
      </c>
      <c r="F3963" s="24" t="str">
        <f>IFERROR(MATCH(A3963,기사별유입!$J$3:$J$3072,0),"")</f>
        <v/>
      </c>
      <c r="G3963" s="24" t="str">
        <f>IF(F3963="","",F3963&amp;"@"&amp;COUNTIF($F$1:F3963,F3963))</f>
        <v/>
      </c>
      <c r="H3963" s="24" t="str">
        <f t="shared" si="61"/>
        <v>Google 검색</v>
      </c>
      <c r="J3963" s="24" t="str">
        <f>IF(F3963="","",INDEX('기사 리스트'!B:B,MATCH("https://skinnonews.com"&amp;A3963,'기사 리스트'!C:C,0)))</f>
        <v/>
      </c>
    </row>
    <row r="3964" spans="1:10">
      <c r="A3964" s="30" t="s">
        <v>1465</v>
      </c>
      <c r="B3964" s="30" t="s">
        <v>2909</v>
      </c>
      <c r="C3964" s="30">
        <v>1</v>
      </c>
      <c r="D3964" s="30">
        <v>1</v>
      </c>
      <c r="F3964" s="24" t="str">
        <f>IFERROR(MATCH(A3964,기사별유입!$J$3:$J$3072,0),"")</f>
        <v/>
      </c>
      <c r="G3964" s="24" t="str">
        <f>IF(F3964="","",F3964&amp;"@"&amp;COUNTIF($F$1:F3964,F3964))</f>
        <v/>
      </c>
      <c r="H3964" s="24" t="str">
        <f t="shared" si="61"/>
        <v>직접유입</v>
      </c>
      <c r="J3964" s="24" t="str">
        <f>IF(F3964="","",INDEX('기사 리스트'!B:B,MATCH("https://skinnonews.com"&amp;A3964,'기사 리스트'!C:C,0)))</f>
        <v/>
      </c>
    </row>
    <row r="3965" spans="1:10">
      <c r="A3965" s="30" t="s">
        <v>1465</v>
      </c>
      <c r="B3965" s="30" t="s">
        <v>2911</v>
      </c>
      <c r="C3965" s="30">
        <v>1</v>
      </c>
      <c r="D3965" s="30">
        <v>1</v>
      </c>
      <c r="F3965" s="24" t="str">
        <f>IFERROR(MATCH(A3965,기사별유입!$J$3:$J$3072,0),"")</f>
        <v/>
      </c>
      <c r="G3965" s="24" t="str">
        <f>IF(F3965="","",F3965&amp;"@"&amp;COUNTIF($F$1:F3965,F3965))</f>
        <v/>
      </c>
      <c r="H3965" s="24" t="str">
        <f t="shared" si="61"/>
        <v>Naver 검색</v>
      </c>
      <c r="J3965" s="24" t="str">
        <f>IF(F3965="","",INDEX('기사 리스트'!B:B,MATCH("https://skinnonews.com"&amp;A3965,'기사 리스트'!C:C,0)))</f>
        <v/>
      </c>
    </row>
    <row r="3966" spans="1:10">
      <c r="A3966" s="30" t="s">
        <v>3973</v>
      </c>
      <c r="B3966" s="30" t="s">
        <v>2910</v>
      </c>
      <c r="C3966" s="30">
        <v>1</v>
      </c>
      <c r="D3966" s="30">
        <v>1</v>
      </c>
      <c r="F3966" s="24" t="str">
        <f>IFERROR(MATCH(A3966,기사별유입!$J$3:$J$3072,0),"")</f>
        <v/>
      </c>
      <c r="G3966" s="24" t="str">
        <f>IF(F3966="","",F3966&amp;"@"&amp;COUNTIF($F$1:F3966,F3966))</f>
        <v/>
      </c>
      <c r="H3966" s="24" t="str">
        <f t="shared" si="61"/>
        <v>Google 검색</v>
      </c>
      <c r="J3966" s="24" t="str">
        <f>IF(F3966="","",INDEX('기사 리스트'!B:B,MATCH("https://skinnonews.com"&amp;A3966,'기사 리스트'!C:C,0)))</f>
        <v/>
      </c>
    </row>
    <row r="3967" spans="1:10">
      <c r="A3967" s="30" t="s">
        <v>3974</v>
      </c>
      <c r="B3967" s="30" t="s">
        <v>2910</v>
      </c>
      <c r="C3967" s="30">
        <v>1</v>
      </c>
      <c r="D3967" s="30">
        <v>1</v>
      </c>
      <c r="F3967" s="24" t="str">
        <f>IFERROR(MATCH(A3967,기사별유입!$J$3:$J$3072,0),"")</f>
        <v/>
      </c>
      <c r="G3967" s="24" t="str">
        <f>IF(F3967="","",F3967&amp;"@"&amp;COUNTIF($F$1:F3967,F3967))</f>
        <v/>
      </c>
      <c r="H3967" s="24" t="str">
        <f t="shared" si="61"/>
        <v>Google 검색</v>
      </c>
      <c r="J3967" s="24" t="str">
        <f>IF(F3967="","",INDEX('기사 리스트'!B:B,MATCH("https://skinnonews.com"&amp;A3967,'기사 리스트'!C:C,0)))</f>
        <v/>
      </c>
    </row>
    <row r="3968" spans="1:10">
      <c r="A3968" s="30" t="s">
        <v>3210</v>
      </c>
      <c r="B3968" s="30" t="s">
        <v>2911</v>
      </c>
      <c r="C3968" s="30">
        <v>1</v>
      </c>
      <c r="D3968" s="30">
        <v>1</v>
      </c>
      <c r="F3968" s="24" t="str">
        <f>IFERROR(MATCH(A3968,기사별유입!$J$3:$J$3072,0),"")</f>
        <v/>
      </c>
      <c r="G3968" s="24" t="str">
        <f>IF(F3968="","",F3968&amp;"@"&amp;COUNTIF($F$1:F3968,F3968))</f>
        <v/>
      </c>
      <c r="H3968" s="24" t="str">
        <f t="shared" si="61"/>
        <v>Naver 검색</v>
      </c>
      <c r="J3968" s="24" t="str">
        <f>IF(F3968="","",INDEX('기사 리스트'!B:B,MATCH("https://skinnonews.com"&amp;A3968,'기사 리스트'!C:C,0)))</f>
        <v/>
      </c>
    </row>
    <row r="3969" spans="1:10">
      <c r="A3969" s="30" t="s">
        <v>3975</v>
      </c>
      <c r="B3969" s="30" t="s">
        <v>2910</v>
      </c>
      <c r="C3969" s="30">
        <v>1</v>
      </c>
      <c r="D3969" s="30">
        <v>1</v>
      </c>
      <c r="F3969" s="24" t="str">
        <f>IFERROR(MATCH(A3969,기사별유입!$J$3:$J$3072,0),"")</f>
        <v/>
      </c>
      <c r="G3969" s="24" t="str">
        <f>IF(F3969="","",F3969&amp;"@"&amp;COUNTIF($F$1:F3969,F3969))</f>
        <v/>
      </c>
      <c r="H3969" s="24" t="str">
        <f t="shared" si="61"/>
        <v>Google 검색</v>
      </c>
      <c r="J3969" s="24" t="str">
        <f>IF(F3969="","",INDEX('기사 리스트'!B:B,MATCH("https://skinnonews.com"&amp;A3969,'기사 리스트'!C:C,0)))</f>
        <v/>
      </c>
    </row>
    <row r="3970" spans="1:10">
      <c r="A3970" s="30" t="s">
        <v>3976</v>
      </c>
      <c r="B3970" s="30" t="s">
        <v>2925</v>
      </c>
      <c r="C3970" s="30">
        <v>1</v>
      </c>
      <c r="D3970" s="30">
        <v>1</v>
      </c>
      <c r="F3970" s="24" t="str">
        <f>IFERROR(MATCH(A3970,기사별유입!$J$3:$J$3072,0),"")</f>
        <v/>
      </c>
      <c r="G3970" s="24" t="str">
        <f>IF(F3970="","",F3970&amp;"@"&amp;COUNTIF($F$1:F3970,F3970))</f>
        <v/>
      </c>
      <c r="H3970" s="24" t="str">
        <f t="shared" si="61"/>
        <v>Naver.com</v>
      </c>
      <c r="J3970" s="24" t="str">
        <f>IF(F3970="","",INDEX('기사 리스트'!B:B,MATCH("https://skinnonews.com"&amp;A3970,'기사 리스트'!C:C,0)))</f>
        <v/>
      </c>
    </row>
    <row r="3971" spans="1:10">
      <c r="A3971" s="30" t="s">
        <v>3211</v>
      </c>
      <c r="B3971" s="30" t="s">
        <v>2910</v>
      </c>
      <c r="C3971" s="30">
        <v>1</v>
      </c>
      <c r="D3971" s="30">
        <v>1</v>
      </c>
      <c r="F3971" s="24" t="str">
        <f>IFERROR(MATCH(A3971,기사별유입!$J$3:$J$3072,0),"")</f>
        <v/>
      </c>
      <c r="G3971" s="24" t="str">
        <f>IF(F3971="","",F3971&amp;"@"&amp;COUNTIF($F$1:F3971,F3971))</f>
        <v/>
      </c>
      <c r="H3971" s="24" t="str">
        <f t="shared" ref="H3971:H4034" si="62">IF(B3971="naver","Naver 검색",IF(B3971="google","Google 검색",IF(B3971="(direct)","직접유입",UPPER(LEFT(B3971,1))&amp;MID(B3971,2,99))))</f>
        <v>Google 검색</v>
      </c>
      <c r="J3971" s="24" t="str">
        <f>IF(F3971="","",INDEX('기사 리스트'!B:B,MATCH("https://skinnonews.com"&amp;A3971,'기사 리스트'!C:C,0)))</f>
        <v/>
      </c>
    </row>
    <row r="3972" spans="1:10">
      <c r="A3972" s="30" t="s">
        <v>3977</v>
      </c>
      <c r="B3972" s="30" t="s">
        <v>2910</v>
      </c>
      <c r="C3972" s="30">
        <v>1</v>
      </c>
      <c r="D3972" s="30">
        <v>1</v>
      </c>
      <c r="F3972" s="24" t="str">
        <f>IFERROR(MATCH(A3972,기사별유입!$J$3:$J$3072,0),"")</f>
        <v/>
      </c>
      <c r="G3972" s="24" t="str">
        <f>IF(F3972="","",F3972&amp;"@"&amp;COUNTIF($F$1:F3972,F3972))</f>
        <v/>
      </c>
      <c r="H3972" s="24" t="str">
        <f t="shared" si="62"/>
        <v>Google 검색</v>
      </c>
      <c r="J3972" s="24" t="str">
        <f>IF(F3972="","",INDEX('기사 리스트'!B:B,MATCH("https://skinnonews.com"&amp;A3972,'기사 리스트'!C:C,0)))</f>
        <v/>
      </c>
    </row>
    <row r="3973" spans="1:10">
      <c r="A3973" s="30" t="s">
        <v>3978</v>
      </c>
      <c r="B3973" s="30" t="s">
        <v>2910</v>
      </c>
      <c r="C3973" s="30">
        <v>1</v>
      </c>
      <c r="D3973" s="30">
        <v>1</v>
      </c>
      <c r="F3973" s="24" t="str">
        <f>IFERROR(MATCH(A3973,기사별유입!$J$3:$J$3072,0),"")</f>
        <v/>
      </c>
      <c r="G3973" s="24" t="str">
        <f>IF(F3973="","",F3973&amp;"@"&amp;COUNTIF($F$1:F3973,F3973))</f>
        <v/>
      </c>
      <c r="H3973" s="24" t="str">
        <f t="shared" si="62"/>
        <v>Google 검색</v>
      </c>
      <c r="J3973" s="24" t="str">
        <f>IF(F3973="","",INDEX('기사 리스트'!B:B,MATCH("https://skinnonews.com"&amp;A3973,'기사 리스트'!C:C,0)))</f>
        <v/>
      </c>
    </row>
    <row r="3974" spans="1:10">
      <c r="A3974" s="30" t="s">
        <v>2089</v>
      </c>
      <c r="B3974" s="30" t="s">
        <v>2910</v>
      </c>
      <c r="C3974" s="30">
        <v>1</v>
      </c>
      <c r="D3974" s="30">
        <v>1</v>
      </c>
      <c r="F3974" s="24" t="str">
        <f>IFERROR(MATCH(A3974,기사별유입!$J$3:$J$3072,0),"")</f>
        <v/>
      </c>
      <c r="G3974" s="24" t="str">
        <f>IF(F3974="","",F3974&amp;"@"&amp;COUNTIF($F$1:F3974,F3974))</f>
        <v/>
      </c>
      <c r="H3974" s="24" t="str">
        <f t="shared" si="62"/>
        <v>Google 검색</v>
      </c>
      <c r="J3974" s="24" t="str">
        <f>IF(F3974="","",INDEX('기사 리스트'!B:B,MATCH("https://skinnonews.com"&amp;A3974,'기사 리스트'!C:C,0)))</f>
        <v/>
      </c>
    </row>
    <row r="3975" spans="1:10">
      <c r="A3975" s="30" t="s">
        <v>3979</v>
      </c>
      <c r="B3975" s="30" t="s">
        <v>2910</v>
      </c>
      <c r="C3975" s="30">
        <v>1</v>
      </c>
      <c r="D3975" s="30">
        <v>1</v>
      </c>
      <c r="F3975" s="24" t="str">
        <f>IFERROR(MATCH(A3975,기사별유입!$J$3:$J$3072,0),"")</f>
        <v/>
      </c>
      <c r="G3975" s="24" t="str">
        <f>IF(F3975="","",F3975&amp;"@"&amp;COUNTIF($F$1:F3975,F3975))</f>
        <v/>
      </c>
      <c r="H3975" s="24" t="str">
        <f t="shared" si="62"/>
        <v>Google 검색</v>
      </c>
      <c r="J3975" s="24" t="str">
        <f>IF(F3975="","",INDEX('기사 리스트'!B:B,MATCH("https://skinnonews.com"&amp;A3975,'기사 리스트'!C:C,0)))</f>
        <v/>
      </c>
    </row>
    <row r="3976" spans="1:10">
      <c r="A3976" s="30" t="s">
        <v>3178</v>
      </c>
      <c r="B3976" s="30" t="s">
        <v>2910</v>
      </c>
      <c r="C3976" s="30">
        <v>1</v>
      </c>
      <c r="D3976" s="30">
        <v>1</v>
      </c>
      <c r="F3976" s="24" t="str">
        <f>IFERROR(MATCH(A3976,기사별유입!$J$3:$J$3072,0),"")</f>
        <v/>
      </c>
      <c r="G3976" s="24" t="str">
        <f>IF(F3976="","",F3976&amp;"@"&amp;COUNTIF($F$1:F3976,F3976))</f>
        <v/>
      </c>
      <c r="H3976" s="24" t="str">
        <f t="shared" si="62"/>
        <v>Google 검색</v>
      </c>
      <c r="J3976" s="24" t="str">
        <f>IF(F3976="","",INDEX('기사 리스트'!B:B,MATCH("https://skinnonews.com"&amp;A3976,'기사 리스트'!C:C,0)))</f>
        <v/>
      </c>
    </row>
    <row r="3977" spans="1:10">
      <c r="A3977" s="30" t="s">
        <v>3980</v>
      </c>
      <c r="B3977" s="30" t="s">
        <v>2925</v>
      </c>
      <c r="C3977" s="30">
        <v>1</v>
      </c>
      <c r="D3977" s="30">
        <v>1</v>
      </c>
      <c r="F3977" s="24" t="str">
        <f>IFERROR(MATCH(A3977,기사별유입!$J$3:$J$3072,0),"")</f>
        <v/>
      </c>
      <c r="G3977" s="24" t="str">
        <f>IF(F3977="","",F3977&amp;"@"&amp;COUNTIF($F$1:F3977,F3977))</f>
        <v/>
      </c>
      <c r="H3977" s="24" t="str">
        <f t="shared" si="62"/>
        <v>Naver.com</v>
      </c>
      <c r="J3977" s="24" t="str">
        <f>IF(F3977="","",INDEX('기사 리스트'!B:B,MATCH("https://skinnonews.com"&amp;A3977,'기사 리스트'!C:C,0)))</f>
        <v/>
      </c>
    </row>
    <row r="3978" spans="1:10">
      <c r="A3978" s="30" t="s">
        <v>2733</v>
      </c>
      <c r="B3978" s="30" t="s">
        <v>2910</v>
      </c>
      <c r="C3978" s="30">
        <v>1</v>
      </c>
      <c r="D3978" s="30">
        <v>1</v>
      </c>
      <c r="F3978" s="24" t="str">
        <f>IFERROR(MATCH(A3978,기사별유입!$J$3:$J$3072,0),"")</f>
        <v/>
      </c>
      <c r="G3978" s="24" t="str">
        <f>IF(F3978="","",F3978&amp;"@"&amp;COUNTIF($F$1:F3978,F3978))</f>
        <v/>
      </c>
      <c r="H3978" s="24" t="str">
        <f t="shared" si="62"/>
        <v>Google 검색</v>
      </c>
      <c r="J3978" s="24" t="str">
        <f>IF(F3978="","",INDEX('기사 리스트'!B:B,MATCH("https://skinnonews.com"&amp;A3978,'기사 리스트'!C:C,0)))</f>
        <v/>
      </c>
    </row>
    <row r="3979" spans="1:10">
      <c r="A3979" s="30" t="s">
        <v>3981</v>
      </c>
      <c r="B3979" s="30" t="s">
        <v>2910</v>
      </c>
      <c r="C3979" s="30">
        <v>1</v>
      </c>
      <c r="D3979" s="30">
        <v>1</v>
      </c>
      <c r="F3979" s="24" t="str">
        <f>IFERROR(MATCH(A3979,기사별유입!$J$3:$J$3072,0),"")</f>
        <v/>
      </c>
      <c r="G3979" s="24" t="str">
        <f>IF(F3979="","",F3979&amp;"@"&amp;COUNTIF($F$1:F3979,F3979))</f>
        <v/>
      </c>
      <c r="H3979" s="24" t="str">
        <f t="shared" si="62"/>
        <v>Google 검색</v>
      </c>
      <c r="J3979" s="24" t="str">
        <f>IF(F3979="","",INDEX('기사 리스트'!B:B,MATCH("https://skinnonews.com"&amp;A3979,'기사 리스트'!C:C,0)))</f>
        <v/>
      </c>
    </row>
    <row r="3980" spans="1:10">
      <c r="A3980" s="30" t="s">
        <v>2406</v>
      </c>
      <c r="B3980" s="30" t="s">
        <v>2910</v>
      </c>
      <c r="C3980" s="30">
        <v>1</v>
      </c>
      <c r="D3980" s="30">
        <v>1</v>
      </c>
      <c r="F3980" s="24" t="str">
        <f>IFERROR(MATCH(A3980,기사별유입!$J$3:$J$3072,0),"")</f>
        <v/>
      </c>
      <c r="G3980" s="24" t="str">
        <f>IF(F3980="","",F3980&amp;"@"&amp;COUNTIF($F$1:F3980,F3980))</f>
        <v/>
      </c>
      <c r="H3980" s="24" t="str">
        <f t="shared" si="62"/>
        <v>Google 검색</v>
      </c>
      <c r="J3980" s="24" t="str">
        <f>IF(F3980="","",INDEX('기사 리스트'!B:B,MATCH("https://skinnonews.com"&amp;A3980,'기사 리스트'!C:C,0)))</f>
        <v/>
      </c>
    </row>
    <row r="3981" spans="1:10">
      <c r="A3981" s="30" t="s">
        <v>3982</v>
      </c>
      <c r="B3981" s="30" t="s">
        <v>2910</v>
      </c>
      <c r="C3981" s="30">
        <v>1</v>
      </c>
      <c r="D3981" s="30">
        <v>1</v>
      </c>
      <c r="F3981" s="24" t="str">
        <f>IFERROR(MATCH(A3981,기사별유입!$J$3:$J$3072,0),"")</f>
        <v/>
      </c>
      <c r="G3981" s="24" t="str">
        <f>IF(F3981="","",F3981&amp;"@"&amp;COUNTIF($F$1:F3981,F3981))</f>
        <v/>
      </c>
      <c r="H3981" s="24" t="str">
        <f t="shared" si="62"/>
        <v>Google 검색</v>
      </c>
      <c r="J3981" s="24" t="str">
        <f>IF(F3981="","",INDEX('기사 리스트'!B:B,MATCH("https://skinnonews.com"&amp;A3981,'기사 리스트'!C:C,0)))</f>
        <v/>
      </c>
    </row>
    <row r="3982" spans="1:10">
      <c r="A3982" s="30" t="s">
        <v>3284</v>
      </c>
      <c r="B3982" s="30" t="s">
        <v>2911</v>
      </c>
      <c r="C3982" s="30">
        <v>1</v>
      </c>
      <c r="D3982" s="30">
        <v>1</v>
      </c>
      <c r="F3982" s="24" t="str">
        <f>IFERROR(MATCH(A3982,기사별유입!$J$3:$J$3072,0),"")</f>
        <v/>
      </c>
      <c r="G3982" s="24" t="str">
        <f>IF(F3982="","",F3982&amp;"@"&amp;COUNTIF($F$1:F3982,F3982))</f>
        <v/>
      </c>
      <c r="H3982" s="24" t="str">
        <f t="shared" si="62"/>
        <v>Naver 검색</v>
      </c>
      <c r="J3982" s="24" t="str">
        <f>IF(F3982="","",INDEX('기사 리스트'!B:B,MATCH("https://skinnonews.com"&amp;A3982,'기사 리스트'!C:C,0)))</f>
        <v/>
      </c>
    </row>
    <row r="3983" spans="1:10">
      <c r="A3983" s="30" t="s">
        <v>3983</v>
      </c>
      <c r="B3983" s="30" t="s">
        <v>2910</v>
      </c>
      <c r="C3983" s="30">
        <v>1</v>
      </c>
      <c r="D3983" s="30">
        <v>1</v>
      </c>
      <c r="F3983" s="24" t="str">
        <f>IFERROR(MATCH(A3983,기사별유입!$J$3:$J$3072,0),"")</f>
        <v/>
      </c>
      <c r="G3983" s="24" t="str">
        <f>IF(F3983="","",F3983&amp;"@"&amp;COUNTIF($F$1:F3983,F3983))</f>
        <v/>
      </c>
      <c r="H3983" s="24" t="str">
        <f t="shared" si="62"/>
        <v>Google 검색</v>
      </c>
      <c r="J3983" s="24" t="str">
        <f>IF(F3983="","",INDEX('기사 리스트'!B:B,MATCH("https://skinnonews.com"&amp;A3983,'기사 리스트'!C:C,0)))</f>
        <v/>
      </c>
    </row>
    <row r="3984" spans="1:10">
      <c r="A3984" s="30" t="s">
        <v>1474</v>
      </c>
      <c r="B3984" s="30" t="s">
        <v>2909</v>
      </c>
      <c r="C3984" s="30">
        <v>1</v>
      </c>
      <c r="D3984" s="30">
        <v>1</v>
      </c>
      <c r="F3984" s="24" t="str">
        <f>IFERROR(MATCH(A3984,기사별유입!$J$3:$J$3072,0),"")</f>
        <v/>
      </c>
      <c r="G3984" s="24" t="str">
        <f>IF(F3984="","",F3984&amp;"@"&amp;COUNTIF($F$1:F3984,F3984))</f>
        <v/>
      </c>
      <c r="H3984" s="24" t="str">
        <f t="shared" si="62"/>
        <v>직접유입</v>
      </c>
      <c r="J3984" s="24" t="str">
        <f>IF(F3984="","",INDEX('기사 리스트'!B:B,MATCH("https://skinnonews.com"&amp;A3984,'기사 리스트'!C:C,0)))</f>
        <v/>
      </c>
    </row>
    <row r="3985" spans="1:10">
      <c r="A3985" s="30" t="s">
        <v>3611</v>
      </c>
      <c r="B3985" s="30" t="s">
        <v>2910</v>
      </c>
      <c r="C3985" s="30">
        <v>1</v>
      </c>
      <c r="D3985" s="30">
        <v>1</v>
      </c>
      <c r="F3985" s="24" t="str">
        <f>IFERROR(MATCH(A3985,기사별유입!$J$3:$J$3072,0),"")</f>
        <v/>
      </c>
      <c r="G3985" s="24" t="str">
        <f>IF(F3985="","",F3985&amp;"@"&amp;COUNTIF($F$1:F3985,F3985))</f>
        <v/>
      </c>
      <c r="H3985" s="24" t="str">
        <f t="shared" si="62"/>
        <v>Google 검색</v>
      </c>
      <c r="J3985" s="24" t="str">
        <f>IF(F3985="","",INDEX('기사 리스트'!B:B,MATCH("https://skinnonews.com"&amp;A3985,'기사 리스트'!C:C,0)))</f>
        <v/>
      </c>
    </row>
    <row r="3986" spans="1:10">
      <c r="A3986" s="30" t="s">
        <v>2547</v>
      </c>
      <c r="B3986" s="30" t="s">
        <v>2910</v>
      </c>
      <c r="C3986" s="30">
        <v>1</v>
      </c>
      <c r="D3986" s="30">
        <v>1</v>
      </c>
      <c r="F3986" s="24" t="str">
        <f>IFERROR(MATCH(A3986,기사별유입!$J$3:$J$3072,0),"")</f>
        <v/>
      </c>
      <c r="G3986" s="24" t="str">
        <f>IF(F3986="","",F3986&amp;"@"&amp;COUNTIF($F$1:F3986,F3986))</f>
        <v/>
      </c>
      <c r="H3986" s="24" t="str">
        <f t="shared" si="62"/>
        <v>Google 검색</v>
      </c>
      <c r="J3986" s="24" t="str">
        <f>IF(F3986="","",INDEX('기사 리스트'!B:B,MATCH("https://skinnonews.com"&amp;A3986,'기사 리스트'!C:C,0)))</f>
        <v/>
      </c>
    </row>
    <row r="3987" spans="1:10">
      <c r="A3987" s="30" t="s">
        <v>2183</v>
      </c>
      <c r="B3987" s="30" t="s">
        <v>2909</v>
      </c>
      <c r="C3987" s="30">
        <v>1</v>
      </c>
      <c r="D3987" s="30">
        <v>1</v>
      </c>
      <c r="F3987" s="24" t="str">
        <f>IFERROR(MATCH(A3987,기사별유입!$J$3:$J$3072,0),"")</f>
        <v/>
      </c>
      <c r="G3987" s="24" t="str">
        <f>IF(F3987="","",F3987&amp;"@"&amp;COUNTIF($F$1:F3987,F3987))</f>
        <v/>
      </c>
      <c r="H3987" s="24" t="str">
        <f t="shared" si="62"/>
        <v>직접유입</v>
      </c>
      <c r="J3987" s="24" t="str">
        <f>IF(F3987="","",INDEX('기사 리스트'!B:B,MATCH("https://skinnonews.com"&amp;A3987,'기사 리스트'!C:C,0)))</f>
        <v/>
      </c>
    </row>
    <row r="3988" spans="1:10">
      <c r="A3988" s="30" t="s">
        <v>3984</v>
      </c>
      <c r="B3988" s="30" t="s">
        <v>2910</v>
      </c>
      <c r="C3988" s="30">
        <v>1</v>
      </c>
      <c r="D3988" s="30">
        <v>1</v>
      </c>
      <c r="F3988" s="24" t="str">
        <f>IFERROR(MATCH(A3988,기사별유입!$J$3:$J$3072,0),"")</f>
        <v/>
      </c>
      <c r="G3988" s="24" t="str">
        <f>IF(F3988="","",F3988&amp;"@"&amp;COUNTIF($F$1:F3988,F3988))</f>
        <v/>
      </c>
      <c r="H3988" s="24" t="str">
        <f t="shared" si="62"/>
        <v>Google 검색</v>
      </c>
      <c r="J3988" s="24" t="str">
        <f>IF(F3988="","",INDEX('기사 리스트'!B:B,MATCH("https://skinnonews.com"&amp;A3988,'기사 리스트'!C:C,0)))</f>
        <v/>
      </c>
    </row>
    <row r="3989" spans="1:10">
      <c r="A3989" s="30" t="s">
        <v>1220</v>
      </c>
      <c r="B3989" s="30" t="s">
        <v>2916</v>
      </c>
      <c r="C3989" s="30">
        <v>1</v>
      </c>
      <c r="D3989" s="30">
        <v>1</v>
      </c>
      <c r="F3989" s="24">
        <f>IFERROR(MATCH(A3989,기사별유입!$J$3:$J$3072,0),"")</f>
        <v>1</v>
      </c>
      <c r="G3989" s="24" t="str">
        <f>IF(F3989="","",F3989&amp;"@"&amp;COUNTIF($F$1:F3989,F3989))</f>
        <v>1@7</v>
      </c>
      <c r="H3989" s="24" t="str">
        <f t="shared" si="62"/>
        <v>Bing</v>
      </c>
      <c r="J3989" s="24" t="str">
        <f>IF(F3989="","",INDEX('기사 리스트'!B:B,MATCH("https://skinnonews.com"&amp;A3989,'기사 리스트'!C:C,0)))</f>
        <v>패션의 완성은 운동화! 운동화 끈 예쁘게 묶는 법 TOP 5</v>
      </c>
    </row>
    <row r="3990" spans="1:10">
      <c r="A3990" s="30" t="s">
        <v>1220</v>
      </c>
      <c r="B3990" s="30" t="s">
        <v>4654</v>
      </c>
      <c r="C3990" s="30">
        <v>1</v>
      </c>
      <c r="D3990" s="30">
        <v>1</v>
      </c>
      <c r="F3990" s="24">
        <f>IFERROR(MATCH(A3990,기사별유입!$J$3:$J$3072,0),"")</f>
        <v>1</v>
      </c>
      <c r="G3990" s="24" t="str">
        <f>IF(F3990="","",F3990&amp;"@"&amp;COUNTIF($F$1:F3990,F3990))</f>
        <v>1@8</v>
      </c>
      <c r="H3990" s="24" t="str">
        <f t="shared" si="62"/>
        <v>Todayfortune.co.kr</v>
      </c>
      <c r="J3990" s="24" t="str">
        <f>IF(F3990="","",INDEX('기사 리스트'!B:B,MATCH("https://skinnonews.com"&amp;A3990,'기사 리스트'!C:C,0)))</f>
        <v>패션의 완성은 운동화! 운동화 끈 예쁘게 묶는 법 TOP 5</v>
      </c>
    </row>
    <row r="3991" spans="1:10">
      <c r="A3991" s="30" t="s">
        <v>1684</v>
      </c>
      <c r="B3991" s="30" t="s">
        <v>2963</v>
      </c>
      <c r="C3991" s="30">
        <v>1</v>
      </c>
      <c r="D3991" s="30">
        <v>1</v>
      </c>
      <c r="F3991" s="24" t="str">
        <f>IFERROR(MATCH(A3991,기사별유입!$J$3:$J$3072,0),"")</f>
        <v/>
      </c>
      <c r="G3991" s="24" t="str">
        <f>IF(F3991="","",F3991&amp;"@"&amp;COUNTIF($F$1:F3991,F3991))</f>
        <v/>
      </c>
      <c r="H3991" s="24" t="str">
        <f t="shared" si="62"/>
        <v>Daum</v>
      </c>
      <c r="J3991" s="24" t="str">
        <f>IF(F3991="","",INDEX('기사 리스트'!B:B,MATCH("https://skinnonews.com"&amp;A3991,'기사 리스트'!C:C,0)))</f>
        <v/>
      </c>
    </row>
    <row r="3992" spans="1:10">
      <c r="A3992" s="30" t="s">
        <v>1684</v>
      </c>
      <c r="B3992" s="30" t="s">
        <v>2925</v>
      </c>
      <c r="C3992" s="30">
        <v>1</v>
      </c>
      <c r="D3992" s="30">
        <v>1</v>
      </c>
      <c r="F3992" s="24" t="str">
        <f>IFERROR(MATCH(A3992,기사별유입!$J$3:$J$3072,0),"")</f>
        <v/>
      </c>
      <c r="G3992" s="24" t="str">
        <f>IF(F3992="","",F3992&amp;"@"&amp;COUNTIF($F$1:F3992,F3992))</f>
        <v/>
      </c>
      <c r="H3992" s="24" t="str">
        <f t="shared" si="62"/>
        <v>Naver.com</v>
      </c>
      <c r="J3992" s="24" t="str">
        <f>IF(F3992="","",INDEX('기사 리스트'!B:B,MATCH("https://skinnonews.com"&amp;A3992,'기사 리스트'!C:C,0)))</f>
        <v/>
      </c>
    </row>
    <row r="3993" spans="1:10">
      <c r="A3993" s="30" t="s">
        <v>2184</v>
      </c>
      <c r="B3993" s="30" t="s">
        <v>2910</v>
      </c>
      <c r="C3993" s="30">
        <v>1</v>
      </c>
      <c r="D3993" s="30">
        <v>1</v>
      </c>
      <c r="F3993" s="24" t="str">
        <f>IFERROR(MATCH(A3993,기사별유입!$J$3:$J$3072,0),"")</f>
        <v/>
      </c>
      <c r="G3993" s="24" t="str">
        <f>IF(F3993="","",F3993&amp;"@"&amp;COUNTIF($F$1:F3993,F3993))</f>
        <v/>
      </c>
      <c r="H3993" s="24" t="str">
        <f t="shared" si="62"/>
        <v>Google 검색</v>
      </c>
      <c r="J3993" s="24" t="str">
        <f>IF(F3993="","",INDEX('기사 리스트'!B:B,MATCH("https://skinnonews.com"&amp;A3993,'기사 리스트'!C:C,0)))</f>
        <v/>
      </c>
    </row>
    <row r="3994" spans="1:10">
      <c r="A3994" s="30" t="s">
        <v>3985</v>
      </c>
      <c r="B3994" s="30" t="s">
        <v>2910</v>
      </c>
      <c r="C3994" s="30">
        <v>1</v>
      </c>
      <c r="D3994" s="30">
        <v>1</v>
      </c>
      <c r="F3994" s="24" t="str">
        <f>IFERROR(MATCH(A3994,기사별유입!$J$3:$J$3072,0),"")</f>
        <v/>
      </c>
      <c r="G3994" s="24" t="str">
        <f>IF(F3994="","",F3994&amp;"@"&amp;COUNTIF($F$1:F3994,F3994))</f>
        <v/>
      </c>
      <c r="H3994" s="24" t="str">
        <f t="shared" si="62"/>
        <v>Google 검색</v>
      </c>
      <c r="J3994" s="24" t="str">
        <f>IF(F3994="","",INDEX('기사 리스트'!B:B,MATCH("https://skinnonews.com"&amp;A3994,'기사 리스트'!C:C,0)))</f>
        <v/>
      </c>
    </row>
    <row r="3995" spans="1:10">
      <c r="A3995" s="30" t="s">
        <v>2091</v>
      </c>
      <c r="B3995" s="30" t="s">
        <v>2916</v>
      </c>
      <c r="C3995" s="30">
        <v>1</v>
      </c>
      <c r="D3995" s="30">
        <v>1</v>
      </c>
      <c r="F3995" s="24" t="str">
        <f>IFERROR(MATCH(A3995,기사별유입!$J$3:$J$3072,0),"")</f>
        <v/>
      </c>
      <c r="G3995" s="24" t="str">
        <f>IF(F3995="","",F3995&amp;"@"&amp;COUNTIF($F$1:F3995,F3995))</f>
        <v/>
      </c>
      <c r="H3995" s="24" t="str">
        <f t="shared" si="62"/>
        <v>Bing</v>
      </c>
      <c r="J3995" s="24" t="str">
        <f>IF(F3995="","",INDEX('기사 리스트'!B:B,MATCH("https://skinnonews.com"&amp;A3995,'기사 리스트'!C:C,0)))</f>
        <v/>
      </c>
    </row>
    <row r="3996" spans="1:10">
      <c r="A3996" s="30" t="s">
        <v>2735</v>
      </c>
      <c r="B3996" s="30" t="s">
        <v>2910</v>
      </c>
      <c r="C3996" s="30">
        <v>1</v>
      </c>
      <c r="D3996" s="30">
        <v>1</v>
      </c>
      <c r="F3996" s="24" t="str">
        <f>IFERROR(MATCH(A3996,기사별유입!$J$3:$J$3072,0),"")</f>
        <v/>
      </c>
      <c r="G3996" s="24" t="str">
        <f>IF(F3996="","",F3996&amp;"@"&amp;COUNTIF($F$1:F3996,F3996))</f>
        <v/>
      </c>
      <c r="H3996" s="24" t="str">
        <f t="shared" si="62"/>
        <v>Google 검색</v>
      </c>
      <c r="J3996" s="24" t="str">
        <f>IF(F3996="","",INDEX('기사 리스트'!B:B,MATCH("https://skinnonews.com"&amp;A3996,'기사 리스트'!C:C,0)))</f>
        <v/>
      </c>
    </row>
    <row r="3997" spans="1:10">
      <c r="A3997" s="30" t="s">
        <v>3707</v>
      </c>
      <c r="B3997" s="30" t="s">
        <v>2910</v>
      </c>
      <c r="C3997" s="30">
        <v>1</v>
      </c>
      <c r="D3997" s="30">
        <v>1</v>
      </c>
      <c r="F3997" s="24" t="str">
        <f>IFERROR(MATCH(A3997,기사별유입!$J$3:$J$3072,0),"")</f>
        <v/>
      </c>
      <c r="G3997" s="24" t="str">
        <f>IF(F3997="","",F3997&amp;"@"&amp;COUNTIF($F$1:F3997,F3997))</f>
        <v/>
      </c>
      <c r="H3997" s="24" t="str">
        <f t="shared" si="62"/>
        <v>Google 검색</v>
      </c>
      <c r="J3997" s="24" t="str">
        <f>IF(F3997="","",INDEX('기사 리스트'!B:B,MATCH("https://skinnonews.com"&amp;A3997,'기사 리스트'!C:C,0)))</f>
        <v/>
      </c>
    </row>
    <row r="3998" spans="1:10">
      <c r="A3998" s="30" t="s">
        <v>3707</v>
      </c>
      <c r="B3998" s="30" t="s">
        <v>2911</v>
      </c>
      <c r="C3998" s="30">
        <v>1</v>
      </c>
      <c r="D3998" s="30">
        <v>1</v>
      </c>
      <c r="F3998" s="24" t="str">
        <f>IFERROR(MATCH(A3998,기사별유입!$J$3:$J$3072,0),"")</f>
        <v/>
      </c>
      <c r="G3998" s="24" t="str">
        <f>IF(F3998="","",F3998&amp;"@"&amp;COUNTIF($F$1:F3998,F3998))</f>
        <v/>
      </c>
      <c r="H3998" s="24" t="str">
        <f t="shared" si="62"/>
        <v>Naver 검색</v>
      </c>
      <c r="J3998" s="24" t="str">
        <f>IF(F3998="","",INDEX('기사 리스트'!B:B,MATCH("https://skinnonews.com"&amp;A3998,'기사 리스트'!C:C,0)))</f>
        <v/>
      </c>
    </row>
    <row r="3999" spans="1:10">
      <c r="A3999" s="30" t="s">
        <v>3212</v>
      </c>
      <c r="B3999" s="30" t="s">
        <v>3413</v>
      </c>
      <c r="C3999" s="30">
        <v>1</v>
      </c>
      <c r="D3999" s="30">
        <v>1</v>
      </c>
      <c r="F3999" s="24" t="str">
        <f>IFERROR(MATCH(A3999,기사별유입!$J$3:$J$3072,0),"")</f>
        <v/>
      </c>
      <c r="G3999" s="24" t="str">
        <f>IF(F3999="","",F3999&amp;"@"&amp;COUNTIF($F$1:F3999,F3999))</f>
        <v/>
      </c>
      <c r="H3999" s="24" t="str">
        <f t="shared" si="62"/>
        <v>Chatgpt.com</v>
      </c>
      <c r="J3999" s="24" t="str">
        <f>IF(F3999="","",INDEX('기사 리스트'!B:B,MATCH("https://skinnonews.com"&amp;A3999,'기사 리스트'!C:C,0)))</f>
        <v/>
      </c>
    </row>
    <row r="4000" spans="1:10">
      <c r="A4000" s="30" t="s">
        <v>2408</v>
      </c>
      <c r="B4000" s="30" t="s">
        <v>2925</v>
      </c>
      <c r="C4000" s="30">
        <v>1</v>
      </c>
      <c r="D4000" s="30">
        <v>1</v>
      </c>
      <c r="F4000" s="24" t="str">
        <f>IFERROR(MATCH(A4000,기사별유입!$J$3:$J$3072,0),"")</f>
        <v/>
      </c>
      <c r="G4000" s="24" t="str">
        <f>IF(F4000="","",F4000&amp;"@"&amp;COUNTIF($F$1:F4000,F4000))</f>
        <v/>
      </c>
      <c r="H4000" s="24" t="str">
        <f t="shared" si="62"/>
        <v>Naver.com</v>
      </c>
      <c r="J4000" s="24" t="str">
        <f>IF(F4000="","",INDEX('기사 리스트'!B:B,MATCH("https://skinnonews.com"&amp;A4000,'기사 리스트'!C:C,0)))</f>
        <v/>
      </c>
    </row>
    <row r="4001" spans="1:10">
      <c r="A4001" s="30" t="s">
        <v>1925</v>
      </c>
      <c r="B4001" s="30" t="s">
        <v>2911</v>
      </c>
      <c r="C4001" s="30">
        <v>1</v>
      </c>
      <c r="D4001" s="30">
        <v>1</v>
      </c>
      <c r="F4001" s="24" t="str">
        <f>IFERROR(MATCH(A4001,기사별유입!$J$3:$J$3072,0),"")</f>
        <v/>
      </c>
      <c r="G4001" s="24" t="str">
        <f>IF(F4001="","",F4001&amp;"@"&amp;COUNTIF($F$1:F4001,F4001))</f>
        <v/>
      </c>
      <c r="H4001" s="24" t="str">
        <f t="shared" si="62"/>
        <v>Naver 검색</v>
      </c>
      <c r="J4001" s="24" t="str">
        <f>IF(F4001="","",INDEX('기사 리스트'!B:B,MATCH("https://skinnonews.com"&amp;A4001,'기사 리스트'!C:C,0)))</f>
        <v/>
      </c>
    </row>
    <row r="4002" spans="1:10">
      <c r="A4002" s="30" t="s">
        <v>3289</v>
      </c>
      <c r="B4002" s="30" t="s">
        <v>2910</v>
      </c>
      <c r="C4002" s="30">
        <v>1</v>
      </c>
      <c r="D4002" s="30">
        <v>1</v>
      </c>
      <c r="F4002" s="24" t="str">
        <f>IFERROR(MATCH(A4002,기사별유입!$J$3:$J$3072,0),"")</f>
        <v/>
      </c>
      <c r="G4002" s="24" t="str">
        <f>IF(F4002="","",F4002&amp;"@"&amp;COUNTIF($F$1:F4002,F4002))</f>
        <v/>
      </c>
      <c r="H4002" s="24" t="str">
        <f t="shared" si="62"/>
        <v>Google 검색</v>
      </c>
      <c r="J4002" s="24" t="str">
        <f>IF(F4002="","",INDEX('기사 리스트'!B:B,MATCH("https://skinnonews.com"&amp;A4002,'기사 리스트'!C:C,0)))</f>
        <v/>
      </c>
    </row>
    <row r="4003" spans="1:10">
      <c r="A4003" s="30" t="s">
        <v>3289</v>
      </c>
      <c r="B4003" s="30" t="s">
        <v>2911</v>
      </c>
      <c r="C4003" s="30">
        <v>1</v>
      </c>
      <c r="D4003" s="30">
        <v>0</v>
      </c>
      <c r="F4003" s="24" t="str">
        <f>IFERROR(MATCH(A4003,기사별유입!$J$3:$J$3072,0),"")</f>
        <v/>
      </c>
      <c r="G4003" s="24" t="str">
        <f>IF(F4003="","",F4003&amp;"@"&amp;COUNTIF($F$1:F4003,F4003))</f>
        <v/>
      </c>
      <c r="H4003" s="24" t="str">
        <f t="shared" si="62"/>
        <v>Naver 검색</v>
      </c>
      <c r="J4003" s="24" t="str">
        <f>IF(F4003="","",INDEX('기사 리스트'!B:B,MATCH("https://skinnonews.com"&amp;A4003,'기사 리스트'!C:C,0)))</f>
        <v/>
      </c>
    </row>
    <row r="4004" spans="1:10">
      <c r="A4004" s="30" t="s">
        <v>2736</v>
      </c>
      <c r="B4004" s="30" t="s">
        <v>2909</v>
      </c>
      <c r="C4004" s="30">
        <v>1</v>
      </c>
      <c r="D4004" s="30">
        <v>1</v>
      </c>
      <c r="F4004" s="24" t="str">
        <f>IFERROR(MATCH(A4004,기사별유입!$J$3:$J$3072,0),"")</f>
        <v/>
      </c>
      <c r="G4004" s="24" t="str">
        <f>IF(F4004="","",F4004&amp;"@"&amp;COUNTIF($F$1:F4004,F4004))</f>
        <v/>
      </c>
      <c r="H4004" s="24" t="str">
        <f t="shared" si="62"/>
        <v>직접유입</v>
      </c>
      <c r="J4004" s="24" t="str">
        <f>IF(F4004="","",INDEX('기사 리스트'!B:B,MATCH("https://skinnonews.com"&amp;A4004,'기사 리스트'!C:C,0)))</f>
        <v/>
      </c>
    </row>
    <row r="4005" spans="1:10">
      <c r="A4005" s="30" t="s">
        <v>2736</v>
      </c>
      <c r="B4005" s="30" t="s">
        <v>2911</v>
      </c>
      <c r="C4005" s="30">
        <v>1</v>
      </c>
      <c r="D4005" s="30">
        <v>1</v>
      </c>
      <c r="F4005" s="24" t="str">
        <f>IFERROR(MATCH(A4005,기사별유입!$J$3:$J$3072,0),"")</f>
        <v/>
      </c>
      <c r="G4005" s="24" t="str">
        <f>IF(F4005="","",F4005&amp;"@"&amp;COUNTIF($F$1:F4005,F4005))</f>
        <v/>
      </c>
      <c r="H4005" s="24" t="str">
        <f t="shared" si="62"/>
        <v>Naver 검색</v>
      </c>
      <c r="J4005" s="24" t="str">
        <f>IF(F4005="","",INDEX('기사 리스트'!B:B,MATCH("https://skinnonews.com"&amp;A4005,'기사 리스트'!C:C,0)))</f>
        <v/>
      </c>
    </row>
    <row r="4006" spans="1:10">
      <c r="A4006" s="30" t="s">
        <v>1737</v>
      </c>
      <c r="B4006" s="30" t="s">
        <v>2930</v>
      </c>
      <c r="C4006" s="30">
        <v>1</v>
      </c>
      <c r="D4006" s="30">
        <v>1</v>
      </c>
      <c r="F4006" s="24" t="str">
        <f>IFERROR(MATCH(A4006,기사별유입!$J$3:$J$3072,0),"")</f>
        <v/>
      </c>
      <c r="G4006" s="24" t="str">
        <f>IF(F4006="","",F4006&amp;"@"&amp;COUNTIF($F$1:F4006,F4006))</f>
        <v/>
      </c>
      <c r="H4006" s="24" t="str">
        <f t="shared" si="62"/>
        <v>M.blog.naver.com</v>
      </c>
      <c r="J4006" s="24" t="str">
        <f>IF(F4006="","",INDEX('기사 리스트'!B:B,MATCH("https://skinnonews.com"&amp;A4006,'기사 리스트'!C:C,0)))</f>
        <v/>
      </c>
    </row>
    <row r="4007" spans="1:10">
      <c r="A4007" s="30" t="s">
        <v>1737</v>
      </c>
      <c r="B4007" s="30" t="s">
        <v>2935</v>
      </c>
      <c r="C4007" s="30">
        <v>1</v>
      </c>
      <c r="D4007" s="30">
        <v>1</v>
      </c>
      <c r="F4007" s="24" t="str">
        <f>IFERROR(MATCH(A4007,기사별유입!$J$3:$J$3072,0),"")</f>
        <v/>
      </c>
      <c r="G4007" s="24" t="str">
        <f>IF(F4007="","",F4007&amp;"@"&amp;COUNTIF($F$1:F4007,F4007))</f>
        <v/>
      </c>
      <c r="H4007" s="24" t="str">
        <f t="shared" si="62"/>
        <v>M.search.naver.com</v>
      </c>
      <c r="J4007" s="24" t="str">
        <f>IF(F4007="","",INDEX('기사 리스트'!B:B,MATCH("https://skinnonews.com"&amp;A4007,'기사 리스트'!C:C,0)))</f>
        <v/>
      </c>
    </row>
    <row r="4008" spans="1:10">
      <c r="A4008" s="30" t="s">
        <v>2409</v>
      </c>
      <c r="B4008" s="30" t="s">
        <v>2910</v>
      </c>
      <c r="C4008" s="30">
        <v>1</v>
      </c>
      <c r="D4008" s="30">
        <v>1</v>
      </c>
      <c r="F4008" s="24" t="str">
        <f>IFERROR(MATCH(A4008,기사별유입!$J$3:$J$3072,0),"")</f>
        <v/>
      </c>
      <c r="G4008" s="24" t="str">
        <f>IF(F4008="","",F4008&amp;"@"&amp;COUNTIF($F$1:F4008,F4008))</f>
        <v/>
      </c>
      <c r="H4008" s="24" t="str">
        <f t="shared" si="62"/>
        <v>Google 검색</v>
      </c>
      <c r="J4008" s="24" t="str">
        <f>IF(F4008="","",INDEX('기사 리스트'!B:B,MATCH("https://skinnonews.com"&amp;A4008,'기사 리스트'!C:C,0)))</f>
        <v/>
      </c>
    </row>
    <row r="4009" spans="1:10">
      <c r="A4009" s="30" t="s">
        <v>3986</v>
      </c>
      <c r="B4009" s="30" t="s">
        <v>2910</v>
      </c>
      <c r="C4009" s="30">
        <v>1</v>
      </c>
      <c r="D4009" s="30">
        <v>1</v>
      </c>
      <c r="F4009" s="24" t="str">
        <f>IFERROR(MATCH(A4009,기사별유입!$J$3:$J$3072,0),"")</f>
        <v/>
      </c>
      <c r="G4009" s="24" t="str">
        <f>IF(F4009="","",F4009&amp;"@"&amp;COUNTIF($F$1:F4009,F4009))</f>
        <v/>
      </c>
      <c r="H4009" s="24" t="str">
        <f t="shared" si="62"/>
        <v>Google 검색</v>
      </c>
      <c r="J4009" s="24" t="str">
        <f>IF(F4009="","",INDEX('기사 리스트'!B:B,MATCH("https://skinnonews.com"&amp;A4009,'기사 리스트'!C:C,0)))</f>
        <v/>
      </c>
    </row>
    <row r="4010" spans="1:10">
      <c r="A4010" s="30" t="s">
        <v>2737</v>
      </c>
      <c r="B4010" s="30" t="s">
        <v>2911</v>
      </c>
      <c r="C4010" s="30">
        <v>1</v>
      </c>
      <c r="D4010" s="30">
        <v>1</v>
      </c>
      <c r="F4010" s="24" t="str">
        <f>IFERROR(MATCH(A4010,기사별유입!$J$3:$J$3072,0),"")</f>
        <v/>
      </c>
      <c r="G4010" s="24" t="str">
        <f>IF(F4010="","",F4010&amp;"@"&amp;COUNTIF($F$1:F4010,F4010))</f>
        <v/>
      </c>
      <c r="H4010" s="24" t="str">
        <f t="shared" si="62"/>
        <v>Naver 검색</v>
      </c>
      <c r="J4010" s="24" t="str">
        <f>IF(F4010="","",INDEX('기사 리스트'!B:B,MATCH("https://skinnonews.com"&amp;A4010,'기사 리스트'!C:C,0)))</f>
        <v/>
      </c>
    </row>
    <row r="4011" spans="1:10">
      <c r="A4011" s="30" t="s">
        <v>1531</v>
      </c>
      <c r="B4011" s="30" t="s">
        <v>2916</v>
      </c>
      <c r="C4011" s="30">
        <v>1</v>
      </c>
      <c r="D4011" s="30">
        <v>1</v>
      </c>
      <c r="F4011" s="24" t="str">
        <f>IFERROR(MATCH(A4011,기사별유입!$J$3:$J$3072,0),"")</f>
        <v/>
      </c>
      <c r="G4011" s="24" t="str">
        <f>IF(F4011="","",F4011&amp;"@"&amp;COUNTIF($F$1:F4011,F4011))</f>
        <v/>
      </c>
      <c r="H4011" s="24" t="str">
        <f t="shared" si="62"/>
        <v>Bing</v>
      </c>
      <c r="J4011" s="24" t="str">
        <f>IF(F4011="","",INDEX('기사 리스트'!B:B,MATCH("https://skinnonews.com"&amp;A4011,'기사 리스트'!C:C,0)))</f>
        <v/>
      </c>
    </row>
    <row r="4012" spans="1:10">
      <c r="A4012" s="30" t="s">
        <v>1531</v>
      </c>
      <c r="B4012" s="30" t="s">
        <v>2930</v>
      </c>
      <c r="C4012" s="30">
        <v>1</v>
      </c>
      <c r="D4012" s="30">
        <v>1</v>
      </c>
      <c r="F4012" s="24" t="str">
        <f>IFERROR(MATCH(A4012,기사별유입!$J$3:$J$3072,0),"")</f>
        <v/>
      </c>
      <c r="G4012" s="24" t="str">
        <f>IF(F4012="","",F4012&amp;"@"&amp;COUNTIF($F$1:F4012,F4012))</f>
        <v/>
      </c>
      <c r="H4012" s="24" t="str">
        <f t="shared" si="62"/>
        <v>M.blog.naver.com</v>
      </c>
      <c r="J4012" s="24" t="str">
        <f>IF(F4012="","",INDEX('기사 리스트'!B:B,MATCH("https://skinnonews.com"&amp;A4012,'기사 리스트'!C:C,0)))</f>
        <v/>
      </c>
    </row>
    <row r="4013" spans="1:10">
      <c r="A4013" s="30" t="s">
        <v>1531</v>
      </c>
      <c r="B4013" s="30" t="s">
        <v>2925</v>
      </c>
      <c r="C4013" s="30">
        <v>1</v>
      </c>
      <c r="D4013" s="30">
        <v>1</v>
      </c>
      <c r="F4013" s="24" t="str">
        <f>IFERROR(MATCH(A4013,기사별유입!$J$3:$J$3072,0),"")</f>
        <v/>
      </c>
      <c r="G4013" s="24" t="str">
        <f>IF(F4013="","",F4013&amp;"@"&amp;COUNTIF($F$1:F4013,F4013))</f>
        <v/>
      </c>
      <c r="H4013" s="24" t="str">
        <f t="shared" si="62"/>
        <v>Naver.com</v>
      </c>
      <c r="J4013" s="24" t="str">
        <f>IF(F4013="","",INDEX('기사 리스트'!B:B,MATCH("https://skinnonews.com"&amp;A4013,'기사 리스트'!C:C,0)))</f>
        <v/>
      </c>
    </row>
    <row r="4014" spans="1:10">
      <c r="A4014" s="30" t="s">
        <v>3708</v>
      </c>
      <c r="B4014" s="30" t="s">
        <v>2910</v>
      </c>
      <c r="C4014" s="30">
        <v>1</v>
      </c>
      <c r="D4014" s="30">
        <v>1</v>
      </c>
      <c r="F4014" s="24" t="str">
        <f>IFERROR(MATCH(A4014,기사별유입!$J$3:$J$3072,0),"")</f>
        <v/>
      </c>
      <c r="G4014" s="24" t="str">
        <f>IF(F4014="","",F4014&amp;"@"&amp;COUNTIF($F$1:F4014,F4014))</f>
        <v/>
      </c>
      <c r="H4014" s="24" t="str">
        <f t="shared" si="62"/>
        <v>Google 검색</v>
      </c>
      <c r="J4014" s="24" t="str">
        <f>IF(F4014="","",INDEX('기사 리스트'!B:B,MATCH("https://skinnonews.com"&amp;A4014,'기사 리스트'!C:C,0)))</f>
        <v/>
      </c>
    </row>
    <row r="4015" spans="1:10">
      <c r="A4015" s="30" t="s">
        <v>3708</v>
      </c>
      <c r="B4015" s="30" t="s">
        <v>2911</v>
      </c>
      <c r="C4015" s="30">
        <v>1</v>
      </c>
      <c r="D4015" s="30">
        <v>1</v>
      </c>
      <c r="F4015" s="24" t="str">
        <f>IFERROR(MATCH(A4015,기사별유입!$J$3:$J$3072,0),"")</f>
        <v/>
      </c>
      <c r="G4015" s="24" t="str">
        <f>IF(F4015="","",F4015&amp;"@"&amp;COUNTIF($F$1:F4015,F4015))</f>
        <v/>
      </c>
      <c r="H4015" s="24" t="str">
        <f t="shared" si="62"/>
        <v>Naver 검색</v>
      </c>
      <c r="J4015" s="24" t="str">
        <f>IF(F4015="","",INDEX('기사 리스트'!B:B,MATCH("https://skinnonews.com"&amp;A4015,'기사 리스트'!C:C,0)))</f>
        <v/>
      </c>
    </row>
    <row r="4016" spans="1:10">
      <c r="A4016" s="30" t="s">
        <v>2287</v>
      </c>
      <c r="B4016" s="30" t="s">
        <v>2925</v>
      </c>
      <c r="C4016" s="30">
        <v>1</v>
      </c>
      <c r="D4016" s="30">
        <v>1</v>
      </c>
      <c r="F4016" s="24" t="str">
        <f>IFERROR(MATCH(A4016,기사별유입!$J$3:$J$3072,0),"")</f>
        <v/>
      </c>
      <c r="G4016" s="24" t="str">
        <f>IF(F4016="","",F4016&amp;"@"&amp;COUNTIF($F$1:F4016,F4016))</f>
        <v/>
      </c>
      <c r="H4016" s="24" t="str">
        <f t="shared" si="62"/>
        <v>Naver.com</v>
      </c>
      <c r="J4016" s="24" t="str">
        <f>IF(F4016="","",INDEX('기사 리스트'!B:B,MATCH("https://skinnonews.com"&amp;A4016,'기사 리스트'!C:C,0)))</f>
        <v/>
      </c>
    </row>
    <row r="4017" spans="1:10">
      <c r="A4017" s="30" t="s">
        <v>1551</v>
      </c>
      <c r="B4017" s="30" t="s">
        <v>2916</v>
      </c>
      <c r="C4017" s="30">
        <v>1</v>
      </c>
      <c r="D4017" s="30">
        <v>1</v>
      </c>
      <c r="F4017" s="24" t="str">
        <f>IFERROR(MATCH(A4017,기사별유입!$J$3:$J$3072,0),"")</f>
        <v/>
      </c>
      <c r="G4017" s="24" t="str">
        <f>IF(F4017="","",F4017&amp;"@"&amp;COUNTIF($F$1:F4017,F4017))</f>
        <v/>
      </c>
      <c r="H4017" s="24" t="str">
        <f t="shared" si="62"/>
        <v>Bing</v>
      </c>
      <c r="J4017" s="24" t="str">
        <f>IF(F4017="","",INDEX('기사 리스트'!B:B,MATCH("https://skinnonews.com"&amp;A4017,'기사 리스트'!C:C,0)))</f>
        <v/>
      </c>
    </row>
    <row r="4018" spans="1:10">
      <c r="A4018" s="30" t="s">
        <v>2549</v>
      </c>
      <c r="B4018" s="30" t="s">
        <v>2916</v>
      </c>
      <c r="C4018" s="30">
        <v>1</v>
      </c>
      <c r="D4018" s="30">
        <v>1</v>
      </c>
      <c r="F4018" s="24" t="str">
        <f>IFERROR(MATCH(A4018,기사별유입!$J$3:$J$3072,0),"")</f>
        <v/>
      </c>
      <c r="G4018" s="24" t="str">
        <f>IF(F4018="","",F4018&amp;"@"&amp;COUNTIF($F$1:F4018,F4018))</f>
        <v/>
      </c>
      <c r="H4018" s="24" t="str">
        <f t="shared" si="62"/>
        <v>Bing</v>
      </c>
      <c r="J4018" s="24" t="str">
        <f>IF(F4018="","",INDEX('기사 리스트'!B:B,MATCH("https://skinnonews.com"&amp;A4018,'기사 리스트'!C:C,0)))</f>
        <v/>
      </c>
    </row>
    <row r="4019" spans="1:10">
      <c r="A4019" s="30" t="s">
        <v>3150</v>
      </c>
      <c r="B4019" s="30" t="s">
        <v>2909</v>
      </c>
      <c r="C4019" s="30">
        <v>1</v>
      </c>
      <c r="D4019" s="30">
        <v>1</v>
      </c>
      <c r="F4019" s="24" t="str">
        <f>IFERROR(MATCH(A4019,기사별유입!$J$3:$J$3072,0),"")</f>
        <v/>
      </c>
      <c r="G4019" s="24" t="str">
        <f>IF(F4019="","",F4019&amp;"@"&amp;COUNTIF($F$1:F4019,F4019))</f>
        <v/>
      </c>
      <c r="H4019" s="24" t="str">
        <f t="shared" si="62"/>
        <v>직접유입</v>
      </c>
      <c r="J4019" s="24" t="str">
        <f>IF(F4019="","",INDEX('기사 리스트'!B:B,MATCH("https://skinnonews.com"&amp;A4019,'기사 리스트'!C:C,0)))</f>
        <v/>
      </c>
    </row>
    <row r="4020" spans="1:10">
      <c r="A4020" s="30" t="s">
        <v>1828</v>
      </c>
      <c r="B4020" s="30" t="s">
        <v>2911</v>
      </c>
      <c r="C4020" s="30">
        <v>1</v>
      </c>
      <c r="D4020" s="30">
        <v>1</v>
      </c>
      <c r="F4020" s="24" t="str">
        <f>IFERROR(MATCH(A4020,기사별유입!$J$3:$J$3072,0),"")</f>
        <v/>
      </c>
      <c r="G4020" s="24" t="str">
        <f>IF(F4020="","",F4020&amp;"@"&amp;COUNTIF($F$1:F4020,F4020))</f>
        <v/>
      </c>
      <c r="H4020" s="24" t="str">
        <f t="shared" si="62"/>
        <v>Naver 검색</v>
      </c>
      <c r="J4020" s="24" t="str">
        <f>IF(F4020="","",INDEX('기사 리스트'!B:B,MATCH("https://skinnonews.com"&amp;A4020,'기사 리스트'!C:C,0)))</f>
        <v/>
      </c>
    </row>
    <row r="4021" spans="1:10">
      <c r="A4021" s="30" t="s">
        <v>1260</v>
      </c>
      <c r="B4021" s="30" t="s">
        <v>2986</v>
      </c>
      <c r="C4021" s="30">
        <v>1</v>
      </c>
      <c r="D4021" s="30">
        <v>1</v>
      </c>
      <c r="F4021" s="24">
        <f>IFERROR(MATCH(A4021,기사별유입!$J$3:$J$3072,0),"")</f>
        <v>51</v>
      </c>
      <c r="G4021" s="24" t="str">
        <f>IF(F4021="","",F4021&amp;"@"&amp;COUNTIF($F$1:F4021,F4021))</f>
        <v>51@3</v>
      </c>
      <c r="H4021" s="24" t="str">
        <f t="shared" si="62"/>
        <v>Gemini.google.com</v>
      </c>
      <c r="J4021" s="24" t="str">
        <f>IF(F4021="","",INDEX('기사 리스트'!B:B,MATCH("https://skinnonews.com"&amp;A4021,'기사 리스트'!C:C,0)))</f>
        <v>새 학기 계획 세우기 – 효율적인 스케줄 관리법 ‘불렛저널(bullet journal)’이란?</v>
      </c>
    </row>
    <row r="4022" spans="1:10">
      <c r="A4022" s="30" t="s">
        <v>1260</v>
      </c>
      <c r="B4022" s="30" t="s">
        <v>2930</v>
      </c>
      <c r="C4022" s="30">
        <v>1</v>
      </c>
      <c r="D4022" s="30">
        <v>1</v>
      </c>
      <c r="F4022" s="24">
        <f>IFERROR(MATCH(A4022,기사별유입!$J$3:$J$3072,0),"")</f>
        <v>51</v>
      </c>
      <c r="G4022" s="24" t="str">
        <f>IF(F4022="","",F4022&amp;"@"&amp;COUNTIF($F$1:F4022,F4022))</f>
        <v>51@4</v>
      </c>
      <c r="H4022" s="24" t="str">
        <f t="shared" si="62"/>
        <v>M.blog.naver.com</v>
      </c>
      <c r="J4022" s="24" t="str">
        <f>IF(F4022="","",INDEX('기사 리스트'!B:B,MATCH("https://skinnonews.com"&amp;A4022,'기사 리스트'!C:C,0)))</f>
        <v>새 학기 계획 세우기 – 효율적인 스케줄 관리법 ‘불렛저널(bullet journal)’이란?</v>
      </c>
    </row>
    <row r="4023" spans="1:10">
      <c r="A4023" s="30" t="s">
        <v>1260</v>
      </c>
      <c r="B4023" s="30" t="s">
        <v>2991</v>
      </c>
      <c r="C4023" s="30">
        <v>1</v>
      </c>
      <c r="D4023" s="30">
        <v>1</v>
      </c>
      <c r="F4023" s="24">
        <f>IFERROR(MATCH(A4023,기사별유입!$J$3:$J$3072,0),"")</f>
        <v>51</v>
      </c>
      <c r="G4023" s="24" t="str">
        <f>IF(F4023="","",F4023&amp;"@"&amp;COUNTIF($F$1:F4023,F4023))</f>
        <v>51@5</v>
      </c>
      <c r="H4023" s="24" t="str">
        <f t="shared" si="62"/>
        <v>Publish.obsidian.md</v>
      </c>
      <c r="J4023" s="24" t="str">
        <f>IF(F4023="","",INDEX('기사 리스트'!B:B,MATCH("https://skinnonews.com"&amp;A4023,'기사 리스트'!C:C,0)))</f>
        <v>새 학기 계획 세우기 – 효율적인 스케줄 관리법 ‘불렛저널(bullet journal)’이란?</v>
      </c>
    </row>
    <row r="4024" spans="1:10">
      <c r="A4024" s="30" t="s">
        <v>3290</v>
      </c>
      <c r="B4024" s="30" t="s">
        <v>2910</v>
      </c>
      <c r="C4024" s="30">
        <v>1</v>
      </c>
      <c r="D4024" s="30">
        <v>1</v>
      </c>
      <c r="F4024" s="24" t="str">
        <f>IFERROR(MATCH(A4024,기사별유입!$J$3:$J$3072,0),"")</f>
        <v/>
      </c>
      <c r="G4024" s="24" t="str">
        <f>IF(F4024="","",F4024&amp;"@"&amp;COUNTIF($F$1:F4024,F4024))</f>
        <v/>
      </c>
      <c r="H4024" s="24" t="str">
        <f t="shared" si="62"/>
        <v>Google 검색</v>
      </c>
      <c r="J4024" s="24" t="str">
        <f>IF(F4024="","",INDEX('기사 리스트'!B:B,MATCH("https://skinnonews.com"&amp;A4024,'기사 리스트'!C:C,0)))</f>
        <v/>
      </c>
    </row>
    <row r="4025" spans="1:10">
      <c r="A4025" s="30" t="s">
        <v>3987</v>
      </c>
      <c r="B4025" s="30" t="s">
        <v>2910</v>
      </c>
      <c r="C4025" s="30">
        <v>1</v>
      </c>
      <c r="D4025" s="30">
        <v>1</v>
      </c>
      <c r="F4025" s="24" t="str">
        <f>IFERROR(MATCH(A4025,기사별유입!$J$3:$J$3072,0),"")</f>
        <v/>
      </c>
      <c r="G4025" s="24" t="str">
        <f>IF(F4025="","",F4025&amp;"@"&amp;COUNTIF($F$1:F4025,F4025))</f>
        <v/>
      </c>
      <c r="H4025" s="24" t="str">
        <f t="shared" si="62"/>
        <v>Google 검색</v>
      </c>
      <c r="J4025" s="24" t="str">
        <f>IF(F4025="","",INDEX('기사 리스트'!B:B,MATCH("https://skinnonews.com"&amp;A4025,'기사 리스트'!C:C,0)))</f>
        <v/>
      </c>
    </row>
    <row r="4026" spans="1:10">
      <c r="A4026" s="30" t="s">
        <v>3988</v>
      </c>
      <c r="B4026" s="30" t="s">
        <v>2910</v>
      </c>
      <c r="C4026" s="30">
        <v>1</v>
      </c>
      <c r="D4026" s="30">
        <v>1</v>
      </c>
      <c r="F4026" s="24" t="str">
        <f>IFERROR(MATCH(A4026,기사별유입!$J$3:$J$3072,0),"")</f>
        <v/>
      </c>
      <c r="G4026" s="24" t="str">
        <f>IF(F4026="","",F4026&amp;"@"&amp;COUNTIF($F$1:F4026,F4026))</f>
        <v/>
      </c>
      <c r="H4026" s="24" t="str">
        <f t="shared" si="62"/>
        <v>Google 검색</v>
      </c>
      <c r="J4026" s="24" t="str">
        <f>IF(F4026="","",INDEX('기사 리스트'!B:B,MATCH("https://skinnonews.com"&amp;A4026,'기사 리스트'!C:C,0)))</f>
        <v/>
      </c>
    </row>
    <row r="4027" spans="1:10">
      <c r="A4027" s="30" t="s">
        <v>2552</v>
      </c>
      <c r="B4027" s="30" t="s">
        <v>2910</v>
      </c>
      <c r="C4027" s="30">
        <v>1</v>
      </c>
      <c r="D4027" s="30">
        <v>1</v>
      </c>
      <c r="F4027" s="24" t="str">
        <f>IFERROR(MATCH(A4027,기사별유입!$J$3:$J$3072,0),"")</f>
        <v/>
      </c>
      <c r="G4027" s="24" t="str">
        <f>IF(F4027="","",F4027&amp;"@"&amp;COUNTIF($F$1:F4027,F4027))</f>
        <v/>
      </c>
      <c r="H4027" s="24" t="str">
        <f t="shared" si="62"/>
        <v>Google 검색</v>
      </c>
      <c r="J4027" s="24" t="str">
        <f>IF(F4027="","",INDEX('기사 리스트'!B:B,MATCH("https://skinnonews.com"&amp;A4027,'기사 리스트'!C:C,0)))</f>
        <v/>
      </c>
    </row>
    <row r="4028" spans="1:10">
      <c r="A4028" s="30" t="s">
        <v>3989</v>
      </c>
      <c r="B4028" s="30" t="s">
        <v>2910</v>
      </c>
      <c r="C4028" s="30">
        <v>1</v>
      </c>
      <c r="D4028" s="30">
        <v>1</v>
      </c>
      <c r="F4028" s="24" t="str">
        <f>IFERROR(MATCH(A4028,기사별유입!$J$3:$J$3072,0),"")</f>
        <v/>
      </c>
      <c r="G4028" s="24" t="str">
        <f>IF(F4028="","",F4028&amp;"@"&amp;COUNTIF($F$1:F4028,F4028))</f>
        <v/>
      </c>
      <c r="H4028" s="24" t="str">
        <f t="shared" si="62"/>
        <v>Google 검색</v>
      </c>
      <c r="J4028" s="24" t="str">
        <f>IF(F4028="","",INDEX('기사 리스트'!B:B,MATCH("https://skinnonews.com"&amp;A4028,'기사 리스트'!C:C,0)))</f>
        <v/>
      </c>
    </row>
    <row r="4029" spans="1:10">
      <c r="A4029" s="30" t="s">
        <v>2738</v>
      </c>
      <c r="B4029" s="30" t="s">
        <v>2911</v>
      </c>
      <c r="C4029" s="30">
        <v>1</v>
      </c>
      <c r="D4029" s="30">
        <v>1</v>
      </c>
      <c r="F4029" s="24" t="str">
        <f>IFERROR(MATCH(A4029,기사별유입!$J$3:$J$3072,0),"")</f>
        <v/>
      </c>
      <c r="G4029" s="24" t="str">
        <f>IF(F4029="","",F4029&amp;"@"&amp;COUNTIF($F$1:F4029,F4029))</f>
        <v/>
      </c>
      <c r="H4029" s="24" t="str">
        <f t="shared" si="62"/>
        <v>Naver 검색</v>
      </c>
      <c r="J4029" s="24" t="str">
        <f>IF(F4029="","",INDEX('기사 리스트'!B:B,MATCH("https://skinnonews.com"&amp;A4029,'기사 리스트'!C:C,0)))</f>
        <v/>
      </c>
    </row>
    <row r="4030" spans="1:10">
      <c r="A4030" s="30" t="s">
        <v>1992</v>
      </c>
      <c r="B4030" s="30" t="s">
        <v>2910</v>
      </c>
      <c r="C4030" s="30">
        <v>1</v>
      </c>
      <c r="D4030" s="30">
        <v>1</v>
      </c>
      <c r="F4030" s="24" t="str">
        <f>IFERROR(MATCH(A4030,기사별유입!$J$3:$J$3072,0),"")</f>
        <v/>
      </c>
      <c r="G4030" s="24" t="str">
        <f>IF(F4030="","",F4030&amp;"@"&amp;COUNTIF($F$1:F4030,F4030))</f>
        <v/>
      </c>
      <c r="H4030" s="24" t="str">
        <f t="shared" si="62"/>
        <v>Google 검색</v>
      </c>
      <c r="J4030" s="24" t="str">
        <f>IF(F4030="","",INDEX('기사 리스트'!B:B,MATCH("https://skinnonews.com"&amp;A4030,'기사 리스트'!C:C,0)))</f>
        <v/>
      </c>
    </row>
    <row r="4031" spans="1:10">
      <c r="A4031" s="30" t="s">
        <v>1993</v>
      </c>
      <c r="B4031" s="30" t="s">
        <v>2910</v>
      </c>
      <c r="C4031" s="30">
        <v>1</v>
      </c>
      <c r="D4031" s="30">
        <v>1</v>
      </c>
      <c r="F4031" s="24" t="str">
        <f>IFERROR(MATCH(A4031,기사별유입!$J$3:$J$3072,0),"")</f>
        <v/>
      </c>
      <c r="G4031" s="24" t="str">
        <f>IF(F4031="","",F4031&amp;"@"&amp;COUNTIF($F$1:F4031,F4031))</f>
        <v/>
      </c>
      <c r="H4031" s="24" t="str">
        <f t="shared" si="62"/>
        <v>Google 검색</v>
      </c>
      <c r="J4031" s="24" t="str">
        <f>IF(F4031="","",INDEX('기사 리스트'!B:B,MATCH("https://skinnonews.com"&amp;A4031,'기사 리스트'!C:C,0)))</f>
        <v/>
      </c>
    </row>
    <row r="4032" spans="1:10">
      <c r="A4032" s="30" t="s">
        <v>1993</v>
      </c>
      <c r="B4032" s="30" t="s">
        <v>2998</v>
      </c>
      <c r="C4032" s="30">
        <v>1</v>
      </c>
      <c r="D4032" s="30">
        <v>1</v>
      </c>
      <c r="F4032" s="24" t="str">
        <f>IFERROR(MATCH(A4032,기사별유입!$J$3:$J$3072,0),"")</f>
        <v/>
      </c>
      <c r="G4032" s="24" t="str">
        <f>IF(F4032="","",F4032&amp;"@"&amp;COUNTIF($F$1:F4032,F4032))</f>
        <v/>
      </c>
      <c r="H4032" s="24" t="str">
        <f t="shared" si="62"/>
        <v>Search.zum.com</v>
      </c>
      <c r="J4032" s="24" t="str">
        <f>IF(F4032="","",INDEX('기사 리스트'!B:B,MATCH("https://skinnonews.com"&amp;A4032,'기사 리스트'!C:C,0)))</f>
        <v/>
      </c>
    </row>
    <row r="4033" spans="1:10">
      <c r="A4033" s="30" t="s">
        <v>3990</v>
      </c>
      <c r="B4033" s="30" t="s">
        <v>2910</v>
      </c>
      <c r="C4033" s="30">
        <v>1</v>
      </c>
      <c r="D4033" s="30">
        <v>1</v>
      </c>
      <c r="F4033" s="24" t="str">
        <f>IFERROR(MATCH(A4033,기사별유입!$J$3:$J$3072,0),"")</f>
        <v/>
      </c>
      <c r="G4033" s="24" t="str">
        <f>IF(F4033="","",F4033&amp;"@"&amp;COUNTIF($F$1:F4033,F4033))</f>
        <v/>
      </c>
      <c r="H4033" s="24" t="str">
        <f t="shared" si="62"/>
        <v>Google 검색</v>
      </c>
      <c r="J4033" s="24" t="str">
        <f>IF(F4033="","",INDEX('기사 리스트'!B:B,MATCH("https://skinnonews.com"&amp;A4033,'기사 리스트'!C:C,0)))</f>
        <v/>
      </c>
    </row>
    <row r="4034" spans="1:10">
      <c r="A4034" s="30" t="s">
        <v>3991</v>
      </c>
      <c r="B4034" s="30" t="s">
        <v>2910</v>
      </c>
      <c r="C4034" s="30">
        <v>1</v>
      </c>
      <c r="D4034" s="30">
        <v>1</v>
      </c>
      <c r="F4034" s="24" t="str">
        <f>IFERROR(MATCH(A4034,기사별유입!$J$3:$J$3072,0),"")</f>
        <v/>
      </c>
      <c r="G4034" s="24" t="str">
        <f>IF(F4034="","",F4034&amp;"@"&amp;COUNTIF($F$1:F4034,F4034))</f>
        <v/>
      </c>
      <c r="H4034" s="24" t="str">
        <f t="shared" si="62"/>
        <v>Google 검색</v>
      </c>
      <c r="J4034" s="24" t="str">
        <f>IF(F4034="","",INDEX('기사 리스트'!B:B,MATCH("https://skinnonews.com"&amp;A4034,'기사 리스트'!C:C,0)))</f>
        <v/>
      </c>
    </row>
    <row r="4035" spans="1:10">
      <c r="A4035" s="30" t="s">
        <v>3992</v>
      </c>
      <c r="B4035" s="30" t="s">
        <v>2910</v>
      </c>
      <c r="C4035" s="30">
        <v>1</v>
      </c>
      <c r="D4035" s="30">
        <v>1</v>
      </c>
      <c r="F4035" s="24" t="str">
        <f>IFERROR(MATCH(A4035,기사별유입!$J$3:$J$3072,0),"")</f>
        <v/>
      </c>
      <c r="G4035" s="24" t="str">
        <f>IF(F4035="","",F4035&amp;"@"&amp;COUNTIF($F$1:F4035,F4035))</f>
        <v/>
      </c>
      <c r="H4035" s="24" t="str">
        <f t="shared" ref="H4035:H4098" si="63">IF(B4035="naver","Naver 검색",IF(B4035="google","Google 검색",IF(B4035="(direct)","직접유입",UPPER(LEFT(B4035,1))&amp;MID(B4035,2,99))))</f>
        <v>Google 검색</v>
      </c>
      <c r="J4035" s="24" t="str">
        <f>IF(F4035="","",INDEX('기사 리스트'!B:B,MATCH("https://skinnonews.com"&amp;A4035,'기사 리스트'!C:C,0)))</f>
        <v/>
      </c>
    </row>
    <row r="4036" spans="1:10">
      <c r="A4036" s="30" t="s">
        <v>3993</v>
      </c>
      <c r="B4036" s="30" t="s">
        <v>2910</v>
      </c>
      <c r="C4036" s="30">
        <v>1</v>
      </c>
      <c r="D4036" s="30">
        <v>1</v>
      </c>
      <c r="F4036" s="24" t="str">
        <f>IFERROR(MATCH(A4036,기사별유입!$J$3:$J$3072,0),"")</f>
        <v/>
      </c>
      <c r="G4036" s="24" t="str">
        <f>IF(F4036="","",F4036&amp;"@"&amp;COUNTIF($F$1:F4036,F4036))</f>
        <v/>
      </c>
      <c r="H4036" s="24" t="str">
        <f t="shared" si="63"/>
        <v>Google 검색</v>
      </c>
      <c r="J4036" s="24" t="str">
        <f>IF(F4036="","",INDEX('기사 리스트'!B:B,MATCH("https://skinnonews.com"&amp;A4036,'기사 리스트'!C:C,0)))</f>
        <v/>
      </c>
    </row>
    <row r="4037" spans="1:10">
      <c r="A4037" s="30" t="s">
        <v>1610</v>
      </c>
      <c r="B4037" s="30" t="s">
        <v>2946</v>
      </c>
      <c r="C4037" s="30">
        <v>1</v>
      </c>
      <c r="D4037" s="30">
        <v>1</v>
      </c>
      <c r="F4037" s="24" t="str">
        <f>IFERROR(MATCH(A4037,기사별유입!$J$3:$J$3072,0),"")</f>
        <v/>
      </c>
      <c r="G4037" s="24" t="str">
        <f>IF(F4037="","",F4037&amp;"@"&amp;COUNTIF($F$1:F4037,F4037))</f>
        <v/>
      </c>
      <c r="H4037" s="24" t="str">
        <f t="shared" si="63"/>
        <v>(not set)</v>
      </c>
      <c r="J4037" s="24" t="str">
        <f>IF(F4037="","",INDEX('기사 리스트'!B:B,MATCH("https://skinnonews.com"&amp;A4037,'기사 리스트'!C:C,0)))</f>
        <v/>
      </c>
    </row>
    <row r="4038" spans="1:10">
      <c r="A4038" s="30" t="s">
        <v>3994</v>
      </c>
      <c r="B4038" s="30" t="s">
        <v>2911</v>
      </c>
      <c r="C4038" s="30">
        <v>1</v>
      </c>
      <c r="D4038" s="30">
        <v>1</v>
      </c>
      <c r="F4038" s="24" t="str">
        <f>IFERROR(MATCH(A4038,기사별유입!$J$3:$J$3072,0),"")</f>
        <v/>
      </c>
      <c r="G4038" s="24" t="str">
        <f>IF(F4038="","",F4038&amp;"@"&amp;COUNTIF($F$1:F4038,F4038))</f>
        <v/>
      </c>
      <c r="H4038" s="24" t="str">
        <f t="shared" si="63"/>
        <v>Naver 검색</v>
      </c>
      <c r="J4038" s="24" t="str">
        <f>IF(F4038="","",INDEX('기사 리스트'!B:B,MATCH("https://skinnonews.com"&amp;A4038,'기사 리스트'!C:C,0)))</f>
        <v/>
      </c>
    </row>
    <row r="4039" spans="1:10">
      <c r="A4039" s="30" t="s">
        <v>3292</v>
      </c>
      <c r="B4039" s="30" t="s">
        <v>2910</v>
      </c>
      <c r="C4039" s="30">
        <v>1</v>
      </c>
      <c r="D4039" s="30">
        <v>1</v>
      </c>
      <c r="F4039" s="24" t="str">
        <f>IFERROR(MATCH(A4039,기사별유입!$J$3:$J$3072,0),"")</f>
        <v/>
      </c>
      <c r="G4039" s="24" t="str">
        <f>IF(F4039="","",F4039&amp;"@"&amp;COUNTIF($F$1:F4039,F4039))</f>
        <v/>
      </c>
      <c r="H4039" s="24" t="str">
        <f t="shared" si="63"/>
        <v>Google 검색</v>
      </c>
      <c r="J4039" s="24" t="str">
        <f>IF(F4039="","",INDEX('기사 리스트'!B:B,MATCH("https://skinnonews.com"&amp;A4039,'기사 리스트'!C:C,0)))</f>
        <v/>
      </c>
    </row>
    <row r="4040" spans="1:10">
      <c r="A4040" s="30" t="s">
        <v>3612</v>
      </c>
      <c r="B4040" s="30" t="s">
        <v>2910</v>
      </c>
      <c r="C4040" s="30">
        <v>1</v>
      </c>
      <c r="D4040" s="30">
        <v>1</v>
      </c>
      <c r="F4040" s="24" t="str">
        <f>IFERROR(MATCH(A4040,기사별유입!$J$3:$J$3072,0),"")</f>
        <v/>
      </c>
      <c r="G4040" s="24" t="str">
        <f>IF(F4040="","",F4040&amp;"@"&amp;COUNTIF($F$1:F4040,F4040))</f>
        <v/>
      </c>
      <c r="H4040" s="24" t="str">
        <f t="shared" si="63"/>
        <v>Google 검색</v>
      </c>
      <c r="J4040" s="24" t="str">
        <f>IF(F4040="","",INDEX('기사 리스트'!B:B,MATCH("https://skinnonews.com"&amp;A4040,'기사 리스트'!C:C,0)))</f>
        <v/>
      </c>
    </row>
    <row r="4041" spans="1:10">
      <c r="A4041" s="30" t="s">
        <v>3612</v>
      </c>
      <c r="B4041" s="30" t="s">
        <v>2911</v>
      </c>
      <c r="C4041" s="30">
        <v>1</v>
      </c>
      <c r="D4041" s="30">
        <v>1</v>
      </c>
      <c r="F4041" s="24" t="str">
        <f>IFERROR(MATCH(A4041,기사별유입!$J$3:$J$3072,0),"")</f>
        <v/>
      </c>
      <c r="G4041" s="24" t="str">
        <f>IF(F4041="","",F4041&amp;"@"&amp;COUNTIF($F$1:F4041,F4041))</f>
        <v/>
      </c>
      <c r="H4041" s="24" t="str">
        <f t="shared" si="63"/>
        <v>Naver 검색</v>
      </c>
      <c r="J4041" s="24" t="str">
        <f>IF(F4041="","",INDEX('기사 리스트'!B:B,MATCH("https://skinnonews.com"&amp;A4041,'기사 리스트'!C:C,0)))</f>
        <v/>
      </c>
    </row>
    <row r="4042" spans="1:10">
      <c r="A4042" s="30" t="s">
        <v>3612</v>
      </c>
      <c r="B4042" s="30" t="s">
        <v>2915</v>
      </c>
      <c r="C4042" s="30">
        <v>1</v>
      </c>
      <c r="D4042" s="30">
        <v>1</v>
      </c>
      <c r="F4042" s="24" t="str">
        <f>IFERROR(MATCH(A4042,기사별유입!$J$3:$J$3072,0),"")</f>
        <v/>
      </c>
      <c r="G4042" s="24" t="str">
        <f>IF(F4042="","",F4042&amp;"@"&amp;COUNTIF($F$1:F4042,F4042))</f>
        <v/>
      </c>
      <c r="H4042" s="24" t="str">
        <f t="shared" si="63"/>
        <v>Skgeocentric.com</v>
      </c>
      <c r="J4042" s="24" t="str">
        <f>IF(F4042="","",INDEX('기사 리스트'!B:B,MATCH("https://skinnonews.com"&amp;A4042,'기사 리스트'!C:C,0)))</f>
        <v/>
      </c>
    </row>
    <row r="4043" spans="1:10">
      <c r="A4043" s="30" t="s">
        <v>1306</v>
      </c>
      <c r="B4043" s="30" t="s">
        <v>2962</v>
      </c>
      <c r="C4043" s="30">
        <v>1</v>
      </c>
      <c r="D4043" s="30">
        <v>1</v>
      </c>
      <c r="F4043" s="24" t="str">
        <f>IFERROR(MATCH(A4043,기사별유입!$J$3:$J$3072,0),"")</f>
        <v/>
      </c>
      <c r="G4043" s="24" t="str">
        <f>IF(F4043="","",F4043&amp;"@"&amp;COUNTIF($F$1:F4043,F4043))</f>
        <v/>
      </c>
      <c r="H4043" s="24" t="str">
        <f t="shared" si="63"/>
        <v>Link.naver.com</v>
      </c>
      <c r="J4043" s="24" t="str">
        <f>IF(F4043="","",INDEX('기사 리스트'!B:B,MATCH("https://skinnonews.com"&amp;A4043,'기사 리스트'!C:C,0)))</f>
        <v/>
      </c>
    </row>
    <row r="4044" spans="1:10">
      <c r="A4044" s="30" t="s">
        <v>1611</v>
      </c>
      <c r="B4044" s="30" t="s">
        <v>2911</v>
      </c>
      <c r="C4044" s="30">
        <v>1</v>
      </c>
      <c r="D4044" s="30">
        <v>1</v>
      </c>
      <c r="F4044" s="24" t="str">
        <f>IFERROR(MATCH(A4044,기사별유입!$J$3:$J$3072,0),"")</f>
        <v/>
      </c>
      <c r="G4044" s="24" t="str">
        <f>IF(F4044="","",F4044&amp;"@"&amp;COUNTIF($F$1:F4044,F4044))</f>
        <v/>
      </c>
      <c r="H4044" s="24" t="str">
        <f t="shared" si="63"/>
        <v>Naver 검색</v>
      </c>
      <c r="J4044" s="24" t="str">
        <f>IF(F4044="","",INDEX('기사 리스트'!B:B,MATCH("https://skinnonews.com"&amp;A4044,'기사 리스트'!C:C,0)))</f>
        <v/>
      </c>
    </row>
    <row r="4045" spans="1:10">
      <c r="A4045" s="30" t="s">
        <v>3293</v>
      </c>
      <c r="B4045" s="30" t="s">
        <v>2910</v>
      </c>
      <c r="C4045" s="30">
        <v>1</v>
      </c>
      <c r="D4045" s="30">
        <v>1</v>
      </c>
      <c r="F4045" s="24" t="str">
        <f>IFERROR(MATCH(A4045,기사별유입!$J$3:$J$3072,0),"")</f>
        <v/>
      </c>
      <c r="G4045" s="24" t="str">
        <f>IF(F4045="","",F4045&amp;"@"&amp;COUNTIF($F$1:F4045,F4045))</f>
        <v/>
      </c>
      <c r="H4045" s="24" t="str">
        <f t="shared" si="63"/>
        <v>Google 검색</v>
      </c>
      <c r="J4045" s="24" t="str">
        <f>IF(F4045="","",INDEX('기사 리스트'!B:B,MATCH("https://skinnonews.com"&amp;A4045,'기사 리스트'!C:C,0)))</f>
        <v/>
      </c>
    </row>
    <row r="4046" spans="1:10">
      <c r="A4046" s="30" t="s">
        <v>1414</v>
      </c>
      <c r="B4046" s="30" t="s">
        <v>2930</v>
      </c>
      <c r="C4046" s="30">
        <v>1</v>
      </c>
      <c r="D4046" s="30">
        <v>1</v>
      </c>
      <c r="F4046" s="24" t="str">
        <f>IFERROR(MATCH(A4046,기사별유입!$J$3:$J$3072,0),"")</f>
        <v/>
      </c>
      <c r="G4046" s="24" t="str">
        <f>IF(F4046="","",F4046&amp;"@"&amp;COUNTIF($F$1:F4046,F4046))</f>
        <v/>
      </c>
      <c r="H4046" s="24" t="str">
        <f t="shared" si="63"/>
        <v>M.blog.naver.com</v>
      </c>
      <c r="J4046" s="24" t="str">
        <f>IF(F4046="","",INDEX('기사 리스트'!B:B,MATCH("https://skinnonews.com"&amp;A4046,'기사 리스트'!C:C,0)))</f>
        <v/>
      </c>
    </row>
    <row r="4047" spans="1:10">
      <c r="A4047" s="30" t="s">
        <v>1414</v>
      </c>
      <c r="B4047" s="30" t="s">
        <v>2925</v>
      </c>
      <c r="C4047" s="30">
        <v>1</v>
      </c>
      <c r="D4047" s="30">
        <v>1</v>
      </c>
      <c r="F4047" s="24" t="str">
        <f>IFERROR(MATCH(A4047,기사별유입!$J$3:$J$3072,0),"")</f>
        <v/>
      </c>
      <c r="G4047" s="24" t="str">
        <f>IF(F4047="","",F4047&amp;"@"&amp;COUNTIF($F$1:F4047,F4047))</f>
        <v/>
      </c>
      <c r="H4047" s="24" t="str">
        <f t="shared" si="63"/>
        <v>Naver.com</v>
      </c>
      <c r="J4047" s="24" t="str">
        <f>IF(F4047="","",INDEX('기사 리스트'!B:B,MATCH("https://skinnonews.com"&amp;A4047,'기사 리스트'!C:C,0)))</f>
        <v/>
      </c>
    </row>
    <row r="4048" spans="1:10">
      <c r="A4048" s="30" t="s">
        <v>3995</v>
      </c>
      <c r="B4048" s="30" t="s">
        <v>2910</v>
      </c>
      <c r="C4048" s="30">
        <v>1</v>
      </c>
      <c r="D4048" s="30">
        <v>1</v>
      </c>
      <c r="F4048" s="24" t="str">
        <f>IFERROR(MATCH(A4048,기사별유입!$J$3:$J$3072,0),"")</f>
        <v/>
      </c>
      <c r="G4048" s="24" t="str">
        <f>IF(F4048="","",F4048&amp;"@"&amp;COUNTIF($F$1:F4048,F4048))</f>
        <v/>
      </c>
      <c r="H4048" s="24" t="str">
        <f t="shared" si="63"/>
        <v>Google 검색</v>
      </c>
      <c r="J4048" s="24" t="str">
        <f>IF(F4048="","",INDEX('기사 리스트'!B:B,MATCH("https://skinnonews.com"&amp;A4048,'기사 리스트'!C:C,0)))</f>
        <v/>
      </c>
    </row>
    <row r="4049" spans="1:10">
      <c r="A4049" s="30" t="s">
        <v>3996</v>
      </c>
      <c r="B4049" s="30" t="s">
        <v>2910</v>
      </c>
      <c r="C4049" s="30">
        <v>1</v>
      </c>
      <c r="D4049" s="30">
        <v>1</v>
      </c>
      <c r="F4049" s="24" t="str">
        <f>IFERROR(MATCH(A4049,기사별유입!$J$3:$J$3072,0),"")</f>
        <v/>
      </c>
      <c r="G4049" s="24" t="str">
        <f>IF(F4049="","",F4049&amp;"@"&amp;COUNTIF($F$1:F4049,F4049))</f>
        <v/>
      </c>
      <c r="H4049" s="24" t="str">
        <f t="shared" si="63"/>
        <v>Google 검색</v>
      </c>
      <c r="J4049" s="24" t="str">
        <f>IF(F4049="","",INDEX('기사 리스트'!B:B,MATCH("https://skinnonews.com"&amp;A4049,'기사 리스트'!C:C,0)))</f>
        <v/>
      </c>
    </row>
    <row r="4050" spans="1:10">
      <c r="A4050" s="30" t="s">
        <v>3151</v>
      </c>
      <c r="B4050" s="30" t="s">
        <v>2910</v>
      </c>
      <c r="C4050" s="30">
        <v>1</v>
      </c>
      <c r="D4050" s="30">
        <v>1</v>
      </c>
      <c r="F4050" s="24" t="str">
        <f>IFERROR(MATCH(A4050,기사별유입!$J$3:$J$3072,0),"")</f>
        <v/>
      </c>
      <c r="G4050" s="24" t="str">
        <f>IF(F4050="","",F4050&amp;"@"&amp;COUNTIF($F$1:F4050,F4050))</f>
        <v/>
      </c>
      <c r="H4050" s="24" t="str">
        <f t="shared" si="63"/>
        <v>Google 검색</v>
      </c>
      <c r="J4050" s="24" t="str">
        <f>IF(F4050="","",INDEX('기사 리스트'!B:B,MATCH("https://skinnonews.com"&amp;A4050,'기사 리스트'!C:C,0)))</f>
        <v/>
      </c>
    </row>
    <row r="4051" spans="1:10">
      <c r="A4051" s="30" t="s">
        <v>2553</v>
      </c>
      <c r="B4051" s="30" t="s">
        <v>2910</v>
      </c>
      <c r="C4051" s="30">
        <v>1</v>
      </c>
      <c r="D4051" s="30">
        <v>1</v>
      </c>
      <c r="F4051" s="24" t="str">
        <f>IFERROR(MATCH(A4051,기사별유입!$J$3:$J$3072,0),"")</f>
        <v/>
      </c>
      <c r="G4051" s="24" t="str">
        <f>IF(F4051="","",F4051&amp;"@"&amp;COUNTIF($F$1:F4051,F4051))</f>
        <v/>
      </c>
      <c r="H4051" s="24" t="str">
        <f t="shared" si="63"/>
        <v>Google 검색</v>
      </c>
      <c r="J4051" s="24" t="str">
        <f>IF(F4051="","",INDEX('기사 리스트'!B:B,MATCH("https://skinnonews.com"&amp;A4051,'기사 리스트'!C:C,0)))</f>
        <v/>
      </c>
    </row>
    <row r="4052" spans="1:10">
      <c r="A4052" s="30" t="s">
        <v>2553</v>
      </c>
      <c r="B4052" s="30" t="s">
        <v>2948</v>
      </c>
      <c r="C4052" s="30">
        <v>1</v>
      </c>
      <c r="D4052" s="30">
        <v>1</v>
      </c>
      <c r="F4052" s="24" t="str">
        <f>IFERROR(MATCH(A4052,기사별유입!$J$3:$J$3072,0),"")</f>
        <v/>
      </c>
      <c r="G4052" s="24" t="str">
        <f>IF(F4052="","",F4052&amp;"@"&amp;COUNTIF($F$1:F4052,F4052))</f>
        <v/>
      </c>
      <c r="H4052" s="24" t="str">
        <f t="shared" si="63"/>
        <v>Lens.google.com</v>
      </c>
      <c r="J4052" s="24" t="str">
        <f>IF(F4052="","",INDEX('기사 리스트'!B:B,MATCH("https://skinnonews.com"&amp;A4052,'기사 리스트'!C:C,0)))</f>
        <v/>
      </c>
    </row>
    <row r="4053" spans="1:10">
      <c r="A4053" s="30" t="s">
        <v>3997</v>
      </c>
      <c r="B4053" s="30" t="s">
        <v>2910</v>
      </c>
      <c r="C4053" s="30">
        <v>1</v>
      </c>
      <c r="D4053" s="30">
        <v>1</v>
      </c>
      <c r="F4053" s="24" t="str">
        <f>IFERROR(MATCH(A4053,기사별유입!$J$3:$J$3072,0),"")</f>
        <v/>
      </c>
      <c r="G4053" s="24" t="str">
        <f>IF(F4053="","",F4053&amp;"@"&amp;COUNTIF($F$1:F4053,F4053))</f>
        <v/>
      </c>
      <c r="H4053" s="24" t="str">
        <f t="shared" si="63"/>
        <v>Google 검색</v>
      </c>
      <c r="J4053" s="24" t="str">
        <f>IF(F4053="","",INDEX('기사 리스트'!B:B,MATCH("https://skinnonews.com"&amp;A4053,'기사 리스트'!C:C,0)))</f>
        <v/>
      </c>
    </row>
    <row r="4054" spans="1:10">
      <c r="A4054" s="30" t="s">
        <v>3998</v>
      </c>
      <c r="B4054" s="30" t="s">
        <v>2910</v>
      </c>
      <c r="C4054" s="30">
        <v>1</v>
      </c>
      <c r="D4054" s="30">
        <v>1</v>
      </c>
      <c r="F4054" s="24" t="str">
        <f>IFERROR(MATCH(A4054,기사별유입!$J$3:$J$3072,0),"")</f>
        <v/>
      </c>
      <c r="G4054" s="24" t="str">
        <f>IF(F4054="","",F4054&amp;"@"&amp;COUNTIF($F$1:F4054,F4054))</f>
        <v/>
      </c>
      <c r="H4054" s="24" t="str">
        <f t="shared" si="63"/>
        <v>Google 검색</v>
      </c>
      <c r="J4054" s="24" t="str">
        <f>IF(F4054="","",INDEX('기사 리스트'!B:B,MATCH("https://skinnonews.com"&amp;A4054,'기사 리스트'!C:C,0)))</f>
        <v/>
      </c>
    </row>
    <row r="4055" spans="1:10">
      <c r="A4055" s="30" t="s">
        <v>3999</v>
      </c>
      <c r="B4055" s="30" t="s">
        <v>2963</v>
      </c>
      <c r="C4055" s="30">
        <v>1</v>
      </c>
      <c r="D4055" s="30">
        <v>1</v>
      </c>
      <c r="F4055" s="24" t="str">
        <f>IFERROR(MATCH(A4055,기사별유입!$J$3:$J$3072,0),"")</f>
        <v/>
      </c>
      <c r="G4055" s="24" t="str">
        <f>IF(F4055="","",F4055&amp;"@"&amp;COUNTIF($F$1:F4055,F4055))</f>
        <v/>
      </c>
      <c r="H4055" s="24" t="str">
        <f t="shared" si="63"/>
        <v>Daum</v>
      </c>
      <c r="J4055" s="24" t="str">
        <f>IF(F4055="","",INDEX('기사 리스트'!B:B,MATCH("https://skinnonews.com"&amp;A4055,'기사 리스트'!C:C,0)))</f>
        <v/>
      </c>
    </row>
    <row r="4056" spans="1:10">
      <c r="A4056" s="30" t="s">
        <v>4000</v>
      </c>
      <c r="B4056" s="30" t="s">
        <v>2910</v>
      </c>
      <c r="C4056" s="30">
        <v>1</v>
      </c>
      <c r="D4056" s="30">
        <v>1</v>
      </c>
      <c r="F4056" s="24" t="str">
        <f>IFERROR(MATCH(A4056,기사별유입!$J$3:$J$3072,0),"")</f>
        <v/>
      </c>
      <c r="G4056" s="24" t="str">
        <f>IF(F4056="","",F4056&amp;"@"&amp;COUNTIF($F$1:F4056,F4056))</f>
        <v/>
      </c>
      <c r="H4056" s="24" t="str">
        <f t="shared" si="63"/>
        <v>Google 검색</v>
      </c>
      <c r="J4056" s="24" t="str">
        <f>IF(F4056="","",INDEX('기사 리스트'!B:B,MATCH("https://skinnonews.com"&amp;A4056,'기사 리스트'!C:C,0)))</f>
        <v/>
      </c>
    </row>
    <row r="4057" spans="1:10">
      <c r="A4057" s="30" t="s">
        <v>4001</v>
      </c>
      <c r="B4057" s="30" t="s">
        <v>2910</v>
      </c>
      <c r="C4057" s="30">
        <v>1</v>
      </c>
      <c r="D4057" s="30">
        <v>1</v>
      </c>
      <c r="F4057" s="24" t="str">
        <f>IFERROR(MATCH(A4057,기사별유입!$J$3:$J$3072,0),"")</f>
        <v/>
      </c>
      <c r="G4057" s="24" t="str">
        <f>IF(F4057="","",F4057&amp;"@"&amp;COUNTIF($F$1:F4057,F4057))</f>
        <v/>
      </c>
      <c r="H4057" s="24" t="str">
        <f t="shared" si="63"/>
        <v>Google 검색</v>
      </c>
      <c r="J4057" s="24" t="str">
        <f>IF(F4057="","",INDEX('기사 리스트'!B:B,MATCH("https://skinnonews.com"&amp;A4057,'기사 리스트'!C:C,0)))</f>
        <v/>
      </c>
    </row>
    <row r="4058" spans="1:10">
      <c r="A4058" s="30" t="s">
        <v>2410</v>
      </c>
      <c r="B4058" s="30" t="s">
        <v>2935</v>
      </c>
      <c r="C4058" s="30">
        <v>1</v>
      </c>
      <c r="D4058" s="30">
        <v>1</v>
      </c>
      <c r="F4058" s="24" t="str">
        <f>IFERROR(MATCH(A4058,기사별유입!$J$3:$J$3072,0),"")</f>
        <v/>
      </c>
      <c r="G4058" s="24" t="str">
        <f>IF(F4058="","",F4058&amp;"@"&amp;COUNTIF($F$1:F4058,F4058))</f>
        <v/>
      </c>
      <c r="H4058" s="24" t="str">
        <f t="shared" si="63"/>
        <v>M.search.naver.com</v>
      </c>
      <c r="J4058" s="24" t="str">
        <f>IF(F4058="","",INDEX('기사 리스트'!B:B,MATCH("https://skinnonews.com"&amp;A4058,'기사 리스트'!C:C,0)))</f>
        <v/>
      </c>
    </row>
    <row r="4059" spans="1:10">
      <c r="A4059" s="30" t="s">
        <v>2741</v>
      </c>
      <c r="B4059" s="30" t="s">
        <v>2911</v>
      </c>
      <c r="C4059" s="30">
        <v>1</v>
      </c>
      <c r="D4059" s="30">
        <v>1</v>
      </c>
      <c r="F4059" s="24" t="str">
        <f>IFERROR(MATCH(A4059,기사별유입!$J$3:$J$3072,0),"")</f>
        <v/>
      </c>
      <c r="G4059" s="24" t="str">
        <f>IF(F4059="","",F4059&amp;"@"&amp;COUNTIF($F$1:F4059,F4059))</f>
        <v/>
      </c>
      <c r="H4059" s="24" t="str">
        <f t="shared" si="63"/>
        <v>Naver 검색</v>
      </c>
      <c r="J4059" s="24" t="str">
        <f>IF(F4059="","",INDEX('기사 리스트'!B:B,MATCH("https://skinnonews.com"&amp;A4059,'기사 리스트'!C:C,0)))</f>
        <v/>
      </c>
    </row>
    <row r="4060" spans="1:10">
      <c r="A4060" s="30" t="s">
        <v>4002</v>
      </c>
      <c r="B4060" s="30" t="s">
        <v>2910</v>
      </c>
      <c r="C4060" s="30">
        <v>1</v>
      </c>
      <c r="D4060" s="30">
        <v>1</v>
      </c>
      <c r="F4060" s="24" t="str">
        <f>IFERROR(MATCH(A4060,기사별유입!$J$3:$J$3072,0),"")</f>
        <v/>
      </c>
      <c r="G4060" s="24" t="str">
        <f>IF(F4060="","",F4060&amp;"@"&amp;COUNTIF($F$1:F4060,F4060))</f>
        <v/>
      </c>
      <c r="H4060" s="24" t="str">
        <f t="shared" si="63"/>
        <v>Google 검색</v>
      </c>
      <c r="J4060" s="24" t="str">
        <f>IF(F4060="","",INDEX('기사 리스트'!B:B,MATCH("https://skinnonews.com"&amp;A4060,'기사 리스트'!C:C,0)))</f>
        <v/>
      </c>
    </row>
    <row r="4061" spans="1:10">
      <c r="A4061" s="30" t="s">
        <v>2742</v>
      </c>
      <c r="B4061" s="30" t="s">
        <v>2910</v>
      </c>
      <c r="C4061" s="30">
        <v>1</v>
      </c>
      <c r="D4061" s="30">
        <v>1</v>
      </c>
      <c r="F4061" s="24" t="str">
        <f>IFERROR(MATCH(A4061,기사별유입!$J$3:$J$3072,0),"")</f>
        <v/>
      </c>
      <c r="G4061" s="24" t="str">
        <f>IF(F4061="","",F4061&amp;"@"&amp;COUNTIF($F$1:F4061,F4061))</f>
        <v/>
      </c>
      <c r="H4061" s="24" t="str">
        <f t="shared" si="63"/>
        <v>Google 검색</v>
      </c>
      <c r="J4061" s="24" t="str">
        <f>IF(F4061="","",INDEX('기사 리스트'!B:B,MATCH("https://skinnonews.com"&amp;A4061,'기사 리스트'!C:C,0)))</f>
        <v/>
      </c>
    </row>
    <row r="4062" spans="1:10">
      <c r="A4062" s="30" t="s">
        <v>4003</v>
      </c>
      <c r="B4062" s="30" t="s">
        <v>2910</v>
      </c>
      <c r="C4062" s="30">
        <v>1</v>
      </c>
      <c r="D4062" s="30">
        <v>1</v>
      </c>
      <c r="F4062" s="24" t="str">
        <f>IFERROR(MATCH(A4062,기사별유입!$J$3:$J$3072,0),"")</f>
        <v/>
      </c>
      <c r="G4062" s="24" t="str">
        <f>IF(F4062="","",F4062&amp;"@"&amp;COUNTIF($F$1:F4062,F4062))</f>
        <v/>
      </c>
      <c r="H4062" s="24" t="str">
        <f t="shared" si="63"/>
        <v>Google 검색</v>
      </c>
      <c r="J4062" s="24" t="str">
        <f>IF(F4062="","",INDEX('기사 리스트'!B:B,MATCH("https://skinnonews.com"&amp;A4062,'기사 리스트'!C:C,0)))</f>
        <v/>
      </c>
    </row>
    <row r="4063" spans="1:10">
      <c r="A4063" s="30" t="s">
        <v>2743</v>
      </c>
      <c r="B4063" s="30" t="s">
        <v>2910</v>
      </c>
      <c r="C4063" s="30">
        <v>1</v>
      </c>
      <c r="D4063" s="30">
        <v>1</v>
      </c>
      <c r="F4063" s="24" t="str">
        <f>IFERROR(MATCH(A4063,기사별유입!$J$3:$J$3072,0),"")</f>
        <v/>
      </c>
      <c r="G4063" s="24" t="str">
        <f>IF(F4063="","",F4063&amp;"@"&amp;COUNTIF($F$1:F4063,F4063))</f>
        <v/>
      </c>
      <c r="H4063" s="24" t="str">
        <f t="shared" si="63"/>
        <v>Google 검색</v>
      </c>
      <c r="J4063" s="24" t="str">
        <f>IF(F4063="","",INDEX('기사 리스트'!B:B,MATCH("https://skinnonews.com"&amp;A4063,'기사 리스트'!C:C,0)))</f>
        <v/>
      </c>
    </row>
    <row r="4064" spans="1:10">
      <c r="A4064" s="30" t="s">
        <v>1384</v>
      </c>
      <c r="B4064" s="30" t="s">
        <v>2909</v>
      </c>
      <c r="C4064" s="30">
        <v>1</v>
      </c>
      <c r="D4064" s="30">
        <v>1</v>
      </c>
      <c r="F4064" s="24" t="str">
        <f>IFERROR(MATCH(A4064,기사별유입!$J$3:$J$3072,0),"")</f>
        <v/>
      </c>
      <c r="G4064" s="24" t="str">
        <f>IF(F4064="","",F4064&amp;"@"&amp;COUNTIF($F$1:F4064,F4064))</f>
        <v/>
      </c>
      <c r="H4064" s="24" t="str">
        <f t="shared" si="63"/>
        <v>직접유입</v>
      </c>
      <c r="J4064" s="24" t="str">
        <f>IF(F4064="","",INDEX('기사 리스트'!B:B,MATCH("https://skinnonews.com"&amp;A4064,'기사 리스트'!C:C,0)))</f>
        <v/>
      </c>
    </row>
    <row r="4065" spans="1:10">
      <c r="A4065" s="30" t="s">
        <v>4004</v>
      </c>
      <c r="B4065" s="30" t="s">
        <v>2909</v>
      </c>
      <c r="C4065" s="30">
        <v>1</v>
      </c>
      <c r="D4065" s="30">
        <v>1</v>
      </c>
      <c r="F4065" s="24" t="str">
        <f>IFERROR(MATCH(A4065,기사별유입!$J$3:$J$3072,0),"")</f>
        <v/>
      </c>
      <c r="G4065" s="24" t="str">
        <f>IF(F4065="","",F4065&amp;"@"&amp;COUNTIF($F$1:F4065,F4065))</f>
        <v/>
      </c>
      <c r="H4065" s="24" t="str">
        <f t="shared" si="63"/>
        <v>직접유입</v>
      </c>
      <c r="J4065" s="24" t="str">
        <f>IF(F4065="","",INDEX('기사 리스트'!B:B,MATCH("https://skinnonews.com"&amp;A4065,'기사 리스트'!C:C,0)))</f>
        <v/>
      </c>
    </row>
    <row r="4066" spans="1:10">
      <c r="A4066" s="30" t="s">
        <v>4005</v>
      </c>
      <c r="B4066" s="30" t="s">
        <v>2910</v>
      </c>
      <c r="C4066" s="30">
        <v>1</v>
      </c>
      <c r="D4066" s="30">
        <v>1</v>
      </c>
      <c r="F4066" s="24" t="str">
        <f>IFERROR(MATCH(A4066,기사별유입!$J$3:$J$3072,0),"")</f>
        <v/>
      </c>
      <c r="G4066" s="24" t="str">
        <f>IF(F4066="","",F4066&amp;"@"&amp;COUNTIF($F$1:F4066,F4066))</f>
        <v/>
      </c>
      <c r="H4066" s="24" t="str">
        <f t="shared" si="63"/>
        <v>Google 검색</v>
      </c>
      <c r="J4066" s="24" t="str">
        <f>IF(F4066="","",INDEX('기사 리스트'!B:B,MATCH("https://skinnonews.com"&amp;A4066,'기사 리스트'!C:C,0)))</f>
        <v/>
      </c>
    </row>
    <row r="4067" spans="1:10">
      <c r="A4067" s="30" t="s">
        <v>4006</v>
      </c>
      <c r="B4067" s="30" t="s">
        <v>2910</v>
      </c>
      <c r="C4067" s="30">
        <v>1</v>
      </c>
      <c r="D4067" s="30">
        <v>1</v>
      </c>
      <c r="F4067" s="24" t="str">
        <f>IFERROR(MATCH(A4067,기사별유입!$J$3:$J$3072,0),"")</f>
        <v/>
      </c>
      <c r="G4067" s="24" t="str">
        <f>IF(F4067="","",F4067&amp;"@"&amp;COUNTIF($F$1:F4067,F4067))</f>
        <v/>
      </c>
      <c r="H4067" s="24" t="str">
        <f t="shared" si="63"/>
        <v>Google 검색</v>
      </c>
      <c r="J4067" s="24" t="str">
        <f>IF(F4067="","",INDEX('기사 리스트'!B:B,MATCH("https://skinnonews.com"&amp;A4067,'기사 리스트'!C:C,0)))</f>
        <v/>
      </c>
    </row>
    <row r="4068" spans="1:10">
      <c r="A4068" s="30" t="s">
        <v>2745</v>
      </c>
      <c r="B4068" s="30" t="s">
        <v>2910</v>
      </c>
      <c r="C4068" s="30">
        <v>1</v>
      </c>
      <c r="D4068" s="30">
        <v>1</v>
      </c>
      <c r="F4068" s="24" t="str">
        <f>IFERROR(MATCH(A4068,기사별유입!$J$3:$J$3072,0),"")</f>
        <v/>
      </c>
      <c r="G4068" s="24" t="str">
        <f>IF(F4068="","",F4068&amp;"@"&amp;COUNTIF($F$1:F4068,F4068))</f>
        <v/>
      </c>
      <c r="H4068" s="24" t="str">
        <f t="shared" si="63"/>
        <v>Google 검색</v>
      </c>
      <c r="J4068" s="24" t="str">
        <f>IF(F4068="","",INDEX('기사 리스트'!B:B,MATCH("https://skinnonews.com"&amp;A4068,'기사 리스트'!C:C,0)))</f>
        <v/>
      </c>
    </row>
    <row r="4069" spans="1:10">
      <c r="A4069" s="30" t="s">
        <v>2290</v>
      </c>
      <c r="B4069" s="30" t="s">
        <v>2925</v>
      </c>
      <c r="C4069" s="30">
        <v>1</v>
      </c>
      <c r="D4069" s="30">
        <v>1</v>
      </c>
      <c r="F4069" s="24" t="str">
        <f>IFERROR(MATCH(A4069,기사별유입!$J$3:$J$3072,0),"")</f>
        <v/>
      </c>
      <c r="G4069" s="24" t="str">
        <f>IF(F4069="","",F4069&amp;"@"&amp;COUNTIF($F$1:F4069,F4069))</f>
        <v/>
      </c>
      <c r="H4069" s="24" t="str">
        <f t="shared" si="63"/>
        <v>Naver.com</v>
      </c>
      <c r="J4069" s="24" t="str">
        <f>IF(F4069="","",INDEX('기사 리스트'!B:B,MATCH("https://skinnonews.com"&amp;A4069,'기사 리스트'!C:C,0)))</f>
        <v/>
      </c>
    </row>
    <row r="4070" spans="1:10">
      <c r="A4070" s="30" t="s">
        <v>2092</v>
      </c>
      <c r="B4070" s="30" t="s">
        <v>2909</v>
      </c>
      <c r="C4070" s="30">
        <v>1</v>
      </c>
      <c r="D4070" s="30">
        <v>1</v>
      </c>
      <c r="F4070" s="24" t="str">
        <f>IFERROR(MATCH(A4070,기사별유입!$J$3:$J$3072,0),"")</f>
        <v/>
      </c>
      <c r="G4070" s="24" t="str">
        <f>IF(F4070="","",F4070&amp;"@"&amp;COUNTIF($F$1:F4070,F4070))</f>
        <v/>
      </c>
      <c r="H4070" s="24" t="str">
        <f t="shared" si="63"/>
        <v>직접유입</v>
      </c>
      <c r="J4070" s="24" t="str">
        <f>IF(F4070="","",INDEX('기사 리스트'!B:B,MATCH("https://skinnonews.com"&amp;A4070,'기사 리스트'!C:C,0)))</f>
        <v/>
      </c>
    </row>
    <row r="4071" spans="1:10">
      <c r="A4071" s="30" t="s">
        <v>2092</v>
      </c>
      <c r="B4071" s="30" t="s">
        <v>2910</v>
      </c>
      <c r="C4071" s="30">
        <v>1</v>
      </c>
      <c r="D4071" s="30">
        <v>1</v>
      </c>
      <c r="F4071" s="24" t="str">
        <f>IFERROR(MATCH(A4071,기사별유입!$J$3:$J$3072,0),"")</f>
        <v/>
      </c>
      <c r="G4071" s="24" t="str">
        <f>IF(F4071="","",F4071&amp;"@"&amp;COUNTIF($F$1:F4071,F4071))</f>
        <v/>
      </c>
      <c r="H4071" s="24" t="str">
        <f t="shared" si="63"/>
        <v>Google 검색</v>
      </c>
      <c r="J4071" s="24" t="str">
        <f>IF(F4071="","",INDEX('기사 리스트'!B:B,MATCH("https://skinnonews.com"&amp;A4071,'기사 리스트'!C:C,0)))</f>
        <v/>
      </c>
    </row>
    <row r="4072" spans="1:10">
      <c r="A4072" s="30" t="s">
        <v>2092</v>
      </c>
      <c r="B4072" s="30" t="s">
        <v>2925</v>
      </c>
      <c r="C4072" s="30">
        <v>1</v>
      </c>
      <c r="D4072" s="30">
        <v>1</v>
      </c>
      <c r="F4072" s="24" t="str">
        <f>IFERROR(MATCH(A4072,기사별유입!$J$3:$J$3072,0),"")</f>
        <v/>
      </c>
      <c r="G4072" s="24" t="str">
        <f>IF(F4072="","",F4072&amp;"@"&amp;COUNTIF($F$1:F4072,F4072))</f>
        <v/>
      </c>
      <c r="H4072" s="24" t="str">
        <f t="shared" si="63"/>
        <v>Naver.com</v>
      </c>
      <c r="J4072" s="24" t="str">
        <f>IF(F4072="","",INDEX('기사 리스트'!B:B,MATCH("https://skinnonews.com"&amp;A4072,'기사 리스트'!C:C,0)))</f>
        <v/>
      </c>
    </row>
    <row r="4073" spans="1:10">
      <c r="A4073" s="30" t="s">
        <v>4007</v>
      </c>
      <c r="B4073" s="30" t="s">
        <v>2910</v>
      </c>
      <c r="C4073" s="30">
        <v>1</v>
      </c>
      <c r="D4073" s="30">
        <v>1</v>
      </c>
      <c r="F4073" s="24" t="str">
        <f>IFERROR(MATCH(A4073,기사별유입!$J$3:$J$3072,0),"")</f>
        <v/>
      </c>
      <c r="G4073" s="24" t="str">
        <f>IF(F4073="","",F4073&amp;"@"&amp;COUNTIF($F$1:F4073,F4073))</f>
        <v/>
      </c>
      <c r="H4073" s="24" t="str">
        <f t="shared" si="63"/>
        <v>Google 검색</v>
      </c>
      <c r="J4073" s="24" t="str">
        <f>IF(F4073="","",INDEX('기사 리스트'!B:B,MATCH("https://skinnonews.com"&amp;A4073,'기사 리스트'!C:C,0)))</f>
        <v/>
      </c>
    </row>
    <row r="4074" spans="1:10">
      <c r="A4074" s="30" t="s">
        <v>1865</v>
      </c>
      <c r="B4074" s="30" t="s">
        <v>2909</v>
      </c>
      <c r="C4074" s="30">
        <v>1</v>
      </c>
      <c r="D4074" s="30">
        <v>1</v>
      </c>
      <c r="F4074" s="24" t="str">
        <f>IFERROR(MATCH(A4074,기사별유입!$J$3:$J$3072,0),"")</f>
        <v/>
      </c>
      <c r="G4074" s="24" t="str">
        <f>IF(F4074="","",F4074&amp;"@"&amp;COUNTIF($F$1:F4074,F4074))</f>
        <v/>
      </c>
      <c r="H4074" s="24" t="str">
        <f t="shared" si="63"/>
        <v>직접유입</v>
      </c>
      <c r="J4074" s="24" t="str">
        <f>IF(F4074="","",INDEX('기사 리스트'!B:B,MATCH("https://skinnonews.com"&amp;A4074,'기사 리스트'!C:C,0)))</f>
        <v/>
      </c>
    </row>
    <row r="4075" spans="1:10">
      <c r="A4075" s="30" t="s">
        <v>1576</v>
      </c>
      <c r="B4075" s="30" t="s">
        <v>2909</v>
      </c>
      <c r="C4075" s="30">
        <v>1</v>
      </c>
      <c r="D4075" s="30">
        <v>1</v>
      </c>
      <c r="F4075" s="24" t="str">
        <f>IFERROR(MATCH(A4075,기사별유입!$J$3:$J$3072,0),"")</f>
        <v/>
      </c>
      <c r="G4075" s="24" t="str">
        <f>IF(F4075="","",F4075&amp;"@"&amp;COUNTIF($F$1:F4075,F4075))</f>
        <v/>
      </c>
      <c r="H4075" s="24" t="str">
        <f t="shared" si="63"/>
        <v>직접유입</v>
      </c>
      <c r="J4075" s="24" t="str">
        <f>IF(F4075="","",INDEX('기사 리스트'!B:B,MATCH("https://skinnonews.com"&amp;A4075,'기사 리스트'!C:C,0)))</f>
        <v/>
      </c>
    </row>
    <row r="4076" spans="1:10">
      <c r="A4076" s="30" t="s">
        <v>4008</v>
      </c>
      <c r="B4076" s="30" t="s">
        <v>2910</v>
      </c>
      <c r="C4076" s="30">
        <v>1</v>
      </c>
      <c r="D4076" s="30">
        <v>1</v>
      </c>
      <c r="F4076" s="24" t="str">
        <f>IFERROR(MATCH(A4076,기사별유입!$J$3:$J$3072,0),"")</f>
        <v/>
      </c>
      <c r="G4076" s="24" t="str">
        <f>IF(F4076="","",F4076&amp;"@"&amp;COUNTIF($F$1:F4076,F4076))</f>
        <v/>
      </c>
      <c r="H4076" s="24" t="str">
        <f t="shared" si="63"/>
        <v>Google 검색</v>
      </c>
      <c r="J4076" s="24" t="str">
        <f>IF(F4076="","",INDEX('기사 리스트'!B:B,MATCH("https://skinnonews.com"&amp;A4076,'기사 리스트'!C:C,0)))</f>
        <v/>
      </c>
    </row>
    <row r="4077" spans="1:10">
      <c r="A4077" s="30" t="s">
        <v>3511</v>
      </c>
      <c r="B4077" s="30" t="s">
        <v>2910</v>
      </c>
      <c r="C4077" s="30">
        <v>1</v>
      </c>
      <c r="D4077" s="30">
        <v>1</v>
      </c>
      <c r="F4077" s="24" t="str">
        <f>IFERROR(MATCH(A4077,기사별유입!$J$3:$J$3072,0),"")</f>
        <v/>
      </c>
      <c r="G4077" s="24" t="str">
        <f>IF(F4077="","",F4077&amp;"@"&amp;COUNTIF($F$1:F4077,F4077))</f>
        <v/>
      </c>
      <c r="H4077" s="24" t="str">
        <f t="shared" si="63"/>
        <v>Google 검색</v>
      </c>
      <c r="J4077" s="24" t="str">
        <f>IF(F4077="","",INDEX('기사 리스트'!B:B,MATCH("https://skinnonews.com"&amp;A4077,'기사 리스트'!C:C,0)))</f>
        <v/>
      </c>
    </row>
    <row r="4078" spans="1:10">
      <c r="A4078" s="30" t="s">
        <v>4009</v>
      </c>
      <c r="B4078" s="30" t="s">
        <v>2910</v>
      </c>
      <c r="C4078" s="30">
        <v>1</v>
      </c>
      <c r="D4078" s="30">
        <v>1</v>
      </c>
      <c r="F4078" s="24" t="str">
        <f>IFERROR(MATCH(A4078,기사별유입!$J$3:$J$3072,0),"")</f>
        <v/>
      </c>
      <c r="G4078" s="24" t="str">
        <f>IF(F4078="","",F4078&amp;"@"&amp;COUNTIF($F$1:F4078,F4078))</f>
        <v/>
      </c>
      <c r="H4078" s="24" t="str">
        <f t="shared" si="63"/>
        <v>Google 검색</v>
      </c>
      <c r="J4078" s="24" t="str">
        <f>IF(F4078="","",INDEX('기사 리스트'!B:B,MATCH("https://skinnonews.com"&amp;A4078,'기사 리스트'!C:C,0)))</f>
        <v/>
      </c>
    </row>
    <row r="4079" spans="1:10">
      <c r="A4079" s="30" t="s">
        <v>3294</v>
      </c>
      <c r="B4079" s="30" t="s">
        <v>2910</v>
      </c>
      <c r="C4079" s="30">
        <v>1</v>
      </c>
      <c r="D4079" s="30">
        <v>1</v>
      </c>
      <c r="F4079" s="24" t="str">
        <f>IFERROR(MATCH(A4079,기사별유입!$J$3:$J$3072,0),"")</f>
        <v/>
      </c>
      <c r="G4079" s="24" t="str">
        <f>IF(F4079="","",F4079&amp;"@"&amp;COUNTIF($F$1:F4079,F4079))</f>
        <v/>
      </c>
      <c r="H4079" s="24" t="str">
        <f t="shared" si="63"/>
        <v>Google 검색</v>
      </c>
      <c r="J4079" s="24" t="str">
        <f>IF(F4079="","",INDEX('기사 리스트'!B:B,MATCH("https://skinnonews.com"&amp;A4079,'기사 리스트'!C:C,0)))</f>
        <v/>
      </c>
    </row>
    <row r="4080" spans="1:10">
      <c r="A4080" s="30" t="s">
        <v>1718</v>
      </c>
      <c r="B4080" s="30" t="s">
        <v>2916</v>
      </c>
      <c r="C4080" s="30">
        <v>1</v>
      </c>
      <c r="D4080" s="30">
        <v>1</v>
      </c>
      <c r="F4080" s="24" t="str">
        <f>IFERROR(MATCH(A4080,기사별유입!$J$3:$J$3072,0),"")</f>
        <v/>
      </c>
      <c r="G4080" s="24" t="str">
        <f>IF(F4080="","",F4080&amp;"@"&amp;COUNTIF($F$1:F4080,F4080))</f>
        <v/>
      </c>
      <c r="H4080" s="24" t="str">
        <f t="shared" si="63"/>
        <v>Bing</v>
      </c>
      <c r="J4080" s="24" t="str">
        <f>IF(F4080="","",INDEX('기사 리스트'!B:B,MATCH("https://skinnonews.com"&amp;A4080,'기사 리스트'!C:C,0)))</f>
        <v/>
      </c>
    </row>
    <row r="4081" spans="1:10">
      <c r="A4081" s="30" t="s">
        <v>4010</v>
      </c>
      <c r="B4081" s="30" t="s">
        <v>2910</v>
      </c>
      <c r="C4081" s="30">
        <v>1</v>
      </c>
      <c r="D4081" s="30">
        <v>1</v>
      </c>
      <c r="F4081" s="24" t="str">
        <f>IFERROR(MATCH(A4081,기사별유입!$J$3:$J$3072,0),"")</f>
        <v/>
      </c>
      <c r="G4081" s="24" t="str">
        <f>IF(F4081="","",F4081&amp;"@"&amp;COUNTIF($F$1:F4081,F4081))</f>
        <v/>
      </c>
      <c r="H4081" s="24" t="str">
        <f t="shared" si="63"/>
        <v>Google 검색</v>
      </c>
      <c r="J4081" s="24" t="str">
        <f>IF(F4081="","",INDEX('기사 리스트'!B:B,MATCH("https://skinnonews.com"&amp;A4081,'기사 리스트'!C:C,0)))</f>
        <v/>
      </c>
    </row>
    <row r="4082" spans="1:10">
      <c r="A4082" s="30" t="s">
        <v>4011</v>
      </c>
      <c r="B4082" s="30" t="s">
        <v>2910</v>
      </c>
      <c r="C4082" s="30">
        <v>1</v>
      </c>
      <c r="D4082" s="30">
        <v>1</v>
      </c>
      <c r="F4082" s="24" t="str">
        <f>IFERROR(MATCH(A4082,기사별유입!$J$3:$J$3072,0),"")</f>
        <v/>
      </c>
      <c r="G4082" s="24" t="str">
        <f>IF(F4082="","",F4082&amp;"@"&amp;COUNTIF($F$1:F4082,F4082))</f>
        <v/>
      </c>
      <c r="H4082" s="24" t="str">
        <f t="shared" si="63"/>
        <v>Google 검색</v>
      </c>
      <c r="J4082" s="24" t="str">
        <f>IF(F4082="","",INDEX('기사 리스트'!B:B,MATCH("https://skinnonews.com"&amp;A4082,'기사 리스트'!C:C,0)))</f>
        <v/>
      </c>
    </row>
    <row r="4083" spans="1:10">
      <c r="A4083" s="30" t="s">
        <v>1294</v>
      </c>
      <c r="B4083" s="30" t="s">
        <v>2909</v>
      </c>
      <c r="C4083" s="30">
        <v>1</v>
      </c>
      <c r="D4083" s="30">
        <v>1</v>
      </c>
      <c r="F4083" s="24">
        <f>IFERROR(MATCH(A4083,기사별유입!$J$3:$J$3072,0),"")</f>
        <v>41</v>
      </c>
      <c r="G4083" s="24" t="str">
        <f>IF(F4083="","",F4083&amp;"@"&amp;COUNTIF($F$1:F4083,F4083))</f>
        <v>41@2</v>
      </c>
      <c r="H4083" s="24" t="str">
        <f t="shared" si="63"/>
        <v>직접유입</v>
      </c>
      <c r="J4083" s="24" t="e">
        <f>IF(F4083="","",INDEX('기사 리스트'!B:B,MATCH("https://skinnonews.com"&amp;A4083,'기사 리스트'!C:C,0)))</f>
        <v>#N/A</v>
      </c>
    </row>
    <row r="4084" spans="1:10">
      <c r="A4084" s="30" t="s">
        <v>1294</v>
      </c>
      <c r="B4084" s="30" t="s">
        <v>2916</v>
      </c>
      <c r="C4084" s="30">
        <v>1</v>
      </c>
      <c r="D4084" s="30">
        <v>1</v>
      </c>
      <c r="F4084" s="24">
        <f>IFERROR(MATCH(A4084,기사별유입!$J$3:$J$3072,0),"")</f>
        <v>41</v>
      </c>
      <c r="G4084" s="24" t="str">
        <f>IF(F4084="","",F4084&amp;"@"&amp;COUNTIF($F$1:F4084,F4084))</f>
        <v>41@3</v>
      </c>
      <c r="H4084" s="24" t="str">
        <f t="shared" si="63"/>
        <v>Bing</v>
      </c>
      <c r="J4084" s="24" t="e">
        <f>IF(F4084="","",INDEX('기사 리스트'!B:B,MATCH("https://skinnonews.com"&amp;A4084,'기사 리스트'!C:C,0)))</f>
        <v>#N/A</v>
      </c>
    </row>
    <row r="4085" spans="1:10">
      <c r="A4085" s="30" t="s">
        <v>1294</v>
      </c>
      <c r="B4085" s="30" t="s">
        <v>2930</v>
      </c>
      <c r="C4085" s="30">
        <v>1</v>
      </c>
      <c r="D4085" s="30">
        <v>1</v>
      </c>
      <c r="F4085" s="24">
        <f>IFERROR(MATCH(A4085,기사별유입!$J$3:$J$3072,0),"")</f>
        <v>41</v>
      </c>
      <c r="G4085" s="24" t="str">
        <f>IF(F4085="","",F4085&amp;"@"&amp;COUNTIF($F$1:F4085,F4085))</f>
        <v>41@4</v>
      </c>
      <c r="H4085" s="24" t="str">
        <f t="shared" si="63"/>
        <v>M.blog.naver.com</v>
      </c>
      <c r="J4085" s="24" t="e">
        <f>IF(F4085="","",INDEX('기사 리스트'!B:B,MATCH("https://skinnonews.com"&amp;A4085,'기사 리스트'!C:C,0)))</f>
        <v>#N/A</v>
      </c>
    </row>
    <row r="4086" spans="1:10">
      <c r="A4086" s="30" t="s">
        <v>1294</v>
      </c>
      <c r="B4086" s="30" t="s">
        <v>2998</v>
      </c>
      <c r="C4086" s="30">
        <v>1</v>
      </c>
      <c r="D4086" s="30">
        <v>1</v>
      </c>
      <c r="F4086" s="24">
        <f>IFERROR(MATCH(A4086,기사별유입!$J$3:$J$3072,0),"")</f>
        <v>41</v>
      </c>
      <c r="G4086" s="24" t="str">
        <f>IF(F4086="","",F4086&amp;"@"&amp;COUNTIF($F$1:F4086,F4086))</f>
        <v>41@5</v>
      </c>
      <c r="H4086" s="24" t="str">
        <f t="shared" si="63"/>
        <v>Search.zum.com</v>
      </c>
      <c r="J4086" s="24" t="e">
        <f>IF(F4086="","",INDEX('기사 리스트'!B:B,MATCH("https://skinnonews.com"&amp;A4086,'기사 리스트'!C:C,0)))</f>
        <v>#N/A</v>
      </c>
    </row>
    <row r="4087" spans="1:10">
      <c r="A4087" s="30" t="s">
        <v>1294</v>
      </c>
      <c r="B4087" s="30" t="s">
        <v>2970</v>
      </c>
      <c r="C4087" s="30">
        <v>1</v>
      </c>
      <c r="D4087" s="30">
        <v>1</v>
      </c>
      <c r="F4087" s="24">
        <f>IFERROR(MATCH(A4087,기사별유입!$J$3:$J$3072,0),"")</f>
        <v>41</v>
      </c>
      <c r="G4087" s="24" t="str">
        <f>IF(F4087="","",F4087&amp;"@"&amp;COUNTIF($F$1:F4087,F4087))</f>
        <v>41@6</v>
      </c>
      <c r="H4087" s="24" t="str">
        <f t="shared" si="63"/>
        <v>Wrtn.ai</v>
      </c>
      <c r="J4087" s="24" t="e">
        <f>IF(F4087="","",INDEX('기사 리스트'!B:B,MATCH("https://skinnonews.com"&amp;A4087,'기사 리스트'!C:C,0)))</f>
        <v>#N/A</v>
      </c>
    </row>
    <row r="4088" spans="1:10">
      <c r="A4088" s="30" t="s">
        <v>2411</v>
      </c>
      <c r="B4088" s="30" t="s">
        <v>2910</v>
      </c>
      <c r="C4088" s="30">
        <v>1</v>
      </c>
      <c r="D4088" s="30">
        <v>1</v>
      </c>
      <c r="F4088" s="24" t="str">
        <f>IFERROR(MATCH(A4088,기사별유입!$J$3:$J$3072,0),"")</f>
        <v/>
      </c>
      <c r="G4088" s="24" t="str">
        <f>IF(F4088="","",F4088&amp;"@"&amp;COUNTIF($F$1:F4088,F4088))</f>
        <v/>
      </c>
      <c r="H4088" s="24" t="str">
        <f t="shared" si="63"/>
        <v>Google 검색</v>
      </c>
      <c r="J4088" s="24" t="str">
        <f>IF(F4088="","",INDEX('기사 리스트'!B:B,MATCH("https://skinnonews.com"&amp;A4088,'기사 리스트'!C:C,0)))</f>
        <v/>
      </c>
    </row>
    <row r="4089" spans="1:10">
      <c r="A4089" s="30" t="s">
        <v>2411</v>
      </c>
      <c r="B4089" s="30" t="s">
        <v>2918</v>
      </c>
      <c r="C4089" s="30">
        <v>1</v>
      </c>
      <c r="D4089" s="30">
        <v>1</v>
      </c>
      <c r="F4089" s="24" t="str">
        <f>IFERROR(MATCH(A4089,기사별유입!$J$3:$J$3072,0),"")</f>
        <v/>
      </c>
      <c r="G4089" s="24" t="str">
        <f>IF(F4089="","",F4089&amp;"@"&amp;COUNTIF($F$1:F4089,F4089))</f>
        <v/>
      </c>
      <c r="H4089" s="24" t="str">
        <f t="shared" si="63"/>
        <v>Skenergy.com</v>
      </c>
      <c r="J4089" s="24" t="str">
        <f>IF(F4089="","",INDEX('기사 리스트'!B:B,MATCH("https://skinnonews.com"&amp;A4089,'기사 리스트'!C:C,0)))</f>
        <v/>
      </c>
    </row>
    <row r="4090" spans="1:10">
      <c r="A4090" s="30" t="s">
        <v>4012</v>
      </c>
      <c r="B4090" s="30" t="s">
        <v>2911</v>
      </c>
      <c r="C4090" s="30">
        <v>1</v>
      </c>
      <c r="D4090" s="30">
        <v>1</v>
      </c>
      <c r="F4090" s="24" t="str">
        <f>IFERROR(MATCH(A4090,기사별유입!$J$3:$J$3072,0),"")</f>
        <v/>
      </c>
      <c r="G4090" s="24" t="str">
        <f>IF(F4090="","",F4090&amp;"@"&amp;COUNTIF($F$1:F4090,F4090))</f>
        <v/>
      </c>
      <c r="H4090" s="24" t="str">
        <f t="shared" si="63"/>
        <v>Naver 검색</v>
      </c>
      <c r="J4090" s="24" t="str">
        <f>IF(F4090="","",INDEX('기사 리스트'!B:B,MATCH("https://skinnonews.com"&amp;A4090,'기사 리스트'!C:C,0)))</f>
        <v/>
      </c>
    </row>
    <row r="4091" spans="1:10">
      <c r="A4091" s="30" t="s">
        <v>4013</v>
      </c>
      <c r="B4091" s="30" t="s">
        <v>2911</v>
      </c>
      <c r="C4091" s="30">
        <v>1</v>
      </c>
      <c r="D4091" s="30">
        <v>1</v>
      </c>
      <c r="F4091" s="24" t="str">
        <f>IFERROR(MATCH(A4091,기사별유입!$J$3:$J$3072,0),"")</f>
        <v/>
      </c>
      <c r="G4091" s="24" t="str">
        <f>IF(F4091="","",F4091&amp;"@"&amp;COUNTIF($F$1:F4091,F4091))</f>
        <v/>
      </c>
      <c r="H4091" s="24" t="str">
        <f t="shared" si="63"/>
        <v>Naver 검색</v>
      </c>
      <c r="J4091" s="24" t="str">
        <f>IF(F4091="","",INDEX('기사 리스트'!B:B,MATCH("https://skinnonews.com"&amp;A4091,'기사 리스트'!C:C,0)))</f>
        <v/>
      </c>
    </row>
    <row r="4092" spans="1:10">
      <c r="A4092" s="30" t="s">
        <v>2747</v>
      </c>
      <c r="B4092" s="30" t="s">
        <v>2910</v>
      </c>
      <c r="C4092" s="30">
        <v>1</v>
      </c>
      <c r="D4092" s="30">
        <v>1</v>
      </c>
      <c r="F4092" s="24" t="str">
        <f>IFERROR(MATCH(A4092,기사별유입!$J$3:$J$3072,0),"")</f>
        <v/>
      </c>
      <c r="G4092" s="24" t="str">
        <f>IF(F4092="","",F4092&amp;"@"&amp;COUNTIF($F$1:F4092,F4092))</f>
        <v/>
      </c>
      <c r="H4092" s="24" t="str">
        <f t="shared" si="63"/>
        <v>Google 검색</v>
      </c>
      <c r="J4092" s="24" t="str">
        <f>IF(F4092="","",INDEX('기사 리스트'!B:B,MATCH("https://skinnonews.com"&amp;A4092,'기사 리스트'!C:C,0)))</f>
        <v/>
      </c>
    </row>
    <row r="4093" spans="1:10">
      <c r="A4093" s="30" t="s">
        <v>4014</v>
      </c>
      <c r="B4093" s="30" t="s">
        <v>2910</v>
      </c>
      <c r="C4093" s="30">
        <v>1</v>
      </c>
      <c r="D4093" s="30">
        <v>1</v>
      </c>
      <c r="F4093" s="24" t="str">
        <f>IFERROR(MATCH(A4093,기사별유입!$J$3:$J$3072,0),"")</f>
        <v/>
      </c>
      <c r="G4093" s="24" t="str">
        <f>IF(F4093="","",F4093&amp;"@"&amp;COUNTIF($F$1:F4093,F4093))</f>
        <v/>
      </c>
      <c r="H4093" s="24" t="str">
        <f t="shared" si="63"/>
        <v>Google 검색</v>
      </c>
      <c r="J4093" s="24" t="str">
        <f>IF(F4093="","",INDEX('기사 리스트'!B:B,MATCH("https://skinnonews.com"&amp;A4093,'기사 리스트'!C:C,0)))</f>
        <v/>
      </c>
    </row>
    <row r="4094" spans="1:10">
      <c r="A4094" s="30" t="s">
        <v>4015</v>
      </c>
      <c r="B4094" s="30" t="s">
        <v>2911</v>
      </c>
      <c r="C4094" s="30">
        <v>1</v>
      </c>
      <c r="D4094" s="30">
        <v>1</v>
      </c>
      <c r="F4094" s="24" t="str">
        <f>IFERROR(MATCH(A4094,기사별유입!$J$3:$J$3072,0),"")</f>
        <v/>
      </c>
      <c r="G4094" s="24" t="str">
        <f>IF(F4094="","",F4094&amp;"@"&amp;COUNTIF($F$1:F4094,F4094))</f>
        <v/>
      </c>
      <c r="H4094" s="24" t="str">
        <f t="shared" si="63"/>
        <v>Naver 검색</v>
      </c>
      <c r="J4094" s="24" t="str">
        <f>IF(F4094="","",INDEX('기사 리스트'!B:B,MATCH("https://skinnonews.com"&amp;A4094,'기사 리스트'!C:C,0)))</f>
        <v/>
      </c>
    </row>
    <row r="4095" spans="1:10">
      <c r="A4095" s="30" t="s">
        <v>3295</v>
      </c>
      <c r="B4095" s="30" t="s">
        <v>2909</v>
      </c>
      <c r="C4095" s="30">
        <v>1</v>
      </c>
      <c r="D4095" s="30">
        <v>1</v>
      </c>
      <c r="F4095" s="24" t="str">
        <f>IFERROR(MATCH(A4095,기사별유입!$J$3:$J$3072,0),"")</f>
        <v/>
      </c>
      <c r="G4095" s="24" t="str">
        <f>IF(F4095="","",F4095&amp;"@"&amp;COUNTIF($F$1:F4095,F4095))</f>
        <v/>
      </c>
      <c r="H4095" s="24" t="str">
        <f t="shared" si="63"/>
        <v>직접유입</v>
      </c>
      <c r="J4095" s="24" t="str">
        <f>IF(F4095="","",INDEX('기사 리스트'!B:B,MATCH("https://skinnonews.com"&amp;A4095,'기사 리스트'!C:C,0)))</f>
        <v/>
      </c>
    </row>
    <row r="4096" spans="1:10">
      <c r="A4096" s="30" t="s">
        <v>2748</v>
      </c>
      <c r="B4096" s="30" t="s">
        <v>2910</v>
      </c>
      <c r="C4096" s="30">
        <v>1</v>
      </c>
      <c r="D4096" s="30">
        <v>1</v>
      </c>
      <c r="F4096" s="24" t="str">
        <f>IFERROR(MATCH(A4096,기사별유입!$J$3:$J$3072,0),"")</f>
        <v/>
      </c>
      <c r="G4096" s="24" t="str">
        <f>IF(F4096="","",F4096&amp;"@"&amp;COUNTIF($F$1:F4096,F4096))</f>
        <v/>
      </c>
      <c r="H4096" s="24" t="str">
        <f t="shared" si="63"/>
        <v>Google 검색</v>
      </c>
      <c r="J4096" s="24" t="str">
        <f>IF(F4096="","",INDEX('기사 리스트'!B:B,MATCH("https://skinnonews.com"&amp;A4096,'기사 리스트'!C:C,0)))</f>
        <v/>
      </c>
    </row>
    <row r="4097" spans="1:10">
      <c r="A4097" s="30" t="s">
        <v>4016</v>
      </c>
      <c r="B4097" s="30" t="s">
        <v>2910</v>
      </c>
      <c r="C4097" s="30">
        <v>1</v>
      </c>
      <c r="D4097" s="30">
        <v>1</v>
      </c>
      <c r="F4097" s="24" t="str">
        <f>IFERROR(MATCH(A4097,기사별유입!$J$3:$J$3072,0),"")</f>
        <v/>
      </c>
      <c r="G4097" s="24" t="str">
        <f>IF(F4097="","",F4097&amp;"@"&amp;COUNTIF($F$1:F4097,F4097))</f>
        <v/>
      </c>
      <c r="H4097" s="24" t="str">
        <f t="shared" si="63"/>
        <v>Google 검색</v>
      </c>
      <c r="J4097" s="24" t="str">
        <f>IF(F4097="","",INDEX('기사 리스트'!B:B,MATCH("https://skinnonews.com"&amp;A4097,'기사 리스트'!C:C,0)))</f>
        <v/>
      </c>
    </row>
    <row r="4098" spans="1:10">
      <c r="A4098" s="30" t="s">
        <v>2749</v>
      </c>
      <c r="B4098" s="30" t="s">
        <v>2911</v>
      </c>
      <c r="C4098" s="30">
        <v>1</v>
      </c>
      <c r="D4098" s="30">
        <v>1</v>
      </c>
      <c r="F4098" s="24" t="str">
        <f>IFERROR(MATCH(A4098,기사별유입!$J$3:$J$3072,0),"")</f>
        <v/>
      </c>
      <c r="G4098" s="24" t="str">
        <f>IF(F4098="","",F4098&amp;"@"&amp;COUNTIF($F$1:F4098,F4098))</f>
        <v/>
      </c>
      <c r="H4098" s="24" t="str">
        <f t="shared" si="63"/>
        <v>Naver 검색</v>
      </c>
      <c r="J4098" s="24" t="str">
        <f>IF(F4098="","",INDEX('기사 리스트'!B:B,MATCH("https://skinnonews.com"&amp;A4098,'기사 리스트'!C:C,0)))</f>
        <v/>
      </c>
    </row>
    <row r="4099" spans="1:10">
      <c r="A4099" s="30" t="s">
        <v>4017</v>
      </c>
      <c r="B4099" s="30" t="s">
        <v>2910</v>
      </c>
      <c r="C4099" s="30">
        <v>1</v>
      </c>
      <c r="D4099" s="30">
        <v>1</v>
      </c>
      <c r="F4099" s="24" t="str">
        <f>IFERROR(MATCH(A4099,기사별유입!$J$3:$J$3072,0),"")</f>
        <v/>
      </c>
      <c r="G4099" s="24" t="str">
        <f>IF(F4099="","",F4099&amp;"@"&amp;COUNTIF($F$1:F4099,F4099))</f>
        <v/>
      </c>
      <c r="H4099" s="24" t="str">
        <f t="shared" ref="H4099:H4162" si="64">IF(B4099="naver","Naver 검색",IF(B4099="google","Google 검색",IF(B4099="(direct)","직접유입",UPPER(LEFT(B4099,1))&amp;MID(B4099,2,99))))</f>
        <v>Google 검색</v>
      </c>
      <c r="J4099" s="24" t="str">
        <f>IF(F4099="","",INDEX('기사 리스트'!B:B,MATCH("https://skinnonews.com"&amp;A4099,'기사 리스트'!C:C,0)))</f>
        <v/>
      </c>
    </row>
    <row r="4100" spans="1:10">
      <c r="A4100" s="30" t="s">
        <v>3296</v>
      </c>
      <c r="B4100" s="30" t="s">
        <v>2910</v>
      </c>
      <c r="C4100" s="30">
        <v>1</v>
      </c>
      <c r="D4100" s="30">
        <v>1</v>
      </c>
      <c r="F4100" s="24" t="str">
        <f>IFERROR(MATCH(A4100,기사별유입!$J$3:$J$3072,0),"")</f>
        <v/>
      </c>
      <c r="G4100" s="24" t="str">
        <f>IF(F4100="","",F4100&amp;"@"&amp;COUNTIF($F$1:F4100,F4100))</f>
        <v/>
      </c>
      <c r="H4100" s="24" t="str">
        <f t="shared" si="64"/>
        <v>Google 검색</v>
      </c>
      <c r="J4100" s="24" t="str">
        <f>IF(F4100="","",INDEX('기사 리스트'!B:B,MATCH("https://skinnonews.com"&amp;A4100,'기사 리스트'!C:C,0)))</f>
        <v/>
      </c>
    </row>
    <row r="4101" spans="1:10">
      <c r="A4101" s="30" t="s">
        <v>2750</v>
      </c>
      <c r="B4101" s="30" t="s">
        <v>2910</v>
      </c>
      <c r="C4101" s="30">
        <v>1</v>
      </c>
      <c r="D4101" s="30">
        <v>1</v>
      </c>
      <c r="F4101" s="24" t="str">
        <f>IFERROR(MATCH(A4101,기사별유입!$J$3:$J$3072,0),"")</f>
        <v/>
      </c>
      <c r="G4101" s="24" t="str">
        <f>IF(F4101="","",F4101&amp;"@"&amp;COUNTIF($F$1:F4101,F4101))</f>
        <v/>
      </c>
      <c r="H4101" s="24" t="str">
        <f t="shared" si="64"/>
        <v>Google 검색</v>
      </c>
      <c r="J4101" s="24" t="str">
        <f>IF(F4101="","",INDEX('기사 리스트'!B:B,MATCH("https://skinnonews.com"&amp;A4101,'기사 리스트'!C:C,0)))</f>
        <v/>
      </c>
    </row>
    <row r="4102" spans="1:10">
      <c r="A4102" s="30" t="s">
        <v>3297</v>
      </c>
      <c r="B4102" s="30" t="s">
        <v>2911</v>
      </c>
      <c r="C4102" s="30">
        <v>1</v>
      </c>
      <c r="D4102" s="30">
        <v>1</v>
      </c>
      <c r="F4102" s="24" t="str">
        <f>IFERROR(MATCH(A4102,기사별유입!$J$3:$J$3072,0),"")</f>
        <v/>
      </c>
      <c r="G4102" s="24" t="str">
        <f>IF(F4102="","",F4102&amp;"@"&amp;COUNTIF($F$1:F4102,F4102))</f>
        <v/>
      </c>
      <c r="H4102" s="24" t="str">
        <f t="shared" si="64"/>
        <v>Naver 검색</v>
      </c>
      <c r="J4102" s="24" t="str">
        <f>IF(F4102="","",INDEX('기사 리스트'!B:B,MATCH("https://skinnonews.com"&amp;A4102,'기사 리스트'!C:C,0)))</f>
        <v/>
      </c>
    </row>
    <row r="4103" spans="1:10">
      <c r="A4103" s="30" t="s">
        <v>4018</v>
      </c>
      <c r="B4103" s="30" t="s">
        <v>2910</v>
      </c>
      <c r="C4103" s="30">
        <v>1</v>
      </c>
      <c r="D4103" s="30">
        <v>1</v>
      </c>
      <c r="F4103" s="24" t="str">
        <f>IFERROR(MATCH(A4103,기사별유입!$J$3:$J$3072,0),"")</f>
        <v/>
      </c>
      <c r="G4103" s="24" t="str">
        <f>IF(F4103="","",F4103&amp;"@"&amp;COUNTIF($F$1:F4103,F4103))</f>
        <v/>
      </c>
      <c r="H4103" s="24" t="str">
        <f t="shared" si="64"/>
        <v>Google 검색</v>
      </c>
      <c r="J4103" s="24" t="str">
        <f>IF(F4103="","",INDEX('기사 리스트'!B:B,MATCH("https://skinnonews.com"&amp;A4103,'기사 리스트'!C:C,0)))</f>
        <v/>
      </c>
    </row>
    <row r="4104" spans="1:10">
      <c r="A4104" s="30" t="s">
        <v>4019</v>
      </c>
      <c r="B4104" s="30" t="s">
        <v>2910</v>
      </c>
      <c r="C4104" s="30">
        <v>1</v>
      </c>
      <c r="D4104" s="30">
        <v>1</v>
      </c>
      <c r="F4104" s="24" t="str">
        <f>IFERROR(MATCH(A4104,기사별유입!$J$3:$J$3072,0),"")</f>
        <v/>
      </c>
      <c r="G4104" s="24" t="str">
        <f>IF(F4104="","",F4104&amp;"@"&amp;COUNTIF($F$1:F4104,F4104))</f>
        <v/>
      </c>
      <c r="H4104" s="24" t="str">
        <f t="shared" si="64"/>
        <v>Google 검색</v>
      </c>
      <c r="J4104" s="24" t="str">
        <f>IF(F4104="","",INDEX('기사 리스트'!B:B,MATCH("https://skinnonews.com"&amp;A4104,'기사 리스트'!C:C,0)))</f>
        <v/>
      </c>
    </row>
    <row r="4105" spans="1:10">
      <c r="A4105" s="30" t="s">
        <v>2555</v>
      </c>
      <c r="B4105" s="30" t="s">
        <v>2911</v>
      </c>
      <c r="C4105" s="30">
        <v>1</v>
      </c>
      <c r="D4105" s="30">
        <v>1</v>
      </c>
      <c r="F4105" s="24" t="str">
        <f>IFERROR(MATCH(A4105,기사별유입!$J$3:$J$3072,0),"")</f>
        <v/>
      </c>
      <c r="G4105" s="24" t="str">
        <f>IF(F4105="","",F4105&amp;"@"&amp;COUNTIF($F$1:F4105,F4105))</f>
        <v/>
      </c>
      <c r="H4105" s="24" t="str">
        <f t="shared" si="64"/>
        <v>Naver 검색</v>
      </c>
      <c r="J4105" s="24" t="str">
        <f>IF(F4105="","",INDEX('기사 리스트'!B:B,MATCH("https://skinnonews.com"&amp;A4105,'기사 리스트'!C:C,0)))</f>
        <v/>
      </c>
    </row>
    <row r="4106" spans="1:10">
      <c r="A4106" s="30" t="s">
        <v>3179</v>
      </c>
      <c r="B4106" s="30" t="s">
        <v>2910</v>
      </c>
      <c r="C4106" s="30">
        <v>1</v>
      </c>
      <c r="D4106" s="30">
        <v>1</v>
      </c>
      <c r="F4106" s="24" t="str">
        <f>IFERROR(MATCH(A4106,기사별유입!$J$3:$J$3072,0),"")</f>
        <v/>
      </c>
      <c r="G4106" s="24" t="str">
        <f>IF(F4106="","",F4106&amp;"@"&amp;COUNTIF($F$1:F4106,F4106))</f>
        <v/>
      </c>
      <c r="H4106" s="24" t="str">
        <f t="shared" si="64"/>
        <v>Google 검색</v>
      </c>
      <c r="J4106" s="24" t="str">
        <f>IF(F4106="","",INDEX('기사 리스트'!B:B,MATCH("https://skinnonews.com"&amp;A4106,'기사 리스트'!C:C,0)))</f>
        <v/>
      </c>
    </row>
    <row r="4107" spans="1:10">
      <c r="A4107" s="30" t="s">
        <v>3179</v>
      </c>
      <c r="B4107" s="30" t="s">
        <v>2911</v>
      </c>
      <c r="C4107" s="30">
        <v>1</v>
      </c>
      <c r="D4107" s="30">
        <v>1</v>
      </c>
      <c r="F4107" s="24" t="str">
        <f>IFERROR(MATCH(A4107,기사별유입!$J$3:$J$3072,0),"")</f>
        <v/>
      </c>
      <c r="G4107" s="24" t="str">
        <f>IF(F4107="","",F4107&amp;"@"&amp;COUNTIF($F$1:F4107,F4107))</f>
        <v/>
      </c>
      <c r="H4107" s="24" t="str">
        <f t="shared" si="64"/>
        <v>Naver 검색</v>
      </c>
      <c r="J4107" s="24" t="str">
        <f>IF(F4107="","",INDEX('기사 리스트'!B:B,MATCH("https://skinnonews.com"&amp;A4107,'기사 리스트'!C:C,0)))</f>
        <v/>
      </c>
    </row>
    <row r="4108" spans="1:10">
      <c r="A4108" s="30" t="s">
        <v>2291</v>
      </c>
      <c r="B4108" s="30" t="s">
        <v>2909</v>
      </c>
      <c r="C4108" s="30">
        <v>1</v>
      </c>
      <c r="D4108" s="30">
        <v>1</v>
      </c>
      <c r="F4108" s="24" t="str">
        <f>IFERROR(MATCH(A4108,기사별유입!$J$3:$J$3072,0),"")</f>
        <v/>
      </c>
      <c r="G4108" s="24" t="str">
        <f>IF(F4108="","",F4108&amp;"@"&amp;COUNTIF($F$1:F4108,F4108))</f>
        <v/>
      </c>
      <c r="H4108" s="24" t="str">
        <f t="shared" si="64"/>
        <v>직접유입</v>
      </c>
      <c r="J4108" s="24" t="str">
        <f>IF(F4108="","",INDEX('기사 리스트'!B:B,MATCH("https://skinnonews.com"&amp;A4108,'기사 리스트'!C:C,0)))</f>
        <v/>
      </c>
    </row>
    <row r="4109" spans="1:10">
      <c r="A4109" s="30" t="s">
        <v>4020</v>
      </c>
      <c r="B4109" s="30" t="s">
        <v>2910</v>
      </c>
      <c r="C4109" s="30">
        <v>1</v>
      </c>
      <c r="D4109" s="30">
        <v>1</v>
      </c>
      <c r="F4109" s="24" t="str">
        <f>IFERROR(MATCH(A4109,기사별유입!$J$3:$J$3072,0),"")</f>
        <v/>
      </c>
      <c r="G4109" s="24" t="str">
        <f>IF(F4109="","",F4109&amp;"@"&amp;COUNTIF($F$1:F4109,F4109))</f>
        <v/>
      </c>
      <c r="H4109" s="24" t="str">
        <f t="shared" si="64"/>
        <v>Google 검색</v>
      </c>
      <c r="J4109" s="24" t="str">
        <f>IF(F4109="","",INDEX('기사 리스트'!B:B,MATCH("https://skinnonews.com"&amp;A4109,'기사 리스트'!C:C,0)))</f>
        <v/>
      </c>
    </row>
    <row r="4110" spans="1:10">
      <c r="A4110" s="30" t="s">
        <v>1739</v>
      </c>
      <c r="B4110" s="30" t="s">
        <v>2909</v>
      </c>
      <c r="C4110" s="30">
        <v>1</v>
      </c>
      <c r="D4110" s="30">
        <v>1</v>
      </c>
      <c r="F4110" s="24" t="str">
        <f>IFERROR(MATCH(A4110,기사별유입!$J$3:$J$3072,0),"")</f>
        <v/>
      </c>
      <c r="G4110" s="24" t="str">
        <f>IF(F4110="","",F4110&amp;"@"&amp;COUNTIF($F$1:F4110,F4110))</f>
        <v/>
      </c>
      <c r="H4110" s="24" t="str">
        <f t="shared" si="64"/>
        <v>직접유입</v>
      </c>
      <c r="J4110" s="24" t="str">
        <f>IF(F4110="","",INDEX('기사 리스트'!B:B,MATCH("https://skinnonews.com"&amp;A4110,'기사 리스트'!C:C,0)))</f>
        <v/>
      </c>
    </row>
    <row r="4111" spans="1:10">
      <c r="A4111" s="30" t="s">
        <v>2094</v>
      </c>
      <c r="B4111" s="30" t="s">
        <v>2923</v>
      </c>
      <c r="C4111" s="30">
        <v>1</v>
      </c>
      <c r="D4111" s="30">
        <v>1</v>
      </c>
      <c r="F4111" s="24" t="str">
        <f>IFERROR(MATCH(A4111,기사별유입!$J$3:$J$3072,0),"")</f>
        <v/>
      </c>
      <c r="G4111" s="24" t="str">
        <f>IF(F4111="","",F4111&amp;"@"&amp;COUNTIF($F$1:F4111,F4111))</f>
        <v/>
      </c>
      <c r="H4111" s="24" t="str">
        <f t="shared" si="64"/>
        <v>Ozmailer.com</v>
      </c>
      <c r="J4111" s="24" t="str">
        <f>IF(F4111="","",INDEX('기사 리스트'!B:B,MATCH("https://skinnonews.com"&amp;A4111,'기사 리스트'!C:C,0)))</f>
        <v/>
      </c>
    </row>
    <row r="4112" spans="1:10">
      <c r="A4112" s="30" t="s">
        <v>4021</v>
      </c>
      <c r="B4112" s="30" t="s">
        <v>2910</v>
      </c>
      <c r="C4112" s="30">
        <v>1</v>
      </c>
      <c r="D4112" s="30">
        <v>1</v>
      </c>
      <c r="F4112" s="24" t="str">
        <f>IFERROR(MATCH(A4112,기사별유입!$J$3:$J$3072,0),"")</f>
        <v/>
      </c>
      <c r="G4112" s="24" t="str">
        <f>IF(F4112="","",F4112&amp;"@"&amp;COUNTIF($F$1:F4112,F4112))</f>
        <v/>
      </c>
      <c r="H4112" s="24" t="str">
        <f t="shared" si="64"/>
        <v>Google 검색</v>
      </c>
      <c r="J4112" s="24" t="str">
        <f>IF(F4112="","",INDEX('기사 리스트'!B:B,MATCH("https://skinnonews.com"&amp;A4112,'기사 리스트'!C:C,0)))</f>
        <v/>
      </c>
    </row>
    <row r="4113" spans="1:10">
      <c r="A4113" s="30" t="s">
        <v>1553</v>
      </c>
      <c r="B4113" s="30" t="s">
        <v>2917</v>
      </c>
      <c r="C4113" s="30">
        <v>1</v>
      </c>
      <c r="D4113" s="30">
        <v>1</v>
      </c>
      <c r="F4113" s="24" t="str">
        <f>IFERROR(MATCH(A4113,기사별유입!$J$3:$J$3072,0),"")</f>
        <v/>
      </c>
      <c r="G4113" s="24" t="str">
        <f>IF(F4113="","",F4113&amp;"@"&amp;COUNTIF($F$1:F4113,F4113))</f>
        <v/>
      </c>
      <c r="H4113" s="24" t="str">
        <f t="shared" si="64"/>
        <v>Skincheonpetrochem.com</v>
      </c>
      <c r="J4113" s="24" t="str">
        <f>IF(F4113="","",INDEX('기사 리스트'!B:B,MATCH("https://skinnonews.com"&amp;A4113,'기사 리스트'!C:C,0)))</f>
        <v/>
      </c>
    </row>
    <row r="4114" spans="1:10">
      <c r="A4114" s="30" t="s">
        <v>4022</v>
      </c>
      <c r="B4114" s="30" t="s">
        <v>2911</v>
      </c>
      <c r="C4114" s="30">
        <v>1</v>
      </c>
      <c r="D4114" s="30">
        <v>1</v>
      </c>
      <c r="F4114" s="24" t="str">
        <f>IFERROR(MATCH(A4114,기사별유입!$J$3:$J$3072,0),"")</f>
        <v/>
      </c>
      <c r="G4114" s="24" t="str">
        <f>IF(F4114="","",F4114&amp;"@"&amp;COUNTIF($F$1:F4114,F4114))</f>
        <v/>
      </c>
      <c r="H4114" s="24" t="str">
        <f t="shared" si="64"/>
        <v>Naver 검색</v>
      </c>
      <c r="J4114" s="24" t="str">
        <f>IF(F4114="","",INDEX('기사 리스트'!B:B,MATCH("https://skinnonews.com"&amp;A4114,'기사 리스트'!C:C,0)))</f>
        <v/>
      </c>
    </row>
    <row r="4115" spans="1:10">
      <c r="A4115" s="30" t="s">
        <v>4023</v>
      </c>
      <c r="B4115" s="30" t="s">
        <v>2910</v>
      </c>
      <c r="C4115" s="30">
        <v>1</v>
      </c>
      <c r="D4115" s="30">
        <v>1</v>
      </c>
      <c r="F4115" s="24" t="str">
        <f>IFERROR(MATCH(A4115,기사별유입!$J$3:$J$3072,0),"")</f>
        <v/>
      </c>
      <c r="G4115" s="24" t="str">
        <f>IF(F4115="","",F4115&amp;"@"&amp;COUNTIF($F$1:F4115,F4115))</f>
        <v/>
      </c>
      <c r="H4115" s="24" t="str">
        <f t="shared" si="64"/>
        <v>Google 검색</v>
      </c>
      <c r="J4115" s="24" t="str">
        <f>IF(F4115="","",INDEX('기사 리스트'!B:B,MATCH("https://skinnonews.com"&amp;A4115,'기사 리스트'!C:C,0)))</f>
        <v/>
      </c>
    </row>
    <row r="4116" spans="1:10">
      <c r="A4116" s="30" t="s">
        <v>3299</v>
      </c>
      <c r="B4116" s="30" t="s">
        <v>2909</v>
      </c>
      <c r="C4116" s="30">
        <v>1</v>
      </c>
      <c r="D4116" s="30">
        <v>1</v>
      </c>
      <c r="F4116" s="24" t="str">
        <f>IFERROR(MATCH(A4116,기사별유입!$J$3:$J$3072,0),"")</f>
        <v/>
      </c>
      <c r="G4116" s="24" t="str">
        <f>IF(F4116="","",F4116&amp;"@"&amp;COUNTIF($F$1:F4116,F4116))</f>
        <v/>
      </c>
      <c r="H4116" s="24" t="str">
        <f t="shared" si="64"/>
        <v>직접유입</v>
      </c>
      <c r="J4116" s="24" t="str">
        <f>IF(F4116="","",INDEX('기사 리스트'!B:B,MATCH("https://skinnonews.com"&amp;A4116,'기사 리스트'!C:C,0)))</f>
        <v/>
      </c>
    </row>
    <row r="4117" spans="1:10">
      <c r="A4117" s="30" t="s">
        <v>3299</v>
      </c>
      <c r="B4117" s="30" t="s">
        <v>2910</v>
      </c>
      <c r="C4117" s="30">
        <v>1</v>
      </c>
      <c r="D4117" s="30">
        <v>1</v>
      </c>
      <c r="F4117" s="24" t="str">
        <f>IFERROR(MATCH(A4117,기사별유입!$J$3:$J$3072,0),"")</f>
        <v/>
      </c>
      <c r="G4117" s="24" t="str">
        <f>IF(F4117="","",F4117&amp;"@"&amp;COUNTIF($F$1:F4117,F4117))</f>
        <v/>
      </c>
      <c r="H4117" s="24" t="str">
        <f t="shared" si="64"/>
        <v>Google 검색</v>
      </c>
      <c r="J4117" s="24" t="str">
        <f>IF(F4117="","",INDEX('기사 리스트'!B:B,MATCH("https://skinnonews.com"&amp;A4117,'기사 리스트'!C:C,0)))</f>
        <v/>
      </c>
    </row>
    <row r="4118" spans="1:10">
      <c r="A4118" s="30" t="s">
        <v>4024</v>
      </c>
      <c r="B4118" s="30" t="s">
        <v>4655</v>
      </c>
      <c r="C4118" s="30">
        <v>1</v>
      </c>
      <c r="D4118" s="30">
        <v>1</v>
      </c>
      <c r="F4118" s="24" t="str">
        <f>IFERROR(MATCH(A4118,기사별유입!$J$3:$J$3072,0),"")</f>
        <v/>
      </c>
      <c r="G4118" s="24" t="str">
        <f>IF(F4118="","",F4118&amp;"@"&amp;COUNTIF($F$1:F4118,F4118))</f>
        <v/>
      </c>
      <c r="H4118" s="24" t="str">
        <f t="shared" si="64"/>
        <v>Yandex</v>
      </c>
      <c r="J4118" s="24" t="str">
        <f>IF(F4118="","",INDEX('기사 리스트'!B:B,MATCH("https://skinnonews.com"&amp;A4118,'기사 리스트'!C:C,0)))</f>
        <v/>
      </c>
    </row>
    <row r="4119" spans="1:10">
      <c r="A4119" s="30" t="s">
        <v>3715</v>
      </c>
      <c r="B4119" s="30" t="s">
        <v>2910</v>
      </c>
      <c r="C4119" s="30">
        <v>1</v>
      </c>
      <c r="D4119" s="30">
        <v>1</v>
      </c>
      <c r="F4119" s="24" t="str">
        <f>IFERROR(MATCH(A4119,기사별유입!$J$3:$J$3072,0),"")</f>
        <v/>
      </c>
      <c r="G4119" s="24" t="str">
        <f>IF(F4119="","",F4119&amp;"@"&amp;COUNTIF($F$1:F4119,F4119))</f>
        <v/>
      </c>
      <c r="H4119" s="24" t="str">
        <f t="shared" si="64"/>
        <v>Google 검색</v>
      </c>
      <c r="J4119" s="24" t="str">
        <f>IF(F4119="","",INDEX('기사 리스트'!B:B,MATCH("https://skinnonews.com"&amp;A4119,'기사 리스트'!C:C,0)))</f>
        <v/>
      </c>
    </row>
    <row r="4120" spans="1:10">
      <c r="A4120" s="30" t="s">
        <v>3715</v>
      </c>
      <c r="B4120" s="30" t="s">
        <v>2911</v>
      </c>
      <c r="C4120" s="30">
        <v>1</v>
      </c>
      <c r="D4120" s="30">
        <v>1</v>
      </c>
      <c r="F4120" s="24" t="str">
        <f>IFERROR(MATCH(A4120,기사별유입!$J$3:$J$3072,0),"")</f>
        <v/>
      </c>
      <c r="G4120" s="24" t="str">
        <f>IF(F4120="","",F4120&amp;"@"&amp;COUNTIF($F$1:F4120,F4120))</f>
        <v/>
      </c>
      <c r="H4120" s="24" t="str">
        <f t="shared" si="64"/>
        <v>Naver 검색</v>
      </c>
      <c r="J4120" s="24" t="str">
        <f>IF(F4120="","",INDEX('기사 리스트'!B:B,MATCH("https://skinnonews.com"&amp;A4120,'기사 리스트'!C:C,0)))</f>
        <v/>
      </c>
    </row>
    <row r="4121" spans="1:10">
      <c r="A4121" s="30" t="s">
        <v>1612</v>
      </c>
      <c r="B4121" s="30" t="s">
        <v>2909</v>
      </c>
      <c r="C4121" s="30">
        <v>1</v>
      </c>
      <c r="D4121" s="30">
        <v>1</v>
      </c>
      <c r="F4121" s="24" t="str">
        <f>IFERROR(MATCH(A4121,기사별유입!$J$3:$J$3072,0),"")</f>
        <v/>
      </c>
      <c r="G4121" s="24" t="str">
        <f>IF(F4121="","",F4121&amp;"@"&amp;COUNTIF($F$1:F4121,F4121))</f>
        <v/>
      </c>
      <c r="H4121" s="24" t="str">
        <f t="shared" si="64"/>
        <v>직접유입</v>
      </c>
      <c r="J4121" s="24" t="str">
        <f>IF(F4121="","",INDEX('기사 리스트'!B:B,MATCH("https://skinnonews.com"&amp;A4121,'기사 리스트'!C:C,0)))</f>
        <v/>
      </c>
    </row>
    <row r="4122" spans="1:10">
      <c r="A4122" s="30" t="s">
        <v>1612</v>
      </c>
      <c r="B4122" s="30" t="s">
        <v>2911</v>
      </c>
      <c r="C4122" s="30">
        <v>1</v>
      </c>
      <c r="D4122" s="30">
        <v>1</v>
      </c>
      <c r="F4122" s="24" t="str">
        <f>IFERROR(MATCH(A4122,기사별유입!$J$3:$J$3072,0),"")</f>
        <v/>
      </c>
      <c r="G4122" s="24" t="str">
        <f>IF(F4122="","",F4122&amp;"@"&amp;COUNTIF($F$1:F4122,F4122))</f>
        <v/>
      </c>
      <c r="H4122" s="24" t="str">
        <f t="shared" si="64"/>
        <v>Naver 검색</v>
      </c>
      <c r="J4122" s="24" t="str">
        <f>IF(F4122="","",INDEX('기사 리스트'!B:B,MATCH("https://skinnonews.com"&amp;A4122,'기사 리스트'!C:C,0)))</f>
        <v/>
      </c>
    </row>
    <row r="4123" spans="1:10">
      <c r="A4123" s="30" t="s">
        <v>1612</v>
      </c>
      <c r="B4123" s="30" t="s">
        <v>2925</v>
      </c>
      <c r="C4123" s="30">
        <v>1</v>
      </c>
      <c r="D4123" s="30">
        <v>1</v>
      </c>
      <c r="F4123" s="24" t="str">
        <f>IFERROR(MATCH(A4123,기사별유입!$J$3:$J$3072,0),"")</f>
        <v/>
      </c>
      <c r="G4123" s="24" t="str">
        <f>IF(F4123="","",F4123&amp;"@"&amp;COUNTIF($F$1:F4123,F4123))</f>
        <v/>
      </c>
      <c r="H4123" s="24" t="str">
        <f t="shared" si="64"/>
        <v>Naver.com</v>
      </c>
      <c r="J4123" s="24" t="str">
        <f>IF(F4123="","",INDEX('기사 리스트'!B:B,MATCH("https://skinnonews.com"&amp;A4123,'기사 리스트'!C:C,0)))</f>
        <v/>
      </c>
    </row>
    <row r="4124" spans="1:10">
      <c r="A4124" s="30" t="s">
        <v>4025</v>
      </c>
      <c r="B4124" s="30" t="s">
        <v>2911</v>
      </c>
      <c r="C4124" s="30">
        <v>1</v>
      </c>
      <c r="D4124" s="30">
        <v>1</v>
      </c>
      <c r="F4124" s="24" t="str">
        <f>IFERROR(MATCH(A4124,기사별유입!$J$3:$J$3072,0),"")</f>
        <v/>
      </c>
      <c r="G4124" s="24" t="str">
        <f>IF(F4124="","",F4124&amp;"@"&amp;COUNTIF($F$1:F4124,F4124))</f>
        <v/>
      </c>
      <c r="H4124" s="24" t="str">
        <f t="shared" si="64"/>
        <v>Naver 검색</v>
      </c>
      <c r="J4124" s="24" t="str">
        <f>IF(F4124="","",INDEX('기사 리스트'!B:B,MATCH("https://skinnonews.com"&amp;A4124,'기사 리스트'!C:C,0)))</f>
        <v/>
      </c>
    </row>
    <row r="4125" spans="1:10">
      <c r="A4125" s="30" t="s">
        <v>2751</v>
      </c>
      <c r="B4125" s="30" t="s">
        <v>2910</v>
      </c>
      <c r="C4125" s="30">
        <v>1</v>
      </c>
      <c r="D4125" s="30">
        <v>1</v>
      </c>
      <c r="F4125" s="24" t="str">
        <f>IFERROR(MATCH(A4125,기사별유입!$J$3:$J$3072,0),"")</f>
        <v/>
      </c>
      <c r="G4125" s="24" t="str">
        <f>IF(F4125="","",F4125&amp;"@"&amp;COUNTIF($F$1:F4125,F4125))</f>
        <v/>
      </c>
      <c r="H4125" s="24" t="str">
        <f t="shared" si="64"/>
        <v>Google 검색</v>
      </c>
      <c r="J4125" s="24" t="str">
        <f>IF(F4125="","",INDEX('기사 리스트'!B:B,MATCH("https://skinnonews.com"&amp;A4125,'기사 리스트'!C:C,0)))</f>
        <v/>
      </c>
    </row>
    <row r="4126" spans="1:10">
      <c r="A4126" s="30" t="s">
        <v>2193</v>
      </c>
      <c r="B4126" s="30" t="s">
        <v>2910</v>
      </c>
      <c r="C4126" s="30">
        <v>1</v>
      </c>
      <c r="D4126" s="30">
        <v>1</v>
      </c>
      <c r="F4126" s="24" t="str">
        <f>IFERROR(MATCH(A4126,기사별유입!$J$3:$J$3072,0),"")</f>
        <v/>
      </c>
      <c r="G4126" s="24" t="str">
        <f>IF(F4126="","",F4126&amp;"@"&amp;COUNTIF($F$1:F4126,F4126))</f>
        <v/>
      </c>
      <c r="H4126" s="24" t="str">
        <f t="shared" si="64"/>
        <v>Google 검색</v>
      </c>
      <c r="J4126" s="24" t="str">
        <f>IF(F4126="","",INDEX('기사 리스트'!B:B,MATCH("https://skinnonews.com"&amp;A4126,'기사 리스트'!C:C,0)))</f>
        <v/>
      </c>
    </row>
    <row r="4127" spans="1:10">
      <c r="A4127" s="30" t="s">
        <v>2193</v>
      </c>
      <c r="B4127" s="30" t="s">
        <v>2911</v>
      </c>
      <c r="C4127" s="30">
        <v>1</v>
      </c>
      <c r="D4127" s="30">
        <v>1</v>
      </c>
      <c r="F4127" s="24" t="str">
        <f>IFERROR(MATCH(A4127,기사별유입!$J$3:$J$3072,0),"")</f>
        <v/>
      </c>
      <c r="G4127" s="24" t="str">
        <f>IF(F4127="","",F4127&amp;"@"&amp;COUNTIF($F$1:F4127,F4127))</f>
        <v/>
      </c>
      <c r="H4127" s="24" t="str">
        <f t="shared" si="64"/>
        <v>Naver 검색</v>
      </c>
      <c r="J4127" s="24" t="str">
        <f>IF(F4127="","",INDEX('기사 리스트'!B:B,MATCH("https://skinnonews.com"&amp;A4127,'기사 리스트'!C:C,0)))</f>
        <v/>
      </c>
    </row>
    <row r="4128" spans="1:10">
      <c r="A4128" s="30" t="s">
        <v>1244</v>
      </c>
      <c r="B4128" s="30" t="s">
        <v>2928</v>
      </c>
      <c r="C4128" s="30">
        <v>1</v>
      </c>
      <c r="D4128" s="30">
        <v>1</v>
      </c>
      <c r="F4128" s="24">
        <f>IFERROR(MATCH(A4128,기사별유입!$J$3:$J$3072,0),"")</f>
        <v>17</v>
      </c>
      <c r="G4128" s="24" t="str">
        <f>IF(F4128="","",F4128&amp;"@"&amp;COUNTIF($F$1:F4128,F4128))</f>
        <v>17@6</v>
      </c>
      <c r="H4128" s="24" t="str">
        <f t="shared" si="64"/>
        <v>Blog.naver.com</v>
      </c>
      <c r="J4128" s="24" t="str">
        <f>IF(F4128="","",INDEX('기사 리스트'!B:B,MATCH("https://skinnonews.com"&amp;A4128,'기사 리스트'!C:C,0)))</f>
        <v>원유의 분별 증류에 의해 생산되는 석유 제품의 성상(性狀)과 용도</v>
      </c>
    </row>
    <row r="4129" spans="1:10">
      <c r="A4129" s="30" t="s">
        <v>2752</v>
      </c>
      <c r="B4129" s="30" t="s">
        <v>2925</v>
      </c>
      <c r="C4129" s="30">
        <v>1</v>
      </c>
      <c r="D4129" s="30">
        <v>1</v>
      </c>
      <c r="F4129" s="24" t="str">
        <f>IFERROR(MATCH(A4129,기사별유입!$J$3:$J$3072,0),"")</f>
        <v/>
      </c>
      <c r="G4129" s="24" t="str">
        <f>IF(F4129="","",F4129&amp;"@"&amp;COUNTIF($F$1:F4129,F4129))</f>
        <v/>
      </c>
      <c r="H4129" s="24" t="str">
        <f t="shared" si="64"/>
        <v>Naver.com</v>
      </c>
      <c r="J4129" s="24" t="str">
        <f>IF(F4129="","",INDEX('기사 리스트'!B:B,MATCH("https://skinnonews.com"&amp;A4129,'기사 리스트'!C:C,0)))</f>
        <v/>
      </c>
    </row>
    <row r="4130" spans="1:10">
      <c r="A4130" s="30" t="s">
        <v>1267</v>
      </c>
      <c r="B4130" s="30" t="s">
        <v>3413</v>
      </c>
      <c r="C4130" s="30">
        <v>1</v>
      </c>
      <c r="D4130" s="30">
        <v>1</v>
      </c>
      <c r="F4130" s="24">
        <f>IFERROR(MATCH(A4130,기사별유입!$J$3:$J$3072,0),"")</f>
        <v>28</v>
      </c>
      <c r="G4130" s="24" t="str">
        <f>IF(F4130="","",F4130&amp;"@"&amp;COUNTIF($F$1:F4130,F4130))</f>
        <v>28@6</v>
      </c>
      <c r="H4130" s="24" t="str">
        <f t="shared" si="64"/>
        <v>Chatgpt.com</v>
      </c>
      <c r="J4130" s="24" t="str">
        <f>IF(F4130="","",INDEX('기사 리스트'!B:B,MATCH("https://skinnonews.com"&amp;A4130,'기사 리스트'!C:C,0)))</f>
        <v>석유화학으로 탄생한 플라스틱 소재 ‘폴리에틸렌(Polyethylene)’! 어떻게 사용될까?</v>
      </c>
    </row>
    <row r="4131" spans="1:10">
      <c r="A4131" s="30" t="s">
        <v>1267</v>
      </c>
      <c r="B4131" s="30" t="s">
        <v>2915</v>
      </c>
      <c r="C4131" s="30">
        <v>1</v>
      </c>
      <c r="D4131" s="30">
        <v>1</v>
      </c>
      <c r="F4131" s="24">
        <f>IFERROR(MATCH(A4131,기사별유입!$J$3:$J$3072,0),"")</f>
        <v>28</v>
      </c>
      <c r="G4131" s="24" t="str">
        <f>IF(F4131="","",F4131&amp;"@"&amp;COUNTIF($F$1:F4131,F4131))</f>
        <v>28@7</v>
      </c>
      <c r="H4131" s="24" t="str">
        <f t="shared" si="64"/>
        <v>Skgeocentric.com</v>
      </c>
      <c r="J4131" s="24" t="str">
        <f>IF(F4131="","",INDEX('기사 리스트'!B:B,MATCH("https://skinnonews.com"&amp;A4131,'기사 리스트'!C:C,0)))</f>
        <v>석유화학으로 탄생한 플라스틱 소재 ‘폴리에틸렌(Polyethylene)’! 어떻게 사용될까?</v>
      </c>
    </row>
    <row r="4132" spans="1:10">
      <c r="A4132" s="30" t="s">
        <v>4026</v>
      </c>
      <c r="B4132" s="30" t="s">
        <v>2910</v>
      </c>
      <c r="C4132" s="30">
        <v>1</v>
      </c>
      <c r="D4132" s="30">
        <v>1</v>
      </c>
      <c r="F4132" s="24" t="str">
        <f>IFERROR(MATCH(A4132,기사별유입!$J$3:$J$3072,0),"")</f>
        <v/>
      </c>
      <c r="G4132" s="24" t="str">
        <f>IF(F4132="","",F4132&amp;"@"&amp;COUNTIF($F$1:F4132,F4132))</f>
        <v/>
      </c>
      <c r="H4132" s="24" t="str">
        <f t="shared" si="64"/>
        <v>Google 검색</v>
      </c>
      <c r="J4132" s="24" t="str">
        <f>IF(F4132="","",INDEX('기사 리스트'!B:B,MATCH("https://skinnonews.com"&amp;A4132,'기사 리스트'!C:C,0)))</f>
        <v/>
      </c>
    </row>
    <row r="4133" spans="1:10">
      <c r="A4133" s="30" t="s">
        <v>2194</v>
      </c>
      <c r="B4133" s="30" t="s">
        <v>2910</v>
      </c>
      <c r="C4133" s="30">
        <v>1</v>
      </c>
      <c r="D4133" s="30">
        <v>1</v>
      </c>
      <c r="F4133" s="24" t="str">
        <f>IFERROR(MATCH(A4133,기사별유입!$J$3:$J$3072,0),"")</f>
        <v/>
      </c>
      <c r="G4133" s="24" t="str">
        <f>IF(F4133="","",F4133&amp;"@"&amp;COUNTIF($F$1:F4133,F4133))</f>
        <v/>
      </c>
      <c r="H4133" s="24" t="str">
        <f t="shared" si="64"/>
        <v>Google 검색</v>
      </c>
      <c r="J4133" s="24" t="str">
        <f>IF(F4133="","",INDEX('기사 리스트'!B:B,MATCH("https://skinnonews.com"&amp;A4133,'기사 리스트'!C:C,0)))</f>
        <v/>
      </c>
    </row>
    <row r="4134" spans="1:10">
      <c r="A4134" s="30" t="s">
        <v>4027</v>
      </c>
      <c r="B4134" s="30" t="s">
        <v>2910</v>
      </c>
      <c r="C4134" s="30">
        <v>1</v>
      </c>
      <c r="D4134" s="30">
        <v>1</v>
      </c>
      <c r="F4134" s="24" t="str">
        <f>IFERROR(MATCH(A4134,기사별유입!$J$3:$J$3072,0),"")</f>
        <v/>
      </c>
      <c r="G4134" s="24" t="str">
        <f>IF(F4134="","",F4134&amp;"@"&amp;COUNTIF($F$1:F4134,F4134))</f>
        <v/>
      </c>
      <c r="H4134" s="24" t="str">
        <f t="shared" si="64"/>
        <v>Google 검색</v>
      </c>
      <c r="J4134" s="24" t="str">
        <f>IF(F4134="","",INDEX('기사 리스트'!B:B,MATCH("https://skinnonews.com"&amp;A4134,'기사 리스트'!C:C,0)))</f>
        <v/>
      </c>
    </row>
    <row r="4135" spans="1:10">
      <c r="A4135" s="30" t="s">
        <v>1867</v>
      </c>
      <c r="B4135" s="30" t="s">
        <v>2916</v>
      </c>
      <c r="C4135" s="30">
        <v>1</v>
      </c>
      <c r="D4135" s="30">
        <v>1</v>
      </c>
      <c r="F4135" s="24" t="str">
        <f>IFERROR(MATCH(A4135,기사별유입!$J$3:$J$3072,0),"")</f>
        <v/>
      </c>
      <c r="G4135" s="24" t="str">
        <f>IF(F4135="","",F4135&amp;"@"&amp;COUNTIF($F$1:F4135,F4135))</f>
        <v/>
      </c>
      <c r="H4135" s="24" t="str">
        <f t="shared" si="64"/>
        <v>Bing</v>
      </c>
      <c r="J4135" s="24" t="str">
        <f>IF(F4135="","",INDEX('기사 리스트'!B:B,MATCH("https://skinnonews.com"&amp;A4135,'기사 리스트'!C:C,0)))</f>
        <v/>
      </c>
    </row>
    <row r="4136" spans="1:10">
      <c r="A4136" s="30" t="s">
        <v>1867</v>
      </c>
      <c r="B4136" s="30" t="s">
        <v>2911</v>
      </c>
      <c r="C4136" s="30">
        <v>1</v>
      </c>
      <c r="D4136" s="30">
        <v>1</v>
      </c>
      <c r="F4136" s="24" t="str">
        <f>IFERROR(MATCH(A4136,기사별유입!$J$3:$J$3072,0),"")</f>
        <v/>
      </c>
      <c r="G4136" s="24" t="str">
        <f>IF(F4136="","",F4136&amp;"@"&amp;COUNTIF($F$1:F4136,F4136))</f>
        <v/>
      </c>
      <c r="H4136" s="24" t="str">
        <f t="shared" si="64"/>
        <v>Naver 검색</v>
      </c>
      <c r="J4136" s="24" t="str">
        <f>IF(F4136="","",INDEX('기사 리스트'!B:B,MATCH("https://skinnonews.com"&amp;A4136,'기사 리스트'!C:C,0)))</f>
        <v/>
      </c>
    </row>
    <row r="4137" spans="1:10">
      <c r="A4137" s="30" t="s">
        <v>3301</v>
      </c>
      <c r="B4137" s="30" t="s">
        <v>2910</v>
      </c>
      <c r="C4137" s="30">
        <v>1</v>
      </c>
      <c r="D4137" s="30">
        <v>1</v>
      </c>
      <c r="F4137" s="24" t="str">
        <f>IFERROR(MATCH(A4137,기사별유입!$J$3:$J$3072,0),"")</f>
        <v/>
      </c>
      <c r="G4137" s="24" t="str">
        <f>IF(F4137="","",F4137&amp;"@"&amp;COUNTIF($F$1:F4137,F4137))</f>
        <v/>
      </c>
      <c r="H4137" s="24" t="str">
        <f t="shared" si="64"/>
        <v>Google 검색</v>
      </c>
      <c r="J4137" s="24" t="str">
        <f>IF(F4137="","",INDEX('기사 리스트'!B:B,MATCH("https://skinnonews.com"&amp;A4137,'기사 리스트'!C:C,0)))</f>
        <v/>
      </c>
    </row>
    <row r="4138" spans="1:10">
      <c r="A4138" s="30" t="s">
        <v>1297</v>
      </c>
      <c r="B4138" s="30" t="s">
        <v>2911</v>
      </c>
      <c r="C4138" s="30">
        <v>1</v>
      </c>
      <c r="D4138" s="30">
        <v>1</v>
      </c>
      <c r="F4138" s="24">
        <f>IFERROR(MATCH(A4138,기사별유입!$J$3:$J$3072,0),"")</f>
        <v>10</v>
      </c>
      <c r="G4138" s="24" t="str">
        <f>IF(F4138="","",F4138&amp;"@"&amp;COUNTIF($F$1:F4138,F4138))</f>
        <v>10@6</v>
      </c>
      <c r="H4138" s="24" t="str">
        <f t="shared" si="64"/>
        <v>Naver 검색</v>
      </c>
      <c r="J4138" s="24" t="str">
        <f>IF(F4138="","",INDEX('기사 리스트'!B:B,MATCH("https://skinnonews.com"&amp;A4138,'기사 리스트'!C:C,0)))</f>
        <v>축구공부터 트랙까지! 스포츠 기록을 경신하는 석유화학 소재</v>
      </c>
    </row>
    <row r="4139" spans="1:10">
      <c r="A4139" s="30" t="s">
        <v>3302</v>
      </c>
      <c r="B4139" s="30" t="s">
        <v>2909</v>
      </c>
      <c r="C4139" s="30">
        <v>1</v>
      </c>
      <c r="D4139" s="30">
        <v>1</v>
      </c>
      <c r="F4139" s="24" t="str">
        <f>IFERROR(MATCH(A4139,기사별유입!$J$3:$J$3072,0),"")</f>
        <v/>
      </c>
      <c r="G4139" s="24" t="str">
        <f>IF(F4139="","",F4139&amp;"@"&amp;COUNTIF($F$1:F4139,F4139))</f>
        <v/>
      </c>
      <c r="H4139" s="24" t="str">
        <f t="shared" si="64"/>
        <v>직접유입</v>
      </c>
      <c r="J4139" s="24" t="str">
        <f>IF(F4139="","",INDEX('기사 리스트'!B:B,MATCH("https://skinnonews.com"&amp;A4139,'기사 리스트'!C:C,0)))</f>
        <v/>
      </c>
    </row>
    <row r="4140" spans="1:10">
      <c r="A4140" s="30" t="s">
        <v>3302</v>
      </c>
      <c r="B4140" s="30" t="s">
        <v>2925</v>
      </c>
      <c r="C4140" s="30">
        <v>1</v>
      </c>
      <c r="D4140" s="30">
        <v>1</v>
      </c>
      <c r="F4140" s="24" t="str">
        <f>IFERROR(MATCH(A4140,기사별유입!$J$3:$J$3072,0),"")</f>
        <v/>
      </c>
      <c r="G4140" s="24" t="str">
        <f>IF(F4140="","",F4140&amp;"@"&amp;COUNTIF($F$1:F4140,F4140))</f>
        <v/>
      </c>
      <c r="H4140" s="24" t="str">
        <f t="shared" si="64"/>
        <v>Naver.com</v>
      </c>
      <c r="J4140" s="24" t="str">
        <f>IF(F4140="","",INDEX('기사 리스트'!B:B,MATCH("https://skinnonews.com"&amp;A4140,'기사 리스트'!C:C,0)))</f>
        <v/>
      </c>
    </row>
    <row r="4141" spans="1:10">
      <c r="A4141" s="30" t="s">
        <v>4028</v>
      </c>
      <c r="B4141" s="30" t="s">
        <v>2909</v>
      </c>
      <c r="C4141" s="30">
        <v>1</v>
      </c>
      <c r="D4141" s="30">
        <v>1</v>
      </c>
      <c r="F4141" s="24" t="str">
        <f>IFERROR(MATCH(A4141,기사별유입!$J$3:$J$3072,0),"")</f>
        <v/>
      </c>
      <c r="G4141" s="24" t="str">
        <f>IF(F4141="","",F4141&amp;"@"&amp;COUNTIF($F$1:F4141,F4141))</f>
        <v/>
      </c>
      <c r="H4141" s="24" t="str">
        <f t="shared" si="64"/>
        <v>직접유입</v>
      </c>
      <c r="J4141" s="24" t="str">
        <f>IF(F4141="","",INDEX('기사 리스트'!B:B,MATCH("https://skinnonews.com"&amp;A4141,'기사 리스트'!C:C,0)))</f>
        <v/>
      </c>
    </row>
    <row r="4142" spans="1:10">
      <c r="A4142" s="30" t="s">
        <v>4029</v>
      </c>
      <c r="B4142" s="30" t="s">
        <v>2910</v>
      </c>
      <c r="C4142" s="30">
        <v>1</v>
      </c>
      <c r="D4142" s="30">
        <v>1</v>
      </c>
      <c r="F4142" s="24" t="str">
        <f>IFERROR(MATCH(A4142,기사별유입!$J$3:$J$3072,0),"")</f>
        <v/>
      </c>
      <c r="G4142" s="24" t="str">
        <f>IF(F4142="","",F4142&amp;"@"&amp;COUNTIF($F$1:F4142,F4142))</f>
        <v/>
      </c>
      <c r="H4142" s="24" t="str">
        <f t="shared" si="64"/>
        <v>Google 검색</v>
      </c>
      <c r="J4142" s="24" t="str">
        <f>IF(F4142="","",INDEX('기사 리스트'!B:B,MATCH("https://skinnonews.com"&amp;A4142,'기사 리스트'!C:C,0)))</f>
        <v/>
      </c>
    </row>
    <row r="4143" spans="1:10">
      <c r="A4143" s="30" t="s">
        <v>4030</v>
      </c>
      <c r="B4143" s="30" t="s">
        <v>2910</v>
      </c>
      <c r="C4143" s="30">
        <v>1</v>
      </c>
      <c r="D4143" s="30">
        <v>1</v>
      </c>
      <c r="F4143" s="24" t="str">
        <f>IFERROR(MATCH(A4143,기사별유입!$J$3:$J$3072,0),"")</f>
        <v/>
      </c>
      <c r="G4143" s="24" t="str">
        <f>IF(F4143="","",F4143&amp;"@"&amp;COUNTIF($F$1:F4143,F4143))</f>
        <v/>
      </c>
      <c r="H4143" s="24" t="str">
        <f t="shared" si="64"/>
        <v>Google 검색</v>
      </c>
      <c r="J4143" s="24" t="str">
        <f>IF(F4143="","",INDEX('기사 리스트'!B:B,MATCH("https://skinnonews.com"&amp;A4143,'기사 리스트'!C:C,0)))</f>
        <v/>
      </c>
    </row>
    <row r="4144" spans="1:10">
      <c r="A4144" s="30" t="s">
        <v>4031</v>
      </c>
      <c r="B4144" s="30" t="s">
        <v>2910</v>
      </c>
      <c r="C4144" s="30">
        <v>1</v>
      </c>
      <c r="D4144" s="30">
        <v>1</v>
      </c>
      <c r="F4144" s="24" t="str">
        <f>IFERROR(MATCH(A4144,기사별유입!$J$3:$J$3072,0),"")</f>
        <v/>
      </c>
      <c r="G4144" s="24" t="str">
        <f>IF(F4144="","",F4144&amp;"@"&amp;COUNTIF($F$1:F4144,F4144))</f>
        <v/>
      </c>
      <c r="H4144" s="24" t="str">
        <f t="shared" si="64"/>
        <v>Google 검색</v>
      </c>
      <c r="J4144" s="24" t="str">
        <f>IF(F4144="","",INDEX('기사 리스트'!B:B,MATCH("https://skinnonews.com"&amp;A4144,'기사 리스트'!C:C,0)))</f>
        <v/>
      </c>
    </row>
    <row r="4145" spans="1:10">
      <c r="A4145" s="30" t="s">
        <v>4032</v>
      </c>
      <c r="B4145" s="30" t="s">
        <v>2916</v>
      </c>
      <c r="C4145" s="30">
        <v>1</v>
      </c>
      <c r="D4145" s="30">
        <v>1</v>
      </c>
      <c r="F4145" s="24" t="str">
        <f>IFERROR(MATCH(A4145,기사별유입!$J$3:$J$3072,0),"")</f>
        <v/>
      </c>
      <c r="G4145" s="24" t="str">
        <f>IF(F4145="","",F4145&amp;"@"&amp;COUNTIF($F$1:F4145,F4145))</f>
        <v/>
      </c>
      <c r="H4145" s="24" t="str">
        <f t="shared" si="64"/>
        <v>Bing</v>
      </c>
      <c r="J4145" s="24" t="str">
        <f>IF(F4145="","",INDEX('기사 리스트'!B:B,MATCH("https://skinnonews.com"&amp;A4145,'기사 리스트'!C:C,0)))</f>
        <v/>
      </c>
    </row>
    <row r="4146" spans="1:10">
      <c r="A4146" s="30" t="s">
        <v>4033</v>
      </c>
      <c r="B4146" s="30" t="s">
        <v>2910</v>
      </c>
      <c r="C4146" s="30">
        <v>1</v>
      </c>
      <c r="D4146" s="30">
        <v>1</v>
      </c>
      <c r="F4146" s="24" t="str">
        <f>IFERROR(MATCH(A4146,기사별유입!$J$3:$J$3072,0),"")</f>
        <v/>
      </c>
      <c r="G4146" s="24" t="str">
        <f>IF(F4146="","",F4146&amp;"@"&amp;COUNTIF($F$1:F4146,F4146))</f>
        <v/>
      </c>
      <c r="H4146" s="24" t="str">
        <f t="shared" si="64"/>
        <v>Google 검색</v>
      </c>
      <c r="J4146" s="24" t="str">
        <f>IF(F4146="","",INDEX('기사 리스트'!B:B,MATCH("https://skinnonews.com"&amp;A4146,'기사 리스트'!C:C,0)))</f>
        <v/>
      </c>
    </row>
    <row r="4147" spans="1:10">
      <c r="A4147" s="30" t="s">
        <v>4034</v>
      </c>
      <c r="B4147" s="30" t="s">
        <v>2910</v>
      </c>
      <c r="C4147" s="30">
        <v>1</v>
      </c>
      <c r="D4147" s="30">
        <v>1</v>
      </c>
      <c r="F4147" s="24" t="str">
        <f>IFERROR(MATCH(A4147,기사별유입!$J$3:$J$3072,0),"")</f>
        <v/>
      </c>
      <c r="G4147" s="24" t="str">
        <f>IF(F4147="","",F4147&amp;"@"&amp;COUNTIF($F$1:F4147,F4147))</f>
        <v/>
      </c>
      <c r="H4147" s="24" t="str">
        <f t="shared" si="64"/>
        <v>Google 검색</v>
      </c>
      <c r="J4147" s="24" t="str">
        <f>IF(F4147="","",INDEX('기사 리스트'!B:B,MATCH("https://skinnonews.com"&amp;A4147,'기사 리스트'!C:C,0)))</f>
        <v/>
      </c>
    </row>
    <row r="4148" spans="1:10">
      <c r="A4148" s="30" t="s">
        <v>1829</v>
      </c>
      <c r="B4148" s="30" t="s">
        <v>3415</v>
      </c>
      <c r="C4148" s="30">
        <v>1</v>
      </c>
      <c r="D4148" s="30">
        <v>1</v>
      </c>
      <c r="F4148" s="24" t="str">
        <f>IFERROR(MATCH(A4148,기사별유입!$J$3:$J$3072,0),"")</f>
        <v/>
      </c>
      <c r="G4148" s="24" t="str">
        <f>IF(F4148="","",F4148&amp;"@"&amp;COUNTIF($F$1:F4148,F4148))</f>
        <v/>
      </c>
      <c r="H4148" s="24" t="str">
        <f t="shared" si="64"/>
        <v>Brunch.co.kr</v>
      </c>
      <c r="J4148" s="24" t="str">
        <f>IF(F4148="","",INDEX('기사 리스트'!B:B,MATCH("https://skinnonews.com"&amp;A4148,'기사 리스트'!C:C,0)))</f>
        <v/>
      </c>
    </row>
    <row r="4149" spans="1:10">
      <c r="A4149" s="30" t="s">
        <v>1829</v>
      </c>
      <c r="B4149" s="30" t="s">
        <v>2911</v>
      </c>
      <c r="C4149" s="30">
        <v>1</v>
      </c>
      <c r="D4149" s="30">
        <v>1</v>
      </c>
      <c r="F4149" s="24" t="str">
        <f>IFERROR(MATCH(A4149,기사별유입!$J$3:$J$3072,0),"")</f>
        <v/>
      </c>
      <c r="G4149" s="24" t="str">
        <f>IF(F4149="","",F4149&amp;"@"&amp;COUNTIF($F$1:F4149,F4149))</f>
        <v/>
      </c>
      <c r="H4149" s="24" t="str">
        <f t="shared" si="64"/>
        <v>Naver 검색</v>
      </c>
      <c r="J4149" s="24" t="str">
        <f>IF(F4149="","",INDEX('기사 리스트'!B:B,MATCH("https://skinnonews.com"&amp;A4149,'기사 리스트'!C:C,0)))</f>
        <v/>
      </c>
    </row>
    <row r="4150" spans="1:10">
      <c r="A4150" s="30" t="s">
        <v>4035</v>
      </c>
      <c r="B4150" s="30" t="s">
        <v>2910</v>
      </c>
      <c r="C4150" s="30">
        <v>1</v>
      </c>
      <c r="D4150" s="30">
        <v>1</v>
      </c>
      <c r="F4150" s="24" t="str">
        <f>IFERROR(MATCH(A4150,기사별유입!$J$3:$J$3072,0),"")</f>
        <v/>
      </c>
      <c r="G4150" s="24" t="str">
        <f>IF(F4150="","",F4150&amp;"@"&amp;COUNTIF($F$1:F4150,F4150))</f>
        <v/>
      </c>
      <c r="H4150" s="24" t="str">
        <f t="shared" si="64"/>
        <v>Google 검색</v>
      </c>
      <c r="J4150" s="24" t="str">
        <f>IF(F4150="","",INDEX('기사 리스트'!B:B,MATCH("https://skinnonews.com"&amp;A4150,'기사 리스트'!C:C,0)))</f>
        <v/>
      </c>
    </row>
    <row r="4151" spans="1:10">
      <c r="A4151" s="30" t="s">
        <v>2413</v>
      </c>
      <c r="B4151" s="30" t="s">
        <v>2910</v>
      </c>
      <c r="C4151" s="30">
        <v>1</v>
      </c>
      <c r="D4151" s="30">
        <v>1</v>
      </c>
      <c r="F4151" s="24" t="str">
        <f>IFERROR(MATCH(A4151,기사별유입!$J$3:$J$3072,0),"")</f>
        <v/>
      </c>
      <c r="G4151" s="24" t="str">
        <f>IF(F4151="","",F4151&amp;"@"&amp;COUNTIF($F$1:F4151,F4151))</f>
        <v/>
      </c>
      <c r="H4151" s="24" t="str">
        <f t="shared" si="64"/>
        <v>Google 검색</v>
      </c>
      <c r="J4151" s="24" t="str">
        <f>IF(F4151="","",INDEX('기사 리스트'!B:B,MATCH("https://skinnonews.com"&amp;A4151,'기사 리스트'!C:C,0)))</f>
        <v/>
      </c>
    </row>
    <row r="4152" spans="1:10">
      <c r="A4152" s="30" t="s">
        <v>2096</v>
      </c>
      <c r="B4152" s="30" t="s">
        <v>2910</v>
      </c>
      <c r="C4152" s="30">
        <v>1</v>
      </c>
      <c r="D4152" s="30">
        <v>1</v>
      </c>
      <c r="F4152" s="24" t="str">
        <f>IFERROR(MATCH(A4152,기사별유입!$J$3:$J$3072,0),"")</f>
        <v/>
      </c>
      <c r="G4152" s="24" t="str">
        <f>IF(F4152="","",F4152&amp;"@"&amp;COUNTIF($F$1:F4152,F4152))</f>
        <v/>
      </c>
      <c r="H4152" s="24" t="str">
        <f t="shared" si="64"/>
        <v>Google 검색</v>
      </c>
      <c r="J4152" s="24" t="str">
        <f>IF(F4152="","",INDEX('기사 리스트'!B:B,MATCH("https://skinnonews.com"&amp;A4152,'기사 리스트'!C:C,0)))</f>
        <v/>
      </c>
    </row>
    <row r="4153" spans="1:10">
      <c r="A4153" s="30" t="s">
        <v>1230</v>
      </c>
      <c r="B4153" s="30" t="s">
        <v>2928</v>
      </c>
      <c r="C4153" s="30">
        <v>1</v>
      </c>
      <c r="D4153" s="30">
        <v>1</v>
      </c>
      <c r="F4153" s="24">
        <f>IFERROR(MATCH(A4153,기사별유입!$J$3:$J$3072,0),"")</f>
        <v>13</v>
      </c>
      <c r="G4153" s="24" t="str">
        <f>IF(F4153="","",F4153&amp;"@"&amp;COUNTIF($F$1:F4153,F4153))</f>
        <v>13@6</v>
      </c>
      <c r="H4153" s="24" t="str">
        <f t="shared" si="64"/>
        <v>Blog.naver.com</v>
      </c>
      <c r="J4153" s="24" t="str">
        <f>IF(F4153="","",INDEX('기사 리스트'!B:B,MATCH("https://skinnonews.com"&amp;A4153,'기사 리스트'!C:C,0)))</f>
        <v>비행기를 띄우는 힘, ‘항공유’의 모든 것</v>
      </c>
    </row>
    <row r="4154" spans="1:10">
      <c r="A4154" s="30" t="s">
        <v>1230</v>
      </c>
      <c r="B4154" s="30" t="s">
        <v>2940</v>
      </c>
      <c r="C4154" s="30">
        <v>1</v>
      </c>
      <c r="D4154" s="30">
        <v>1</v>
      </c>
      <c r="F4154" s="24">
        <f>IFERROR(MATCH(A4154,기사별유입!$J$3:$J$3072,0),"")</f>
        <v>13</v>
      </c>
      <c r="G4154" s="24" t="str">
        <f>IF(F4154="","",F4154&amp;"@"&amp;COUNTIF($F$1:F4154,F4154))</f>
        <v>13@7</v>
      </c>
      <c r="H4154" s="24" t="str">
        <f t="shared" si="64"/>
        <v>Edgeservices.bing.com</v>
      </c>
      <c r="J4154" s="24" t="str">
        <f>IF(F4154="","",INDEX('기사 리스트'!B:B,MATCH("https://skinnonews.com"&amp;A4154,'기사 리스트'!C:C,0)))</f>
        <v>비행기를 띄우는 힘, ‘항공유’의 모든 것</v>
      </c>
    </row>
    <row r="4155" spans="1:10">
      <c r="A4155" s="30" t="s">
        <v>1230</v>
      </c>
      <c r="B4155" s="30" t="s">
        <v>2930</v>
      </c>
      <c r="C4155" s="30">
        <v>1</v>
      </c>
      <c r="D4155" s="30">
        <v>1</v>
      </c>
      <c r="F4155" s="24">
        <f>IFERROR(MATCH(A4155,기사별유입!$J$3:$J$3072,0),"")</f>
        <v>13</v>
      </c>
      <c r="G4155" s="24" t="str">
        <f>IF(F4155="","",F4155&amp;"@"&amp;COUNTIF($F$1:F4155,F4155))</f>
        <v>13@8</v>
      </c>
      <c r="H4155" s="24" t="str">
        <f t="shared" si="64"/>
        <v>M.blog.naver.com</v>
      </c>
      <c r="J4155" s="24" t="str">
        <f>IF(F4155="","",INDEX('기사 리스트'!B:B,MATCH("https://skinnonews.com"&amp;A4155,'기사 리스트'!C:C,0)))</f>
        <v>비행기를 띄우는 힘, ‘항공유’의 모든 것</v>
      </c>
    </row>
    <row r="4156" spans="1:10">
      <c r="A4156" s="30" t="s">
        <v>1230</v>
      </c>
      <c r="B4156" s="30" t="s">
        <v>4597</v>
      </c>
      <c r="C4156" s="30">
        <v>1</v>
      </c>
      <c r="D4156" s="30">
        <v>1</v>
      </c>
      <c r="F4156" s="24">
        <f>IFERROR(MATCH(A4156,기사별유입!$J$3:$J$3072,0),"")</f>
        <v>13</v>
      </c>
      <c r="G4156" s="24" t="str">
        <f>IF(F4156="","",F4156&amp;"@"&amp;COUNTIF($F$1:F4156,F4156))</f>
        <v>13@9</v>
      </c>
      <c r="H4156" s="24" t="str">
        <f t="shared" si="64"/>
        <v>M.post.naver.com</v>
      </c>
      <c r="J4156" s="24" t="str">
        <f>IF(F4156="","",INDEX('기사 리스트'!B:B,MATCH("https://skinnonews.com"&amp;A4156,'기사 리스트'!C:C,0)))</f>
        <v>비행기를 띄우는 힘, ‘항공유’의 모든 것</v>
      </c>
    </row>
    <row r="4157" spans="1:10">
      <c r="A4157" s="30" t="s">
        <v>1230</v>
      </c>
      <c r="B4157" s="30" t="s">
        <v>2935</v>
      </c>
      <c r="C4157" s="30">
        <v>1</v>
      </c>
      <c r="D4157" s="30">
        <v>1</v>
      </c>
      <c r="F4157" s="24">
        <f>IFERROR(MATCH(A4157,기사별유입!$J$3:$J$3072,0),"")</f>
        <v>13</v>
      </c>
      <c r="G4157" s="24" t="str">
        <f>IF(F4157="","",F4157&amp;"@"&amp;COUNTIF($F$1:F4157,F4157))</f>
        <v>13@10</v>
      </c>
      <c r="H4157" s="24" t="str">
        <f t="shared" si="64"/>
        <v>M.search.naver.com</v>
      </c>
      <c r="J4157" s="24" t="str">
        <f>IF(F4157="","",INDEX('기사 리스트'!B:B,MATCH("https://skinnonews.com"&amp;A4157,'기사 리스트'!C:C,0)))</f>
        <v>비행기를 띄우는 힘, ‘항공유’의 모든 것</v>
      </c>
    </row>
    <row r="4158" spans="1:10">
      <c r="A4158" s="30" t="s">
        <v>4036</v>
      </c>
      <c r="B4158" s="30" t="s">
        <v>2948</v>
      </c>
      <c r="C4158" s="30">
        <v>1</v>
      </c>
      <c r="D4158" s="30">
        <v>1</v>
      </c>
      <c r="F4158" s="24" t="str">
        <f>IFERROR(MATCH(A4158,기사별유입!$J$3:$J$3072,0),"")</f>
        <v/>
      </c>
      <c r="G4158" s="24" t="str">
        <f>IF(F4158="","",F4158&amp;"@"&amp;COUNTIF($F$1:F4158,F4158))</f>
        <v/>
      </c>
      <c r="H4158" s="24" t="str">
        <f t="shared" si="64"/>
        <v>Lens.google.com</v>
      </c>
      <c r="J4158" s="24" t="str">
        <f>IF(F4158="","",INDEX('기사 리스트'!B:B,MATCH("https://skinnonews.com"&amp;A4158,'기사 리스트'!C:C,0)))</f>
        <v/>
      </c>
    </row>
    <row r="4159" spans="1:10">
      <c r="A4159" s="30" t="s">
        <v>4037</v>
      </c>
      <c r="B4159" s="30" t="s">
        <v>2910</v>
      </c>
      <c r="C4159" s="30">
        <v>1</v>
      </c>
      <c r="D4159" s="30">
        <v>1</v>
      </c>
      <c r="F4159" s="24" t="str">
        <f>IFERROR(MATCH(A4159,기사별유입!$J$3:$J$3072,0),"")</f>
        <v/>
      </c>
      <c r="G4159" s="24" t="str">
        <f>IF(F4159="","",F4159&amp;"@"&amp;COUNTIF($F$1:F4159,F4159))</f>
        <v/>
      </c>
      <c r="H4159" s="24" t="str">
        <f t="shared" si="64"/>
        <v>Google 검색</v>
      </c>
      <c r="J4159" s="24" t="str">
        <f>IF(F4159="","",INDEX('기사 리스트'!B:B,MATCH("https://skinnonews.com"&amp;A4159,'기사 리스트'!C:C,0)))</f>
        <v/>
      </c>
    </row>
    <row r="4160" spans="1:10">
      <c r="A4160" s="30" t="s">
        <v>4038</v>
      </c>
      <c r="B4160" s="30" t="s">
        <v>2910</v>
      </c>
      <c r="C4160" s="30">
        <v>1</v>
      </c>
      <c r="D4160" s="30">
        <v>1</v>
      </c>
      <c r="F4160" s="24" t="str">
        <f>IFERROR(MATCH(A4160,기사별유입!$J$3:$J$3072,0),"")</f>
        <v/>
      </c>
      <c r="G4160" s="24" t="str">
        <f>IF(F4160="","",F4160&amp;"@"&amp;COUNTIF($F$1:F4160,F4160))</f>
        <v/>
      </c>
      <c r="H4160" s="24" t="str">
        <f t="shared" si="64"/>
        <v>Google 검색</v>
      </c>
      <c r="J4160" s="24" t="str">
        <f>IF(F4160="","",INDEX('기사 리스트'!B:B,MATCH("https://skinnonews.com"&amp;A4160,'기사 리스트'!C:C,0)))</f>
        <v/>
      </c>
    </row>
    <row r="4161" spans="1:10">
      <c r="A4161" s="30" t="s">
        <v>3214</v>
      </c>
      <c r="B4161" s="30" t="s">
        <v>2910</v>
      </c>
      <c r="C4161" s="30">
        <v>1</v>
      </c>
      <c r="D4161" s="30">
        <v>1</v>
      </c>
      <c r="F4161" s="24" t="str">
        <f>IFERROR(MATCH(A4161,기사별유입!$J$3:$J$3072,0),"")</f>
        <v/>
      </c>
      <c r="G4161" s="24" t="str">
        <f>IF(F4161="","",F4161&amp;"@"&amp;COUNTIF($F$1:F4161,F4161))</f>
        <v/>
      </c>
      <c r="H4161" s="24" t="str">
        <f t="shared" si="64"/>
        <v>Google 검색</v>
      </c>
      <c r="J4161" s="24" t="str">
        <f>IF(F4161="","",INDEX('기사 리스트'!B:B,MATCH("https://skinnonews.com"&amp;A4161,'기사 리스트'!C:C,0)))</f>
        <v/>
      </c>
    </row>
    <row r="4162" spans="1:10">
      <c r="A4162" s="30" t="s">
        <v>4039</v>
      </c>
      <c r="B4162" s="30" t="s">
        <v>2910</v>
      </c>
      <c r="C4162" s="30">
        <v>1</v>
      </c>
      <c r="D4162" s="30">
        <v>1</v>
      </c>
      <c r="F4162" s="24" t="str">
        <f>IFERROR(MATCH(A4162,기사별유입!$J$3:$J$3072,0),"")</f>
        <v/>
      </c>
      <c r="G4162" s="24" t="str">
        <f>IF(F4162="","",F4162&amp;"@"&amp;COUNTIF($F$1:F4162,F4162))</f>
        <v/>
      </c>
      <c r="H4162" s="24" t="str">
        <f t="shared" si="64"/>
        <v>Google 검색</v>
      </c>
      <c r="J4162" s="24" t="str">
        <f>IF(F4162="","",INDEX('기사 리스트'!B:B,MATCH("https://skinnonews.com"&amp;A4162,'기사 리스트'!C:C,0)))</f>
        <v/>
      </c>
    </row>
    <row r="4163" spans="1:10">
      <c r="A4163" s="30" t="s">
        <v>4040</v>
      </c>
      <c r="B4163" s="30" t="s">
        <v>2911</v>
      </c>
      <c r="C4163" s="30">
        <v>1</v>
      </c>
      <c r="D4163" s="30">
        <v>1</v>
      </c>
      <c r="F4163" s="24" t="str">
        <f>IFERROR(MATCH(A4163,기사별유입!$J$3:$J$3072,0),"")</f>
        <v/>
      </c>
      <c r="G4163" s="24" t="str">
        <f>IF(F4163="","",F4163&amp;"@"&amp;COUNTIF($F$1:F4163,F4163))</f>
        <v/>
      </c>
      <c r="H4163" s="24" t="str">
        <f t="shared" ref="H4163:H4226" si="65">IF(B4163="naver","Naver 검색",IF(B4163="google","Google 검색",IF(B4163="(direct)","직접유입",UPPER(LEFT(B4163,1))&amp;MID(B4163,2,99))))</f>
        <v>Naver 검색</v>
      </c>
      <c r="J4163" s="24" t="str">
        <f>IF(F4163="","",INDEX('기사 리스트'!B:B,MATCH("https://skinnonews.com"&amp;A4163,'기사 리스트'!C:C,0)))</f>
        <v/>
      </c>
    </row>
    <row r="4164" spans="1:10">
      <c r="A4164" s="30" t="s">
        <v>1686</v>
      </c>
      <c r="B4164" s="30" t="s">
        <v>3413</v>
      </c>
      <c r="C4164" s="30">
        <v>1</v>
      </c>
      <c r="D4164" s="30">
        <v>1</v>
      </c>
      <c r="F4164" s="24" t="str">
        <f>IFERROR(MATCH(A4164,기사별유입!$J$3:$J$3072,0),"")</f>
        <v/>
      </c>
      <c r="G4164" s="24" t="str">
        <f>IF(F4164="","",F4164&amp;"@"&amp;COUNTIF($F$1:F4164,F4164))</f>
        <v/>
      </c>
      <c r="H4164" s="24" t="str">
        <f t="shared" si="65"/>
        <v>Chatgpt.com</v>
      </c>
      <c r="J4164" s="24" t="str">
        <f>IF(F4164="","",INDEX('기사 리스트'!B:B,MATCH("https://skinnonews.com"&amp;A4164,'기사 리스트'!C:C,0)))</f>
        <v/>
      </c>
    </row>
    <row r="4165" spans="1:10">
      <c r="A4165" s="30" t="s">
        <v>1686</v>
      </c>
      <c r="B4165" s="30" t="s">
        <v>4643</v>
      </c>
      <c r="C4165" s="30">
        <v>1</v>
      </c>
      <c r="D4165" s="30">
        <v>1</v>
      </c>
      <c r="F4165" s="24" t="str">
        <f>IFERROR(MATCH(A4165,기사별유입!$J$3:$J$3072,0),"")</f>
        <v/>
      </c>
      <c r="G4165" s="24" t="str">
        <f>IF(F4165="","",F4165&amp;"@"&amp;COUNTIF($F$1:F4165,F4165))</f>
        <v/>
      </c>
      <c r="H4165" s="24" t="str">
        <f t="shared" si="65"/>
        <v>Cn.bing.com</v>
      </c>
      <c r="J4165" s="24" t="str">
        <f>IF(F4165="","",INDEX('기사 리스트'!B:B,MATCH("https://skinnonews.com"&amp;A4165,'기사 리스트'!C:C,0)))</f>
        <v/>
      </c>
    </row>
    <row r="4166" spans="1:10">
      <c r="A4166" s="30" t="s">
        <v>4656</v>
      </c>
      <c r="B4166" s="30">
        <v>1</v>
      </c>
      <c r="C4166" s="30">
        <v>1</v>
      </c>
      <c r="D4166" s="30">
        <v>1</v>
      </c>
      <c r="F4166" s="24" t="str">
        <f>IFERROR(MATCH(A4166,기사별유입!$J$3:$J$3072,0),"")</f>
        <v/>
      </c>
      <c r="G4166" s="24" t="str">
        <f>IF(F4166="","",F4166&amp;"@"&amp;COUNTIF($F$1:F4166,F4166))</f>
        <v/>
      </c>
      <c r="H4166" s="24" t="str">
        <f t="shared" si="65"/>
        <v>1</v>
      </c>
      <c r="J4166" s="24" t="str">
        <f>IF(F4166="","",INDEX('기사 리스트'!B:B,MATCH("https://skinnonews.com"&amp;A4166,'기사 리스트'!C:C,0)))</f>
        <v/>
      </c>
    </row>
    <row r="4167" spans="1:10">
      <c r="A4167" s="30" t="s">
        <v>4042</v>
      </c>
      <c r="B4167" s="30" t="s">
        <v>2911</v>
      </c>
      <c r="C4167" s="30">
        <v>1</v>
      </c>
      <c r="D4167" s="30">
        <v>1</v>
      </c>
      <c r="F4167" s="24" t="str">
        <f>IFERROR(MATCH(A4167,기사별유입!$J$3:$J$3072,0),"")</f>
        <v/>
      </c>
      <c r="G4167" s="24" t="str">
        <f>IF(F4167="","",F4167&amp;"@"&amp;COUNTIF($F$1:F4167,F4167))</f>
        <v/>
      </c>
      <c r="H4167" s="24" t="str">
        <f t="shared" si="65"/>
        <v>Naver 검색</v>
      </c>
      <c r="J4167" s="24" t="str">
        <f>IF(F4167="","",INDEX('기사 리스트'!B:B,MATCH("https://skinnonews.com"&amp;A4167,'기사 리스트'!C:C,0)))</f>
        <v/>
      </c>
    </row>
    <row r="4168" spans="1:10">
      <c r="A4168" s="30" t="s">
        <v>3303</v>
      </c>
      <c r="B4168" s="30" t="s">
        <v>2910</v>
      </c>
      <c r="C4168" s="30">
        <v>1</v>
      </c>
      <c r="D4168" s="30">
        <v>1</v>
      </c>
      <c r="F4168" s="24" t="str">
        <f>IFERROR(MATCH(A4168,기사별유입!$J$3:$J$3072,0),"")</f>
        <v/>
      </c>
      <c r="G4168" s="24" t="str">
        <f>IF(F4168="","",F4168&amp;"@"&amp;COUNTIF($F$1:F4168,F4168))</f>
        <v/>
      </c>
      <c r="H4168" s="24" t="str">
        <f t="shared" si="65"/>
        <v>Google 검색</v>
      </c>
      <c r="J4168" s="24" t="str">
        <f>IF(F4168="","",INDEX('기사 리스트'!B:B,MATCH("https://skinnonews.com"&amp;A4168,'기사 리스트'!C:C,0)))</f>
        <v/>
      </c>
    </row>
    <row r="4169" spans="1:10">
      <c r="A4169" s="30" t="s">
        <v>4043</v>
      </c>
      <c r="B4169" s="30" t="s">
        <v>2911</v>
      </c>
      <c r="C4169" s="30">
        <v>1</v>
      </c>
      <c r="D4169" s="30">
        <v>1</v>
      </c>
      <c r="F4169" s="24" t="str">
        <f>IFERROR(MATCH(A4169,기사별유입!$J$3:$J$3072,0),"")</f>
        <v/>
      </c>
      <c r="G4169" s="24" t="str">
        <f>IF(F4169="","",F4169&amp;"@"&amp;COUNTIF($F$1:F4169,F4169))</f>
        <v/>
      </c>
      <c r="H4169" s="24" t="str">
        <f t="shared" si="65"/>
        <v>Naver 검색</v>
      </c>
      <c r="J4169" s="24" t="str">
        <f>IF(F4169="","",INDEX('기사 리스트'!B:B,MATCH("https://skinnonews.com"&amp;A4169,'기사 리스트'!C:C,0)))</f>
        <v/>
      </c>
    </row>
    <row r="4170" spans="1:10">
      <c r="A4170" s="30" t="s">
        <v>2755</v>
      </c>
      <c r="B4170" s="30" t="s">
        <v>2910</v>
      </c>
      <c r="C4170" s="30">
        <v>1</v>
      </c>
      <c r="D4170" s="30">
        <v>1</v>
      </c>
      <c r="F4170" s="24" t="str">
        <f>IFERROR(MATCH(A4170,기사별유입!$J$3:$J$3072,0),"")</f>
        <v/>
      </c>
      <c r="G4170" s="24" t="str">
        <f>IF(F4170="","",F4170&amp;"@"&amp;COUNTIF($F$1:F4170,F4170))</f>
        <v/>
      </c>
      <c r="H4170" s="24" t="str">
        <f t="shared" si="65"/>
        <v>Google 검색</v>
      </c>
      <c r="J4170" s="24" t="str">
        <f>IF(F4170="","",INDEX('기사 리스트'!B:B,MATCH("https://skinnonews.com"&amp;A4170,'기사 리스트'!C:C,0)))</f>
        <v/>
      </c>
    </row>
    <row r="4171" spans="1:10">
      <c r="A4171" s="30" t="s">
        <v>1386</v>
      </c>
      <c r="B4171" s="30" t="s">
        <v>2916</v>
      </c>
      <c r="C4171" s="30">
        <v>1</v>
      </c>
      <c r="D4171" s="30">
        <v>1</v>
      </c>
      <c r="F4171" s="24" t="str">
        <f>IFERROR(MATCH(A4171,기사별유입!$J$3:$J$3072,0),"")</f>
        <v/>
      </c>
      <c r="G4171" s="24" t="str">
        <f>IF(F4171="","",F4171&amp;"@"&amp;COUNTIF($F$1:F4171,F4171))</f>
        <v/>
      </c>
      <c r="H4171" s="24" t="str">
        <f t="shared" si="65"/>
        <v>Bing</v>
      </c>
      <c r="J4171" s="24" t="str">
        <f>IF(F4171="","",INDEX('기사 리스트'!B:B,MATCH("https://skinnonews.com"&amp;A4171,'기사 리스트'!C:C,0)))</f>
        <v/>
      </c>
    </row>
    <row r="4172" spans="1:10">
      <c r="A4172" s="30" t="s">
        <v>1386</v>
      </c>
      <c r="B4172" s="30" t="s">
        <v>2911</v>
      </c>
      <c r="C4172" s="30">
        <v>1</v>
      </c>
      <c r="D4172" s="30">
        <v>1</v>
      </c>
      <c r="F4172" s="24" t="str">
        <f>IFERROR(MATCH(A4172,기사별유입!$J$3:$J$3072,0),"")</f>
        <v/>
      </c>
      <c r="G4172" s="24" t="str">
        <f>IF(F4172="","",F4172&amp;"@"&amp;COUNTIF($F$1:F4172,F4172))</f>
        <v/>
      </c>
      <c r="H4172" s="24" t="str">
        <f t="shared" si="65"/>
        <v>Naver 검색</v>
      </c>
      <c r="J4172" s="24" t="str">
        <f>IF(F4172="","",INDEX('기사 리스트'!B:B,MATCH("https://skinnonews.com"&amp;A4172,'기사 리스트'!C:C,0)))</f>
        <v/>
      </c>
    </row>
    <row r="4173" spans="1:10">
      <c r="A4173" s="30" t="s">
        <v>1290</v>
      </c>
      <c r="B4173" s="30" t="s">
        <v>2935</v>
      </c>
      <c r="C4173" s="30">
        <v>1</v>
      </c>
      <c r="D4173" s="30">
        <v>1</v>
      </c>
      <c r="F4173" s="24">
        <f>IFERROR(MATCH(A4173,기사별유입!$J$3:$J$3072,0),"")</f>
        <v>71</v>
      </c>
      <c r="G4173" s="24" t="str">
        <f>IF(F4173="","",F4173&amp;"@"&amp;COUNTIF($F$1:F4173,F4173))</f>
        <v>71@5</v>
      </c>
      <c r="H4173" s="24" t="str">
        <f t="shared" si="65"/>
        <v>M.search.naver.com</v>
      </c>
      <c r="J4173" s="24" t="e">
        <f>IF(F4173="","",INDEX('기사 리스트'!B:B,MATCH("https://skinnonews.com"&amp;A4173,'기사 리스트'!C:C,0)))</f>
        <v>#N/A</v>
      </c>
    </row>
    <row r="4174" spans="1:10">
      <c r="A4174" s="30" t="s">
        <v>2414</v>
      </c>
      <c r="B4174" s="30" t="s">
        <v>2910</v>
      </c>
      <c r="C4174" s="30">
        <v>1</v>
      </c>
      <c r="D4174" s="30">
        <v>1</v>
      </c>
      <c r="F4174" s="24" t="str">
        <f>IFERROR(MATCH(A4174,기사별유입!$J$3:$J$3072,0),"")</f>
        <v/>
      </c>
      <c r="G4174" s="24" t="str">
        <f>IF(F4174="","",F4174&amp;"@"&amp;COUNTIF($F$1:F4174,F4174))</f>
        <v/>
      </c>
      <c r="H4174" s="24" t="str">
        <f t="shared" si="65"/>
        <v>Google 검색</v>
      </c>
      <c r="J4174" s="24" t="str">
        <f>IF(F4174="","",INDEX('기사 리스트'!B:B,MATCH("https://skinnonews.com"&amp;A4174,'기사 리스트'!C:C,0)))</f>
        <v/>
      </c>
    </row>
    <row r="4175" spans="1:10">
      <c r="A4175" s="30" t="s">
        <v>1375</v>
      </c>
      <c r="B4175" s="30" t="s">
        <v>2916</v>
      </c>
      <c r="C4175" s="30">
        <v>1</v>
      </c>
      <c r="D4175" s="30">
        <v>1</v>
      </c>
      <c r="F4175" s="24" t="str">
        <f>IFERROR(MATCH(A4175,기사별유입!$J$3:$J$3072,0),"")</f>
        <v/>
      </c>
      <c r="G4175" s="24" t="str">
        <f>IF(F4175="","",F4175&amp;"@"&amp;COUNTIF($F$1:F4175,F4175))</f>
        <v/>
      </c>
      <c r="H4175" s="24" t="str">
        <f t="shared" si="65"/>
        <v>Bing</v>
      </c>
      <c r="J4175" s="24" t="str">
        <f>IF(F4175="","",INDEX('기사 리스트'!B:B,MATCH("https://skinnonews.com"&amp;A4175,'기사 리스트'!C:C,0)))</f>
        <v/>
      </c>
    </row>
    <row r="4176" spans="1:10">
      <c r="A4176" s="30" t="s">
        <v>4044</v>
      </c>
      <c r="B4176" s="30" t="s">
        <v>2909</v>
      </c>
      <c r="C4176" s="30">
        <v>1</v>
      </c>
      <c r="D4176" s="30">
        <v>1</v>
      </c>
      <c r="F4176" s="24" t="str">
        <f>IFERROR(MATCH(A4176,기사별유입!$J$3:$J$3072,0),"")</f>
        <v/>
      </c>
      <c r="G4176" s="24" t="str">
        <f>IF(F4176="","",F4176&amp;"@"&amp;COUNTIF($F$1:F4176,F4176))</f>
        <v/>
      </c>
      <c r="H4176" s="24" t="str">
        <f t="shared" si="65"/>
        <v>직접유입</v>
      </c>
      <c r="J4176" s="24" t="str">
        <f>IF(F4176="","",INDEX('기사 리스트'!B:B,MATCH("https://skinnonews.com"&amp;A4176,'기사 리스트'!C:C,0)))</f>
        <v/>
      </c>
    </row>
    <row r="4177" spans="1:10">
      <c r="A4177" s="30" t="s">
        <v>2415</v>
      </c>
      <c r="B4177" s="30" t="s">
        <v>2911</v>
      </c>
      <c r="C4177" s="30">
        <v>1</v>
      </c>
      <c r="D4177" s="30">
        <v>1</v>
      </c>
      <c r="F4177" s="24" t="str">
        <f>IFERROR(MATCH(A4177,기사별유입!$J$3:$J$3072,0),"")</f>
        <v/>
      </c>
      <c r="G4177" s="24" t="str">
        <f>IF(F4177="","",F4177&amp;"@"&amp;COUNTIF($F$1:F4177,F4177))</f>
        <v/>
      </c>
      <c r="H4177" s="24" t="str">
        <f t="shared" si="65"/>
        <v>Naver 검색</v>
      </c>
      <c r="J4177" s="24" t="str">
        <f>IF(F4177="","",INDEX('기사 리스트'!B:B,MATCH("https://skinnonews.com"&amp;A4177,'기사 리스트'!C:C,0)))</f>
        <v/>
      </c>
    </row>
    <row r="4178" spans="1:10">
      <c r="A4178" s="30" t="s">
        <v>4045</v>
      </c>
      <c r="B4178" s="30" t="s">
        <v>2910</v>
      </c>
      <c r="C4178" s="30">
        <v>1</v>
      </c>
      <c r="D4178" s="30">
        <v>1</v>
      </c>
      <c r="F4178" s="24" t="str">
        <f>IFERROR(MATCH(A4178,기사별유입!$J$3:$J$3072,0),"")</f>
        <v/>
      </c>
      <c r="G4178" s="24" t="str">
        <f>IF(F4178="","",F4178&amp;"@"&amp;COUNTIF($F$1:F4178,F4178))</f>
        <v/>
      </c>
      <c r="H4178" s="24" t="str">
        <f t="shared" si="65"/>
        <v>Google 검색</v>
      </c>
      <c r="J4178" s="24" t="str">
        <f>IF(F4178="","",INDEX('기사 리스트'!B:B,MATCH("https://skinnonews.com"&amp;A4178,'기사 리스트'!C:C,0)))</f>
        <v/>
      </c>
    </row>
    <row r="4179" spans="1:10">
      <c r="A4179" s="30" t="s">
        <v>4046</v>
      </c>
      <c r="B4179" s="30" t="s">
        <v>2910</v>
      </c>
      <c r="C4179" s="30">
        <v>1</v>
      </c>
      <c r="D4179" s="30">
        <v>1</v>
      </c>
      <c r="F4179" s="24" t="str">
        <f>IFERROR(MATCH(A4179,기사별유입!$J$3:$J$3072,0),"")</f>
        <v/>
      </c>
      <c r="G4179" s="24" t="str">
        <f>IF(F4179="","",F4179&amp;"@"&amp;COUNTIF($F$1:F4179,F4179))</f>
        <v/>
      </c>
      <c r="H4179" s="24" t="str">
        <f t="shared" si="65"/>
        <v>Google 검색</v>
      </c>
      <c r="J4179" s="24" t="str">
        <f>IF(F4179="","",INDEX('기사 리스트'!B:B,MATCH("https://skinnonews.com"&amp;A4179,'기사 리스트'!C:C,0)))</f>
        <v/>
      </c>
    </row>
    <row r="4180" spans="1:10">
      <c r="A4180" s="30" t="s">
        <v>4047</v>
      </c>
      <c r="B4180" s="30" t="s">
        <v>2909</v>
      </c>
      <c r="C4180" s="30">
        <v>1</v>
      </c>
      <c r="D4180" s="30">
        <v>1</v>
      </c>
      <c r="F4180" s="24" t="str">
        <f>IFERROR(MATCH(A4180,기사별유입!$J$3:$J$3072,0),"")</f>
        <v/>
      </c>
      <c r="G4180" s="24" t="str">
        <f>IF(F4180="","",F4180&amp;"@"&amp;COUNTIF($F$1:F4180,F4180))</f>
        <v/>
      </c>
      <c r="H4180" s="24" t="str">
        <f t="shared" si="65"/>
        <v>직접유입</v>
      </c>
      <c r="J4180" s="24" t="str">
        <f>IF(F4180="","",INDEX('기사 리스트'!B:B,MATCH("https://skinnonews.com"&amp;A4180,'기사 리스트'!C:C,0)))</f>
        <v/>
      </c>
    </row>
    <row r="4181" spans="1:10">
      <c r="A4181" s="30" t="s">
        <v>2294</v>
      </c>
      <c r="B4181" s="30" t="s">
        <v>2909</v>
      </c>
      <c r="C4181" s="30">
        <v>1</v>
      </c>
      <c r="D4181" s="30">
        <v>1</v>
      </c>
      <c r="F4181" s="24" t="str">
        <f>IFERROR(MATCH(A4181,기사별유입!$J$3:$J$3072,0),"")</f>
        <v/>
      </c>
      <c r="G4181" s="24" t="str">
        <f>IF(F4181="","",F4181&amp;"@"&amp;COUNTIF($F$1:F4181,F4181))</f>
        <v/>
      </c>
      <c r="H4181" s="24" t="str">
        <f t="shared" si="65"/>
        <v>직접유입</v>
      </c>
      <c r="J4181" s="24" t="str">
        <f>IF(F4181="","",INDEX('기사 리스트'!B:B,MATCH("https://skinnonews.com"&amp;A4181,'기사 리스트'!C:C,0)))</f>
        <v/>
      </c>
    </row>
    <row r="4182" spans="1:10">
      <c r="A4182" s="30" t="s">
        <v>2559</v>
      </c>
      <c r="B4182" s="30" t="s">
        <v>2909</v>
      </c>
      <c r="C4182" s="30">
        <v>1</v>
      </c>
      <c r="D4182" s="30">
        <v>1</v>
      </c>
      <c r="F4182" s="24" t="str">
        <f>IFERROR(MATCH(A4182,기사별유입!$J$3:$J$3072,0),"")</f>
        <v/>
      </c>
      <c r="G4182" s="24" t="str">
        <f>IF(F4182="","",F4182&amp;"@"&amp;COUNTIF($F$1:F4182,F4182))</f>
        <v/>
      </c>
      <c r="H4182" s="24" t="str">
        <f t="shared" si="65"/>
        <v>직접유입</v>
      </c>
      <c r="J4182" s="24" t="str">
        <f>IF(F4182="","",INDEX('기사 리스트'!B:B,MATCH("https://skinnonews.com"&amp;A4182,'기사 리스트'!C:C,0)))</f>
        <v/>
      </c>
    </row>
    <row r="4183" spans="1:10">
      <c r="A4183" s="30" t="s">
        <v>2559</v>
      </c>
      <c r="B4183" s="30" t="s">
        <v>2910</v>
      </c>
      <c r="C4183" s="30">
        <v>1</v>
      </c>
      <c r="D4183" s="30">
        <v>1</v>
      </c>
      <c r="F4183" s="24" t="str">
        <f>IFERROR(MATCH(A4183,기사별유입!$J$3:$J$3072,0),"")</f>
        <v/>
      </c>
      <c r="G4183" s="24" t="str">
        <f>IF(F4183="","",F4183&amp;"@"&amp;COUNTIF($F$1:F4183,F4183))</f>
        <v/>
      </c>
      <c r="H4183" s="24" t="str">
        <f t="shared" si="65"/>
        <v>Google 검색</v>
      </c>
      <c r="J4183" s="24" t="str">
        <f>IF(F4183="","",INDEX('기사 리스트'!B:B,MATCH("https://skinnonews.com"&amp;A4183,'기사 리스트'!C:C,0)))</f>
        <v/>
      </c>
    </row>
    <row r="4184" spans="1:10">
      <c r="A4184" s="30" t="s">
        <v>4048</v>
      </c>
      <c r="B4184" s="30" t="s">
        <v>2910</v>
      </c>
      <c r="C4184" s="30">
        <v>1</v>
      </c>
      <c r="D4184" s="30">
        <v>1</v>
      </c>
      <c r="F4184" s="24" t="str">
        <f>IFERROR(MATCH(A4184,기사별유입!$J$3:$J$3072,0),"")</f>
        <v/>
      </c>
      <c r="G4184" s="24" t="str">
        <f>IF(F4184="","",F4184&amp;"@"&amp;COUNTIF($F$1:F4184,F4184))</f>
        <v/>
      </c>
      <c r="H4184" s="24" t="str">
        <f t="shared" si="65"/>
        <v>Google 검색</v>
      </c>
      <c r="J4184" s="24" t="str">
        <f>IF(F4184="","",INDEX('기사 리스트'!B:B,MATCH("https://skinnonews.com"&amp;A4184,'기사 리스트'!C:C,0)))</f>
        <v/>
      </c>
    </row>
    <row r="4185" spans="1:10">
      <c r="A4185" s="30" t="s">
        <v>2295</v>
      </c>
      <c r="B4185" s="30" t="s">
        <v>2936</v>
      </c>
      <c r="C4185" s="30">
        <v>1</v>
      </c>
      <c r="D4185" s="30">
        <v>1</v>
      </c>
      <c r="F4185" s="24" t="str">
        <f>IFERROR(MATCH(A4185,기사별유입!$J$3:$J$3072,0),"")</f>
        <v/>
      </c>
      <c r="G4185" s="24" t="str">
        <f>IF(F4185="","",F4185&amp;"@"&amp;COUNTIF($F$1:F4185,F4185))</f>
        <v/>
      </c>
      <c r="H4185" s="24" t="str">
        <f t="shared" si="65"/>
        <v>Skearthon.com</v>
      </c>
      <c r="J4185" s="24" t="str">
        <f>IF(F4185="","",INDEX('기사 리스트'!B:B,MATCH("https://skinnonews.com"&amp;A4185,'기사 리스트'!C:C,0)))</f>
        <v/>
      </c>
    </row>
    <row r="4186" spans="1:10">
      <c r="A4186" s="30" t="s">
        <v>2756</v>
      </c>
      <c r="B4186" s="30" t="s">
        <v>2917</v>
      </c>
      <c r="C4186" s="30">
        <v>1</v>
      </c>
      <c r="D4186" s="30">
        <v>1</v>
      </c>
      <c r="F4186" s="24" t="str">
        <f>IFERROR(MATCH(A4186,기사별유입!$J$3:$J$3072,0),"")</f>
        <v/>
      </c>
      <c r="G4186" s="24" t="str">
        <f>IF(F4186="","",F4186&amp;"@"&amp;COUNTIF($F$1:F4186,F4186))</f>
        <v/>
      </c>
      <c r="H4186" s="24" t="str">
        <f t="shared" si="65"/>
        <v>Skincheonpetrochem.com</v>
      </c>
      <c r="J4186" s="24" t="str">
        <f>IF(F4186="","",INDEX('기사 리스트'!B:B,MATCH("https://skinnonews.com"&amp;A4186,'기사 리스트'!C:C,0)))</f>
        <v/>
      </c>
    </row>
    <row r="4187" spans="1:10">
      <c r="A4187" s="30" t="s">
        <v>2757</v>
      </c>
      <c r="B4187" s="30" t="s">
        <v>2916</v>
      </c>
      <c r="C4187" s="30">
        <v>1</v>
      </c>
      <c r="D4187" s="30">
        <v>1</v>
      </c>
      <c r="F4187" s="24" t="str">
        <f>IFERROR(MATCH(A4187,기사별유입!$J$3:$J$3072,0),"")</f>
        <v/>
      </c>
      <c r="G4187" s="24" t="str">
        <f>IF(F4187="","",F4187&amp;"@"&amp;COUNTIF($F$1:F4187,F4187))</f>
        <v/>
      </c>
      <c r="H4187" s="24" t="str">
        <f t="shared" si="65"/>
        <v>Bing</v>
      </c>
      <c r="J4187" s="24" t="str">
        <f>IF(F4187="","",INDEX('기사 리스트'!B:B,MATCH("https://skinnonews.com"&amp;A4187,'기사 리스트'!C:C,0)))</f>
        <v/>
      </c>
    </row>
    <row r="4188" spans="1:10">
      <c r="A4188" s="30" t="s">
        <v>2416</v>
      </c>
      <c r="B4188" s="30" t="s">
        <v>2910</v>
      </c>
      <c r="C4188" s="30">
        <v>1</v>
      </c>
      <c r="D4188" s="30">
        <v>1</v>
      </c>
      <c r="F4188" s="24" t="str">
        <f>IFERROR(MATCH(A4188,기사별유입!$J$3:$J$3072,0),"")</f>
        <v/>
      </c>
      <c r="G4188" s="24" t="str">
        <f>IF(F4188="","",F4188&amp;"@"&amp;COUNTIF($F$1:F4188,F4188))</f>
        <v/>
      </c>
      <c r="H4188" s="24" t="str">
        <f t="shared" si="65"/>
        <v>Google 검색</v>
      </c>
      <c r="J4188" s="24" t="str">
        <f>IF(F4188="","",INDEX('기사 리스트'!B:B,MATCH("https://skinnonews.com"&amp;A4188,'기사 리스트'!C:C,0)))</f>
        <v/>
      </c>
    </row>
    <row r="4189" spans="1:10">
      <c r="A4189" s="30" t="s">
        <v>4049</v>
      </c>
      <c r="B4189" s="30" t="s">
        <v>2911</v>
      </c>
      <c r="C4189" s="30">
        <v>1</v>
      </c>
      <c r="D4189" s="30">
        <v>1</v>
      </c>
      <c r="F4189" s="24" t="str">
        <f>IFERROR(MATCH(A4189,기사별유입!$J$3:$J$3072,0),"")</f>
        <v/>
      </c>
      <c r="G4189" s="24" t="str">
        <f>IF(F4189="","",F4189&amp;"@"&amp;COUNTIF($F$1:F4189,F4189))</f>
        <v/>
      </c>
      <c r="H4189" s="24" t="str">
        <f t="shared" si="65"/>
        <v>Naver 검색</v>
      </c>
      <c r="J4189" s="24" t="str">
        <f>IF(F4189="","",INDEX('기사 리스트'!B:B,MATCH("https://skinnonews.com"&amp;A4189,'기사 리스트'!C:C,0)))</f>
        <v/>
      </c>
    </row>
    <row r="4190" spans="1:10">
      <c r="A4190" s="30" t="s">
        <v>4050</v>
      </c>
      <c r="B4190" s="30" t="s">
        <v>2910</v>
      </c>
      <c r="C4190" s="30">
        <v>1</v>
      </c>
      <c r="D4190" s="30">
        <v>1</v>
      </c>
      <c r="F4190" s="24" t="str">
        <f>IFERROR(MATCH(A4190,기사별유입!$J$3:$J$3072,0),"")</f>
        <v/>
      </c>
      <c r="G4190" s="24" t="str">
        <f>IF(F4190="","",F4190&amp;"@"&amp;COUNTIF($F$1:F4190,F4190))</f>
        <v/>
      </c>
      <c r="H4190" s="24" t="str">
        <f t="shared" si="65"/>
        <v>Google 검색</v>
      </c>
      <c r="J4190" s="24" t="str">
        <f>IF(F4190="","",INDEX('기사 리스트'!B:B,MATCH("https://skinnonews.com"&amp;A4190,'기사 리스트'!C:C,0)))</f>
        <v/>
      </c>
    </row>
    <row r="4191" spans="1:10">
      <c r="A4191" s="30" t="s">
        <v>3615</v>
      </c>
      <c r="B4191" s="30" t="s">
        <v>2916</v>
      </c>
      <c r="C4191" s="30">
        <v>1</v>
      </c>
      <c r="D4191" s="30">
        <v>1</v>
      </c>
      <c r="F4191" s="24" t="str">
        <f>IFERROR(MATCH(A4191,기사별유입!$J$3:$J$3072,0),"")</f>
        <v/>
      </c>
      <c r="G4191" s="24" t="str">
        <f>IF(F4191="","",F4191&amp;"@"&amp;COUNTIF($F$1:F4191,F4191))</f>
        <v/>
      </c>
      <c r="H4191" s="24" t="str">
        <f t="shared" si="65"/>
        <v>Bing</v>
      </c>
      <c r="J4191" s="24" t="str">
        <f>IF(F4191="","",INDEX('기사 리스트'!B:B,MATCH("https://skinnonews.com"&amp;A4191,'기사 리스트'!C:C,0)))</f>
        <v/>
      </c>
    </row>
    <row r="4192" spans="1:10">
      <c r="A4192" s="30" t="s">
        <v>3717</v>
      </c>
      <c r="B4192" s="30" t="s">
        <v>2909</v>
      </c>
      <c r="C4192" s="30">
        <v>1</v>
      </c>
      <c r="D4192" s="30">
        <v>1</v>
      </c>
      <c r="F4192" s="24" t="str">
        <f>IFERROR(MATCH(A4192,기사별유입!$J$3:$J$3072,0),"")</f>
        <v/>
      </c>
      <c r="G4192" s="24" t="str">
        <f>IF(F4192="","",F4192&amp;"@"&amp;COUNTIF($F$1:F4192,F4192))</f>
        <v/>
      </c>
      <c r="H4192" s="24" t="str">
        <f t="shared" si="65"/>
        <v>직접유입</v>
      </c>
      <c r="J4192" s="24" t="str">
        <f>IF(F4192="","",INDEX('기사 리스트'!B:B,MATCH("https://skinnonews.com"&amp;A4192,'기사 리스트'!C:C,0)))</f>
        <v/>
      </c>
    </row>
    <row r="4193" spans="1:10">
      <c r="A4193" s="30" t="s">
        <v>3717</v>
      </c>
      <c r="B4193" s="30" t="s">
        <v>2910</v>
      </c>
      <c r="C4193" s="30">
        <v>1</v>
      </c>
      <c r="D4193" s="30">
        <v>1</v>
      </c>
      <c r="F4193" s="24" t="str">
        <f>IFERROR(MATCH(A4193,기사별유입!$J$3:$J$3072,0),"")</f>
        <v/>
      </c>
      <c r="G4193" s="24" t="str">
        <f>IF(F4193="","",F4193&amp;"@"&amp;COUNTIF($F$1:F4193,F4193))</f>
        <v/>
      </c>
      <c r="H4193" s="24" t="str">
        <f t="shared" si="65"/>
        <v>Google 검색</v>
      </c>
      <c r="J4193" s="24" t="str">
        <f>IF(F4193="","",INDEX('기사 리스트'!B:B,MATCH("https://skinnonews.com"&amp;A4193,'기사 리스트'!C:C,0)))</f>
        <v/>
      </c>
    </row>
    <row r="4194" spans="1:10">
      <c r="A4194" s="30" t="s">
        <v>2758</v>
      </c>
      <c r="B4194" s="30" t="s">
        <v>2916</v>
      </c>
      <c r="C4194" s="30">
        <v>1</v>
      </c>
      <c r="D4194" s="30">
        <v>1</v>
      </c>
      <c r="F4194" s="24" t="str">
        <f>IFERROR(MATCH(A4194,기사별유입!$J$3:$J$3072,0),"")</f>
        <v/>
      </c>
      <c r="G4194" s="24" t="str">
        <f>IF(F4194="","",F4194&amp;"@"&amp;COUNTIF($F$1:F4194,F4194))</f>
        <v/>
      </c>
      <c r="H4194" s="24" t="str">
        <f t="shared" si="65"/>
        <v>Bing</v>
      </c>
      <c r="J4194" s="24" t="str">
        <f>IF(F4194="","",INDEX('기사 리스트'!B:B,MATCH("https://skinnonews.com"&amp;A4194,'기사 리스트'!C:C,0)))</f>
        <v/>
      </c>
    </row>
    <row r="4195" spans="1:10">
      <c r="A4195" s="30" t="s">
        <v>1436</v>
      </c>
      <c r="B4195" s="30" t="s">
        <v>2909</v>
      </c>
      <c r="C4195" s="30">
        <v>1</v>
      </c>
      <c r="D4195" s="30">
        <v>1</v>
      </c>
      <c r="F4195" s="24" t="str">
        <f>IFERROR(MATCH(A4195,기사별유입!$J$3:$J$3072,0),"")</f>
        <v/>
      </c>
      <c r="G4195" s="24" t="str">
        <f>IF(F4195="","",F4195&amp;"@"&amp;COUNTIF($F$1:F4195,F4195))</f>
        <v/>
      </c>
      <c r="H4195" s="24" t="str">
        <f t="shared" si="65"/>
        <v>직접유입</v>
      </c>
      <c r="J4195" s="24" t="str">
        <f>IF(F4195="","",INDEX('기사 리스트'!B:B,MATCH("https://skinnonews.com"&amp;A4195,'기사 리스트'!C:C,0)))</f>
        <v/>
      </c>
    </row>
    <row r="4196" spans="1:10">
      <c r="A4196" s="30" t="s">
        <v>4051</v>
      </c>
      <c r="B4196" s="30" t="s">
        <v>2910</v>
      </c>
      <c r="C4196" s="30">
        <v>1</v>
      </c>
      <c r="D4196" s="30">
        <v>1</v>
      </c>
      <c r="F4196" s="24" t="str">
        <f>IFERROR(MATCH(A4196,기사별유입!$J$3:$J$3072,0),"")</f>
        <v/>
      </c>
      <c r="G4196" s="24" t="str">
        <f>IF(F4196="","",F4196&amp;"@"&amp;COUNTIF($F$1:F4196,F4196))</f>
        <v/>
      </c>
      <c r="H4196" s="24" t="str">
        <f t="shared" si="65"/>
        <v>Google 검색</v>
      </c>
      <c r="J4196" s="24" t="str">
        <f>IF(F4196="","",INDEX('기사 리스트'!B:B,MATCH("https://skinnonews.com"&amp;A4196,'기사 리스트'!C:C,0)))</f>
        <v/>
      </c>
    </row>
    <row r="4197" spans="1:10">
      <c r="A4197" s="30" t="s">
        <v>3304</v>
      </c>
      <c r="B4197" s="30" t="s">
        <v>2916</v>
      </c>
      <c r="C4197" s="30">
        <v>1</v>
      </c>
      <c r="D4197" s="30">
        <v>1</v>
      </c>
      <c r="F4197" s="24" t="str">
        <f>IFERROR(MATCH(A4197,기사별유입!$J$3:$J$3072,0),"")</f>
        <v/>
      </c>
      <c r="G4197" s="24" t="str">
        <f>IF(F4197="","",F4197&amp;"@"&amp;COUNTIF($F$1:F4197,F4197))</f>
        <v/>
      </c>
      <c r="H4197" s="24" t="str">
        <f t="shared" si="65"/>
        <v>Bing</v>
      </c>
      <c r="J4197" s="24" t="str">
        <f>IF(F4197="","",INDEX('기사 리스트'!B:B,MATCH("https://skinnonews.com"&amp;A4197,'기사 리스트'!C:C,0)))</f>
        <v/>
      </c>
    </row>
    <row r="4198" spans="1:10">
      <c r="A4198" s="30" t="s">
        <v>3304</v>
      </c>
      <c r="B4198" s="30" t="s">
        <v>2910</v>
      </c>
      <c r="C4198" s="30">
        <v>1</v>
      </c>
      <c r="D4198" s="30">
        <v>1</v>
      </c>
      <c r="F4198" s="24" t="str">
        <f>IFERROR(MATCH(A4198,기사별유입!$J$3:$J$3072,0),"")</f>
        <v/>
      </c>
      <c r="G4198" s="24" t="str">
        <f>IF(F4198="","",F4198&amp;"@"&amp;COUNTIF($F$1:F4198,F4198))</f>
        <v/>
      </c>
      <c r="H4198" s="24" t="str">
        <f t="shared" si="65"/>
        <v>Google 검색</v>
      </c>
      <c r="J4198" s="24" t="str">
        <f>IF(F4198="","",INDEX('기사 리스트'!B:B,MATCH("https://skinnonews.com"&amp;A4198,'기사 리스트'!C:C,0)))</f>
        <v/>
      </c>
    </row>
    <row r="4199" spans="1:10">
      <c r="A4199" s="30" t="s">
        <v>3304</v>
      </c>
      <c r="B4199" s="30" t="s">
        <v>2925</v>
      </c>
      <c r="C4199" s="30">
        <v>1</v>
      </c>
      <c r="D4199" s="30">
        <v>1</v>
      </c>
      <c r="F4199" s="24" t="str">
        <f>IFERROR(MATCH(A4199,기사별유입!$J$3:$J$3072,0),"")</f>
        <v/>
      </c>
      <c r="G4199" s="24" t="str">
        <f>IF(F4199="","",F4199&amp;"@"&amp;COUNTIF($F$1:F4199,F4199))</f>
        <v/>
      </c>
      <c r="H4199" s="24" t="str">
        <f t="shared" si="65"/>
        <v>Naver.com</v>
      </c>
      <c r="J4199" s="24" t="str">
        <f>IF(F4199="","",INDEX('기사 리스트'!B:B,MATCH("https://skinnonews.com"&amp;A4199,'기사 리스트'!C:C,0)))</f>
        <v/>
      </c>
    </row>
    <row r="4200" spans="1:10">
      <c r="A4200" s="30" t="s">
        <v>2561</v>
      </c>
      <c r="B4200" s="30" t="s">
        <v>2910</v>
      </c>
      <c r="C4200" s="30">
        <v>1</v>
      </c>
      <c r="D4200" s="30">
        <v>1</v>
      </c>
      <c r="F4200" s="24" t="str">
        <f>IFERROR(MATCH(A4200,기사별유입!$J$3:$J$3072,0),"")</f>
        <v/>
      </c>
      <c r="G4200" s="24" t="str">
        <f>IF(F4200="","",F4200&amp;"@"&amp;COUNTIF($F$1:F4200,F4200))</f>
        <v/>
      </c>
      <c r="H4200" s="24" t="str">
        <f t="shared" si="65"/>
        <v>Google 검색</v>
      </c>
      <c r="J4200" s="24" t="str">
        <f>IF(F4200="","",INDEX('기사 리스트'!B:B,MATCH("https://skinnonews.com"&amp;A4200,'기사 리스트'!C:C,0)))</f>
        <v/>
      </c>
    </row>
    <row r="4201" spans="1:10">
      <c r="A4201" s="30" t="s">
        <v>4052</v>
      </c>
      <c r="B4201" s="30" t="s">
        <v>2911</v>
      </c>
      <c r="C4201" s="30">
        <v>1</v>
      </c>
      <c r="D4201" s="30">
        <v>1</v>
      </c>
      <c r="F4201" s="24" t="str">
        <f>IFERROR(MATCH(A4201,기사별유입!$J$3:$J$3072,0),"")</f>
        <v/>
      </c>
      <c r="G4201" s="24" t="str">
        <f>IF(F4201="","",F4201&amp;"@"&amp;COUNTIF($F$1:F4201,F4201))</f>
        <v/>
      </c>
      <c r="H4201" s="24" t="str">
        <f t="shared" si="65"/>
        <v>Naver 검색</v>
      </c>
      <c r="J4201" s="24" t="str">
        <f>IF(F4201="","",INDEX('기사 리스트'!B:B,MATCH("https://skinnonews.com"&amp;A4201,'기사 리스트'!C:C,0)))</f>
        <v/>
      </c>
    </row>
    <row r="4202" spans="1:10">
      <c r="A4202" s="30" t="s">
        <v>4053</v>
      </c>
      <c r="B4202" s="30" t="s">
        <v>2911</v>
      </c>
      <c r="C4202" s="30">
        <v>1</v>
      </c>
      <c r="D4202" s="30">
        <v>1</v>
      </c>
      <c r="F4202" s="24" t="str">
        <f>IFERROR(MATCH(A4202,기사별유입!$J$3:$J$3072,0),"")</f>
        <v/>
      </c>
      <c r="G4202" s="24" t="str">
        <f>IF(F4202="","",F4202&amp;"@"&amp;COUNTIF($F$1:F4202,F4202))</f>
        <v/>
      </c>
      <c r="H4202" s="24" t="str">
        <f t="shared" si="65"/>
        <v>Naver 검색</v>
      </c>
      <c r="J4202" s="24" t="str">
        <f>IF(F4202="","",INDEX('기사 리스트'!B:B,MATCH("https://skinnonews.com"&amp;A4202,'기사 리스트'!C:C,0)))</f>
        <v/>
      </c>
    </row>
    <row r="4203" spans="1:10">
      <c r="A4203" s="30" t="s">
        <v>4054</v>
      </c>
      <c r="B4203" s="30" t="s">
        <v>2909</v>
      </c>
      <c r="C4203" s="30">
        <v>1</v>
      </c>
      <c r="D4203" s="30">
        <v>1</v>
      </c>
      <c r="F4203" s="24" t="str">
        <f>IFERROR(MATCH(A4203,기사별유입!$J$3:$J$3072,0),"")</f>
        <v/>
      </c>
      <c r="G4203" s="24" t="str">
        <f>IF(F4203="","",F4203&amp;"@"&amp;COUNTIF($F$1:F4203,F4203))</f>
        <v/>
      </c>
      <c r="H4203" s="24" t="str">
        <f t="shared" si="65"/>
        <v>직접유입</v>
      </c>
      <c r="J4203" s="24" t="str">
        <f>IF(F4203="","",INDEX('기사 리스트'!B:B,MATCH("https://skinnonews.com"&amp;A4203,'기사 리스트'!C:C,0)))</f>
        <v/>
      </c>
    </row>
    <row r="4204" spans="1:10">
      <c r="A4204" s="30" t="s">
        <v>4055</v>
      </c>
      <c r="B4204" s="30" t="s">
        <v>2910</v>
      </c>
      <c r="C4204" s="30">
        <v>1</v>
      </c>
      <c r="D4204" s="30">
        <v>1</v>
      </c>
      <c r="F4204" s="24" t="str">
        <f>IFERROR(MATCH(A4204,기사별유입!$J$3:$J$3072,0),"")</f>
        <v/>
      </c>
      <c r="G4204" s="24" t="str">
        <f>IF(F4204="","",F4204&amp;"@"&amp;COUNTIF($F$1:F4204,F4204))</f>
        <v/>
      </c>
      <c r="H4204" s="24" t="str">
        <f t="shared" si="65"/>
        <v>Google 검색</v>
      </c>
      <c r="J4204" s="24" t="str">
        <f>IF(F4204="","",INDEX('기사 리스트'!B:B,MATCH("https://skinnonews.com"&amp;A4204,'기사 리스트'!C:C,0)))</f>
        <v/>
      </c>
    </row>
    <row r="4205" spans="1:10">
      <c r="A4205" s="30" t="s">
        <v>3719</v>
      </c>
      <c r="B4205" s="30" t="s">
        <v>2910</v>
      </c>
      <c r="C4205" s="30">
        <v>1</v>
      </c>
      <c r="D4205" s="30">
        <v>1</v>
      </c>
      <c r="F4205" s="24" t="str">
        <f>IFERROR(MATCH(A4205,기사별유입!$J$3:$J$3072,0),"")</f>
        <v/>
      </c>
      <c r="G4205" s="24" t="str">
        <f>IF(F4205="","",F4205&amp;"@"&amp;COUNTIF($F$1:F4205,F4205))</f>
        <v/>
      </c>
      <c r="H4205" s="24" t="str">
        <f t="shared" si="65"/>
        <v>Google 검색</v>
      </c>
      <c r="J4205" s="24" t="str">
        <f>IF(F4205="","",INDEX('기사 리스트'!B:B,MATCH("https://skinnonews.com"&amp;A4205,'기사 리스트'!C:C,0)))</f>
        <v/>
      </c>
    </row>
    <row r="4206" spans="1:10">
      <c r="A4206" s="30" t="s">
        <v>3719</v>
      </c>
      <c r="B4206" s="30" t="s">
        <v>2918</v>
      </c>
      <c r="C4206" s="30">
        <v>1</v>
      </c>
      <c r="D4206" s="30">
        <v>1</v>
      </c>
      <c r="F4206" s="24" t="str">
        <f>IFERROR(MATCH(A4206,기사별유입!$J$3:$J$3072,0),"")</f>
        <v/>
      </c>
      <c r="G4206" s="24" t="str">
        <f>IF(F4206="","",F4206&amp;"@"&amp;COUNTIF($F$1:F4206,F4206))</f>
        <v/>
      </c>
      <c r="H4206" s="24" t="str">
        <f t="shared" si="65"/>
        <v>Skenergy.com</v>
      </c>
      <c r="J4206" s="24" t="str">
        <f>IF(F4206="","",INDEX('기사 리스트'!B:B,MATCH("https://skinnonews.com"&amp;A4206,'기사 리스트'!C:C,0)))</f>
        <v/>
      </c>
    </row>
    <row r="4207" spans="1:10">
      <c r="A4207" s="30" t="s">
        <v>1927</v>
      </c>
      <c r="B4207" s="30" t="s">
        <v>2911</v>
      </c>
      <c r="C4207" s="30">
        <v>1</v>
      </c>
      <c r="D4207" s="30">
        <v>1</v>
      </c>
      <c r="F4207" s="24" t="str">
        <f>IFERROR(MATCH(A4207,기사별유입!$J$3:$J$3072,0),"")</f>
        <v/>
      </c>
      <c r="G4207" s="24" t="str">
        <f>IF(F4207="","",F4207&amp;"@"&amp;COUNTIF($F$1:F4207,F4207))</f>
        <v/>
      </c>
      <c r="H4207" s="24" t="str">
        <f t="shared" si="65"/>
        <v>Naver 검색</v>
      </c>
      <c r="J4207" s="24" t="str">
        <f>IF(F4207="","",INDEX('기사 리스트'!B:B,MATCH("https://skinnonews.com"&amp;A4207,'기사 리스트'!C:C,0)))</f>
        <v/>
      </c>
    </row>
    <row r="4208" spans="1:10">
      <c r="A4208" s="30" t="s">
        <v>3305</v>
      </c>
      <c r="B4208" s="30" t="s">
        <v>2909</v>
      </c>
      <c r="C4208" s="30">
        <v>1</v>
      </c>
      <c r="D4208" s="30">
        <v>1</v>
      </c>
      <c r="F4208" s="24" t="str">
        <f>IFERROR(MATCH(A4208,기사별유입!$J$3:$J$3072,0),"")</f>
        <v/>
      </c>
      <c r="G4208" s="24" t="str">
        <f>IF(F4208="","",F4208&amp;"@"&amp;COUNTIF($F$1:F4208,F4208))</f>
        <v/>
      </c>
      <c r="H4208" s="24" t="str">
        <f t="shared" si="65"/>
        <v>직접유입</v>
      </c>
      <c r="J4208" s="24" t="str">
        <f>IF(F4208="","",INDEX('기사 리스트'!B:B,MATCH("https://skinnonews.com"&amp;A4208,'기사 리스트'!C:C,0)))</f>
        <v/>
      </c>
    </row>
    <row r="4209" spans="1:10">
      <c r="A4209" s="30" t="s">
        <v>2296</v>
      </c>
      <c r="B4209" s="30" t="s">
        <v>2910</v>
      </c>
      <c r="C4209" s="30">
        <v>1</v>
      </c>
      <c r="D4209" s="30">
        <v>1</v>
      </c>
      <c r="F4209" s="24" t="str">
        <f>IFERROR(MATCH(A4209,기사별유입!$J$3:$J$3072,0),"")</f>
        <v/>
      </c>
      <c r="G4209" s="24" t="str">
        <f>IF(F4209="","",F4209&amp;"@"&amp;COUNTIF($F$1:F4209,F4209))</f>
        <v/>
      </c>
      <c r="H4209" s="24" t="str">
        <f t="shared" si="65"/>
        <v>Google 검색</v>
      </c>
      <c r="J4209" s="24" t="str">
        <f>IF(F4209="","",INDEX('기사 리스트'!B:B,MATCH("https://skinnonews.com"&amp;A4209,'기사 리스트'!C:C,0)))</f>
        <v/>
      </c>
    </row>
    <row r="4210" spans="1:10">
      <c r="A4210" s="30" t="s">
        <v>2563</v>
      </c>
      <c r="B4210" s="30" t="s">
        <v>2910</v>
      </c>
      <c r="C4210" s="30">
        <v>1</v>
      </c>
      <c r="D4210" s="30">
        <v>1</v>
      </c>
      <c r="F4210" s="24" t="str">
        <f>IFERROR(MATCH(A4210,기사별유입!$J$3:$J$3072,0),"")</f>
        <v/>
      </c>
      <c r="G4210" s="24" t="str">
        <f>IF(F4210="","",F4210&amp;"@"&amp;COUNTIF($F$1:F4210,F4210))</f>
        <v/>
      </c>
      <c r="H4210" s="24" t="str">
        <f t="shared" si="65"/>
        <v>Google 검색</v>
      </c>
      <c r="J4210" s="24" t="str">
        <f>IF(F4210="","",INDEX('기사 리스트'!B:B,MATCH("https://skinnonews.com"&amp;A4210,'기사 리스트'!C:C,0)))</f>
        <v/>
      </c>
    </row>
    <row r="4211" spans="1:10">
      <c r="A4211" s="30" t="s">
        <v>3306</v>
      </c>
      <c r="B4211" s="30" t="s">
        <v>2911</v>
      </c>
      <c r="C4211" s="30">
        <v>1</v>
      </c>
      <c r="D4211" s="30">
        <v>1</v>
      </c>
      <c r="F4211" s="24" t="str">
        <f>IFERROR(MATCH(A4211,기사별유입!$J$3:$J$3072,0),"")</f>
        <v/>
      </c>
      <c r="G4211" s="24" t="str">
        <f>IF(F4211="","",F4211&amp;"@"&amp;COUNTIF($F$1:F4211,F4211))</f>
        <v/>
      </c>
      <c r="H4211" s="24" t="str">
        <f t="shared" si="65"/>
        <v>Naver 검색</v>
      </c>
      <c r="J4211" s="24" t="str">
        <f>IF(F4211="","",INDEX('기사 리스트'!B:B,MATCH("https://skinnonews.com"&amp;A4211,'기사 리스트'!C:C,0)))</f>
        <v/>
      </c>
    </row>
    <row r="4212" spans="1:10">
      <c r="A4212" s="30" t="s">
        <v>3307</v>
      </c>
      <c r="B4212" s="30" t="s">
        <v>2910</v>
      </c>
      <c r="C4212" s="30">
        <v>1</v>
      </c>
      <c r="D4212" s="30">
        <v>1</v>
      </c>
      <c r="F4212" s="24" t="str">
        <f>IFERROR(MATCH(A4212,기사별유입!$J$3:$J$3072,0),"")</f>
        <v/>
      </c>
      <c r="G4212" s="24" t="str">
        <f>IF(F4212="","",F4212&amp;"@"&amp;COUNTIF($F$1:F4212,F4212))</f>
        <v/>
      </c>
      <c r="H4212" s="24" t="str">
        <f t="shared" si="65"/>
        <v>Google 검색</v>
      </c>
      <c r="J4212" s="24" t="str">
        <f>IF(F4212="","",INDEX('기사 리스트'!B:B,MATCH("https://skinnonews.com"&amp;A4212,'기사 리스트'!C:C,0)))</f>
        <v/>
      </c>
    </row>
    <row r="4213" spans="1:10">
      <c r="A4213" s="30" t="s">
        <v>4056</v>
      </c>
      <c r="B4213" s="30" t="s">
        <v>2909</v>
      </c>
      <c r="C4213" s="30">
        <v>1</v>
      </c>
      <c r="D4213" s="30">
        <v>1</v>
      </c>
      <c r="F4213" s="24" t="str">
        <f>IFERROR(MATCH(A4213,기사별유입!$J$3:$J$3072,0),"")</f>
        <v/>
      </c>
      <c r="G4213" s="24" t="str">
        <f>IF(F4213="","",F4213&amp;"@"&amp;COUNTIF($F$1:F4213,F4213))</f>
        <v/>
      </c>
      <c r="H4213" s="24" t="str">
        <f t="shared" si="65"/>
        <v>직접유입</v>
      </c>
      <c r="J4213" s="24" t="str">
        <f>IF(F4213="","",INDEX('기사 리스트'!B:B,MATCH("https://skinnonews.com"&amp;A4213,'기사 리스트'!C:C,0)))</f>
        <v/>
      </c>
    </row>
    <row r="4214" spans="1:10">
      <c r="A4214" s="30" t="s">
        <v>2761</v>
      </c>
      <c r="B4214" s="30" t="s">
        <v>2910</v>
      </c>
      <c r="C4214" s="30">
        <v>1</v>
      </c>
      <c r="D4214" s="30">
        <v>1</v>
      </c>
      <c r="F4214" s="24" t="str">
        <f>IFERROR(MATCH(A4214,기사별유입!$J$3:$J$3072,0),"")</f>
        <v/>
      </c>
      <c r="G4214" s="24" t="str">
        <f>IF(F4214="","",F4214&amp;"@"&amp;COUNTIF($F$1:F4214,F4214))</f>
        <v/>
      </c>
      <c r="H4214" s="24" t="str">
        <f t="shared" si="65"/>
        <v>Google 검색</v>
      </c>
      <c r="J4214" s="24" t="str">
        <f>IF(F4214="","",INDEX('기사 리스트'!B:B,MATCH("https://skinnonews.com"&amp;A4214,'기사 리스트'!C:C,0)))</f>
        <v/>
      </c>
    </row>
    <row r="4215" spans="1:10">
      <c r="A4215" s="30" t="s">
        <v>2762</v>
      </c>
      <c r="B4215" s="30" t="s">
        <v>2909</v>
      </c>
      <c r="C4215" s="30">
        <v>1</v>
      </c>
      <c r="D4215" s="30">
        <v>1</v>
      </c>
      <c r="F4215" s="24" t="str">
        <f>IFERROR(MATCH(A4215,기사별유입!$J$3:$J$3072,0),"")</f>
        <v/>
      </c>
      <c r="G4215" s="24" t="str">
        <f>IF(F4215="","",F4215&amp;"@"&amp;COUNTIF($F$1:F4215,F4215))</f>
        <v/>
      </c>
      <c r="H4215" s="24" t="str">
        <f t="shared" si="65"/>
        <v>직접유입</v>
      </c>
      <c r="J4215" s="24" t="str">
        <f>IF(F4215="","",INDEX('기사 리스트'!B:B,MATCH("https://skinnonews.com"&amp;A4215,'기사 리스트'!C:C,0)))</f>
        <v/>
      </c>
    </row>
    <row r="4216" spans="1:10">
      <c r="A4216" s="30" t="s">
        <v>2762</v>
      </c>
      <c r="B4216" s="30" t="s">
        <v>2911</v>
      </c>
      <c r="C4216" s="30">
        <v>1</v>
      </c>
      <c r="D4216" s="30">
        <v>1</v>
      </c>
      <c r="F4216" s="24" t="str">
        <f>IFERROR(MATCH(A4216,기사별유입!$J$3:$J$3072,0),"")</f>
        <v/>
      </c>
      <c r="G4216" s="24" t="str">
        <f>IF(F4216="","",F4216&amp;"@"&amp;COUNTIF($F$1:F4216,F4216))</f>
        <v/>
      </c>
      <c r="H4216" s="24" t="str">
        <f t="shared" si="65"/>
        <v>Naver 검색</v>
      </c>
      <c r="J4216" s="24" t="str">
        <f>IF(F4216="","",INDEX('기사 리스트'!B:B,MATCH("https://skinnonews.com"&amp;A4216,'기사 리스트'!C:C,0)))</f>
        <v/>
      </c>
    </row>
    <row r="4217" spans="1:10">
      <c r="A4217" s="30" t="s">
        <v>1777</v>
      </c>
      <c r="B4217" s="30" t="s">
        <v>2909</v>
      </c>
      <c r="C4217" s="30">
        <v>1</v>
      </c>
      <c r="D4217" s="30">
        <v>1</v>
      </c>
      <c r="F4217" s="24" t="str">
        <f>IFERROR(MATCH(A4217,기사별유입!$J$3:$J$3072,0),"")</f>
        <v/>
      </c>
      <c r="G4217" s="24" t="str">
        <f>IF(F4217="","",F4217&amp;"@"&amp;COUNTIF($F$1:F4217,F4217))</f>
        <v/>
      </c>
      <c r="H4217" s="24" t="str">
        <f t="shared" si="65"/>
        <v>직접유입</v>
      </c>
      <c r="J4217" s="24" t="str">
        <f>IF(F4217="","",INDEX('기사 리스트'!B:B,MATCH("https://skinnonews.com"&amp;A4217,'기사 리스트'!C:C,0)))</f>
        <v/>
      </c>
    </row>
    <row r="4218" spans="1:10">
      <c r="A4218" s="30" t="s">
        <v>1777</v>
      </c>
      <c r="B4218" s="30" t="s">
        <v>2925</v>
      </c>
      <c r="C4218" s="30">
        <v>1</v>
      </c>
      <c r="D4218" s="30">
        <v>1</v>
      </c>
      <c r="F4218" s="24" t="str">
        <f>IFERROR(MATCH(A4218,기사별유입!$J$3:$J$3072,0),"")</f>
        <v/>
      </c>
      <c r="G4218" s="24" t="str">
        <f>IF(F4218="","",F4218&amp;"@"&amp;COUNTIF($F$1:F4218,F4218))</f>
        <v/>
      </c>
      <c r="H4218" s="24" t="str">
        <f t="shared" si="65"/>
        <v>Naver.com</v>
      </c>
      <c r="J4218" s="24" t="str">
        <f>IF(F4218="","",INDEX('기사 리스트'!B:B,MATCH("https://skinnonews.com"&amp;A4218,'기사 리스트'!C:C,0)))</f>
        <v/>
      </c>
    </row>
    <row r="4219" spans="1:10">
      <c r="A4219" s="30" t="s">
        <v>4057</v>
      </c>
      <c r="B4219" s="30" t="s">
        <v>2909</v>
      </c>
      <c r="C4219" s="30">
        <v>1</v>
      </c>
      <c r="D4219" s="30">
        <v>1</v>
      </c>
      <c r="F4219" s="24" t="str">
        <f>IFERROR(MATCH(A4219,기사별유입!$J$3:$J$3072,0),"")</f>
        <v/>
      </c>
      <c r="G4219" s="24" t="str">
        <f>IF(F4219="","",F4219&amp;"@"&amp;COUNTIF($F$1:F4219,F4219))</f>
        <v/>
      </c>
      <c r="H4219" s="24" t="str">
        <f t="shared" si="65"/>
        <v>직접유입</v>
      </c>
      <c r="J4219" s="24" t="str">
        <f>IF(F4219="","",INDEX('기사 리스트'!B:B,MATCH("https://skinnonews.com"&amp;A4219,'기사 리스트'!C:C,0)))</f>
        <v/>
      </c>
    </row>
    <row r="4220" spans="1:10">
      <c r="A4220" s="30" t="s">
        <v>4058</v>
      </c>
      <c r="B4220" s="30" t="s">
        <v>2909</v>
      </c>
      <c r="C4220" s="30">
        <v>1</v>
      </c>
      <c r="D4220" s="30">
        <v>1</v>
      </c>
      <c r="F4220" s="24" t="str">
        <f>IFERROR(MATCH(A4220,기사별유입!$J$3:$J$3072,0),"")</f>
        <v/>
      </c>
      <c r="G4220" s="24" t="str">
        <f>IF(F4220="","",F4220&amp;"@"&amp;COUNTIF($F$1:F4220,F4220))</f>
        <v/>
      </c>
      <c r="H4220" s="24" t="str">
        <f t="shared" si="65"/>
        <v>직접유입</v>
      </c>
      <c r="J4220" s="24" t="str">
        <f>IF(F4220="","",INDEX('기사 리스트'!B:B,MATCH("https://skinnonews.com"&amp;A4220,'기사 리스트'!C:C,0)))</f>
        <v/>
      </c>
    </row>
    <row r="4221" spans="1:10">
      <c r="A4221" s="30" t="s">
        <v>2565</v>
      </c>
      <c r="B4221" s="30" t="s">
        <v>2910</v>
      </c>
      <c r="C4221" s="30">
        <v>1</v>
      </c>
      <c r="D4221" s="30">
        <v>1</v>
      </c>
      <c r="F4221" s="24" t="str">
        <f>IFERROR(MATCH(A4221,기사별유입!$J$3:$J$3072,0),"")</f>
        <v/>
      </c>
      <c r="G4221" s="24" t="str">
        <f>IF(F4221="","",F4221&amp;"@"&amp;COUNTIF($F$1:F4221,F4221))</f>
        <v/>
      </c>
      <c r="H4221" s="24" t="str">
        <f t="shared" si="65"/>
        <v>Google 검색</v>
      </c>
      <c r="J4221" s="24" t="str">
        <f>IF(F4221="","",INDEX('기사 리스트'!B:B,MATCH("https://skinnonews.com"&amp;A4221,'기사 리스트'!C:C,0)))</f>
        <v/>
      </c>
    </row>
    <row r="4222" spans="1:10">
      <c r="A4222" s="30" t="s">
        <v>2566</v>
      </c>
      <c r="B4222" s="30" t="s">
        <v>2910</v>
      </c>
      <c r="C4222" s="30">
        <v>1</v>
      </c>
      <c r="D4222" s="30">
        <v>1</v>
      </c>
      <c r="F4222" s="24" t="str">
        <f>IFERROR(MATCH(A4222,기사별유입!$J$3:$J$3072,0),"")</f>
        <v/>
      </c>
      <c r="G4222" s="24" t="str">
        <f>IF(F4222="","",F4222&amp;"@"&amp;COUNTIF($F$1:F4222,F4222))</f>
        <v/>
      </c>
      <c r="H4222" s="24" t="str">
        <f t="shared" si="65"/>
        <v>Google 검색</v>
      </c>
      <c r="J4222" s="24" t="str">
        <f>IF(F4222="","",INDEX('기사 리스트'!B:B,MATCH("https://skinnonews.com"&amp;A4222,'기사 리스트'!C:C,0)))</f>
        <v/>
      </c>
    </row>
    <row r="4223" spans="1:10">
      <c r="A4223" s="30" t="s">
        <v>2566</v>
      </c>
      <c r="B4223" s="30" t="s">
        <v>4657</v>
      </c>
      <c r="C4223" s="30">
        <v>1</v>
      </c>
      <c r="D4223" s="30">
        <v>1</v>
      </c>
      <c r="F4223" s="24" t="str">
        <f>IFERROR(MATCH(A4223,기사별유입!$J$3:$J$3072,0),"")</f>
        <v/>
      </c>
      <c r="G4223" s="24" t="str">
        <f>IF(F4223="","",F4223&amp;"@"&amp;COUNTIF($F$1:F4223,F4223))</f>
        <v/>
      </c>
      <c r="H4223" s="24" t="str">
        <f t="shared" si="65"/>
        <v>Iie.khu.ac.kr</v>
      </c>
      <c r="J4223" s="24" t="str">
        <f>IF(F4223="","",INDEX('기사 리스트'!B:B,MATCH("https://skinnonews.com"&amp;A4223,'기사 리스트'!C:C,0)))</f>
        <v/>
      </c>
    </row>
    <row r="4224" spans="1:10">
      <c r="A4224" s="30" t="s">
        <v>1778</v>
      </c>
      <c r="B4224" s="30" t="s">
        <v>2925</v>
      </c>
      <c r="C4224" s="30">
        <v>1</v>
      </c>
      <c r="D4224" s="30">
        <v>1</v>
      </c>
      <c r="F4224" s="24" t="str">
        <f>IFERROR(MATCH(A4224,기사별유입!$J$3:$J$3072,0),"")</f>
        <v/>
      </c>
      <c r="G4224" s="24" t="str">
        <f>IF(F4224="","",F4224&amp;"@"&amp;COUNTIF($F$1:F4224,F4224))</f>
        <v/>
      </c>
      <c r="H4224" s="24" t="str">
        <f t="shared" si="65"/>
        <v>Naver.com</v>
      </c>
      <c r="J4224" s="24" t="str">
        <f>IF(F4224="","",INDEX('기사 리스트'!B:B,MATCH("https://skinnonews.com"&amp;A4224,'기사 리스트'!C:C,0)))</f>
        <v/>
      </c>
    </row>
    <row r="4225" spans="1:10">
      <c r="A4225" s="30" t="s">
        <v>2297</v>
      </c>
      <c r="B4225" s="30" t="s">
        <v>2911</v>
      </c>
      <c r="C4225" s="30">
        <v>1</v>
      </c>
      <c r="D4225" s="30">
        <v>1</v>
      </c>
      <c r="F4225" s="24" t="str">
        <f>IFERROR(MATCH(A4225,기사별유입!$J$3:$J$3072,0),"")</f>
        <v/>
      </c>
      <c r="G4225" s="24" t="str">
        <f>IF(F4225="","",F4225&amp;"@"&amp;COUNTIF($F$1:F4225,F4225))</f>
        <v/>
      </c>
      <c r="H4225" s="24" t="str">
        <f t="shared" si="65"/>
        <v>Naver 검색</v>
      </c>
      <c r="J4225" s="24" t="str">
        <f>IF(F4225="","",INDEX('기사 리스트'!B:B,MATCH("https://skinnonews.com"&amp;A4225,'기사 리스트'!C:C,0)))</f>
        <v/>
      </c>
    </row>
    <row r="4226" spans="1:10">
      <c r="A4226" s="30" t="s">
        <v>1928</v>
      </c>
      <c r="B4226" s="30" t="s">
        <v>2909</v>
      </c>
      <c r="C4226" s="30">
        <v>1</v>
      </c>
      <c r="D4226" s="30">
        <v>1</v>
      </c>
      <c r="F4226" s="24" t="str">
        <f>IFERROR(MATCH(A4226,기사별유입!$J$3:$J$3072,0),"")</f>
        <v/>
      </c>
      <c r="G4226" s="24" t="str">
        <f>IF(F4226="","",F4226&amp;"@"&amp;COUNTIF($F$1:F4226,F4226))</f>
        <v/>
      </c>
      <c r="H4226" s="24" t="str">
        <f t="shared" si="65"/>
        <v>직접유입</v>
      </c>
      <c r="J4226" s="24" t="str">
        <f>IF(F4226="","",INDEX('기사 리스트'!B:B,MATCH("https://skinnonews.com"&amp;A4226,'기사 리스트'!C:C,0)))</f>
        <v/>
      </c>
    </row>
    <row r="4227" spans="1:10">
      <c r="A4227" s="30" t="s">
        <v>1928</v>
      </c>
      <c r="B4227" s="30" t="s">
        <v>2916</v>
      </c>
      <c r="C4227" s="30">
        <v>1</v>
      </c>
      <c r="D4227" s="30">
        <v>1</v>
      </c>
      <c r="F4227" s="24" t="str">
        <f>IFERROR(MATCH(A4227,기사별유입!$J$3:$J$3072,0),"")</f>
        <v/>
      </c>
      <c r="G4227" s="24" t="str">
        <f>IF(F4227="","",F4227&amp;"@"&amp;COUNTIF($F$1:F4227,F4227))</f>
        <v/>
      </c>
      <c r="H4227" s="24" t="str">
        <f t="shared" ref="H4227:H4290" si="66">IF(B4227="naver","Naver 검색",IF(B4227="google","Google 검색",IF(B4227="(direct)","직접유입",UPPER(LEFT(B4227,1))&amp;MID(B4227,2,99))))</f>
        <v>Bing</v>
      </c>
      <c r="J4227" s="24" t="str">
        <f>IF(F4227="","",INDEX('기사 리스트'!B:B,MATCH("https://skinnonews.com"&amp;A4227,'기사 리스트'!C:C,0)))</f>
        <v/>
      </c>
    </row>
    <row r="4228" spans="1:10">
      <c r="A4228" s="30" t="s">
        <v>4059</v>
      </c>
      <c r="B4228" s="30" t="s">
        <v>2910</v>
      </c>
      <c r="C4228" s="30">
        <v>1</v>
      </c>
      <c r="D4228" s="30">
        <v>1</v>
      </c>
      <c r="F4228" s="24" t="str">
        <f>IFERROR(MATCH(A4228,기사별유입!$J$3:$J$3072,0),"")</f>
        <v/>
      </c>
      <c r="G4228" s="24" t="str">
        <f>IF(F4228="","",F4228&amp;"@"&amp;COUNTIF($F$1:F4228,F4228))</f>
        <v/>
      </c>
      <c r="H4228" s="24" t="str">
        <f t="shared" si="66"/>
        <v>Google 검색</v>
      </c>
      <c r="J4228" s="24" t="str">
        <f>IF(F4228="","",INDEX('기사 리스트'!B:B,MATCH("https://skinnonews.com"&amp;A4228,'기사 리스트'!C:C,0)))</f>
        <v/>
      </c>
    </row>
    <row r="4229" spans="1:10">
      <c r="A4229" s="30" t="s">
        <v>4060</v>
      </c>
      <c r="B4229" s="30" t="s">
        <v>2910</v>
      </c>
      <c r="C4229" s="30">
        <v>1</v>
      </c>
      <c r="D4229" s="30">
        <v>1</v>
      </c>
      <c r="F4229" s="24" t="str">
        <f>IFERROR(MATCH(A4229,기사별유입!$J$3:$J$3072,0),"")</f>
        <v/>
      </c>
      <c r="G4229" s="24" t="str">
        <f>IF(F4229="","",F4229&amp;"@"&amp;COUNTIF($F$1:F4229,F4229))</f>
        <v/>
      </c>
      <c r="H4229" s="24" t="str">
        <f t="shared" si="66"/>
        <v>Google 검색</v>
      </c>
      <c r="J4229" s="24" t="str">
        <f>IF(F4229="","",INDEX('기사 리스트'!B:B,MATCH("https://skinnonews.com"&amp;A4229,'기사 리스트'!C:C,0)))</f>
        <v/>
      </c>
    </row>
    <row r="4230" spans="1:10">
      <c r="A4230" s="30" t="s">
        <v>4061</v>
      </c>
      <c r="B4230" s="30" t="s">
        <v>2910</v>
      </c>
      <c r="C4230" s="30">
        <v>1</v>
      </c>
      <c r="D4230" s="30">
        <v>1</v>
      </c>
      <c r="F4230" s="24" t="str">
        <f>IFERROR(MATCH(A4230,기사별유입!$J$3:$J$3072,0),"")</f>
        <v/>
      </c>
      <c r="G4230" s="24" t="str">
        <f>IF(F4230="","",F4230&amp;"@"&amp;COUNTIF($F$1:F4230,F4230))</f>
        <v/>
      </c>
      <c r="H4230" s="24" t="str">
        <f t="shared" si="66"/>
        <v>Google 검색</v>
      </c>
      <c r="J4230" s="24" t="str">
        <f>IF(F4230="","",INDEX('기사 리스트'!B:B,MATCH("https://skinnonews.com"&amp;A4230,'기사 리스트'!C:C,0)))</f>
        <v/>
      </c>
    </row>
    <row r="4231" spans="1:10">
      <c r="A4231" s="30" t="s">
        <v>2298</v>
      </c>
      <c r="B4231" s="30" t="s">
        <v>2909</v>
      </c>
      <c r="C4231" s="30">
        <v>1</v>
      </c>
      <c r="D4231" s="30">
        <v>1</v>
      </c>
      <c r="F4231" s="24" t="str">
        <f>IFERROR(MATCH(A4231,기사별유입!$J$3:$J$3072,0),"")</f>
        <v/>
      </c>
      <c r="G4231" s="24" t="str">
        <f>IF(F4231="","",F4231&amp;"@"&amp;COUNTIF($F$1:F4231,F4231))</f>
        <v/>
      </c>
      <c r="H4231" s="24" t="str">
        <f t="shared" si="66"/>
        <v>직접유입</v>
      </c>
      <c r="J4231" s="24" t="str">
        <f>IF(F4231="","",INDEX('기사 리스트'!B:B,MATCH("https://skinnonews.com"&amp;A4231,'기사 리스트'!C:C,0)))</f>
        <v/>
      </c>
    </row>
    <row r="4232" spans="1:10">
      <c r="A4232" s="30" t="s">
        <v>2298</v>
      </c>
      <c r="B4232" s="30" t="s">
        <v>2916</v>
      </c>
      <c r="C4232" s="30">
        <v>1</v>
      </c>
      <c r="D4232" s="30">
        <v>1</v>
      </c>
      <c r="F4232" s="24" t="str">
        <f>IFERROR(MATCH(A4232,기사별유입!$J$3:$J$3072,0),"")</f>
        <v/>
      </c>
      <c r="G4232" s="24" t="str">
        <f>IF(F4232="","",F4232&amp;"@"&amp;COUNTIF($F$1:F4232,F4232))</f>
        <v/>
      </c>
      <c r="H4232" s="24" t="str">
        <f t="shared" si="66"/>
        <v>Bing</v>
      </c>
      <c r="J4232" s="24" t="str">
        <f>IF(F4232="","",INDEX('기사 리스트'!B:B,MATCH("https://skinnonews.com"&amp;A4232,'기사 리스트'!C:C,0)))</f>
        <v/>
      </c>
    </row>
    <row r="4233" spans="1:10">
      <c r="A4233" s="30" t="s">
        <v>2298</v>
      </c>
      <c r="B4233" s="30" t="s">
        <v>2910</v>
      </c>
      <c r="C4233" s="30">
        <v>1</v>
      </c>
      <c r="D4233" s="30">
        <v>1</v>
      </c>
      <c r="F4233" s="24" t="str">
        <f>IFERROR(MATCH(A4233,기사별유입!$J$3:$J$3072,0),"")</f>
        <v/>
      </c>
      <c r="G4233" s="24" t="str">
        <f>IF(F4233="","",F4233&amp;"@"&amp;COUNTIF($F$1:F4233,F4233))</f>
        <v/>
      </c>
      <c r="H4233" s="24" t="str">
        <f t="shared" si="66"/>
        <v>Google 검색</v>
      </c>
      <c r="J4233" s="24" t="str">
        <f>IF(F4233="","",INDEX('기사 리스트'!B:B,MATCH("https://skinnonews.com"&amp;A4233,'기사 리스트'!C:C,0)))</f>
        <v/>
      </c>
    </row>
    <row r="4234" spans="1:10">
      <c r="A4234" s="30" t="s">
        <v>2763</v>
      </c>
      <c r="B4234" s="30" t="s">
        <v>2910</v>
      </c>
      <c r="C4234" s="30">
        <v>1</v>
      </c>
      <c r="D4234" s="30">
        <v>1</v>
      </c>
      <c r="F4234" s="24" t="str">
        <f>IFERROR(MATCH(A4234,기사별유입!$J$3:$J$3072,0),"")</f>
        <v/>
      </c>
      <c r="G4234" s="24" t="str">
        <f>IF(F4234="","",F4234&amp;"@"&amp;COUNTIF($F$1:F4234,F4234))</f>
        <v/>
      </c>
      <c r="H4234" s="24" t="str">
        <f t="shared" si="66"/>
        <v>Google 검색</v>
      </c>
      <c r="J4234" s="24" t="str">
        <f>IF(F4234="","",INDEX('기사 리스트'!B:B,MATCH("https://skinnonews.com"&amp;A4234,'기사 리스트'!C:C,0)))</f>
        <v/>
      </c>
    </row>
    <row r="4235" spans="1:10">
      <c r="A4235" s="30" t="s">
        <v>4062</v>
      </c>
      <c r="B4235" s="30" t="s">
        <v>2910</v>
      </c>
      <c r="C4235" s="30">
        <v>1</v>
      </c>
      <c r="D4235" s="30">
        <v>1</v>
      </c>
      <c r="F4235" s="24" t="str">
        <f>IFERROR(MATCH(A4235,기사별유입!$J$3:$J$3072,0),"")</f>
        <v/>
      </c>
      <c r="G4235" s="24" t="str">
        <f>IF(F4235="","",F4235&amp;"@"&amp;COUNTIF($F$1:F4235,F4235))</f>
        <v/>
      </c>
      <c r="H4235" s="24" t="str">
        <f t="shared" si="66"/>
        <v>Google 검색</v>
      </c>
      <c r="J4235" s="24" t="str">
        <f>IF(F4235="","",INDEX('기사 리스트'!B:B,MATCH("https://skinnonews.com"&amp;A4235,'기사 리스트'!C:C,0)))</f>
        <v/>
      </c>
    </row>
    <row r="4236" spans="1:10">
      <c r="A4236" s="30" t="s">
        <v>4063</v>
      </c>
      <c r="B4236" s="30" t="s">
        <v>2910</v>
      </c>
      <c r="C4236" s="30">
        <v>1</v>
      </c>
      <c r="D4236" s="30">
        <v>1</v>
      </c>
      <c r="F4236" s="24" t="str">
        <f>IFERROR(MATCH(A4236,기사별유입!$J$3:$J$3072,0),"")</f>
        <v/>
      </c>
      <c r="G4236" s="24" t="str">
        <f>IF(F4236="","",F4236&amp;"@"&amp;COUNTIF($F$1:F4236,F4236))</f>
        <v/>
      </c>
      <c r="H4236" s="24" t="str">
        <f t="shared" si="66"/>
        <v>Google 검색</v>
      </c>
      <c r="J4236" s="24" t="str">
        <f>IF(F4236="","",INDEX('기사 리스트'!B:B,MATCH("https://skinnonews.com"&amp;A4236,'기사 리스트'!C:C,0)))</f>
        <v/>
      </c>
    </row>
    <row r="4237" spans="1:10">
      <c r="A4237" s="30" t="s">
        <v>2299</v>
      </c>
      <c r="B4237" s="30" t="s">
        <v>2910</v>
      </c>
      <c r="C4237" s="30">
        <v>1</v>
      </c>
      <c r="D4237" s="30">
        <v>1</v>
      </c>
      <c r="F4237" s="24" t="str">
        <f>IFERROR(MATCH(A4237,기사별유입!$J$3:$J$3072,0),"")</f>
        <v/>
      </c>
      <c r="G4237" s="24" t="str">
        <f>IF(F4237="","",F4237&amp;"@"&amp;COUNTIF($F$1:F4237,F4237))</f>
        <v/>
      </c>
      <c r="H4237" s="24" t="str">
        <f t="shared" si="66"/>
        <v>Google 검색</v>
      </c>
      <c r="J4237" s="24" t="str">
        <f>IF(F4237="","",INDEX('기사 리스트'!B:B,MATCH("https://skinnonews.com"&amp;A4237,'기사 리스트'!C:C,0)))</f>
        <v/>
      </c>
    </row>
    <row r="4238" spans="1:10">
      <c r="A4238" s="30" t="s">
        <v>4064</v>
      </c>
      <c r="B4238" s="30" t="s">
        <v>2909</v>
      </c>
      <c r="C4238" s="30">
        <v>1</v>
      </c>
      <c r="D4238" s="30">
        <v>1</v>
      </c>
      <c r="F4238" s="24" t="str">
        <f>IFERROR(MATCH(A4238,기사별유입!$J$3:$J$3072,0),"")</f>
        <v/>
      </c>
      <c r="G4238" s="24" t="str">
        <f>IF(F4238="","",F4238&amp;"@"&amp;COUNTIF($F$1:F4238,F4238))</f>
        <v/>
      </c>
      <c r="H4238" s="24" t="str">
        <f t="shared" si="66"/>
        <v>직접유입</v>
      </c>
      <c r="J4238" s="24" t="str">
        <f>IF(F4238="","",INDEX('기사 리스트'!B:B,MATCH("https://skinnonews.com"&amp;A4238,'기사 리스트'!C:C,0)))</f>
        <v/>
      </c>
    </row>
    <row r="4239" spans="1:10">
      <c r="A4239" s="30" t="s">
        <v>1998</v>
      </c>
      <c r="B4239" s="30" t="s">
        <v>2935</v>
      </c>
      <c r="C4239" s="30">
        <v>1</v>
      </c>
      <c r="D4239" s="30">
        <v>1</v>
      </c>
      <c r="F4239" s="24" t="str">
        <f>IFERROR(MATCH(A4239,기사별유입!$J$3:$J$3072,0),"")</f>
        <v/>
      </c>
      <c r="G4239" s="24" t="str">
        <f>IF(F4239="","",F4239&amp;"@"&amp;COUNTIF($F$1:F4239,F4239))</f>
        <v/>
      </c>
      <c r="H4239" s="24" t="str">
        <f t="shared" si="66"/>
        <v>M.search.naver.com</v>
      </c>
      <c r="J4239" s="24" t="str">
        <f>IF(F4239="","",INDEX('기사 리스트'!B:B,MATCH("https://skinnonews.com"&amp;A4239,'기사 리스트'!C:C,0)))</f>
        <v/>
      </c>
    </row>
    <row r="4240" spans="1:10">
      <c r="A4240" s="30" t="s">
        <v>1998</v>
      </c>
      <c r="B4240" s="30" t="s">
        <v>2911</v>
      </c>
      <c r="C4240" s="30">
        <v>1</v>
      </c>
      <c r="D4240" s="30">
        <v>1</v>
      </c>
      <c r="F4240" s="24" t="str">
        <f>IFERROR(MATCH(A4240,기사별유입!$J$3:$J$3072,0),"")</f>
        <v/>
      </c>
      <c r="G4240" s="24" t="str">
        <f>IF(F4240="","",F4240&amp;"@"&amp;COUNTIF($F$1:F4240,F4240))</f>
        <v/>
      </c>
      <c r="H4240" s="24" t="str">
        <f t="shared" si="66"/>
        <v>Naver 검색</v>
      </c>
      <c r="J4240" s="24" t="str">
        <f>IF(F4240="","",INDEX('기사 리스트'!B:B,MATCH("https://skinnonews.com"&amp;A4240,'기사 리스트'!C:C,0)))</f>
        <v/>
      </c>
    </row>
    <row r="4241" spans="1:10">
      <c r="A4241" s="30" t="s">
        <v>4065</v>
      </c>
      <c r="B4241" s="30" t="s">
        <v>2909</v>
      </c>
      <c r="C4241" s="30">
        <v>1</v>
      </c>
      <c r="D4241" s="30">
        <v>1</v>
      </c>
      <c r="F4241" s="24" t="str">
        <f>IFERROR(MATCH(A4241,기사별유입!$J$3:$J$3072,0),"")</f>
        <v/>
      </c>
      <c r="G4241" s="24" t="str">
        <f>IF(F4241="","",F4241&amp;"@"&amp;COUNTIF($F$1:F4241,F4241))</f>
        <v/>
      </c>
      <c r="H4241" s="24" t="str">
        <f t="shared" si="66"/>
        <v>직접유입</v>
      </c>
      <c r="J4241" s="24" t="str">
        <f>IF(F4241="","",INDEX('기사 리스트'!B:B,MATCH("https://skinnonews.com"&amp;A4241,'기사 리스트'!C:C,0)))</f>
        <v/>
      </c>
    </row>
    <row r="4242" spans="1:10">
      <c r="A4242" s="30" t="s">
        <v>3724</v>
      </c>
      <c r="B4242" s="30" t="s">
        <v>2910</v>
      </c>
      <c r="C4242" s="30">
        <v>1</v>
      </c>
      <c r="D4242" s="30">
        <v>1</v>
      </c>
      <c r="F4242" s="24" t="str">
        <f>IFERROR(MATCH(A4242,기사별유입!$J$3:$J$3072,0),"")</f>
        <v/>
      </c>
      <c r="G4242" s="24" t="str">
        <f>IF(F4242="","",F4242&amp;"@"&amp;COUNTIF($F$1:F4242,F4242))</f>
        <v/>
      </c>
      <c r="H4242" s="24" t="str">
        <f t="shared" si="66"/>
        <v>Google 검색</v>
      </c>
      <c r="J4242" s="24" t="str">
        <f>IF(F4242="","",INDEX('기사 리스트'!B:B,MATCH("https://skinnonews.com"&amp;A4242,'기사 리스트'!C:C,0)))</f>
        <v/>
      </c>
    </row>
    <row r="4243" spans="1:10">
      <c r="A4243" s="30" t="s">
        <v>3724</v>
      </c>
      <c r="B4243" s="30" t="s">
        <v>2966</v>
      </c>
      <c r="C4243" s="30">
        <v>1</v>
      </c>
      <c r="D4243" s="30">
        <v>1</v>
      </c>
      <c r="F4243" s="24" t="str">
        <f>IFERROR(MATCH(A4243,기사별유입!$J$3:$J$3072,0),"")</f>
        <v/>
      </c>
      <c r="G4243" s="24" t="str">
        <f>IF(F4243="","",F4243&amp;"@"&amp;COUNTIF($F$1:F4243,F4243))</f>
        <v/>
      </c>
      <c r="H4243" s="24" t="str">
        <f t="shared" si="66"/>
        <v>M.naver.com</v>
      </c>
      <c r="J4243" s="24" t="str">
        <f>IF(F4243="","",INDEX('기사 리스트'!B:B,MATCH("https://skinnonews.com"&amp;A4243,'기사 리스트'!C:C,0)))</f>
        <v/>
      </c>
    </row>
    <row r="4244" spans="1:10">
      <c r="A4244" s="30" t="s">
        <v>1345</v>
      </c>
      <c r="B4244" s="30" t="s">
        <v>2911</v>
      </c>
      <c r="C4244" s="30">
        <v>1</v>
      </c>
      <c r="D4244" s="30">
        <v>1</v>
      </c>
      <c r="F4244" s="24" t="str">
        <f>IFERROR(MATCH(A4244,기사별유입!$J$3:$J$3072,0),"")</f>
        <v/>
      </c>
      <c r="G4244" s="24" t="str">
        <f>IF(F4244="","",F4244&amp;"@"&amp;COUNTIF($F$1:F4244,F4244))</f>
        <v/>
      </c>
      <c r="H4244" s="24" t="str">
        <f t="shared" si="66"/>
        <v>Naver 검색</v>
      </c>
      <c r="J4244" s="24" t="str">
        <f>IF(F4244="","",INDEX('기사 리스트'!B:B,MATCH("https://skinnonews.com"&amp;A4244,'기사 리스트'!C:C,0)))</f>
        <v/>
      </c>
    </row>
    <row r="4245" spans="1:10">
      <c r="A4245" s="30" t="s">
        <v>1999</v>
      </c>
      <c r="B4245" s="30" t="s">
        <v>2910</v>
      </c>
      <c r="C4245" s="30">
        <v>1</v>
      </c>
      <c r="D4245" s="30">
        <v>1</v>
      </c>
      <c r="F4245" s="24" t="str">
        <f>IFERROR(MATCH(A4245,기사별유입!$J$3:$J$3072,0),"")</f>
        <v/>
      </c>
      <c r="G4245" s="24" t="str">
        <f>IF(F4245="","",F4245&amp;"@"&amp;COUNTIF($F$1:F4245,F4245))</f>
        <v/>
      </c>
      <c r="H4245" s="24" t="str">
        <f t="shared" si="66"/>
        <v>Google 검색</v>
      </c>
      <c r="J4245" s="24" t="str">
        <f>IF(F4245="","",INDEX('기사 리스트'!B:B,MATCH("https://skinnonews.com"&amp;A4245,'기사 리스트'!C:C,0)))</f>
        <v/>
      </c>
    </row>
    <row r="4246" spans="1:10">
      <c r="A4246" s="30" t="s">
        <v>4066</v>
      </c>
      <c r="B4246" s="30" t="s">
        <v>2910</v>
      </c>
      <c r="C4246" s="30">
        <v>1</v>
      </c>
      <c r="D4246" s="30">
        <v>1</v>
      </c>
      <c r="F4246" s="24" t="str">
        <f>IFERROR(MATCH(A4246,기사별유입!$J$3:$J$3072,0),"")</f>
        <v/>
      </c>
      <c r="G4246" s="24" t="str">
        <f>IF(F4246="","",F4246&amp;"@"&amp;COUNTIF($F$1:F4246,F4246))</f>
        <v/>
      </c>
      <c r="H4246" s="24" t="str">
        <f t="shared" si="66"/>
        <v>Google 검색</v>
      </c>
      <c r="J4246" s="24" t="str">
        <f>IF(F4246="","",INDEX('기사 리스트'!B:B,MATCH("https://skinnonews.com"&amp;A4246,'기사 리스트'!C:C,0)))</f>
        <v/>
      </c>
    </row>
    <row r="4247" spans="1:10">
      <c r="A4247" s="30" t="s">
        <v>2000</v>
      </c>
      <c r="B4247" s="30" t="s">
        <v>2909</v>
      </c>
      <c r="C4247" s="30">
        <v>1</v>
      </c>
      <c r="D4247" s="30">
        <v>1</v>
      </c>
      <c r="F4247" s="24" t="str">
        <f>IFERROR(MATCH(A4247,기사별유입!$J$3:$J$3072,0),"")</f>
        <v/>
      </c>
      <c r="G4247" s="24" t="str">
        <f>IF(F4247="","",F4247&amp;"@"&amp;COUNTIF($F$1:F4247,F4247))</f>
        <v/>
      </c>
      <c r="H4247" s="24" t="str">
        <f t="shared" si="66"/>
        <v>직접유입</v>
      </c>
      <c r="J4247" s="24" t="str">
        <f>IF(F4247="","",INDEX('기사 리스트'!B:B,MATCH("https://skinnonews.com"&amp;A4247,'기사 리스트'!C:C,0)))</f>
        <v/>
      </c>
    </row>
    <row r="4248" spans="1:10">
      <c r="A4248" s="30" t="s">
        <v>3308</v>
      </c>
      <c r="B4248" s="30" t="s">
        <v>2911</v>
      </c>
      <c r="C4248" s="30">
        <v>1</v>
      </c>
      <c r="D4248" s="30">
        <v>1</v>
      </c>
      <c r="F4248" s="24" t="str">
        <f>IFERROR(MATCH(A4248,기사별유입!$J$3:$J$3072,0),"")</f>
        <v/>
      </c>
      <c r="G4248" s="24" t="str">
        <f>IF(F4248="","",F4248&amp;"@"&amp;COUNTIF($F$1:F4248,F4248))</f>
        <v/>
      </c>
      <c r="H4248" s="24" t="str">
        <f t="shared" si="66"/>
        <v>Naver 검색</v>
      </c>
      <c r="J4248" s="24" t="str">
        <f>IF(F4248="","",INDEX('기사 리스트'!B:B,MATCH("https://skinnonews.com"&amp;A4248,'기사 리스트'!C:C,0)))</f>
        <v/>
      </c>
    </row>
    <row r="4249" spans="1:10">
      <c r="A4249" s="30" t="s">
        <v>4067</v>
      </c>
      <c r="B4249" s="30" t="s">
        <v>2910</v>
      </c>
      <c r="C4249" s="30">
        <v>1</v>
      </c>
      <c r="D4249" s="30">
        <v>1</v>
      </c>
      <c r="F4249" s="24" t="str">
        <f>IFERROR(MATCH(A4249,기사별유입!$J$3:$J$3072,0),"")</f>
        <v/>
      </c>
      <c r="G4249" s="24" t="str">
        <f>IF(F4249="","",F4249&amp;"@"&amp;COUNTIF($F$1:F4249,F4249))</f>
        <v/>
      </c>
      <c r="H4249" s="24" t="str">
        <f t="shared" si="66"/>
        <v>Google 검색</v>
      </c>
      <c r="J4249" s="24" t="str">
        <f>IF(F4249="","",INDEX('기사 리스트'!B:B,MATCH("https://skinnonews.com"&amp;A4249,'기사 리스트'!C:C,0)))</f>
        <v/>
      </c>
    </row>
    <row r="4250" spans="1:10">
      <c r="A4250" s="30" t="s">
        <v>4068</v>
      </c>
      <c r="B4250" s="30" t="s">
        <v>2910</v>
      </c>
      <c r="C4250" s="30">
        <v>1</v>
      </c>
      <c r="D4250" s="30">
        <v>1</v>
      </c>
      <c r="F4250" s="24" t="str">
        <f>IFERROR(MATCH(A4250,기사별유입!$J$3:$J$3072,0),"")</f>
        <v/>
      </c>
      <c r="G4250" s="24" t="str">
        <f>IF(F4250="","",F4250&amp;"@"&amp;COUNTIF($F$1:F4250,F4250))</f>
        <v/>
      </c>
      <c r="H4250" s="24" t="str">
        <f t="shared" si="66"/>
        <v>Google 검색</v>
      </c>
      <c r="J4250" s="24" t="str">
        <f>IF(F4250="","",INDEX('기사 리스트'!B:B,MATCH("https://skinnonews.com"&amp;A4250,'기사 리스트'!C:C,0)))</f>
        <v/>
      </c>
    </row>
    <row r="4251" spans="1:10">
      <c r="A4251" s="30" t="s">
        <v>2300</v>
      </c>
      <c r="B4251" s="30" t="s">
        <v>2910</v>
      </c>
      <c r="C4251" s="30">
        <v>1</v>
      </c>
      <c r="D4251" s="30">
        <v>1</v>
      </c>
      <c r="F4251" s="24" t="str">
        <f>IFERROR(MATCH(A4251,기사별유입!$J$3:$J$3072,0),"")</f>
        <v/>
      </c>
      <c r="G4251" s="24" t="str">
        <f>IF(F4251="","",F4251&amp;"@"&amp;COUNTIF($F$1:F4251,F4251))</f>
        <v/>
      </c>
      <c r="H4251" s="24" t="str">
        <f t="shared" si="66"/>
        <v>Google 검색</v>
      </c>
      <c r="J4251" s="24" t="str">
        <f>IF(F4251="","",INDEX('기사 리스트'!B:B,MATCH("https://skinnonews.com"&amp;A4251,'기사 리스트'!C:C,0)))</f>
        <v/>
      </c>
    </row>
    <row r="4252" spans="1:10">
      <c r="A4252" s="30" t="s">
        <v>1346</v>
      </c>
      <c r="B4252" s="30" t="s">
        <v>2935</v>
      </c>
      <c r="C4252" s="30">
        <v>1</v>
      </c>
      <c r="D4252" s="30">
        <v>1</v>
      </c>
      <c r="F4252" s="24" t="str">
        <f>IFERROR(MATCH(A4252,기사별유입!$J$3:$J$3072,0),"")</f>
        <v/>
      </c>
      <c r="G4252" s="24" t="str">
        <f>IF(F4252="","",F4252&amp;"@"&amp;COUNTIF($F$1:F4252,F4252))</f>
        <v/>
      </c>
      <c r="H4252" s="24" t="str">
        <f t="shared" si="66"/>
        <v>M.search.naver.com</v>
      </c>
      <c r="J4252" s="24" t="str">
        <f>IF(F4252="","",INDEX('기사 리스트'!B:B,MATCH("https://skinnonews.com"&amp;A4252,'기사 리스트'!C:C,0)))</f>
        <v/>
      </c>
    </row>
    <row r="4253" spans="1:10">
      <c r="A4253" s="30" t="s">
        <v>1346</v>
      </c>
      <c r="B4253" s="30" t="s">
        <v>4658</v>
      </c>
      <c r="C4253" s="30">
        <v>1</v>
      </c>
      <c r="D4253" s="30">
        <v>1</v>
      </c>
      <c r="F4253" s="24" t="str">
        <f>IFERROR(MATCH(A4253,기사별유입!$J$3:$J$3072,0),"")</f>
        <v/>
      </c>
      <c r="G4253" s="24" t="str">
        <f>IF(F4253="","",F4253&amp;"@"&amp;COUNTIF($F$1:F4253,F4253))</f>
        <v/>
      </c>
      <c r="H4253" s="24" t="str">
        <f t="shared" si="66"/>
        <v>Notify.bluecoat.com</v>
      </c>
      <c r="J4253" s="24" t="str">
        <f>IF(F4253="","",INDEX('기사 리스트'!B:B,MATCH("https://skinnonews.com"&amp;A4253,'기사 리스트'!C:C,0)))</f>
        <v/>
      </c>
    </row>
    <row r="4254" spans="1:10">
      <c r="A4254" s="30" t="s">
        <v>2099</v>
      </c>
      <c r="B4254" s="30" t="s">
        <v>2910</v>
      </c>
      <c r="C4254" s="30">
        <v>1</v>
      </c>
      <c r="D4254" s="30">
        <v>1</v>
      </c>
      <c r="F4254" s="24" t="str">
        <f>IFERROR(MATCH(A4254,기사별유입!$J$3:$J$3072,0),"")</f>
        <v/>
      </c>
      <c r="G4254" s="24" t="str">
        <f>IF(F4254="","",F4254&amp;"@"&amp;COUNTIF($F$1:F4254,F4254))</f>
        <v/>
      </c>
      <c r="H4254" s="24" t="str">
        <f t="shared" si="66"/>
        <v>Google 검색</v>
      </c>
      <c r="J4254" s="24" t="str">
        <f>IF(F4254="","",INDEX('기사 리스트'!B:B,MATCH("https://skinnonews.com"&amp;A4254,'기사 리스트'!C:C,0)))</f>
        <v/>
      </c>
    </row>
    <row r="4255" spans="1:10">
      <c r="A4255" s="30" t="s">
        <v>1689</v>
      </c>
      <c r="B4255" s="30" t="s">
        <v>2909</v>
      </c>
      <c r="C4255" s="30">
        <v>1</v>
      </c>
      <c r="D4255" s="30">
        <v>1</v>
      </c>
      <c r="F4255" s="24" t="str">
        <f>IFERROR(MATCH(A4255,기사별유입!$J$3:$J$3072,0),"")</f>
        <v/>
      </c>
      <c r="G4255" s="24" t="str">
        <f>IF(F4255="","",F4255&amp;"@"&amp;COUNTIF($F$1:F4255,F4255))</f>
        <v/>
      </c>
      <c r="H4255" s="24" t="str">
        <f t="shared" si="66"/>
        <v>직접유입</v>
      </c>
      <c r="J4255" s="24" t="str">
        <f>IF(F4255="","",INDEX('기사 리스트'!B:B,MATCH("https://skinnonews.com"&amp;A4255,'기사 리스트'!C:C,0)))</f>
        <v/>
      </c>
    </row>
    <row r="4256" spans="1:10">
      <c r="A4256" s="30" t="s">
        <v>1689</v>
      </c>
      <c r="B4256" s="30" t="s">
        <v>2946</v>
      </c>
      <c r="C4256" s="30">
        <v>1</v>
      </c>
      <c r="D4256" s="30">
        <v>1</v>
      </c>
      <c r="F4256" s="24" t="str">
        <f>IFERROR(MATCH(A4256,기사별유입!$J$3:$J$3072,0),"")</f>
        <v/>
      </c>
      <c r="G4256" s="24" t="str">
        <f>IF(F4256="","",F4256&amp;"@"&amp;COUNTIF($F$1:F4256,F4256))</f>
        <v/>
      </c>
      <c r="H4256" s="24" t="str">
        <f t="shared" si="66"/>
        <v>(not set)</v>
      </c>
      <c r="J4256" s="24" t="str">
        <f>IF(F4256="","",INDEX('기사 리스트'!B:B,MATCH("https://skinnonews.com"&amp;A4256,'기사 리스트'!C:C,0)))</f>
        <v/>
      </c>
    </row>
    <row r="4257" spans="1:10">
      <c r="A4257" s="30" t="s">
        <v>1689</v>
      </c>
      <c r="B4257" s="30" t="s">
        <v>2911</v>
      </c>
      <c r="C4257" s="30">
        <v>1</v>
      </c>
      <c r="D4257" s="30">
        <v>1</v>
      </c>
      <c r="F4257" s="24" t="str">
        <f>IFERROR(MATCH(A4257,기사별유입!$J$3:$J$3072,0),"")</f>
        <v/>
      </c>
      <c r="G4257" s="24" t="str">
        <f>IF(F4257="","",F4257&amp;"@"&amp;COUNTIF($F$1:F4257,F4257))</f>
        <v/>
      </c>
      <c r="H4257" s="24" t="str">
        <f t="shared" si="66"/>
        <v>Naver 검색</v>
      </c>
      <c r="J4257" s="24" t="str">
        <f>IF(F4257="","",INDEX('기사 리스트'!B:B,MATCH("https://skinnonews.com"&amp;A4257,'기사 리스트'!C:C,0)))</f>
        <v/>
      </c>
    </row>
    <row r="4258" spans="1:10">
      <c r="A4258" s="30" t="s">
        <v>2419</v>
      </c>
      <c r="B4258" s="30" t="s">
        <v>2925</v>
      </c>
      <c r="C4258" s="30">
        <v>1</v>
      </c>
      <c r="D4258" s="30">
        <v>1</v>
      </c>
      <c r="F4258" s="24" t="str">
        <f>IFERROR(MATCH(A4258,기사별유입!$J$3:$J$3072,0),"")</f>
        <v/>
      </c>
      <c r="G4258" s="24" t="str">
        <f>IF(F4258="","",F4258&amp;"@"&amp;COUNTIF($F$1:F4258,F4258))</f>
        <v/>
      </c>
      <c r="H4258" s="24" t="str">
        <f t="shared" si="66"/>
        <v>Naver.com</v>
      </c>
      <c r="J4258" s="24" t="str">
        <f>IF(F4258="","",INDEX('기사 리스트'!B:B,MATCH("https://skinnonews.com"&amp;A4258,'기사 리스트'!C:C,0)))</f>
        <v/>
      </c>
    </row>
    <row r="4259" spans="1:10">
      <c r="A4259" s="30" t="s">
        <v>2001</v>
      </c>
      <c r="B4259" s="30" t="s">
        <v>2909</v>
      </c>
      <c r="C4259" s="30">
        <v>1</v>
      </c>
      <c r="D4259" s="30">
        <v>1</v>
      </c>
      <c r="F4259" s="24" t="str">
        <f>IFERROR(MATCH(A4259,기사별유입!$J$3:$J$3072,0),"")</f>
        <v/>
      </c>
      <c r="G4259" s="24" t="str">
        <f>IF(F4259="","",F4259&amp;"@"&amp;COUNTIF($F$1:F4259,F4259))</f>
        <v/>
      </c>
      <c r="H4259" s="24" t="str">
        <f t="shared" si="66"/>
        <v>직접유입</v>
      </c>
      <c r="J4259" s="24" t="str">
        <f>IF(F4259="","",INDEX('기사 리스트'!B:B,MATCH("https://skinnonews.com"&amp;A4259,'기사 리스트'!C:C,0)))</f>
        <v/>
      </c>
    </row>
    <row r="4260" spans="1:10">
      <c r="A4260" s="30" t="s">
        <v>2420</v>
      </c>
      <c r="B4260" s="30" t="s">
        <v>2909</v>
      </c>
      <c r="C4260" s="30">
        <v>1</v>
      </c>
      <c r="D4260" s="30">
        <v>1</v>
      </c>
      <c r="F4260" s="24" t="str">
        <f>IFERROR(MATCH(A4260,기사별유입!$J$3:$J$3072,0),"")</f>
        <v/>
      </c>
      <c r="G4260" s="24" t="str">
        <f>IF(F4260="","",F4260&amp;"@"&amp;COUNTIF($F$1:F4260,F4260))</f>
        <v/>
      </c>
      <c r="H4260" s="24" t="str">
        <f t="shared" si="66"/>
        <v>직접유입</v>
      </c>
      <c r="J4260" s="24" t="str">
        <f>IF(F4260="","",INDEX('기사 리스트'!B:B,MATCH("https://skinnonews.com"&amp;A4260,'기사 리스트'!C:C,0)))</f>
        <v/>
      </c>
    </row>
    <row r="4261" spans="1:10">
      <c r="A4261" s="30" t="s">
        <v>2420</v>
      </c>
      <c r="B4261" s="30" t="s">
        <v>2963</v>
      </c>
      <c r="C4261" s="30">
        <v>1</v>
      </c>
      <c r="D4261" s="30">
        <v>1</v>
      </c>
      <c r="F4261" s="24" t="str">
        <f>IFERROR(MATCH(A4261,기사별유입!$J$3:$J$3072,0),"")</f>
        <v/>
      </c>
      <c r="G4261" s="24" t="str">
        <f>IF(F4261="","",F4261&amp;"@"&amp;COUNTIF($F$1:F4261,F4261))</f>
        <v/>
      </c>
      <c r="H4261" s="24" t="str">
        <f t="shared" si="66"/>
        <v>Daum</v>
      </c>
      <c r="J4261" s="24" t="str">
        <f>IF(F4261="","",INDEX('기사 리스트'!B:B,MATCH("https://skinnonews.com"&amp;A4261,'기사 리스트'!C:C,0)))</f>
        <v/>
      </c>
    </row>
    <row r="4262" spans="1:10">
      <c r="A4262" s="30" t="s">
        <v>1486</v>
      </c>
      <c r="B4262" s="30" t="s">
        <v>2946</v>
      </c>
      <c r="C4262" s="30">
        <v>1</v>
      </c>
      <c r="D4262" s="30">
        <v>1</v>
      </c>
      <c r="F4262" s="24" t="str">
        <f>IFERROR(MATCH(A4262,기사별유입!$J$3:$J$3072,0),"")</f>
        <v/>
      </c>
      <c r="G4262" s="24" t="str">
        <f>IF(F4262="","",F4262&amp;"@"&amp;COUNTIF($F$1:F4262,F4262))</f>
        <v/>
      </c>
      <c r="H4262" s="24" t="str">
        <f t="shared" si="66"/>
        <v>(not set)</v>
      </c>
      <c r="J4262" s="24" t="str">
        <f>IF(F4262="","",INDEX('기사 리스트'!B:B,MATCH("https://skinnonews.com"&amp;A4262,'기사 리스트'!C:C,0)))</f>
        <v/>
      </c>
    </row>
    <row r="4263" spans="1:10">
      <c r="A4263" s="30" t="s">
        <v>3180</v>
      </c>
      <c r="B4263" s="30" t="s">
        <v>2909</v>
      </c>
      <c r="C4263" s="30">
        <v>1</v>
      </c>
      <c r="D4263" s="30">
        <v>1</v>
      </c>
      <c r="F4263" s="24" t="str">
        <f>IFERROR(MATCH(A4263,기사별유입!$J$3:$J$3072,0),"")</f>
        <v/>
      </c>
      <c r="G4263" s="24" t="str">
        <f>IF(F4263="","",F4263&amp;"@"&amp;COUNTIF($F$1:F4263,F4263))</f>
        <v/>
      </c>
      <c r="H4263" s="24" t="str">
        <f t="shared" si="66"/>
        <v>직접유입</v>
      </c>
      <c r="J4263" s="24" t="str">
        <f>IF(F4263="","",INDEX('기사 리스트'!B:B,MATCH("https://skinnonews.com"&amp;A4263,'기사 리스트'!C:C,0)))</f>
        <v/>
      </c>
    </row>
    <row r="4264" spans="1:10">
      <c r="A4264" s="30" t="s">
        <v>3310</v>
      </c>
      <c r="B4264" s="30" t="s">
        <v>2910</v>
      </c>
      <c r="C4264" s="30">
        <v>1</v>
      </c>
      <c r="D4264" s="30">
        <v>1</v>
      </c>
      <c r="F4264" s="24" t="str">
        <f>IFERROR(MATCH(A4264,기사별유입!$J$3:$J$3072,0),"")</f>
        <v/>
      </c>
      <c r="G4264" s="24" t="str">
        <f>IF(F4264="","",F4264&amp;"@"&amp;COUNTIF($F$1:F4264,F4264))</f>
        <v/>
      </c>
      <c r="H4264" s="24" t="str">
        <f t="shared" si="66"/>
        <v>Google 검색</v>
      </c>
      <c r="J4264" s="24" t="str">
        <f>IF(F4264="","",INDEX('기사 리스트'!B:B,MATCH("https://skinnonews.com"&amp;A4264,'기사 리스트'!C:C,0)))</f>
        <v/>
      </c>
    </row>
    <row r="4265" spans="1:10">
      <c r="A4265" s="30" t="s">
        <v>4069</v>
      </c>
      <c r="B4265" s="30" t="s">
        <v>2911</v>
      </c>
      <c r="C4265" s="30">
        <v>1</v>
      </c>
      <c r="D4265" s="30">
        <v>1</v>
      </c>
      <c r="F4265" s="24" t="str">
        <f>IFERROR(MATCH(A4265,기사별유입!$J$3:$J$3072,0),"")</f>
        <v/>
      </c>
      <c r="G4265" s="24" t="str">
        <f>IF(F4265="","",F4265&amp;"@"&amp;COUNTIF($F$1:F4265,F4265))</f>
        <v/>
      </c>
      <c r="H4265" s="24" t="str">
        <f t="shared" si="66"/>
        <v>Naver 검색</v>
      </c>
      <c r="J4265" s="24" t="str">
        <f>IF(F4265="","",INDEX('기사 리스트'!B:B,MATCH("https://skinnonews.com"&amp;A4265,'기사 리스트'!C:C,0)))</f>
        <v/>
      </c>
    </row>
    <row r="4266" spans="1:10">
      <c r="A4266" s="30" t="s">
        <v>2197</v>
      </c>
      <c r="B4266" s="30" t="s">
        <v>2910</v>
      </c>
      <c r="C4266" s="30">
        <v>1</v>
      </c>
      <c r="D4266" s="30">
        <v>1</v>
      </c>
      <c r="F4266" s="24" t="str">
        <f>IFERROR(MATCH(A4266,기사별유입!$J$3:$J$3072,0),"")</f>
        <v/>
      </c>
      <c r="G4266" s="24" t="str">
        <f>IF(F4266="","",F4266&amp;"@"&amp;COUNTIF($F$1:F4266,F4266))</f>
        <v/>
      </c>
      <c r="H4266" s="24" t="str">
        <f t="shared" si="66"/>
        <v>Google 검색</v>
      </c>
      <c r="J4266" s="24" t="str">
        <f>IF(F4266="","",INDEX('기사 리스트'!B:B,MATCH("https://skinnonews.com"&amp;A4266,'기사 리스트'!C:C,0)))</f>
        <v/>
      </c>
    </row>
    <row r="4267" spans="1:10">
      <c r="A4267" s="30" t="s">
        <v>2765</v>
      </c>
      <c r="B4267" s="30" t="s">
        <v>2911</v>
      </c>
      <c r="C4267" s="30">
        <v>1</v>
      </c>
      <c r="D4267" s="30">
        <v>1</v>
      </c>
      <c r="F4267" s="24" t="str">
        <f>IFERROR(MATCH(A4267,기사별유입!$J$3:$J$3072,0),"")</f>
        <v/>
      </c>
      <c r="G4267" s="24" t="str">
        <f>IF(F4267="","",F4267&amp;"@"&amp;COUNTIF($F$1:F4267,F4267))</f>
        <v/>
      </c>
      <c r="H4267" s="24" t="str">
        <f t="shared" si="66"/>
        <v>Naver 검색</v>
      </c>
      <c r="J4267" s="24" t="str">
        <f>IF(F4267="","",INDEX('기사 리스트'!B:B,MATCH("https://skinnonews.com"&amp;A4267,'기사 리스트'!C:C,0)))</f>
        <v/>
      </c>
    </row>
    <row r="4268" spans="1:10">
      <c r="A4268" s="30" t="s">
        <v>4070</v>
      </c>
      <c r="B4268" s="30" t="s">
        <v>2911</v>
      </c>
      <c r="C4268" s="30">
        <v>1</v>
      </c>
      <c r="D4268" s="30">
        <v>1</v>
      </c>
      <c r="F4268" s="24" t="str">
        <f>IFERROR(MATCH(A4268,기사별유입!$J$3:$J$3072,0),"")</f>
        <v/>
      </c>
      <c r="G4268" s="24" t="str">
        <f>IF(F4268="","",F4268&amp;"@"&amp;COUNTIF($F$1:F4268,F4268))</f>
        <v/>
      </c>
      <c r="H4268" s="24" t="str">
        <f t="shared" si="66"/>
        <v>Naver 검색</v>
      </c>
      <c r="J4268" s="24" t="str">
        <f>IF(F4268="","",INDEX('기사 리스트'!B:B,MATCH("https://skinnonews.com"&amp;A4268,'기사 리스트'!C:C,0)))</f>
        <v/>
      </c>
    </row>
    <row r="4269" spans="1:10">
      <c r="A4269" s="30" t="s">
        <v>3141</v>
      </c>
      <c r="B4269" s="30" t="s">
        <v>2910</v>
      </c>
      <c r="C4269" s="30">
        <v>1</v>
      </c>
      <c r="D4269" s="30">
        <v>1</v>
      </c>
      <c r="F4269" s="24" t="str">
        <f>IFERROR(MATCH(A4269,기사별유입!$J$3:$J$3072,0),"")</f>
        <v/>
      </c>
      <c r="G4269" s="24" t="str">
        <f>IF(F4269="","",F4269&amp;"@"&amp;COUNTIF($F$1:F4269,F4269))</f>
        <v/>
      </c>
      <c r="H4269" s="24" t="str">
        <f t="shared" si="66"/>
        <v>Google 검색</v>
      </c>
      <c r="J4269" s="24" t="str">
        <f>IF(F4269="","",INDEX('기사 리스트'!B:B,MATCH("https://skinnonews.com"&amp;A4269,'기사 리스트'!C:C,0)))</f>
        <v/>
      </c>
    </row>
    <row r="4270" spans="1:10">
      <c r="A4270" s="30" t="s">
        <v>3215</v>
      </c>
      <c r="B4270" s="30" t="s">
        <v>2910</v>
      </c>
      <c r="C4270" s="30">
        <v>1</v>
      </c>
      <c r="D4270" s="30">
        <v>1</v>
      </c>
      <c r="F4270" s="24" t="str">
        <f>IFERROR(MATCH(A4270,기사별유입!$J$3:$J$3072,0),"")</f>
        <v/>
      </c>
      <c r="G4270" s="24" t="str">
        <f>IF(F4270="","",F4270&amp;"@"&amp;COUNTIF($F$1:F4270,F4270))</f>
        <v/>
      </c>
      <c r="H4270" s="24" t="str">
        <f t="shared" si="66"/>
        <v>Google 검색</v>
      </c>
      <c r="J4270" s="24" t="str">
        <f>IF(F4270="","",INDEX('기사 리스트'!B:B,MATCH("https://skinnonews.com"&amp;A4270,'기사 리스트'!C:C,0)))</f>
        <v/>
      </c>
    </row>
    <row r="4271" spans="1:10">
      <c r="A4271" s="30" t="s">
        <v>3153</v>
      </c>
      <c r="B4271" s="30" t="s">
        <v>2910</v>
      </c>
      <c r="C4271" s="30">
        <v>1</v>
      </c>
      <c r="D4271" s="30">
        <v>1</v>
      </c>
      <c r="F4271" s="24" t="str">
        <f>IFERROR(MATCH(A4271,기사별유입!$J$3:$J$3072,0),"")</f>
        <v/>
      </c>
      <c r="G4271" s="24" t="str">
        <f>IF(F4271="","",F4271&amp;"@"&amp;COUNTIF($F$1:F4271,F4271))</f>
        <v/>
      </c>
      <c r="H4271" s="24" t="str">
        <f t="shared" si="66"/>
        <v>Google 검색</v>
      </c>
      <c r="J4271" s="24" t="str">
        <f>IF(F4271="","",INDEX('기사 리스트'!B:B,MATCH("https://skinnonews.com"&amp;A4271,'기사 리스트'!C:C,0)))</f>
        <v/>
      </c>
    </row>
    <row r="4272" spans="1:10">
      <c r="A4272" s="30" t="s">
        <v>4071</v>
      </c>
      <c r="B4272" s="30" t="s">
        <v>2911</v>
      </c>
      <c r="C4272" s="30">
        <v>1</v>
      </c>
      <c r="D4272" s="30">
        <v>1</v>
      </c>
      <c r="F4272" s="24" t="str">
        <f>IFERROR(MATCH(A4272,기사별유입!$J$3:$J$3072,0),"")</f>
        <v/>
      </c>
      <c r="G4272" s="24" t="str">
        <f>IF(F4272="","",F4272&amp;"@"&amp;COUNTIF($F$1:F4272,F4272))</f>
        <v/>
      </c>
      <c r="H4272" s="24" t="str">
        <f t="shared" si="66"/>
        <v>Naver 검색</v>
      </c>
      <c r="J4272" s="24" t="str">
        <f>IF(F4272="","",INDEX('기사 리스트'!B:B,MATCH("https://skinnonews.com"&amp;A4272,'기사 리스트'!C:C,0)))</f>
        <v/>
      </c>
    </row>
    <row r="4273" spans="1:10">
      <c r="A4273" s="30" t="s">
        <v>1929</v>
      </c>
      <c r="B4273" s="30" t="s">
        <v>2935</v>
      </c>
      <c r="C4273" s="30">
        <v>1</v>
      </c>
      <c r="D4273" s="30">
        <v>1</v>
      </c>
      <c r="F4273" s="24" t="str">
        <f>IFERROR(MATCH(A4273,기사별유입!$J$3:$J$3072,0),"")</f>
        <v/>
      </c>
      <c r="G4273" s="24" t="str">
        <f>IF(F4273="","",F4273&amp;"@"&amp;COUNTIF($F$1:F4273,F4273))</f>
        <v/>
      </c>
      <c r="H4273" s="24" t="str">
        <f t="shared" si="66"/>
        <v>M.search.naver.com</v>
      </c>
      <c r="J4273" s="24" t="str">
        <f>IF(F4273="","",INDEX('기사 리스트'!B:B,MATCH("https://skinnonews.com"&amp;A4273,'기사 리스트'!C:C,0)))</f>
        <v/>
      </c>
    </row>
    <row r="4274" spans="1:10">
      <c r="A4274" s="30" t="s">
        <v>1437</v>
      </c>
      <c r="B4274" s="30" t="s">
        <v>2911</v>
      </c>
      <c r="C4274" s="30">
        <v>1</v>
      </c>
      <c r="D4274" s="30">
        <v>1</v>
      </c>
      <c r="F4274" s="24" t="str">
        <f>IFERROR(MATCH(A4274,기사별유입!$J$3:$J$3072,0),"")</f>
        <v/>
      </c>
      <c r="G4274" s="24" t="str">
        <f>IF(F4274="","",F4274&amp;"@"&amp;COUNTIF($F$1:F4274,F4274))</f>
        <v/>
      </c>
      <c r="H4274" s="24" t="str">
        <f t="shared" si="66"/>
        <v>Naver 검색</v>
      </c>
      <c r="J4274" s="24" t="str">
        <f>IF(F4274="","",INDEX('기사 리스트'!B:B,MATCH("https://skinnonews.com"&amp;A4274,'기사 리스트'!C:C,0)))</f>
        <v/>
      </c>
    </row>
    <row r="4275" spans="1:10">
      <c r="A4275" s="30" t="s">
        <v>3311</v>
      </c>
      <c r="B4275" s="30" t="s">
        <v>2910</v>
      </c>
      <c r="C4275" s="30">
        <v>1</v>
      </c>
      <c r="D4275" s="30">
        <v>1</v>
      </c>
      <c r="F4275" s="24" t="str">
        <f>IFERROR(MATCH(A4275,기사별유입!$J$3:$J$3072,0),"")</f>
        <v/>
      </c>
      <c r="G4275" s="24" t="str">
        <f>IF(F4275="","",F4275&amp;"@"&amp;COUNTIF($F$1:F4275,F4275))</f>
        <v/>
      </c>
      <c r="H4275" s="24" t="str">
        <f t="shared" si="66"/>
        <v>Google 검색</v>
      </c>
      <c r="J4275" s="24" t="str">
        <f>IF(F4275="","",INDEX('기사 리스트'!B:B,MATCH("https://skinnonews.com"&amp;A4275,'기사 리스트'!C:C,0)))</f>
        <v/>
      </c>
    </row>
    <row r="4276" spans="1:10">
      <c r="A4276" s="30" t="s">
        <v>4072</v>
      </c>
      <c r="B4276" s="30" t="s">
        <v>2910</v>
      </c>
      <c r="C4276" s="30">
        <v>1</v>
      </c>
      <c r="D4276" s="30">
        <v>1</v>
      </c>
      <c r="F4276" s="24" t="str">
        <f>IFERROR(MATCH(A4276,기사별유입!$J$3:$J$3072,0),"")</f>
        <v/>
      </c>
      <c r="G4276" s="24" t="str">
        <f>IF(F4276="","",F4276&amp;"@"&amp;COUNTIF($F$1:F4276,F4276))</f>
        <v/>
      </c>
      <c r="H4276" s="24" t="str">
        <f t="shared" si="66"/>
        <v>Google 검색</v>
      </c>
      <c r="J4276" s="24" t="str">
        <f>IF(F4276="","",INDEX('기사 리스트'!B:B,MATCH("https://skinnonews.com"&amp;A4276,'기사 리스트'!C:C,0)))</f>
        <v/>
      </c>
    </row>
    <row r="4277" spans="1:10">
      <c r="A4277" s="30" t="s">
        <v>1779</v>
      </c>
      <c r="B4277" s="30" t="s">
        <v>2916</v>
      </c>
      <c r="C4277" s="30">
        <v>1</v>
      </c>
      <c r="D4277" s="30">
        <v>1</v>
      </c>
      <c r="F4277" s="24" t="str">
        <f>IFERROR(MATCH(A4277,기사별유입!$J$3:$J$3072,0),"")</f>
        <v/>
      </c>
      <c r="G4277" s="24" t="str">
        <f>IF(F4277="","",F4277&amp;"@"&amp;COUNTIF($F$1:F4277,F4277))</f>
        <v/>
      </c>
      <c r="H4277" s="24" t="str">
        <f t="shared" si="66"/>
        <v>Bing</v>
      </c>
      <c r="J4277" s="24" t="str">
        <f>IF(F4277="","",INDEX('기사 리스트'!B:B,MATCH("https://skinnonews.com"&amp;A4277,'기사 리스트'!C:C,0)))</f>
        <v/>
      </c>
    </row>
    <row r="4278" spans="1:10">
      <c r="A4278" s="30" t="s">
        <v>1779</v>
      </c>
      <c r="B4278" s="30" t="s">
        <v>2935</v>
      </c>
      <c r="C4278" s="30">
        <v>1</v>
      </c>
      <c r="D4278" s="30">
        <v>1</v>
      </c>
      <c r="F4278" s="24" t="str">
        <f>IFERROR(MATCH(A4278,기사별유입!$J$3:$J$3072,0),"")</f>
        <v/>
      </c>
      <c r="G4278" s="24" t="str">
        <f>IF(F4278="","",F4278&amp;"@"&amp;COUNTIF($F$1:F4278,F4278))</f>
        <v/>
      </c>
      <c r="H4278" s="24" t="str">
        <f t="shared" si="66"/>
        <v>M.search.naver.com</v>
      </c>
      <c r="J4278" s="24" t="str">
        <f>IF(F4278="","",INDEX('기사 리스트'!B:B,MATCH("https://skinnonews.com"&amp;A4278,'기사 리스트'!C:C,0)))</f>
        <v/>
      </c>
    </row>
    <row r="4279" spans="1:10">
      <c r="A4279" s="30" t="s">
        <v>3312</v>
      </c>
      <c r="B4279" s="30" t="s">
        <v>2910</v>
      </c>
      <c r="C4279" s="30">
        <v>1</v>
      </c>
      <c r="D4279" s="30">
        <v>1</v>
      </c>
      <c r="F4279" s="24" t="str">
        <f>IFERROR(MATCH(A4279,기사별유입!$J$3:$J$3072,0),"")</f>
        <v/>
      </c>
      <c r="G4279" s="24" t="str">
        <f>IF(F4279="","",F4279&amp;"@"&amp;COUNTIF($F$1:F4279,F4279))</f>
        <v/>
      </c>
      <c r="H4279" s="24" t="str">
        <f t="shared" si="66"/>
        <v>Google 검색</v>
      </c>
      <c r="J4279" s="24" t="str">
        <f>IF(F4279="","",INDEX('기사 리스트'!B:B,MATCH("https://skinnonews.com"&amp;A4279,'기사 리스트'!C:C,0)))</f>
        <v/>
      </c>
    </row>
    <row r="4280" spans="1:10">
      <c r="A4280" s="30" t="s">
        <v>4073</v>
      </c>
      <c r="B4280" s="30" t="s">
        <v>2910</v>
      </c>
      <c r="C4280" s="30">
        <v>1</v>
      </c>
      <c r="D4280" s="30">
        <v>1</v>
      </c>
      <c r="F4280" s="24" t="str">
        <f>IFERROR(MATCH(A4280,기사별유입!$J$3:$J$3072,0),"")</f>
        <v/>
      </c>
      <c r="G4280" s="24" t="str">
        <f>IF(F4280="","",F4280&amp;"@"&amp;COUNTIF($F$1:F4280,F4280))</f>
        <v/>
      </c>
      <c r="H4280" s="24" t="str">
        <f t="shared" si="66"/>
        <v>Google 검색</v>
      </c>
      <c r="J4280" s="24" t="str">
        <f>IF(F4280="","",INDEX('기사 리스트'!B:B,MATCH("https://skinnonews.com"&amp;A4280,'기사 리스트'!C:C,0)))</f>
        <v/>
      </c>
    </row>
    <row r="4281" spans="1:10">
      <c r="A4281" s="30" t="s">
        <v>2002</v>
      </c>
      <c r="B4281" s="30" t="s">
        <v>2923</v>
      </c>
      <c r="C4281" s="30">
        <v>1</v>
      </c>
      <c r="D4281" s="30">
        <v>1</v>
      </c>
      <c r="F4281" s="24" t="str">
        <f>IFERROR(MATCH(A4281,기사별유입!$J$3:$J$3072,0),"")</f>
        <v/>
      </c>
      <c r="G4281" s="24" t="str">
        <f>IF(F4281="","",F4281&amp;"@"&amp;COUNTIF($F$1:F4281,F4281))</f>
        <v/>
      </c>
      <c r="H4281" s="24" t="str">
        <f t="shared" si="66"/>
        <v>Ozmailer.com</v>
      </c>
      <c r="J4281" s="24" t="str">
        <f>IF(F4281="","",INDEX('기사 리스트'!B:B,MATCH("https://skinnonews.com"&amp;A4281,'기사 리스트'!C:C,0)))</f>
        <v/>
      </c>
    </row>
    <row r="4282" spans="1:10">
      <c r="A4282" s="30" t="s">
        <v>4074</v>
      </c>
      <c r="B4282" s="30" t="s">
        <v>2910</v>
      </c>
      <c r="C4282" s="30">
        <v>1</v>
      </c>
      <c r="D4282" s="30">
        <v>1</v>
      </c>
      <c r="F4282" s="24" t="str">
        <f>IFERROR(MATCH(A4282,기사별유입!$J$3:$J$3072,0),"")</f>
        <v/>
      </c>
      <c r="G4282" s="24" t="str">
        <f>IF(F4282="","",F4282&amp;"@"&amp;COUNTIF($F$1:F4282,F4282))</f>
        <v/>
      </c>
      <c r="H4282" s="24" t="str">
        <f t="shared" si="66"/>
        <v>Google 검색</v>
      </c>
      <c r="J4282" s="24" t="str">
        <f>IF(F4282="","",INDEX('기사 리스트'!B:B,MATCH("https://skinnonews.com"&amp;A4282,'기사 리스트'!C:C,0)))</f>
        <v/>
      </c>
    </row>
    <row r="4283" spans="1:10">
      <c r="A4283" s="30" t="s">
        <v>1930</v>
      </c>
      <c r="B4283" s="30" t="s">
        <v>2911</v>
      </c>
      <c r="C4283" s="30">
        <v>1</v>
      </c>
      <c r="D4283" s="30">
        <v>1</v>
      </c>
      <c r="F4283" s="24" t="str">
        <f>IFERROR(MATCH(A4283,기사별유입!$J$3:$J$3072,0),"")</f>
        <v/>
      </c>
      <c r="G4283" s="24" t="str">
        <f>IF(F4283="","",F4283&amp;"@"&amp;COUNTIF($F$1:F4283,F4283))</f>
        <v/>
      </c>
      <c r="H4283" s="24" t="str">
        <f t="shared" si="66"/>
        <v>Naver 검색</v>
      </c>
      <c r="J4283" s="24" t="str">
        <f>IF(F4283="","",INDEX('기사 리스트'!B:B,MATCH("https://skinnonews.com"&amp;A4283,'기사 리스트'!C:C,0)))</f>
        <v/>
      </c>
    </row>
    <row r="4284" spans="1:10">
      <c r="A4284" s="30" t="s">
        <v>4075</v>
      </c>
      <c r="B4284" s="30" t="s">
        <v>2910</v>
      </c>
      <c r="C4284" s="30">
        <v>1</v>
      </c>
      <c r="D4284" s="30">
        <v>1</v>
      </c>
      <c r="F4284" s="24" t="str">
        <f>IFERROR(MATCH(A4284,기사별유입!$J$3:$J$3072,0),"")</f>
        <v/>
      </c>
      <c r="G4284" s="24" t="str">
        <f>IF(F4284="","",F4284&amp;"@"&amp;COUNTIF($F$1:F4284,F4284))</f>
        <v/>
      </c>
      <c r="H4284" s="24" t="str">
        <f t="shared" si="66"/>
        <v>Google 검색</v>
      </c>
      <c r="J4284" s="24" t="str">
        <f>IF(F4284="","",INDEX('기사 리스트'!B:B,MATCH("https://skinnonews.com"&amp;A4284,'기사 리스트'!C:C,0)))</f>
        <v/>
      </c>
    </row>
    <row r="4285" spans="1:10">
      <c r="A4285" s="30" t="s">
        <v>3618</v>
      </c>
      <c r="B4285" s="30" t="s">
        <v>2911</v>
      </c>
      <c r="C4285" s="30">
        <v>1</v>
      </c>
      <c r="D4285" s="30">
        <v>1</v>
      </c>
      <c r="F4285" s="24" t="str">
        <f>IFERROR(MATCH(A4285,기사별유입!$J$3:$J$3072,0),"")</f>
        <v/>
      </c>
      <c r="G4285" s="24" t="str">
        <f>IF(F4285="","",F4285&amp;"@"&amp;COUNTIF($F$1:F4285,F4285))</f>
        <v/>
      </c>
      <c r="H4285" s="24" t="str">
        <f t="shared" si="66"/>
        <v>Naver 검색</v>
      </c>
      <c r="J4285" s="24" t="str">
        <f>IF(F4285="","",INDEX('기사 리스트'!B:B,MATCH("https://skinnonews.com"&amp;A4285,'기사 리스트'!C:C,0)))</f>
        <v/>
      </c>
    </row>
    <row r="4286" spans="1:10">
      <c r="A4286" s="30" t="s">
        <v>4076</v>
      </c>
      <c r="B4286" s="30" t="s">
        <v>2911</v>
      </c>
      <c r="C4286" s="30">
        <v>1</v>
      </c>
      <c r="D4286" s="30">
        <v>1</v>
      </c>
      <c r="F4286" s="24" t="str">
        <f>IFERROR(MATCH(A4286,기사별유입!$J$3:$J$3072,0),"")</f>
        <v/>
      </c>
      <c r="G4286" s="24" t="str">
        <f>IF(F4286="","",F4286&amp;"@"&amp;COUNTIF($F$1:F4286,F4286))</f>
        <v/>
      </c>
      <c r="H4286" s="24" t="str">
        <f t="shared" si="66"/>
        <v>Naver 검색</v>
      </c>
      <c r="J4286" s="24" t="str">
        <f>IF(F4286="","",INDEX('기사 리스트'!B:B,MATCH("https://skinnonews.com"&amp;A4286,'기사 리스트'!C:C,0)))</f>
        <v/>
      </c>
    </row>
    <row r="4287" spans="1:10">
      <c r="A4287" s="30" t="s">
        <v>2768</v>
      </c>
      <c r="B4287" s="30" t="s">
        <v>2910</v>
      </c>
      <c r="C4287" s="30">
        <v>1</v>
      </c>
      <c r="D4287" s="30">
        <v>1</v>
      </c>
      <c r="F4287" s="24" t="str">
        <f>IFERROR(MATCH(A4287,기사별유입!$J$3:$J$3072,0),"")</f>
        <v/>
      </c>
      <c r="G4287" s="24" t="str">
        <f>IF(F4287="","",F4287&amp;"@"&amp;COUNTIF($F$1:F4287,F4287))</f>
        <v/>
      </c>
      <c r="H4287" s="24" t="str">
        <f t="shared" si="66"/>
        <v>Google 검색</v>
      </c>
      <c r="J4287" s="24" t="str">
        <f>IF(F4287="","",INDEX('기사 리스트'!B:B,MATCH("https://skinnonews.com"&amp;A4287,'기사 리스트'!C:C,0)))</f>
        <v/>
      </c>
    </row>
    <row r="4288" spans="1:10">
      <c r="A4288" s="30" t="s">
        <v>4077</v>
      </c>
      <c r="B4288" s="30" t="s">
        <v>2970</v>
      </c>
      <c r="C4288" s="30">
        <v>1</v>
      </c>
      <c r="D4288" s="30">
        <v>1</v>
      </c>
      <c r="F4288" s="24" t="str">
        <f>IFERROR(MATCH(A4288,기사별유입!$J$3:$J$3072,0),"")</f>
        <v/>
      </c>
      <c r="G4288" s="24" t="str">
        <f>IF(F4288="","",F4288&amp;"@"&amp;COUNTIF($F$1:F4288,F4288))</f>
        <v/>
      </c>
      <c r="H4288" s="24" t="str">
        <f t="shared" si="66"/>
        <v>Wrtn.ai</v>
      </c>
      <c r="J4288" s="24" t="str">
        <f>IF(F4288="","",INDEX('기사 리스트'!B:B,MATCH("https://skinnonews.com"&amp;A4288,'기사 리스트'!C:C,0)))</f>
        <v/>
      </c>
    </row>
    <row r="4289" spans="1:10">
      <c r="A4289" s="30" t="s">
        <v>4078</v>
      </c>
      <c r="B4289" s="30" t="s">
        <v>2916</v>
      </c>
      <c r="C4289" s="30">
        <v>1</v>
      </c>
      <c r="D4289" s="30">
        <v>1</v>
      </c>
      <c r="F4289" s="24" t="str">
        <f>IFERROR(MATCH(A4289,기사별유입!$J$3:$J$3072,0),"")</f>
        <v/>
      </c>
      <c r="G4289" s="24" t="str">
        <f>IF(F4289="","",F4289&amp;"@"&amp;COUNTIF($F$1:F4289,F4289))</f>
        <v/>
      </c>
      <c r="H4289" s="24" t="str">
        <f t="shared" si="66"/>
        <v>Bing</v>
      </c>
      <c r="J4289" s="24" t="str">
        <f>IF(F4289="","",INDEX('기사 리스트'!B:B,MATCH("https://skinnonews.com"&amp;A4289,'기사 리스트'!C:C,0)))</f>
        <v/>
      </c>
    </row>
    <row r="4290" spans="1:10">
      <c r="A4290" s="30" t="s">
        <v>1338</v>
      </c>
      <c r="B4290" s="30" t="s">
        <v>2911</v>
      </c>
      <c r="C4290" s="30">
        <v>1</v>
      </c>
      <c r="D4290" s="30">
        <v>1</v>
      </c>
      <c r="F4290" s="24" t="str">
        <f>IFERROR(MATCH(A4290,기사별유입!$J$3:$J$3072,0),"")</f>
        <v/>
      </c>
      <c r="G4290" s="24" t="str">
        <f>IF(F4290="","",F4290&amp;"@"&amp;COUNTIF($F$1:F4290,F4290))</f>
        <v/>
      </c>
      <c r="H4290" s="24" t="str">
        <f t="shared" si="66"/>
        <v>Naver 검색</v>
      </c>
      <c r="J4290" s="24" t="str">
        <f>IF(F4290="","",INDEX('기사 리스트'!B:B,MATCH("https://skinnonews.com"&amp;A4290,'기사 리스트'!C:C,0)))</f>
        <v/>
      </c>
    </row>
    <row r="4291" spans="1:10">
      <c r="A4291" s="30" t="s">
        <v>1338</v>
      </c>
      <c r="B4291" s="30" t="s">
        <v>2925</v>
      </c>
      <c r="C4291" s="30">
        <v>1</v>
      </c>
      <c r="D4291" s="30">
        <v>1</v>
      </c>
      <c r="F4291" s="24" t="str">
        <f>IFERROR(MATCH(A4291,기사별유입!$J$3:$J$3072,0),"")</f>
        <v/>
      </c>
      <c r="G4291" s="24" t="str">
        <f>IF(F4291="","",F4291&amp;"@"&amp;COUNTIF($F$1:F4291,F4291))</f>
        <v/>
      </c>
      <c r="H4291" s="24" t="str">
        <f t="shared" ref="H4291:H4354" si="67">IF(B4291="naver","Naver 검색",IF(B4291="google","Google 검색",IF(B4291="(direct)","직접유입",UPPER(LEFT(B4291,1))&amp;MID(B4291,2,99))))</f>
        <v>Naver.com</v>
      </c>
      <c r="J4291" s="24" t="str">
        <f>IF(F4291="","",INDEX('기사 리스트'!B:B,MATCH("https://skinnonews.com"&amp;A4291,'기사 리스트'!C:C,0)))</f>
        <v/>
      </c>
    </row>
    <row r="4292" spans="1:10">
      <c r="A4292" s="30" t="s">
        <v>2003</v>
      </c>
      <c r="B4292" s="30" t="s">
        <v>2910</v>
      </c>
      <c r="C4292" s="30">
        <v>1</v>
      </c>
      <c r="D4292" s="30">
        <v>1</v>
      </c>
      <c r="F4292" s="24" t="str">
        <f>IFERROR(MATCH(A4292,기사별유입!$J$3:$J$3072,0),"")</f>
        <v/>
      </c>
      <c r="G4292" s="24" t="str">
        <f>IF(F4292="","",F4292&amp;"@"&amp;COUNTIF($F$1:F4292,F4292))</f>
        <v/>
      </c>
      <c r="H4292" s="24" t="str">
        <f t="shared" si="67"/>
        <v>Google 검색</v>
      </c>
      <c r="J4292" s="24" t="str">
        <f>IF(F4292="","",INDEX('기사 리스트'!B:B,MATCH("https://skinnonews.com"&amp;A4292,'기사 리스트'!C:C,0)))</f>
        <v/>
      </c>
    </row>
    <row r="4293" spans="1:10">
      <c r="A4293" s="30" t="s">
        <v>2301</v>
      </c>
      <c r="B4293" s="30" t="s">
        <v>2909</v>
      </c>
      <c r="C4293" s="30">
        <v>1</v>
      </c>
      <c r="D4293" s="30">
        <v>1</v>
      </c>
      <c r="F4293" s="24" t="str">
        <f>IFERROR(MATCH(A4293,기사별유입!$J$3:$J$3072,0),"")</f>
        <v/>
      </c>
      <c r="G4293" s="24" t="str">
        <f>IF(F4293="","",F4293&amp;"@"&amp;COUNTIF($F$1:F4293,F4293))</f>
        <v/>
      </c>
      <c r="H4293" s="24" t="str">
        <f t="shared" si="67"/>
        <v>직접유입</v>
      </c>
      <c r="J4293" s="24" t="str">
        <f>IF(F4293="","",INDEX('기사 리스트'!B:B,MATCH("https://skinnonews.com"&amp;A4293,'기사 리스트'!C:C,0)))</f>
        <v/>
      </c>
    </row>
    <row r="4294" spans="1:10">
      <c r="A4294" s="30" t="s">
        <v>4079</v>
      </c>
      <c r="B4294" s="30" t="s">
        <v>2910</v>
      </c>
      <c r="C4294" s="30">
        <v>1</v>
      </c>
      <c r="D4294" s="30">
        <v>1</v>
      </c>
      <c r="F4294" s="24" t="str">
        <f>IFERROR(MATCH(A4294,기사별유입!$J$3:$J$3072,0),"")</f>
        <v/>
      </c>
      <c r="G4294" s="24" t="str">
        <f>IF(F4294="","",F4294&amp;"@"&amp;COUNTIF($F$1:F4294,F4294))</f>
        <v/>
      </c>
      <c r="H4294" s="24" t="str">
        <f t="shared" si="67"/>
        <v>Google 검색</v>
      </c>
      <c r="J4294" s="24" t="str">
        <f>IF(F4294="","",INDEX('기사 리스트'!B:B,MATCH("https://skinnonews.com"&amp;A4294,'기사 리스트'!C:C,0)))</f>
        <v/>
      </c>
    </row>
    <row r="4295" spans="1:10">
      <c r="A4295" s="30" t="s">
        <v>3142</v>
      </c>
      <c r="B4295" s="30" t="s">
        <v>2910</v>
      </c>
      <c r="C4295" s="30">
        <v>1</v>
      </c>
      <c r="D4295" s="30">
        <v>1</v>
      </c>
      <c r="F4295" s="24" t="str">
        <f>IFERROR(MATCH(A4295,기사별유입!$J$3:$J$3072,0),"")</f>
        <v/>
      </c>
      <c r="G4295" s="24" t="str">
        <f>IF(F4295="","",F4295&amp;"@"&amp;COUNTIF($F$1:F4295,F4295))</f>
        <v/>
      </c>
      <c r="H4295" s="24" t="str">
        <f t="shared" si="67"/>
        <v>Google 검색</v>
      </c>
      <c r="J4295" s="24" t="str">
        <f>IF(F4295="","",INDEX('기사 리스트'!B:B,MATCH("https://skinnonews.com"&amp;A4295,'기사 리스트'!C:C,0)))</f>
        <v/>
      </c>
    </row>
    <row r="4296" spans="1:10">
      <c r="A4296" s="30" t="s">
        <v>2423</v>
      </c>
      <c r="B4296" s="30" t="s">
        <v>2910</v>
      </c>
      <c r="C4296" s="30">
        <v>1</v>
      </c>
      <c r="D4296" s="30">
        <v>1</v>
      </c>
      <c r="F4296" s="24" t="str">
        <f>IFERROR(MATCH(A4296,기사별유입!$J$3:$J$3072,0),"")</f>
        <v/>
      </c>
      <c r="G4296" s="24" t="str">
        <f>IF(F4296="","",F4296&amp;"@"&amp;COUNTIF($F$1:F4296,F4296))</f>
        <v/>
      </c>
      <c r="H4296" s="24" t="str">
        <f t="shared" si="67"/>
        <v>Google 검색</v>
      </c>
      <c r="J4296" s="24" t="str">
        <f>IF(F4296="","",INDEX('기사 리스트'!B:B,MATCH("https://skinnonews.com"&amp;A4296,'기사 리스트'!C:C,0)))</f>
        <v/>
      </c>
    </row>
    <row r="4297" spans="1:10">
      <c r="A4297" s="30" t="s">
        <v>2573</v>
      </c>
      <c r="B4297" s="30" t="s">
        <v>2910</v>
      </c>
      <c r="C4297" s="30">
        <v>1</v>
      </c>
      <c r="D4297" s="30">
        <v>1</v>
      </c>
      <c r="F4297" s="24" t="str">
        <f>IFERROR(MATCH(A4297,기사별유입!$J$3:$J$3072,0),"")</f>
        <v/>
      </c>
      <c r="G4297" s="24" t="str">
        <f>IF(F4297="","",F4297&amp;"@"&amp;COUNTIF($F$1:F4297,F4297))</f>
        <v/>
      </c>
      <c r="H4297" s="24" t="str">
        <f t="shared" si="67"/>
        <v>Google 검색</v>
      </c>
      <c r="J4297" s="24" t="str">
        <f>IF(F4297="","",INDEX('기사 리스트'!B:B,MATCH("https://skinnonews.com"&amp;A4297,'기사 리스트'!C:C,0)))</f>
        <v/>
      </c>
    </row>
    <row r="4298" spans="1:10">
      <c r="A4298" s="30" t="s">
        <v>2573</v>
      </c>
      <c r="B4298" s="30" t="s">
        <v>2911</v>
      </c>
      <c r="C4298" s="30">
        <v>1</v>
      </c>
      <c r="D4298" s="30">
        <v>1</v>
      </c>
      <c r="F4298" s="24" t="str">
        <f>IFERROR(MATCH(A4298,기사별유입!$J$3:$J$3072,0),"")</f>
        <v/>
      </c>
      <c r="G4298" s="24" t="str">
        <f>IF(F4298="","",F4298&amp;"@"&amp;COUNTIF($F$1:F4298,F4298))</f>
        <v/>
      </c>
      <c r="H4298" s="24" t="str">
        <f t="shared" si="67"/>
        <v>Naver 검색</v>
      </c>
      <c r="J4298" s="24" t="str">
        <f>IF(F4298="","",INDEX('기사 리스트'!B:B,MATCH("https://skinnonews.com"&amp;A4298,'기사 리스트'!C:C,0)))</f>
        <v/>
      </c>
    </row>
    <row r="4299" spans="1:10">
      <c r="A4299" s="30" t="s">
        <v>2303</v>
      </c>
      <c r="B4299" s="30" t="s">
        <v>2916</v>
      </c>
      <c r="C4299" s="30">
        <v>1</v>
      </c>
      <c r="D4299" s="30">
        <v>1</v>
      </c>
      <c r="F4299" s="24" t="str">
        <f>IFERROR(MATCH(A4299,기사별유입!$J$3:$J$3072,0),"")</f>
        <v/>
      </c>
      <c r="G4299" s="24" t="str">
        <f>IF(F4299="","",F4299&amp;"@"&amp;COUNTIF($F$1:F4299,F4299))</f>
        <v/>
      </c>
      <c r="H4299" s="24" t="str">
        <f t="shared" si="67"/>
        <v>Bing</v>
      </c>
      <c r="J4299" s="24" t="str">
        <f>IF(F4299="","",INDEX('기사 리스트'!B:B,MATCH("https://skinnonews.com"&amp;A4299,'기사 리스트'!C:C,0)))</f>
        <v/>
      </c>
    </row>
    <row r="4300" spans="1:10">
      <c r="A4300" s="30" t="s">
        <v>4080</v>
      </c>
      <c r="B4300" s="30" t="s">
        <v>2910</v>
      </c>
      <c r="C4300" s="30">
        <v>1</v>
      </c>
      <c r="D4300" s="30">
        <v>1</v>
      </c>
      <c r="F4300" s="24" t="str">
        <f>IFERROR(MATCH(A4300,기사별유입!$J$3:$J$3072,0),"")</f>
        <v/>
      </c>
      <c r="G4300" s="24" t="str">
        <f>IF(F4300="","",F4300&amp;"@"&amp;COUNTIF($F$1:F4300,F4300))</f>
        <v/>
      </c>
      <c r="H4300" s="24" t="str">
        <f t="shared" si="67"/>
        <v>Google 검색</v>
      </c>
      <c r="J4300" s="24" t="str">
        <f>IF(F4300="","",INDEX('기사 리스트'!B:B,MATCH("https://skinnonews.com"&amp;A4300,'기사 리스트'!C:C,0)))</f>
        <v/>
      </c>
    </row>
    <row r="4301" spans="1:10">
      <c r="A4301" s="30" t="s">
        <v>2102</v>
      </c>
      <c r="B4301" s="30" t="s">
        <v>2909</v>
      </c>
      <c r="C4301" s="30">
        <v>1</v>
      </c>
      <c r="D4301" s="30">
        <v>1</v>
      </c>
      <c r="F4301" s="24" t="str">
        <f>IFERROR(MATCH(A4301,기사별유입!$J$3:$J$3072,0),"")</f>
        <v/>
      </c>
      <c r="G4301" s="24" t="str">
        <f>IF(F4301="","",F4301&amp;"@"&amp;COUNTIF($F$1:F4301,F4301))</f>
        <v/>
      </c>
      <c r="H4301" s="24" t="str">
        <f t="shared" si="67"/>
        <v>직접유입</v>
      </c>
      <c r="J4301" s="24" t="str">
        <f>IF(F4301="","",INDEX('기사 리스트'!B:B,MATCH("https://skinnonews.com"&amp;A4301,'기사 리스트'!C:C,0)))</f>
        <v/>
      </c>
    </row>
    <row r="4302" spans="1:10">
      <c r="A4302" s="30" t="s">
        <v>2102</v>
      </c>
      <c r="B4302" s="30" t="s">
        <v>2911</v>
      </c>
      <c r="C4302" s="30">
        <v>1</v>
      </c>
      <c r="D4302" s="30">
        <v>1</v>
      </c>
      <c r="F4302" s="24" t="str">
        <f>IFERROR(MATCH(A4302,기사별유입!$J$3:$J$3072,0),"")</f>
        <v/>
      </c>
      <c r="G4302" s="24" t="str">
        <f>IF(F4302="","",F4302&amp;"@"&amp;COUNTIF($F$1:F4302,F4302))</f>
        <v/>
      </c>
      <c r="H4302" s="24" t="str">
        <f t="shared" si="67"/>
        <v>Naver 검색</v>
      </c>
      <c r="J4302" s="24" t="str">
        <f>IF(F4302="","",INDEX('기사 리스트'!B:B,MATCH("https://skinnonews.com"&amp;A4302,'기사 리스트'!C:C,0)))</f>
        <v/>
      </c>
    </row>
    <row r="4303" spans="1:10">
      <c r="A4303" s="30" t="s">
        <v>2574</v>
      </c>
      <c r="B4303" s="30" t="s">
        <v>2910</v>
      </c>
      <c r="C4303" s="30">
        <v>1</v>
      </c>
      <c r="D4303" s="30">
        <v>1</v>
      </c>
      <c r="F4303" s="24" t="str">
        <f>IFERROR(MATCH(A4303,기사별유입!$J$3:$J$3072,0),"")</f>
        <v/>
      </c>
      <c r="G4303" s="24" t="str">
        <f>IF(F4303="","",F4303&amp;"@"&amp;COUNTIF($F$1:F4303,F4303))</f>
        <v/>
      </c>
      <c r="H4303" s="24" t="str">
        <f t="shared" si="67"/>
        <v>Google 검색</v>
      </c>
      <c r="J4303" s="24" t="str">
        <f>IF(F4303="","",INDEX('기사 리스트'!B:B,MATCH("https://skinnonews.com"&amp;A4303,'기사 리스트'!C:C,0)))</f>
        <v/>
      </c>
    </row>
    <row r="4304" spans="1:10">
      <c r="A4304" s="30" t="s">
        <v>4081</v>
      </c>
      <c r="B4304" s="30" t="s">
        <v>2910</v>
      </c>
      <c r="C4304" s="30">
        <v>1</v>
      </c>
      <c r="D4304" s="30">
        <v>1</v>
      </c>
      <c r="F4304" s="24" t="str">
        <f>IFERROR(MATCH(A4304,기사별유입!$J$3:$J$3072,0),"")</f>
        <v/>
      </c>
      <c r="G4304" s="24" t="str">
        <f>IF(F4304="","",F4304&amp;"@"&amp;COUNTIF($F$1:F4304,F4304))</f>
        <v/>
      </c>
      <c r="H4304" s="24" t="str">
        <f t="shared" si="67"/>
        <v>Google 검색</v>
      </c>
      <c r="J4304" s="24" t="str">
        <f>IF(F4304="","",INDEX('기사 리스트'!B:B,MATCH("https://skinnonews.com"&amp;A4304,'기사 리스트'!C:C,0)))</f>
        <v/>
      </c>
    </row>
    <row r="4305" spans="1:10">
      <c r="A4305" s="30" t="s">
        <v>4082</v>
      </c>
      <c r="B4305" s="30" t="s">
        <v>2910</v>
      </c>
      <c r="C4305" s="30">
        <v>1</v>
      </c>
      <c r="D4305" s="30">
        <v>1</v>
      </c>
      <c r="F4305" s="24" t="str">
        <f>IFERROR(MATCH(A4305,기사별유입!$J$3:$J$3072,0),"")</f>
        <v/>
      </c>
      <c r="G4305" s="24" t="str">
        <f>IF(F4305="","",F4305&amp;"@"&amp;COUNTIF($F$1:F4305,F4305))</f>
        <v/>
      </c>
      <c r="H4305" s="24" t="str">
        <f t="shared" si="67"/>
        <v>Google 검색</v>
      </c>
      <c r="J4305" s="24" t="str">
        <f>IF(F4305="","",INDEX('기사 리스트'!B:B,MATCH("https://skinnonews.com"&amp;A4305,'기사 리스트'!C:C,0)))</f>
        <v/>
      </c>
    </row>
    <row r="4306" spans="1:10">
      <c r="A4306" s="30" t="s">
        <v>4083</v>
      </c>
      <c r="B4306" s="30" t="s">
        <v>2911</v>
      </c>
      <c r="C4306" s="30">
        <v>1</v>
      </c>
      <c r="D4306" s="30">
        <v>1</v>
      </c>
      <c r="F4306" s="24" t="str">
        <f>IFERROR(MATCH(A4306,기사별유입!$J$3:$J$3072,0),"")</f>
        <v/>
      </c>
      <c r="G4306" s="24" t="str">
        <f>IF(F4306="","",F4306&amp;"@"&amp;COUNTIF($F$1:F4306,F4306))</f>
        <v/>
      </c>
      <c r="H4306" s="24" t="str">
        <f t="shared" si="67"/>
        <v>Naver 검색</v>
      </c>
      <c r="J4306" s="24" t="str">
        <f>IF(F4306="","",INDEX('기사 리스트'!B:B,MATCH("https://skinnonews.com"&amp;A4306,'기사 리스트'!C:C,0)))</f>
        <v/>
      </c>
    </row>
    <row r="4307" spans="1:10">
      <c r="A4307" s="30" t="s">
        <v>3313</v>
      </c>
      <c r="B4307" s="30" t="s">
        <v>2910</v>
      </c>
      <c r="C4307" s="30">
        <v>1</v>
      </c>
      <c r="D4307" s="30">
        <v>1</v>
      </c>
      <c r="F4307" s="24" t="str">
        <f>IFERROR(MATCH(A4307,기사별유입!$J$3:$J$3072,0),"")</f>
        <v/>
      </c>
      <c r="G4307" s="24" t="str">
        <f>IF(F4307="","",F4307&amp;"@"&amp;COUNTIF($F$1:F4307,F4307))</f>
        <v/>
      </c>
      <c r="H4307" s="24" t="str">
        <f t="shared" si="67"/>
        <v>Google 검색</v>
      </c>
      <c r="J4307" s="24" t="str">
        <f>IF(F4307="","",INDEX('기사 리스트'!B:B,MATCH("https://skinnonews.com"&amp;A4307,'기사 리스트'!C:C,0)))</f>
        <v/>
      </c>
    </row>
    <row r="4308" spans="1:10">
      <c r="A4308" s="30" t="s">
        <v>3564</v>
      </c>
      <c r="B4308" s="30" t="s">
        <v>2910</v>
      </c>
      <c r="C4308" s="30">
        <v>1</v>
      </c>
      <c r="D4308" s="30">
        <v>1</v>
      </c>
      <c r="F4308" s="24" t="str">
        <f>IFERROR(MATCH(A4308,기사별유입!$J$3:$J$3072,0),"")</f>
        <v/>
      </c>
      <c r="G4308" s="24" t="str">
        <f>IF(F4308="","",F4308&amp;"@"&amp;COUNTIF($F$1:F4308,F4308))</f>
        <v/>
      </c>
      <c r="H4308" s="24" t="str">
        <f t="shared" si="67"/>
        <v>Google 검색</v>
      </c>
      <c r="J4308" s="24" t="str">
        <f>IF(F4308="","",INDEX('기사 리스트'!B:B,MATCH("https://skinnonews.com"&amp;A4308,'기사 리스트'!C:C,0)))</f>
        <v/>
      </c>
    </row>
    <row r="4309" spans="1:10">
      <c r="A4309" s="30" t="s">
        <v>4084</v>
      </c>
      <c r="B4309" s="30" t="s">
        <v>2910</v>
      </c>
      <c r="C4309" s="30">
        <v>1</v>
      </c>
      <c r="D4309" s="30">
        <v>1</v>
      </c>
      <c r="F4309" s="24" t="str">
        <f>IFERROR(MATCH(A4309,기사별유입!$J$3:$J$3072,0),"")</f>
        <v/>
      </c>
      <c r="G4309" s="24" t="str">
        <f>IF(F4309="","",F4309&amp;"@"&amp;COUNTIF($F$1:F4309,F4309))</f>
        <v/>
      </c>
      <c r="H4309" s="24" t="str">
        <f t="shared" si="67"/>
        <v>Google 검색</v>
      </c>
      <c r="J4309" s="24" t="str">
        <f>IF(F4309="","",INDEX('기사 리스트'!B:B,MATCH("https://skinnonews.com"&amp;A4309,'기사 리스트'!C:C,0)))</f>
        <v/>
      </c>
    </row>
    <row r="4310" spans="1:10">
      <c r="A4310" s="30" t="s">
        <v>4085</v>
      </c>
      <c r="B4310" s="30" t="s">
        <v>2910</v>
      </c>
      <c r="C4310" s="30">
        <v>1</v>
      </c>
      <c r="D4310" s="30">
        <v>1</v>
      </c>
      <c r="F4310" s="24" t="str">
        <f>IFERROR(MATCH(A4310,기사별유입!$J$3:$J$3072,0),"")</f>
        <v/>
      </c>
      <c r="G4310" s="24" t="str">
        <f>IF(F4310="","",F4310&amp;"@"&amp;COUNTIF($F$1:F4310,F4310))</f>
        <v/>
      </c>
      <c r="H4310" s="24" t="str">
        <f t="shared" si="67"/>
        <v>Google 검색</v>
      </c>
      <c r="J4310" s="24" t="str">
        <f>IF(F4310="","",INDEX('기사 리스트'!B:B,MATCH("https://skinnonews.com"&amp;A4310,'기사 리스트'!C:C,0)))</f>
        <v/>
      </c>
    </row>
    <row r="4311" spans="1:10">
      <c r="A4311" s="30" t="s">
        <v>4086</v>
      </c>
      <c r="B4311" s="30" t="s">
        <v>2911</v>
      </c>
      <c r="C4311" s="30">
        <v>1</v>
      </c>
      <c r="D4311" s="30">
        <v>1</v>
      </c>
      <c r="F4311" s="24" t="str">
        <f>IFERROR(MATCH(A4311,기사별유입!$J$3:$J$3072,0),"")</f>
        <v/>
      </c>
      <c r="G4311" s="24" t="str">
        <f>IF(F4311="","",F4311&amp;"@"&amp;COUNTIF($F$1:F4311,F4311))</f>
        <v/>
      </c>
      <c r="H4311" s="24" t="str">
        <f t="shared" si="67"/>
        <v>Naver 검색</v>
      </c>
      <c r="J4311" s="24" t="str">
        <f>IF(F4311="","",INDEX('기사 리스트'!B:B,MATCH("https://skinnonews.com"&amp;A4311,'기사 리스트'!C:C,0)))</f>
        <v/>
      </c>
    </row>
    <row r="4312" spans="1:10">
      <c r="A4312" s="30" t="s">
        <v>4087</v>
      </c>
      <c r="B4312" s="30" t="s">
        <v>2910</v>
      </c>
      <c r="C4312" s="30">
        <v>1</v>
      </c>
      <c r="D4312" s="30">
        <v>1</v>
      </c>
      <c r="F4312" s="24" t="str">
        <f>IFERROR(MATCH(A4312,기사별유입!$J$3:$J$3072,0),"")</f>
        <v/>
      </c>
      <c r="G4312" s="24" t="str">
        <f>IF(F4312="","",F4312&amp;"@"&amp;COUNTIF($F$1:F4312,F4312))</f>
        <v/>
      </c>
      <c r="H4312" s="24" t="str">
        <f t="shared" si="67"/>
        <v>Google 검색</v>
      </c>
      <c r="J4312" s="24" t="str">
        <f>IF(F4312="","",INDEX('기사 리스트'!B:B,MATCH("https://skinnonews.com"&amp;A4312,'기사 리스트'!C:C,0)))</f>
        <v/>
      </c>
    </row>
    <row r="4313" spans="1:10">
      <c r="A4313" s="30" t="s">
        <v>4088</v>
      </c>
      <c r="B4313" s="30" t="s">
        <v>2911</v>
      </c>
      <c r="C4313" s="30">
        <v>1</v>
      </c>
      <c r="D4313" s="30">
        <v>1</v>
      </c>
      <c r="F4313" s="24" t="str">
        <f>IFERROR(MATCH(A4313,기사별유입!$J$3:$J$3072,0),"")</f>
        <v/>
      </c>
      <c r="G4313" s="24" t="str">
        <f>IF(F4313="","",F4313&amp;"@"&amp;COUNTIF($F$1:F4313,F4313))</f>
        <v/>
      </c>
      <c r="H4313" s="24" t="str">
        <f t="shared" si="67"/>
        <v>Naver 검색</v>
      </c>
      <c r="J4313" s="24" t="str">
        <f>IF(F4313="","",INDEX('기사 리스트'!B:B,MATCH("https://skinnonews.com"&amp;A4313,'기사 리스트'!C:C,0)))</f>
        <v/>
      </c>
    </row>
    <row r="4314" spans="1:10">
      <c r="A4314" s="30" t="s">
        <v>1295</v>
      </c>
      <c r="B4314" s="30" t="s">
        <v>2939</v>
      </c>
      <c r="C4314" s="30">
        <v>1</v>
      </c>
      <c r="D4314" s="30">
        <v>1</v>
      </c>
      <c r="F4314" s="24">
        <f>IFERROR(MATCH(A4314,기사별유입!$J$3:$J$3072,0),"")</f>
        <v>35</v>
      </c>
      <c r="G4314" s="24" t="str">
        <f>IF(F4314="","",F4314&amp;"@"&amp;COUNTIF($F$1:F4314,F4314))</f>
        <v>35@8</v>
      </c>
      <c r="H4314" s="24" t="str">
        <f t="shared" si="67"/>
        <v>Youtube.com</v>
      </c>
      <c r="J4314" s="24" t="str">
        <f>IF(F4314="","",INDEX('기사 리스트'!B:B,MATCH("https://skinnonews.com"&amp;A4314,'기사 리스트'!C:C,0)))</f>
        <v>원유 용량의 단위 배럴(barrel, bbl), 언제부터 쓰였을까?</v>
      </c>
    </row>
    <row r="4315" spans="1:10">
      <c r="A4315" s="30" t="s">
        <v>4089</v>
      </c>
      <c r="B4315" s="30" t="s">
        <v>2910</v>
      </c>
      <c r="C4315" s="30">
        <v>1</v>
      </c>
      <c r="D4315" s="30">
        <v>1</v>
      </c>
      <c r="F4315" s="24" t="str">
        <f>IFERROR(MATCH(A4315,기사별유입!$J$3:$J$3072,0),"")</f>
        <v/>
      </c>
      <c r="G4315" s="24" t="str">
        <f>IF(F4315="","",F4315&amp;"@"&amp;COUNTIF($F$1:F4315,F4315))</f>
        <v/>
      </c>
      <c r="H4315" s="24" t="str">
        <f t="shared" si="67"/>
        <v>Google 검색</v>
      </c>
      <c r="J4315" s="24" t="str">
        <f>IF(F4315="","",INDEX('기사 리스트'!B:B,MATCH("https://skinnonews.com"&amp;A4315,'기사 리스트'!C:C,0)))</f>
        <v/>
      </c>
    </row>
    <row r="4316" spans="1:10">
      <c r="A4316" s="30" t="s">
        <v>1721</v>
      </c>
      <c r="B4316" s="30" t="s">
        <v>2909</v>
      </c>
      <c r="C4316" s="30">
        <v>1</v>
      </c>
      <c r="D4316" s="30">
        <v>1</v>
      </c>
      <c r="F4316" s="24" t="str">
        <f>IFERROR(MATCH(A4316,기사별유입!$J$3:$J$3072,0),"")</f>
        <v/>
      </c>
      <c r="G4316" s="24" t="str">
        <f>IF(F4316="","",F4316&amp;"@"&amp;COUNTIF($F$1:F4316,F4316))</f>
        <v/>
      </c>
      <c r="H4316" s="24" t="str">
        <f t="shared" si="67"/>
        <v>직접유입</v>
      </c>
      <c r="J4316" s="24" t="str">
        <f>IF(F4316="","",INDEX('기사 리스트'!B:B,MATCH("https://skinnonews.com"&amp;A4316,'기사 리스트'!C:C,0)))</f>
        <v/>
      </c>
    </row>
    <row r="4317" spans="1:10">
      <c r="A4317" s="30" t="s">
        <v>1721</v>
      </c>
      <c r="B4317" s="30" t="s">
        <v>2911</v>
      </c>
      <c r="C4317" s="30">
        <v>1</v>
      </c>
      <c r="D4317" s="30">
        <v>1</v>
      </c>
      <c r="F4317" s="24" t="str">
        <f>IFERROR(MATCH(A4317,기사별유입!$J$3:$J$3072,0),"")</f>
        <v/>
      </c>
      <c r="G4317" s="24" t="str">
        <f>IF(F4317="","",F4317&amp;"@"&amp;COUNTIF($F$1:F4317,F4317))</f>
        <v/>
      </c>
      <c r="H4317" s="24" t="str">
        <f t="shared" si="67"/>
        <v>Naver 검색</v>
      </c>
      <c r="J4317" s="24" t="str">
        <f>IF(F4317="","",INDEX('기사 리스트'!B:B,MATCH("https://skinnonews.com"&amp;A4317,'기사 리스트'!C:C,0)))</f>
        <v/>
      </c>
    </row>
    <row r="4318" spans="1:10">
      <c r="A4318" s="30" t="s">
        <v>1721</v>
      </c>
      <c r="B4318" s="30" t="s">
        <v>3434</v>
      </c>
      <c r="C4318" s="30">
        <v>1</v>
      </c>
      <c r="D4318" s="30">
        <v>1</v>
      </c>
      <c r="F4318" s="24" t="str">
        <f>IFERROR(MATCH(A4318,기사별유입!$J$3:$J$3072,0),"")</f>
        <v/>
      </c>
      <c r="G4318" s="24" t="str">
        <f>IF(F4318="","",F4318&amp;"@"&amp;COUNTIF($F$1:F4318,F4318))</f>
        <v/>
      </c>
      <c r="H4318" s="24" t="str">
        <f t="shared" si="67"/>
        <v>Oil-club.ru</v>
      </c>
      <c r="J4318" s="24" t="str">
        <f>IF(F4318="","",INDEX('기사 리스트'!B:B,MATCH("https://skinnonews.com"&amp;A4318,'기사 리스트'!C:C,0)))</f>
        <v/>
      </c>
    </row>
    <row r="4319" spans="1:10">
      <c r="A4319" s="30" t="s">
        <v>3728</v>
      </c>
      <c r="B4319" s="30" t="s">
        <v>2909</v>
      </c>
      <c r="C4319" s="30">
        <v>1</v>
      </c>
      <c r="D4319" s="30">
        <v>1</v>
      </c>
      <c r="F4319" s="24" t="str">
        <f>IFERROR(MATCH(A4319,기사별유입!$J$3:$J$3072,0),"")</f>
        <v/>
      </c>
      <c r="G4319" s="24" t="str">
        <f>IF(F4319="","",F4319&amp;"@"&amp;COUNTIF($F$1:F4319,F4319))</f>
        <v/>
      </c>
      <c r="H4319" s="24" t="str">
        <f t="shared" si="67"/>
        <v>직접유입</v>
      </c>
      <c r="J4319" s="24" t="str">
        <f>IF(F4319="","",INDEX('기사 리스트'!B:B,MATCH("https://skinnonews.com"&amp;A4319,'기사 리스트'!C:C,0)))</f>
        <v/>
      </c>
    </row>
    <row r="4320" spans="1:10">
      <c r="A4320" s="30" t="s">
        <v>3728</v>
      </c>
      <c r="B4320" s="30" t="s">
        <v>2910</v>
      </c>
      <c r="C4320" s="30">
        <v>1</v>
      </c>
      <c r="D4320" s="30">
        <v>1</v>
      </c>
      <c r="F4320" s="24" t="str">
        <f>IFERROR(MATCH(A4320,기사별유입!$J$3:$J$3072,0),"")</f>
        <v/>
      </c>
      <c r="G4320" s="24" t="str">
        <f>IF(F4320="","",F4320&amp;"@"&amp;COUNTIF($F$1:F4320,F4320))</f>
        <v/>
      </c>
      <c r="H4320" s="24" t="str">
        <f t="shared" si="67"/>
        <v>Google 검색</v>
      </c>
      <c r="J4320" s="24" t="str">
        <f>IF(F4320="","",INDEX('기사 리스트'!B:B,MATCH("https://skinnonews.com"&amp;A4320,'기사 리스트'!C:C,0)))</f>
        <v/>
      </c>
    </row>
    <row r="4321" spans="1:10">
      <c r="A4321" s="30" t="s">
        <v>4090</v>
      </c>
      <c r="B4321" s="30" t="s">
        <v>2910</v>
      </c>
      <c r="C4321" s="30">
        <v>1</v>
      </c>
      <c r="D4321" s="30">
        <v>1</v>
      </c>
      <c r="F4321" s="24" t="str">
        <f>IFERROR(MATCH(A4321,기사별유입!$J$3:$J$3072,0),"")</f>
        <v/>
      </c>
      <c r="G4321" s="24" t="str">
        <f>IF(F4321="","",F4321&amp;"@"&amp;COUNTIF($F$1:F4321,F4321))</f>
        <v/>
      </c>
      <c r="H4321" s="24" t="str">
        <f t="shared" si="67"/>
        <v>Google 검색</v>
      </c>
      <c r="J4321" s="24" t="str">
        <f>IF(F4321="","",INDEX('기사 리스트'!B:B,MATCH("https://skinnonews.com"&amp;A4321,'기사 리스트'!C:C,0)))</f>
        <v/>
      </c>
    </row>
    <row r="4322" spans="1:10">
      <c r="A4322" s="30" t="s">
        <v>2575</v>
      </c>
      <c r="B4322" s="30" t="s">
        <v>2911</v>
      </c>
      <c r="C4322" s="30">
        <v>1</v>
      </c>
      <c r="D4322" s="30">
        <v>1</v>
      </c>
      <c r="F4322" s="24" t="str">
        <f>IFERROR(MATCH(A4322,기사별유입!$J$3:$J$3072,0),"")</f>
        <v/>
      </c>
      <c r="G4322" s="24" t="str">
        <f>IF(F4322="","",F4322&amp;"@"&amp;COUNTIF($F$1:F4322,F4322))</f>
        <v/>
      </c>
      <c r="H4322" s="24" t="str">
        <f t="shared" si="67"/>
        <v>Naver 검색</v>
      </c>
      <c r="J4322" s="24" t="str">
        <f>IF(F4322="","",INDEX('기사 리스트'!B:B,MATCH("https://skinnonews.com"&amp;A4322,'기사 리스트'!C:C,0)))</f>
        <v/>
      </c>
    </row>
    <row r="4323" spans="1:10">
      <c r="A4323" s="30" t="s">
        <v>2770</v>
      </c>
      <c r="B4323" s="30" t="s">
        <v>2910</v>
      </c>
      <c r="C4323" s="30">
        <v>1</v>
      </c>
      <c r="D4323" s="30">
        <v>1</v>
      </c>
      <c r="F4323" s="24" t="str">
        <f>IFERROR(MATCH(A4323,기사별유입!$J$3:$J$3072,0),"")</f>
        <v/>
      </c>
      <c r="G4323" s="24" t="str">
        <f>IF(F4323="","",F4323&amp;"@"&amp;COUNTIF($F$1:F4323,F4323))</f>
        <v/>
      </c>
      <c r="H4323" s="24" t="str">
        <f t="shared" si="67"/>
        <v>Google 검색</v>
      </c>
      <c r="J4323" s="24" t="str">
        <f>IF(F4323="","",INDEX('기사 리스트'!B:B,MATCH("https://skinnonews.com"&amp;A4323,'기사 리스트'!C:C,0)))</f>
        <v/>
      </c>
    </row>
    <row r="4324" spans="1:10">
      <c r="A4324" s="30" t="s">
        <v>3314</v>
      </c>
      <c r="B4324" s="30" t="s">
        <v>2911</v>
      </c>
      <c r="C4324" s="30">
        <v>1</v>
      </c>
      <c r="D4324" s="30">
        <v>1</v>
      </c>
      <c r="F4324" s="24" t="str">
        <f>IFERROR(MATCH(A4324,기사별유입!$J$3:$J$3072,0),"")</f>
        <v/>
      </c>
      <c r="G4324" s="24" t="str">
        <f>IF(F4324="","",F4324&amp;"@"&amp;COUNTIF($F$1:F4324,F4324))</f>
        <v/>
      </c>
      <c r="H4324" s="24" t="str">
        <f t="shared" si="67"/>
        <v>Naver 검색</v>
      </c>
      <c r="J4324" s="24" t="str">
        <f>IF(F4324="","",INDEX('기사 리스트'!B:B,MATCH("https://skinnonews.com"&amp;A4324,'기사 리스트'!C:C,0)))</f>
        <v/>
      </c>
    </row>
    <row r="4325" spans="1:10">
      <c r="A4325" s="30" t="s">
        <v>2771</v>
      </c>
      <c r="B4325" s="30" t="s">
        <v>2909</v>
      </c>
      <c r="C4325" s="30">
        <v>1</v>
      </c>
      <c r="D4325" s="30">
        <v>1</v>
      </c>
      <c r="F4325" s="24" t="str">
        <f>IFERROR(MATCH(A4325,기사별유입!$J$3:$J$3072,0),"")</f>
        <v/>
      </c>
      <c r="G4325" s="24" t="str">
        <f>IF(F4325="","",F4325&amp;"@"&amp;COUNTIF($F$1:F4325,F4325))</f>
        <v/>
      </c>
      <c r="H4325" s="24" t="str">
        <f t="shared" si="67"/>
        <v>직접유입</v>
      </c>
      <c r="J4325" s="24" t="str">
        <f>IF(F4325="","",INDEX('기사 리스트'!B:B,MATCH("https://skinnonews.com"&amp;A4325,'기사 리스트'!C:C,0)))</f>
        <v/>
      </c>
    </row>
    <row r="4326" spans="1:10">
      <c r="A4326" s="30" t="s">
        <v>4091</v>
      </c>
      <c r="B4326" s="30" t="s">
        <v>2910</v>
      </c>
      <c r="C4326" s="30">
        <v>1</v>
      </c>
      <c r="D4326" s="30">
        <v>1</v>
      </c>
      <c r="F4326" s="24" t="str">
        <f>IFERROR(MATCH(A4326,기사별유입!$J$3:$J$3072,0),"")</f>
        <v/>
      </c>
      <c r="G4326" s="24" t="str">
        <f>IF(F4326="","",F4326&amp;"@"&amp;COUNTIF($F$1:F4326,F4326))</f>
        <v/>
      </c>
      <c r="H4326" s="24" t="str">
        <f t="shared" si="67"/>
        <v>Google 검색</v>
      </c>
      <c r="J4326" s="24" t="str">
        <f>IF(F4326="","",INDEX('기사 리스트'!B:B,MATCH("https://skinnonews.com"&amp;A4326,'기사 리스트'!C:C,0)))</f>
        <v/>
      </c>
    </row>
    <row r="4327" spans="1:10">
      <c r="A4327" s="30" t="s">
        <v>2576</v>
      </c>
      <c r="B4327" s="30" t="s">
        <v>2911</v>
      </c>
      <c r="C4327" s="30">
        <v>1</v>
      </c>
      <c r="D4327" s="30">
        <v>1</v>
      </c>
      <c r="F4327" s="24" t="str">
        <f>IFERROR(MATCH(A4327,기사별유입!$J$3:$J$3072,0),"")</f>
        <v/>
      </c>
      <c r="G4327" s="24" t="str">
        <f>IF(F4327="","",F4327&amp;"@"&amp;COUNTIF($F$1:F4327,F4327))</f>
        <v/>
      </c>
      <c r="H4327" s="24" t="str">
        <f t="shared" si="67"/>
        <v>Naver 검색</v>
      </c>
      <c r="J4327" s="24" t="str">
        <f>IF(F4327="","",INDEX('기사 리스트'!B:B,MATCH("https://skinnonews.com"&amp;A4327,'기사 리스트'!C:C,0)))</f>
        <v/>
      </c>
    </row>
    <row r="4328" spans="1:10">
      <c r="A4328" s="30" t="s">
        <v>1870</v>
      </c>
      <c r="B4328" s="30" t="s">
        <v>2910</v>
      </c>
      <c r="C4328" s="30">
        <v>1</v>
      </c>
      <c r="D4328" s="30">
        <v>1</v>
      </c>
      <c r="F4328" s="24" t="str">
        <f>IFERROR(MATCH(A4328,기사별유입!$J$3:$J$3072,0),"")</f>
        <v/>
      </c>
      <c r="G4328" s="24" t="str">
        <f>IF(F4328="","",F4328&amp;"@"&amp;COUNTIF($F$1:F4328,F4328))</f>
        <v/>
      </c>
      <c r="H4328" s="24" t="str">
        <f t="shared" si="67"/>
        <v>Google 검색</v>
      </c>
      <c r="J4328" s="24" t="str">
        <f>IF(F4328="","",INDEX('기사 리스트'!B:B,MATCH("https://skinnonews.com"&amp;A4328,'기사 리스트'!C:C,0)))</f>
        <v/>
      </c>
    </row>
    <row r="4329" spans="1:10">
      <c r="A4329" s="30" t="s">
        <v>1870</v>
      </c>
      <c r="B4329" s="30" t="s">
        <v>2911</v>
      </c>
      <c r="C4329" s="30">
        <v>1</v>
      </c>
      <c r="D4329" s="30">
        <v>1</v>
      </c>
      <c r="F4329" s="24" t="str">
        <f>IFERROR(MATCH(A4329,기사별유입!$J$3:$J$3072,0),"")</f>
        <v/>
      </c>
      <c r="G4329" s="24" t="str">
        <f>IF(F4329="","",F4329&amp;"@"&amp;COUNTIF($F$1:F4329,F4329))</f>
        <v/>
      </c>
      <c r="H4329" s="24" t="str">
        <f t="shared" si="67"/>
        <v>Naver 검색</v>
      </c>
      <c r="J4329" s="24" t="str">
        <f>IF(F4329="","",INDEX('기사 리스트'!B:B,MATCH("https://skinnonews.com"&amp;A4329,'기사 리스트'!C:C,0)))</f>
        <v/>
      </c>
    </row>
    <row r="4330" spans="1:10">
      <c r="A4330" s="30" t="s">
        <v>4092</v>
      </c>
      <c r="B4330" s="30" t="s">
        <v>2910</v>
      </c>
      <c r="C4330" s="30">
        <v>1</v>
      </c>
      <c r="D4330" s="30">
        <v>1</v>
      </c>
      <c r="F4330" s="24" t="str">
        <f>IFERROR(MATCH(A4330,기사별유입!$J$3:$J$3072,0),"")</f>
        <v/>
      </c>
      <c r="G4330" s="24" t="str">
        <f>IF(F4330="","",F4330&amp;"@"&amp;COUNTIF($F$1:F4330,F4330))</f>
        <v/>
      </c>
      <c r="H4330" s="24" t="str">
        <f t="shared" si="67"/>
        <v>Google 검색</v>
      </c>
      <c r="J4330" s="24" t="str">
        <f>IF(F4330="","",INDEX('기사 리스트'!B:B,MATCH("https://skinnonews.com"&amp;A4330,'기사 리스트'!C:C,0)))</f>
        <v/>
      </c>
    </row>
    <row r="4331" spans="1:10">
      <c r="A4331" s="30" t="s">
        <v>4093</v>
      </c>
      <c r="B4331" s="30" t="s">
        <v>2911</v>
      </c>
      <c r="C4331" s="30">
        <v>1</v>
      </c>
      <c r="D4331" s="30">
        <v>1</v>
      </c>
      <c r="F4331" s="24" t="str">
        <f>IFERROR(MATCH(A4331,기사별유입!$J$3:$J$3072,0),"")</f>
        <v/>
      </c>
      <c r="G4331" s="24" t="str">
        <f>IF(F4331="","",F4331&amp;"@"&amp;COUNTIF($F$1:F4331,F4331))</f>
        <v/>
      </c>
      <c r="H4331" s="24" t="str">
        <f t="shared" si="67"/>
        <v>Naver 검색</v>
      </c>
      <c r="J4331" s="24" t="str">
        <f>IF(F4331="","",INDEX('기사 리스트'!B:B,MATCH("https://skinnonews.com"&amp;A4331,'기사 리스트'!C:C,0)))</f>
        <v/>
      </c>
    </row>
    <row r="4332" spans="1:10">
      <c r="A4332" s="30" t="s">
        <v>2577</v>
      </c>
      <c r="B4332" s="30" t="s">
        <v>2909</v>
      </c>
      <c r="C4332" s="30">
        <v>1</v>
      </c>
      <c r="D4332" s="30">
        <v>1</v>
      </c>
      <c r="F4332" s="24" t="str">
        <f>IFERROR(MATCH(A4332,기사별유입!$J$3:$J$3072,0),"")</f>
        <v/>
      </c>
      <c r="G4332" s="24" t="str">
        <f>IF(F4332="","",F4332&amp;"@"&amp;COUNTIF($F$1:F4332,F4332))</f>
        <v/>
      </c>
      <c r="H4332" s="24" t="str">
        <f t="shared" si="67"/>
        <v>직접유입</v>
      </c>
      <c r="J4332" s="24" t="str">
        <f>IF(F4332="","",INDEX('기사 리스트'!B:B,MATCH("https://skinnonews.com"&amp;A4332,'기사 리스트'!C:C,0)))</f>
        <v/>
      </c>
    </row>
    <row r="4333" spans="1:10">
      <c r="A4333" s="30" t="s">
        <v>1780</v>
      </c>
      <c r="B4333" s="30" t="s">
        <v>2910</v>
      </c>
      <c r="C4333" s="30">
        <v>1</v>
      </c>
      <c r="D4333" s="30">
        <v>1</v>
      </c>
      <c r="F4333" s="24" t="str">
        <f>IFERROR(MATCH(A4333,기사별유입!$J$3:$J$3072,0),"")</f>
        <v/>
      </c>
      <c r="G4333" s="24" t="str">
        <f>IF(F4333="","",F4333&amp;"@"&amp;COUNTIF($F$1:F4333,F4333))</f>
        <v/>
      </c>
      <c r="H4333" s="24" t="str">
        <f t="shared" si="67"/>
        <v>Google 검색</v>
      </c>
      <c r="J4333" s="24" t="str">
        <f>IF(F4333="","",INDEX('기사 리스트'!B:B,MATCH("https://skinnonews.com"&amp;A4333,'기사 리스트'!C:C,0)))</f>
        <v/>
      </c>
    </row>
    <row r="4334" spans="1:10">
      <c r="A4334" s="30" t="s">
        <v>2772</v>
      </c>
      <c r="B4334" s="30" t="s">
        <v>2910</v>
      </c>
      <c r="C4334" s="30">
        <v>1</v>
      </c>
      <c r="D4334" s="30">
        <v>1</v>
      </c>
      <c r="F4334" s="24" t="str">
        <f>IFERROR(MATCH(A4334,기사별유입!$J$3:$J$3072,0),"")</f>
        <v/>
      </c>
      <c r="G4334" s="24" t="str">
        <f>IF(F4334="","",F4334&amp;"@"&amp;COUNTIF($F$1:F4334,F4334))</f>
        <v/>
      </c>
      <c r="H4334" s="24" t="str">
        <f t="shared" si="67"/>
        <v>Google 검색</v>
      </c>
      <c r="J4334" s="24" t="str">
        <f>IF(F4334="","",INDEX('기사 리스트'!B:B,MATCH("https://skinnonews.com"&amp;A4334,'기사 리스트'!C:C,0)))</f>
        <v/>
      </c>
    </row>
    <row r="4335" spans="1:10">
      <c r="A4335" s="30" t="s">
        <v>4094</v>
      </c>
      <c r="B4335" s="30" t="s">
        <v>2910</v>
      </c>
      <c r="C4335" s="30">
        <v>1</v>
      </c>
      <c r="D4335" s="30">
        <v>1</v>
      </c>
      <c r="F4335" s="24" t="str">
        <f>IFERROR(MATCH(A4335,기사별유입!$J$3:$J$3072,0),"")</f>
        <v/>
      </c>
      <c r="G4335" s="24" t="str">
        <f>IF(F4335="","",F4335&amp;"@"&amp;COUNTIF($F$1:F4335,F4335))</f>
        <v/>
      </c>
      <c r="H4335" s="24" t="str">
        <f t="shared" si="67"/>
        <v>Google 검색</v>
      </c>
      <c r="J4335" s="24" t="str">
        <f>IF(F4335="","",INDEX('기사 리스트'!B:B,MATCH("https://skinnonews.com"&amp;A4335,'기사 리스트'!C:C,0)))</f>
        <v/>
      </c>
    </row>
    <row r="4336" spans="1:10">
      <c r="A4336" s="30" t="s">
        <v>3216</v>
      </c>
      <c r="B4336" s="30" t="s">
        <v>2910</v>
      </c>
      <c r="C4336" s="30">
        <v>1</v>
      </c>
      <c r="D4336" s="30">
        <v>1</v>
      </c>
      <c r="F4336" s="24" t="str">
        <f>IFERROR(MATCH(A4336,기사별유입!$J$3:$J$3072,0),"")</f>
        <v/>
      </c>
      <c r="G4336" s="24" t="str">
        <f>IF(F4336="","",F4336&amp;"@"&amp;COUNTIF($F$1:F4336,F4336))</f>
        <v/>
      </c>
      <c r="H4336" s="24" t="str">
        <f t="shared" si="67"/>
        <v>Google 검색</v>
      </c>
      <c r="J4336" s="24" t="str">
        <f>IF(F4336="","",INDEX('기사 리스트'!B:B,MATCH("https://skinnonews.com"&amp;A4336,'기사 리스트'!C:C,0)))</f>
        <v/>
      </c>
    </row>
    <row r="4337" spans="1:10">
      <c r="A4337" s="30" t="s">
        <v>3216</v>
      </c>
      <c r="B4337" s="30" t="s">
        <v>2911</v>
      </c>
      <c r="C4337" s="30">
        <v>1</v>
      </c>
      <c r="D4337" s="30">
        <v>1</v>
      </c>
      <c r="F4337" s="24" t="str">
        <f>IFERROR(MATCH(A4337,기사별유입!$J$3:$J$3072,0),"")</f>
        <v/>
      </c>
      <c r="G4337" s="24" t="str">
        <f>IF(F4337="","",F4337&amp;"@"&amp;COUNTIF($F$1:F4337,F4337))</f>
        <v/>
      </c>
      <c r="H4337" s="24" t="str">
        <f t="shared" si="67"/>
        <v>Naver 검색</v>
      </c>
      <c r="J4337" s="24" t="str">
        <f>IF(F4337="","",INDEX('기사 리스트'!B:B,MATCH("https://skinnonews.com"&amp;A4337,'기사 리스트'!C:C,0)))</f>
        <v/>
      </c>
    </row>
    <row r="4338" spans="1:10">
      <c r="A4338" s="30" t="s">
        <v>3315</v>
      </c>
      <c r="B4338" s="30" t="s">
        <v>2909</v>
      </c>
      <c r="C4338" s="30">
        <v>1</v>
      </c>
      <c r="D4338" s="30">
        <v>1</v>
      </c>
      <c r="F4338" s="24" t="str">
        <f>IFERROR(MATCH(A4338,기사별유입!$J$3:$J$3072,0),"")</f>
        <v/>
      </c>
      <c r="G4338" s="24" t="str">
        <f>IF(F4338="","",F4338&amp;"@"&amp;COUNTIF($F$1:F4338,F4338))</f>
        <v/>
      </c>
      <c r="H4338" s="24" t="str">
        <f t="shared" si="67"/>
        <v>직접유입</v>
      </c>
      <c r="J4338" s="24" t="str">
        <f>IF(F4338="","",INDEX('기사 리스트'!B:B,MATCH("https://skinnonews.com"&amp;A4338,'기사 리스트'!C:C,0)))</f>
        <v/>
      </c>
    </row>
    <row r="4339" spans="1:10">
      <c r="A4339" s="30" t="s">
        <v>2773</v>
      </c>
      <c r="B4339" s="30" t="s">
        <v>2925</v>
      </c>
      <c r="C4339" s="30">
        <v>1</v>
      </c>
      <c r="D4339" s="30">
        <v>1</v>
      </c>
      <c r="F4339" s="24" t="str">
        <f>IFERROR(MATCH(A4339,기사별유입!$J$3:$J$3072,0),"")</f>
        <v/>
      </c>
      <c r="G4339" s="24" t="str">
        <f>IF(F4339="","",F4339&amp;"@"&amp;COUNTIF($F$1:F4339,F4339))</f>
        <v/>
      </c>
      <c r="H4339" s="24" t="str">
        <f t="shared" si="67"/>
        <v>Naver.com</v>
      </c>
      <c r="J4339" s="24" t="str">
        <f>IF(F4339="","",INDEX('기사 리스트'!B:B,MATCH("https://skinnonews.com"&amp;A4339,'기사 리스트'!C:C,0)))</f>
        <v/>
      </c>
    </row>
    <row r="4340" spans="1:10">
      <c r="A4340" s="30" t="s">
        <v>4095</v>
      </c>
      <c r="B4340" s="30" t="s">
        <v>2910</v>
      </c>
      <c r="C4340" s="30">
        <v>1</v>
      </c>
      <c r="D4340" s="30">
        <v>1</v>
      </c>
      <c r="F4340" s="24" t="str">
        <f>IFERROR(MATCH(A4340,기사별유입!$J$3:$J$3072,0),"")</f>
        <v/>
      </c>
      <c r="G4340" s="24" t="str">
        <f>IF(F4340="","",F4340&amp;"@"&amp;COUNTIF($F$1:F4340,F4340))</f>
        <v/>
      </c>
      <c r="H4340" s="24" t="str">
        <f t="shared" si="67"/>
        <v>Google 검색</v>
      </c>
      <c r="J4340" s="24" t="str">
        <f>IF(F4340="","",INDEX('기사 리스트'!B:B,MATCH("https://skinnonews.com"&amp;A4340,'기사 리스트'!C:C,0)))</f>
        <v/>
      </c>
    </row>
    <row r="4341" spans="1:10">
      <c r="A4341" s="30" t="s">
        <v>2775</v>
      </c>
      <c r="B4341" s="30" t="s">
        <v>2910</v>
      </c>
      <c r="C4341" s="30">
        <v>1</v>
      </c>
      <c r="D4341" s="30">
        <v>1</v>
      </c>
      <c r="F4341" s="24" t="str">
        <f>IFERROR(MATCH(A4341,기사별유입!$J$3:$J$3072,0),"")</f>
        <v/>
      </c>
      <c r="G4341" s="24" t="str">
        <f>IF(F4341="","",F4341&amp;"@"&amp;COUNTIF($F$1:F4341,F4341))</f>
        <v/>
      </c>
      <c r="H4341" s="24" t="str">
        <f t="shared" si="67"/>
        <v>Google 검색</v>
      </c>
      <c r="J4341" s="24" t="str">
        <f>IF(F4341="","",INDEX('기사 리스트'!B:B,MATCH("https://skinnonews.com"&amp;A4341,'기사 리스트'!C:C,0)))</f>
        <v/>
      </c>
    </row>
    <row r="4342" spans="1:10">
      <c r="A4342" s="30" t="s">
        <v>2776</v>
      </c>
      <c r="B4342" s="30" t="s">
        <v>2948</v>
      </c>
      <c r="C4342" s="30">
        <v>1</v>
      </c>
      <c r="D4342" s="30">
        <v>1</v>
      </c>
      <c r="F4342" s="24" t="str">
        <f>IFERROR(MATCH(A4342,기사별유입!$J$3:$J$3072,0),"")</f>
        <v/>
      </c>
      <c r="G4342" s="24" t="str">
        <f>IF(F4342="","",F4342&amp;"@"&amp;COUNTIF($F$1:F4342,F4342))</f>
        <v/>
      </c>
      <c r="H4342" s="24" t="str">
        <f t="shared" si="67"/>
        <v>Lens.google.com</v>
      </c>
      <c r="J4342" s="24" t="str">
        <f>IF(F4342="","",INDEX('기사 리스트'!B:B,MATCH("https://skinnonews.com"&amp;A4342,'기사 리스트'!C:C,0)))</f>
        <v/>
      </c>
    </row>
    <row r="4343" spans="1:10">
      <c r="A4343" s="30" t="s">
        <v>3316</v>
      </c>
      <c r="B4343" s="30" t="s">
        <v>2910</v>
      </c>
      <c r="C4343" s="30">
        <v>1</v>
      </c>
      <c r="D4343" s="30">
        <v>1</v>
      </c>
      <c r="F4343" s="24" t="str">
        <f>IFERROR(MATCH(A4343,기사별유입!$J$3:$J$3072,0),"")</f>
        <v/>
      </c>
      <c r="G4343" s="24" t="str">
        <f>IF(F4343="","",F4343&amp;"@"&amp;COUNTIF($F$1:F4343,F4343))</f>
        <v/>
      </c>
      <c r="H4343" s="24" t="str">
        <f t="shared" si="67"/>
        <v>Google 검색</v>
      </c>
      <c r="J4343" s="24" t="str">
        <f>IF(F4343="","",INDEX('기사 리스트'!B:B,MATCH("https://skinnonews.com"&amp;A4343,'기사 리스트'!C:C,0)))</f>
        <v/>
      </c>
    </row>
    <row r="4344" spans="1:10">
      <c r="A4344" s="30" t="s">
        <v>4096</v>
      </c>
      <c r="B4344" s="30" t="s">
        <v>2910</v>
      </c>
      <c r="C4344" s="30">
        <v>1</v>
      </c>
      <c r="D4344" s="30">
        <v>1</v>
      </c>
      <c r="F4344" s="24" t="str">
        <f>IFERROR(MATCH(A4344,기사별유입!$J$3:$J$3072,0),"")</f>
        <v/>
      </c>
      <c r="G4344" s="24" t="str">
        <f>IF(F4344="","",F4344&amp;"@"&amp;COUNTIF($F$1:F4344,F4344))</f>
        <v/>
      </c>
      <c r="H4344" s="24" t="str">
        <f t="shared" si="67"/>
        <v>Google 검색</v>
      </c>
      <c r="J4344" s="24" t="str">
        <f>IF(F4344="","",INDEX('기사 리스트'!B:B,MATCH("https://skinnonews.com"&amp;A4344,'기사 리스트'!C:C,0)))</f>
        <v/>
      </c>
    </row>
    <row r="4345" spans="1:10">
      <c r="A4345" s="30" t="s">
        <v>4097</v>
      </c>
      <c r="B4345" s="30" t="s">
        <v>2910</v>
      </c>
      <c r="C4345" s="30">
        <v>1</v>
      </c>
      <c r="D4345" s="30">
        <v>1</v>
      </c>
      <c r="F4345" s="24" t="str">
        <f>IFERROR(MATCH(A4345,기사별유입!$J$3:$J$3072,0),"")</f>
        <v/>
      </c>
      <c r="G4345" s="24" t="str">
        <f>IF(F4345="","",F4345&amp;"@"&amp;COUNTIF($F$1:F4345,F4345))</f>
        <v/>
      </c>
      <c r="H4345" s="24" t="str">
        <f t="shared" si="67"/>
        <v>Google 검색</v>
      </c>
      <c r="J4345" s="24" t="str">
        <f>IF(F4345="","",INDEX('기사 리스트'!B:B,MATCH("https://skinnonews.com"&amp;A4345,'기사 리스트'!C:C,0)))</f>
        <v/>
      </c>
    </row>
    <row r="4346" spans="1:10">
      <c r="A4346" s="30" t="s">
        <v>2777</v>
      </c>
      <c r="B4346" s="30" t="s">
        <v>2909</v>
      </c>
      <c r="C4346" s="30">
        <v>1</v>
      </c>
      <c r="D4346" s="30">
        <v>1</v>
      </c>
      <c r="F4346" s="24" t="str">
        <f>IFERROR(MATCH(A4346,기사별유입!$J$3:$J$3072,0),"")</f>
        <v/>
      </c>
      <c r="G4346" s="24" t="str">
        <f>IF(F4346="","",F4346&amp;"@"&amp;COUNTIF($F$1:F4346,F4346))</f>
        <v/>
      </c>
      <c r="H4346" s="24" t="str">
        <f t="shared" si="67"/>
        <v>직접유입</v>
      </c>
      <c r="J4346" s="24" t="str">
        <f>IF(F4346="","",INDEX('기사 리스트'!B:B,MATCH("https://skinnonews.com"&amp;A4346,'기사 리스트'!C:C,0)))</f>
        <v/>
      </c>
    </row>
    <row r="4347" spans="1:10">
      <c r="A4347" s="30" t="s">
        <v>3317</v>
      </c>
      <c r="B4347" s="30" t="s">
        <v>2910</v>
      </c>
      <c r="C4347" s="30">
        <v>1</v>
      </c>
      <c r="D4347" s="30">
        <v>1</v>
      </c>
      <c r="F4347" s="24" t="str">
        <f>IFERROR(MATCH(A4347,기사별유입!$J$3:$J$3072,0),"")</f>
        <v/>
      </c>
      <c r="G4347" s="24" t="str">
        <f>IF(F4347="","",F4347&amp;"@"&amp;COUNTIF($F$1:F4347,F4347))</f>
        <v/>
      </c>
      <c r="H4347" s="24" t="str">
        <f t="shared" si="67"/>
        <v>Google 검색</v>
      </c>
      <c r="J4347" s="24" t="str">
        <f>IF(F4347="","",INDEX('기사 리스트'!B:B,MATCH("https://skinnonews.com"&amp;A4347,'기사 리스트'!C:C,0)))</f>
        <v/>
      </c>
    </row>
    <row r="4348" spans="1:10">
      <c r="A4348" s="30" t="s">
        <v>4098</v>
      </c>
      <c r="B4348" s="30" t="s">
        <v>2910</v>
      </c>
      <c r="C4348" s="30">
        <v>1</v>
      </c>
      <c r="D4348" s="30">
        <v>1</v>
      </c>
      <c r="F4348" s="24" t="str">
        <f>IFERROR(MATCH(A4348,기사별유입!$J$3:$J$3072,0),"")</f>
        <v/>
      </c>
      <c r="G4348" s="24" t="str">
        <f>IF(F4348="","",F4348&amp;"@"&amp;COUNTIF($F$1:F4348,F4348))</f>
        <v/>
      </c>
      <c r="H4348" s="24" t="str">
        <f t="shared" si="67"/>
        <v>Google 검색</v>
      </c>
      <c r="J4348" s="24" t="str">
        <f>IF(F4348="","",INDEX('기사 리스트'!B:B,MATCH("https://skinnonews.com"&amp;A4348,'기사 리스트'!C:C,0)))</f>
        <v/>
      </c>
    </row>
    <row r="4349" spans="1:10">
      <c r="A4349" s="30" t="s">
        <v>1932</v>
      </c>
      <c r="B4349" s="30" t="s">
        <v>2910</v>
      </c>
      <c r="C4349" s="30">
        <v>1</v>
      </c>
      <c r="D4349" s="30">
        <v>1</v>
      </c>
      <c r="F4349" s="24" t="str">
        <f>IFERROR(MATCH(A4349,기사별유입!$J$3:$J$3072,0),"")</f>
        <v/>
      </c>
      <c r="G4349" s="24" t="str">
        <f>IF(F4349="","",F4349&amp;"@"&amp;COUNTIF($F$1:F4349,F4349))</f>
        <v/>
      </c>
      <c r="H4349" s="24" t="str">
        <f t="shared" si="67"/>
        <v>Google 검색</v>
      </c>
      <c r="J4349" s="24" t="str">
        <f>IF(F4349="","",INDEX('기사 리스트'!B:B,MATCH("https://skinnonews.com"&amp;A4349,'기사 리스트'!C:C,0)))</f>
        <v/>
      </c>
    </row>
    <row r="4350" spans="1:10">
      <c r="A4350" s="30" t="s">
        <v>1932</v>
      </c>
      <c r="B4350" s="30" t="s">
        <v>2911</v>
      </c>
      <c r="C4350" s="30">
        <v>1</v>
      </c>
      <c r="D4350" s="30">
        <v>1</v>
      </c>
      <c r="F4350" s="24" t="str">
        <f>IFERROR(MATCH(A4350,기사별유입!$J$3:$J$3072,0),"")</f>
        <v/>
      </c>
      <c r="G4350" s="24" t="str">
        <f>IF(F4350="","",F4350&amp;"@"&amp;COUNTIF($F$1:F4350,F4350))</f>
        <v/>
      </c>
      <c r="H4350" s="24" t="str">
        <f t="shared" si="67"/>
        <v>Naver 검색</v>
      </c>
      <c r="J4350" s="24" t="str">
        <f>IF(F4350="","",INDEX('기사 리스트'!B:B,MATCH("https://skinnonews.com"&amp;A4350,'기사 리스트'!C:C,0)))</f>
        <v/>
      </c>
    </row>
    <row r="4351" spans="1:10">
      <c r="A4351" s="30" t="s">
        <v>3318</v>
      </c>
      <c r="B4351" s="30" t="s">
        <v>2909</v>
      </c>
      <c r="C4351" s="30">
        <v>1</v>
      </c>
      <c r="D4351" s="30">
        <v>1</v>
      </c>
      <c r="F4351" s="24" t="str">
        <f>IFERROR(MATCH(A4351,기사별유입!$J$3:$J$3072,0),"")</f>
        <v/>
      </c>
      <c r="G4351" s="24" t="str">
        <f>IF(F4351="","",F4351&amp;"@"&amp;COUNTIF($F$1:F4351,F4351))</f>
        <v/>
      </c>
      <c r="H4351" s="24" t="str">
        <f t="shared" si="67"/>
        <v>직접유입</v>
      </c>
      <c r="J4351" s="24" t="str">
        <f>IF(F4351="","",INDEX('기사 리스트'!B:B,MATCH("https://skinnonews.com"&amp;A4351,'기사 리스트'!C:C,0)))</f>
        <v/>
      </c>
    </row>
    <row r="4352" spans="1:10">
      <c r="A4352" s="30" t="s">
        <v>1298</v>
      </c>
      <c r="B4352" s="30" t="s">
        <v>4659</v>
      </c>
      <c r="C4352" s="30">
        <v>1</v>
      </c>
      <c r="D4352" s="30">
        <v>1</v>
      </c>
      <c r="F4352" s="24" t="str">
        <f>IFERROR(MATCH(A4352,기사별유입!$J$3:$J$3072,0),"")</f>
        <v/>
      </c>
      <c r="G4352" s="24" t="str">
        <f>IF(F4352="","",F4352&amp;"@"&amp;COUNTIF($F$1:F4352,F4352))</f>
        <v/>
      </c>
      <c r="H4352" s="24" t="str">
        <f t="shared" si="67"/>
        <v>457deep.com</v>
      </c>
      <c r="J4352" s="24" t="str">
        <f>IF(F4352="","",INDEX('기사 리스트'!B:B,MATCH("https://skinnonews.com"&amp;A4352,'기사 리스트'!C:C,0)))</f>
        <v/>
      </c>
    </row>
    <row r="4353" spans="1:10">
      <c r="A4353" s="30" t="s">
        <v>1298</v>
      </c>
      <c r="B4353" s="30" t="s">
        <v>2928</v>
      </c>
      <c r="C4353" s="30">
        <v>1</v>
      </c>
      <c r="D4353" s="30">
        <v>1</v>
      </c>
      <c r="F4353" s="24" t="str">
        <f>IFERROR(MATCH(A4353,기사별유입!$J$3:$J$3072,0),"")</f>
        <v/>
      </c>
      <c r="G4353" s="24" t="str">
        <f>IF(F4353="","",F4353&amp;"@"&amp;COUNTIF($F$1:F4353,F4353))</f>
        <v/>
      </c>
      <c r="H4353" s="24" t="str">
        <f t="shared" si="67"/>
        <v>Blog.naver.com</v>
      </c>
      <c r="J4353" s="24" t="str">
        <f>IF(F4353="","",INDEX('기사 리스트'!B:B,MATCH("https://skinnonews.com"&amp;A4353,'기사 리스트'!C:C,0)))</f>
        <v/>
      </c>
    </row>
    <row r="4354" spans="1:10">
      <c r="A4354" s="30" t="s">
        <v>4099</v>
      </c>
      <c r="B4354" s="30" t="s">
        <v>2910</v>
      </c>
      <c r="C4354" s="30">
        <v>1</v>
      </c>
      <c r="D4354" s="30">
        <v>1</v>
      </c>
      <c r="F4354" s="24" t="str">
        <f>IFERROR(MATCH(A4354,기사별유입!$J$3:$J$3072,0),"")</f>
        <v/>
      </c>
      <c r="G4354" s="24" t="str">
        <f>IF(F4354="","",F4354&amp;"@"&amp;COUNTIF($F$1:F4354,F4354))</f>
        <v/>
      </c>
      <c r="H4354" s="24" t="str">
        <f t="shared" si="67"/>
        <v>Google 검색</v>
      </c>
      <c r="J4354" s="24" t="str">
        <f>IF(F4354="","",INDEX('기사 리스트'!B:B,MATCH("https://skinnonews.com"&amp;A4354,'기사 리스트'!C:C,0)))</f>
        <v/>
      </c>
    </row>
    <row r="4355" spans="1:10">
      <c r="A4355" s="30" t="s">
        <v>4100</v>
      </c>
      <c r="B4355" s="30" t="s">
        <v>2910</v>
      </c>
      <c r="C4355" s="30">
        <v>1</v>
      </c>
      <c r="D4355" s="30">
        <v>1</v>
      </c>
      <c r="F4355" s="24" t="str">
        <f>IFERROR(MATCH(A4355,기사별유입!$J$3:$J$3072,0),"")</f>
        <v/>
      </c>
      <c r="G4355" s="24" t="str">
        <f>IF(F4355="","",F4355&amp;"@"&amp;COUNTIF($F$1:F4355,F4355))</f>
        <v/>
      </c>
      <c r="H4355" s="24" t="str">
        <f t="shared" ref="H4355:H4418" si="68">IF(B4355="naver","Naver 검색",IF(B4355="google","Google 검색",IF(B4355="(direct)","직접유입",UPPER(LEFT(B4355,1))&amp;MID(B4355,2,99))))</f>
        <v>Google 검색</v>
      </c>
      <c r="J4355" s="24" t="str">
        <f>IF(F4355="","",INDEX('기사 리스트'!B:B,MATCH("https://skinnonews.com"&amp;A4355,'기사 리스트'!C:C,0)))</f>
        <v/>
      </c>
    </row>
    <row r="4356" spans="1:10">
      <c r="A4356" s="30" t="s">
        <v>2306</v>
      </c>
      <c r="B4356" s="30" t="s">
        <v>2916</v>
      </c>
      <c r="C4356" s="30">
        <v>1</v>
      </c>
      <c r="D4356" s="30">
        <v>1</v>
      </c>
      <c r="F4356" s="24" t="str">
        <f>IFERROR(MATCH(A4356,기사별유입!$J$3:$J$3072,0),"")</f>
        <v/>
      </c>
      <c r="G4356" s="24" t="str">
        <f>IF(F4356="","",F4356&amp;"@"&amp;COUNTIF($F$1:F4356,F4356))</f>
        <v/>
      </c>
      <c r="H4356" s="24" t="str">
        <f t="shared" si="68"/>
        <v>Bing</v>
      </c>
      <c r="J4356" s="24" t="str">
        <f>IF(F4356="","",INDEX('기사 리스트'!B:B,MATCH("https://skinnonews.com"&amp;A4356,'기사 리스트'!C:C,0)))</f>
        <v/>
      </c>
    </row>
    <row r="4357" spans="1:10">
      <c r="A4357" s="30" t="s">
        <v>2778</v>
      </c>
      <c r="B4357" s="30" t="s">
        <v>2910</v>
      </c>
      <c r="C4357" s="30">
        <v>1</v>
      </c>
      <c r="D4357" s="30">
        <v>1</v>
      </c>
      <c r="F4357" s="24" t="str">
        <f>IFERROR(MATCH(A4357,기사별유입!$J$3:$J$3072,0),"")</f>
        <v/>
      </c>
      <c r="G4357" s="24" t="str">
        <f>IF(F4357="","",F4357&amp;"@"&amp;COUNTIF($F$1:F4357,F4357))</f>
        <v/>
      </c>
      <c r="H4357" s="24" t="str">
        <f t="shared" si="68"/>
        <v>Google 검색</v>
      </c>
      <c r="J4357" s="24" t="str">
        <f>IF(F4357="","",INDEX('기사 리스트'!B:B,MATCH("https://skinnonews.com"&amp;A4357,'기사 리스트'!C:C,0)))</f>
        <v/>
      </c>
    </row>
    <row r="4358" spans="1:10">
      <c r="A4358" s="30" t="s">
        <v>4101</v>
      </c>
      <c r="B4358" s="30" t="s">
        <v>2911</v>
      </c>
      <c r="C4358" s="30">
        <v>1</v>
      </c>
      <c r="D4358" s="30">
        <v>1</v>
      </c>
      <c r="F4358" s="24" t="str">
        <f>IFERROR(MATCH(A4358,기사별유입!$J$3:$J$3072,0),"")</f>
        <v/>
      </c>
      <c r="G4358" s="24" t="str">
        <f>IF(F4358="","",F4358&amp;"@"&amp;COUNTIF($F$1:F4358,F4358))</f>
        <v/>
      </c>
      <c r="H4358" s="24" t="str">
        <f t="shared" si="68"/>
        <v>Naver 검색</v>
      </c>
      <c r="J4358" s="24" t="str">
        <f>IF(F4358="","",INDEX('기사 리스트'!B:B,MATCH("https://skinnonews.com"&amp;A4358,'기사 리스트'!C:C,0)))</f>
        <v/>
      </c>
    </row>
    <row r="4359" spans="1:10">
      <c r="A4359" s="30" t="s">
        <v>4102</v>
      </c>
      <c r="B4359" s="30" t="s">
        <v>2910</v>
      </c>
      <c r="C4359" s="30">
        <v>1</v>
      </c>
      <c r="D4359" s="30">
        <v>0</v>
      </c>
      <c r="F4359" s="24" t="str">
        <f>IFERROR(MATCH(A4359,기사별유입!$J$3:$J$3072,0),"")</f>
        <v/>
      </c>
      <c r="G4359" s="24" t="str">
        <f>IF(F4359="","",F4359&amp;"@"&amp;COUNTIF($F$1:F4359,F4359))</f>
        <v/>
      </c>
      <c r="H4359" s="24" t="str">
        <f t="shared" si="68"/>
        <v>Google 검색</v>
      </c>
      <c r="J4359" s="24" t="str">
        <f>IF(F4359="","",INDEX('기사 리스트'!B:B,MATCH("https://skinnonews.com"&amp;A4359,'기사 리스트'!C:C,0)))</f>
        <v/>
      </c>
    </row>
    <row r="4360" spans="1:10">
      <c r="A4360" s="30" t="s">
        <v>2780</v>
      </c>
      <c r="B4360" s="30" t="s">
        <v>2910</v>
      </c>
      <c r="C4360" s="30">
        <v>1</v>
      </c>
      <c r="D4360" s="30">
        <v>1</v>
      </c>
      <c r="F4360" s="24" t="str">
        <f>IFERROR(MATCH(A4360,기사별유입!$J$3:$J$3072,0),"")</f>
        <v/>
      </c>
      <c r="G4360" s="24" t="str">
        <f>IF(F4360="","",F4360&amp;"@"&amp;COUNTIF($F$1:F4360,F4360))</f>
        <v/>
      </c>
      <c r="H4360" s="24" t="str">
        <f t="shared" si="68"/>
        <v>Google 검색</v>
      </c>
      <c r="J4360" s="24" t="str">
        <f>IF(F4360="","",INDEX('기사 리스트'!B:B,MATCH("https://skinnonews.com"&amp;A4360,'기사 리스트'!C:C,0)))</f>
        <v/>
      </c>
    </row>
    <row r="4361" spans="1:10">
      <c r="A4361" s="30" t="s">
        <v>1453</v>
      </c>
      <c r="B4361" s="30" t="s">
        <v>2909</v>
      </c>
      <c r="C4361" s="30">
        <v>1</v>
      </c>
      <c r="D4361" s="30">
        <v>1</v>
      </c>
      <c r="F4361" s="24" t="str">
        <f>IFERROR(MATCH(A4361,기사별유입!$J$3:$J$3072,0),"")</f>
        <v/>
      </c>
      <c r="G4361" s="24" t="str">
        <f>IF(F4361="","",F4361&amp;"@"&amp;COUNTIF($F$1:F4361,F4361))</f>
        <v/>
      </c>
      <c r="H4361" s="24" t="str">
        <f t="shared" si="68"/>
        <v>직접유입</v>
      </c>
      <c r="J4361" s="24" t="str">
        <f>IF(F4361="","",INDEX('기사 리스트'!B:B,MATCH("https://skinnonews.com"&amp;A4361,'기사 리스트'!C:C,0)))</f>
        <v/>
      </c>
    </row>
    <row r="4362" spans="1:10">
      <c r="A4362" s="30" t="s">
        <v>2426</v>
      </c>
      <c r="B4362" s="30" t="s">
        <v>2909</v>
      </c>
      <c r="C4362" s="30">
        <v>1</v>
      </c>
      <c r="D4362" s="30">
        <v>1</v>
      </c>
      <c r="F4362" s="24" t="str">
        <f>IFERROR(MATCH(A4362,기사별유입!$J$3:$J$3072,0),"")</f>
        <v/>
      </c>
      <c r="G4362" s="24" t="str">
        <f>IF(F4362="","",F4362&amp;"@"&amp;COUNTIF($F$1:F4362,F4362))</f>
        <v/>
      </c>
      <c r="H4362" s="24" t="str">
        <f t="shared" si="68"/>
        <v>직접유입</v>
      </c>
      <c r="J4362" s="24" t="str">
        <f>IF(F4362="","",INDEX('기사 리스트'!B:B,MATCH("https://skinnonews.com"&amp;A4362,'기사 리스트'!C:C,0)))</f>
        <v/>
      </c>
    </row>
    <row r="4363" spans="1:10">
      <c r="A4363" s="30" t="s">
        <v>2426</v>
      </c>
      <c r="B4363" s="30" t="s">
        <v>2911</v>
      </c>
      <c r="C4363" s="30">
        <v>1</v>
      </c>
      <c r="D4363" s="30">
        <v>1</v>
      </c>
      <c r="F4363" s="24" t="str">
        <f>IFERROR(MATCH(A4363,기사별유입!$J$3:$J$3072,0),"")</f>
        <v/>
      </c>
      <c r="G4363" s="24" t="str">
        <f>IF(F4363="","",F4363&amp;"@"&amp;COUNTIF($F$1:F4363,F4363))</f>
        <v/>
      </c>
      <c r="H4363" s="24" t="str">
        <f t="shared" si="68"/>
        <v>Naver 검색</v>
      </c>
      <c r="J4363" s="24" t="str">
        <f>IF(F4363="","",INDEX('기사 리스트'!B:B,MATCH("https://skinnonews.com"&amp;A4363,'기사 리스트'!C:C,0)))</f>
        <v/>
      </c>
    </row>
    <row r="4364" spans="1:10">
      <c r="A4364" s="30" t="s">
        <v>3319</v>
      </c>
      <c r="B4364" s="30" t="s">
        <v>2911</v>
      </c>
      <c r="C4364" s="30">
        <v>1</v>
      </c>
      <c r="D4364" s="30">
        <v>1</v>
      </c>
      <c r="F4364" s="24" t="str">
        <f>IFERROR(MATCH(A4364,기사별유입!$J$3:$J$3072,0),"")</f>
        <v/>
      </c>
      <c r="G4364" s="24" t="str">
        <f>IF(F4364="","",F4364&amp;"@"&amp;COUNTIF($F$1:F4364,F4364))</f>
        <v/>
      </c>
      <c r="H4364" s="24" t="str">
        <f t="shared" si="68"/>
        <v>Naver 검색</v>
      </c>
      <c r="J4364" s="24" t="str">
        <f>IF(F4364="","",INDEX('기사 리스트'!B:B,MATCH("https://skinnonews.com"&amp;A4364,'기사 리스트'!C:C,0)))</f>
        <v/>
      </c>
    </row>
    <row r="4365" spans="1:10">
      <c r="A4365" s="30" t="s">
        <v>2782</v>
      </c>
      <c r="B4365" s="30" t="s">
        <v>2910</v>
      </c>
      <c r="C4365" s="30">
        <v>1</v>
      </c>
      <c r="D4365" s="30">
        <v>1</v>
      </c>
      <c r="F4365" s="24" t="str">
        <f>IFERROR(MATCH(A4365,기사별유입!$J$3:$J$3072,0),"")</f>
        <v/>
      </c>
      <c r="G4365" s="24" t="str">
        <f>IF(F4365="","",F4365&amp;"@"&amp;COUNTIF($F$1:F4365,F4365))</f>
        <v/>
      </c>
      <c r="H4365" s="24" t="str">
        <f t="shared" si="68"/>
        <v>Google 검색</v>
      </c>
      <c r="J4365" s="24" t="str">
        <f>IF(F4365="","",INDEX('기사 리스트'!B:B,MATCH("https://skinnonews.com"&amp;A4365,'기사 리스트'!C:C,0)))</f>
        <v/>
      </c>
    </row>
    <row r="4366" spans="1:10">
      <c r="A4366" s="30" t="s">
        <v>1632</v>
      </c>
      <c r="B4366" s="30" t="s">
        <v>2909</v>
      </c>
      <c r="C4366" s="30">
        <v>1</v>
      </c>
      <c r="D4366" s="30">
        <v>1</v>
      </c>
      <c r="F4366" s="24" t="str">
        <f>IFERROR(MATCH(A4366,기사별유입!$J$3:$J$3072,0),"")</f>
        <v/>
      </c>
      <c r="G4366" s="24" t="str">
        <f>IF(F4366="","",F4366&amp;"@"&amp;COUNTIF($F$1:F4366,F4366))</f>
        <v/>
      </c>
      <c r="H4366" s="24" t="str">
        <f t="shared" si="68"/>
        <v>직접유입</v>
      </c>
      <c r="J4366" s="24" t="str">
        <f>IF(F4366="","",INDEX('기사 리스트'!B:B,MATCH("https://skinnonews.com"&amp;A4366,'기사 리스트'!C:C,0)))</f>
        <v/>
      </c>
    </row>
    <row r="4367" spans="1:10">
      <c r="A4367" s="30" t="s">
        <v>1632</v>
      </c>
      <c r="B4367" s="30" t="s">
        <v>3417</v>
      </c>
      <c r="C4367" s="30">
        <v>1</v>
      </c>
      <c r="D4367" s="30">
        <v>1</v>
      </c>
      <c r="F4367" s="24" t="str">
        <f>IFERROR(MATCH(A4367,기사별유입!$J$3:$J$3072,0),"")</f>
        <v/>
      </c>
      <c r="G4367" s="24" t="str">
        <f>IF(F4367="","",F4367&amp;"@"&amp;COUNTIF($F$1:F4367,F4367))</f>
        <v/>
      </c>
      <c r="H4367" s="24" t="str">
        <f t="shared" si="68"/>
        <v>Automesse.tistory.com</v>
      </c>
      <c r="J4367" s="24" t="str">
        <f>IF(F4367="","",INDEX('기사 리스트'!B:B,MATCH("https://skinnonews.com"&amp;A4367,'기사 리스트'!C:C,0)))</f>
        <v/>
      </c>
    </row>
    <row r="4368" spans="1:10">
      <c r="A4368" s="30" t="s">
        <v>1632</v>
      </c>
      <c r="B4368" s="30" t="s">
        <v>2916</v>
      </c>
      <c r="C4368" s="30">
        <v>1</v>
      </c>
      <c r="D4368" s="30">
        <v>1</v>
      </c>
      <c r="F4368" s="24" t="str">
        <f>IFERROR(MATCH(A4368,기사별유입!$J$3:$J$3072,0),"")</f>
        <v/>
      </c>
      <c r="G4368" s="24" t="str">
        <f>IF(F4368="","",F4368&amp;"@"&amp;COUNTIF($F$1:F4368,F4368))</f>
        <v/>
      </c>
      <c r="H4368" s="24" t="str">
        <f t="shared" si="68"/>
        <v>Bing</v>
      </c>
      <c r="J4368" s="24" t="str">
        <f>IF(F4368="","",INDEX('기사 리스트'!B:B,MATCH("https://skinnonews.com"&amp;A4368,'기사 리스트'!C:C,0)))</f>
        <v/>
      </c>
    </row>
    <row r="4369" spans="1:10">
      <c r="A4369" s="30" t="s">
        <v>1632</v>
      </c>
      <c r="B4369" s="30" t="s">
        <v>2925</v>
      </c>
      <c r="C4369" s="30">
        <v>1</v>
      </c>
      <c r="D4369" s="30">
        <v>1</v>
      </c>
      <c r="F4369" s="24" t="str">
        <f>IFERROR(MATCH(A4369,기사별유입!$J$3:$J$3072,0),"")</f>
        <v/>
      </c>
      <c r="G4369" s="24" t="str">
        <f>IF(F4369="","",F4369&amp;"@"&amp;COUNTIF($F$1:F4369,F4369))</f>
        <v/>
      </c>
      <c r="H4369" s="24" t="str">
        <f t="shared" si="68"/>
        <v>Naver.com</v>
      </c>
      <c r="J4369" s="24" t="str">
        <f>IF(F4369="","",INDEX('기사 리스트'!B:B,MATCH("https://skinnonews.com"&amp;A4369,'기사 리스트'!C:C,0)))</f>
        <v/>
      </c>
    </row>
    <row r="4370" spans="1:10">
      <c r="A4370" s="30" t="s">
        <v>2783</v>
      </c>
      <c r="B4370" s="30" t="s">
        <v>2910</v>
      </c>
      <c r="C4370" s="30">
        <v>1</v>
      </c>
      <c r="D4370" s="30">
        <v>1</v>
      </c>
      <c r="F4370" s="24" t="str">
        <f>IFERROR(MATCH(A4370,기사별유입!$J$3:$J$3072,0),"")</f>
        <v/>
      </c>
      <c r="G4370" s="24" t="str">
        <f>IF(F4370="","",F4370&amp;"@"&amp;COUNTIF($F$1:F4370,F4370))</f>
        <v/>
      </c>
      <c r="H4370" s="24" t="str">
        <f t="shared" si="68"/>
        <v>Google 검색</v>
      </c>
      <c r="J4370" s="24" t="str">
        <f>IF(F4370="","",INDEX('기사 리스트'!B:B,MATCH("https://skinnonews.com"&amp;A4370,'기사 리스트'!C:C,0)))</f>
        <v/>
      </c>
    </row>
    <row r="4371" spans="1:10">
      <c r="A4371" s="30" t="s">
        <v>4103</v>
      </c>
      <c r="B4371" s="30" t="s">
        <v>2910</v>
      </c>
      <c r="C4371" s="30">
        <v>1</v>
      </c>
      <c r="D4371" s="30">
        <v>1</v>
      </c>
      <c r="F4371" s="24" t="str">
        <f>IFERROR(MATCH(A4371,기사별유입!$J$3:$J$3072,0),"")</f>
        <v/>
      </c>
      <c r="G4371" s="24" t="str">
        <f>IF(F4371="","",F4371&amp;"@"&amp;COUNTIF($F$1:F4371,F4371))</f>
        <v/>
      </c>
      <c r="H4371" s="24" t="str">
        <f t="shared" si="68"/>
        <v>Google 검색</v>
      </c>
      <c r="J4371" s="24" t="str">
        <f>IF(F4371="","",INDEX('기사 리스트'!B:B,MATCH("https://skinnonews.com"&amp;A4371,'기사 리스트'!C:C,0)))</f>
        <v/>
      </c>
    </row>
    <row r="4372" spans="1:10">
      <c r="A4372" s="30" t="s">
        <v>2203</v>
      </c>
      <c r="B4372" s="30" t="s">
        <v>2963</v>
      </c>
      <c r="C4372" s="30">
        <v>1</v>
      </c>
      <c r="D4372" s="30">
        <v>1</v>
      </c>
      <c r="F4372" s="24" t="str">
        <f>IFERROR(MATCH(A4372,기사별유입!$J$3:$J$3072,0),"")</f>
        <v/>
      </c>
      <c r="G4372" s="24" t="str">
        <f>IF(F4372="","",F4372&amp;"@"&amp;COUNTIF($F$1:F4372,F4372))</f>
        <v/>
      </c>
      <c r="H4372" s="24" t="str">
        <f t="shared" si="68"/>
        <v>Daum</v>
      </c>
      <c r="J4372" s="24" t="str">
        <f>IF(F4372="","",INDEX('기사 리스트'!B:B,MATCH("https://skinnonews.com"&amp;A4372,'기사 리스트'!C:C,0)))</f>
        <v/>
      </c>
    </row>
    <row r="4373" spans="1:10">
      <c r="A4373" s="30" t="s">
        <v>2203</v>
      </c>
      <c r="B4373" s="30" t="s">
        <v>2910</v>
      </c>
      <c r="C4373" s="30">
        <v>1</v>
      </c>
      <c r="D4373" s="30">
        <v>1</v>
      </c>
      <c r="F4373" s="24" t="str">
        <f>IFERROR(MATCH(A4373,기사별유입!$J$3:$J$3072,0),"")</f>
        <v/>
      </c>
      <c r="G4373" s="24" t="str">
        <f>IF(F4373="","",F4373&amp;"@"&amp;COUNTIF($F$1:F4373,F4373))</f>
        <v/>
      </c>
      <c r="H4373" s="24" t="str">
        <f t="shared" si="68"/>
        <v>Google 검색</v>
      </c>
      <c r="J4373" s="24" t="str">
        <f>IF(F4373="","",INDEX('기사 리스트'!B:B,MATCH("https://skinnonews.com"&amp;A4373,'기사 리스트'!C:C,0)))</f>
        <v/>
      </c>
    </row>
    <row r="4374" spans="1:10">
      <c r="A4374" s="30" t="s">
        <v>4104</v>
      </c>
      <c r="B4374" s="30" t="s">
        <v>2910</v>
      </c>
      <c r="C4374" s="30">
        <v>1</v>
      </c>
      <c r="D4374" s="30">
        <v>1</v>
      </c>
      <c r="F4374" s="24" t="str">
        <f>IFERROR(MATCH(A4374,기사별유입!$J$3:$J$3072,0),"")</f>
        <v/>
      </c>
      <c r="G4374" s="24" t="str">
        <f>IF(F4374="","",F4374&amp;"@"&amp;COUNTIF($F$1:F4374,F4374))</f>
        <v/>
      </c>
      <c r="H4374" s="24" t="str">
        <f t="shared" si="68"/>
        <v>Google 검색</v>
      </c>
      <c r="J4374" s="24" t="str">
        <f>IF(F4374="","",INDEX('기사 리스트'!B:B,MATCH("https://skinnonews.com"&amp;A4374,'기사 리스트'!C:C,0)))</f>
        <v/>
      </c>
    </row>
    <row r="4375" spans="1:10">
      <c r="A4375" s="30" t="s">
        <v>4105</v>
      </c>
      <c r="B4375" s="30" t="s">
        <v>2911</v>
      </c>
      <c r="C4375" s="30">
        <v>1</v>
      </c>
      <c r="D4375" s="30">
        <v>1</v>
      </c>
      <c r="F4375" s="24" t="str">
        <f>IFERROR(MATCH(A4375,기사별유입!$J$3:$J$3072,0),"")</f>
        <v/>
      </c>
      <c r="G4375" s="24" t="str">
        <f>IF(F4375="","",F4375&amp;"@"&amp;COUNTIF($F$1:F4375,F4375))</f>
        <v/>
      </c>
      <c r="H4375" s="24" t="str">
        <f t="shared" si="68"/>
        <v>Naver 검색</v>
      </c>
      <c r="J4375" s="24" t="str">
        <f>IF(F4375="","",INDEX('기사 리스트'!B:B,MATCH("https://skinnonews.com"&amp;A4375,'기사 리스트'!C:C,0)))</f>
        <v/>
      </c>
    </row>
    <row r="4376" spans="1:10">
      <c r="A4376" s="30" t="s">
        <v>4106</v>
      </c>
      <c r="B4376" s="30" t="s">
        <v>2910</v>
      </c>
      <c r="C4376" s="30">
        <v>1</v>
      </c>
      <c r="D4376" s="30">
        <v>1</v>
      </c>
      <c r="F4376" s="24" t="str">
        <f>IFERROR(MATCH(A4376,기사별유입!$J$3:$J$3072,0),"")</f>
        <v/>
      </c>
      <c r="G4376" s="24" t="str">
        <f>IF(F4376="","",F4376&amp;"@"&amp;COUNTIF($F$1:F4376,F4376))</f>
        <v/>
      </c>
      <c r="H4376" s="24" t="str">
        <f t="shared" si="68"/>
        <v>Google 검색</v>
      </c>
      <c r="J4376" s="24" t="str">
        <f>IF(F4376="","",INDEX('기사 리스트'!B:B,MATCH("https://skinnonews.com"&amp;A4376,'기사 리스트'!C:C,0)))</f>
        <v/>
      </c>
    </row>
    <row r="4377" spans="1:10">
      <c r="A4377" s="30" t="s">
        <v>4107</v>
      </c>
      <c r="B4377" s="30" t="s">
        <v>2910</v>
      </c>
      <c r="C4377" s="30">
        <v>1</v>
      </c>
      <c r="D4377" s="30">
        <v>1</v>
      </c>
      <c r="F4377" s="24" t="str">
        <f>IFERROR(MATCH(A4377,기사별유입!$J$3:$J$3072,0),"")</f>
        <v/>
      </c>
      <c r="G4377" s="24" t="str">
        <f>IF(F4377="","",F4377&amp;"@"&amp;COUNTIF($F$1:F4377,F4377))</f>
        <v/>
      </c>
      <c r="H4377" s="24" t="str">
        <f t="shared" si="68"/>
        <v>Google 검색</v>
      </c>
      <c r="J4377" s="24" t="str">
        <f>IF(F4377="","",INDEX('기사 리스트'!B:B,MATCH("https://skinnonews.com"&amp;A4377,'기사 리스트'!C:C,0)))</f>
        <v/>
      </c>
    </row>
    <row r="4378" spans="1:10">
      <c r="A4378" s="30" t="s">
        <v>1475</v>
      </c>
      <c r="B4378" s="30" t="s">
        <v>2909</v>
      </c>
      <c r="C4378" s="30">
        <v>1</v>
      </c>
      <c r="D4378" s="30">
        <v>1</v>
      </c>
      <c r="F4378" s="24" t="str">
        <f>IFERROR(MATCH(A4378,기사별유입!$J$3:$J$3072,0),"")</f>
        <v/>
      </c>
      <c r="G4378" s="24" t="str">
        <f>IF(F4378="","",F4378&amp;"@"&amp;COUNTIF($F$1:F4378,F4378))</f>
        <v/>
      </c>
      <c r="H4378" s="24" t="str">
        <f t="shared" si="68"/>
        <v>직접유입</v>
      </c>
      <c r="J4378" s="24" t="str">
        <f>IF(F4378="","",INDEX('기사 리스트'!B:B,MATCH("https://skinnonews.com"&amp;A4378,'기사 리스트'!C:C,0)))</f>
        <v/>
      </c>
    </row>
    <row r="4379" spans="1:10">
      <c r="A4379" s="30" t="s">
        <v>1475</v>
      </c>
      <c r="B4379" s="30" t="s">
        <v>2912</v>
      </c>
      <c r="C4379" s="30">
        <v>1</v>
      </c>
      <c r="D4379" s="30">
        <v>1</v>
      </c>
      <c r="F4379" s="24" t="str">
        <f>IFERROR(MATCH(A4379,기사별유입!$J$3:$J$3072,0),"")</f>
        <v/>
      </c>
      <c r="G4379" s="24" t="str">
        <f>IF(F4379="","",F4379&amp;"@"&amp;COUNTIF($F$1:F4379,F4379))</f>
        <v/>
      </c>
      <c r="H4379" s="24" t="str">
        <f t="shared" si="68"/>
        <v>Facebook</v>
      </c>
      <c r="J4379" s="24" t="str">
        <f>IF(F4379="","",INDEX('기사 리스트'!B:B,MATCH("https://skinnonews.com"&amp;A4379,'기사 리스트'!C:C,0)))</f>
        <v/>
      </c>
    </row>
    <row r="4380" spans="1:10">
      <c r="A4380" s="30" t="s">
        <v>1475</v>
      </c>
      <c r="B4380" s="30" t="s">
        <v>2939</v>
      </c>
      <c r="C4380" s="30">
        <v>1</v>
      </c>
      <c r="D4380" s="30">
        <v>1</v>
      </c>
      <c r="F4380" s="24" t="str">
        <f>IFERROR(MATCH(A4380,기사별유입!$J$3:$J$3072,0),"")</f>
        <v/>
      </c>
      <c r="G4380" s="24" t="str">
        <f>IF(F4380="","",F4380&amp;"@"&amp;COUNTIF($F$1:F4380,F4380))</f>
        <v/>
      </c>
      <c r="H4380" s="24" t="str">
        <f t="shared" si="68"/>
        <v>Youtube.com</v>
      </c>
      <c r="J4380" s="24" t="str">
        <f>IF(F4380="","",INDEX('기사 리스트'!B:B,MATCH("https://skinnonews.com"&amp;A4380,'기사 리스트'!C:C,0)))</f>
        <v/>
      </c>
    </row>
    <row r="4381" spans="1:10">
      <c r="A4381" s="30" t="s">
        <v>2784</v>
      </c>
      <c r="B4381" s="30" t="s">
        <v>3436</v>
      </c>
      <c r="C4381" s="30">
        <v>1</v>
      </c>
      <c r="D4381" s="30">
        <v>1</v>
      </c>
      <c r="F4381" s="24" t="str">
        <f>IFERROR(MATCH(A4381,기사별유입!$J$3:$J$3072,0),"")</f>
        <v/>
      </c>
      <c r="G4381" s="24" t="str">
        <f>IF(F4381="","",F4381&amp;"@"&amp;COUNTIF($F$1:F4381,F4381))</f>
        <v/>
      </c>
      <c r="H4381" s="24" t="str">
        <f t="shared" si="68"/>
        <v>M.kin.naver.com</v>
      </c>
      <c r="J4381" s="24" t="str">
        <f>IF(F4381="","",INDEX('기사 리스트'!B:B,MATCH("https://skinnonews.com"&amp;A4381,'기사 리스트'!C:C,0)))</f>
        <v/>
      </c>
    </row>
    <row r="4382" spans="1:10">
      <c r="A4382" s="30" t="s">
        <v>2784</v>
      </c>
      <c r="B4382" s="30" t="s">
        <v>2925</v>
      </c>
      <c r="C4382" s="30">
        <v>1</v>
      </c>
      <c r="D4382" s="30">
        <v>1</v>
      </c>
      <c r="F4382" s="24" t="str">
        <f>IFERROR(MATCH(A4382,기사별유입!$J$3:$J$3072,0),"")</f>
        <v/>
      </c>
      <c r="G4382" s="24" t="str">
        <f>IF(F4382="","",F4382&amp;"@"&amp;COUNTIF($F$1:F4382,F4382))</f>
        <v/>
      </c>
      <c r="H4382" s="24" t="str">
        <f t="shared" si="68"/>
        <v>Naver.com</v>
      </c>
      <c r="J4382" s="24" t="str">
        <f>IF(F4382="","",INDEX('기사 리스트'!B:B,MATCH("https://skinnonews.com"&amp;A4382,'기사 리스트'!C:C,0)))</f>
        <v/>
      </c>
    </row>
    <row r="4383" spans="1:10">
      <c r="A4383" s="30" t="s">
        <v>4108</v>
      </c>
      <c r="B4383" s="30" t="s">
        <v>2910</v>
      </c>
      <c r="C4383" s="30">
        <v>1</v>
      </c>
      <c r="D4383" s="30">
        <v>1</v>
      </c>
      <c r="F4383" s="24" t="str">
        <f>IFERROR(MATCH(A4383,기사별유입!$J$3:$J$3072,0),"")</f>
        <v/>
      </c>
      <c r="G4383" s="24" t="str">
        <f>IF(F4383="","",F4383&amp;"@"&amp;COUNTIF($F$1:F4383,F4383))</f>
        <v/>
      </c>
      <c r="H4383" s="24" t="str">
        <f t="shared" si="68"/>
        <v>Google 검색</v>
      </c>
      <c r="J4383" s="24" t="str">
        <f>IF(F4383="","",INDEX('기사 리스트'!B:B,MATCH("https://skinnonews.com"&amp;A4383,'기사 리스트'!C:C,0)))</f>
        <v/>
      </c>
    </row>
    <row r="4384" spans="1:10">
      <c r="A4384" s="30" t="s">
        <v>2429</v>
      </c>
      <c r="B4384" s="30" t="s">
        <v>2916</v>
      </c>
      <c r="C4384" s="30">
        <v>1</v>
      </c>
      <c r="D4384" s="30">
        <v>1</v>
      </c>
      <c r="F4384" s="24" t="str">
        <f>IFERROR(MATCH(A4384,기사별유입!$J$3:$J$3072,0),"")</f>
        <v/>
      </c>
      <c r="G4384" s="24" t="str">
        <f>IF(F4384="","",F4384&amp;"@"&amp;COUNTIF($F$1:F4384,F4384))</f>
        <v/>
      </c>
      <c r="H4384" s="24" t="str">
        <f t="shared" si="68"/>
        <v>Bing</v>
      </c>
      <c r="J4384" s="24" t="str">
        <f>IF(F4384="","",INDEX('기사 리스트'!B:B,MATCH("https://skinnonews.com"&amp;A4384,'기사 리스트'!C:C,0)))</f>
        <v/>
      </c>
    </row>
    <row r="4385" spans="1:10">
      <c r="A4385" s="30" t="s">
        <v>1419</v>
      </c>
      <c r="B4385" s="30" t="s">
        <v>2998</v>
      </c>
      <c r="C4385" s="30">
        <v>1</v>
      </c>
      <c r="D4385" s="30">
        <v>1</v>
      </c>
      <c r="F4385" s="24" t="str">
        <f>IFERROR(MATCH(A4385,기사별유입!$J$3:$J$3072,0),"")</f>
        <v/>
      </c>
      <c r="G4385" s="24" t="str">
        <f>IF(F4385="","",F4385&amp;"@"&amp;COUNTIF($F$1:F4385,F4385))</f>
        <v/>
      </c>
      <c r="H4385" s="24" t="str">
        <f t="shared" si="68"/>
        <v>Search.zum.com</v>
      </c>
      <c r="J4385" s="24" t="str">
        <f>IF(F4385="","",INDEX('기사 리스트'!B:B,MATCH("https://skinnonews.com"&amp;A4385,'기사 리스트'!C:C,0)))</f>
        <v/>
      </c>
    </row>
    <row r="4386" spans="1:10">
      <c r="A4386" s="30" t="s">
        <v>4109</v>
      </c>
      <c r="B4386" s="30" t="s">
        <v>2910</v>
      </c>
      <c r="C4386" s="30">
        <v>1</v>
      </c>
      <c r="D4386" s="30">
        <v>1</v>
      </c>
      <c r="F4386" s="24" t="str">
        <f>IFERROR(MATCH(A4386,기사별유입!$J$3:$J$3072,0),"")</f>
        <v/>
      </c>
      <c r="G4386" s="24" t="str">
        <f>IF(F4386="","",F4386&amp;"@"&amp;COUNTIF($F$1:F4386,F4386))</f>
        <v/>
      </c>
      <c r="H4386" s="24" t="str">
        <f t="shared" si="68"/>
        <v>Google 검색</v>
      </c>
      <c r="J4386" s="24" t="str">
        <f>IF(F4386="","",INDEX('기사 리스트'!B:B,MATCH("https://skinnonews.com"&amp;A4386,'기사 리스트'!C:C,0)))</f>
        <v/>
      </c>
    </row>
    <row r="4387" spans="1:10">
      <c r="A4387" s="30" t="s">
        <v>2785</v>
      </c>
      <c r="B4387" s="30" t="s">
        <v>2910</v>
      </c>
      <c r="C4387" s="30">
        <v>1</v>
      </c>
      <c r="D4387" s="30">
        <v>1</v>
      </c>
      <c r="F4387" s="24" t="str">
        <f>IFERROR(MATCH(A4387,기사별유입!$J$3:$J$3072,0),"")</f>
        <v/>
      </c>
      <c r="G4387" s="24" t="str">
        <f>IF(F4387="","",F4387&amp;"@"&amp;COUNTIF($F$1:F4387,F4387))</f>
        <v/>
      </c>
      <c r="H4387" s="24" t="str">
        <f t="shared" si="68"/>
        <v>Google 검색</v>
      </c>
      <c r="J4387" s="24" t="str">
        <f>IF(F4387="","",INDEX('기사 리스트'!B:B,MATCH("https://skinnonews.com"&amp;A4387,'기사 리스트'!C:C,0)))</f>
        <v/>
      </c>
    </row>
    <row r="4388" spans="1:10">
      <c r="A4388" s="30" t="s">
        <v>4110</v>
      </c>
      <c r="B4388" s="30" t="s">
        <v>2910</v>
      </c>
      <c r="C4388" s="30">
        <v>1</v>
      </c>
      <c r="D4388" s="30">
        <v>1</v>
      </c>
      <c r="F4388" s="24" t="str">
        <f>IFERROR(MATCH(A4388,기사별유입!$J$3:$J$3072,0),"")</f>
        <v/>
      </c>
      <c r="G4388" s="24" t="str">
        <f>IF(F4388="","",F4388&amp;"@"&amp;COUNTIF($F$1:F4388,F4388))</f>
        <v/>
      </c>
      <c r="H4388" s="24" t="str">
        <f t="shared" si="68"/>
        <v>Google 검색</v>
      </c>
      <c r="J4388" s="24" t="str">
        <f>IF(F4388="","",INDEX('기사 리스트'!B:B,MATCH("https://skinnonews.com"&amp;A4388,'기사 리스트'!C:C,0)))</f>
        <v/>
      </c>
    </row>
    <row r="4389" spans="1:10">
      <c r="A4389" s="30" t="s">
        <v>1633</v>
      </c>
      <c r="B4389" s="30" t="s">
        <v>2925</v>
      </c>
      <c r="C4389" s="30">
        <v>1</v>
      </c>
      <c r="D4389" s="30">
        <v>1</v>
      </c>
      <c r="F4389" s="24" t="str">
        <f>IFERROR(MATCH(A4389,기사별유입!$J$3:$J$3072,0),"")</f>
        <v/>
      </c>
      <c r="G4389" s="24" t="str">
        <f>IF(F4389="","",F4389&amp;"@"&amp;COUNTIF($F$1:F4389,F4389))</f>
        <v/>
      </c>
      <c r="H4389" s="24" t="str">
        <f t="shared" si="68"/>
        <v>Naver.com</v>
      </c>
      <c r="J4389" s="24" t="str">
        <f>IF(F4389="","",INDEX('기사 리스트'!B:B,MATCH("https://skinnonews.com"&amp;A4389,'기사 리스트'!C:C,0)))</f>
        <v/>
      </c>
    </row>
    <row r="4390" spans="1:10">
      <c r="A4390" s="30" t="s">
        <v>2787</v>
      </c>
      <c r="B4390" s="30" t="s">
        <v>2963</v>
      </c>
      <c r="C4390" s="30">
        <v>1</v>
      </c>
      <c r="D4390" s="30">
        <v>1</v>
      </c>
      <c r="F4390" s="24" t="str">
        <f>IFERROR(MATCH(A4390,기사별유입!$J$3:$J$3072,0),"")</f>
        <v/>
      </c>
      <c r="G4390" s="24" t="str">
        <f>IF(F4390="","",F4390&amp;"@"&amp;COUNTIF($F$1:F4390,F4390))</f>
        <v/>
      </c>
      <c r="H4390" s="24" t="str">
        <f t="shared" si="68"/>
        <v>Daum</v>
      </c>
      <c r="J4390" s="24" t="str">
        <f>IF(F4390="","",INDEX('기사 리스트'!B:B,MATCH("https://skinnonews.com"&amp;A4390,'기사 리스트'!C:C,0)))</f>
        <v/>
      </c>
    </row>
    <row r="4391" spans="1:10">
      <c r="A4391" s="30" t="s">
        <v>3320</v>
      </c>
      <c r="B4391" s="30" t="s">
        <v>2909</v>
      </c>
      <c r="C4391" s="30">
        <v>1</v>
      </c>
      <c r="D4391" s="30">
        <v>1</v>
      </c>
      <c r="F4391" s="24" t="str">
        <f>IFERROR(MATCH(A4391,기사별유입!$J$3:$J$3072,0),"")</f>
        <v/>
      </c>
      <c r="G4391" s="24" t="str">
        <f>IF(F4391="","",F4391&amp;"@"&amp;COUNTIF($F$1:F4391,F4391))</f>
        <v/>
      </c>
      <c r="H4391" s="24" t="str">
        <f t="shared" si="68"/>
        <v>직접유입</v>
      </c>
      <c r="J4391" s="24" t="str">
        <f>IF(F4391="","",INDEX('기사 리스트'!B:B,MATCH("https://skinnonews.com"&amp;A4391,'기사 리스트'!C:C,0)))</f>
        <v/>
      </c>
    </row>
    <row r="4392" spans="1:10">
      <c r="A4392" s="30" t="s">
        <v>4111</v>
      </c>
      <c r="B4392" s="30" t="s">
        <v>2910</v>
      </c>
      <c r="C4392" s="30">
        <v>1</v>
      </c>
      <c r="D4392" s="30">
        <v>1</v>
      </c>
      <c r="F4392" s="24" t="str">
        <f>IFERROR(MATCH(A4392,기사별유입!$J$3:$J$3072,0),"")</f>
        <v/>
      </c>
      <c r="G4392" s="24" t="str">
        <f>IF(F4392="","",F4392&amp;"@"&amp;COUNTIF($F$1:F4392,F4392))</f>
        <v/>
      </c>
      <c r="H4392" s="24" t="str">
        <f t="shared" si="68"/>
        <v>Google 검색</v>
      </c>
      <c r="J4392" s="24" t="str">
        <f>IF(F4392="","",INDEX('기사 리스트'!B:B,MATCH("https://skinnonews.com"&amp;A4392,'기사 리스트'!C:C,0)))</f>
        <v/>
      </c>
    </row>
    <row r="4393" spans="1:10">
      <c r="A4393" s="30" t="s">
        <v>2006</v>
      </c>
      <c r="B4393" s="30" t="s">
        <v>2910</v>
      </c>
      <c r="C4393" s="30">
        <v>1</v>
      </c>
      <c r="D4393" s="30">
        <v>1</v>
      </c>
      <c r="F4393" s="24" t="str">
        <f>IFERROR(MATCH(A4393,기사별유입!$J$3:$J$3072,0),"")</f>
        <v/>
      </c>
      <c r="G4393" s="24" t="str">
        <f>IF(F4393="","",F4393&amp;"@"&amp;COUNTIF($F$1:F4393,F4393))</f>
        <v/>
      </c>
      <c r="H4393" s="24" t="str">
        <f t="shared" si="68"/>
        <v>Google 검색</v>
      </c>
      <c r="J4393" s="24" t="str">
        <f>IF(F4393="","",INDEX('기사 리스트'!B:B,MATCH("https://skinnonews.com"&amp;A4393,'기사 리스트'!C:C,0)))</f>
        <v/>
      </c>
    </row>
    <row r="4394" spans="1:10">
      <c r="A4394" s="30" t="s">
        <v>4112</v>
      </c>
      <c r="B4394" s="30" t="s">
        <v>2910</v>
      </c>
      <c r="C4394" s="30">
        <v>1</v>
      </c>
      <c r="D4394" s="30">
        <v>1</v>
      </c>
      <c r="F4394" s="24" t="str">
        <f>IFERROR(MATCH(A4394,기사별유입!$J$3:$J$3072,0),"")</f>
        <v/>
      </c>
      <c r="G4394" s="24" t="str">
        <f>IF(F4394="","",F4394&amp;"@"&amp;COUNTIF($F$1:F4394,F4394))</f>
        <v/>
      </c>
      <c r="H4394" s="24" t="str">
        <f t="shared" si="68"/>
        <v>Google 검색</v>
      </c>
      <c r="J4394" s="24" t="str">
        <f>IF(F4394="","",INDEX('기사 리스트'!B:B,MATCH("https://skinnonews.com"&amp;A4394,'기사 리스트'!C:C,0)))</f>
        <v/>
      </c>
    </row>
    <row r="4395" spans="1:10">
      <c r="A4395" s="30" t="s">
        <v>3321</v>
      </c>
      <c r="B4395" s="30" t="s">
        <v>2910</v>
      </c>
      <c r="C4395" s="30">
        <v>1</v>
      </c>
      <c r="D4395" s="30">
        <v>1</v>
      </c>
      <c r="F4395" s="24" t="str">
        <f>IFERROR(MATCH(A4395,기사별유입!$J$3:$J$3072,0),"")</f>
        <v/>
      </c>
      <c r="G4395" s="24" t="str">
        <f>IF(F4395="","",F4395&amp;"@"&amp;COUNTIF($F$1:F4395,F4395))</f>
        <v/>
      </c>
      <c r="H4395" s="24" t="str">
        <f t="shared" si="68"/>
        <v>Google 검색</v>
      </c>
      <c r="J4395" s="24" t="str">
        <f>IF(F4395="","",INDEX('기사 리스트'!B:B,MATCH("https://skinnonews.com"&amp;A4395,'기사 리스트'!C:C,0)))</f>
        <v/>
      </c>
    </row>
    <row r="4396" spans="1:10">
      <c r="A4396" s="30" t="s">
        <v>1741</v>
      </c>
      <c r="B4396" s="30" t="s">
        <v>2925</v>
      </c>
      <c r="C4396" s="30">
        <v>1</v>
      </c>
      <c r="D4396" s="30">
        <v>1</v>
      </c>
      <c r="F4396" s="24" t="str">
        <f>IFERROR(MATCH(A4396,기사별유입!$J$3:$J$3072,0),"")</f>
        <v/>
      </c>
      <c r="G4396" s="24" t="str">
        <f>IF(F4396="","",F4396&amp;"@"&amp;COUNTIF($F$1:F4396,F4396))</f>
        <v/>
      </c>
      <c r="H4396" s="24" t="str">
        <f t="shared" si="68"/>
        <v>Naver.com</v>
      </c>
      <c r="J4396" s="24" t="str">
        <f>IF(F4396="","",INDEX('기사 리스트'!B:B,MATCH("https://skinnonews.com"&amp;A4396,'기사 리스트'!C:C,0)))</f>
        <v/>
      </c>
    </row>
    <row r="4397" spans="1:10">
      <c r="A4397" s="30" t="s">
        <v>2788</v>
      </c>
      <c r="B4397" s="30" t="s">
        <v>2911</v>
      </c>
      <c r="C4397" s="30">
        <v>1</v>
      </c>
      <c r="D4397" s="30">
        <v>1</v>
      </c>
      <c r="F4397" s="24" t="str">
        <f>IFERROR(MATCH(A4397,기사별유입!$J$3:$J$3072,0),"")</f>
        <v/>
      </c>
      <c r="G4397" s="24" t="str">
        <f>IF(F4397="","",F4397&amp;"@"&amp;COUNTIF($F$1:F4397,F4397))</f>
        <v/>
      </c>
      <c r="H4397" s="24" t="str">
        <f t="shared" si="68"/>
        <v>Naver 검색</v>
      </c>
      <c r="J4397" s="24" t="str">
        <f>IF(F4397="","",INDEX('기사 리스트'!B:B,MATCH("https://skinnonews.com"&amp;A4397,'기사 리스트'!C:C,0)))</f>
        <v/>
      </c>
    </row>
    <row r="4398" spans="1:10">
      <c r="A4398" s="30" t="s">
        <v>2430</v>
      </c>
      <c r="B4398" s="30" t="s">
        <v>2910</v>
      </c>
      <c r="C4398" s="30">
        <v>1</v>
      </c>
      <c r="D4398" s="30">
        <v>1</v>
      </c>
      <c r="F4398" s="24" t="str">
        <f>IFERROR(MATCH(A4398,기사별유입!$J$3:$J$3072,0),"")</f>
        <v/>
      </c>
      <c r="G4398" s="24" t="str">
        <f>IF(F4398="","",F4398&amp;"@"&amp;COUNTIF($F$1:F4398,F4398))</f>
        <v/>
      </c>
      <c r="H4398" s="24" t="str">
        <f t="shared" si="68"/>
        <v>Google 검색</v>
      </c>
      <c r="J4398" s="24" t="str">
        <f>IF(F4398="","",INDEX('기사 리스트'!B:B,MATCH("https://skinnonews.com"&amp;A4398,'기사 리스트'!C:C,0)))</f>
        <v/>
      </c>
    </row>
    <row r="4399" spans="1:10">
      <c r="A4399" s="30" t="s">
        <v>2580</v>
      </c>
      <c r="B4399" s="30" t="s">
        <v>3413</v>
      </c>
      <c r="C4399" s="30">
        <v>1</v>
      </c>
      <c r="D4399" s="30">
        <v>1</v>
      </c>
      <c r="F4399" s="24" t="str">
        <f>IFERROR(MATCH(A4399,기사별유입!$J$3:$J$3072,0),"")</f>
        <v/>
      </c>
      <c r="G4399" s="24" t="str">
        <f>IF(F4399="","",F4399&amp;"@"&amp;COUNTIF($F$1:F4399,F4399))</f>
        <v/>
      </c>
      <c r="H4399" s="24" t="str">
        <f t="shared" si="68"/>
        <v>Chatgpt.com</v>
      </c>
      <c r="J4399" s="24" t="str">
        <f>IF(F4399="","",INDEX('기사 리스트'!B:B,MATCH("https://skinnonews.com"&amp;A4399,'기사 리스트'!C:C,0)))</f>
        <v/>
      </c>
    </row>
    <row r="4400" spans="1:10">
      <c r="A4400" s="30" t="s">
        <v>3538</v>
      </c>
      <c r="B4400" s="30" t="s">
        <v>2909</v>
      </c>
      <c r="C4400" s="30">
        <v>1</v>
      </c>
      <c r="D4400" s="30">
        <v>1</v>
      </c>
      <c r="F4400" s="24" t="str">
        <f>IFERROR(MATCH(A4400,기사별유입!$J$3:$J$3072,0),"")</f>
        <v/>
      </c>
      <c r="G4400" s="24" t="str">
        <f>IF(F4400="","",F4400&amp;"@"&amp;COUNTIF($F$1:F4400,F4400))</f>
        <v/>
      </c>
      <c r="H4400" s="24" t="str">
        <f t="shared" si="68"/>
        <v>직접유입</v>
      </c>
      <c r="J4400" s="24" t="str">
        <f>IF(F4400="","",INDEX('기사 리스트'!B:B,MATCH("https://skinnonews.com"&amp;A4400,'기사 리스트'!C:C,0)))</f>
        <v/>
      </c>
    </row>
    <row r="4401" spans="1:10">
      <c r="A4401" s="30" t="s">
        <v>3322</v>
      </c>
      <c r="B4401" s="30" t="s">
        <v>2910</v>
      </c>
      <c r="C4401" s="30">
        <v>1</v>
      </c>
      <c r="D4401" s="30">
        <v>1</v>
      </c>
      <c r="F4401" s="24" t="str">
        <f>IFERROR(MATCH(A4401,기사별유입!$J$3:$J$3072,0),"")</f>
        <v/>
      </c>
      <c r="G4401" s="24" t="str">
        <f>IF(F4401="","",F4401&amp;"@"&amp;COUNTIF($F$1:F4401,F4401))</f>
        <v/>
      </c>
      <c r="H4401" s="24" t="str">
        <f t="shared" si="68"/>
        <v>Google 검색</v>
      </c>
      <c r="J4401" s="24" t="str">
        <f>IF(F4401="","",INDEX('기사 리스트'!B:B,MATCH("https://skinnonews.com"&amp;A4401,'기사 리스트'!C:C,0)))</f>
        <v/>
      </c>
    </row>
    <row r="4402" spans="1:10">
      <c r="A4402" s="30" t="s">
        <v>4113</v>
      </c>
      <c r="B4402" s="30" t="s">
        <v>2911</v>
      </c>
      <c r="C4402" s="30">
        <v>1</v>
      </c>
      <c r="D4402" s="30">
        <v>1</v>
      </c>
      <c r="F4402" s="24" t="str">
        <f>IFERROR(MATCH(A4402,기사별유입!$J$3:$J$3072,0),"")</f>
        <v/>
      </c>
      <c r="G4402" s="24" t="str">
        <f>IF(F4402="","",F4402&amp;"@"&amp;COUNTIF($F$1:F4402,F4402))</f>
        <v/>
      </c>
      <c r="H4402" s="24" t="str">
        <f t="shared" si="68"/>
        <v>Naver 검색</v>
      </c>
      <c r="J4402" s="24" t="str">
        <f>IF(F4402="","",INDEX('기사 리스트'!B:B,MATCH("https://skinnonews.com"&amp;A4402,'기사 리스트'!C:C,0)))</f>
        <v/>
      </c>
    </row>
    <row r="4403" spans="1:10">
      <c r="A4403" s="30" t="s">
        <v>1832</v>
      </c>
      <c r="B4403" s="30" t="s">
        <v>2909</v>
      </c>
      <c r="C4403" s="30">
        <v>1</v>
      </c>
      <c r="D4403" s="30">
        <v>1</v>
      </c>
      <c r="F4403" s="24" t="str">
        <f>IFERROR(MATCH(A4403,기사별유입!$J$3:$J$3072,0),"")</f>
        <v/>
      </c>
      <c r="G4403" s="24" t="str">
        <f>IF(F4403="","",F4403&amp;"@"&amp;COUNTIF($F$1:F4403,F4403))</f>
        <v/>
      </c>
      <c r="H4403" s="24" t="str">
        <f t="shared" si="68"/>
        <v>직접유입</v>
      </c>
      <c r="J4403" s="24" t="str">
        <f>IF(F4403="","",INDEX('기사 리스트'!B:B,MATCH("https://skinnonews.com"&amp;A4403,'기사 리스트'!C:C,0)))</f>
        <v/>
      </c>
    </row>
    <row r="4404" spans="1:10">
      <c r="A4404" s="30" t="s">
        <v>1832</v>
      </c>
      <c r="B4404" s="30" t="s">
        <v>2916</v>
      </c>
      <c r="C4404" s="30">
        <v>1</v>
      </c>
      <c r="D4404" s="30">
        <v>1</v>
      </c>
      <c r="F4404" s="24" t="str">
        <f>IFERROR(MATCH(A4404,기사별유입!$J$3:$J$3072,0),"")</f>
        <v/>
      </c>
      <c r="G4404" s="24" t="str">
        <f>IF(F4404="","",F4404&amp;"@"&amp;COUNTIF($F$1:F4404,F4404))</f>
        <v/>
      </c>
      <c r="H4404" s="24" t="str">
        <f t="shared" si="68"/>
        <v>Bing</v>
      </c>
      <c r="J4404" s="24" t="str">
        <f>IF(F4404="","",INDEX('기사 리스트'!B:B,MATCH("https://skinnonews.com"&amp;A4404,'기사 리스트'!C:C,0)))</f>
        <v/>
      </c>
    </row>
    <row r="4405" spans="1:10">
      <c r="A4405" s="30" t="s">
        <v>1614</v>
      </c>
      <c r="B4405" s="30" t="s">
        <v>2909</v>
      </c>
      <c r="C4405" s="30">
        <v>1</v>
      </c>
      <c r="D4405" s="30">
        <v>1</v>
      </c>
      <c r="F4405" s="24" t="str">
        <f>IFERROR(MATCH(A4405,기사별유입!$J$3:$J$3072,0),"")</f>
        <v/>
      </c>
      <c r="G4405" s="24" t="str">
        <f>IF(F4405="","",F4405&amp;"@"&amp;COUNTIF($F$1:F4405,F4405))</f>
        <v/>
      </c>
      <c r="H4405" s="24" t="str">
        <f t="shared" si="68"/>
        <v>직접유입</v>
      </c>
      <c r="J4405" s="24" t="str">
        <f>IF(F4405="","",INDEX('기사 리스트'!B:B,MATCH("https://skinnonews.com"&amp;A4405,'기사 리스트'!C:C,0)))</f>
        <v/>
      </c>
    </row>
    <row r="4406" spans="1:10">
      <c r="A4406" s="30" t="s">
        <v>1614</v>
      </c>
      <c r="B4406" s="30" t="s">
        <v>2916</v>
      </c>
      <c r="C4406" s="30">
        <v>1</v>
      </c>
      <c r="D4406" s="30">
        <v>1</v>
      </c>
      <c r="F4406" s="24" t="str">
        <f>IFERROR(MATCH(A4406,기사별유입!$J$3:$J$3072,0),"")</f>
        <v/>
      </c>
      <c r="G4406" s="24" t="str">
        <f>IF(F4406="","",F4406&amp;"@"&amp;COUNTIF($F$1:F4406,F4406))</f>
        <v/>
      </c>
      <c r="H4406" s="24" t="str">
        <f t="shared" si="68"/>
        <v>Bing</v>
      </c>
      <c r="J4406" s="24" t="str">
        <f>IF(F4406="","",INDEX('기사 리스트'!B:B,MATCH("https://skinnonews.com"&amp;A4406,'기사 리스트'!C:C,0)))</f>
        <v/>
      </c>
    </row>
    <row r="4407" spans="1:10">
      <c r="A4407" s="30" t="s">
        <v>1614</v>
      </c>
      <c r="B4407" s="30" t="s">
        <v>2948</v>
      </c>
      <c r="C4407" s="30">
        <v>1</v>
      </c>
      <c r="D4407" s="30">
        <v>1</v>
      </c>
      <c r="F4407" s="24" t="str">
        <f>IFERROR(MATCH(A4407,기사별유입!$J$3:$J$3072,0),"")</f>
        <v/>
      </c>
      <c r="G4407" s="24" t="str">
        <f>IF(F4407="","",F4407&amp;"@"&amp;COUNTIF($F$1:F4407,F4407))</f>
        <v/>
      </c>
      <c r="H4407" s="24" t="str">
        <f t="shared" si="68"/>
        <v>Lens.google.com</v>
      </c>
      <c r="J4407" s="24" t="str">
        <f>IF(F4407="","",INDEX('기사 리스트'!B:B,MATCH("https://skinnonews.com"&amp;A4407,'기사 리스트'!C:C,0)))</f>
        <v/>
      </c>
    </row>
    <row r="4408" spans="1:10">
      <c r="A4408" s="30" t="s">
        <v>1614</v>
      </c>
      <c r="B4408" s="30" t="s">
        <v>2925</v>
      </c>
      <c r="C4408" s="30">
        <v>1</v>
      </c>
      <c r="D4408" s="30">
        <v>1</v>
      </c>
      <c r="F4408" s="24" t="str">
        <f>IFERROR(MATCH(A4408,기사별유입!$J$3:$J$3072,0),"")</f>
        <v/>
      </c>
      <c r="G4408" s="24" t="str">
        <f>IF(F4408="","",F4408&amp;"@"&amp;COUNTIF($F$1:F4408,F4408))</f>
        <v/>
      </c>
      <c r="H4408" s="24" t="str">
        <f t="shared" si="68"/>
        <v>Naver.com</v>
      </c>
      <c r="J4408" s="24" t="str">
        <f>IF(F4408="","",INDEX('기사 리스트'!B:B,MATCH("https://skinnonews.com"&amp;A4408,'기사 리스트'!C:C,0)))</f>
        <v/>
      </c>
    </row>
    <row r="4409" spans="1:10">
      <c r="A4409" s="30" t="s">
        <v>1614</v>
      </c>
      <c r="B4409" s="30" t="s">
        <v>2970</v>
      </c>
      <c r="C4409" s="30">
        <v>1</v>
      </c>
      <c r="D4409" s="30">
        <v>1</v>
      </c>
      <c r="F4409" s="24" t="str">
        <f>IFERROR(MATCH(A4409,기사별유입!$J$3:$J$3072,0),"")</f>
        <v/>
      </c>
      <c r="G4409" s="24" t="str">
        <f>IF(F4409="","",F4409&amp;"@"&amp;COUNTIF($F$1:F4409,F4409))</f>
        <v/>
      </c>
      <c r="H4409" s="24" t="str">
        <f t="shared" si="68"/>
        <v>Wrtn.ai</v>
      </c>
      <c r="J4409" s="24" t="str">
        <f>IF(F4409="","",INDEX('기사 리스트'!B:B,MATCH("https://skinnonews.com"&amp;A4409,'기사 리스트'!C:C,0)))</f>
        <v/>
      </c>
    </row>
    <row r="4410" spans="1:10">
      <c r="A4410" s="30" t="s">
        <v>4114</v>
      </c>
      <c r="B4410" s="30" t="s">
        <v>2910</v>
      </c>
      <c r="C4410" s="30">
        <v>1</v>
      </c>
      <c r="D4410" s="30">
        <v>1</v>
      </c>
      <c r="F4410" s="24" t="str">
        <f>IFERROR(MATCH(A4410,기사별유입!$J$3:$J$3072,0),"")</f>
        <v/>
      </c>
      <c r="G4410" s="24" t="str">
        <f>IF(F4410="","",F4410&amp;"@"&amp;COUNTIF($F$1:F4410,F4410))</f>
        <v/>
      </c>
      <c r="H4410" s="24" t="str">
        <f t="shared" si="68"/>
        <v>Google 검색</v>
      </c>
      <c r="J4410" s="24" t="str">
        <f>IF(F4410="","",INDEX('기사 리스트'!B:B,MATCH("https://skinnonews.com"&amp;A4410,'기사 리스트'!C:C,0)))</f>
        <v/>
      </c>
    </row>
    <row r="4411" spans="1:10">
      <c r="A4411" s="30" t="s">
        <v>4115</v>
      </c>
      <c r="B4411" s="30" t="s">
        <v>2925</v>
      </c>
      <c r="C4411" s="30">
        <v>1</v>
      </c>
      <c r="D4411" s="30">
        <v>1</v>
      </c>
      <c r="F4411" s="24" t="str">
        <f>IFERROR(MATCH(A4411,기사별유입!$J$3:$J$3072,0),"")</f>
        <v/>
      </c>
      <c r="G4411" s="24" t="str">
        <f>IF(F4411="","",F4411&amp;"@"&amp;COUNTIF($F$1:F4411,F4411))</f>
        <v/>
      </c>
      <c r="H4411" s="24" t="str">
        <f t="shared" si="68"/>
        <v>Naver.com</v>
      </c>
      <c r="J4411" s="24" t="str">
        <f>IF(F4411="","",INDEX('기사 리스트'!B:B,MATCH("https://skinnonews.com"&amp;A4411,'기사 리스트'!C:C,0)))</f>
        <v/>
      </c>
    </row>
    <row r="4412" spans="1:10">
      <c r="A4412" s="30" t="s">
        <v>3217</v>
      </c>
      <c r="B4412" s="30" t="s">
        <v>2935</v>
      </c>
      <c r="C4412" s="30">
        <v>1</v>
      </c>
      <c r="D4412" s="30">
        <v>1</v>
      </c>
      <c r="F4412" s="24" t="str">
        <f>IFERROR(MATCH(A4412,기사별유입!$J$3:$J$3072,0),"")</f>
        <v/>
      </c>
      <c r="G4412" s="24" t="str">
        <f>IF(F4412="","",F4412&amp;"@"&amp;COUNTIF($F$1:F4412,F4412))</f>
        <v/>
      </c>
      <c r="H4412" s="24" t="str">
        <f t="shared" si="68"/>
        <v>M.search.naver.com</v>
      </c>
      <c r="J4412" s="24" t="str">
        <f>IF(F4412="","",INDEX('기사 리스트'!B:B,MATCH("https://skinnonews.com"&amp;A4412,'기사 리스트'!C:C,0)))</f>
        <v/>
      </c>
    </row>
    <row r="4413" spans="1:10">
      <c r="A4413" s="30" t="s">
        <v>2204</v>
      </c>
      <c r="B4413" s="30" t="s">
        <v>2909</v>
      </c>
      <c r="C4413" s="30">
        <v>1</v>
      </c>
      <c r="D4413" s="30">
        <v>1</v>
      </c>
      <c r="F4413" s="24" t="str">
        <f>IFERROR(MATCH(A4413,기사별유입!$J$3:$J$3072,0),"")</f>
        <v/>
      </c>
      <c r="G4413" s="24" t="str">
        <f>IF(F4413="","",F4413&amp;"@"&amp;COUNTIF($F$1:F4413,F4413))</f>
        <v/>
      </c>
      <c r="H4413" s="24" t="str">
        <f t="shared" si="68"/>
        <v>직접유입</v>
      </c>
      <c r="J4413" s="24" t="str">
        <f>IF(F4413="","",INDEX('기사 리스트'!B:B,MATCH("https://skinnonews.com"&amp;A4413,'기사 리스트'!C:C,0)))</f>
        <v/>
      </c>
    </row>
    <row r="4414" spans="1:10">
      <c r="A4414" s="30" t="s">
        <v>2431</v>
      </c>
      <c r="B4414" s="30" t="s">
        <v>2910</v>
      </c>
      <c r="C4414" s="30">
        <v>1</v>
      </c>
      <c r="D4414" s="30">
        <v>1</v>
      </c>
      <c r="F4414" s="24" t="str">
        <f>IFERROR(MATCH(A4414,기사별유입!$J$3:$J$3072,0),"")</f>
        <v/>
      </c>
      <c r="G4414" s="24" t="str">
        <f>IF(F4414="","",F4414&amp;"@"&amp;COUNTIF($F$1:F4414,F4414))</f>
        <v/>
      </c>
      <c r="H4414" s="24" t="str">
        <f t="shared" si="68"/>
        <v>Google 검색</v>
      </c>
      <c r="J4414" s="24" t="str">
        <f>IF(F4414="","",INDEX('기사 리스트'!B:B,MATCH("https://skinnonews.com"&amp;A4414,'기사 리스트'!C:C,0)))</f>
        <v/>
      </c>
    </row>
    <row r="4415" spans="1:10">
      <c r="A4415" s="30" t="s">
        <v>4116</v>
      </c>
      <c r="B4415" s="30" t="s">
        <v>2910</v>
      </c>
      <c r="C4415" s="30">
        <v>1</v>
      </c>
      <c r="D4415" s="30">
        <v>1</v>
      </c>
      <c r="F4415" s="24" t="str">
        <f>IFERROR(MATCH(A4415,기사별유입!$J$3:$J$3072,0),"")</f>
        <v/>
      </c>
      <c r="G4415" s="24" t="str">
        <f>IF(F4415="","",F4415&amp;"@"&amp;COUNTIF($F$1:F4415,F4415))</f>
        <v/>
      </c>
      <c r="H4415" s="24" t="str">
        <f t="shared" si="68"/>
        <v>Google 검색</v>
      </c>
      <c r="J4415" s="24" t="str">
        <f>IF(F4415="","",INDEX('기사 리스트'!B:B,MATCH("https://skinnonews.com"&amp;A4415,'기사 리스트'!C:C,0)))</f>
        <v/>
      </c>
    </row>
    <row r="4416" spans="1:10">
      <c r="A4416" s="30" t="s">
        <v>3568</v>
      </c>
      <c r="B4416" s="30" t="s">
        <v>2909</v>
      </c>
      <c r="C4416" s="30">
        <v>1</v>
      </c>
      <c r="D4416" s="30">
        <v>1</v>
      </c>
      <c r="F4416" s="24" t="str">
        <f>IFERROR(MATCH(A4416,기사별유입!$J$3:$J$3072,0),"")</f>
        <v/>
      </c>
      <c r="G4416" s="24" t="str">
        <f>IF(F4416="","",F4416&amp;"@"&amp;COUNTIF($F$1:F4416,F4416))</f>
        <v/>
      </c>
      <c r="H4416" s="24" t="str">
        <f t="shared" si="68"/>
        <v>직접유입</v>
      </c>
      <c r="J4416" s="24" t="str">
        <f>IF(F4416="","",INDEX('기사 리스트'!B:B,MATCH("https://skinnonews.com"&amp;A4416,'기사 리스트'!C:C,0)))</f>
        <v/>
      </c>
    </row>
    <row r="4417" spans="1:10">
      <c r="A4417" s="30" t="s">
        <v>2207</v>
      </c>
      <c r="B4417" s="30" t="s">
        <v>2911</v>
      </c>
      <c r="C4417" s="30">
        <v>1</v>
      </c>
      <c r="D4417" s="30">
        <v>1</v>
      </c>
      <c r="F4417" s="24" t="str">
        <f>IFERROR(MATCH(A4417,기사별유입!$J$3:$J$3072,0),"")</f>
        <v/>
      </c>
      <c r="G4417" s="24" t="str">
        <f>IF(F4417="","",F4417&amp;"@"&amp;COUNTIF($F$1:F4417,F4417))</f>
        <v/>
      </c>
      <c r="H4417" s="24" t="str">
        <f t="shared" si="68"/>
        <v>Naver 검색</v>
      </c>
      <c r="J4417" s="24" t="str">
        <f>IF(F4417="","",INDEX('기사 리스트'!B:B,MATCH("https://skinnonews.com"&amp;A4417,'기사 리스트'!C:C,0)))</f>
        <v/>
      </c>
    </row>
    <row r="4418" spans="1:10">
      <c r="A4418" s="30" t="s">
        <v>4117</v>
      </c>
      <c r="B4418" s="30" t="s">
        <v>2910</v>
      </c>
      <c r="C4418" s="30">
        <v>1</v>
      </c>
      <c r="D4418" s="30">
        <v>1</v>
      </c>
      <c r="F4418" s="24" t="str">
        <f>IFERROR(MATCH(A4418,기사별유입!$J$3:$J$3072,0),"")</f>
        <v/>
      </c>
      <c r="G4418" s="24" t="str">
        <f>IF(F4418="","",F4418&amp;"@"&amp;COUNTIF($F$1:F4418,F4418))</f>
        <v/>
      </c>
      <c r="H4418" s="24" t="str">
        <f t="shared" si="68"/>
        <v>Google 검색</v>
      </c>
      <c r="J4418" s="24" t="str">
        <f>IF(F4418="","",INDEX('기사 리스트'!B:B,MATCH("https://skinnonews.com"&amp;A4418,'기사 리스트'!C:C,0)))</f>
        <v/>
      </c>
    </row>
    <row r="4419" spans="1:10">
      <c r="A4419" s="30" t="s">
        <v>3323</v>
      </c>
      <c r="B4419" s="30" t="s">
        <v>2911</v>
      </c>
      <c r="C4419" s="30">
        <v>1</v>
      </c>
      <c r="D4419" s="30">
        <v>1</v>
      </c>
      <c r="F4419" s="24" t="str">
        <f>IFERROR(MATCH(A4419,기사별유입!$J$3:$J$3072,0),"")</f>
        <v/>
      </c>
      <c r="G4419" s="24" t="str">
        <f>IF(F4419="","",F4419&amp;"@"&amp;COUNTIF($F$1:F4419,F4419))</f>
        <v/>
      </c>
      <c r="H4419" s="24" t="str">
        <f t="shared" ref="H4419:H4482" si="69">IF(B4419="naver","Naver 검색",IF(B4419="google","Google 검색",IF(B4419="(direct)","직접유입",UPPER(LEFT(B4419,1))&amp;MID(B4419,2,99))))</f>
        <v>Naver 검색</v>
      </c>
      <c r="J4419" s="24" t="str">
        <f>IF(F4419="","",INDEX('기사 리스트'!B:B,MATCH("https://skinnonews.com"&amp;A4419,'기사 리스트'!C:C,0)))</f>
        <v/>
      </c>
    </row>
    <row r="4420" spans="1:10">
      <c r="A4420" s="30" t="s">
        <v>2007</v>
      </c>
      <c r="B4420" s="30" t="s">
        <v>2909</v>
      </c>
      <c r="C4420" s="30">
        <v>1</v>
      </c>
      <c r="D4420" s="30">
        <v>1</v>
      </c>
      <c r="F4420" s="24" t="str">
        <f>IFERROR(MATCH(A4420,기사별유입!$J$3:$J$3072,0),"")</f>
        <v/>
      </c>
      <c r="G4420" s="24" t="str">
        <f>IF(F4420="","",F4420&amp;"@"&amp;COUNTIF($F$1:F4420,F4420))</f>
        <v/>
      </c>
      <c r="H4420" s="24" t="str">
        <f t="shared" si="69"/>
        <v>직접유입</v>
      </c>
      <c r="J4420" s="24" t="str">
        <f>IF(F4420="","",INDEX('기사 리스트'!B:B,MATCH("https://skinnonews.com"&amp;A4420,'기사 리스트'!C:C,0)))</f>
        <v/>
      </c>
    </row>
    <row r="4421" spans="1:10">
      <c r="A4421" s="30" t="s">
        <v>4118</v>
      </c>
      <c r="B4421" s="30" t="s">
        <v>2925</v>
      </c>
      <c r="C4421" s="30">
        <v>1</v>
      </c>
      <c r="D4421" s="30">
        <v>1</v>
      </c>
      <c r="F4421" s="24" t="str">
        <f>IFERROR(MATCH(A4421,기사별유입!$J$3:$J$3072,0),"")</f>
        <v/>
      </c>
      <c r="G4421" s="24" t="str">
        <f>IF(F4421="","",F4421&amp;"@"&amp;COUNTIF($F$1:F4421,F4421))</f>
        <v/>
      </c>
      <c r="H4421" s="24" t="str">
        <f t="shared" si="69"/>
        <v>Naver.com</v>
      </c>
      <c r="J4421" s="24" t="str">
        <f>IF(F4421="","",INDEX('기사 리스트'!B:B,MATCH("https://skinnonews.com"&amp;A4421,'기사 리스트'!C:C,0)))</f>
        <v/>
      </c>
    </row>
    <row r="4422" spans="1:10">
      <c r="A4422" s="30" t="s">
        <v>4119</v>
      </c>
      <c r="B4422" s="30" t="s">
        <v>2909</v>
      </c>
      <c r="C4422" s="30">
        <v>1</v>
      </c>
      <c r="D4422" s="30">
        <v>1</v>
      </c>
      <c r="F4422" s="24" t="str">
        <f>IFERROR(MATCH(A4422,기사별유입!$J$3:$J$3072,0),"")</f>
        <v/>
      </c>
      <c r="G4422" s="24" t="str">
        <f>IF(F4422="","",F4422&amp;"@"&amp;COUNTIF($F$1:F4422,F4422))</f>
        <v/>
      </c>
      <c r="H4422" s="24" t="str">
        <f t="shared" si="69"/>
        <v>직접유입</v>
      </c>
      <c r="J4422" s="24" t="str">
        <f>IF(F4422="","",INDEX('기사 리스트'!B:B,MATCH("https://skinnonews.com"&amp;A4422,'기사 리스트'!C:C,0)))</f>
        <v/>
      </c>
    </row>
    <row r="4423" spans="1:10">
      <c r="A4423" s="30" t="s">
        <v>4120</v>
      </c>
      <c r="B4423" s="30" t="s">
        <v>2910</v>
      </c>
      <c r="C4423" s="30">
        <v>1</v>
      </c>
      <c r="D4423" s="30">
        <v>1</v>
      </c>
      <c r="F4423" s="24" t="str">
        <f>IFERROR(MATCH(A4423,기사별유입!$J$3:$J$3072,0),"")</f>
        <v/>
      </c>
      <c r="G4423" s="24" t="str">
        <f>IF(F4423="","",F4423&amp;"@"&amp;COUNTIF($F$1:F4423,F4423))</f>
        <v/>
      </c>
      <c r="H4423" s="24" t="str">
        <f t="shared" si="69"/>
        <v>Google 검색</v>
      </c>
      <c r="J4423" s="24" t="str">
        <f>IF(F4423="","",INDEX('기사 리스트'!B:B,MATCH("https://skinnonews.com"&amp;A4423,'기사 리스트'!C:C,0)))</f>
        <v/>
      </c>
    </row>
    <row r="4424" spans="1:10">
      <c r="A4424" s="30" t="s">
        <v>3324</v>
      </c>
      <c r="B4424" s="30" t="s">
        <v>2911</v>
      </c>
      <c r="C4424" s="30">
        <v>1</v>
      </c>
      <c r="D4424" s="30">
        <v>1</v>
      </c>
      <c r="F4424" s="24" t="str">
        <f>IFERROR(MATCH(A4424,기사별유입!$J$3:$J$3072,0),"")</f>
        <v/>
      </c>
      <c r="G4424" s="24" t="str">
        <f>IF(F4424="","",F4424&amp;"@"&amp;COUNTIF($F$1:F4424,F4424))</f>
        <v/>
      </c>
      <c r="H4424" s="24" t="str">
        <f t="shared" si="69"/>
        <v>Naver 검색</v>
      </c>
      <c r="J4424" s="24" t="str">
        <f>IF(F4424="","",INDEX('기사 리스트'!B:B,MATCH("https://skinnonews.com"&amp;A4424,'기사 리스트'!C:C,0)))</f>
        <v/>
      </c>
    </row>
    <row r="4425" spans="1:10">
      <c r="A4425" s="30" t="s">
        <v>2432</v>
      </c>
      <c r="B4425" s="30" t="s">
        <v>2935</v>
      </c>
      <c r="C4425" s="30">
        <v>1</v>
      </c>
      <c r="D4425" s="30">
        <v>1</v>
      </c>
      <c r="F4425" s="24" t="str">
        <f>IFERROR(MATCH(A4425,기사별유입!$J$3:$J$3072,0),"")</f>
        <v/>
      </c>
      <c r="G4425" s="24" t="str">
        <f>IF(F4425="","",F4425&amp;"@"&amp;COUNTIF($F$1:F4425,F4425))</f>
        <v/>
      </c>
      <c r="H4425" s="24" t="str">
        <f t="shared" si="69"/>
        <v>M.search.naver.com</v>
      </c>
      <c r="J4425" s="24" t="str">
        <f>IF(F4425="","",INDEX('기사 리스트'!B:B,MATCH("https://skinnonews.com"&amp;A4425,'기사 리스트'!C:C,0)))</f>
        <v/>
      </c>
    </row>
    <row r="4426" spans="1:10">
      <c r="A4426" s="30" t="s">
        <v>2432</v>
      </c>
      <c r="B4426" s="30" t="s">
        <v>2911</v>
      </c>
      <c r="C4426" s="30">
        <v>1</v>
      </c>
      <c r="D4426" s="30">
        <v>1</v>
      </c>
      <c r="F4426" s="24" t="str">
        <f>IFERROR(MATCH(A4426,기사별유입!$J$3:$J$3072,0),"")</f>
        <v/>
      </c>
      <c r="G4426" s="24" t="str">
        <f>IF(F4426="","",F4426&amp;"@"&amp;COUNTIF($F$1:F4426,F4426))</f>
        <v/>
      </c>
      <c r="H4426" s="24" t="str">
        <f t="shared" si="69"/>
        <v>Naver 검색</v>
      </c>
      <c r="J4426" s="24" t="str">
        <f>IF(F4426="","",INDEX('기사 리스트'!B:B,MATCH("https://skinnonews.com"&amp;A4426,'기사 리스트'!C:C,0)))</f>
        <v/>
      </c>
    </row>
    <row r="4427" spans="1:10">
      <c r="A4427" s="30" t="s">
        <v>4121</v>
      </c>
      <c r="B4427" s="30" t="s">
        <v>2910</v>
      </c>
      <c r="C4427" s="30">
        <v>1</v>
      </c>
      <c r="D4427" s="30">
        <v>1</v>
      </c>
      <c r="F4427" s="24" t="str">
        <f>IFERROR(MATCH(A4427,기사별유입!$J$3:$J$3072,0),"")</f>
        <v/>
      </c>
      <c r="G4427" s="24" t="str">
        <f>IF(F4427="","",F4427&amp;"@"&amp;COUNTIF($F$1:F4427,F4427))</f>
        <v/>
      </c>
      <c r="H4427" s="24" t="str">
        <f t="shared" si="69"/>
        <v>Google 검색</v>
      </c>
      <c r="J4427" s="24" t="str">
        <f>IF(F4427="","",INDEX('기사 리스트'!B:B,MATCH("https://skinnonews.com"&amp;A4427,'기사 리스트'!C:C,0)))</f>
        <v/>
      </c>
    </row>
    <row r="4428" spans="1:10">
      <c r="A4428" s="30" t="s">
        <v>2307</v>
      </c>
      <c r="B4428" s="30" t="s">
        <v>2911</v>
      </c>
      <c r="C4428" s="30">
        <v>1</v>
      </c>
      <c r="D4428" s="30">
        <v>1</v>
      </c>
      <c r="F4428" s="24" t="str">
        <f>IFERROR(MATCH(A4428,기사별유입!$J$3:$J$3072,0),"")</f>
        <v/>
      </c>
      <c r="G4428" s="24" t="str">
        <f>IF(F4428="","",F4428&amp;"@"&amp;COUNTIF($F$1:F4428,F4428))</f>
        <v/>
      </c>
      <c r="H4428" s="24" t="str">
        <f t="shared" si="69"/>
        <v>Naver 검색</v>
      </c>
      <c r="J4428" s="24" t="str">
        <f>IF(F4428="","",INDEX('기사 리스트'!B:B,MATCH("https://skinnonews.com"&amp;A4428,'기사 리스트'!C:C,0)))</f>
        <v/>
      </c>
    </row>
    <row r="4429" spans="1:10">
      <c r="A4429" s="30" t="s">
        <v>2581</v>
      </c>
      <c r="B4429" s="30" t="s">
        <v>2911</v>
      </c>
      <c r="C4429" s="30">
        <v>1</v>
      </c>
      <c r="D4429" s="30">
        <v>1</v>
      </c>
      <c r="F4429" s="24" t="str">
        <f>IFERROR(MATCH(A4429,기사별유입!$J$3:$J$3072,0),"")</f>
        <v/>
      </c>
      <c r="G4429" s="24" t="str">
        <f>IF(F4429="","",F4429&amp;"@"&amp;COUNTIF($F$1:F4429,F4429))</f>
        <v/>
      </c>
      <c r="H4429" s="24" t="str">
        <f t="shared" si="69"/>
        <v>Naver 검색</v>
      </c>
      <c r="J4429" s="24" t="str">
        <f>IF(F4429="","",INDEX('기사 리스트'!B:B,MATCH("https://skinnonews.com"&amp;A4429,'기사 리스트'!C:C,0)))</f>
        <v/>
      </c>
    </row>
    <row r="4430" spans="1:10">
      <c r="A4430" s="30" t="s">
        <v>2581</v>
      </c>
      <c r="B4430" s="30" t="s">
        <v>2925</v>
      </c>
      <c r="C4430" s="30">
        <v>1</v>
      </c>
      <c r="D4430" s="30">
        <v>1</v>
      </c>
      <c r="F4430" s="24" t="str">
        <f>IFERROR(MATCH(A4430,기사별유입!$J$3:$J$3072,0),"")</f>
        <v/>
      </c>
      <c r="G4430" s="24" t="str">
        <f>IF(F4430="","",F4430&amp;"@"&amp;COUNTIF($F$1:F4430,F4430))</f>
        <v/>
      </c>
      <c r="H4430" s="24" t="str">
        <f t="shared" si="69"/>
        <v>Naver.com</v>
      </c>
      <c r="J4430" s="24" t="str">
        <f>IF(F4430="","",INDEX('기사 리스트'!B:B,MATCH("https://skinnonews.com"&amp;A4430,'기사 리스트'!C:C,0)))</f>
        <v/>
      </c>
    </row>
    <row r="4431" spans="1:10">
      <c r="A4431" s="30" t="s">
        <v>2582</v>
      </c>
      <c r="B4431" s="30" t="s">
        <v>2911</v>
      </c>
      <c r="C4431" s="30">
        <v>1</v>
      </c>
      <c r="D4431" s="30">
        <v>1</v>
      </c>
      <c r="F4431" s="24" t="str">
        <f>IFERROR(MATCH(A4431,기사별유입!$J$3:$J$3072,0),"")</f>
        <v/>
      </c>
      <c r="G4431" s="24" t="str">
        <f>IF(F4431="","",F4431&amp;"@"&amp;COUNTIF($F$1:F4431,F4431))</f>
        <v/>
      </c>
      <c r="H4431" s="24" t="str">
        <f t="shared" si="69"/>
        <v>Naver 검색</v>
      </c>
      <c r="J4431" s="24" t="str">
        <f>IF(F4431="","",INDEX('기사 리스트'!B:B,MATCH("https://skinnonews.com"&amp;A4431,'기사 리스트'!C:C,0)))</f>
        <v/>
      </c>
    </row>
    <row r="4432" spans="1:10">
      <c r="A4432" s="30" t="s">
        <v>3156</v>
      </c>
      <c r="B4432" s="30" t="s">
        <v>2910</v>
      </c>
      <c r="C4432" s="30">
        <v>1</v>
      </c>
      <c r="D4432" s="30">
        <v>1</v>
      </c>
      <c r="F4432" s="24" t="str">
        <f>IFERROR(MATCH(A4432,기사별유입!$J$3:$J$3072,0),"")</f>
        <v/>
      </c>
      <c r="G4432" s="24" t="str">
        <f>IF(F4432="","",F4432&amp;"@"&amp;COUNTIF($F$1:F4432,F4432))</f>
        <v/>
      </c>
      <c r="H4432" s="24" t="str">
        <f t="shared" si="69"/>
        <v>Google 검색</v>
      </c>
      <c r="J4432" s="24" t="str">
        <f>IF(F4432="","",INDEX('기사 리스트'!B:B,MATCH("https://skinnonews.com"&amp;A4432,'기사 리스트'!C:C,0)))</f>
        <v/>
      </c>
    </row>
    <row r="4433" spans="1:10">
      <c r="A4433" s="30" t="s">
        <v>3156</v>
      </c>
      <c r="B4433" s="30" t="s">
        <v>2911</v>
      </c>
      <c r="C4433" s="30">
        <v>1</v>
      </c>
      <c r="D4433" s="30">
        <v>1</v>
      </c>
      <c r="F4433" s="24" t="str">
        <f>IFERROR(MATCH(A4433,기사별유입!$J$3:$J$3072,0),"")</f>
        <v/>
      </c>
      <c r="G4433" s="24" t="str">
        <f>IF(F4433="","",F4433&amp;"@"&amp;COUNTIF($F$1:F4433,F4433))</f>
        <v/>
      </c>
      <c r="H4433" s="24" t="str">
        <f t="shared" si="69"/>
        <v>Naver 검색</v>
      </c>
      <c r="J4433" s="24" t="str">
        <f>IF(F4433="","",INDEX('기사 리스트'!B:B,MATCH("https://skinnonews.com"&amp;A4433,'기사 리스트'!C:C,0)))</f>
        <v/>
      </c>
    </row>
    <row r="4434" spans="1:10">
      <c r="A4434" s="30" t="s">
        <v>4122</v>
      </c>
      <c r="B4434" s="30" t="s">
        <v>2910</v>
      </c>
      <c r="C4434" s="30">
        <v>1</v>
      </c>
      <c r="D4434" s="30">
        <v>1</v>
      </c>
      <c r="F4434" s="24" t="str">
        <f>IFERROR(MATCH(A4434,기사별유입!$J$3:$J$3072,0),"")</f>
        <v/>
      </c>
      <c r="G4434" s="24" t="str">
        <f>IF(F4434="","",F4434&amp;"@"&amp;COUNTIF($F$1:F4434,F4434))</f>
        <v/>
      </c>
      <c r="H4434" s="24" t="str">
        <f t="shared" si="69"/>
        <v>Google 검색</v>
      </c>
      <c r="J4434" s="24" t="str">
        <f>IF(F4434="","",INDEX('기사 리스트'!B:B,MATCH("https://skinnonews.com"&amp;A4434,'기사 리스트'!C:C,0)))</f>
        <v/>
      </c>
    </row>
    <row r="4435" spans="1:10">
      <c r="A4435" s="30" t="s">
        <v>3503</v>
      </c>
      <c r="B4435" s="30" t="s">
        <v>3413</v>
      </c>
      <c r="C4435" s="30">
        <v>1</v>
      </c>
      <c r="D4435" s="30">
        <v>1</v>
      </c>
      <c r="F4435" s="24" t="str">
        <f>IFERROR(MATCH(A4435,기사별유입!$J$3:$J$3072,0),"")</f>
        <v/>
      </c>
      <c r="G4435" s="24" t="str">
        <f>IF(F4435="","",F4435&amp;"@"&amp;COUNTIF($F$1:F4435,F4435))</f>
        <v/>
      </c>
      <c r="H4435" s="24" t="str">
        <f t="shared" si="69"/>
        <v>Chatgpt.com</v>
      </c>
      <c r="J4435" s="24" t="str">
        <f>IF(F4435="","",INDEX('기사 리스트'!B:B,MATCH("https://skinnonews.com"&amp;A4435,'기사 리스트'!C:C,0)))</f>
        <v/>
      </c>
    </row>
    <row r="4436" spans="1:10">
      <c r="A4436" s="30" t="s">
        <v>2106</v>
      </c>
      <c r="B4436" s="30" t="s">
        <v>2916</v>
      </c>
      <c r="C4436" s="30">
        <v>1</v>
      </c>
      <c r="D4436" s="30">
        <v>1</v>
      </c>
      <c r="F4436" s="24" t="str">
        <f>IFERROR(MATCH(A4436,기사별유입!$J$3:$J$3072,0),"")</f>
        <v/>
      </c>
      <c r="G4436" s="24" t="str">
        <f>IF(F4436="","",F4436&amp;"@"&amp;COUNTIF($F$1:F4436,F4436))</f>
        <v/>
      </c>
      <c r="H4436" s="24" t="str">
        <f t="shared" si="69"/>
        <v>Bing</v>
      </c>
      <c r="J4436" s="24" t="str">
        <f>IF(F4436="","",INDEX('기사 리스트'!B:B,MATCH("https://skinnonews.com"&amp;A4436,'기사 리스트'!C:C,0)))</f>
        <v/>
      </c>
    </row>
    <row r="4437" spans="1:10">
      <c r="A4437" s="30" t="s">
        <v>4123</v>
      </c>
      <c r="B4437" s="30" t="s">
        <v>2910</v>
      </c>
      <c r="C4437" s="30">
        <v>1</v>
      </c>
      <c r="D4437" s="30">
        <v>1</v>
      </c>
      <c r="F4437" s="24" t="str">
        <f>IFERROR(MATCH(A4437,기사별유입!$J$3:$J$3072,0),"")</f>
        <v/>
      </c>
      <c r="G4437" s="24" t="str">
        <f>IF(F4437="","",F4437&amp;"@"&amp;COUNTIF($F$1:F4437,F4437))</f>
        <v/>
      </c>
      <c r="H4437" s="24" t="str">
        <f t="shared" si="69"/>
        <v>Google 검색</v>
      </c>
      <c r="J4437" s="24" t="str">
        <f>IF(F4437="","",INDEX('기사 리스트'!B:B,MATCH("https://skinnonews.com"&amp;A4437,'기사 리스트'!C:C,0)))</f>
        <v/>
      </c>
    </row>
    <row r="4438" spans="1:10">
      <c r="A4438" s="30" t="s">
        <v>1562</v>
      </c>
      <c r="B4438" s="30" t="s">
        <v>2918</v>
      </c>
      <c r="C4438" s="30">
        <v>1</v>
      </c>
      <c r="D4438" s="30">
        <v>1</v>
      </c>
      <c r="F4438" s="24" t="str">
        <f>IFERROR(MATCH(A4438,기사별유입!$J$3:$J$3072,0),"")</f>
        <v/>
      </c>
      <c r="G4438" s="24" t="str">
        <f>IF(F4438="","",F4438&amp;"@"&amp;COUNTIF($F$1:F4438,F4438))</f>
        <v/>
      </c>
      <c r="H4438" s="24" t="str">
        <f t="shared" si="69"/>
        <v>Skenergy.com</v>
      </c>
      <c r="J4438" s="24" t="str">
        <f>IF(F4438="","",INDEX('기사 리스트'!B:B,MATCH("https://skinnonews.com"&amp;A4438,'기사 리스트'!C:C,0)))</f>
        <v/>
      </c>
    </row>
    <row r="4439" spans="1:10">
      <c r="A4439" s="30" t="s">
        <v>1742</v>
      </c>
      <c r="B4439" s="30" t="s">
        <v>2909</v>
      </c>
      <c r="C4439" s="30">
        <v>1</v>
      </c>
      <c r="D4439" s="30">
        <v>1</v>
      </c>
      <c r="F4439" s="24" t="str">
        <f>IFERROR(MATCH(A4439,기사별유입!$J$3:$J$3072,0),"")</f>
        <v/>
      </c>
      <c r="G4439" s="24" t="str">
        <f>IF(F4439="","",F4439&amp;"@"&amp;COUNTIF($F$1:F4439,F4439))</f>
        <v/>
      </c>
      <c r="H4439" s="24" t="str">
        <f t="shared" si="69"/>
        <v>직접유입</v>
      </c>
      <c r="J4439" s="24" t="str">
        <f>IF(F4439="","",INDEX('기사 리스트'!B:B,MATCH("https://skinnonews.com"&amp;A4439,'기사 리스트'!C:C,0)))</f>
        <v/>
      </c>
    </row>
    <row r="4440" spans="1:10">
      <c r="A4440" s="30" t="s">
        <v>2107</v>
      </c>
      <c r="B4440" s="30" t="s">
        <v>2909</v>
      </c>
      <c r="C4440" s="30">
        <v>1</v>
      </c>
      <c r="D4440" s="30">
        <v>1</v>
      </c>
      <c r="F4440" s="24" t="str">
        <f>IFERROR(MATCH(A4440,기사별유입!$J$3:$J$3072,0),"")</f>
        <v/>
      </c>
      <c r="G4440" s="24" t="str">
        <f>IF(F4440="","",F4440&amp;"@"&amp;COUNTIF($F$1:F4440,F4440))</f>
        <v/>
      </c>
      <c r="H4440" s="24" t="str">
        <f t="shared" si="69"/>
        <v>직접유입</v>
      </c>
      <c r="J4440" s="24" t="str">
        <f>IF(F4440="","",INDEX('기사 리스트'!B:B,MATCH("https://skinnonews.com"&amp;A4440,'기사 리스트'!C:C,0)))</f>
        <v/>
      </c>
    </row>
    <row r="4441" spans="1:10">
      <c r="A4441" s="30" t="s">
        <v>3325</v>
      </c>
      <c r="B4441" s="30" t="s">
        <v>2909</v>
      </c>
      <c r="C4441" s="30">
        <v>1</v>
      </c>
      <c r="D4441" s="30">
        <v>1</v>
      </c>
      <c r="F4441" s="24" t="str">
        <f>IFERROR(MATCH(A4441,기사별유입!$J$3:$J$3072,0),"")</f>
        <v/>
      </c>
      <c r="G4441" s="24" t="str">
        <f>IF(F4441="","",F4441&amp;"@"&amp;COUNTIF($F$1:F4441,F4441))</f>
        <v/>
      </c>
      <c r="H4441" s="24" t="str">
        <f t="shared" si="69"/>
        <v>직접유입</v>
      </c>
      <c r="J4441" s="24" t="str">
        <f>IF(F4441="","",INDEX('기사 리스트'!B:B,MATCH("https://skinnonews.com"&amp;A4441,'기사 리스트'!C:C,0)))</f>
        <v/>
      </c>
    </row>
    <row r="4442" spans="1:10">
      <c r="A4442" s="30" t="s">
        <v>3325</v>
      </c>
      <c r="B4442" s="30" t="s">
        <v>2910</v>
      </c>
      <c r="C4442" s="30">
        <v>1</v>
      </c>
      <c r="D4442" s="30">
        <v>1</v>
      </c>
      <c r="F4442" s="24" t="str">
        <f>IFERROR(MATCH(A4442,기사별유입!$J$3:$J$3072,0),"")</f>
        <v/>
      </c>
      <c r="G4442" s="24" t="str">
        <f>IF(F4442="","",F4442&amp;"@"&amp;COUNTIF($F$1:F4442,F4442))</f>
        <v/>
      </c>
      <c r="H4442" s="24" t="str">
        <f t="shared" si="69"/>
        <v>Google 검색</v>
      </c>
      <c r="J4442" s="24" t="str">
        <f>IF(F4442="","",INDEX('기사 리스트'!B:B,MATCH("https://skinnonews.com"&amp;A4442,'기사 리스트'!C:C,0)))</f>
        <v/>
      </c>
    </row>
    <row r="4443" spans="1:10">
      <c r="A4443" s="30" t="s">
        <v>4124</v>
      </c>
      <c r="B4443" s="30" t="s">
        <v>2911</v>
      </c>
      <c r="C4443" s="30">
        <v>1</v>
      </c>
      <c r="D4443" s="30">
        <v>1</v>
      </c>
      <c r="F4443" s="24" t="str">
        <f>IFERROR(MATCH(A4443,기사별유입!$J$3:$J$3072,0),"")</f>
        <v/>
      </c>
      <c r="G4443" s="24" t="str">
        <f>IF(F4443="","",F4443&amp;"@"&amp;COUNTIF($F$1:F4443,F4443))</f>
        <v/>
      </c>
      <c r="H4443" s="24" t="str">
        <f t="shared" si="69"/>
        <v>Naver 검색</v>
      </c>
      <c r="J4443" s="24" t="str">
        <f>IF(F4443="","",INDEX('기사 리스트'!B:B,MATCH("https://skinnonews.com"&amp;A4443,'기사 리스트'!C:C,0)))</f>
        <v/>
      </c>
    </row>
    <row r="4444" spans="1:10">
      <c r="A4444" s="30" t="s">
        <v>1593</v>
      </c>
      <c r="B4444" s="30" t="s">
        <v>2911</v>
      </c>
      <c r="C4444" s="30">
        <v>1</v>
      </c>
      <c r="D4444" s="30">
        <v>1</v>
      </c>
      <c r="F4444" s="24" t="str">
        <f>IFERROR(MATCH(A4444,기사별유입!$J$3:$J$3072,0),"")</f>
        <v/>
      </c>
      <c r="G4444" s="24" t="str">
        <f>IF(F4444="","",F4444&amp;"@"&amp;COUNTIF($F$1:F4444,F4444))</f>
        <v/>
      </c>
      <c r="H4444" s="24" t="str">
        <f t="shared" si="69"/>
        <v>Naver 검색</v>
      </c>
      <c r="J4444" s="24" t="str">
        <f>IF(F4444="","",INDEX('기사 리스트'!B:B,MATCH("https://skinnonews.com"&amp;A4444,'기사 리스트'!C:C,0)))</f>
        <v/>
      </c>
    </row>
    <row r="4445" spans="1:10">
      <c r="A4445" s="30" t="s">
        <v>2789</v>
      </c>
      <c r="B4445" s="30" t="s">
        <v>2925</v>
      </c>
      <c r="C4445" s="30">
        <v>1</v>
      </c>
      <c r="D4445" s="30">
        <v>1</v>
      </c>
      <c r="F4445" s="24" t="str">
        <f>IFERROR(MATCH(A4445,기사별유입!$J$3:$J$3072,0),"")</f>
        <v/>
      </c>
      <c r="G4445" s="24" t="str">
        <f>IF(F4445="","",F4445&amp;"@"&amp;COUNTIF($F$1:F4445,F4445))</f>
        <v/>
      </c>
      <c r="H4445" s="24" t="str">
        <f t="shared" si="69"/>
        <v>Naver.com</v>
      </c>
      <c r="J4445" s="24" t="str">
        <f>IF(F4445="","",INDEX('기사 리스트'!B:B,MATCH("https://skinnonews.com"&amp;A4445,'기사 리스트'!C:C,0)))</f>
        <v/>
      </c>
    </row>
    <row r="4446" spans="1:10">
      <c r="A4446" s="30" t="s">
        <v>1438</v>
      </c>
      <c r="B4446" s="30" t="s">
        <v>2909</v>
      </c>
      <c r="C4446" s="30">
        <v>1</v>
      </c>
      <c r="D4446" s="30">
        <v>1</v>
      </c>
      <c r="F4446" s="24" t="str">
        <f>IFERROR(MATCH(A4446,기사별유입!$J$3:$J$3072,0),"")</f>
        <v/>
      </c>
      <c r="G4446" s="24" t="str">
        <f>IF(F4446="","",F4446&amp;"@"&amp;COUNTIF($F$1:F4446,F4446))</f>
        <v/>
      </c>
      <c r="H4446" s="24" t="str">
        <f t="shared" si="69"/>
        <v>직접유입</v>
      </c>
      <c r="J4446" s="24" t="str">
        <f>IF(F4446="","",INDEX('기사 리스트'!B:B,MATCH("https://skinnonews.com"&amp;A4446,'기사 리스트'!C:C,0)))</f>
        <v/>
      </c>
    </row>
    <row r="4447" spans="1:10">
      <c r="A4447" s="30" t="s">
        <v>2790</v>
      </c>
      <c r="B4447" s="30" t="s">
        <v>2913</v>
      </c>
      <c r="C4447" s="30">
        <v>1</v>
      </c>
      <c r="D4447" s="30">
        <v>1</v>
      </c>
      <c r="F4447" s="24" t="str">
        <f>IFERROR(MATCH(A4447,기사별유입!$J$3:$J$3072,0),"")</f>
        <v/>
      </c>
      <c r="G4447" s="24" t="str">
        <f>IF(F4447="","",F4447&amp;"@"&amp;COUNTIF($F$1:F4447,F4447))</f>
        <v/>
      </c>
      <c r="H4447" s="24" t="str">
        <f t="shared" si="69"/>
        <v>Sk-on.com</v>
      </c>
      <c r="J4447" s="24" t="str">
        <f>IF(F4447="","",INDEX('기사 리스트'!B:B,MATCH("https://skinnonews.com"&amp;A4447,'기사 리스트'!C:C,0)))</f>
        <v/>
      </c>
    </row>
    <row r="4448" spans="1:10">
      <c r="A4448" s="30" t="s">
        <v>2210</v>
      </c>
      <c r="B4448" s="30" t="s">
        <v>2910</v>
      </c>
      <c r="C4448" s="30">
        <v>1</v>
      </c>
      <c r="D4448" s="30">
        <v>1</v>
      </c>
      <c r="F4448" s="24" t="str">
        <f>IFERROR(MATCH(A4448,기사별유입!$J$3:$J$3072,0),"")</f>
        <v/>
      </c>
      <c r="G4448" s="24" t="str">
        <f>IF(F4448="","",F4448&amp;"@"&amp;COUNTIF($F$1:F4448,F4448))</f>
        <v/>
      </c>
      <c r="H4448" s="24" t="str">
        <f t="shared" si="69"/>
        <v>Google 검색</v>
      </c>
      <c r="J4448" s="24" t="str">
        <f>IF(F4448="","",INDEX('기사 리스트'!B:B,MATCH("https://skinnonews.com"&amp;A4448,'기사 리스트'!C:C,0)))</f>
        <v/>
      </c>
    </row>
    <row r="4449" spans="1:10">
      <c r="A4449" s="30" t="s">
        <v>2791</v>
      </c>
      <c r="B4449" s="30" t="s">
        <v>2910</v>
      </c>
      <c r="C4449" s="30">
        <v>1</v>
      </c>
      <c r="D4449" s="30">
        <v>1</v>
      </c>
      <c r="F4449" s="24" t="str">
        <f>IFERROR(MATCH(A4449,기사별유입!$J$3:$J$3072,0),"")</f>
        <v/>
      </c>
      <c r="G4449" s="24" t="str">
        <f>IF(F4449="","",F4449&amp;"@"&amp;COUNTIF($F$1:F4449,F4449))</f>
        <v/>
      </c>
      <c r="H4449" s="24" t="str">
        <f t="shared" si="69"/>
        <v>Google 검색</v>
      </c>
      <c r="J4449" s="24" t="str">
        <f>IF(F4449="","",INDEX('기사 리스트'!B:B,MATCH("https://skinnonews.com"&amp;A4449,'기사 리스트'!C:C,0)))</f>
        <v/>
      </c>
    </row>
    <row r="4450" spans="1:10">
      <c r="A4450" s="30" t="s">
        <v>2585</v>
      </c>
      <c r="B4450" s="30" t="s">
        <v>2910</v>
      </c>
      <c r="C4450" s="30">
        <v>1</v>
      </c>
      <c r="D4450" s="30">
        <v>1</v>
      </c>
      <c r="F4450" s="24" t="str">
        <f>IFERROR(MATCH(A4450,기사별유입!$J$3:$J$3072,0),"")</f>
        <v/>
      </c>
      <c r="G4450" s="24" t="str">
        <f>IF(F4450="","",F4450&amp;"@"&amp;COUNTIF($F$1:F4450,F4450))</f>
        <v/>
      </c>
      <c r="H4450" s="24" t="str">
        <f t="shared" si="69"/>
        <v>Google 검색</v>
      </c>
      <c r="J4450" s="24" t="str">
        <f>IF(F4450="","",INDEX('기사 리스트'!B:B,MATCH("https://skinnonews.com"&amp;A4450,'기사 리스트'!C:C,0)))</f>
        <v/>
      </c>
    </row>
    <row r="4451" spans="1:10">
      <c r="A4451" s="30" t="s">
        <v>2792</v>
      </c>
      <c r="B4451" s="30" t="s">
        <v>2911</v>
      </c>
      <c r="C4451" s="30">
        <v>1</v>
      </c>
      <c r="D4451" s="30">
        <v>1</v>
      </c>
      <c r="F4451" s="24" t="str">
        <f>IFERROR(MATCH(A4451,기사별유입!$J$3:$J$3072,0),"")</f>
        <v/>
      </c>
      <c r="G4451" s="24" t="str">
        <f>IF(F4451="","",F4451&amp;"@"&amp;COUNTIF($F$1:F4451,F4451))</f>
        <v/>
      </c>
      <c r="H4451" s="24" t="str">
        <f t="shared" si="69"/>
        <v>Naver 검색</v>
      </c>
      <c r="J4451" s="24" t="str">
        <f>IF(F4451="","",INDEX('기사 리스트'!B:B,MATCH("https://skinnonews.com"&amp;A4451,'기사 리스트'!C:C,0)))</f>
        <v/>
      </c>
    </row>
    <row r="4452" spans="1:10">
      <c r="A4452" s="30" t="s">
        <v>1654</v>
      </c>
      <c r="B4452" s="30" t="s">
        <v>2916</v>
      </c>
      <c r="C4452" s="30">
        <v>1</v>
      </c>
      <c r="D4452" s="30">
        <v>1</v>
      </c>
      <c r="F4452" s="24" t="str">
        <f>IFERROR(MATCH(A4452,기사별유입!$J$3:$J$3072,0),"")</f>
        <v/>
      </c>
      <c r="G4452" s="24" t="str">
        <f>IF(F4452="","",F4452&amp;"@"&amp;COUNTIF($F$1:F4452,F4452))</f>
        <v/>
      </c>
      <c r="H4452" s="24" t="str">
        <f t="shared" si="69"/>
        <v>Bing</v>
      </c>
      <c r="J4452" s="24" t="str">
        <f>IF(F4452="","",INDEX('기사 리스트'!B:B,MATCH("https://skinnonews.com"&amp;A4452,'기사 리스트'!C:C,0)))</f>
        <v/>
      </c>
    </row>
    <row r="4453" spans="1:10">
      <c r="A4453" s="30" t="s">
        <v>1654</v>
      </c>
      <c r="B4453" s="30" t="s">
        <v>2973</v>
      </c>
      <c r="C4453" s="30">
        <v>1</v>
      </c>
      <c r="D4453" s="30">
        <v>1</v>
      </c>
      <c r="F4453" s="24" t="str">
        <f>IFERROR(MATCH(A4453,기사별유입!$J$3:$J$3072,0),"")</f>
        <v/>
      </c>
      <c r="G4453" s="24" t="str">
        <f>IF(F4453="","",F4453&amp;"@"&amp;COUNTIF($F$1:F4453,F4453))</f>
        <v/>
      </c>
      <c r="H4453" s="24" t="str">
        <f t="shared" si="69"/>
        <v>M.keep.naver.com</v>
      </c>
      <c r="J4453" s="24" t="str">
        <f>IF(F4453="","",INDEX('기사 리스트'!B:B,MATCH("https://skinnonews.com"&amp;A4453,'기사 리스트'!C:C,0)))</f>
        <v/>
      </c>
    </row>
    <row r="4454" spans="1:10">
      <c r="A4454" s="30" t="s">
        <v>2211</v>
      </c>
      <c r="B4454" s="30" t="s">
        <v>2911</v>
      </c>
      <c r="C4454" s="30">
        <v>1</v>
      </c>
      <c r="D4454" s="30">
        <v>1</v>
      </c>
      <c r="F4454" s="24" t="str">
        <f>IFERROR(MATCH(A4454,기사별유입!$J$3:$J$3072,0),"")</f>
        <v/>
      </c>
      <c r="G4454" s="24" t="str">
        <f>IF(F4454="","",F4454&amp;"@"&amp;COUNTIF($F$1:F4454,F4454))</f>
        <v/>
      </c>
      <c r="H4454" s="24" t="str">
        <f t="shared" si="69"/>
        <v>Naver 검색</v>
      </c>
      <c r="J4454" s="24" t="str">
        <f>IF(F4454="","",INDEX('기사 리스트'!B:B,MATCH("https://skinnonews.com"&amp;A4454,'기사 리스트'!C:C,0)))</f>
        <v/>
      </c>
    </row>
    <row r="4455" spans="1:10">
      <c r="A4455" s="30" t="s">
        <v>3326</v>
      </c>
      <c r="B4455" s="30" t="s">
        <v>2910</v>
      </c>
      <c r="C4455" s="30">
        <v>1</v>
      </c>
      <c r="D4455" s="30">
        <v>1</v>
      </c>
      <c r="F4455" s="24" t="str">
        <f>IFERROR(MATCH(A4455,기사별유입!$J$3:$J$3072,0),"")</f>
        <v/>
      </c>
      <c r="G4455" s="24" t="str">
        <f>IF(F4455="","",F4455&amp;"@"&amp;COUNTIF($F$1:F4455,F4455))</f>
        <v/>
      </c>
      <c r="H4455" s="24" t="str">
        <f t="shared" si="69"/>
        <v>Google 검색</v>
      </c>
      <c r="J4455" s="24" t="str">
        <f>IF(F4455="","",INDEX('기사 리스트'!B:B,MATCH("https://skinnonews.com"&amp;A4455,'기사 리스트'!C:C,0)))</f>
        <v/>
      </c>
    </row>
    <row r="4456" spans="1:10">
      <c r="A4456" s="30" t="s">
        <v>1487</v>
      </c>
      <c r="B4456" s="30" t="s">
        <v>2916</v>
      </c>
      <c r="C4456" s="30">
        <v>1</v>
      </c>
      <c r="D4456" s="30">
        <v>1</v>
      </c>
      <c r="F4456" s="24" t="str">
        <f>IFERROR(MATCH(A4456,기사별유입!$J$3:$J$3072,0),"")</f>
        <v/>
      </c>
      <c r="G4456" s="24" t="str">
        <f>IF(F4456="","",F4456&amp;"@"&amp;COUNTIF($F$1:F4456,F4456))</f>
        <v/>
      </c>
      <c r="H4456" s="24" t="str">
        <f t="shared" si="69"/>
        <v>Bing</v>
      </c>
      <c r="J4456" s="24" t="str">
        <f>IF(F4456="","",INDEX('기사 리스트'!B:B,MATCH("https://skinnonews.com"&amp;A4456,'기사 리스트'!C:C,0)))</f>
        <v/>
      </c>
    </row>
    <row r="4457" spans="1:10">
      <c r="A4457" s="30" t="s">
        <v>4125</v>
      </c>
      <c r="B4457" s="30" t="s">
        <v>2910</v>
      </c>
      <c r="C4457" s="30">
        <v>1</v>
      </c>
      <c r="D4457" s="30">
        <v>1</v>
      </c>
      <c r="F4457" s="24" t="str">
        <f>IFERROR(MATCH(A4457,기사별유입!$J$3:$J$3072,0),"")</f>
        <v/>
      </c>
      <c r="G4457" s="24" t="str">
        <f>IF(F4457="","",F4457&amp;"@"&amp;COUNTIF($F$1:F4457,F4457))</f>
        <v/>
      </c>
      <c r="H4457" s="24" t="str">
        <f t="shared" si="69"/>
        <v>Google 검색</v>
      </c>
      <c r="J4457" s="24" t="str">
        <f>IF(F4457="","",INDEX('기사 리스트'!B:B,MATCH("https://skinnonews.com"&amp;A4457,'기사 리스트'!C:C,0)))</f>
        <v/>
      </c>
    </row>
    <row r="4458" spans="1:10">
      <c r="A4458" s="30" t="s">
        <v>2310</v>
      </c>
      <c r="B4458" s="30" t="s">
        <v>2916</v>
      </c>
      <c r="C4458" s="30">
        <v>1</v>
      </c>
      <c r="D4458" s="30">
        <v>1</v>
      </c>
      <c r="F4458" s="24" t="str">
        <f>IFERROR(MATCH(A4458,기사별유입!$J$3:$J$3072,0),"")</f>
        <v/>
      </c>
      <c r="G4458" s="24" t="str">
        <f>IF(F4458="","",F4458&amp;"@"&amp;COUNTIF($F$1:F4458,F4458))</f>
        <v/>
      </c>
      <c r="H4458" s="24" t="str">
        <f t="shared" si="69"/>
        <v>Bing</v>
      </c>
      <c r="J4458" s="24" t="str">
        <f>IF(F4458="","",INDEX('기사 리스트'!B:B,MATCH("https://skinnonews.com"&amp;A4458,'기사 리스트'!C:C,0)))</f>
        <v/>
      </c>
    </row>
    <row r="4459" spans="1:10">
      <c r="A4459" s="30" t="s">
        <v>3327</v>
      </c>
      <c r="B4459" s="30" t="s">
        <v>2910</v>
      </c>
      <c r="C4459" s="30">
        <v>1</v>
      </c>
      <c r="D4459" s="30">
        <v>1</v>
      </c>
      <c r="F4459" s="24" t="str">
        <f>IFERROR(MATCH(A4459,기사별유입!$J$3:$J$3072,0),"")</f>
        <v/>
      </c>
      <c r="G4459" s="24" t="str">
        <f>IF(F4459="","",F4459&amp;"@"&amp;COUNTIF($F$1:F4459,F4459))</f>
        <v/>
      </c>
      <c r="H4459" s="24" t="str">
        <f t="shared" si="69"/>
        <v>Google 검색</v>
      </c>
      <c r="J4459" s="24" t="str">
        <f>IF(F4459="","",INDEX('기사 리스트'!B:B,MATCH("https://skinnonews.com"&amp;A4459,'기사 리스트'!C:C,0)))</f>
        <v/>
      </c>
    </row>
    <row r="4460" spans="1:10">
      <c r="A4460" s="30" t="s">
        <v>4126</v>
      </c>
      <c r="B4460" s="30" t="s">
        <v>2910</v>
      </c>
      <c r="C4460" s="30">
        <v>1</v>
      </c>
      <c r="D4460" s="30">
        <v>1</v>
      </c>
      <c r="F4460" s="24" t="str">
        <f>IFERROR(MATCH(A4460,기사별유입!$J$3:$J$3072,0),"")</f>
        <v/>
      </c>
      <c r="G4460" s="24" t="str">
        <f>IF(F4460="","",F4460&amp;"@"&amp;COUNTIF($F$1:F4460,F4460))</f>
        <v/>
      </c>
      <c r="H4460" s="24" t="str">
        <f t="shared" si="69"/>
        <v>Google 검색</v>
      </c>
      <c r="J4460" s="24" t="str">
        <f>IF(F4460="","",INDEX('기사 리스트'!B:B,MATCH("https://skinnonews.com"&amp;A4460,'기사 리스트'!C:C,0)))</f>
        <v/>
      </c>
    </row>
    <row r="4461" spans="1:10">
      <c r="A4461" s="30" t="s">
        <v>2436</v>
      </c>
      <c r="B4461" s="30" t="s">
        <v>2910</v>
      </c>
      <c r="C4461" s="30">
        <v>1</v>
      </c>
      <c r="D4461" s="30">
        <v>1</v>
      </c>
      <c r="F4461" s="24" t="str">
        <f>IFERROR(MATCH(A4461,기사별유입!$J$3:$J$3072,0),"")</f>
        <v/>
      </c>
      <c r="G4461" s="24" t="str">
        <f>IF(F4461="","",F4461&amp;"@"&amp;COUNTIF($F$1:F4461,F4461))</f>
        <v/>
      </c>
      <c r="H4461" s="24" t="str">
        <f t="shared" si="69"/>
        <v>Google 검색</v>
      </c>
      <c r="J4461" s="24" t="str">
        <f>IF(F4461="","",INDEX('기사 리스트'!B:B,MATCH("https://skinnonews.com"&amp;A4461,'기사 리스트'!C:C,0)))</f>
        <v/>
      </c>
    </row>
    <row r="4462" spans="1:10">
      <c r="A4462" s="30" t="s">
        <v>1499</v>
      </c>
      <c r="B4462" s="30" t="s">
        <v>2909</v>
      </c>
      <c r="C4462" s="30">
        <v>1</v>
      </c>
      <c r="D4462" s="30">
        <v>1</v>
      </c>
      <c r="F4462" s="24" t="str">
        <f>IFERROR(MATCH(A4462,기사별유입!$J$3:$J$3072,0),"")</f>
        <v/>
      </c>
      <c r="G4462" s="24" t="str">
        <f>IF(F4462="","",F4462&amp;"@"&amp;COUNTIF($F$1:F4462,F4462))</f>
        <v/>
      </c>
      <c r="H4462" s="24" t="str">
        <f t="shared" si="69"/>
        <v>직접유입</v>
      </c>
      <c r="J4462" s="24" t="str">
        <f>IF(F4462="","",INDEX('기사 리스트'!B:B,MATCH("https://skinnonews.com"&amp;A4462,'기사 리스트'!C:C,0)))</f>
        <v/>
      </c>
    </row>
    <row r="4463" spans="1:10">
      <c r="A4463" s="30" t="s">
        <v>1499</v>
      </c>
      <c r="B4463" s="30" t="s">
        <v>2916</v>
      </c>
      <c r="C4463" s="30">
        <v>1</v>
      </c>
      <c r="D4463" s="30">
        <v>1</v>
      </c>
      <c r="F4463" s="24" t="str">
        <f>IFERROR(MATCH(A4463,기사별유입!$J$3:$J$3072,0),"")</f>
        <v/>
      </c>
      <c r="G4463" s="24" t="str">
        <f>IF(F4463="","",F4463&amp;"@"&amp;COUNTIF($F$1:F4463,F4463))</f>
        <v/>
      </c>
      <c r="H4463" s="24" t="str">
        <f t="shared" si="69"/>
        <v>Bing</v>
      </c>
      <c r="J4463" s="24" t="str">
        <f>IF(F4463="","",INDEX('기사 리스트'!B:B,MATCH("https://skinnonews.com"&amp;A4463,'기사 리스트'!C:C,0)))</f>
        <v/>
      </c>
    </row>
    <row r="4464" spans="1:10">
      <c r="A4464" s="30" t="s">
        <v>1634</v>
      </c>
      <c r="B4464" s="30" t="s">
        <v>2911</v>
      </c>
      <c r="C4464" s="30">
        <v>1</v>
      </c>
      <c r="D4464" s="30">
        <v>1</v>
      </c>
      <c r="F4464" s="24" t="str">
        <f>IFERROR(MATCH(A4464,기사별유입!$J$3:$J$3072,0),"")</f>
        <v/>
      </c>
      <c r="G4464" s="24" t="str">
        <f>IF(F4464="","",F4464&amp;"@"&amp;COUNTIF($F$1:F4464,F4464))</f>
        <v/>
      </c>
      <c r="H4464" s="24" t="str">
        <f t="shared" si="69"/>
        <v>Naver 검색</v>
      </c>
      <c r="J4464" s="24" t="str">
        <f>IF(F4464="","",INDEX('기사 리스트'!B:B,MATCH("https://skinnonews.com"&amp;A4464,'기사 리스트'!C:C,0)))</f>
        <v/>
      </c>
    </row>
    <row r="4465" spans="1:10">
      <c r="A4465" s="30" t="s">
        <v>4127</v>
      </c>
      <c r="B4465" s="30" t="s">
        <v>2910</v>
      </c>
      <c r="C4465" s="30">
        <v>1</v>
      </c>
      <c r="D4465" s="30">
        <v>1</v>
      </c>
      <c r="F4465" s="24" t="str">
        <f>IFERROR(MATCH(A4465,기사별유입!$J$3:$J$3072,0),"")</f>
        <v/>
      </c>
      <c r="G4465" s="24" t="str">
        <f>IF(F4465="","",F4465&amp;"@"&amp;COUNTIF($F$1:F4465,F4465))</f>
        <v/>
      </c>
      <c r="H4465" s="24" t="str">
        <f t="shared" si="69"/>
        <v>Google 검색</v>
      </c>
      <c r="J4465" s="24" t="str">
        <f>IF(F4465="","",INDEX('기사 리스트'!B:B,MATCH("https://skinnonews.com"&amp;A4465,'기사 리스트'!C:C,0)))</f>
        <v/>
      </c>
    </row>
    <row r="4466" spans="1:10">
      <c r="A4466" s="30" t="s">
        <v>4128</v>
      </c>
      <c r="B4466" s="30" t="s">
        <v>2910</v>
      </c>
      <c r="C4466" s="30">
        <v>1</v>
      </c>
      <c r="D4466" s="30">
        <v>1</v>
      </c>
      <c r="F4466" s="24" t="str">
        <f>IFERROR(MATCH(A4466,기사별유입!$J$3:$J$3072,0),"")</f>
        <v/>
      </c>
      <c r="G4466" s="24" t="str">
        <f>IF(F4466="","",F4466&amp;"@"&amp;COUNTIF($F$1:F4466,F4466))</f>
        <v/>
      </c>
      <c r="H4466" s="24" t="str">
        <f t="shared" si="69"/>
        <v>Google 검색</v>
      </c>
      <c r="J4466" s="24" t="str">
        <f>IF(F4466="","",INDEX('기사 리스트'!B:B,MATCH("https://skinnonews.com"&amp;A4466,'기사 리스트'!C:C,0)))</f>
        <v/>
      </c>
    </row>
    <row r="4467" spans="1:10">
      <c r="A4467" s="30" t="s">
        <v>4129</v>
      </c>
      <c r="B4467" s="30" t="s">
        <v>2910</v>
      </c>
      <c r="C4467" s="30">
        <v>1</v>
      </c>
      <c r="D4467" s="30">
        <v>1</v>
      </c>
      <c r="F4467" s="24" t="str">
        <f>IFERROR(MATCH(A4467,기사별유입!$J$3:$J$3072,0),"")</f>
        <v/>
      </c>
      <c r="G4467" s="24" t="str">
        <f>IF(F4467="","",F4467&amp;"@"&amp;COUNTIF($F$1:F4467,F4467))</f>
        <v/>
      </c>
      <c r="H4467" s="24" t="str">
        <f t="shared" si="69"/>
        <v>Google 검색</v>
      </c>
      <c r="J4467" s="24" t="str">
        <f>IF(F4467="","",INDEX('기사 리스트'!B:B,MATCH("https://skinnonews.com"&amp;A4467,'기사 리스트'!C:C,0)))</f>
        <v/>
      </c>
    </row>
    <row r="4468" spans="1:10">
      <c r="A4468" s="30" t="s">
        <v>1520</v>
      </c>
      <c r="B4468" s="30" t="s">
        <v>2916</v>
      </c>
      <c r="C4468" s="30">
        <v>1</v>
      </c>
      <c r="D4468" s="30">
        <v>1</v>
      </c>
      <c r="F4468" s="24" t="str">
        <f>IFERROR(MATCH(A4468,기사별유입!$J$3:$J$3072,0),"")</f>
        <v/>
      </c>
      <c r="G4468" s="24" t="str">
        <f>IF(F4468="","",F4468&amp;"@"&amp;COUNTIF($F$1:F4468,F4468))</f>
        <v/>
      </c>
      <c r="H4468" s="24" t="str">
        <f t="shared" si="69"/>
        <v>Bing</v>
      </c>
      <c r="J4468" s="24" t="str">
        <f>IF(F4468="","",INDEX('기사 리스트'!B:B,MATCH("https://skinnonews.com"&amp;A4468,'기사 리스트'!C:C,0)))</f>
        <v/>
      </c>
    </row>
    <row r="4469" spans="1:10">
      <c r="A4469" s="30" t="s">
        <v>2793</v>
      </c>
      <c r="B4469" s="30" t="s">
        <v>2925</v>
      </c>
      <c r="C4469" s="30">
        <v>1</v>
      </c>
      <c r="D4469" s="30">
        <v>1</v>
      </c>
      <c r="F4469" s="24" t="str">
        <f>IFERROR(MATCH(A4469,기사별유입!$J$3:$J$3072,0),"")</f>
        <v/>
      </c>
      <c r="G4469" s="24" t="str">
        <f>IF(F4469="","",F4469&amp;"@"&amp;COUNTIF($F$1:F4469,F4469))</f>
        <v/>
      </c>
      <c r="H4469" s="24" t="str">
        <f t="shared" si="69"/>
        <v>Naver.com</v>
      </c>
      <c r="J4469" s="24" t="str">
        <f>IF(F4469="","",INDEX('기사 리스트'!B:B,MATCH("https://skinnonews.com"&amp;A4469,'기사 리스트'!C:C,0)))</f>
        <v/>
      </c>
    </row>
    <row r="4470" spans="1:10">
      <c r="A4470" s="30" t="s">
        <v>3143</v>
      </c>
      <c r="B4470" s="30" t="s">
        <v>2910</v>
      </c>
      <c r="C4470" s="30">
        <v>1</v>
      </c>
      <c r="D4470" s="30">
        <v>1</v>
      </c>
      <c r="F4470" s="24" t="str">
        <f>IFERROR(MATCH(A4470,기사별유입!$J$3:$J$3072,0),"")</f>
        <v/>
      </c>
      <c r="G4470" s="24" t="str">
        <f>IF(F4470="","",F4470&amp;"@"&amp;COUNTIF($F$1:F4470,F4470))</f>
        <v/>
      </c>
      <c r="H4470" s="24" t="str">
        <f t="shared" si="69"/>
        <v>Google 검색</v>
      </c>
      <c r="J4470" s="24" t="str">
        <f>IF(F4470="","",INDEX('기사 리스트'!B:B,MATCH("https://skinnonews.com"&amp;A4470,'기사 리스트'!C:C,0)))</f>
        <v/>
      </c>
    </row>
    <row r="4471" spans="1:10">
      <c r="A4471" s="30" t="s">
        <v>3622</v>
      </c>
      <c r="B4471" s="30" t="s">
        <v>2925</v>
      </c>
      <c r="C4471" s="30">
        <v>1</v>
      </c>
      <c r="D4471" s="30">
        <v>1</v>
      </c>
      <c r="F4471" s="24" t="str">
        <f>IFERROR(MATCH(A4471,기사별유입!$J$3:$J$3072,0),"")</f>
        <v/>
      </c>
      <c r="G4471" s="24" t="str">
        <f>IF(F4471="","",F4471&amp;"@"&amp;COUNTIF($F$1:F4471,F4471))</f>
        <v/>
      </c>
      <c r="H4471" s="24" t="str">
        <f t="shared" si="69"/>
        <v>Naver.com</v>
      </c>
      <c r="J4471" s="24" t="str">
        <f>IF(F4471="","",INDEX('기사 리스트'!B:B,MATCH("https://skinnonews.com"&amp;A4471,'기사 리스트'!C:C,0)))</f>
        <v/>
      </c>
    </row>
    <row r="4472" spans="1:10">
      <c r="A4472" s="30" t="s">
        <v>2437</v>
      </c>
      <c r="B4472" s="30" t="s">
        <v>2910</v>
      </c>
      <c r="C4472" s="30">
        <v>1</v>
      </c>
      <c r="D4472" s="30">
        <v>1</v>
      </c>
      <c r="F4472" s="24" t="str">
        <f>IFERROR(MATCH(A4472,기사별유입!$J$3:$J$3072,0),"")</f>
        <v/>
      </c>
      <c r="G4472" s="24" t="str">
        <f>IF(F4472="","",F4472&amp;"@"&amp;COUNTIF($F$1:F4472,F4472))</f>
        <v/>
      </c>
      <c r="H4472" s="24" t="str">
        <f t="shared" si="69"/>
        <v>Google 검색</v>
      </c>
      <c r="J4472" s="24" t="str">
        <f>IF(F4472="","",INDEX('기사 리스트'!B:B,MATCH("https://skinnonews.com"&amp;A4472,'기사 리스트'!C:C,0)))</f>
        <v/>
      </c>
    </row>
    <row r="4473" spans="1:10">
      <c r="A4473" s="30" t="s">
        <v>4130</v>
      </c>
      <c r="B4473" s="30" t="s">
        <v>2910</v>
      </c>
      <c r="C4473" s="30">
        <v>1</v>
      </c>
      <c r="D4473" s="30">
        <v>1</v>
      </c>
      <c r="F4473" s="24" t="str">
        <f>IFERROR(MATCH(A4473,기사별유입!$J$3:$J$3072,0),"")</f>
        <v/>
      </c>
      <c r="G4473" s="24" t="str">
        <f>IF(F4473="","",F4473&amp;"@"&amp;COUNTIF($F$1:F4473,F4473))</f>
        <v/>
      </c>
      <c r="H4473" s="24" t="str">
        <f t="shared" si="69"/>
        <v>Google 검색</v>
      </c>
      <c r="J4473" s="24" t="str">
        <f>IF(F4473="","",INDEX('기사 리스트'!B:B,MATCH("https://skinnonews.com"&amp;A4473,'기사 리스트'!C:C,0)))</f>
        <v/>
      </c>
    </row>
    <row r="4474" spans="1:10">
      <c r="A4474" s="30" t="s">
        <v>2586</v>
      </c>
      <c r="B4474" s="30" t="s">
        <v>2910</v>
      </c>
      <c r="C4474" s="30">
        <v>1</v>
      </c>
      <c r="D4474" s="30">
        <v>1</v>
      </c>
      <c r="F4474" s="24" t="str">
        <f>IFERROR(MATCH(A4474,기사별유입!$J$3:$J$3072,0),"")</f>
        <v/>
      </c>
      <c r="G4474" s="24" t="str">
        <f>IF(F4474="","",F4474&amp;"@"&amp;COUNTIF($F$1:F4474,F4474))</f>
        <v/>
      </c>
      <c r="H4474" s="24" t="str">
        <f t="shared" si="69"/>
        <v>Google 검색</v>
      </c>
      <c r="J4474" s="24" t="str">
        <f>IF(F4474="","",INDEX('기사 리스트'!B:B,MATCH("https://skinnonews.com"&amp;A4474,'기사 리스트'!C:C,0)))</f>
        <v/>
      </c>
    </row>
    <row r="4475" spans="1:10">
      <c r="A4475" s="30" t="s">
        <v>2312</v>
      </c>
      <c r="B4475" s="30" t="s">
        <v>2911</v>
      </c>
      <c r="C4475" s="30">
        <v>1</v>
      </c>
      <c r="D4475" s="30">
        <v>1</v>
      </c>
      <c r="F4475" s="24" t="str">
        <f>IFERROR(MATCH(A4475,기사별유입!$J$3:$J$3072,0),"")</f>
        <v/>
      </c>
      <c r="G4475" s="24" t="str">
        <f>IF(F4475="","",F4475&amp;"@"&amp;COUNTIF($F$1:F4475,F4475))</f>
        <v/>
      </c>
      <c r="H4475" s="24" t="str">
        <f t="shared" si="69"/>
        <v>Naver 검색</v>
      </c>
      <c r="J4475" s="24" t="str">
        <f>IF(F4475="","",INDEX('기사 리스트'!B:B,MATCH("https://skinnonews.com"&amp;A4475,'기사 리스트'!C:C,0)))</f>
        <v/>
      </c>
    </row>
    <row r="4476" spans="1:10">
      <c r="A4476" s="30" t="s">
        <v>2438</v>
      </c>
      <c r="B4476" s="30" t="s">
        <v>2910</v>
      </c>
      <c r="C4476" s="30">
        <v>1</v>
      </c>
      <c r="D4476" s="30">
        <v>1</v>
      </c>
      <c r="F4476" s="24" t="str">
        <f>IFERROR(MATCH(A4476,기사별유입!$J$3:$J$3072,0),"")</f>
        <v/>
      </c>
      <c r="G4476" s="24" t="str">
        <f>IF(F4476="","",F4476&amp;"@"&amp;COUNTIF($F$1:F4476,F4476))</f>
        <v/>
      </c>
      <c r="H4476" s="24" t="str">
        <f t="shared" si="69"/>
        <v>Google 검색</v>
      </c>
      <c r="J4476" s="24" t="str">
        <f>IF(F4476="","",INDEX('기사 리스트'!B:B,MATCH("https://skinnonews.com"&amp;A4476,'기사 리스트'!C:C,0)))</f>
        <v/>
      </c>
    </row>
    <row r="4477" spans="1:10">
      <c r="A4477" s="30" t="s">
        <v>4131</v>
      </c>
      <c r="B4477" s="30" t="s">
        <v>2910</v>
      </c>
      <c r="C4477" s="30">
        <v>1</v>
      </c>
      <c r="D4477" s="30">
        <v>1</v>
      </c>
      <c r="F4477" s="24" t="str">
        <f>IFERROR(MATCH(A4477,기사별유입!$J$3:$J$3072,0),"")</f>
        <v/>
      </c>
      <c r="G4477" s="24" t="str">
        <f>IF(F4477="","",F4477&amp;"@"&amp;COUNTIF($F$1:F4477,F4477))</f>
        <v/>
      </c>
      <c r="H4477" s="24" t="str">
        <f t="shared" si="69"/>
        <v>Google 검색</v>
      </c>
      <c r="J4477" s="24" t="str">
        <f>IF(F4477="","",INDEX('기사 리스트'!B:B,MATCH("https://skinnonews.com"&amp;A4477,'기사 리스트'!C:C,0)))</f>
        <v/>
      </c>
    </row>
    <row r="4478" spans="1:10">
      <c r="A4478" s="30" t="s">
        <v>2587</v>
      </c>
      <c r="B4478" s="30" t="s">
        <v>2909</v>
      </c>
      <c r="C4478" s="30">
        <v>1</v>
      </c>
      <c r="D4478" s="30">
        <v>1</v>
      </c>
      <c r="F4478" s="24" t="str">
        <f>IFERROR(MATCH(A4478,기사별유입!$J$3:$J$3072,0),"")</f>
        <v/>
      </c>
      <c r="G4478" s="24" t="str">
        <f>IF(F4478="","",F4478&amp;"@"&amp;COUNTIF($F$1:F4478,F4478))</f>
        <v/>
      </c>
      <c r="H4478" s="24" t="str">
        <f t="shared" si="69"/>
        <v>직접유입</v>
      </c>
      <c r="J4478" s="24" t="str">
        <f>IF(F4478="","",INDEX('기사 리스트'!B:B,MATCH("https://skinnonews.com"&amp;A4478,'기사 리스트'!C:C,0)))</f>
        <v/>
      </c>
    </row>
    <row r="4479" spans="1:10">
      <c r="A4479" s="30" t="s">
        <v>3218</v>
      </c>
      <c r="B4479" s="30" t="s">
        <v>2910</v>
      </c>
      <c r="C4479" s="30">
        <v>1</v>
      </c>
      <c r="D4479" s="30">
        <v>1</v>
      </c>
      <c r="F4479" s="24" t="str">
        <f>IFERROR(MATCH(A4479,기사별유입!$J$3:$J$3072,0),"")</f>
        <v/>
      </c>
      <c r="G4479" s="24" t="str">
        <f>IF(F4479="","",F4479&amp;"@"&amp;COUNTIF($F$1:F4479,F4479))</f>
        <v/>
      </c>
      <c r="H4479" s="24" t="str">
        <f t="shared" si="69"/>
        <v>Google 검색</v>
      </c>
      <c r="J4479" s="24" t="str">
        <f>IF(F4479="","",INDEX('기사 리스트'!B:B,MATCH("https://skinnonews.com"&amp;A4479,'기사 리스트'!C:C,0)))</f>
        <v/>
      </c>
    </row>
    <row r="4480" spans="1:10">
      <c r="A4480" s="30" t="s">
        <v>1521</v>
      </c>
      <c r="B4480" s="30" t="s">
        <v>2930</v>
      </c>
      <c r="C4480" s="30">
        <v>1</v>
      </c>
      <c r="D4480" s="30">
        <v>1</v>
      </c>
      <c r="F4480" s="24" t="str">
        <f>IFERROR(MATCH(A4480,기사별유입!$J$3:$J$3072,0),"")</f>
        <v/>
      </c>
      <c r="G4480" s="24" t="str">
        <f>IF(F4480="","",F4480&amp;"@"&amp;COUNTIF($F$1:F4480,F4480))</f>
        <v/>
      </c>
      <c r="H4480" s="24" t="str">
        <f t="shared" si="69"/>
        <v>M.blog.naver.com</v>
      </c>
      <c r="J4480" s="24" t="str">
        <f>IF(F4480="","",INDEX('기사 리스트'!B:B,MATCH("https://skinnonews.com"&amp;A4480,'기사 리스트'!C:C,0)))</f>
        <v/>
      </c>
    </row>
    <row r="4481" spans="1:10">
      <c r="A4481" s="30" t="s">
        <v>2109</v>
      </c>
      <c r="B4481" s="30" t="s">
        <v>2911</v>
      </c>
      <c r="C4481" s="30">
        <v>1</v>
      </c>
      <c r="D4481" s="30">
        <v>1</v>
      </c>
      <c r="F4481" s="24" t="str">
        <f>IFERROR(MATCH(A4481,기사별유입!$J$3:$J$3072,0),"")</f>
        <v/>
      </c>
      <c r="G4481" s="24" t="str">
        <f>IF(F4481="","",F4481&amp;"@"&amp;COUNTIF($F$1:F4481,F4481))</f>
        <v/>
      </c>
      <c r="H4481" s="24" t="str">
        <f t="shared" si="69"/>
        <v>Naver 검색</v>
      </c>
      <c r="J4481" s="24" t="str">
        <f>IF(F4481="","",INDEX('기사 리스트'!B:B,MATCH("https://skinnonews.com"&amp;A4481,'기사 리스트'!C:C,0)))</f>
        <v/>
      </c>
    </row>
    <row r="4482" spans="1:10">
      <c r="A4482" s="30" t="s">
        <v>4132</v>
      </c>
      <c r="B4482" s="30" t="s">
        <v>2910</v>
      </c>
      <c r="C4482" s="30">
        <v>1</v>
      </c>
      <c r="D4482" s="30">
        <v>1</v>
      </c>
      <c r="F4482" s="24" t="str">
        <f>IFERROR(MATCH(A4482,기사별유입!$J$3:$J$3072,0),"")</f>
        <v/>
      </c>
      <c r="G4482" s="24" t="str">
        <f>IF(F4482="","",F4482&amp;"@"&amp;COUNTIF($F$1:F4482,F4482))</f>
        <v/>
      </c>
      <c r="H4482" s="24" t="str">
        <f t="shared" si="69"/>
        <v>Google 검색</v>
      </c>
      <c r="J4482" s="24" t="str">
        <f>IF(F4482="","",INDEX('기사 리스트'!B:B,MATCH("https://skinnonews.com"&amp;A4482,'기사 리스트'!C:C,0)))</f>
        <v/>
      </c>
    </row>
    <row r="4483" spans="1:10">
      <c r="A4483" s="30" t="s">
        <v>4133</v>
      </c>
      <c r="B4483" s="30" t="s">
        <v>2909</v>
      </c>
      <c r="C4483" s="30">
        <v>1</v>
      </c>
      <c r="D4483" s="30">
        <v>1</v>
      </c>
      <c r="F4483" s="24" t="str">
        <f>IFERROR(MATCH(A4483,기사별유입!$J$3:$J$3072,0),"")</f>
        <v/>
      </c>
      <c r="G4483" s="24" t="str">
        <f>IF(F4483="","",F4483&amp;"@"&amp;COUNTIF($F$1:F4483,F4483))</f>
        <v/>
      </c>
      <c r="H4483" s="24" t="str">
        <f t="shared" ref="H4483:H4546" si="70">IF(B4483="naver","Naver 검색",IF(B4483="google","Google 검색",IF(B4483="(direct)","직접유입",UPPER(LEFT(B4483,1))&amp;MID(B4483,2,99))))</f>
        <v>직접유입</v>
      </c>
      <c r="J4483" s="24" t="str">
        <f>IF(F4483="","",INDEX('기사 리스트'!B:B,MATCH("https://skinnonews.com"&amp;A4483,'기사 리스트'!C:C,0)))</f>
        <v/>
      </c>
    </row>
    <row r="4484" spans="1:10">
      <c r="A4484" s="30" t="s">
        <v>4134</v>
      </c>
      <c r="B4484" s="30" t="s">
        <v>2910</v>
      </c>
      <c r="C4484" s="30">
        <v>1</v>
      </c>
      <c r="D4484" s="30">
        <v>1</v>
      </c>
      <c r="F4484" s="24" t="str">
        <f>IFERROR(MATCH(A4484,기사별유입!$J$3:$J$3072,0),"")</f>
        <v/>
      </c>
      <c r="G4484" s="24" t="str">
        <f>IF(F4484="","",F4484&amp;"@"&amp;COUNTIF($F$1:F4484,F4484))</f>
        <v/>
      </c>
      <c r="H4484" s="24" t="str">
        <f t="shared" si="70"/>
        <v>Google 검색</v>
      </c>
      <c r="J4484" s="24" t="str">
        <f>IF(F4484="","",INDEX('기사 리스트'!B:B,MATCH("https://skinnonews.com"&amp;A4484,'기사 리스트'!C:C,0)))</f>
        <v/>
      </c>
    </row>
    <row r="4485" spans="1:10">
      <c r="A4485" s="30" t="s">
        <v>4135</v>
      </c>
      <c r="B4485" s="30" t="s">
        <v>2910</v>
      </c>
      <c r="C4485" s="30">
        <v>1</v>
      </c>
      <c r="D4485" s="30">
        <v>1</v>
      </c>
      <c r="F4485" s="24" t="str">
        <f>IFERROR(MATCH(A4485,기사별유입!$J$3:$J$3072,0),"")</f>
        <v/>
      </c>
      <c r="G4485" s="24" t="str">
        <f>IF(F4485="","",F4485&amp;"@"&amp;COUNTIF($F$1:F4485,F4485))</f>
        <v/>
      </c>
      <c r="H4485" s="24" t="str">
        <f t="shared" si="70"/>
        <v>Google 검색</v>
      </c>
      <c r="J4485" s="24" t="str">
        <f>IF(F4485="","",INDEX('기사 리스트'!B:B,MATCH("https://skinnonews.com"&amp;A4485,'기사 리스트'!C:C,0)))</f>
        <v/>
      </c>
    </row>
    <row r="4486" spans="1:10">
      <c r="A4486" s="30" t="s">
        <v>4136</v>
      </c>
      <c r="B4486" s="30" t="s">
        <v>2910</v>
      </c>
      <c r="C4486" s="30">
        <v>1</v>
      </c>
      <c r="D4486" s="30">
        <v>1</v>
      </c>
      <c r="F4486" s="24" t="str">
        <f>IFERROR(MATCH(A4486,기사별유입!$J$3:$J$3072,0),"")</f>
        <v/>
      </c>
      <c r="G4486" s="24" t="str">
        <f>IF(F4486="","",F4486&amp;"@"&amp;COUNTIF($F$1:F4486,F4486))</f>
        <v/>
      </c>
      <c r="H4486" s="24" t="str">
        <f t="shared" si="70"/>
        <v>Google 검색</v>
      </c>
      <c r="J4486" s="24" t="str">
        <f>IF(F4486="","",INDEX('기사 리스트'!B:B,MATCH("https://skinnonews.com"&amp;A4486,'기사 리스트'!C:C,0)))</f>
        <v/>
      </c>
    </row>
    <row r="4487" spans="1:10">
      <c r="A4487" s="30" t="s">
        <v>2011</v>
      </c>
      <c r="B4487" s="30" t="s">
        <v>2910</v>
      </c>
      <c r="C4487" s="30">
        <v>1</v>
      </c>
      <c r="D4487" s="30">
        <v>1</v>
      </c>
      <c r="F4487" s="24" t="str">
        <f>IFERROR(MATCH(A4487,기사별유입!$J$3:$J$3072,0),"")</f>
        <v/>
      </c>
      <c r="G4487" s="24" t="str">
        <f>IF(F4487="","",F4487&amp;"@"&amp;COUNTIF($F$1:F4487,F4487))</f>
        <v/>
      </c>
      <c r="H4487" s="24" t="str">
        <f t="shared" si="70"/>
        <v>Google 검색</v>
      </c>
      <c r="J4487" s="24" t="str">
        <f>IF(F4487="","",INDEX('기사 리스트'!B:B,MATCH("https://skinnonews.com"&amp;A4487,'기사 리스트'!C:C,0)))</f>
        <v/>
      </c>
    </row>
    <row r="4488" spans="1:10">
      <c r="A4488" s="30" t="s">
        <v>1722</v>
      </c>
      <c r="B4488" s="30" t="s">
        <v>2909</v>
      </c>
      <c r="C4488" s="30">
        <v>1</v>
      </c>
      <c r="D4488" s="30">
        <v>1</v>
      </c>
      <c r="F4488" s="24" t="str">
        <f>IFERROR(MATCH(A4488,기사별유입!$J$3:$J$3072,0),"")</f>
        <v/>
      </c>
      <c r="G4488" s="24" t="str">
        <f>IF(F4488="","",F4488&amp;"@"&amp;COUNTIF($F$1:F4488,F4488))</f>
        <v/>
      </c>
      <c r="H4488" s="24" t="str">
        <f t="shared" si="70"/>
        <v>직접유입</v>
      </c>
      <c r="J4488" s="24" t="str">
        <f>IF(F4488="","",INDEX('기사 리스트'!B:B,MATCH("https://skinnonews.com"&amp;A4488,'기사 리스트'!C:C,0)))</f>
        <v/>
      </c>
    </row>
    <row r="4489" spans="1:10">
      <c r="A4489" s="30" t="s">
        <v>1722</v>
      </c>
      <c r="B4489" s="30" t="s">
        <v>2911</v>
      </c>
      <c r="C4489" s="30">
        <v>1</v>
      </c>
      <c r="D4489" s="30">
        <v>1</v>
      </c>
      <c r="F4489" s="24" t="str">
        <f>IFERROR(MATCH(A4489,기사별유입!$J$3:$J$3072,0),"")</f>
        <v/>
      </c>
      <c r="G4489" s="24" t="str">
        <f>IF(F4489="","",F4489&amp;"@"&amp;COUNTIF($F$1:F4489,F4489))</f>
        <v/>
      </c>
      <c r="H4489" s="24" t="str">
        <f t="shared" si="70"/>
        <v>Naver 검색</v>
      </c>
      <c r="J4489" s="24" t="str">
        <f>IF(F4489="","",INDEX('기사 리스트'!B:B,MATCH("https://skinnonews.com"&amp;A4489,'기사 리스트'!C:C,0)))</f>
        <v/>
      </c>
    </row>
    <row r="4490" spans="1:10">
      <c r="A4490" s="30" t="s">
        <v>4137</v>
      </c>
      <c r="B4490" s="30" t="s">
        <v>2909</v>
      </c>
      <c r="C4490" s="30">
        <v>1</v>
      </c>
      <c r="D4490" s="30">
        <v>1</v>
      </c>
      <c r="F4490" s="24" t="str">
        <f>IFERROR(MATCH(A4490,기사별유입!$J$3:$J$3072,0),"")</f>
        <v/>
      </c>
      <c r="G4490" s="24" t="str">
        <f>IF(F4490="","",F4490&amp;"@"&amp;COUNTIF($F$1:F4490,F4490))</f>
        <v/>
      </c>
      <c r="H4490" s="24" t="str">
        <f t="shared" si="70"/>
        <v>직접유입</v>
      </c>
      <c r="J4490" s="24" t="str">
        <f>IF(F4490="","",INDEX('기사 리스트'!B:B,MATCH("https://skinnonews.com"&amp;A4490,'기사 리스트'!C:C,0)))</f>
        <v/>
      </c>
    </row>
    <row r="4491" spans="1:10">
      <c r="A4491" s="30" t="s">
        <v>3735</v>
      </c>
      <c r="B4491" s="30" t="s">
        <v>2909</v>
      </c>
      <c r="C4491" s="30">
        <v>1</v>
      </c>
      <c r="D4491" s="30">
        <v>1</v>
      </c>
      <c r="F4491" s="24" t="str">
        <f>IFERROR(MATCH(A4491,기사별유입!$J$3:$J$3072,0),"")</f>
        <v/>
      </c>
      <c r="G4491" s="24" t="str">
        <f>IF(F4491="","",F4491&amp;"@"&amp;COUNTIF($F$1:F4491,F4491))</f>
        <v/>
      </c>
      <c r="H4491" s="24" t="str">
        <f t="shared" si="70"/>
        <v>직접유입</v>
      </c>
      <c r="J4491" s="24" t="str">
        <f>IF(F4491="","",INDEX('기사 리스트'!B:B,MATCH("https://skinnonews.com"&amp;A4491,'기사 리스트'!C:C,0)))</f>
        <v/>
      </c>
    </row>
    <row r="4492" spans="1:10">
      <c r="A4492" s="30" t="s">
        <v>3735</v>
      </c>
      <c r="B4492" s="30" t="s">
        <v>2910</v>
      </c>
      <c r="C4492" s="30">
        <v>1</v>
      </c>
      <c r="D4492" s="30">
        <v>1</v>
      </c>
      <c r="F4492" s="24" t="str">
        <f>IFERROR(MATCH(A4492,기사별유입!$J$3:$J$3072,0),"")</f>
        <v/>
      </c>
      <c r="G4492" s="24" t="str">
        <f>IF(F4492="","",F4492&amp;"@"&amp;COUNTIF($F$1:F4492,F4492))</f>
        <v/>
      </c>
      <c r="H4492" s="24" t="str">
        <f t="shared" si="70"/>
        <v>Google 검색</v>
      </c>
      <c r="J4492" s="24" t="str">
        <f>IF(F4492="","",INDEX('기사 리스트'!B:B,MATCH("https://skinnonews.com"&amp;A4492,'기사 리스트'!C:C,0)))</f>
        <v/>
      </c>
    </row>
    <row r="4493" spans="1:10">
      <c r="A4493" s="30" t="s">
        <v>2110</v>
      </c>
      <c r="B4493" s="30" t="s">
        <v>2911</v>
      </c>
      <c r="C4493" s="30">
        <v>1</v>
      </c>
      <c r="D4493" s="30">
        <v>1</v>
      </c>
      <c r="F4493" s="24" t="str">
        <f>IFERROR(MATCH(A4493,기사별유입!$J$3:$J$3072,0),"")</f>
        <v/>
      </c>
      <c r="G4493" s="24" t="str">
        <f>IF(F4493="","",F4493&amp;"@"&amp;COUNTIF($F$1:F4493,F4493))</f>
        <v/>
      </c>
      <c r="H4493" s="24" t="str">
        <f t="shared" si="70"/>
        <v>Naver 검색</v>
      </c>
      <c r="J4493" s="24" t="str">
        <f>IF(F4493="","",INDEX('기사 리스트'!B:B,MATCH("https://skinnonews.com"&amp;A4493,'기사 리스트'!C:C,0)))</f>
        <v/>
      </c>
    </row>
    <row r="4494" spans="1:10">
      <c r="A4494" s="30" t="s">
        <v>4138</v>
      </c>
      <c r="B4494" s="30" t="s">
        <v>2911</v>
      </c>
      <c r="C4494" s="30">
        <v>1</v>
      </c>
      <c r="D4494" s="30">
        <v>1</v>
      </c>
      <c r="F4494" s="24" t="str">
        <f>IFERROR(MATCH(A4494,기사별유입!$J$3:$J$3072,0),"")</f>
        <v/>
      </c>
      <c r="G4494" s="24" t="str">
        <f>IF(F4494="","",F4494&amp;"@"&amp;COUNTIF($F$1:F4494,F4494))</f>
        <v/>
      </c>
      <c r="H4494" s="24" t="str">
        <f t="shared" si="70"/>
        <v>Naver 검색</v>
      </c>
      <c r="J4494" s="24" t="str">
        <f>IF(F4494="","",INDEX('기사 리스트'!B:B,MATCH("https://skinnonews.com"&amp;A4494,'기사 리스트'!C:C,0)))</f>
        <v/>
      </c>
    </row>
    <row r="4495" spans="1:10">
      <c r="A4495" s="30" t="s">
        <v>3157</v>
      </c>
      <c r="B4495" s="30" t="s">
        <v>2910</v>
      </c>
      <c r="C4495" s="30">
        <v>1</v>
      </c>
      <c r="D4495" s="30">
        <v>1</v>
      </c>
      <c r="F4495" s="24" t="str">
        <f>IFERROR(MATCH(A4495,기사별유입!$J$3:$J$3072,0),"")</f>
        <v/>
      </c>
      <c r="G4495" s="24" t="str">
        <f>IF(F4495="","",F4495&amp;"@"&amp;COUNTIF($F$1:F4495,F4495))</f>
        <v/>
      </c>
      <c r="H4495" s="24" t="str">
        <f t="shared" si="70"/>
        <v>Google 검색</v>
      </c>
      <c r="J4495" s="24" t="str">
        <f>IF(F4495="","",INDEX('기사 리스트'!B:B,MATCH("https://skinnonews.com"&amp;A4495,'기사 리스트'!C:C,0)))</f>
        <v/>
      </c>
    </row>
    <row r="4496" spans="1:10">
      <c r="A4496" s="30" t="s">
        <v>3157</v>
      </c>
      <c r="B4496" s="30" t="s">
        <v>2911</v>
      </c>
      <c r="C4496" s="30">
        <v>1</v>
      </c>
      <c r="D4496" s="30">
        <v>1</v>
      </c>
      <c r="F4496" s="24" t="str">
        <f>IFERROR(MATCH(A4496,기사별유입!$J$3:$J$3072,0),"")</f>
        <v/>
      </c>
      <c r="G4496" s="24" t="str">
        <f>IF(F4496="","",F4496&amp;"@"&amp;COUNTIF($F$1:F4496,F4496))</f>
        <v/>
      </c>
      <c r="H4496" s="24" t="str">
        <f t="shared" si="70"/>
        <v>Naver 검색</v>
      </c>
      <c r="J4496" s="24" t="str">
        <f>IF(F4496="","",INDEX('기사 리스트'!B:B,MATCH("https://skinnonews.com"&amp;A4496,'기사 리스트'!C:C,0)))</f>
        <v/>
      </c>
    </row>
    <row r="4497" spans="1:10">
      <c r="A4497" s="30" t="s">
        <v>4139</v>
      </c>
      <c r="B4497" s="30" t="s">
        <v>2911</v>
      </c>
      <c r="C4497" s="30">
        <v>1</v>
      </c>
      <c r="D4497" s="30">
        <v>1</v>
      </c>
      <c r="F4497" s="24" t="str">
        <f>IFERROR(MATCH(A4497,기사별유입!$J$3:$J$3072,0),"")</f>
        <v/>
      </c>
      <c r="G4497" s="24" t="str">
        <f>IF(F4497="","",F4497&amp;"@"&amp;COUNTIF($F$1:F4497,F4497))</f>
        <v/>
      </c>
      <c r="H4497" s="24" t="str">
        <f t="shared" si="70"/>
        <v>Naver 검색</v>
      </c>
      <c r="J4497" s="24" t="str">
        <f>IF(F4497="","",INDEX('기사 리스트'!B:B,MATCH("https://skinnonews.com"&amp;A4497,'기사 리스트'!C:C,0)))</f>
        <v/>
      </c>
    </row>
    <row r="4498" spans="1:10">
      <c r="A4498" s="30" t="s">
        <v>2440</v>
      </c>
      <c r="B4498" s="30" t="s">
        <v>2911</v>
      </c>
      <c r="C4498" s="30">
        <v>1</v>
      </c>
      <c r="D4498" s="30">
        <v>1</v>
      </c>
      <c r="F4498" s="24" t="str">
        <f>IFERROR(MATCH(A4498,기사별유입!$J$3:$J$3072,0),"")</f>
        <v/>
      </c>
      <c r="G4498" s="24" t="str">
        <f>IF(F4498="","",F4498&amp;"@"&amp;COUNTIF($F$1:F4498,F4498))</f>
        <v/>
      </c>
      <c r="H4498" s="24" t="str">
        <f t="shared" si="70"/>
        <v>Naver 검색</v>
      </c>
      <c r="J4498" s="24" t="str">
        <f>IF(F4498="","",INDEX('기사 리스트'!B:B,MATCH("https://skinnonews.com"&amp;A4498,'기사 리스트'!C:C,0)))</f>
        <v/>
      </c>
    </row>
    <row r="4499" spans="1:10">
      <c r="A4499" s="30" t="s">
        <v>1616</v>
      </c>
      <c r="B4499" s="30" t="s">
        <v>2932</v>
      </c>
      <c r="C4499" s="30">
        <v>1</v>
      </c>
      <c r="D4499" s="30">
        <v>1</v>
      </c>
      <c r="F4499" s="24" t="str">
        <f>IFERROR(MATCH(A4499,기사별유입!$J$3:$J$3072,0),"")</f>
        <v/>
      </c>
      <c r="G4499" s="24" t="str">
        <f>IF(F4499="","",F4499&amp;"@"&amp;COUNTIF($F$1:F4499,F4499))</f>
        <v/>
      </c>
      <c r="H4499" s="24" t="str">
        <f t="shared" si="70"/>
        <v>Namu.wiki</v>
      </c>
      <c r="J4499" s="24" t="str">
        <f>IF(F4499="","",INDEX('기사 리스트'!B:B,MATCH("https://skinnonews.com"&amp;A4499,'기사 리스트'!C:C,0)))</f>
        <v/>
      </c>
    </row>
    <row r="4500" spans="1:10">
      <c r="A4500" s="30" t="s">
        <v>1616</v>
      </c>
      <c r="B4500" s="30" t="s">
        <v>2911</v>
      </c>
      <c r="C4500" s="30">
        <v>1</v>
      </c>
      <c r="D4500" s="30">
        <v>1</v>
      </c>
      <c r="F4500" s="24" t="str">
        <f>IFERROR(MATCH(A4500,기사별유입!$J$3:$J$3072,0),"")</f>
        <v/>
      </c>
      <c r="G4500" s="24" t="str">
        <f>IF(F4500="","",F4500&amp;"@"&amp;COUNTIF($F$1:F4500,F4500))</f>
        <v/>
      </c>
      <c r="H4500" s="24" t="str">
        <f t="shared" si="70"/>
        <v>Naver 검색</v>
      </c>
      <c r="J4500" s="24" t="str">
        <f>IF(F4500="","",INDEX('기사 리스트'!B:B,MATCH("https://skinnonews.com"&amp;A4500,'기사 리스트'!C:C,0)))</f>
        <v/>
      </c>
    </row>
    <row r="4501" spans="1:10">
      <c r="A4501" s="30" t="s">
        <v>1690</v>
      </c>
      <c r="B4501" s="30" t="s">
        <v>2910</v>
      </c>
      <c r="C4501" s="30">
        <v>1</v>
      </c>
      <c r="D4501" s="30">
        <v>1</v>
      </c>
      <c r="F4501" s="24" t="str">
        <f>IFERROR(MATCH(A4501,기사별유입!$J$3:$J$3072,0),"")</f>
        <v/>
      </c>
      <c r="G4501" s="24" t="str">
        <f>IF(F4501="","",F4501&amp;"@"&amp;COUNTIF($F$1:F4501,F4501))</f>
        <v/>
      </c>
      <c r="H4501" s="24" t="str">
        <f t="shared" si="70"/>
        <v>Google 검색</v>
      </c>
      <c r="J4501" s="24" t="str">
        <f>IF(F4501="","",INDEX('기사 리스트'!B:B,MATCH("https://skinnonews.com"&amp;A4501,'기사 리스트'!C:C,0)))</f>
        <v/>
      </c>
    </row>
    <row r="4502" spans="1:10">
      <c r="A4502" s="30" t="s">
        <v>1723</v>
      </c>
      <c r="B4502" s="30" t="s">
        <v>2909</v>
      </c>
      <c r="C4502" s="30">
        <v>1</v>
      </c>
      <c r="D4502" s="30">
        <v>1</v>
      </c>
      <c r="F4502" s="24" t="str">
        <f>IFERROR(MATCH(A4502,기사별유입!$J$3:$J$3072,0),"")</f>
        <v/>
      </c>
      <c r="G4502" s="24" t="str">
        <f>IF(F4502="","",F4502&amp;"@"&amp;COUNTIF($F$1:F4502,F4502))</f>
        <v/>
      </c>
      <c r="H4502" s="24" t="str">
        <f t="shared" si="70"/>
        <v>직접유입</v>
      </c>
      <c r="J4502" s="24" t="str">
        <f>IF(F4502="","",INDEX('기사 리스트'!B:B,MATCH("https://skinnonews.com"&amp;A4502,'기사 리스트'!C:C,0)))</f>
        <v/>
      </c>
    </row>
    <row r="4503" spans="1:10">
      <c r="A4503" s="30" t="s">
        <v>2111</v>
      </c>
      <c r="B4503" s="30" t="s">
        <v>2909</v>
      </c>
      <c r="C4503" s="30">
        <v>1</v>
      </c>
      <c r="D4503" s="30">
        <v>1</v>
      </c>
      <c r="F4503" s="24" t="str">
        <f>IFERROR(MATCH(A4503,기사별유입!$J$3:$J$3072,0),"")</f>
        <v/>
      </c>
      <c r="G4503" s="24" t="str">
        <f>IF(F4503="","",F4503&amp;"@"&amp;COUNTIF($F$1:F4503,F4503))</f>
        <v/>
      </c>
      <c r="H4503" s="24" t="str">
        <f t="shared" si="70"/>
        <v>직접유입</v>
      </c>
      <c r="J4503" s="24" t="str">
        <f>IF(F4503="","",INDEX('기사 리스트'!B:B,MATCH("https://skinnonews.com"&amp;A4503,'기사 리스트'!C:C,0)))</f>
        <v/>
      </c>
    </row>
    <row r="4504" spans="1:10">
      <c r="A4504" s="30" t="s">
        <v>2111</v>
      </c>
      <c r="B4504" s="30" t="s">
        <v>2911</v>
      </c>
      <c r="C4504" s="30">
        <v>1</v>
      </c>
      <c r="D4504" s="30">
        <v>1</v>
      </c>
      <c r="F4504" s="24" t="str">
        <f>IFERROR(MATCH(A4504,기사별유입!$J$3:$J$3072,0),"")</f>
        <v/>
      </c>
      <c r="G4504" s="24" t="str">
        <f>IF(F4504="","",F4504&amp;"@"&amp;COUNTIF($F$1:F4504,F4504))</f>
        <v/>
      </c>
      <c r="H4504" s="24" t="str">
        <f t="shared" si="70"/>
        <v>Naver 검색</v>
      </c>
      <c r="J4504" s="24" t="str">
        <f>IF(F4504="","",INDEX('기사 리스트'!B:B,MATCH("https://skinnonews.com"&amp;A4504,'기사 리스트'!C:C,0)))</f>
        <v/>
      </c>
    </row>
    <row r="4505" spans="1:10">
      <c r="A4505" s="30" t="s">
        <v>2111</v>
      </c>
      <c r="B4505" s="30" t="s">
        <v>2939</v>
      </c>
      <c r="C4505" s="30">
        <v>1</v>
      </c>
      <c r="D4505" s="30">
        <v>1</v>
      </c>
      <c r="F4505" s="24" t="str">
        <f>IFERROR(MATCH(A4505,기사별유입!$J$3:$J$3072,0),"")</f>
        <v/>
      </c>
      <c r="G4505" s="24" t="str">
        <f>IF(F4505="","",F4505&amp;"@"&amp;COUNTIF($F$1:F4505,F4505))</f>
        <v/>
      </c>
      <c r="H4505" s="24" t="str">
        <f t="shared" si="70"/>
        <v>Youtube.com</v>
      </c>
      <c r="J4505" s="24" t="str">
        <f>IF(F4505="","",INDEX('기사 리스트'!B:B,MATCH("https://skinnonews.com"&amp;A4505,'기사 리스트'!C:C,0)))</f>
        <v/>
      </c>
    </row>
    <row r="4506" spans="1:10">
      <c r="A4506" s="30" t="s">
        <v>2589</v>
      </c>
      <c r="B4506" s="30" t="s">
        <v>2910</v>
      </c>
      <c r="C4506" s="30">
        <v>1</v>
      </c>
      <c r="D4506" s="30">
        <v>1</v>
      </c>
      <c r="F4506" s="24" t="str">
        <f>IFERROR(MATCH(A4506,기사별유입!$J$3:$J$3072,0),"")</f>
        <v/>
      </c>
      <c r="G4506" s="24" t="str">
        <f>IF(F4506="","",F4506&amp;"@"&amp;COUNTIF($F$1:F4506,F4506))</f>
        <v/>
      </c>
      <c r="H4506" s="24" t="str">
        <f t="shared" si="70"/>
        <v>Google 검색</v>
      </c>
      <c r="J4506" s="24" t="str">
        <f>IF(F4506="","",INDEX('기사 리스트'!B:B,MATCH("https://skinnonews.com"&amp;A4506,'기사 리스트'!C:C,0)))</f>
        <v/>
      </c>
    </row>
    <row r="4507" spans="1:10">
      <c r="A4507" s="30" t="s">
        <v>1329</v>
      </c>
      <c r="B4507" s="30" t="s">
        <v>2909</v>
      </c>
      <c r="C4507" s="30">
        <v>1</v>
      </c>
      <c r="D4507" s="30">
        <v>1</v>
      </c>
      <c r="F4507" s="24" t="str">
        <f>IFERROR(MATCH(A4507,기사별유입!$J$3:$J$3072,0),"")</f>
        <v/>
      </c>
      <c r="G4507" s="24" t="str">
        <f>IF(F4507="","",F4507&amp;"@"&amp;COUNTIF($F$1:F4507,F4507))</f>
        <v/>
      </c>
      <c r="H4507" s="24" t="str">
        <f t="shared" si="70"/>
        <v>직접유입</v>
      </c>
      <c r="J4507" s="24" t="str">
        <f>IF(F4507="","",INDEX('기사 리스트'!B:B,MATCH("https://skinnonews.com"&amp;A4507,'기사 리스트'!C:C,0)))</f>
        <v/>
      </c>
    </row>
    <row r="4508" spans="1:10">
      <c r="A4508" s="30" t="s">
        <v>4140</v>
      </c>
      <c r="B4508" s="30" t="s">
        <v>2910</v>
      </c>
      <c r="C4508" s="30">
        <v>1</v>
      </c>
      <c r="D4508" s="30">
        <v>1</v>
      </c>
      <c r="F4508" s="24" t="str">
        <f>IFERROR(MATCH(A4508,기사별유입!$J$3:$J$3072,0),"")</f>
        <v/>
      </c>
      <c r="G4508" s="24" t="str">
        <f>IF(F4508="","",F4508&amp;"@"&amp;COUNTIF($F$1:F4508,F4508))</f>
        <v/>
      </c>
      <c r="H4508" s="24" t="str">
        <f t="shared" si="70"/>
        <v>Google 검색</v>
      </c>
      <c r="J4508" s="24" t="str">
        <f>IF(F4508="","",INDEX('기사 리스트'!B:B,MATCH("https://skinnonews.com"&amp;A4508,'기사 리스트'!C:C,0)))</f>
        <v/>
      </c>
    </row>
    <row r="4509" spans="1:10">
      <c r="A4509" s="30" t="s">
        <v>1390</v>
      </c>
      <c r="B4509" s="30" t="s">
        <v>2911</v>
      </c>
      <c r="C4509" s="30">
        <v>1</v>
      </c>
      <c r="D4509" s="30">
        <v>1</v>
      </c>
      <c r="F4509" s="24" t="str">
        <f>IFERROR(MATCH(A4509,기사별유입!$J$3:$J$3072,0),"")</f>
        <v/>
      </c>
      <c r="G4509" s="24" t="str">
        <f>IF(F4509="","",F4509&amp;"@"&amp;COUNTIF($F$1:F4509,F4509))</f>
        <v/>
      </c>
      <c r="H4509" s="24" t="str">
        <f t="shared" si="70"/>
        <v>Naver 검색</v>
      </c>
      <c r="J4509" s="24" t="str">
        <f>IF(F4509="","",INDEX('기사 리스트'!B:B,MATCH("https://skinnonews.com"&amp;A4509,'기사 리스트'!C:C,0)))</f>
        <v/>
      </c>
    </row>
    <row r="4510" spans="1:10">
      <c r="A4510" s="30" t="s">
        <v>3736</v>
      </c>
      <c r="B4510" s="30" t="s">
        <v>2910</v>
      </c>
      <c r="C4510" s="30">
        <v>1</v>
      </c>
      <c r="D4510" s="30">
        <v>1</v>
      </c>
      <c r="F4510" s="24" t="str">
        <f>IFERROR(MATCH(A4510,기사별유입!$J$3:$J$3072,0),"")</f>
        <v/>
      </c>
      <c r="G4510" s="24" t="str">
        <f>IF(F4510="","",F4510&amp;"@"&amp;COUNTIF($F$1:F4510,F4510))</f>
        <v/>
      </c>
      <c r="H4510" s="24" t="str">
        <f t="shared" si="70"/>
        <v>Google 검색</v>
      </c>
      <c r="J4510" s="24" t="str">
        <f>IF(F4510="","",INDEX('기사 리스트'!B:B,MATCH("https://skinnonews.com"&amp;A4510,'기사 리스트'!C:C,0)))</f>
        <v/>
      </c>
    </row>
    <row r="4511" spans="1:10">
      <c r="A4511" s="30" t="s">
        <v>3736</v>
      </c>
      <c r="B4511" s="30" t="s">
        <v>2911</v>
      </c>
      <c r="C4511" s="30">
        <v>1</v>
      </c>
      <c r="D4511" s="30">
        <v>1</v>
      </c>
      <c r="F4511" s="24" t="str">
        <f>IFERROR(MATCH(A4511,기사별유입!$J$3:$J$3072,0),"")</f>
        <v/>
      </c>
      <c r="G4511" s="24" t="str">
        <f>IF(F4511="","",F4511&amp;"@"&amp;COUNTIF($F$1:F4511,F4511))</f>
        <v/>
      </c>
      <c r="H4511" s="24" t="str">
        <f t="shared" si="70"/>
        <v>Naver 검색</v>
      </c>
      <c r="J4511" s="24" t="str">
        <f>IF(F4511="","",INDEX('기사 리스트'!B:B,MATCH("https://skinnonews.com"&amp;A4511,'기사 리스트'!C:C,0)))</f>
        <v/>
      </c>
    </row>
    <row r="4512" spans="1:10">
      <c r="A4512" s="30" t="s">
        <v>4141</v>
      </c>
      <c r="B4512" s="30" t="s">
        <v>2910</v>
      </c>
      <c r="C4512" s="30">
        <v>1</v>
      </c>
      <c r="D4512" s="30">
        <v>1</v>
      </c>
      <c r="F4512" s="24" t="str">
        <f>IFERROR(MATCH(A4512,기사별유입!$J$3:$J$3072,0),"")</f>
        <v/>
      </c>
      <c r="G4512" s="24" t="str">
        <f>IF(F4512="","",F4512&amp;"@"&amp;COUNTIF($F$1:F4512,F4512))</f>
        <v/>
      </c>
      <c r="H4512" s="24" t="str">
        <f t="shared" si="70"/>
        <v>Google 검색</v>
      </c>
      <c r="J4512" s="24" t="str">
        <f>IF(F4512="","",INDEX('기사 리스트'!B:B,MATCH("https://skinnonews.com"&amp;A4512,'기사 리스트'!C:C,0)))</f>
        <v/>
      </c>
    </row>
    <row r="4513" spans="1:10">
      <c r="A4513" s="30" t="s">
        <v>2797</v>
      </c>
      <c r="B4513" s="30" t="s">
        <v>2910</v>
      </c>
      <c r="C4513" s="30">
        <v>1</v>
      </c>
      <c r="D4513" s="30">
        <v>1</v>
      </c>
      <c r="F4513" s="24" t="str">
        <f>IFERROR(MATCH(A4513,기사별유입!$J$3:$J$3072,0),"")</f>
        <v/>
      </c>
      <c r="G4513" s="24" t="str">
        <f>IF(F4513="","",F4513&amp;"@"&amp;COUNTIF($F$1:F4513,F4513))</f>
        <v/>
      </c>
      <c r="H4513" s="24" t="str">
        <f t="shared" si="70"/>
        <v>Google 검색</v>
      </c>
      <c r="J4513" s="24" t="str">
        <f>IF(F4513="","",INDEX('기사 리스트'!B:B,MATCH("https://skinnonews.com"&amp;A4513,'기사 리스트'!C:C,0)))</f>
        <v/>
      </c>
    </row>
    <row r="4514" spans="1:10">
      <c r="A4514" s="30" t="s">
        <v>2590</v>
      </c>
      <c r="B4514" s="30" t="s">
        <v>2910</v>
      </c>
      <c r="C4514" s="30">
        <v>1</v>
      </c>
      <c r="D4514" s="30">
        <v>1</v>
      </c>
      <c r="F4514" s="24" t="str">
        <f>IFERROR(MATCH(A4514,기사별유입!$J$3:$J$3072,0),"")</f>
        <v/>
      </c>
      <c r="G4514" s="24" t="str">
        <f>IF(F4514="","",F4514&amp;"@"&amp;COUNTIF($F$1:F4514,F4514))</f>
        <v/>
      </c>
      <c r="H4514" s="24" t="str">
        <f t="shared" si="70"/>
        <v>Google 검색</v>
      </c>
      <c r="J4514" s="24" t="str">
        <f>IF(F4514="","",INDEX('기사 리스트'!B:B,MATCH("https://skinnonews.com"&amp;A4514,'기사 리스트'!C:C,0)))</f>
        <v/>
      </c>
    </row>
    <row r="4515" spans="1:10">
      <c r="A4515" s="30" t="s">
        <v>3738</v>
      </c>
      <c r="B4515" s="30" t="s">
        <v>2910</v>
      </c>
      <c r="C4515" s="30">
        <v>1</v>
      </c>
      <c r="D4515" s="30">
        <v>1</v>
      </c>
      <c r="F4515" s="24" t="str">
        <f>IFERROR(MATCH(A4515,기사별유입!$J$3:$J$3072,0),"")</f>
        <v/>
      </c>
      <c r="G4515" s="24" t="str">
        <f>IF(F4515="","",F4515&amp;"@"&amp;COUNTIF($F$1:F4515,F4515))</f>
        <v/>
      </c>
      <c r="H4515" s="24" t="str">
        <f t="shared" si="70"/>
        <v>Google 검색</v>
      </c>
      <c r="J4515" s="24" t="str">
        <f>IF(F4515="","",INDEX('기사 리스트'!B:B,MATCH("https://skinnonews.com"&amp;A4515,'기사 리스트'!C:C,0)))</f>
        <v/>
      </c>
    </row>
    <row r="4516" spans="1:10">
      <c r="A4516" s="30" t="s">
        <v>3738</v>
      </c>
      <c r="B4516" s="30" t="s">
        <v>2911</v>
      </c>
      <c r="C4516" s="30">
        <v>1</v>
      </c>
      <c r="D4516" s="30">
        <v>1</v>
      </c>
      <c r="F4516" s="24" t="str">
        <f>IFERROR(MATCH(A4516,기사별유입!$J$3:$J$3072,0),"")</f>
        <v/>
      </c>
      <c r="G4516" s="24" t="str">
        <f>IF(F4516="","",F4516&amp;"@"&amp;COUNTIF($F$1:F4516,F4516))</f>
        <v/>
      </c>
      <c r="H4516" s="24" t="str">
        <f t="shared" si="70"/>
        <v>Naver 검색</v>
      </c>
      <c r="J4516" s="24" t="str">
        <f>IF(F4516="","",INDEX('기사 리스트'!B:B,MATCH("https://skinnonews.com"&amp;A4516,'기사 리스트'!C:C,0)))</f>
        <v/>
      </c>
    </row>
    <row r="4517" spans="1:10">
      <c r="A4517" s="30" t="s">
        <v>2113</v>
      </c>
      <c r="B4517" s="30" t="s">
        <v>2911</v>
      </c>
      <c r="C4517" s="30">
        <v>1</v>
      </c>
      <c r="D4517" s="30">
        <v>1</v>
      </c>
      <c r="F4517" s="24" t="str">
        <f>IFERROR(MATCH(A4517,기사별유입!$J$3:$J$3072,0),"")</f>
        <v/>
      </c>
      <c r="G4517" s="24" t="str">
        <f>IF(F4517="","",F4517&amp;"@"&amp;COUNTIF($F$1:F4517,F4517))</f>
        <v/>
      </c>
      <c r="H4517" s="24" t="str">
        <f t="shared" si="70"/>
        <v>Naver 검색</v>
      </c>
      <c r="J4517" s="24" t="str">
        <f>IF(F4517="","",INDEX('기사 리스트'!B:B,MATCH("https://skinnonews.com"&amp;A4517,'기사 리스트'!C:C,0)))</f>
        <v/>
      </c>
    </row>
    <row r="4518" spans="1:10">
      <c r="A4518" s="30" t="s">
        <v>2212</v>
      </c>
      <c r="B4518" s="30" t="s">
        <v>2910</v>
      </c>
      <c r="C4518" s="30">
        <v>1</v>
      </c>
      <c r="D4518" s="30">
        <v>1</v>
      </c>
      <c r="F4518" s="24" t="str">
        <f>IFERROR(MATCH(A4518,기사별유입!$J$3:$J$3072,0),"")</f>
        <v/>
      </c>
      <c r="G4518" s="24" t="str">
        <f>IF(F4518="","",F4518&amp;"@"&amp;COUNTIF($F$1:F4518,F4518))</f>
        <v/>
      </c>
      <c r="H4518" s="24" t="str">
        <f t="shared" si="70"/>
        <v>Google 검색</v>
      </c>
      <c r="J4518" s="24" t="str">
        <f>IF(F4518="","",INDEX('기사 리스트'!B:B,MATCH("https://skinnonews.com"&amp;A4518,'기사 리스트'!C:C,0)))</f>
        <v/>
      </c>
    </row>
    <row r="4519" spans="1:10">
      <c r="A4519" s="30" t="s">
        <v>3328</v>
      </c>
      <c r="B4519" s="30" t="s">
        <v>2925</v>
      </c>
      <c r="C4519" s="30">
        <v>1</v>
      </c>
      <c r="D4519" s="30">
        <v>1</v>
      </c>
      <c r="F4519" s="24" t="str">
        <f>IFERROR(MATCH(A4519,기사별유입!$J$3:$J$3072,0),"")</f>
        <v/>
      </c>
      <c r="G4519" s="24" t="str">
        <f>IF(F4519="","",F4519&amp;"@"&amp;COUNTIF($F$1:F4519,F4519))</f>
        <v/>
      </c>
      <c r="H4519" s="24" t="str">
        <f t="shared" si="70"/>
        <v>Naver.com</v>
      </c>
      <c r="J4519" s="24" t="str">
        <f>IF(F4519="","",INDEX('기사 리스트'!B:B,MATCH("https://skinnonews.com"&amp;A4519,'기사 리스트'!C:C,0)))</f>
        <v/>
      </c>
    </row>
    <row r="4520" spans="1:10">
      <c r="A4520" s="30" t="s">
        <v>4142</v>
      </c>
      <c r="B4520" s="30" t="s">
        <v>2910</v>
      </c>
      <c r="C4520" s="30">
        <v>1</v>
      </c>
      <c r="D4520" s="30">
        <v>1</v>
      </c>
      <c r="F4520" s="24" t="str">
        <f>IFERROR(MATCH(A4520,기사별유입!$J$3:$J$3072,0),"")</f>
        <v/>
      </c>
      <c r="G4520" s="24" t="str">
        <f>IF(F4520="","",F4520&amp;"@"&amp;COUNTIF($F$1:F4520,F4520))</f>
        <v/>
      </c>
      <c r="H4520" s="24" t="str">
        <f t="shared" si="70"/>
        <v>Google 검색</v>
      </c>
      <c r="J4520" s="24" t="str">
        <f>IF(F4520="","",INDEX('기사 리스트'!B:B,MATCH("https://skinnonews.com"&amp;A4520,'기사 리스트'!C:C,0)))</f>
        <v/>
      </c>
    </row>
    <row r="4521" spans="1:10">
      <c r="A4521" s="30" t="s">
        <v>4143</v>
      </c>
      <c r="B4521" s="30" t="s">
        <v>2910</v>
      </c>
      <c r="C4521" s="30">
        <v>1</v>
      </c>
      <c r="D4521" s="30">
        <v>1</v>
      </c>
      <c r="F4521" s="24" t="str">
        <f>IFERROR(MATCH(A4521,기사별유입!$J$3:$J$3072,0),"")</f>
        <v/>
      </c>
      <c r="G4521" s="24" t="str">
        <f>IF(F4521="","",F4521&amp;"@"&amp;COUNTIF($F$1:F4521,F4521))</f>
        <v/>
      </c>
      <c r="H4521" s="24" t="str">
        <f t="shared" si="70"/>
        <v>Google 검색</v>
      </c>
      <c r="J4521" s="24" t="str">
        <f>IF(F4521="","",INDEX('기사 리스트'!B:B,MATCH("https://skinnonews.com"&amp;A4521,'기사 리스트'!C:C,0)))</f>
        <v/>
      </c>
    </row>
    <row r="4522" spans="1:10">
      <c r="A4522" s="30" t="s">
        <v>2012</v>
      </c>
      <c r="B4522" s="30" t="s">
        <v>2925</v>
      </c>
      <c r="C4522" s="30">
        <v>1</v>
      </c>
      <c r="D4522" s="30">
        <v>1</v>
      </c>
      <c r="F4522" s="24" t="str">
        <f>IFERROR(MATCH(A4522,기사별유입!$J$3:$J$3072,0),"")</f>
        <v/>
      </c>
      <c r="G4522" s="24" t="str">
        <f>IF(F4522="","",F4522&amp;"@"&amp;COUNTIF($F$1:F4522,F4522))</f>
        <v/>
      </c>
      <c r="H4522" s="24" t="str">
        <f t="shared" si="70"/>
        <v>Naver.com</v>
      </c>
      <c r="J4522" s="24" t="str">
        <f>IF(F4522="","",INDEX('기사 리스트'!B:B,MATCH("https://skinnonews.com"&amp;A4522,'기사 리스트'!C:C,0)))</f>
        <v/>
      </c>
    </row>
    <row r="4523" spans="1:10">
      <c r="A4523" s="30" t="s">
        <v>2799</v>
      </c>
      <c r="B4523" s="30" t="s">
        <v>2910</v>
      </c>
      <c r="C4523" s="30">
        <v>1</v>
      </c>
      <c r="D4523" s="30">
        <v>1</v>
      </c>
      <c r="F4523" s="24" t="str">
        <f>IFERROR(MATCH(A4523,기사별유입!$J$3:$J$3072,0),"")</f>
        <v/>
      </c>
      <c r="G4523" s="24" t="str">
        <f>IF(F4523="","",F4523&amp;"@"&amp;COUNTIF($F$1:F4523,F4523))</f>
        <v/>
      </c>
      <c r="H4523" s="24" t="str">
        <f t="shared" si="70"/>
        <v>Google 검색</v>
      </c>
      <c r="J4523" s="24" t="str">
        <f>IF(F4523="","",INDEX('기사 리스트'!B:B,MATCH("https://skinnonews.com"&amp;A4523,'기사 리스트'!C:C,0)))</f>
        <v/>
      </c>
    </row>
    <row r="4524" spans="1:10">
      <c r="A4524" s="30" t="s">
        <v>4144</v>
      </c>
      <c r="B4524" s="30" t="s">
        <v>2910</v>
      </c>
      <c r="C4524" s="30">
        <v>1</v>
      </c>
      <c r="D4524" s="30">
        <v>1</v>
      </c>
      <c r="F4524" s="24" t="str">
        <f>IFERROR(MATCH(A4524,기사별유입!$J$3:$J$3072,0),"")</f>
        <v/>
      </c>
      <c r="G4524" s="24" t="str">
        <f>IF(F4524="","",F4524&amp;"@"&amp;COUNTIF($F$1:F4524,F4524))</f>
        <v/>
      </c>
      <c r="H4524" s="24" t="str">
        <f t="shared" si="70"/>
        <v>Google 검색</v>
      </c>
      <c r="J4524" s="24" t="str">
        <f>IF(F4524="","",INDEX('기사 리스트'!B:B,MATCH("https://skinnonews.com"&amp;A4524,'기사 리스트'!C:C,0)))</f>
        <v/>
      </c>
    </row>
    <row r="4525" spans="1:10">
      <c r="A4525" s="30" t="s">
        <v>4145</v>
      </c>
      <c r="B4525" s="30" t="s">
        <v>2910</v>
      </c>
      <c r="C4525" s="30">
        <v>1</v>
      </c>
      <c r="D4525" s="30">
        <v>1</v>
      </c>
      <c r="F4525" s="24" t="str">
        <f>IFERROR(MATCH(A4525,기사별유입!$J$3:$J$3072,0),"")</f>
        <v/>
      </c>
      <c r="G4525" s="24" t="str">
        <f>IF(F4525="","",F4525&amp;"@"&amp;COUNTIF($F$1:F4525,F4525))</f>
        <v/>
      </c>
      <c r="H4525" s="24" t="str">
        <f t="shared" si="70"/>
        <v>Google 검색</v>
      </c>
      <c r="J4525" s="24" t="str">
        <f>IF(F4525="","",INDEX('기사 리스트'!B:B,MATCH("https://skinnonews.com"&amp;A4525,'기사 리스트'!C:C,0)))</f>
        <v/>
      </c>
    </row>
    <row r="4526" spans="1:10">
      <c r="A4526" s="30" t="s">
        <v>2442</v>
      </c>
      <c r="B4526" s="30" t="s">
        <v>2911</v>
      </c>
      <c r="C4526" s="30">
        <v>1</v>
      </c>
      <c r="D4526" s="30">
        <v>1</v>
      </c>
      <c r="F4526" s="24" t="str">
        <f>IFERROR(MATCH(A4526,기사별유입!$J$3:$J$3072,0),"")</f>
        <v/>
      </c>
      <c r="G4526" s="24" t="str">
        <f>IF(F4526="","",F4526&amp;"@"&amp;COUNTIF($F$1:F4526,F4526))</f>
        <v/>
      </c>
      <c r="H4526" s="24" t="str">
        <f t="shared" si="70"/>
        <v>Naver 검색</v>
      </c>
      <c r="J4526" s="24" t="str">
        <f>IF(F4526="","",INDEX('기사 리스트'!B:B,MATCH("https://skinnonews.com"&amp;A4526,'기사 리스트'!C:C,0)))</f>
        <v/>
      </c>
    </row>
    <row r="4527" spans="1:10">
      <c r="A4527" s="30" t="s">
        <v>3182</v>
      </c>
      <c r="B4527" s="30" t="s">
        <v>2935</v>
      </c>
      <c r="C4527" s="30">
        <v>1</v>
      </c>
      <c r="D4527" s="30">
        <v>1</v>
      </c>
      <c r="F4527" s="24" t="str">
        <f>IFERROR(MATCH(A4527,기사별유입!$J$3:$J$3072,0),"")</f>
        <v/>
      </c>
      <c r="G4527" s="24" t="str">
        <f>IF(F4527="","",F4527&amp;"@"&amp;COUNTIF($F$1:F4527,F4527))</f>
        <v/>
      </c>
      <c r="H4527" s="24" t="str">
        <f t="shared" si="70"/>
        <v>M.search.naver.com</v>
      </c>
      <c r="J4527" s="24" t="str">
        <f>IF(F4527="","",INDEX('기사 리스트'!B:B,MATCH("https://skinnonews.com"&amp;A4527,'기사 리스트'!C:C,0)))</f>
        <v/>
      </c>
    </row>
    <row r="4528" spans="1:10">
      <c r="A4528" s="30" t="s">
        <v>3739</v>
      </c>
      <c r="B4528" s="30" t="s">
        <v>2909</v>
      </c>
      <c r="C4528" s="30">
        <v>1</v>
      </c>
      <c r="D4528" s="30">
        <v>1</v>
      </c>
      <c r="F4528" s="24" t="str">
        <f>IFERROR(MATCH(A4528,기사별유입!$J$3:$J$3072,0),"")</f>
        <v/>
      </c>
      <c r="G4528" s="24" t="str">
        <f>IF(F4528="","",F4528&amp;"@"&amp;COUNTIF($F$1:F4528,F4528))</f>
        <v/>
      </c>
      <c r="H4528" s="24" t="str">
        <f t="shared" si="70"/>
        <v>직접유입</v>
      </c>
      <c r="J4528" s="24" t="str">
        <f>IF(F4528="","",INDEX('기사 리스트'!B:B,MATCH("https://skinnonews.com"&amp;A4528,'기사 리스트'!C:C,0)))</f>
        <v/>
      </c>
    </row>
    <row r="4529" spans="1:10">
      <c r="A4529" s="30" t="s">
        <v>3739</v>
      </c>
      <c r="B4529" s="30" t="s">
        <v>2910</v>
      </c>
      <c r="C4529" s="30">
        <v>1</v>
      </c>
      <c r="D4529" s="30">
        <v>1</v>
      </c>
      <c r="F4529" s="24" t="str">
        <f>IFERROR(MATCH(A4529,기사별유입!$J$3:$J$3072,0),"")</f>
        <v/>
      </c>
      <c r="G4529" s="24" t="str">
        <f>IF(F4529="","",F4529&amp;"@"&amp;COUNTIF($F$1:F4529,F4529))</f>
        <v/>
      </c>
      <c r="H4529" s="24" t="str">
        <f t="shared" si="70"/>
        <v>Google 검색</v>
      </c>
      <c r="J4529" s="24" t="str">
        <f>IF(F4529="","",INDEX('기사 리스트'!B:B,MATCH("https://skinnonews.com"&amp;A4529,'기사 리스트'!C:C,0)))</f>
        <v/>
      </c>
    </row>
    <row r="4530" spans="1:10">
      <c r="A4530" s="30" t="s">
        <v>4146</v>
      </c>
      <c r="B4530" s="30" t="s">
        <v>2910</v>
      </c>
      <c r="C4530" s="30">
        <v>1</v>
      </c>
      <c r="D4530" s="30">
        <v>1</v>
      </c>
      <c r="F4530" s="24" t="str">
        <f>IFERROR(MATCH(A4530,기사별유입!$J$3:$J$3072,0),"")</f>
        <v/>
      </c>
      <c r="G4530" s="24" t="str">
        <f>IF(F4530="","",F4530&amp;"@"&amp;COUNTIF($F$1:F4530,F4530))</f>
        <v/>
      </c>
      <c r="H4530" s="24" t="str">
        <f t="shared" si="70"/>
        <v>Google 검색</v>
      </c>
      <c r="J4530" s="24" t="str">
        <f>IF(F4530="","",INDEX('기사 리스트'!B:B,MATCH("https://skinnonews.com"&amp;A4530,'기사 리스트'!C:C,0)))</f>
        <v/>
      </c>
    </row>
    <row r="4531" spans="1:10">
      <c r="A4531" s="30" t="s">
        <v>4147</v>
      </c>
      <c r="B4531" s="30" t="s">
        <v>2910</v>
      </c>
      <c r="C4531" s="30">
        <v>1</v>
      </c>
      <c r="D4531" s="30">
        <v>1</v>
      </c>
      <c r="F4531" s="24" t="str">
        <f>IFERROR(MATCH(A4531,기사별유입!$J$3:$J$3072,0),"")</f>
        <v/>
      </c>
      <c r="G4531" s="24" t="str">
        <f>IF(F4531="","",F4531&amp;"@"&amp;COUNTIF($F$1:F4531,F4531))</f>
        <v/>
      </c>
      <c r="H4531" s="24" t="str">
        <f t="shared" si="70"/>
        <v>Google 검색</v>
      </c>
      <c r="J4531" s="24" t="str">
        <f>IF(F4531="","",INDEX('기사 리스트'!B:B,MATCH("https://skinnonews.com"&amp;A4531,'기사 리스트'!C:C,0)))</f>
        <v/>
      </c>
    </row>
    <row r="4532" spans="1:10">
      <c r="A4532" s="30" t="s">
        <v>2213</v>
      </c>
      <c r="B4532" s="30" t="s">
        <v>2913</v>
      </c>
      <c r="C4532" s="30">
        <v>1</v>
      </c>
      <c r="D4532" s="30">
        <v>1</v>
      </c>
      <c r="F4532" s="24" t="str">
        <f>IFERROR(MATCH(A4532,기사별유입!$J$3:$J$3072,0),"")</f>
        <v/>
      </c>
      <c r="G4532" s="24" t="str">
        <f>IF(F4532="","",F4532&amp;"@"&amp;COUNTIF($F$1:F4532,F4532))</f>
        <v/>
      </c>
      <c r="H4532" s="24" t="str">
        <f t="shared" si="70"/>
        <v>Sk-on.com</v>
      </c>
      <c r="J4532" s="24" t="str">
        <f>IF(F4532="","",INDEX('기사 리스트'!B:B,MATCH("https://skinnonews.com"&amp;A4532,'기사 리스트'!C:C,0)))</f>
        <v/>
      </c>
    </row>
    <row r="4533" spans="1:10">
      <c r="A4533" s="30" t="s">
        <v>2213</v>
      </c>
      <c r="B4533" s="30" t="s">
        <v>2915</v>
      </c>
      <c r="C4533" s="30">
        <v>1</v>
      </c>
      <c r="D4533" s="30">
        <v>1</v>
      </c>
      <c r="F4533" s="24" t="str">
        <f>IFERROR(MATCH(A4533,기사별유입!$J$3:$J$3072,0),"")</f>
        <v/>
      </c>
      <c r="G4533" s="24" t="str">
        <f>IF(F4533="","",F4533&amp;"@"&amp;COUNTIF($F$1:F4533,F4533))</f>
        <v/>
      </c>
      <c r="H4533" s="24" t="str">
        <f t="shared" si="70"/>
        <v>Skgeocentric.com</v>
      </c>
      <c r="J4533" s="24" t="str">
        <f>IF(F4533="","",INDEX('기사 리스트'!B:B,MATCH("https://skinnonews.com"&amp;A4533,'기사 리스트'!C:C,0)))</f>
        <v/>
      </c>
    </row>
    <row r="4534" spans="1:10">
      <c r="A4534" s="30" t="s">
        <v>2443</v>
      </c>
      <c r="B4534" s="30" t="s">
        <v>2910</v>
      </c>
      <c r="C4534" s="30">
        <v>1</v>
      </c>
      <c r="D4534" s="30">
        <v>1</v>
      </c>
      <c r="F4534" s="24" t="str">
        <f>IFERROR(MATCH(A4534,기사별유입!$J$3:$J$3072,0),"")</f>
        <v/>
      </c>
      <c r="G4534" s="24" t="str">
        <f>IF(F4534="","",F4534&amp;"@"&amp;COUNTIF($F$1:F4534,F4534))</f>
        <v/>
      </c>
      <c r="H4534" s="24" t="str">
        <f t="shared" si="70"/>
        <v>Google 검색</v>
      </c>
      <c r="J4534" s="24" t="str">
        <f>IF(F4534="","",INDEX('기사 리스트'!B:B,MATCH("https://skinnonews.com"&amp;A4534,'기사 리스트'!C:C,0)))</f>
        <v/>
      </c>
    </row>
    <row r="4535" spans="1:10">
      <c r="A4535" s="30" t="s">
        <v>2800</v>
      </c>
      <c r="B4535" s="30" t="s">
        <v>2910</v>
      </c>
      <c r="C4535" s="30">
        <v>1</v>
      </c>
      <c r="D4535" s="30">
        <v>1</v>
      </c>
      <c r="F4535" s="24" t="str">
        <f>IFERROR(MATCH(A4535,기사별유입!$J$3:$J$3072,0),"")</f>
        <v/>
      </c>
      <c r="G4535" s="24" t="str">
        <f>IF(F4535="","",F4535&amp;"@"&amp;COUNTIF($F$1:F4535,F4535))</f>
        <v/>
      </c>
      <c r="H4535" s="24" t="str">
        <f t="shared" si="70"/>
        <v>Google 검색</v>
      </c>
      <c r="J4535" s="24" t="str">
        <f>IF(F4535="","",INDEX('기사 리스트'!B:B,MATCH("https://skinnonews.com"&amp;A4535,'기사 리스트'!C:C,0)))</f>
        <v/>
      </c>
    </row>
    <row r="4536" spans="1:10">
      <c r="A4536" s="30" t="s">
        <v>3741</v>
      </c>
      <c r="B4536" s="30" t="s">
        <v>2963</v>
      </c>
      <c r="C4536" s="30">
        <v>1</v>
      </c>
      <c r="D4536" s="30">
        <v>1</v>
      </c>
      <c r="F4536" s="24" t="str">
        <f>IFERROR(MATCH(A4536,기사별유입!$J$3:$J$3072,0),"")</f>
        <v/>
      </c>
      <c r="G4536" s="24" t="str">
        <f>IF(F4536="","",F4536&amp;"@"&amp;COUNTIF($F$1:F4536,F4536))</f>
        <v/>
      </c>
      <c r="H4536" s="24" t="str">
        <f t="shared" si="70"/>
        <v>Daum</v>
      </c>
      <c r="J4536" s="24" t="str">
        <f>IF(F4536="","",INDEX('기사 리스트'!B:B,MATCH("https://skinnonews.com"&amp;A4536,'기사 리스트'!C:C,0)))</f>
        <v/>
      </c>
    </row>
    <row r="4537" spans="1:10">
      <c r="A4537" s="30" t="s">
        <v>3741</v>
      </c>
      <c r="B4537" s="30" t="s">
        <v>2910</v>
      </c>
      <c r="C4537" s="30">
        <v>1</v>
      </c>
      <c r="D4537" s="30">
        <v>1</v>
      </c>
      <c r="F4537" s="24" t="str">
        <f>IFERROR(MATCH(A4537,기사별유입!$J$3:$J$3072,0),"")</f>
        <v/>
      </c>
      <c r="G4537" s="24" t="str">
        <f>IF(F4537="","",F4537&amp;"@"&amp;COUNTIF($F$1:F4537,F4537))</f>
        <v/>
      </c>
      <c r="H4537" s="24" t="str">
        <f t="shared" si="70"/>
        <v>Google 검색</v>
      </c>
      <c r="J4537" s="24" t="str">
        <f>IF(F4537="","",INDEX('기사 리스트'!B:B,MATCH("https://skinnonews.com"&amp;A4537,'기사 리스트'!C:C,0)))</f>
        <v/>
      </c>
    </row>
    <row r="4538" spans="1:10">
      <c r="A4538" s="30" t="s">
        <v>4148</v>
      </c>
      <c r="B4538" s="30" t="s">
        <v>2910</v>
      </c>
      <c r="C4538" s="30">
        <v>1</v>
      </c>
      <c r="D4538" s="30">
        <v>1</v>
      </c>
      <c r="F4538" s="24" t="str">
        <f>IFERROR(MATCH(A4538,기사별유입!$J$3:$J$3072,0),"")</f>
        <v/>
      </c>
      <c r="G4538" s="24" t="str">
        <f>IF(F4538="","",F4538&amp;"@"&amp;COUNTIF($F$1:F4538,F4538))</f>
        <v/>
      </c>
      <c r="H4538" s="24" t="str">
        <f t="shared" si="70"/>
        <v>Google 검색</v>
      </c>
      <c r="J4538" s="24" t="str">
        <f>IF(F4538="","",INDEX('기사 리스트'!B:B,MATCH("https://skinnonews.com"&amp;A4538,'기사 리스트'!C:C,0)))</f>
        <v/>
      </c>
    </row>
    <row r="4539" spans="1:10">
      <c r="A4539" s="30" t="s">
        <v>2314</v>
      </c>
      <c r="B4539" s="30" t="s">
        <v>2911</v>
      </c>
      <c r="C4539" s="30">
        <v>1</v>
      </c>
      <c r="D4539" s="30">
        <v>1</v>
      </c>
      <c r="F4539" s="24" t="str">
        <f>IFERROR(MATCH(A4539,기사별유입!$J$3:$J$3072,0),"")</f>
        <v/>
      </c>
      <c r="G4539" s="24" t="str">
        <f>IF(F4539="","",F4539&amp;"@"&amp;COUNTIF($F$1:F4539,F4539))</f>
        <v/>
      </c>
      <c r="H4539" s="24" t="str">
        <f t="shared" si="70"/>
        <v>Naver 검색</v>
      </c>
      <c r="J4539" s="24" t="str">
        <f>IF(F4539="","",INDEX('기사 리스트'!B:B,MATCH("https://skinnonews.com"&amp;A4539,'기사 리스트'!C:C,0)))</f>
        <v/>
      </c>
    </row>
    <row r="4540" spans="1:10">
      <c r="A4540" s="30" t="s">
        <v>2314</v>
      </c>
      <c r="B4540" s="30" t="s">
        <v>2925</v>
      </c>
      <c r="C4540" s="30">
        <v>1</v>
      </c>
      <c r="D4540" s="30">
        <v>1</v>
      </c>
      <c r="F4540" s="24" t="str">
        <f>IFERROR(MATCH(A4540,기사별유입!$J$3:$J$3072,0),"")</f>
        <v/>
      </c>
      <c r="G4540" s="24" t="str">
        <f>IF(F4540="","",F4540&amp;"@"&amp;COUNTIF($F$1:F4540,F4540))</f>
        <v/>
      </c>
      <c r="H4540" s="24" t="str">
        <f t="shared" si="70"/>
        <v>Naver.com</v>
      </c>
      <c r="J4540" s="24" t="str">
        <f>IF(F4540="","",INDEX('기사 리스트'!B:B,MATCH("https://skinnonews.com"&amp;A4540,'기사 리스트'!C:C,0)))</f>
        <v/>
      </c>
    </row>
    <row r="4541" spans="1:10">
      <c r="A4541" s="30" t="s">
        <v>3144</v>
      </c>
      <c r="B4541" s="30" t="s">
        <v>2910</v>
      </c>
      <c r="C4541" s="30">
        <v>1</v>
      </c>
      <c r="D4541" s="30">
        <v>1</v>
      </c>
      <c r="F4541" s="24" t="str">
        <f>IFERROR(MATCH(A4541,기사별유입!$J$3:$J$3072,0),"")</f>
        <v/>
      </c>
      <c r="G4541" s="24" t="str">
        <f>IF(F4541="","",F4541&amp;"@"&amp;COUNTIF($F$1:F4541,F4541))</f>
        <v/>
      </c>
      <c r="H4541" s="24" t="str">
        <f t="shared" si="70"/>
        <v>Google 검색</v>
      </c>
      <c r="J4541" s="24" t="str">
        <f>IF(F4541="","",INDEX('기사 리스트'!B:B,MATCH("https://skinnonews.com"&amp;A4541,'기사 리스트'!C:C,0)))</f>
        <v/>
      </c>
    </row>
    <row r="4542" spans="1:10">
      <c r="A4542" s="30" t="s">
        <v>1785</v>
      </c>
      <c r="B4542" s="30" t="s">
        <v>2911</v>
      </c>
      <c r="C4542" s="30">
        <v>1</v>
      </c>
      <c r="D4542" s="30">
        <v>1</v>
      </c>
      <c r="F4542" s="24" t="str">
        <f>IFERROR(MATCH(A4542,기사별유입!$J$3:$J$3072,0),"")</f>
        <v/>
      </c>
      <c r="G4542" s="24" t="str">
        <f>IF(F4542="","",F4542&amp;"@"&amp;COUNTIF($F$1:F4542,F4542))</f>
        <v/>
      </c>
      <c r="H4542" s="24" t="str">
        <f t="shared" si="70"/>
        <v>Naver 검색</v>
      </c>
      <c r="J4542" s="24" t="str">
        <f>IF(F4542="","",INDEX('기사 리스트'!B:B,MATCH("https://skinnonews.com"&amp;A4542,'기사 리스트'!C:C,0)))</f>
        <v/>
      </c>
    </row>
    <row r="4543" spans="1:10">
      <c r="A4543" s="30" t="s">
        <v>1785</v>
      </c>
      <c r="B4543" s="30" t="s">
        <v>2915</v>
      </c>
      <c r="C4543" s="30">
        <v>1</v>
      </c>
      <c r="D4543" s="30">
        <v>1</v>
      </c>
      <c r="F4543" s="24" t="str">
        <f>IFERROR(MATCH(A4543,기사별유입!$J$3:$J$3072,0),"")</f>
        <v/>
      </c>
      <c r="G4543" s="24" t="str">
        <f>IF(F4543="","",F4543&amp;"@"&amp;COUNTIF($F$1:F4543,F4543))</f>
        <v/>
      </c>
      <c r="H4543" s="24" t="str">
        <f t="shared" si="70"/>
        <v>Skgeocentric.com</v>
      </c>
      <c r="J4543" s="24" t="str">
        <f>IF(F4543="","",INDEX('기사 리스트'!B:B,MATCH("https://skinnonews.com"&amp;A4543,'기사 리스트'!C:C,0)))</f>
        <v/>
      </c>
    </row>
    <row r="4544" spans="1:10">
      <c r="A4544" s="30" t="s">
        <v>2591</v>
      </c>
      <c r="B4544" s="30" t="s">
        <v>2910</v>
      </c>
      <c r="C4544" s="30">
        <v>1</v>
      </c>
      <c r="D4544" s="30">
        <v>1</v>
      </c>
      <c r="F4544" s="24" t="str">
        <f>IFERROR(MATCH(A4544,기사별유입!$J$3:$J$3072,0),"")</f>
        <v/>
      </c>
      <c r="G4544" s="24" t="str">
        <f>IF(F4544="","",F4544&amp;"@"&amp;COUNTIF($F$1:F4544,F4544))</f>
        <v/>
      </c>
      <c r="H4544" s="24" t="str">
        <f t="shared" si="70"/>
        <v>Google 검색</v>
      </c>
      <c r="J4544" s="24" t="str">
        <f>IF(F4544="","",INDEX('기사 리스트'!B:B,MATCH("https://skinnonews.com"&amp;A4544,'기사 리스트'!C:C,0)))</f>
        <v/>
      </c>
    </row>
    <row r="4545" spans="1:10">
      <c r="A4545" s="30" t="s">
        <v>1871</v>
      </c>
      <c r="B4545" s="30" t="s">
        <v>2910</v>
      </c>
      <c r="C4545" s="30">
        <v>1</v>
      </c>
      <c r="D4545" s="30">
        <v>1</v>
      </c>
      <c r="F4545" s="24" t="str">
        <f>IFERROR(MATCH(A4545,기사별유입!$J$3:$J$3072,0),"")</f>
        <v/>
      </c>
      <c r="G4545" s="24" t="str">
        <f>IF(F4545="","",F4545&amp;"@"&amp;COUNTIF($F$1:F4545,F4545))</f>
        <v/>
      </c>
      <c r="H4545" s="24" t="str">
        <f t="shared" si="70"/>
        <v>Google 검색</v>
      </c>
      <c r="J4545" s="24" t="str">
        <f>IF(F4545="","",INDEX('기사 리스트'!B:B,MATCH("https://skinnonews.com"&amp;A4545,'기사 리스트'!C:C,0)))</f>
        <v/>
      </c>
    </row>
    <row r="4546" spans="1:10">
      <c r="A4546" s="30" t="s">
        <v>2801</v>
      </c>
      <c r="B4546" s="30" t="s">
        <v>2910</v>
      </c>
      <c r="C4546" s="30">
        <v>1</v>
      </c>
      <c r="D4546" s="30">
        <v>1</v>
      </c>
      <c r="F4546" s="24" t="str">
        <f>IFERROR(MATCH(A4546,기사별유입!$J$3:$J$3072,0),"")</f>
        <v/>
      </c>
      <c r="G4546" s="24" t="str">
        <f>IF(F4546="","",F4546&amp;"@"&amp;COUNTIF($F$1:F4546,F4546))</f>
        <v/>
      </c>
      <c r="H4546" s="24" t="str">
        <f t="shared" si="70"/>
        <v>Google 검색</v>
      </c>
      <c r="J4546" s="24" t="str">
        <f>IF(F4546="","",INDEX('기사 리스트'!B:B,MATCH("https://skinnonews.com"&amp;A4546,'기사 리스트'!C:C,0)))</f>
        <v/>
      </c>
    </row>
    <row r="4547" spans="1:10">
      <c r="A4547" s="30" t="s">
        <v>4149</v>
      </c>
      <c r="B4547" s="30" t="s">
        <v>2917</v>
      </c>
      <c r="C4547" s="30">
        <v>1</v>
      </c>
      <c r="D4547" s="30">
        <v>1</v>
      </c>
      <c r="F4547" s="24" t="str">
        <f>IFERROR(MATCH(A4547,기사별유입!$J$3:$J$3072,0),"")</f>
        <v/>
      </c>
      <c r="G4547" s="24" t="str">
        <f>IF(F4547="","",F4547&amp;"@"&amp;COUNTIF($F$1:F4547,F4547))</f>
        <v/>
      </c>
      <c r="H4547" s="24" t="str">
        <f t="shared" ref="H4547:H4610" si="71">IF(B4547="naver","Naver 검색",IF(B4547="google","Google 검색",IF(B4547="(direct)","직접유입",UPPER(LEFT(B4547,1))&amp;MID(B4547,2,99))))</f>
        <v>Skincheonpetrochem.com</v>
      </c>
      <c r="J4547" s="24" t="str">
        <f>IF(F4547="","",INDEX('기사 리스트'!B:B,MATCH("https://skinnonews.com"&amp;A4547,'기사 리스트'!C:C,0)))</f>
        <v/>
      </c>
    </row>
    <row r="4548" spans="1:10">
      <c r="A4548" s="30" t="s">
        <v>2802</v>
      </c>
      <c r="B4548" s="30" t="s">
        <v>2910</v>
      </c>
      <c r="C4548" s="30">
        <v>1</v>
      </c>
      <c r="D4548" s="30">
        <v>1</v>
      </c>
      <c r="F4548" s="24" t="str">
        <f>IFERROR(MATCH(A4548,기사별유입!$J$3:$J$3072,0),"")</f>
        <v/>
      </c>
      <c r="G4548" s="24" t="str">
        <f>IF(F4548="","",F4548&amp;"@"&amp;COUNTIF($F$1:F4548,F4548))</f>
        <v/>
      </c>
      <c r="H4548" s="24" t="str">
        <f t="shared" si="71"/>
        <v>Google 검색</v>
      </c>
      <c r="J4548" s="24" t="str">
        <f>IF(F4548="","",INDEX('기사 리스트'!B:B,MATCH("https://skinnonews.com"&amp;A4548,'기사 리스트'!C:C,0)))</f>
        <v/>
      </c>
    </row>
    <row r="4549" spans="1:10">
      <c r="A4549" s="30" t="s">
        <v>2446</v>
      </c>
      <c r="B4549" s="30" t="s">
        <v>2910</v>
      </c>
      <c r="C4549" s="30">
        <v>1</v>
      </c>
      <c r="D4549" s="30">
        <v>1</v>
      </c>
      <c r="F4549" s="24" t="str">
        <f>IFERROR(MATCH(A4549,기사별유입!$J$3:$J$3072,0),"")</f>
        <v/>
      </c>
      <c r="G4549" s="24" t="str">
        <f>IF(F4549="","",F4549&amp;"@"&amp;COUNTIF($F$1:F4549,F4549))</f>
        <v/>
      </c>
      <c r="H4549" s="24" t="str">
        <f t="shared" si="71"/>
        <v>Google 검색</v>
      </c>
      <c r="J4549" s="24" t="str">
        <f>IF(F4549="","",INDEX('기사 리스트'!B:B,MATCH("https://skinnonews.com"&amp;A4549,'기사 리스트'!C:C,0)))</f>
        <v/>
      </c>
    </row>
    <row r="4550" spans="1:10">
      <c r="A4550" s="30" t="s">
        <v>2446</v>
      </c>
      <c r="B4550" s="30" t="s">
        <v>2911</v>
      </c>
      <c r="C4550" s="30">
        <v>1</v>
      </c>
      <c r="D4550" s="30">
        <v>1</v>
      </c>
      <c r="F4550" s="24" t="str">
        <f>IFERROR(MATCH(A4550,기사별유입!$J$3:$J$3072,0),"")</f>
        <v/>
      </c>
      <c r="G4550" s="24" t="str">
        <f>IF(F4550="","",F4550&amp;"@"&amp;COUNTIF($F$1:F4550,F4550))</f>
        <v/>
      </c>
      <c r="H4550" s="24" t="str">
        <f t="shared" si="71"/>
        <v>Naver 검색</v>
      </c>
      <c r="J4550" s="24" t="str">
        <f>IF(F4550="","",INDEX('기사 리스트'!B:B,MATCH("https://skinnonews.com"&amp;A4550,'기사 리스트'!C:C,0)))</f>
        <v/>
      </c>
    </row>
    <row r="4551" spans="1:10">
      <c r="A4551" s="30" t="s">
        <v>2803</v>
      </c>
      <c r="B4551" s="30" t="s">
        <v>2909</v>
      </c>
      <c r="C4551" s="30">
        <v>1</v>
      </c>
      <c r="D4551" s="30">
        <v>1</v>
      </c>
      <c r="F4551" s="24" t="str">
        <f>IFERROR(MATCH(A4551,기사별유입!$J$3:$J$3072,0),"")</f>
        <v/>
      </c>
      <c r="G4551" s="24" t="str">
        <f>IF(F4551="","",F4551&amp;"@"&amp;COUNTIF($F$1:F4551,F4551))</f>
        <v/>
      </c>
      <c r="H4551" s="24" t="str">
        <f t="shared" si="71"/>
        <v>직접유입</v>
      </c>
      <c r="J4551" s="24" t="str">
        <f>IF(F4551="","",INDEX('기사 리스트'!B:B,MATCH("https://skinnonews.com"&amp;A4551,'기사 리스트'!C:C,0)))</f>
        <v/>
      </c>
    </row>
    <row r="4552" spans="1:10">
      <c r="A4552" s="30" t="s">
        <v>1655</v>
      </c>
      <c r="B4552" s="30" t="s">
        <v>2916</v>
      </c>
      <c r="C4552" s="30">
        <v>1</v>
      </c>
      <c r="D4552" s="30">
        <v>1</v>
      </c>
      <c r="F4552" s="24" t="str">
        <f>IFERROR(MATCH(A4552,기사별유입!$J$3:$J$3072,0),"")</f>
        <v/>
      </c>
      <c r="G4552" s="24" t="str">
        <f>IF(F4552="","",F4552&amp;"@"&amp;COUNTIF($F$1:F4552,F4552))</f>
        <v/>
      </c>
      <c r="H4552" s="24" t="str">
        <f t="shared" si="71"/>
        <v>Bing</v>
      </c>
      <c r="J4552" s="24" t="str">
        <f>IF(F4552="","",INDEX('기사 리스트'!B:B,MATCH("https://skinnonews.com"&amp;A4552,'기사 리스트'!C:C,0)))</f>
        <v/>
      </c>
    </row>
    <row r="4553" spans="1:10">
      <c r="A4553" s="30" t="s">
        <v>2804</v>
      </c>
      <c r="B4553" s="30" t="s">
        <v>2910</v>
      </c>
      <c r="C4553" s="30">
        <v>1</v>
      </c>
      <c r="D4553" s="30">
        <v>1</v>
      </c>
      <c r="F4553" s="24" t="str">
        <f>IFERROR(MATCH(A4553,기사별유입!$J$3:$J$3072,0),"")</f>
        <v/>
      </c>
      <c r="G4553" s="24" t="str">
        <f>IF(F4553="","",F4553&amp;"@"&amp;COUNTIF($F$1:F4553,F4553))</f>
        <v/>
      </c>
      <c r="H4553" s="24" t="str">
        <f t="shared" si="71"/>
        <v>Google 검색</v>
      </c>
      <c r="J4553" s="24" t="str">
        <f>IF(F4553="","",INDEX('기사 리스트'!B:B,MATCH("https://skinnonews.com"&amp;A4553,'기사 리스트'!C:C,0)))</f>
        <v/>
      </c>
    </row>
    <row r="4554" spans="1:10">
      <c r="A4554" s="30" t="s">
        <v>3183</v>
      </c>
      <c r="B4554" s="30" t="s">
        <v>2910</v>
      </c>
      <c r="C4554" s="30">
        <v>1</v>
      </c>
      <c r="D4554" s="30">
        <v>1</v>
      </c>
      <c r="F4554" s="24" t="str">
        <f>IFERROR(MATCH(A4554,기사별유입!$J$3:$J$3072,0),"")</f>
        <v/>
      </c>
      <c r="G4554" s="24" t="str">
        <f>IF(F4554="","",F4554&amp;"@"&amp;COUNTIF($F$1:F4554,F4554))</f>
        <v/>
      </c>
      <c r="H4554" s="24" t="str">
        <f t="shared" si="71"/>
        <v>Google 검색</v>
      </c>
      <c r="J4554" s="24" t="str">
        <f>IF(F4554="","",INDEX('기사 리스트'!B:B,MATCH("https://skinnonews.com"&amp;A4554,'기사 리스트'!C:C,0)))</f>
        <v/>
      </c>
    </row>
    <row r="4555" spans="1:10">
      <c r="A4555" s="30" t="s">
        <v>4150</v>
      </c>
      <c r="B4555" s="30" t="s">
        <v>2910</v>
      </c>
      <c r="C4555" s="30">
        <v>1</v>
      </c>
      <c r="D4555" s="30">
        <v>1</v>
      </c>
      <c r="F4555" s="24" t="str">
        <f>IFERROR(MATCH(A4555,기사별유입!$J$3:$J$3072,0),"")</f>
        <v/>
      </c>
      <c r="G4555" s="24" t="str">
        <f>IF(F4555="","",F4555&amp;"@"&amp;COUNTIF($F$1:F4555,F4555))</f>
        <v/>
      </c>
      <c r="H4555" s="24" t="str">
        <f t="shared" si="71"/>
        <v>Google 검색</v>
      </c>
      <c r="J4555" s="24" t="str">
        <f>IF(F4555="","",INDEX('기사 리스트'!B:B,MATCH("https://skinnonews.com"&amp;A4555,'기사 리스트'!C:C,0)))</f>
        <v/>
      </c>
    </row>
    <row r="4556" spans="1:10">
      <c r="A4556" s="30" t="s">
        <v>1872</v>
      </c>
      <c r="B4556" s="30" t="s">
        <v>2916</v>
      </c>
      <c r="C4556" s="30">
        <v>1</v>
      </c>
      <c r="D4556" s="30">
        <v>1</v>
      </c>
      <c r="F4556" s="24" t="str">
        <f>IFERROR(MATCH(A4556,기사별유입!$J$3:$J$3072,0),"")</f>
        <v/>
      </c>
      <c r="G4556" s="24" t="str">
        <f>IF(F4556="","",F4556&amp;"@"&amp;COUNTIF($F$1:F4556,F4556))</f>
        <v/>
      </c>
      <c r="H4556" s="24" t="str">
        <f t="shared" si="71"/>
        <v>Bing</v>
      </c>
      <c r="J4556" s="24" t="str">
        <f>IF(F4556="","",INDEX('기사 리스트'!B:B,MATCH("https://skinnonews.com"&amp;A4556,'기사 리스트'!C:C,0)))</f>
        <v/>
      </c>
    </row>
    <row r="4557" spans="1:10">
      <c r="A4557" s="30" t="s">
        <v>3743</v>
      </c>
      <c r="B4557" s="30" t="s">
        <v>2909</v>
      </c>
      <c r="C4557" s="30">
        <v>1</v>
      </c>
      <c r="D4557" s="30">
        <v>1</v>
      </c>
      <c r="F4557" s="24" t="str">
        <f>IFERROR(MATCH(A4557,기사별유입!$J$3:$J$3072,0),"")</f>
        <v/>
      </c>
      <c r="G4557" s="24" t="str">
        <f>IF(F4557="","",F4557&amp;"@"&amp;COUNTIF($F$1:F4557,F4557))</f>
        <v/>
      </c>
      <c r="H4557" s="24" t="str">
        <f t="shared" si="71"/>
        <v>직접유입</v>
      </c>
      <c r="J4557" s="24" t="str">
        <f>IF(F4557="","",INDEX('기사 리스트'!B:B,MATCH("https://skinnonews.com"&amp;A4557,'기사 리스트'!C:C,0)))</f>
        <v/>
      </c>
    </row>
    <row r="4558" spans="1:10">
      <c r="A4558" s="30" t="s">
        <v>3743</v>
      </c>
      <c r="B4558" s="30" t="s">
        <v>2910</v>
      </c>
      <c r="C4558" s="30">
        <v>1</v>
      </c>
      <c r="D4558" s="30">
        <v>1</v>
      </c>
      <c r="F4558" s="24" t="str">
        <f>IFERROR(MATCH(A4558,기사별유입!$J$3:$J$3072,0),"")</f>
        <v/>
      </c>
      <c r="G4558" s="24" t="str">
        <f>IF(F4558="","",F4558&amp;"@"&amp;COUNTIF($F$1:F4558,F4558))</f>
        <v/>
      </c>
      <c r="H4558" s="24" t="str">
        <f t="shared" si="71"/>
        <v>Google 검색</v>
      </c>
      <c r="J4558" s="24" t="str">
        <f>IF(F4558="","",INDEX('기사 리스트'!B:B,MATCH("https://skinnonews.com"&amp;A4558,'기사 리스트'!C:C,0)))</f>
        <v/>
      </c>
    </row>
    <row r="4559" spans="1:10">
      <c r="A4559" s="30" t="s">
        <v>2592</v>
      </c>
      <c r="B4559" s="30" t="s">
        <v>2910</v>
      </c>
      <c r="C4559" s="30">
        <v>1</v>
      </c>
      <c r="D4559" s="30">
        <v>1</v>
      </c>
      <c r="F4559" s="24" t="str">
        <f>IFERROR(MATCH(A4559,기사별유입!$J$3:$J$3072,0),"")</f>
        <v/>
      </c>
      <c r="G4559" s="24" t="str">
        <f>IF(F4559="","",F4559&amp;"@"&amp;COUNTIF($F$1:F4559,F4559))</f>
        <v/>
      </c>
      <c r="H4559" s="24" t="str">
        <f t="shared" si="71"/>
        <v>Google 검색</v>
      </c>
      <c r="J4559" s="24" t="str">
        <f>IF(F4559="","",INDEX('기사 리스트'!B:B,MATCH("https://skinnonews.com"&amp;A4559,'기사 리스트'!C:C,0)))</f>
        <v/>
      </c>
    </row>
    <row r="4560" spans="1:10">
      <c r="A4560" s="30" t="s">
        <v>2593</v>
      </c>
      <c r="B4560" s="30" t="s">
        <v>2910</v>
      </c>
      <c r="C4560" s="30">
        <v>1</v>
      </c>
      <c r="D4560" s="30">
        <v>1</v>
      </c>
      <c r="F4560" s="24" t="str">
        <f>IFERROR(MATCH(A4560,기사별유입!$J$3:$J$3072,0),"")</f>
        <v/>
      </c>
      <c r="G4560" s="24" t="str">
        <f>IF(F4560="","",F4560&amp;"@"&amp;COUNTIF($F$1:F4560,F4560))</f>
        <v/>
      </c>
      <c r="H4560" s="24" t="str">
        <f t="shared" si="71"/>
        <v>Google 검색</v>
      </c>
      <c r="J4560" s="24" t="str">
        <f>IF(F4560="","",INDEX('기사 리스트'!B:B,MATCH("https://skinnonews.com"&amp;A4560,'기사 리스트'!C:C,0)))</f>
        <v/>
      </c>
    </row>
    <row r="4561" spans="1:10">
      <c r="A4561" s="30" t="s">
        <v>4151</v>
      </c>
      <c r="B4561" s="30" t="s">
        <v>2910</v>
      </c>
      <c r="C4561" s="30">
        <v>1</v>
      </c>
      <c r="D4561" s="30">
        <v>1</v>
      </c>
      <c r="F4561" s="24" t="str">
        <f>IFERROR(MATCH(A4561,기사별유입!$J$3:$J$3072,0),"")</f>
        <v/>
      </c>
      <c r="G4561" s="24" t="str">
        <f>IF(F4561="","",F4561&amp;"@"&amp;COUNTIF($F$1:F4561,F4561))</f>
        <v/>
      </c>
      <c r="H4561" s="24" t="str">
        <f t="shared" si="71"/>
        <v>Google 검색</v>
      </c>
      <c r="J4561" s="24" t="str">
        <f>IF(F4561="","",INDEX('기사 리스트'!B:B,MATCH("https://skinnonews.com"&amp;A4561,'기사 리스트'!C:C,0)))</f>
        <v/>
      </c>
    </row>
    <row r="4562" spans="1:10">
      <c r="A4562" s="30" t="s">
        <v>2214</v>
      </c>
      <c r="B4562" s="30" t="s">
        <v>2910</v>
      </c>
      <c r="C4562" s="30">
        <v>1</v>
      </c>
      <c r="D4562" s="30">
        <v>1</v>
      </c>
      <c r="F4562" s="24" t="str">
        <f>IFERROR(MATCH(A4562,기사별유입!$J$3:$J$3072,0),"")</f>
        <v/>
      </c>
      <c r="G4562" s="24" t="str">
        <f>IF(F4562="","",F4562&amp;"@"&amp;COUNTIF($F$1:F4562,F4562))</f>
        <v/>
      </c>
      <c r="H4562" s="24" t="str">
        <f t="shared" si="71"/>
        <v>Google 검색</v>
      </c>
      <c r="J4562" s="24" t="str">
        <f>IF(F4562="","",INDEX('기사 리스트'!B:B,MATCH("https://skinnonews.com"&amp;A4562,'기사 리스트'!C:C,0)))</f>
        <v/>
      </c>
    </row>
    <row r="4563" spans="1:10">
      <c r="A4563" s="30" t="s">
        <v>4152</v>
      </c>
      <c r="B4563" s="30" t="s">
        <v>2911</v>
      </c>
      <c r="C4563" s="30">
        <v>1</v>
      </c>
      <c r="D4563" s="30">
        <v>1</v>
      </c>
      <c r="F4563" s="24" t="str">
        <f>IFERROR(MATCH(A4563,기사별유입!$J$3:$J$3072,0),"")</f>
        <v/>
      </c>
      <c r="G4563" s="24" t="str">
        <f>IF(F4563="","",F4563&amp;"@"&amp;COUNTIF($F$1:F4563,F4563))</f>
        <v/>
      </c>
      <c r="H4563" s="24" t="str">
        <f t="shared" si="71"/>
        <v>Naver 검색</v>
      </c>
      <c r="J4563" s="24" t="str">
        <f>IF(F4563="","",INDEX('기사 리스트'!B:B,MATCH("https://skinnonews.com"&amp;A4563,'기사 리스트'!C:C,0)))</f>
        <v/>
      </c>
    </row>
    <row r="4564" spans="1:10">
      <c r="A4564" s="30" t="s">
        <v>2595</v>
      </c>
      <c r="B4564" s="30" t="s">
        <v>2910</v>
      </c>
      <c r="C4564" s="30">
        <v>1</v>
      </c>
      <c r="D4564" s="30">
        <v>1</v>
      </c>
      <c r="F4564" s="24" t="str">
        <f>IFERROR(MATCH(A4564,기사별유입!$J$3:$J$3072,0),"")</f>
        <v/>
      </c>
      <c r="G4564" s="24" t="str">
        <f>IF(F4564="","",F4564&amp;"@"&amp;COUNTIF($F$1:F4564,F4564))</f>
        <v/>
      </c>
      <c r="H4564" s="24" t="str">
        <f t="shared" si="71"/>
        <v>Google 검색</v>
      </c>
      <c r="J4564" s="24" t="str">
        <f>IF(F4564="","",INDEX('기사 리스트'!B:B,MATCH("https://skinnonews.com"&amp;A4564,'기사 리스트'!C:C,0)))</f>
        <v/>
      </c>
    </row>
    <row r="4565" spans="1:10">
      <c r="A4565" s="30" t="s">
        <v>4153</v>
      </c>
      <c r="B4565" s="30" t="s">
        <v>2910</v>
      </c>
      <c r="C4565" s="30">
        <v>1</v>
      </c>
      <c r="D4565" s="30">
        <v>1</v>
      </c>
      <c r="F4565" s="24" t="str">
        <f>IFERROR(MATCH(A4565,기사별유입!$J$3:$J$3072,0),"")</f>
        <v/>
      </c>
      <c r="G4565" s="24" t="str">
        <f>IF(F4565="","",F4565&amp;"@"&amp;COUNTIF($F$1:F4565,F4565))</f>
        <v/>
      </c>
      <c r="H4565" s="24" t="str">
        <f t="shared" si="71"/>
        <v>Google 검색</v>
      </c>
      <c r="J4565" s="24" t="str">
        <f>IF(F4565="","",INDEX('기사 리스트'!B:B,MATCH("https://skinnonews.com"&amp;A4565,'기사 리스트'!C:C,0)))</f>
        <v/>
      </c>
    </row>
    <row r="4566" spans="1:10">
      <c r="A4566" s="30" t="s">
        <v>2806</v>
      </c>
      <c r="B4566" s="30" t="s">
        <v>2911</v>
      </c>
      <c r="C4566" s="30">
        <v>1</v>
      </c>
      <c r="D4566" s="30">
        <v>1</v>
      </c>
      <c r="F4566" s="24" t="str">
        <f>IFERROR(MATCH(A4566,기사별유입!$J$3:$J$3072,0),"")</f>
        <v/>
      </c>
      <c r="G4566" s="24" t="str">
        <f>IF(F4566="","",F4566&amp;"@"&amp;COUNTIF($F$1:F4566,F4566))</f>
        <v/>
      </c>
      <c r="H4566" s="24" t="str">
        <f t="shared" si="71"/>
        <v>Naver 검색</v>
      </c>
      <c r="J4566" s="24" t="str">
        <f>IF(F4566="","",INDEX('기사 리스트'!B:B,MATCH("https://skinnonews.com"&amp;A4566,'기사 리스트'!C:C,0)))</f>
        <v/>
      </c>
    </row>
    <row r="4567" spans="1:10">
      <c r="A4567" s="30" t="s">
        <v>3184</v>
      </c>
      <c r="B4567" s="30" t="s">
        <v>2910</v>
      </c>
      <c r="C4567" s="30">
        <v>1</v>
      </c>
      <c r="D4567" s="30">
        <v>1</v>
      </c>
      <c r="F4567" s="24" t="str">
        <f>IFERROR(MATCH(A4567,기사별유입!$J$3:$J$3072,0),"")</f>
        <v/>
      </c>
      <c r="G4567" s="24" t="str">
        <f>IF(F4567="","",F4567&amp;"@"&amp;COUNTIF($F$1:F4567,F4567))</f>
        <v/>
      </c>
      <c r="H4567" s="24" t="str">
        <f t="shared" si="71"/>
        <v>Google 검색</v>
      </c>
      <c r="J4567" s="24" t="str">
        <f>IF(F4567="","",INDEX('기사 리스트'!B:B,MATCH("https://skinnonews.com"&amp;A4567,'기사 리스트'!C:C,0)))</f>
        <v/>
      </c>
    </row>
    <row r="4568" spans="1:10">
      <c r="A4568" s="30" t="s">
        <v>4154</v>
      </c>
      <c r="B4568" s="30" t="s">
        <v>2916</v>
      </c>
      <c r="C4568" s="30">
        <v>1</v>
      </c>
      <c r="D4568" s="30">
        <v>1</v>
      </c>
      <c r="F4568" s="24" t="str">
        <f>IFERROR(MATCH(A4568,기사별유입!$J$3:$J$3072,0),"")</f>
        <v/>
      </c>
      <c r="G4568" s="24" t="str">
        <f>IF(F4568="","",F4568&amp;"@"&amp;COUNTIF($F$1:F4568,F4568))</f>
        <v/>
      </c>
      <c r="H4568" s="24" t="str">
        <f t="shared" si="71"/>
        <v>Bing</v>
      </c>
      <c r="J4568" s="24" t="str">
        <f>IF(F4568="","",INDEX('기사 리스트'!B:B,MATCH("https://skinnonews.com"&amp;A4568,'기사 리스트'!C:C,0)))</f>
        <v/>
      </c>
    </row>
    <row r="4569" spans="1:10">
      <c r="A4569" s="30" t="s">
        <v>4155</v>
      </c>
      <c r="B4569" s="30" t="s">
        <v>2910</v>
      </c>
      <c r="C4569" s="30">
        <v>1</v>
      </c>
      <c r="D4569" s="30">
        <v>1</v>
      </c>
      <c r="F4569" s="24" t="str">
        <f>IFERROR(MATCH(A4569,기사별유입!$J$3:$J$3072,0),"")</f>
        <v/>
      </c>
      <c r="G4569" s="24" t="str">
        <f>IF(F4569="","",F4569&amp;"@"&amp;COUNTIF($F$1:F4569,F4569))</f>
        <v/>
      </c>
      <c r="H4569" s="24" t="str">
        <f t="shared" si="71"/>
        <v>Google 검색</v>
      </c>
      <c r="J4569" s="24" t="str">
        <f>IF(F4569="","",INDEX('기사 리스트'!B:B,MATCH("https://skinnonews.com"&amp;A4569,'기사 리스트'!C:C,0)))</f>
        <v/>
      </c>
    </row>
    <row r="4570" spans="1:10">
      <c r="A4570" s="30" t="s">
        <v>4156</v>
      </c>
      <c r="B4570" s="30" t="s">
        <v>2909</v>
      </c>
      <c r="C4570" s="30">
        <v>1</v>
      </c>
      <c r="D4570" s="30">
        <v>1</v>
      </c>
      <c r="F4570" s="24" t="str">
        <f>IFERROR(MATCH(A4570,기사별유입!$J$3:$J$3072,0),"")</f>
        <v/>
      </c>
      <c r="G4570" s="24" t="str">
        <f>IF(F4570="","",F4570&amp;"@"&amp;COUNTIF($F$1:F4570,F4570))</f>
        <v/>
      </c>
      <c r="H4570" s="24" t="str">
        <f t="shared" si="71"/>
        <v>직접유입</v>
      </c>
      <c r="J4570" s="24" t="str">
        <f>IF(F4570="","",INDEX('기사 리스트'!B:B,MATCH("https://skinnonews.com"&amp;A4570,'기사 리스트'!C:C,0)))</f>
        <v/>
      </c>
    </row>
    <row r="4571" spans="1:10">
      <c r="A4571" s="30" t="s">
        <v>4157</v>
      </c>
      <c r="B4571" s="30" t="s">
        <v>2910</v>
      </c>
      <c r="C4571" s="30">
        <v>1</v>
      </c>
      <c r="D4571" s="30">
        <v>1</v>
      </c>
      <c r="F4571" s="24" t="str">
        <f>IFERROR(MATCH(A4571,기사별유입!$J$3:$J$3072,0),"")</f>
        <v/>
      </c>
      <c r="G4571" s="24" t="str">
        <f>IF(F4571="","",F4571&amp;"@"&amp;COUNTIF($F$1:F4571,F4571))</f>
        <v/>
      </c>
      <c r="H4571" s="24" t="str">
        <f t="shared" si="71"/>
        <v>Google 검색</v>
      </c>
      <c r="J4571" s="24" t="str">
        <f>IF(F4571="","",INDEX('기사 리스트'!B:B,MATCH("https://skinnonews.com"&amp;A4571,'기사 리스트'!C:C,0)))</f>
        <v/>
      </c>
    </row>
    <row r="4572" spans="1:10">
      <c r="A4572" s="30" t="s">
        <v>2447</v>
      </c>
      <c r="B4572" s="30" t="s">
        <v>2910</v>
      </c>
      <c r="C4572" s="30">
        <v>1</v>
      </c>
      <c r="D4572" s="30">
        <v>1</v>
      </c>
      <c r="F4572" s="24" t="str">
        <f>IFERROR(MATCH(A4572,기사별유입!$J$3:$J$3072,0),"")</f>
        <v/>
      </c>
      <c r="G4572" s="24" t="str">
        <f>IF(F4572="","",F4572&amp;"@"&amp;COUNTIF($F$1:F4572,F4572))</f>
        <v/>
      </c>
      <c r="H4572" s="24" t="str">
        <f t="shared" si="71"/>
        <v>Google 검색</v>
      </c>
      <c r="J4572" s="24" t="str">
        <f>IF(F4572="","",INDEX('기사 리스트'!B:B,MATCH("https://skinnonews.com"&amp;A4572,'기사 리스트'!C:C,0)))</f>
        <v/>
      </c>
    </row>
    <row r="4573" spans="1:10">
      <c r="A4573" s="30" t="s">
        <v>2215</v>
      </c>
      <c r="B4573" s="30" t="s">
        <v>2911</v>
      </c>
      <c r="C4573" s="30">
        <v>1</v>
      </c>
      <c r="D4573" s="30">
        <v>1</v>
      </c>
      <c r="F4573" s="24" t="str">
        <f>IFERROR(MATCH(A4573,기사별유입!$J$3:$J$3072,0),"")</f>
        <v/>
      </c>
      <c r="G4573" s="24" t="str">
        <f>IF(F4573="","",F4573&amp;"@"&amp;COUNTIF($F$1:F4573,F4573))</f>
        <v/>
      </c>
      <c r="H4573" s="24" t="str">
        <f t="shared" si="71"/>
        <v>Naver 검색</v>
      </c>
      <c r="J4573" s="24" t="str">
        <f>IF(F4573="","",INDEX('기사 리스트'!B:B,MATCH("https://skinnonews.com"&amp;A4573,'기사 리스트'!C:C,0)))</f>
        <v/>
      </c>
    </row>
    <row r="4574" spans="1:10">
      <c r="A4574" s="30" t="s">
        <v>4158</v>
      </c>
      <c r="B4574" s="30" t="s">
        <v>2911</v>
      </c>
      <c r="C4574" s="30">
        <v>1</v>
      </c>
      <c r="D4574" s="30">
        <v>1</v>
      </c>
      <c r="F4574" s="24" t="str">
        <f>IFERROR(MATCH(A4574,기사별유입!$J$3:$J$3072,0),"")</f>
        <v/>
      </c>
      <c r="G4574" s="24" t="str">
        <f>IF(F4574="","",F4574&amp;"@"&amp;COUNTIF($F$1:F4574,F4574))</f>
        <v/>
      </c>
      <c r="H4574" s="24" t="str">
        <f t="shared" si="71"/>
        <v>Naver 검색</v>
      </c>
      <c r="J4574" s="24" t="str">
        <f>IF(F4574="","",INDEX('기사 리스트'!B:B,MATCH("https://skinnonews.com"&amp;A4574,'기사 리스트'!C:C,0)))</f>
        <v/>
      </c>
    </row>
    <row r="4575" spans="1:10">
      <c r="A4575" s="30" t="s">
        <v>1786</v>
      </c>
      <c r="B4575" s="30" t="s">
        <v>2910</v>
      </c>
      <c r="C4575" s="30">
        <v>1</v>
      </c>
      <c r="D4575" s="30">
        <v>1</v>
      </c>
      <c r="F4575" s="24" t="str">
        <f>IFERROR(MATCH(A4575,기사별유입!$J$3:$J$3072,0),"")</f>
        <v/>
      </c>
      <c r="G4575" s="24" t="str">
        <f>IF(F4575="","",F4575&amp;"@"&amp;COUNTIF($F$1:F4575,F4575))</f>
        <v/>
      </c>
      <c r="H4575" s="24" t="str">
        <f t="shared" si="71"/>
        <v>Google 검색</v>
      </c>
      <c r="J4575" s="24" t="str">
        <f>IF(F4575="","",INDEX('기사 리스트'!B:B,MATCH("https://skinnonews.com"&amp;A4575,'기사 리스트'!C:C,0)))</f>
        <v/>
      </c>
    </row>
    <row r="4576" spans="1:10">
      <c r="A4576" s="30" t="s">
        <v>3540</v>
      </c>
      <c r="B4576" s="30" t="s">
        <v>2911</v>
      </c>
      <c r="C4576" s="30">
        <v>1</v>
      </c>
      <c r="D4576" s="30">
        <v>1</v>
      </c>
      <c r="F4576" s="24" t="str">
        <f>IFERROR(MATCH(A4576,기사별유입!$J$3:$J$3072,0),"")</f>
        <v/>
      </c>
      <c r="G4576" s="24" t="str">
        <f>IF(F4576="","",F4576&amp;"@"&amp;COUNTIF($F$1:F4576,F4576))</f>
        <v/>
      </c>
      <c r="H4576" s="24" t="str">
        <f t="shared" si="71"/>
        <v>Naver 검색</v>
      </c>
      <c r="J4576" s="24" t="str">
        <f>IF(F4576="","",INDEX('기사 리스트'!B:B,MATCH("https://skinnonews.com"&amp;A4576,'기사 리스트'!C:C,0)))</f>
        <v/>
      </c>
    </row>
    <row r="4577" spans="1:10">
      <c r="A4577" s="30" t="s">
        <v>3540</v>
      </c>
      <c r="B4577" s="30" t="s">
        <v>2925</v>
      </c>
      <c r="C4577" s="30">
        <v>1</v>
      </c>
      <c r="D4577" s="30">
        <v>1</v>
      </c>
      <c r="F4577" s="24" t="str">
        <f>IFERROR(MATCH(A4577,기사별유입!$J$3:$J$3072,0),"")</f>
        <v/>
      </c>
      <c r="G4577" s="24" t="str">
        <f>IF(F4577="","",F4577&amp;"@"&amp;COUNTIF($F$1:F4577,F4577))</f>
        <v/>
      </c>
      <c r="H4577" s="24" t="str">
        <f t="shared" si="71"/>
        <v>Naver.com</v>
      </c>
      <c r="J4577" s="24" t="str">
        <f>IF(F4577="","",INDEX('기사 리스트'!B:B,MATCH("https://skinnonews.com"&amp;A4577,'기사 리스트'!C:C,0)))</f>
        <v/>
      </c>
    </row>
    <row r="4578" spans="1:10">
      <c r="A4578" s="30" t="s">
        <v>3219</v>
      </c>
      <c r="B4578" s="30" t="s">
        <v>2910</v>
      </c>
      <c r="C4578" s="30">
        <v>1</v>
      </c>
      <c r="D4578" s="30">
        <v>1</v>
      </c>
      <c r="F4578" s="24" t="str">
        <f>IFERROR(MATCH(A4578,기사별유입!$J$3:$J$3072,0),"")</f>
        <v/>
      </c>
      <c r="G4578" s="24" t="str">
        <f>IF(F4578="","",F4578&amp;"@"&amp;COUNTIF($F$1:F4578,F4578))</f>
        <v/>
      </c>
      <c r="H4578" s="24" t="str">
        <f t="shared" si="71"/>
        <v>Google 검색</v>
      </c>
      <c r="J4578" s="24" t="str">
        <f>IF(F4578="","",INDEX('기사 리스트'!B:B,MATCH("https://skinnonews.com"&amp;A4578,'기사 리스트'!C:C,0)))</f>
        <v/>
      </c>
    </row>
    <row r="4579" spans="1:10">
      <c r="A4579" s="30" t="s">
        <v>2807</v>
      </c>
      <c r="B4579" s="30" t="s">
        <v>2910</v>
      </c>
      <c r="C4579" s="30">
        <v>1</v>
      </c>
      <c r="D4579" s="30">
        <v>1</v>
      </c>
      <c r="F4579" s="24" t="str">
        <f>IFERROR(MATCH(A4579,기사별유입!$J$3:$J$3072,0),"")</f>
        <v/>
      </c>
      <c r="G4579" s="24" t="str">
        <f>IF(F4579="","",F4579&amp;"@"&amp;COUNTIF($F$1:F4579,F4579))</f>
        <v/>
      </c>
      <c r="H4579" s="24" t="str">
        <f t="shared" si="71"/>
        <v>Google 검색</v>
      </c>
      <c r="J4579" s="24" t="str">
        <f>IF(F4579="","",INDEX('기사 리스트'!B:B,MATCH("https://skinnonews.com"&amp;A4579,'기사 리스트'!C:C,0)))</f>
        <v/>
      </c>
    </row>
    <row r="4580" spans="1:10">
      <c r="A4580" s="30" t="s">
        <v>2448</v>
      </c>
      <c r="B4580" s="30" t="s">
        <v>2909</v>
      </c>
      <c r="C4580" s="30">
        <v>1</v>
      </c>
      <c r="D4580" s="30">
        <v>1</v>
      </c>
      <c r="F4580" s="24" t="str">
        <f>IFERROR(MATCH(A4580,기사별유입!$J$3:$J$3072,0),"")</f>
        <v/>
      </c>
      <c r="G4580" s="24" t="str">
        <f>IF(F4580="","",F4580&amp;"@"&amp;COUNTIF($F$1:F4580,F4580))</f>
        <v/>
      </c>
      <c r="H4580" s="24" t="str">
        <f t="shared" si="71"/>
        <v>직접유입</v>
      </c>
      <c r="J4580" s="24" t="str">
        <f>IF(F4580="","",INDEX('기사 리스트'!B:B,MATCH("https://skinnonews.com"&amp;A4580,'기사 리스트'!C:C,0)))</f>
        <v/>
      </c>
    </row>
    <row r="4581" spans="1:10">
      <c r="A4581" s="30" t="s">
        <v>1834</v>
      </c>
      <c r="B4581" s="30" t="s">
        <v>2909</v>
      </c>
      <c r="C4581" s="30">
        <v>1</v>
      </c>
      <c r="D4581" s="30">
        <v>1</v>
      </c>
      <c r="F4581" s="24" t="str">
        <f>IFERROR(MATCH(A4581,기사별유입!$J$3:$J$3072,0),"")</f>
        <v/>
      </c>
      <c r="G4581" s="24" t="str">
        <f>IF(F4581="","",F4581&amp;"@"&amp;COUNTIF($F$1:F4581,F4581))</f>
        <v/>
      </c>
      <c r="H4581" s="24" t="str">
        <f t="shared" si="71"/>
        <v>직접유입</v>
      </c>
      <c r="J4581" s="24" t="str">
        <f>IF(F4581="","",INDEX('기사 리스트'!B:B,MATCH("https://skinnonews.com"&amp;A4581,'기사 리스트'!C:C,0)))</f>
        <v/>
      </c>
    </row>
    <row r="4582" spans="1:10">
      <c r="A4582" s="30" t="s">
        <v>2808</v>
      </c>
      <c r="B4582" s="30" t="s">
        <v>2910</v>
      </c>
      <c r="C4582" s="30">
        <v>1</v>
      </c>
      <c r="D4582" s="30">
        <v>1</v>
      </c>
      <c r="F4582" s="24" t="str">
        <f>IFERROR(MATCH(A4582,기사별유입!$J$3:$J$3072,0),"")</f>
        <v/>
      </c>
      <c r="G4582" s="24" t="str">
        <f>IF(F4582="","",F4582&amp;"@"&amp;COUNTIF($F$1:F4582,F4582))</f>
        <v/>
      </c>
      <c r="H4582" s="24" t="str">
        <f t="shared" si="71"/>
        <v>Google 검색</v>
      </c>
      <c r="J4582" s="24" t="str">
        <f>IF(F4582="","",INDEX('기사 리스트'!B:B,MATCH("https://skinnonews.com"&amp;A4582,'기사 리스트'!C:C,0)))</f>
        <v/>
      </c>
    </row>
    <row r="4583" spans="1:10">
      <c r="A4583" s="30" t="s">
        <v>2809</v>
      </c>
      <c r="B4583" s="30" t="s">
        <v>2985</v>
      </c>
      <c r="C4583" s="30">
        <v>1</v>
      </c>
      <c r="D4583" s="30">
        <v>1</v>
      </c>
      <c r="F4583" s="24" t="str">
        <f>IFERROR(MATCH(A4583,기사별유입!$J$3:$J$3072,0),"")</f>
        <v/>
      </c>
      <c r="G4583" s="24" t="str">
        <f>IF(F4583="","",F4583&amp;"@"&amp;COUNTIF($F$1:F4583,F4583))</f>
        <v/>
      </c>
      <c r="H4583" s="24" t="str">
        <f t="shared" si="71"/>
        <v>Yahoo</v>
      </c>
      <c r="J4583" s="24" t="str">
        <f>IF(F4583="","",INDEX('기사 리스트'!B:B,MATCH("https://skinnonews.com"&amp;A4583,'기사 리스트'!C:C,0)))</f>
        <v/>
      </c>
    </row>
    <row r="4584" spans="1:10">
      <c r="A4584" s="30" t="s">
        <v>2449</v>
      </c>
      <c r="B4584" s="30" t="s">
        <v>2910</v>
      </c>
      <c r="C4584" s="30">
        <v>1</v>
      </c>
      <c r="D4584" s="30">
        <v>1</v>
      </c>
      <c r="F4584" s="24" t="str">
        <f>IFERROR(MATCH(A4584,기사별유입!$J$3:$J$3072,0),"")</f>
        <v/>
      </c>
      <c r="G4584" s="24" t="str">
        <f>IF(F4584="","",F4584&amp;"@"&amp;COUNTIF($F$1:F4584,F4584))</f>
        <v/>
      </c>
      <c r="H4584" s="24" t="str">
        <f t="shared" si="71"/>
        <v>Google 검색</v>
      </c>
      <c r="J4584" s="24" t="str">
        <f>IF(F4584="","",INDEX('기사 리스트'!B:B,MATCH("https://skinnonews.com"&amp;A4584,'기사 리스트'!C:C,0)))</f>
        <v/>
      </c>
    </row>
    <row r="4585" spans="1:10">
      <c r="A4585" s="30" t="s">
        <v>2316</v>
      </c>
      <c r="B4585" s="30" t="s">
        <v>2911</v>
      </c>
      <c r="C4585" s="30">
        <v>1</v>
      </c>
      <c r="D4585" s="30">
        <v>1</v>
      </c>
      <c r="F4585" s="24" t="str">
        <f>IFERROR(MATCH(A4585,기사별유입!$J$3:$J$3072,0),"")</f>
        <v/>
      </c>
      <c r="G4585" s="24" t="str">
        <f>IF(F4585="","",F4585&amp;"@"&amp;COUNTIF($F$1:F4585,F4585))</f>
        <v/>
      </c>
      <c r="H4585" s="24" t="str">
        <f t="shared" si="71"/>
        <v>Naver 검색</v>
      </c>
      <c r="J4585" s="24" t="str">
        <f>IF(F4585="","",INDEX('기사 리스트'!B:B,MATCH("https://skinnonews.com"&amp;A4585,'기사 리스트'!C:C,0)))</f>
        <v/>
      </c>
    </row>
    <row r="4586" spans="1:10">
      <c r="A4586" s="30" t="s">
        <v>4159</v>
      </c>
      <c r="B4586" s="30" t="s">
        <v>2916</v>
      </c>
      <c r="C4586" s="30">
        <v>1</v>
      </c>
      <c r="D4586" s="30">
        <v>1</v>
      </c>
      <c r="F4586" s="24" t="str">
        <f>IFERROR(MATCH(A4586,기사별유입!$J$3:$J$3072,0),"")</f>
        <v/>
      </c>
      <c r="G4586" s="24" t="str">
        <f>IF(F4586="","",F4586&amp;"@"&amp;COUNTIF($F$1:F4586,F4586))</f>
        <v/>
      </c>
      <c r="H4586" s="24" t="str">
        <f t="shared" si="71"/>
        <v>Bing</v>
      </c>
      <c r="J4586" s="24" t="str">
        <f>IF(F4586="","",INDEX('기사 리스트'!B:B,MATCH("https://skinnonews.com"&amp;A4586,'기사 리스트'!C:C,0)))</f>
        <v/>
      </c>
    </row>
    <row r="4587" spans="1:10">
      <c r="A4587" s="30" t="s">
        <v>2117</v>
      </c>
      <c r="B4587" s="30" t="s">
        <v>2909</v>
      </c>
      <c r="C4587" s="30">
        <v>1</v>
      </c>
      <c r="D4587" s="30">
        <v>1</v>
      </c>
      <c r="F4587" s="24" t="str">
        <f>IFERROR(MATCH(A4587,기사별유입!$J$3:$J$3072,0),"")</f>
        <v/>
      </c>
      <c r="G4587" s="24" t="str">
        <f>IF(F4587="","",F4587&amp;"@"&amp;COUNTIF($F$1:F4587,F4587))</f>
        <v/>
      </c>
      <c r="H4587" s="24" t="str">
        <f t="shared" si="71"/>
        <v>직접유입</v>
      </c>
      <c r="J4587" s="24" t="str">
        <f>IF(F4587="","",INDEX('기사 리스트'!B:B,MATCH("https://skinnonews.com"&amp;A4587,'기사 리스트'!C:C,0)))</f>
        <v/>
      </c>
    </row>
    <row r="4588" spans="1:10">
      <c r="A4588" s="30" t="s">
        <v>4160</v>
      </c>
      <c r="B4588" s="30" t="s">
        <v>2925</v>
      </c>
      <c r="C4588" s="30">
        <v>1</v>
      </c>
      <c r="D4588" s="30">
        <v>1</v>
      </c>
      <c r="F4588" s="24" t="str">
        <f>IFERROR(MATCH(A4588,기사별유입!$J$3:$J$3072,0),"")</f>
        <v/>
      </c>
      <c r="G4588" s="24" t="str">
        <f>IF(F4588="","",F4588&amp;"@"&amp;COUNTIF($F$1:F4588,F4588))</f>
        <v/>
      </c>
      <c r="H4588" s="24" t="str">
        <f t="shared" si="71"/>
        <v>Naver.com</v>
      </c>
      <c r="J4588" s="24" t="str">
        <f>IF(F4588="","",INDEX('기사 리스트'!B:B,MATCH("https://skinnonews.com"&amp;A4588,'기사 리스트'!C:C,0)))</f>
        <v/>
      </c>
    </row>
    <row r="4589" spans="1:10">
      <c r="A4589" s="30" t="s">
        <v>1745</v>
      </c>
      <c r="B4589" s="30" t="s">
        <v>2911</v>
      </c>
      <c r="C4589" s="30">
        <v>1</v>
      </c>
      <c r="D4589" s="30">
        <v>1</v>
      </c>
      <c r="F4589" s="24" t="str">
        <f>IFERROR(MATCH(A4589,기사별유입!$J$3:$J$3072,0),"")</f>
        <v/>
      </c>
      <c r="G4589" s="24" t="str">
        <f>IF(F4589="","",F4589&amp;"@"&amp;COUNTIF($F$1:F4589,F4589))</f>
        <v/>
      </c>
      <c r="H4589" s="24" t="str">
        <f t="shared" si="71"/>
        <v>Naver 검색</v>
      </c>
      <c r="J4589" s="24" t="str">
        <f>IF(F4589="","",INDEX('기사 리스트'!B:B,MATCH("https://skinnonews.com"&amp;A4589,'기사 리스트'!C:C,0)))</f>
        <v/>
      </c>
    </row>
    <row r="4590" spans="1:10">
      <c r="A4590" s="30" t="s">
        <v>3159</v>
      </c>
      <c r="B4590" s="30" t="s">
        <v>2910</v>
      </c>
      <c r="C4590" s="30">
        <v>1</v>
      </c>
      <c r="D4590" s="30">
        <v>1</v>
      </c>
      <c r="F4590" s="24" t="str">
        <f>IFERROR(MATCH(A4590,기사별유입!$J$3:$J$3072,0),"")</f>
        <v/>
      </c>
      <c r="G4590" s="24" t="str">
        <f>IF(F4590="","",F4590&amp;"@"&amp;COUNTIF($F$1:F4590,F4590))</f>
        <v/>
      </c>
      <c r="H4590" s="24" t="str">
        <f t="shared" si="71"/>
        <v>Google 검색</v>
      </c>
      <c r="J4590" s="24" t="str">
        <f>IF(F4590="","",INDEX('기사 리스트'!B:B,MATCH("https://skinnonews.com"&amp;A4590,'기사 리스트'!C:C,0)))</f>
        <v/>
      </c>
    </row>
    <row r="4591" spans="1:10">
      <c r="A4591" s="30" t="s">
        <v>2600</v>
      </c>
      <c r="B4591" s="30" t="s">
        <v>2911</v>
      </c>
      <c r="C4591" s="30">
        <v>1</v>
      </c>
      <c r="D4591" s="30">
        <v>1</v>
      </c>
      <c r="F4591" s="24" t="str">
        <f>IFERROR(MATCH(A4591,기사별유입!$J$3:$J$3072,0),"")</f>
        <v/>
      </c>
      <c r="G4591" s="24" t="str">
        <f>IF(F4591="","",F4591&amp;"@"&amp;COUNTIF($F$1:F4591,F4591))</f>
        <v/>
      </c>
      <c r="H4591" s="24" t="str">
        <f t="shared" si="71"/>
        <v>Naver 검색</v>
      </c>
      <c r="J4591" s="24" t="str">
        <f>IF(F4591="","",INDEX('기사 리스트'!B:B,MATCH("https://skinnonews.com"&amp;A4591,'기사 리스트'!C:C,0)))</f>
        <v/>
      </c>
    </row>
    <row r="4592" spans="1:10">
      <c r="A4592" s="30" t="s">
        <v>4161</v>
      </c>
      <c r="B4592" s="30" t="s">
        <v>2935</v>
      </c>
      <c r="C4592" s="30">
        <v>1</v>
      </c>
      <c r="D4592" s="30">
        <v>1</v>
      </c>
      <c r="F4592" s="24" t="str">
        <f>IFERROR(MATCH(A4592,기사별유입!$J$3:$J$3072,0),"")</f>
        <v/>
      </c>
      <c r="G4592" s="24" t="str">
        <f>IF(F4592="","",F4592&amp;"@"&amp;COUNTIF($F$1:F4592,F4592))</f>
        <v/>
      </c>
      <c r="H4592" s="24" t="str">
        <f t="shared" si="71"/>
        <v>M.search.naver.com</v>
      </c>
      <c r="J4592" s="24" t="str">
        <f>IF(F4592="","",INDEX('기사 리스트'!B:B,MATCH("https://skinnonews.com"&amp;A4592,'기사 리스트'!C:C,0)))</f>
        <v/>
      </c>
    </row>
    <row r="4593" spans="1:10">
      <c r="A4593" s="30" t="s">
        <v>2811</v>
      </c>
      <c r="B4593" s="30" t="s">
        <v>2910</v>
      </c>
      <c r="C4593" s="30">
        <v>1</v>
      </c>
      <c r="D4593" s="30">
        <v>1</v>
      </c>
      <c r="F4593" s="24" t="str">
        <f>IFERROR(MATCH(A4593,기사별유입!$J$3:$J$3072,0),"")</f>
        <v/>
      </c>
      <c r="G4593" s="24" t="str">
        <f>IF(F4593="","",F4593&amp;"@"&amp;COUNTIF($F$1:F4593,F4593))</f>
        <v/>
      </c>
      <c r="H4593" s="24" t="str">
        <f t="shared" si="71"/>
        <v>Google 검색</v>
      </c>
      <c r="J4593" s="24" t="str">
        <f>IF(F4593="","",INDEX('기사 리스트'!B:B,MATCH("https://skinnonews.com"&amp;A4593,'기사 리스트'!C:C,0)))</f>
        <v/>
      </c>
    </row>
    <row r="4594" spans="1:10">
      <c r="A4594" s="30" t="s">
        <v>3185</v>
      </c>
      <c r="B4594" s="30" t="s">
        <v>2909</v>
      </c>
      <c r="C4594" s="30">
        <v>1</v>
      </c>
      <c r="D4594" s="30">
        <v>1</v>
      </c>
      <c r="F4594" s="24" t="str">
        <f>IFERROR(MATCH(A4594,기사별유입!$J$3:$J$3072,0),"")</f>
        <v/>
      </c>
      <c r="G4594" s="24" t="str">
        <f>IF(F4594="","",F4594&amp;"@"&amp;COUNTIF($F$1:F4594,F4594))</f>
        <v/>
      </c>
      <c r="H4594" s="24" t="str">
        <f t="shared" si="71"/>
        <v>직접유입</v>
      </c>
      <c r="J4594" s="24" t="str">
        <f>IF(F4594="","",INDEX('기사 리스트'!B:B,MATCH("https://skinnonews.com"&amp;A4594,'기사 리스트'!C:C,0)))</f>
        <v/>
      </c>
    </row>
    <row r="4595" spans="1:10">
      <c r="A4595" s="30" t="s">
        <v>3185</v>
      </c>
      <c r="B4595" s="30" t="s">
        <v>2910</v>
      </c>
      <c r="C4595" s="30">
        <v>1</v>
      </c>
      <c r="D4595" s="30">
        <v>1</v>
      </c>
      <c r="F4595" s="24" t="str">
        <f>IFERROR(MATCH(A4595,기사별유입!$J$3:$J$3072,0),"")</f>
        <v/>
      </c>
      <c r="G4595" s="24" t="str">
        <f>IF(F4595="","",F4595&amp;"@"&amp;COUNTIF($F$1:F4595,F4595))</f>
        <v/>
      </c>
      <c r="H4595" s="24" t="str">
        <f t="shared" si="71"/>
        <v>Google 검색</v>
      </c>
      <c r="J4595" s="24" t="str">
        <f>IF(F4595="","",INDEX('기사 리스트'!B:B,MATCH("https://skinnonews.com"&amp;A4595,'기사 리스트'!C:C,0)))</f>
        <v/>
      </c>
    </row>
    <row r="4596" spans="1:10">
      <c r="A4596" s="30" t="s">
        <v>3331</v>
      </c>
      <c r="B4596" s="30" t="s">
        <v>2909</v>
      </c>
      <c r="C4596" s="30">
        <v>1</v>
      </c>
      <c r="D4596" s="30">
        <v>1</v>
      </c>
      <c r="F4596" s="24" t="str">
        <f>IFERROR(MATCH(A4596,기사별유입!$J$3:$J$3072,0),"")</f>
        <v/>
      </c>
      <c r="G4596" s="24" t="str">
        <f>IF(F4596="","",F4596&amp;"@"&amp;COUNTIF($F$1:F4596,F4596))</f>
        <v/>
      </c>
      <c r="H4596" s="24" t="str">
        <f t="shared" si="71"/>
        <v>직접유입</v>
      </c>
      <c r="J4596" s="24" t="str">
        <f>IF(F4596="","",INDEX('기사 리스트'!B:B,MATCH("https://skinnonews.com"&amp;A4596,'기사 리스트'!C:C,0)))</f>
        <v/>
      </c>
    </row>
    <row r="4597" spans="1:10">
      <c r="A4597" s="30" t="s">
        <v>4162</v>
      </c>
      <c r="B4597" s="30" t="s">
        <v>2910</v>
      </c>
      <c r="C4597" s="30">
        <v>1</v>
      </c>
      <c r="D4597" s="30">
        <v>1</v>
      </c>
      <c r="F4597" s="24" t="str">
        <f>IFERROR(MATCH(A4597,기사별유입!$J$3:$J$3072,0),"")</f>
        <v/>
      </c>
      <c r="G4597" s="24" t="str">
        <f>IF(F4597="","",F4597&amp;"@"&amp;COUNTIF($F$1:F4597,F4597))</f>
        <v/>
      </c>
      <c r="H4597" s="24" t="str">
        <f t="shared" si="71"/>
        <v>Google 검색</v>
      </c>
      <c r="J4597" s="24" t="str">
        <f>IF(F4597="","",INDEX('기사 리스트'!B:B,MATCH("https://skinnonews.com"&amp;A4597,'기사 리스트'!C:C,0)))</f>
        <v/>
      </c>
    </row>
    <row r="4598" spans="1:10">
      <c r="A4598" s="30" t="s">
        <v>1787</v>
      </c>
      <c r="B4598" s="30" t="s">
        <v>2909</v>
      </c>
      <c r="C4598" s="30">
        <v>1</v>
      </c>
      <c r="D4598" s="30">
        <v>1</v>
      </c>
      <c r="F4598" s="24" t="str">
        <f>IFERROR(MATCH(A4598,기사별유입!$J$3:$J$3072,0),"")</f>
        <v/>
      </c>
      <c r="G4598" s="24" t="str">
        <f>IF(F4598="","",F4598&amp;"@"&amp;COUNTIF($F$1:F4598,F4598))</f>
        <v/>
      </c>
      <c r="H4598" s="24" t="str">
        <f t="shared" si="71"/>
        <v>직접유입</v>
      </c>
      <c r="J4598" s="24" t="str">
        <f>IF(F4598="","",INDEX('기사 리스트'!B:B,MATCH("https://skinnonews.com"&amp;A4598,'기사 리스트'!C:C,0)))</f>
        <v/>
      </c>
    </row>
    <row r="4599" spans="1:10">
      <c r="A4599" s="30" t="s">
        <v>2812</v>
      </c>
      <c r="B4599" s="30" t="s">
        <v>2970</v>
      </c>
      <c r="C4599" s="30">
        <v>1</v>
      </c>
      <c r="D4599" s="30">
        <v>1</v>
      </c>
      <c r="F4599" s="24" t="str">
        <f>IFERROR(MATCH(A4599,기사별유입!$J$3:$J$3072,0),"")</f>
        <v/>
      </c>
      <c r="G4599" s="24" t="str">
        <f>IF(F4599="","",F4599&amp;"@"&amp;COUNTIF($F$1:F4599,F4599))</f>
        <v/>
      </c>
      <c r="H4599" s="24" t="str">
        <f t="shared" si="71"/>
        <v>Wrtn.ai</v>
      </c>
      <c r="J4599" s="24" t="str">
        <f>IF(F4599="","",INDEX('기사 리스트'!B:B,MATCH("https://skinnonews.com"&amp;A4599,'기사 리스트'!C:C,0)))</f>
        <v/>
      </c>
    </row>
    <row r="4600" spans="1:10">
      <c r="A4600" s="30" t="s">
        <v>4163</v>
      </c>
      <c r="B4600" s="30" t="s">
        <v>2910</v>
      </c>
      <c r="C4600" s="30">
        <v>1</v>
      </c>
      <c r="D4600" s="30">
        <v>1</v>
      </c>
      <c r="F4600" s="24" t="str">
        <f>IFERROR(MATCH(A4600,기사별유입!$J$3:$J$3072,0),"")</f>
        <v/>
      </c>
      <c r="G4600" s="24" t="str">
        <f>IF(F4600="","",F4600&amp;"@"&amp;COUNTIF($F$1:F4600,F4600))</f>
        <v/>
      </c>
      <c r="H4600" s="24" t="str">
        <f t="shared" si="71"/>
        <v>Google 검색</v>
      </c>
      <c r="J4600" s="24" t="str">
        <f>IF(F4600="","",INDEX('기사 리스트'!B:B,MATCH("https://skinnonews.com"&amp;A4600,'기사 리스트'!C:C,0)))</f>
        <v/>
      </c>
    </row>
    <row r="4601" spans="1:10">
      <c r="A4601" s="30" t="s">
        <v>1398</v>
      </c>
      <c r="B4601" s="30" t="s">
        <v>2916</v>
      </c>
      <c r="C4601" s="30">
        <v>1</v>
      </c>
      <c r="D4601" s="30">
        <v>1</v>
      </c>
      <c r="F4601" s="24" t="str">
        <f>IFERROR(MATCH(A4601,기사별유입!$J$3:$J$3072,0),"")</f>
        <v/>
      </c>
      <c r="G4601" s="24" t="str">
        <f>IF(F4601="","",F4601&amp;"@"&amp;COUNTIF($F$1:F4601,F4601))</f>
        <v/>
      </c>
      <c r="H4601" s="24" t="str">
        <f t="shared" si="71"/>
        <v>Bing</v>
      </c>
      <c r="J4601" s="24" t="str">
        <f>IF(F4601="","",INDEX('기사 리스트'!B:B,MATCH("https://skinnonews.com"&amp;A4601,'기사 리스트'!C:C,0)))</f>
        <v/>
      </c>
    </row>
    <row r="4602" spans="1:10">
      <c r="A4602" s="30" t="s">
        <v>2813</v>
      </c>
      <c r="B4602" s="30" t="s">
        <v>2910</v>
      </c>
      <c r="C4602" s="30">
        <v>1</v>
      </c>
      <c r="D4602" s="30">
        <v>1</v>
      </c>
      <c r="F4602" s="24" t="str">
        <f>IFERROR(MATCH(A4602,기사별유입!$J$3:$J$3072,0),"")</f>
        <v/>
      </c>
      <c r="G4602" s="24" t="str">
        <f>IF(F4602="","",F4602&amp;"@"&amp;COUNTIF($F$1:F4602,F4602))</f>
        <v/>
      </c>
      <c r="H4602" s="24" t="str">
        <f t="shared" si="71"/>
        <v>Google 검색</v>
      </c>
      <c r="J4602" s="24" t="str">
        <f>IF(F4602="","",INDEX('기사 리스트'!B:B,MATCH("https://skinnonews.com"&amp;A4602,'기사 리스트'!C:C,0)))</f>
        <v/>
      </c>
    </row>
    <row r="4603" spans="1:10">
      <c r="A4603" s="30" t="s">
        <v>4164</v>
      </c>
      <c r="B4603" s="30" t="s">
        <v>2910</v>
      </c>
      <c r="C4603" s="30">
        <v>1</v>
      </c>
      <c r="D4603" s="30">
        <v>1</v>
      </c>
      <c r="F4603" s="24" t="str">
        <f>IFERROR(MATCH(A4603,기사별유입!$J$3:$J$3072,0),"")</f>
        <v/>
      </c>
      <c r="G4603" s="24" t="str">
        <f>IF(F4603="","",F4603&amp;"@"&amp;COUNTIF($F$1:F4603,F4603))</f>
        <v/>
      </c>
      <c r="H4603" s="24" t="str">
        <f t="shared" si="71"/>
        <v>Google 검색</v>
      </c>
      <c r="J4603" s="24" t="str">
        <f>IF(F4603="","",INDEX('기사 리스트'!B:B,MATCH("https://skinnonews.com"&amp;A4603,'기사 리스트'!C:C,0)))</f>
        <v/>
      </c>
    </row>
    <row r="4604" spans="1:10">
      <c r="A4604" s="30" t="s">
        <v>2814</v>
      </c>
      <c r="B4604" s="30" t="s">
        <v>2909</v>
      </c>
      <c r="C4604" s="30">
        <v>1</v>
      </c>
      <c r="D4604" s="30">
        <v>1</v>
      </c>
      <c r="F4604" s="24" t="str">
        <f>IFERROR(MATCH(A4604,기사별유입!$J$3:$J$3072,0),"")</f>
        <v/>
      </c>
      <c r="G4604" s="24" t="str">
        <f>IF(F4604="","",F4604&amp;"@"&amp;COUNTIF($F$1:F4604,F4604))</f>
        <v/>
      </c>
      <c r="H4604" s="24" t="str">
        <f t="shared" si="71"/>
        <v>직접유입</v>
      </c>
      <c r="J4604" s="24" t="str">
        <f>IF(F4604="","",INDEX('기사 리스트'!B:B,MATCH("https://skinnonews.com"&amp;A4604,'기사 리스트'!C:C,0)))</f>
        <v/>
      </c>
    </row>
    <row r="4605" spans="1:10">
      <c r="A4605" s="30" t="s">
        <v>2814</v>
      </c>
      <c r="B4605" s="30" t="s">
        <v>2910</v>
      </c>
      <c r="C4605" s="30">
        <v>1</v>
      </c>
      <c r="D4605" s="30">
        <v>1</v>
      </c>
      <c r="F4605" s="24" t="str">
        <f>IFERROR(MATCH(A4605,기사별유입!$J$3:$J$3072,0),"")</f>
        <v/>
      </c>
      <c r="G4605" s="24" t="str">
        <f>IF(F4605="","",F4605&amp;"@"&amp;COUNTIF($F$1:F4605,F4605))</f>
        <v/>
      </c>
      <c r="H4605" s="24" t="str">
        <f t="shared" si="71"/>
        <v>Google 검색</v>
      </c>
      <c r="J4605" s="24" t="str">
        <f>IF(F4605="","",INDEX('기사 리스트'!B:B,MATCH("https://skinnonews.com"&amp;A4605,'기사 리스트'!C:C,0)))</f>
        <v/>
      </c>
    </row>
    <row r="4606" spans="1:10">
      <c r="A4606" s="30" t="s">
        <v>4165</v>
      </c>
      <c r="B4606" s="30" t="s">
        <v>2910</v>
      </c>
      <c r="C4606" s="30">
        <v>1</v>
      </c>
      <c r="D4606" s="30">
        <v>1</v>
      </c>
      <c r="F4606" s="24" t="str">
        <f>IFERROR(MATCH(A4606,기사별유입!$J$3:$J$3072,0),"")</f>
        <v/>
      </c>
      <c r="G4606" s="24" t="str">
        <f>IF(F4606="","",F4606&amp;"@"&amp;COUNTIF($F$1:F4606,F4606))</f>
        <v/>
      </c>
      <c r="H4606" s="24" t="str">
        <f t="shared" si="71"/>
        <v>Google 검색</v>
      </c>
      <c r="J4606" s="24" t="str">
        <f>IF(F4606="","",INDEX('기사 리스트'!B:B,MATCH("https://skinnonews.com"&amp;A4606,'기사 리스트'!C:C,0)))</f>
        <v/>
      </c>
    </row>
    <row r="4607" spans="1:10">
      <c r="A4607" s="30" t="s">
        <v>1936</v>
      </c>
      <c r="B4607" s="30" t="s">
        <v>2909</v>
      </c>
      <c r="C4607" s="30">
        <v>1</v>
      </c>
      <c r="D4607" s="30">
        <v>1</v>
      </c>
      <c r="F4607" s="24" t="str">
        <f>IFERROR(MATCH(A4607,기사별유입!$J$3:$J$3072,0),"")</f>
        <v/>
      </c>
      <c r="G4607" s="24" t="str">
        <f>IF(F4607="","",F4607&amp;"@"&amp;COUNTIF($F$1:F4607,F4607))</f>
        <v/>
      </c>
      <c r="H4607" s="24" t="str">
        <f t="shared" si="71"/>
        <v>직접유입</v>
      </c>
      <c r="J4607" s="24" t="str">
        <f>IF(F4607="","",INDEX('기사 리스트'!B:B,MATCH("https://skinnonews.com"&amp;A4607,'기사 리스트'!C:C,0)))</f>
        <v/>
      </c>
    </row>
    <row r="4608" spans="1:10">
      <c r="A4608" s="30" t="s">
        <v>1936</v>
      </c>
      <c r="B4608" s="30" t="s">
        <v>4660</v>
      </c>
      <c r="C4608" s="30">
        <v>1</v>
      </c>
      <c r="D4608" s="30">
        <v>1</v>
      </c>
      <c r="F4608" s="24" t="str">
        <f>IFERROR(MATCH(A4608,기사별유입!$J$3:$J$3072,0),"")</f>
        <v/>
      </c>
      <c r="G4608" s="24" t="str">
        <f>IF(F4608="","",F4608&amp;"@"&amp;COUNTIF($F$1:F4608,F4608))</f>
        <v/>
      </c>
      <c r="H4608" s="24" t="str">
        <f t="shared" si="71"/>
        <v>Pinterest.com</v>
      </c>
      <c r="J4608" s="24" t="str">
        <f>IF(F4608="","",INDEX('기사 리스트'!B:B,MATCH("https://skinnonews.com"&amp;A4608,'기사 리스트'!C:C,0)))</f>
        <v/>
      </c>
    </row>
    <row r="4609" spans="1:10">
      <c r="A4609" s="30" t="s">
        <v>2017</v>
      </c>
      <c r="B4609" s="30" t="s">
        <v>2910</v>
      </c>
      <c r="C4609" s="30">
        <v>1</v>
      </c>
      <c r="D4609" s="30">
        <v>1</v>
      </c>
      <c r="F4609" s="24" t="str">
        <f>IFERROR(MATCH(A4609,기사별유입!$J$3:$J$3072,0),"")</f>
        <v/>
      </c>
      <c r="G4609" s="24" t="str">
        <f>IF(F4609="","",F4609&amp;"@"&amp;COUNTIF($F$1:F4609,F4609))</f>
        <v/>
      </c>
      <c r="H4609" s="24" t="str">
        <f t="shared" si="71"/>
        <v>Google 검색</v>
      </c>
      <c r="J4609" s="24" t="str">
        <f>IF(F4609="","",INDEX('기사 리스트'!B:B,MATCH("https://skinnonews.com"&amp;A4609,'기사 리스트'!C:C,0)))</f>
        <v/>
      </c>
    </row>
    <row r="4610" spans="1:10">
      <c r="A4610" s="30" t="s">
        <v>2217</v>
      </c>
      <c r="B4610" s="30" t="s">
        <v>2925</v>
      </c>
      <c r="C4610" s="30">
        <v>1</v>
      </c>
      <c r="D4610" s="30">
        <v>1</v>
      </c>
      <c r="F4610" s="24" t="str">
        <f>IFERROR(MATCH(A4610,기사별유입!$J$3:$J$3072,0),"")</f>
        <v/>
      </c>
      <c r="G4610" s="24" t="str">
        <f>IF(F4610="","",F4610&amp;"@"&amp;COUNTIF($F$1:F4610,F4610))</f>
        <v/>
      </c>
      <c r="H4610" s="24" t="str">
        <f t="shared" si="71"/>
        <v>Naver.com</v>
      </c>
      <c r="J4610" s="24" t="str">
        <f>IF(F4610="","",INDEX('기사 리스트'!B:B,MATCH("https://skinnonews.com"&amp;A4610,'기사 리스트'!C:C,0)))</f>
        <v/>
      </c>
    </row>
    <row r="4611" spans="1:10">
      <c r="A4611" s="30" t="s">
        <v>2815</v>
      </c>
      <c r="B4611" s="30" t="s">
        <v>2910</v>
      </c>
      <c r="C4611" s="30">
        <v>1</v>
      </c>
      <c r="D4611" s="30">
        <v>1</v>
      </c>
      <c r="F4611" s="24" t="str">
        <f>IFERROR(MATCH(A4611,기사별유입!$J$3:$J$3072,0),"")</f>
        <v/>
      </c>
      <c r="G4611" s="24" t="str">
        <f>IF(F4611="","",F4611&amp;"@"&amp;COUNTIF($F$1:F4611,F4611))</f>
        <v/>
      </c>
      <c r="H4611" s="24" t="str">
        <f t="shared" ref="H4611:H4674" si="72">IF(B4611="naver","Naver 검색",IF(B4611="google","Google 검색",IF(B4611="(direct)","직접유입",UPPER(LEFT(B4611,1))&amp;MID(B4611,2,99))))</f>
        <v>Google 검색</v>
      </c>
      <c r="J4611" s="24" t="str">
        <f>IF(F4611="","",INDEX('기사 리스트'!B:B,MATCH("https://skinnonews.com"&amp;A4611,'기사 리스트'!C:C,0)))</f>
        <v/>
      </c>
    </row>
    <row r="4612" spans="1:10">
      <c r="A4612" s="30" t="s">
        <v>4166</v>
      </c>
      <c r="B4612" s="30" t="s">
        <v>2910</v>
      </c>
      <c r="C4612" s="30">
        <v>1</v>
      </c>
      <c r="D4612" s="30">
        <v>1</v>
      </c>
      <c r="F4612" s="24" t="str">
        <f>IFERROR(MATCH(A4612,기사별유입!$J$3:$J$3072,0),"")</f>
        <v/>
      </c>
      <c r="G4612" s="24" t="str">
        <f>IF(F4612="","",F4612&amp;"@"&amp;COUNTIF($F$1:F4612,F4612))</f>
        <v/>
      </c>
      <c r="H4612" s="24" t="str">
        <f t="shared" si="72"/>
        <v>Google 검색</v>
      </c>
      <c r="J4612" s="24" t="str">
        <f>IF(F4612="","",INDEX('기사 리스트'!B:B,MATCH("https://skinnonews.com"&amp;A4612,'기사 리스트'!C:C,0)))</f>
        <v/>
      </c>
    </row>
    <row r="4613" spans="1:10">
      <c r="A4613" s="30" t="s">
        <v>3332</v>
      </c>
      <c r="B4613" s="30" t="s">
        <v>2916</v>
      </c>
      <c r="C4613" s="30">
        <v>1</v>
      </c>
      <c r="D4613" s="30">
        <v>1</v>
      </c>
      <c r="F4613" s="24" t="str">
        <f>IFERROR(MATCH(A4613,기사별유입!$J$3:$J$3072,0),"")</f>
        <v/>
      </c>
      <c r="G4613" s="24" t="str">
        <f>IF(F4613="","",F4613&amp;"@"&amp;COUNTIF($F$1:F4613,F4613))</f>
        <v/>
      </c>
      <c r="H4613" s="24" t="str">
        <f t="shared" si="72"/>
        <v>Bing</v>
      </c>
      <c r="J4613" s="24" t="str">
        <f>IF(F4613="","",INDEX('기사 리스트'!B:B,MATCH("https://skinnonews.com"&amp;A4613,'기사 리스트'!C:C,0)))</f>
        <v/>
      </c>
    </row>
    <row r="4614" spans="1:10">
      <c r="A4614" s="30" t="s">
        <v>1874</v>
      </c>
      <c r="B4614" s="30" t="s">
        <v>2910</v>
      </c>
      <c r="C4614" s="30">
        <v>1</v>
      </c>
      <c r="D4614" s="30">
        <v>1</v>
      </c>
      <c r="F4614" s="24" t="str">
        <f>IFERROR(MATCH(A4614,기사별유입!$J$3:$J$3072,0),"")</f>
        <v/>
      </c>
      <c r="G4614" s="24" t="str">
        <f>IF(F4614="","",F4614&amp;"@"&amp;COUNTIF($F$1:F4614,F4614))</f>
        <v/>
      </c>
      <c r="H4614" s="24" t="str">
        <f t="shared" si="72"/>
        <v>Google 검색</v>
      </c>
      <c r="J4614" s="24" t="str">
        <f>IF(F4614="","",INDEX('기사 리스트'!B:B,MATCH("https://skinnonews.com"&amp;A4614,'기사 리스트'!C:C,0)))</f>
        <v/>
      </c>
    </row>
    <row r="4615" spans="1:10">
      <c r="A4615" s="30" t="s">
        <v>1874</v>
      </c>
      <c r="B4615" s="30" t="s">
        <v>2911</v>
      </c>
      <c r="C4615" s="30">
        <v>1</v>
      </c>
      <c r="D4615" s="30">
        <v>1</v>
      </c>
      <c r="F4615" s="24" t="str">
        <f>IFERROR(MATCH(A4615,기사별유입!$J$3:$J$3072,0),"")</f>
        <v/>
      </c>
      <c r="G4615" s="24" t="str">
        <f>IF(F4615="","",F4615&amp;"@"&amp;COUNTIF($F$1:F4615,F4615))</f>
        <v/>
      </c>
      <c r="H4615" s="24" t="str">
        <f t="shared" si="72"/>
        <v>Naver 검색</v>
      </c>
      <c r="J4615" s="24" t="str">
        <f>IF(F4615="","",INDEX('기사 리스트'!B:B,MATCH("https://skinnonews.com"&amp;A4615,'기사 리스트'!C:C,0)))</f>
        <v/>
      </c>
    </row>
    <row r="4616" spans="1:10">
      <c r="A4616" s="30" t="s">
        <v>2318</v>
      </c>
      <c r="B4616" s="30" t="s">
        <v>2911</v>
      </c>
      <c r="C4616" s="30">
        <v>1</v>
      </c>
      <c r="D4616" s="30">
        <v>1</v>
      </c>
      <c r="F4616" s="24" t="str">
        <f>IFERROR(MATCH(A4616,기사별유입!$J$3:$J$3072,0),"")</f>
        <v/>
      </c>
      <c r="G4616" s="24" t="str">
        <f>IF(F4616="","",F4616&amp;"@"&amp;COUNTIF($F$1:F4616,F4616))</f>
        <v/>
      </c>
      <c r="H4616" s="24" t="str">
        <f t="shared" si="72"/>
        <v>Naver 검색</v>
      </c>
      <c r="J4616" s="24" t="str">
        <f>IF(F4616="","",INDEX('기사 리스트'!B:B,MATCH("https://skinnonews.com"&amp;A4616,'기사 리스트'!C:C,0)))</f>
        <v/>
      </c>
    </row>
    <row r="4617" spans="1:10">
      <c r="A4617" s="30" t="s">
        <v>2816</v>
      </c>
      <c r="B4617" s="30" t="s">
        <v>2910</v>
      </c>
      <c r="C4617" s="30">
        <v>1</v>
      </c>
      <c r="D4617" s="30">
        <v>1</v>
      </c>
      <c r="F4617" s="24" t="str">
        <f>IFERROR(MATCH(A4617,기사별유입!$J$3:$J$3072,0),"")</f>
        <v/>
      </c>
      <c r="G4617" s="24" t="str">
        <f>IF(F4617="","",F4617&amp;"@"&amp;COUNTIF($F$1:F4617,F4617))</f>
        <v/>
      </c>
      <c r="H4617" s="24" t="str">
        <f t="shared" si="72"/>
        <v>Google 검색</v>
      </c>
      <c r="J4617" s="24" t="str">
        <f>IF(F4617="","",INDEX('기사 리스트'!B:B,MATCH("https://skinnonews.com"&amp;A4617,'기사 리스트'!C:C,0)))</f>
        <v/>
      </c>
    </row>
    <row r="4618" spans="1:10">
      <c r="A4618" s="30" t="s">
        <v>2602</v>
      </c>
      <c r="B4618" s="30" t="s">
        <v>2909</v>
      </c>
      <c r="C4618" s="30">
        <v>1</v>
      </c>
      <c r="D4618" s="30">
        <v>1</v>
      </c>
      <c r="F4618" s="24" t="str">
        <f>IFERROR(MATCH(A4618,기사별유입!$J$3:$J$3072,0),"")</f>
        <v/>
      </c>
      <c r="G4618" s="24" t="str">
        <f>IF(F4618="","",F4618&amp;"@"&amp;COUNTIF($F$1:F4618,F4618))</f>
        <v/>
      </c>
      <c r="H4618" s="24" t="str">
        <f t="shared" si="72"/>
        <v>직접유입</v>
      </c>
      <c r="J4618" s="24" t="str">
        <f>IF(F4618="","",INDEX('기사 리스트'!B:B,MATCH("https://skinnonews.com"&amp;A4618,'기사 리스트'!C:C,0)))</f>
        <v/>
      </c>
    </row>
    <row r="4619" spans="1:10">
      <c r="A4619" s="30" t="s">
        <v>2602</v>
      </c>
      <c r="B4619" s="30" t="s">
        <v>2910</v>
      </c>
      <c r="C4619" s="30">
        <v>1</v>
      </c>
      <c r="D4619" s="30">
        <v>1</v>
      </c>
      <c r="F4619" s="24" t="str">
        <f>IFERROR(MATCH(A4619,기사별유입!$J$3:$J$3072,0),"")</f>
        <v/>
      </c>
      <c r="G4619" s="24" t="str">
        <f>IF(F4619="","",F4619&amp;"@"&amp;COUNTIF($F$1:F4619,F4619))</f>
        <v/>
      </c>
      <c r="H4619" s="24" t="str">
        <f t="shared" si="72"/>
        <v>Google 검색</v>
      </c>
      <c r="J4619" s="24" t="str">
        <f>IF(F4619="","",INDEX('기사 리스트'!B:B,MATCH("https://skinnonews.com"&amp;A4619,'기사 리스트'!C:C,0)))</f>
        <v/>
      </c>
    </row>
    <row r="4620" spans="1:10">
      <c r="A4620" s="30" t="s">
        <v>2602</v>
      </c>
      <c r="B4620" s="30" t="s">
        <v>2911</v>
      </c>
      <c r="C4620" s="30">
        <v>1</v>
      </c>
      <c r="D4620" s="30">
        <v>1</v>
      </c>
      <c r="F4620" s="24" t="str">
        <f>IFERROR(MATCH(A4620,기사별유입!$J$3:$J$3072,0),"")</f>
        <v/>
      </c>
      <c r="G4620" s="24" t="str">
        <f>IF(F4620="","",F4620&amp;"@"&amp;COUNTIF($F$1:F4620,F4620))</f>
        <v/>
      </c>
      <c r="H4620" s="24" t="str">
        <f t="shared" si="72"/>
        <v>Naver 검색</v>
      </c>
      <c r="J4620" s="24" t="str">
        <f>IF(F4620="","",INDEX('기사 리스트'!B:B,MATCH("https://skinnonews.com"&amp;A4620,'기사 리스트'!C:C,0)))</f>
        <v/>
      </c>
    </row>
    <row r="4621" spans="1:10">
      <c r="A4621" s="30" t="s">
        <v>2603</v>
      </c>
      <c r="B4621" s="30" t="s">
        <v>2935</v>
      </c>
      <c r="C4621" s="30">
        <v>1</v>
      </c>
      <c r="D4621" s="30">
        <v>1</v>
      </c>
      <c r="F4621" s="24" t="str">
        <f>IFERROR(MATCH(A4621,기사별유입!$J$3:$J$3072,0),"")</f>
        <v/>
      </c>
      <c r="G4621" s="24" t="str">
        <f>IF(F4621="","",F4621&amp;"@"&amp;COUNTIF($F$1:F4621,F4621))</f>
        <v/>
      </c>
      <c r="H4621" s="24" t="str">
        <f t="shared" si="72"/>
        <v>M.search.naver.com</v>
      </c>
      <c r="J4621" s="24" t="str">
        <f>IF(F4621="","",INDEX('기사 리스트'!B:B,MATCH("https://skinnonews.com"&amp;A4621,'기사 리스트'!C:C,0)))</f>
        <v/>
      </c>
    </row>
    <row r="4622" spans="1:10">
      <c r="A4622" s="30" t="s">
        <v>1488</v>
      </c>
      <c r="B4622" s="30" t="s">
        <v>2909</v>
      </c>
      <c r="C4622" s="30">
        <v>1</v>
      </c>
      <c r="D4622" s="30">
        <v>1</v>
      </c>
      <c r="F4622" s="24" t="str">
        <f>IFERROR(MATCH(A4622,기사별유입!$J$3:$J$3072,0),"")</f>
        <v/>
      </c>
      <c r="G4622" s="24" t="str">
        <f>IF(F4622="","",F4622&amp;"@"&amp;COUNTIF($F$1:F4622,F4622))</f>
        <v/>
      </c>
      <c r="H4622" s="24" t="str">
        <f t="shared" si="72"/>
        <v>직접유입</v>
      </c>
      <c r="J4622" s="24" t="str">
        <f>IF(F4622="","",INDEX('기사 리스트'!B:B,MATCH("https://skinnonews.com"&amp;A4622,'기사 리스트'!C:C,0)))</f>
        <v/>
      </c>
    </row>
    <row r="4623" spans="1:10">
      <c r="A4623" s="30" t="s">
        <v>3334</v>
      </c>
      <c r="B4623" s="30" t="s">
        <v>2910</v>
      </c>
      <c r="C4623" s="30">
        <v>1</v>
      </c>
      <c r="D4623" s="30">
        <v>1</v>
      </c>
      <c r="F4623" s="24" t="str">
        <f>IFERROR(MATCH(A4623,기사별유입!$J$3:$J$3072,0),"")</f>
        <v/>
      </c>
      <c r="G4623" s="24" t="str">
        <f>IF(F4623="","",F4623&amp;"@"&amp;COUNTIF($F$1:F4623,F4623))</f>
        <v/>
      </c>
      <c r="H4623" s="24" t="str">
        <f t="shared" si="72"/>
        <v>Google 검색</v>
      </c>
      <c r="J4623" s="24" t="str">
        <f>IF(F4623="","",INDEX('기사 리스트'!B:B,MATCH("https://skinnonews.com"&amp;A4623,'기사 리스트'!C:C,0)))</f>
        <v/>
      </c>
    </row>
    <row r="4624" spans="1:10">
      <c r="A4624" s="30" t="s">
        <v>2604</v>
      </c>
      <c r="B4624" s="30" t="s">
        <v>2910</v>
      </c>
      <c r="C4624" s="30">
        <v>1</v>
      </c>
      <c r="D4624" s="30">
        <v>1</v>
      </c>
      <c r="F4624" s="24" t="str">
        <f>IFERROR(MATCH(A4624,기사별유입!$J$3:$J$3072,0),"")</f>
        <v/>
      </c>
      <c r="G4624" s="24" t="str">
        <f>IF(F4624="","",F4624&amp;"@"&amp;COUNTIF($F$1:F4624,F4624))</f>
        <v/>
      </c>
      <c r="H4624" s="24" t="str">
        <f t="shared" si="72"/>
        <v>Google 검색</v>
      </c>
      <c r="J4624" s="24" t="str">
        <f>IF(F4624="","",INDEX('기사 리스트'!B:B,MATCH("https://skinnonews.com"&amp;A4624,'기사 리스트'!C:C,0)))</f>
        <v/>
      </c>
    </row>
    <row r="4625" spans="1:10">
      <c r="A4625" s="30" t="s">
        <v>2604</v>
      </c>
      <c r="B4625" s="30" t="s">
        <v>2948</v>
      </c>
      <c r="C4625" s="30">
        <v>1</v>
      </c>
      <c r="D4625" s="30">
        <v>1</v>
      </c>
      <c r="F4625" s="24" t="str">
        <f>IFERROR(MATCH(A4625,기사별유입!$J$3:$J$3072,0),"")</f>
        <v/>
      </c>
      <c r="G4625" s="24" t="str">
        <f>IF(F4625="","",F4625&amp;"@"&amp;COUNTIF($F$1:F4625,F4625))</f>
        <v/>
      </c>
      <c r="H4625" s="24" t="str">
        <f t="shared" si="72"/>
        <v>Lens.google.com</v>
      </c>
      <c r="J4625" s="24" t="str">
        <f>IF(F4625="","",INDEX('기사 리스트'!B:B,MATCH("https://skinnonews.com"&amp;A4625,'기사 리스트'!C:C,0)))</f>
        <v/>
      </c>
    </row>
    <row r="4626" spans="1:10">
      <c r="A4626" s="30" t="s">
        <v>1331</v>
      </c>
      <c r="B4626" s="30" t="s">
        <v>2911</v>
      </c>
      <c r="C4626" s="30">
        <v>1</v>
      </c>
      <c r="D4626" s="30">
        <v>1</v>
      </c>
      <c r="F4626" s="24" t="str">
        <f>IFERROR(MATCH(A4626,기사별유입!$J$3:$J$3072,0),"")</f>
        <v/>
      </c>
      <c r="G4626" s="24" t="str">
        <f>IF(F4626="","",F4626&amp;"@"&amp;COUNTIF($F$1:F4626,F4626))</f>
        <v/>
      </c>
      <c r="H4626" s="24" t="str">
        <f t="shared" si="72"/>
        <v>Naver 검색</v>
      </c>
      <c r="J4626" s="24" t="str">
        <f>IF(F4626="","",INDEX('기사 리스트'!B:B,MATCH("https://skinnonews.com"&amp;A4626,'기사 리스트'!C:C,0)))</f>
        <v/>
      </c>
    </row>
    <row r="4627" spans="1:10">
      <c r="A4627" s="30" t="s">
        <v>1331</v>
      </c>
      <c r="B4627" s="30" t="s">
        <v>2925</v>
      </c>
      <c r="C4627" s="30">
        <v>1</v>
      </c>
      <c r="D4627" s="30">
        <v>1</v>
      </c>
      <c r="F4627" s="24" t="str">
        <f>IFERROR(MATCH(A4627,기사별유입!$J$3:$J$3072,0),"")</f>
        <v/>
      </c>
      <c r="G4627" s="24" t="str">
        <f>IF(F4627="","",F4627&amp;"@"&amp;COUNTIF($F$1:F4627,F4627))</f>
        <v/>
      </c>
      <c r="H4627" s="24" t="str">
        <f t="shared" si="72"/>
        <v>Naver.com</v>
      </c>
      <c r="J4627" s="24" t="str">
        <f>IF(F4627="","",INDEX('기사 리스트'!B:B,MATCH("https://skinnonews.com"&amp;A4627,'기사 리스트'!C:C,0)))</f>
        <v/>
      </c>
    </row>
    <row r="4628" spans="1:10">
      <c r="A4628" s="30" t="s">
        <v>2319</v>
      </c>
      <c r="B4628" s="30" t="s">
        <v>2935</v>
      </c>
      <c r="C4628" s="30">
        <v>1</v>
      </c>
      <c r="D4628" s="30">
        <v>1</v>
      </c>
      <c r="F4628" s="24" t="str">
        <f>IFERROR(MATCH(A4628,기사별유입!$J$3:$J$3072,0),"")</f>
        <v/>
      </c>
      <c r="G4628" s="24" t="str">
        <f>IF(F4628="","",F4628&amp;"@"&amp;COUNTIF($F$1:F4628,F4628))</f>
        <v/>
      </c>
      <c r="H4628" s="24" t="str">
        <f t="shared" si="72"/>
        <v>M.search.naver.com</v>
      </c>
      <c r="J4628" s="24" t="str">
        <f>IF(F4628="","",INDEX('기사 리스트'!B:B,MATCH("https://skinnonews.com"&amp;A4628,'기사 리스트'!C:C,0)))</f>
        <v/>
      </c>
    </row>
    <row r="4629" spans="1:10">
      <c r="A4629" s="30" t="s">
        <v>2319</v>
      </c>
      <c r="B4629" s="30" t="s">
        <v>2925</v>
      </c>
      <c r="C4629" s="30">
        <v>1</v>
      </c>
      <c r="D4629" s="30">
        <v>1</v>
      </c>
      <c r="F4629" s="24" t="str">
        <f>IFERROR(MATCH(A4629,기사별유입!$J$3:$J$3072,0),"")</f>
        <v/>
      </c>
      <c r="G4629" s="24" t="str">
        <f>IF(F4629="","",F4629&amp;"@"&amp;COUNTIF($F$1:F4629,F4629))</f>
        <v/>
      </c>
      <c r="H4629" s="24" t="str">
        <f t="shared" si="72"/>
        <v>Naver.com</v>
      </c>
      <c r="J4629" s="24" t="str">
        <f>IF(F4629="","",INDEX('기사 리스트'!B:B,MATCH("https://skinnonews.com"&amp;A4629,'기사 리스트'!C:C,0)))</f>
        <v/>
      </c>
    </row>
    <row r="4630" spans="1:10">
      <c r="A4630" s="30" t="s">
        <v>1938</v>
      </c>
      <c r="B4630" s="30" t="s">
        <v>2936</v>
      </c>
      <c r="C4630" s="30">
        <v>1</v>
      </c>
      <c r="D4630" s="30">
        <v>1</v>
      </c>
      <c r="F4630" s="24" t="str">
        <f>IFERROR(MATCH(A4630,기사별유입!$J$3:$J$3072,0),"")</f>
        <v/>
      </c>
      <c r="G4630" s="24" t="str">
        <f>IF(F4630="","",F4630&amp;"@"&amp;COUNTIF($F$1:F4630,F4630))</f>
        <v/>
      </c>
      <c r="H4630" s="24" t="str">
        <f t="shared" si="72"/>
        <v>Skearthon.com</v>
      </c>
      <c r="J4630" s="24" t="str">
        <f>IF(F4630="","",INDEX('기사 리스트'!B:B,MATCH("https://skinnonews.com"&amp;A4630,'기사 리스트'!C:C,0)))</f>
        <v/>
      </c>
    </row>
    <row r="4631" spans="1:10">
      <c r="A4631" s="30" t="s">
        <v>1938</v>
      </c>
      <c r="B4631" s="30" t="s">
        <v>2920</v>
      </c>
      <c r="C4631" s="30">
        <v>1</v>
      </c>
      <c r="D4631" s="30">
        <v>1</v>
      </c>
      <c r="F4631" s="24" t="str">
        <f>IFERROR(MATCH(A4631,기사별유입!$J$3:$J$3072,0),"")</f>
        <v/>
      </c>
      <c r="G4631" s="24" t="str">
        <f>IF(F4631="","",F4631&amp;"@"&amp;COUNTIF($F$1:F4631,F4631))</f>
        <v/>
      </c>
      <c r="H4631" s="24" t="str">
        <f t="shared" si="72"/>
        <v>Skenmove.com</v>
      </c>
      <c r="J4631" s="24" t="str">
        <f>IF(F4631="","",INDEX('기사 리스트'!B:B,MATCH("https://skinnonews.com"&amp;A4631,'기사 리스트'!C:C,0)))</f>
        <v/>
      </c>
    </row>
    <row r="4632" spans="1:10">
      <c r="A4632" s="30" t="s">
        <v>1938</v>
      </c>
      <c r="B4632" s="30" t="s">
        <v>2915</v>
      </c>
      <c r="C4632" s="30">
        <v>1</v>
      </c>
      <c r="D4632" s="30">
        <v>1</v>
      </c>
      <c r="F4632" s="24" t="str">
        <f>IFERROR(MATCH(A4632,기사별유입!$J$3:$J$3072,0),"")</f>
        <v/>
      </c>
      <c r="G4632" s="24" t="str">
        <f>IF(F4632="","",F4632&amp;"@"&amp;COUNTIF($F$1:F4632,F4632))</f>
        <v/>
      </c>
      <c r="H4632" s="24" t="str">
        <f t="shared" si="72"/>
        <v>Skgeocentric.com</v>
      </c>
      <c r="J4632" s="24" t="str">
        <f>IF(F4632="","",INDEX('기사 리스트'!B:B,MATCH("https://skinnonews.com"&amp;A4632,'기사 리스트'!C:C,0)))</f>
        <v/>
      </c>
    </row>
    <row r="4633" spans="1:10">
      <c r="A4633" s="30" t="s">
        <v>3541</v>
      </c>
      <c r="B4633" s="30" t="s">
        <v>2909</v>
      </c>
      <c r="C4633" s="30">
        <v>1</v>
      </c>
      <c r="D4633" s="30">
        <v>1</v>
      </c>
      <c r="F4633" s="24" t="str">
        <f>IFERROR(MATCH(A4633,기사별유입!$J$3:$J$3072,0),"")</f>
        <v/>
      </c>
      <c r="G4633" s="24" t="str">
        <f>IF(F4633="","",F4633&amp;"@"&amp;COUNTIF($F$1:F4633,F4633))</f>
        <v/>
      </c>
      <c r="H4633" s="24" t="str">
        <f t="shared" si="72"/>
        <v>직접유입</v>
      </c>
      <c r="J4633" s="24" t="str">
        <f>IF(F4633="","",INDEX('기사 리스트'!B:B,MATCH("https://skinnonews.com"&amp;A4633,'기사 리스트'!C:C,0)))</f>
        <v/>
      </c>
    </row>
    <row r="4634" spans="1:10">
      <c r="A4634" s="30" t="s">
        <v>1534</v>
      </c>
      <c r="B4634" s="30" t="s">
        <v>2909</v>
      </c>
      <c r="C4634" s="30">
        <v>1</v>
      </c>
      <c r="D4634" s="30">
        <v>1</v>
      </c>
      <c r="F4634" s="24" t="str">
        <f>IFERROR(MATCH(A4634,기사별유입!$J$3:$J$3072,0),"")</f>
        <v/>
      </c>
      <c r="G4634" s="24" t="str">
        <f>IF(F4634="","",F4634&amp;"@"&amp;COUNTIF($F$1:F4634,F4634))</f>
        <v/>
      </c>
      <c r="H4634" s="24" t="str">
        <f t="shared" si="72"/>
        <v>직접유입</v>
      </c>
      <c r="J4634" s="24" t="str">
        <f>IF(F4634="","",INDEX('기사 리스트'!B:B,MATCH("https://skinnonews.com"&amp;A4634,'기사 리스트'!C:C,0)))</f>
        <v/>
      </c>
    </row>
    <row r="4635" spans="1:10">
      <c r="A4635" s="30" t="s">
        <v>3569</v>
      </c>
      <c r="B4635" s="30" t="s">
        <v>2909</v>
      </c>
      <c r="C4635" s="30">
        <v>1</v>
      </c>
      <c r="D4635" s="30">
        <v>1</v>
      </c>
      <c r="F4635" s="24" t="str">
        <f>IFERROR(MATCH(A4635,기사별유입!$J$3:$J$3072,0),"")</f>
        <v/>
      </c>
      <c r="G4635" s="24" t="str">
        <f>IF(F4635="","",F4635&amp;"@"&amp;COUNTIF($F$1:F4635,F4635))</f>
        <v/>
      </c>
      <c r="H4635" s="24" t="str">
        <f t="shared" si="72"/>
        <v>직접유입</v>
      </c>
      <c r="J4635" s="24" t="str">
        <f>IF(F4635="","",INDEX('기사 리스트'!B:B,MATCH("https://skinnonews.com"&amp;A4635,'기사 리스트'!C:C,0)))</f>
        <v/>
      </c>
    </row>
    <row r="4636" spans="1:10">
      <c r="A4636" s="30" t="s">
        <v>4167</v>
      </c>
      <c r="B4636" s="30" t="s">
        <v>2910</v>
      </c>
      <c r="C4636" s="30">
        <v>1</v>
      </c>
      <c r="D4636" s="30">
        <v>1</v>
      </c>
      <c r="F4636" s="24" t="str">
        <f>IFERROR(MATCH(A4636,기사별유입!$J$3:$J$3072,0),"")</f>
        <v/>
      </c>
      <c r="G4636" s="24" t="str">
        <f>IF(F4636="","",F4636&amp;"@"&amp;COUNTIF($F$1:F4636,F4636))</f>
        <v/>
      </c>
      <c r="H4636" s="24" t="str">
        <f t="shared" si="72"/>
        <v>Google 검색</v>
      </c>
      <c r="J4636" s="24" t="str">
        <f>IF(F4636="","",INDEX('기사 리스트'!B:B,MATCH("https://skinnonews.com"&amp;A4636,'기사 리스트'!C:C,0)))</f>
        <v/>
      </c>
    </row>
    <row r="4637" spans="1:10">
      <c r="A4637" s="30" t="s">
        <v>2452</v>
      </c>
      <c r="B4637" s="30" t="s">
        <v>2910</v>
      </c>
      <c r="C4637" s="30">
        <v>1</v>
      </c>
      <c r="D4637" s="30">
        <v>1</v>
      </c>
      <c r="F4637" s="24" t="str">
        <f>IFERROR(MATCH(A4637,기사별유입!$J$3:$J$3072,0),"")</f>
        <v/>
      </c>
      <c r="G4637" s="24" t="str">
        <f>IF(F4637="","",F4637&amp;"@"&amp;COUNTIF($F$1:F4637,F4637))</f>
        <v/>
      </c>
      <c r="H4637" s="24" t="str">
        <f t="shared" si="72"/>
        <v>Google 검색</v>
      </c>
      <c r="J4637" s="24" t="str">
        <f>IF(F4637="","",INDEX('기사 리스트'!B:B,MATCH("https://skinnonews.com"&amp;A4637,'기사 리스트'!C:C,0)))</f>
        <v/>
      </c>
    </row>
    <row r="4638" spans="1:10">
      <c r="A4638" s="30" t="s">
        <v>2817</v>
      </c>
      <c r="B4638" s="30" t="s">
        <v>2970</v>
      </c>
      <c r="C4638" s="30">
        <v>1</v>
      </c>
      <c r="D4638" s="30">
        <v>1</v>
      </c>
      <c r="F4638" s="24" t="str">
        <f>IFERROR(MATCH(A4638,기사별유입!$J$3:$J$3072,0),"")</f>
        <v/>
      </c>
      <c r="G4638" s="24" t="str">
        <f>IF(F4638="","",F4638&amp;"@"&amp;COUNTIF($F$1:F4638,F4638))</f>
        <v/>
      </c>
      <c r="H4638" s="24" t="str">
        <f t="shared" si="72"/>
        <v>Wrtn.ai</v>
      </c>
      <c r="J4638" s="24" t="str">
        <f>IF(F4638="","",INDEX('기사 리스트'!B:B,MATCH("https://skinnonews.com"&amp;A4638,'기사 리스트'!C:C,0)))</f>
        <v/>
      </c>
    </row>
    <row r="4639" spans="1:10">
      <c r="A4639" s="30" t="s">
        <v>2818</v>
      </c>
      <c r="B4639" s="30" t="s">
        <v>2910</v>
      </c>
      <c r="C4639" s="30">
        <v>1</v>
      </c>
      <c r="D4639" s="30">
        <v>1</v>
      </c>
      <c r="F4639" s="24" t="str">
        <f>IFERROR(MATCH(A4639,기사별유입!$J$3:$J$3072,0),"")</f>
        <v/>
      </c>
      <c r="G4639" s="24" t="str">
        <f>IF(F4639="","",F4639&amp;"@"&amp;COUNTIF($F$1:F4639,F4639))</f>
        <v/>
      </c>
      <c r="H4639" s="24" t="str">
        <f t="shared" si="72"/>
        <v>Google 검색</v>
      </c>
      <c r="J4639" s="24" t="str">
        <f>IF(F4639="","",INDEX('기사 리스트'!B:B,MATCH("https://skinnonews.com"&amp;A4639,'기사 리스트'!C:C,0)))</f>
        <v/>
      </c>
    </row>
    <row r="4640" spans="1:10">
      <c r="A4640" s="30" t="s">
        <v>2320</v>
      </c>
      <c r="B4640" s="30" t="s">
        <v>2910</v>
      </c>
      <c r="C4640" s="30">
        <v>1</v>
      </c>
      <c r="D4640" s="30">
        <v>1</v>
      </c>
      <c r="F4640" s="24" t="str">
        <f>IFERROR(MATCH(A4640,기사별유입!$J$3:$J$3072,0),"")</f>
        <v/>
      </c>
      <c r="G4640" s="24" t="str">
        <f>IF(F4640="","",F4640&amp;"@"&amp;COUNTIF($F$1:F4640,F4640))</f>
        <v/>
      </c>
      <c r="H4640" s="24" t="str">
        <f t="shared" si="72"/>
        <v>Google 검색</v>
      </c>
      <c r="J4640" s="24" t="str">
        <f>IF(F4640="","",INDEX('기사 리스트'!B:B,MATCH("https://skinnonews.com"&amp;A4640,'기사 리스트'!C:C,0)))</f>
        <v/>
      </c>
    </row>
    <row r="4641" spans="1:10">
      <c r="A4641" s="30" t="s">
        <v>1270</v>
      </c>
      <c r="B4641" s="30" t="s">
        <v>2935</v>
      </c>
      <c r="C4641" s="30">
        <v>1</v>
      </c>
      <c r="D4641" s="30">
        <v>1</v>
      </c>
      <c r="F4641" s="24">
        <f>IFERROR(MATCH(A4641,기사별유입!$J$3:$J$3072,0),"")</f>
        <v>54</v>
      </c>
      <c r="G4641" s="24" t="str">
        <f>IF(F4641="","",F4641&amp;"@"&amp;COUNTIF($F$1:F4641,F4641))</f>
        <v>54@6</v>
      </c>
      <c r="H4641" s="24" t="str">
        <f t="shared" si="72"/>
        <v>M.search.naver.com</v>
      </c>
      <c r="J4641" s="24" t="e">
        <f>IF(F4641="","",INDEX('기사 리스트'!B:B,MATCH("https://skinnonews.com"&amp;A4641,'기사 리스트'!C:C,0)))</f>
        <v>#N/A</v>
      </c>
    </row>
    <row r="4642" spans="1:10">
      <c r="A4642" s="30" t="s">
        <v>1279</v>
      </c>
      <c r="B4642" s="30" t="s">
        <v>3413</v>
      </c>
      <c r="C4642" s="30">
        <v>1</v>
      </c>
      <c r="D4642" s="30">
        <v>1</v>
      </c>
      <c r="F4642" s="24" t="str">
        <f>IFERROR(MATCH(A4642,기사별유입!$J$3:$J$3072,0),"")</f>
        <v/>
      </c>
      <c r="G4642" s="24" t="str">
        <f>IF(F4642="","",F4642&amp;"@"&amp;COUNTIF($F$1:F4642,F4642))</f>
        <v/>
      </c>
      <c r="H4642" s="24" t="str">
        <f t="shared" si="72"/>
        <v>Chatgpt.com</v>
      </c>
      <c r="J4642" s="24" t="str">
        <f>IF(F4642="","",INDEX('기사 리스트'!B:B,MATCH("https://skinnonews.com"&amp;A4642,'기사 리스트'!C:C,0)))</f>
        <v/>
      </c>
    </row>
    <row r="4643" spans="1:10">
      <c r="A4643" s="30" t="s">
        <v>1257</v>
      </c>
      <c r="B4643" s="30" t="s">
        <v>2916</v>
      </c>
      <c r="C4643" s="30">
        <v>1</v>
      </c>
      <c r="D4643" s="30">
        <v>1</v>
      </c>
      <c r="F4643" s="24">
        <f>IFERROR(MATCH(A4643,기사별유입!$J$3:$J$3072,0),"")</f>
        <v>16</v>
      </c>
      <c r="G4643" s="24" t="str">
        <f>IF(F4643="","",F4643&amp;"@"&amp;COUNTIF($F$1:F4643,F4643))</f>
        <v>16@5</v>
      </c>
      <c r="H4643" s="24" t="str">
        <f t="shared" si="72"/>
        <v>Bing</v>
      </c>
      <c r="J4643" s="24" t="str">
        <f>IF(F4643="","",INDEX('기사 리스트'!B:B,MATCH("https://skinnonews.com"&amp;A4643,'기사 리스트'!C:C,0)))</f>
        <v>SK이노베이션 신입사원이 전하는 필기전형 ‘SKCT’ 꿀TIP!</v>
      </c>
    </row>
    <row r="4644" spans="1:10">
      <c r="A4644" s="30" t="s">
        <v>1257</v>
      </c>
      <c r="B4644" s="30" t="s">
        <v>2935</v>
      </c>
      <c r="C4644" s="30">
        <v>1</v>
      </c>
      <c r="D4644" s="30">
        <v>1</v>
      </c>
      <c r="F4644" s="24">
        <f>IFERROR(MATCH(A4644,기사별유입!$J$3:$J$3072,0),"")</f>
        <v>16</v>
      </c>
      <c r="G4644" s="24" t="str">
        <f>IF(F4644="","",F4644&amp;"@"&amp;COUNTIF($F$1:F4644,F4644))</f>
        <v>16@6</v>
      </c>
      <c r="H4644" s="24" t="str">
        <f t="shared" si="72"/>
        <v>M.search.naver.com</v>
      </c>
      <c r="J4644" s="24" t="str">
        <f>IF(F4644="","",INDEX('기사 리스트'!B:B,MATCH("https://skinnonews.com"&amp;A4644,'기사 리스트'!C:C,0)))</f>
        <v>SK이노베이션 신입사원이 전하는 필기전형 ‘SKCT’ 꿀TIP!</v>
      </c>
    </row>
    <row r="4645" spans="1:10">
      <c r="A4645" s="30" t="s">
        <v>2453</v>
      </c>
      <c r="B4645" s="30" t="s">
        <v>2915</v>
      </c>
      <c r="C4645" s="30">
        <v>1</v>
      </c>
      <c r="D4645" s="30">
        <v>1</v>
      </c>
      <c r="F4645" s="24" t="str">
        <f>IFERROR(MATCH(A4645,기사별유입!$J$3:$J$3072,0),"")</f>
        <v/>
      </c>
      <c r="G4645" s="24" t="str">
        <f>IF(F4645="","",F4645&amp;"@"&amp;COUNTIF($F$1:F4645,F4645))</f>
        <v/>
      </c>
      <c r="H4645" s="24" t="str">
        <f t="shared" si="72"/>
        <v>Skgeocentric.com</v>
      </c>
      <c r="J4645" s="24" t="str">
        <f>IF(F4645="","",INDEX('기사 리스트'!B:B,MATCH("https://skinnonews.com"&amp;A4645,'기사 리스트'!C:C,0)))</f>
        <v/>
      </c>
    </row>
    <row r="4646" spans="1:10">
      <c r="A4646" s="30" t="s">
        <v>4168</v>
      </c>
      <c r="B4646" s="30" t="s">
        <v>2910</v>
      </c>
      <c r="C4646" s="30">
        <v>1</v>
      </c>
      <c r="D4646" s="30">
        <v>1</v>
      </c>
      <c r="F4646" s="24" t="str">
        <f>IFERROR(MATCH(A4646,기사별유입!$J$3:$J$3072,0),"")</f>
        <v/>
      </c>
      <c r="G4646" s="24" t="str">
        <f>IF(F4646="","",F4646&amp;"@"&amp;COUNTIF($F$1:F4646,F4646))</f>
        <v/>
      </c>
      <c r="H4646" s="24" t="str">
        <f t="shared" si="72"/>
        <v>Google 검색</v>
      </c>
      <c r="J4646" s="24" t="str">
        <f>IF(F4646="","",INDEX('기사 리스트'!B:B,MATCH("https://skinnonews.com"&amp;A4646,'기사 리스트'!C:C,0)))</f>
        <v/>
      </c>
    </row>
    <row r="4647" spans="1:10">
      <c r="A4647" s="30" t="s">
        <v>4169</v>
      </c>
      <c r="B4647" s="30" t="s">
        <v>2916</v>
      </c>
      <c r="C4647" s="30">
        <v>1</v>
      </c>
      <c r="D4647" s="30">
        <v>1</v>
      </c>
      <c r="F4647" s="24" t="str">
        <f>IFERROR(MATCH(A4647,기사별유입!$J$3:$J$3072,0),"")</f>
        <v/>
      </c>
      <c r="G4647" s="24" t="str">
        <f>IF(F4647="","",F4647&amp;"@"&amp;COUNTIF($F$1:F4647,F4647))</f>
        <v/>
      </c>
      <c r="H4647" s="24" t="str">
        <f t="shared" si="72"/>
        <v>Bing</v>
      </c>
      <c r="J4647" s="24" t="str">
        <f>IF(F4647="","",INDEX('기사 리스트'!B:B,MATCH("https://skinnonews.com"&amp;A4647,'기사 리스트'!C:C,0)))</f>
        <v/>
      </c>
    </row>
    <row r="4648" spans="1:10">
      <c r="A4648" s="30" t="s">
        <v>2819</v>
      </c>
      <c r="B4648" s="30" t="s">
        <v>2910</v>
      </c>
      <c r="C4648" s="30">
        <v>1</v>
      </c>
      <c r="D4648" s="30">
        <v>1</v>
      </c>
      <c r="F4648" s="24" t="str">
        <f>IFERROR(MATCH(A4648,기사별유입!$J$3:$J$3072,0),"")</f>
        <v/>
      </c>
      <c r="G4648" s="24" t="str">
        <f>IF(F4648="","",F4648&amp;"@"&amp;COUNTIF($F$1:F4648,F4648))</f>
        <v/>
      </c>
      <c r="H4648" s="24" t="str">
        <f t="shared" si="72"/>
        <v>Google 검색</v>
      </c>
      <c r="J4648" s="24" t="str">
        <f>IF(F4648="","",INDEX('기사 리스트'!B:B,MATCH("https://skinnonews.com"&amp;A4648,'기사 리스트'!C:C,0)))</f>
        <v/>
      </c>
    </row>
    <row r="4649" spans="1:10">
      <c r="A4649" s="30" t="s">
        <v>3335</v>
      </c>
      <c r="B4649" s="30" t="s">
        <v>2910</v>
      </c>
      <c r="C4649" s="30">
        <v>1</v>
      </c>
      <c r="D4649" s="30">
        <v>1</v>
      </c>
      <c r="F4649" s="24" t="str">
        <f>IFERROR(MATCH(A4649,기사별유입!$J$3:$J$3072,0),"")</f>
        <v/>
      </c>
      <c r="G4649" s="24" t="str">
        <f>IF(F4649="","",F4649&amp;"@"&amp;COUNTIF($F$1:F4649,F4649))</f>
        <v/>
      </c>
      <c r="H4649" s="24" t="str">
        <f t="shared" si="72"/>
        <v>Google 검색</v>
      </c>
      <c r="J4649" s="24" t="str">
        <f>IF(F4649="","",INDEX('기사 리스트'!B:B,MATCH("https://skinnonews.com"&amp;A4649,'기사 리스트'!C:C,0)))</f>
        <v/>
      </c>
    </row>
    <row r="4650" spans="1:10">
      <c r="A4650" s="30" t="s">
        <v>1335</v>
      </c>
      <c r="B4650" s="30" t="s">
        <v>2909</v>
      </c>
      <c r="C4650" s="30">
        <v>1</v>
      </c>
      <c r="D4650" s="30">
        <v>1</v>
      </c>
      <c r="F4650" s="24" t="str">
        <f>IFERROR(MATCH(A4650,기사별유입!$J$3:$J$3072,0),"")</f>
        <v/>
      </c>
      <c r="G4650" s="24" t="str">
        <f>IF(F4650="","",F4650&amp;"@"&amp;COUNTIF($F$1:F4650,F4650))</f>
        <v/>
      </c>
      <c r="H4650" s="24" t="str">
        <f t="shared" si="72"/>
        <v>직접유입</v>
      </c>
      <c r="J4650" s="24" t="str">
        <f>IF(F4650="","",INDEX('기사 리스트'!B:B,MATCH("https://skinnonews.com"&amp;A4650,'기사 리스트'!C:C,0)))</f>
        <v/>
      </c>
    </row>
    <row r="4651" spans="1:10">
      <c r="A4651" s="30" t="s">
        <v>1335</v>
      </c>
      <c r="B4651" s="30" t="s">
        <v>2981</v>
      </c>
      <c r="C4651" s="30">
        <v>1</v>
      </c>
      <c r="D4651" s="30">
        <v>1</v>
      </c>
      <c r="F4651" s="24" t="str">
        <f>IFERROR(MATCH(A4651,기사별유입!$J$3:$J$3072,0),"")</f>
        <v/>
      </c>
      <c r="G4651" s="24" t="str">
        <f>IF(F4651="","",F4651&amp;"@"&amp;COUNTIF($F$1:F4651,F4651))</f>
        <v/>
      </c>
      <c r="H4651" s="24" t="str">
        <f t="shared" si="72"/>
        <v>Dailytodaily.com</v>
      </c>
      <c r="J4651" s="24" t="str">
        <f>IF(F4651="","",INDEX('기사 리스트'!B:B,MATCH("https://skinnonews.com"&amp;A4651,'기사 리스트'!C:C,0)))</f>
        <v/>
      </c>
    </row>
    <row r="4652" spans="1:10">
      <c r="A4652" s="30" t="s">
        <v>3160</v>
      </c>
      <c r="B4652" s="30" t="s">
        <v>2918</v>
      </c>
      <c r="C4652" s="30">
        <v>1</v>
      </c>
      <c r="D4652" s="30">
        <v>1</v>
      </c>
      <c r="F4652" s="24" t="str">
        <f>IFERROR(MATCH(A4652,기사별유입!$J$3:$J$3072,0),"")</f>
        <v/>
      </c>
      <c r="G4652" s="24" t="str">
        <f>IF(F4652="","",F4652&amp;"@"&amp;COUNTIF($F$1:F4652,F4652))</f>
        <v/>
      </c>
      <c r="H4652" s="24" t="str">
        <f t="shared" si="72"/>
        <v>Skenergy.com</v>
      </c>
      <c r="J4652" s="24" t="str">
        <f>IF(F4652="","",INDEX('기사 리스트'!B:B,MATCH("https://skinnonews.com"&amp;A4652,'기사 리스트'!C:C,0)))</f>
        <v/>
      </c>
    </row>
    <row r="4653" spans="1:10">
      <c r="A4653" s="30" t="s">
        <v>3751</v>
      </c>
      <c r="B4653" s="30" t="s">
        <v>2910</v>
      </c>
      <c r="C4653" s="30">
        <v>1</v>
      </c>
      <c r="D4653" s="30">
        <v>1</v>
      </c>
      <c r="F4653" s="24" t="str">
        <f>IFERROR(MATCH(A4653,기사별유입!$J$3:$J$3072,0),"")</f>
        <v/>
      </c>
      <c r="G4653" s="24" t="str">
        <f>IF(F4653="","",F4653&amp;"@"&amp;COUNTIF($F$1:F4653,F4653))</f>
        <v/>
      </c>
      <c r="H4653" s="24" t="str">
        <f t="shared" si="72"/>
        <v>Google 검색</v>
      </c>
      <c r="J4653" s="24" t="str">
        <f>IF(F4653="","",INDEX('기사 리스트'!B:B,MATCH("https://skinnonews.com"&amp;A4653,'기사 리스트'!C:C,0)))</f>
        <v/>
      </c>
    </row>
    <row r="4654" spans="1:10">
      <c r="A4654" s="30" t="s">
        <v>3751</v>
      </c>
      <c r="B4654" s="30" t="s">
        <v>2948</v>
      </c>
      <c r="C4654" s="30">
        <v>1</v>
      </c>
      <c r="D4654" s="30">
        <v>1</v>
      </c>
      <c r="F4654" s="24" t="str">
        <f>IFERROR(MATCH(A4654,기사별유입!$J$3:$J$3072,0),"")</f>
        <v/>
      </c>
      <c r="G4654" s="24" t="str">
        <f>IF(F4654="","",F4654&amp;"@"&amp;COUNTIF($F$1:F4654,F4654))</f>
        <v/>
      </c>
      <c r="H4654" s="24" t="str">
        <f t="shared" si="72"/>
        <v>Lens.google.com</v>
      </c>
      <c r="J4654" s="24" t="str">
        <f>IF(F4654="","",INDEX('기사 리스트'!B:B,MATCH("https://skinnonews.com"&amp;A4654,'기사 리스트'!C:C,0)))</f>
        <v/>
      </c>
    </row>
    <row r="4655" spans="1:10">
      <c r="A4655" s="30" t="s">
        <v>4170</v>
      </c>
      <c r="B4655" s="30" t="s">
        <v>2916</v>
      </c>
      <c r="C4655" s="30">
        <v>1</v>
      </c>
      <c r="D4655" s="30">
        <v>1</v>
      </c>
      <c r="F4655" s="24" t="str">
        <f>IFERROR(MATCH(A4655,기사별유입!$J$3:$J$3072,0),"")</f>
        <v/>
      </c>
      <c r="G4655" s="24" t="str">
        <f>IF(F4655="","",F4655&amp;"@"&amp;COUNTIF($F$1:F4655,F4655))</f>
        <v/>
      </c>
      <c r="H4655" s="24" t="str">
        <f t="shared" si="72"/>
        <v>Bing</v>
      </c>
      <c r="J4655" s="24" t="str">
        <f>IF(F4655="","",INDEX('기사 리스트'!B:B,MATCH("https://skinnonews.com"&amp;A4655,'기사 리스트'!C:C,0)))</f>
        <v/>
      </c>
    </row>
    <row r="4656" spans="1:10">
      <c r="A4656" s="30" t="s">
        <v>2605</v>
      </c>
      <c r="B4656" s="30" t="s">
        <v>2910</v>
      </c>
      <c r="C4656" s="30">
        <v>1</v>
      </c>
      <c r="D4656" s="30">
        <v>1</v>
      </c>
      <c r="F4656" s="24" t="str">
        <f>IFERROR(MATCH(A4656,기사별유입!$J$3:$J$3072,0),"")</f>
        <v/>
      </c>
      <c r="G4656" s="24" t="str">
        <f>IF(F4656="","",F4656&amp;"@"&amp;COUNTIF($F$1:F4656,F4656))</f>
        <v/>
      </c>
      <c r="H4656" s="24" t="str">
        <f t="shared" si="72"/>
        <v>Google 검색</v>
      </c>
      <c r="J4656" s="24" t="str">
        <f>IF(F4656="","",INDEX('기사 리스트'!B:B,MATCH("https://skinnonews.com"&amp;A4656,'기사 리스트'!C:C,0)))</f>
        <v/>
      </c>
    </row>
    <row r="4657" spans="1:10">
      <c r="A4657" s="30" t="s">
        <v>2821</v>
      </c>
      <c r="B4657" s="30" t="s">
        <v>2925</v>
      </c>
      <c r="C4657" s="30">
        <v>1</v>
      </c>
      <c r="D4657" s="30">
        <v>1</v>
      </c>
      <c r="F4657" s="24" t="str">
        <f>IFERROR(MATCH(A4657,기사별유입!$J$3:$J$3072,0),"")</f>
        <v/>
      </c>
      <c r="G4657" s="24" t="str">
        <f>IF(F4657="","",F4657&amp;"@"&amp;COUNTIF($F$1:F4657,F4657))</f>
        <v/>
      </c>
      <c r="H4657" s="24" t="str">
        <f t="shared" si="72"/>
        <v>Naver.com</v>
      </c>
      <c r="J4657" s="24" t="str">
        <f>IF(F4657="","",INDEX('기사 리스트'!B:B,MATCH("https://skinnonews.com"&amp;A4657,'기사 리스트'!C:C,0)))</f>
        <v/>
      </c>
    </row>
    <row r="4658" spans="1:10">
      <c r="A4658" s="30" t="s">
        <v>2322</v>
      </c>
      <c r="B4658" s="30" t="s">
        <v>2909</v>
      </c>
      <c r="C4658" s="30">
        <v>1</v>
      </c>
      <c r="D4658" s="30">
        <v>1</v>
      </c>
      <c r="F4658" s="24" t="str">
        <f>IFERROR(MATCH(A4658,기사별유입!$J$3:$J$3072,0),"")</f>
        <v/>
      </c>
      <c r="G4658" s="24" t="str">
        <f>IF(F4658="","",F4658&amp;"@"&amp;COUNTIF($F$1:F4658,F4658))</f>
        <v/>
      </c>
      <c r="H4658" s="24" t="str">
        <f t="shared" si="72"/>
        <v>직접유입</v>
      </c>
      <c r="J4658" s="24" t="str">
        <f>IF(F4658="","",INDEX('기사 리스트'!B:B,MATCH("https://skinnonews.com"&amp;A4658,'기사 리스트'!C:C,0)))</f>
        <v/>
      </c>
    </row>
    <row r="4659" spans="1:10">
      <c r="A4659" s="30" t="s">
        <v>2322</v>
      </c>
      <c r="B4659" s="30" t="s">
        <v>2910</v>
      </c>
      <c r="C4659" s="30">
        <v>1</v>
      </c>
      <c r="D4659" s="30">
        <v>1</v>
      </c>
      <c r="F4659" s="24" t="str">
        <f>IFERROR(MATCH(A4659,기사별유입!$J$3:$J$3072,0),"")</f>
        <v/>
      </c>
      <c r="G4659" s="24" t="str">
        <f>IF(F4659="","",F4659&amp;"@"&amp;COUNTIF($F$1:F4659,F4659))</f>
        <v/>
      </c>
      <c r="H4659" s="24" t="str">
        <f t="shared" si="72"/>
        <v>Google 검색</v>
      </c>
      <c r="J4659" s="24" t="str">
        <f>IF(F4659="","",INDEX('기사 리스트'!B:B,MATCH("https://skinnonews.com"&amp;A4659,'기사 리스트'!C:C,0)))</f>
        <v/>
      </c>
    </row>
    <row r="4660" spans="1:10">
      <c r="A4660" s="30" t="s">
        <v>2322</v>
      </c>
      <c r="B4660" s="30" t="s">
        <v>2911</v>
      </c>
      <c r="C4660" s="30">
        <v>1</v>
      </c>
      <c r="D4660" s="30">
        <v>1</v>
      </c>
      <c r="F4660" s="24" t="str">
        <f>IFERROR(MATCH(A4660,기사별유입!$J$3:$J$3072,0),"")</f>
        <v/>
      </c>
      <c r="G4660" s="24" t="str">
        <f>IF(F4660="","",F4660&amp;"@"&amp;COUNTIF($F$1:F4660,F4660))</f>
        <v/>
      </c>
      <c r="H4660" s="24" t="str">
        <f t="shared" si="72"/>
        <v>Naver 검색</v>
      </c>
      <c r="J4660" s="24" t="str">
        <f>IF(F4660="","",INDEX('기사 리스트'!B:B,MATCH("https://skinnonews.com"&amp;A4660,'기사 리스트'!C:C,0)))</f>
        <v/>
      </c>
    </row>
    <row r="4661" spans="1:10">
      <c r="A4661" s="30" t="s">
        <v>2606</v>
      </c>
      <c r="B4661" s="30" t="s">
        <v>2910</v>
      </c>
      <c r="C4661" s="30">
        <v>1</v>
      </c>
      <c r="D4661" s="30">
        <v>1</v>
      </c>
      <c r="F4661" s="24" t="str">
        <f>IFERROR(MATCH(A4661,기사별유입!$J$3:$J$3072,0),"")</f>
        <v/>
      </c>
      <c r="G4661" s="24" t="str">
        <f>IF(F4661="","",F4661&amp;"@"&amp;COUNTIF($F$1:F4661,F4661))</f>
        <v/>
      </c>
      <c r="H4661" s="24" t="str">
        <f t="shared" si="72"/>
        <v>Google 검색</v>
      </c>
      <c r="J4661" s="24" t="str">
        <f>IF(F4661="","",INDEX('기사 리스트'!B:B,MATCH("https://skinnonews.com"&amp;A4661,'기사 리스트'!C:C,0)))</f>
        <v/>
      </c>
    </row>
    <row r="4662" spans="1:10">
      <c r="A4662" s="30" t="s">
        <v>1221</v>
      </c>
      <c r="B4662" s="30" t="s">
        <v>2940</v>
      </c>
      <c r="C4662" s="30">
        <v>1</v>
      </c>
      <c r="D4662" s="30">
        <v>1</v>
      </c>
      <c r="F4662" s="24">
        <f>IFERROR(MATCH(A4662,기사별유입!$J$3:$J$3072,0),"")</f>
        <v>6</v>
      </c>
      <c r="G4662" s="24" t="str">
        <f>IF(F4662="","",F4662&amp;"@"&amp;COUNTIF($F$1:F4662,F4662))</f>
        <v>6@6</v>
      </c>
      <c r="H4662" s="24" t="str">
        <f t="shared" si="72"/>
        <v>Edgeservices.bing.com</v>
      </c>
      <c r="J4662" s="24" t="str">
        <f>IF(F4662="","",INDEX('기사 리스트'!B:B,MATCH("https://skinnonews.com"&amp;A4662,'기사 리스트'!C:C,0)))</f>
        <v>각형, 원통형, 파우치형… 형태에 따른 전기차 배터리 특성</v>
      </c>
    </row>
    <row r="4663" spans="1:10">
      <c r="A4663" s="30" t="s">
        <v>1221</v>
      </c>
      <c r="B4663" s="30" t="s">
        <v>2935</v>
      </c>
      <c r="C4663" s="30">
        <v>1</v>
      </c>
      <c r="D4663" s="30">
        <v>1</v>
      </c>
      <c r="F4663" s="24">
        <f>IFERROR(MATCH(A4663,기사별유입!$J$3:$J$3072,0),"")</f>
        <v>6</v>
      </c>
      <c r="G4663" s="24" t="str">
        <f>IF(F4663="","",F4663&amp;"@"&amp;COUNTIF($F$1:F4663,F4663))</f>
        <v>6@7</v>
      </c>
      <c r="H4663" s="24" t="str">
        <f t="shared" si="72"/>
        <v>M.search.naver.com</v>
      </c>
      <c r="J4663" s="24" t="str">
        <f>IF(F4663="","",INDEX('기사 리스트'!B:B,MATCH("https://skinnonews.com"&amp;A4663,'기사 리스트'!C:C,0)))</f>
        <v>각형, 원통형, 파우치형… 형태에 따른 전기차 배터리 특성</v>
      </c>
    </row>
    <row r="4664" spans="1:10">
      <c r="A4664" s="30" t="s">
        <v>1221</v>
      </c>
      <c r="B4664" s="30" t="s">
        <v>2970</v>
      </c>
      <c r="C4664" s="30">
        <v>1</v>
      </c>
      <c r="D4664" s="30">
        <v>1</v>
      </c>
      <c r="F4664" s="24">
        <f>IFERROR(MATCH(A4664,기사별유입!$J$3:$J$3072,0),"")</f>
        <v>6</v>
      </c>
      <c r="G4664" s="24" t="str">
        <f>IF(F4664="","",F4664&amp;"@"&amp;COUNTIF($F$1:F4664,F4664))</f>
        <v>6@8</v>
      </c>
      <c r="H4664" s="24" t="str">
        <f t="shared" si="72"/>
        <v>Wrtn.ai</v>
      </c>
      <c r="J4664" s="24" t="str">
        <f>IF(F4664="","",INDEX('기사 리스트'!B:B,MATCH("https://skinnonews.com"&amp;A4664,'기사 리스트'!C:C,0)))</f>
        <v>각형, 원통형, 파우치형… 형태에 따른 전기차 배터리 특성</v>
      </c>
    </row>
    <row r="4665" spans="1:10">
      <c r="A4665" s="30" t="s">
        <v>1339</v>
      </c>
      <c r="B4665" s="30" t="s">
        <v>2909</v>
      </c>
      <c r="C4665" s="30">
        <v>1</v>
      </c>
      <c r="D4665" s="30">
        <v>1</v>
      </c>
      <c r="F4665" s="24" t="str">
        <f>IFERROR(MATCH(A4665,기사별유입!$J$3:$J$3072,0),"")</f>
        <v/>
      </c>
      <c r="G4665" s="24" t="str">
        <f>IF(F4665="","",F4665&amp;"@"&amp;COUNTIF($F$1:F4665,F4665))</f>
        <v/>
      </c>
      <c r="H4665" s="24" t="str">
        <f t="shared" si="72"/>
        <v>직접유입</v>
      </c>
      <c r="J4665" s="24" t="str">
        <f>IF(F4665="","",INDEX('기사 리스트'!B:B,MATCH("https://skinnonews.com"&amp;A4665,'기사 리스트'!C:C,0)))</f>
        <v/>
      </c>
    </row>
    <row r="4666" spans="1:10">
      <c r="A4666" s="30" t="s">
        <v>1339</v>
      </c>
      <c r="B4666" s="30" t="s">
        <v>2911</v>
      </c>
      <c r="C4666" s="30">
        <v>1</v>
      </c>
      <c r="D4666" s="30">
        <v>1</v>
      </c>
      <c r="F4666" s="24" t="str">
        <f>IFERROR(MATCH(A4666,기사별유입!$J$3:$J$3072,0),"")</f>
        <v/>
      </c>
      <c r="G4666" s="24" t="str">
        <f>IF(F4666="","",F4666&amp;"@"&amp;COUNTIF($F$1:F4666,F4666))</f>
        <v/>
      </c>
      <c r="H4666" s="24" t="str">
        <f t="shared" si="72"/>
        <v>Naver 검색</v>
      </c>
      <c r="J4666" s="24" t="str">
        <f>IF(F4666="","",INDEX('기사 리스트'!B:B,MATCH("https://skinnonews.com"&amp;A4666,'기사 리스트'!C:C,0)))</f>
        <v/>
      </c>
    </row>
    <row r="4667" spans="1:10">
      <c r="A4667" s="30" t="s">
        <v>2822</v>
      </c>
      <c r="B4667" s="30" t="s">
        <v>2909</v>
      </c>
      <c r="C4667" s="30">
        <v>1</v>
      </c>
      <c r="D4667" s="30">
        <v>1</v>
      </c>
      <c r="F4667" s="24" t="str">
        <f>IFERROR(MATCH(A4667,기사별유입!$J$3:$J$3072,0),"")</f>
        <v/>
      </c>
      <c r="G4667" s="24" t="str">
        <f>IF(F4667="","",F4667&amp;"@"&amp;COUNTIF($F$1:F4667,F4667))</f>
        <v/>
      </c>
      <c r="H4667" s="24" t="str">
        <f t="shared" si="72"/>
        <v>직접유입</v>
      </c>
      <c r="J4667" s="24" t="str">
        <f>IF(F4667="","",INDEX('기사 리스트'!B:B,MATCH("https://skinnonews.com"&amp;A4667,'기사 리스트'!C:C,0)))</f>
        <v/>
      </c>
    </row>
    <row r="4668" spans="1:10">
      <c r="A4668" s="30" t="s">
        <v>2822</v>
      </c>
      <c r="B4668" s="30" t="s">
        <v>2910</v>
      </c>
      <c r="C4668" s="30">
        <v>1</v>
      </c>
      <c r="D4668" s="30">
        <v>1</v>
      </c>
      <c r="F4668" s="24" t="str">
        <f>IFERROR(MATCH(A4668,기사별유입!$J$3:$J$3072,0),"")</f>
        <v/>
      </c>
      <c r="G4668" s="24" t="str">
        <f>IF(F4668="","",F4668&amp;"@"&amp;COUNTIF($F$1:F4668,F4668))</f>
        <v/>
      </c>
      <c r="H4668" s="24" t="str">
        <f t="shared" si="72"/>
        <v>Google 검색</v>
      </c>
      <c r="J4668" s="24" t="str">
        <f>IF(F4668="","",INDEX('기사 리스트'!B:B,MATCH("https://skinnonews.com"&amp;A4668,'기사 리스트'!C:C,0)))</f>
        <v/>
      </c>
    </row>
    <row r="4669" spans="1:10">
      <c r="A4669" s="30" t="s">
        <v>2324</v>
      </c>
      <c r="B4669" s="30" t="s">
        <v>2909</v>
      </c>
      <c r="C4669" s="30">
        <v>1</v>
      </c>
      <c r="D4669" s="30">
        <v>1</v>
      </c>
      <c r="F4669" s="24" t="str">
        <f>IFERROR(MATCH(A4669,기사별유입!$J$3:$J$3072,0),"")</f>
        <v/>
      </c>
      <c r="G4669" s="24" t="str">
        <f>IF(F4669="","",F4669&amp;"@"&amp;COUNTIF($F$1:F4669,F4669))</f>
        <v/>
      </c>
      <c r="H4669" s="24" t="str">
        <f t="shared" si="72"/>
        <v>직접유입</v>
      </c>
      <c r="J4669" s="24" t="str">
        <f>IF(F4669="","",INDEX('기사 리스트'!B:B,MATCH("https://skinnonews.com"&amp;A4669,'기사 리스트'!C:C,0)))</f>
        <v/>
      </c>
    </row>
    <row r="4670" spans="1:10">
      <c r="A4670" s="30" t="s">
        <v>1304</v>
      </c>
      <c r="B4670" s="30" t="s">
        <v>2909</v>
      </c>
      <c r="C4670" s="30">
        <v>1</v>
      </c>
      <c r="D4670" s="30">
        <v>1</v>
      </c>
      <c r="F4670" s="24">
        <f>IFERROR(MATCH(A4670,기사별유입!$J$3:$J$3072,0),"")</f>
        <v>52</v>
      </c>
      <c r="G4670" s="24" t="str">
        <f>IF(F4670="","",F4670&amp;"@"&amp;COUNTIF($F$1:F4670,F4670))</f>
        <v>52@4</v>
      </c>
      <c r="H4670" s="24" t="str">
        <f t="shared" si="72"/>
        <v>직접유입</v>
      </c>
      <c r="J4670" s="24" t="e">
        <f>IF(F4670="","",INDEX('기사 리스트'!B:B,MATCH("https://skinnonews.com"&amp;A4670,'기사 리스트'!C:C,0)))</f>
        <v>#N/A</v>
      </c>
    </row>
    <row r="4671" spans="1:10">
      <c r="A4671" s="30" t="s">
        <v>1304</v>
      </c>
      <c r="B4671" s="30" t="s">
        <v>2925</v>
      </c>
      <c r="C4671" s="30">
        <v>1</v>
      </c>
      <c r="D4671" s="30">
        <v>1</v>
      </c>
      <c r="F4671" s="24">
        <f>IFERROR(MATCH(A4671,기사별유입!$J$3:$J$3072,0),"")</f>
        <v>52</v>
      </c>
      <c r="G4671" s="24" t="str">
        <f>IF(F4671="","",F4671&amp;"@"&amp;COUNTIF($F$1:F4671,F4671))</f>
        <v>52@5</v>
      </c>
      <c r="H4671" s="24" t="str">
        <f t="shared" si="72"/>
        <v>Naver.com</v>
      </c>
      <c r="J4671" s="24" t="e">
        <f>IF(F4671="","",INDEX('기사 리스트'!B:B,MATCH("https://skinnonews.com"&amp;A4671,'기사 리스트'!C:C,0)))</f>
        <v>#N/A</v>
      </c>
    </row>
    <row r="4672" spans="1:10">
      <c r="A4672" s="30" t="s">
        <v>4171</v>
      </c>
      <c r="B4672" s="30" t="s">
        <v>2909</v>
      </c>
      <c r="C4672" s="30">
        <v>1</v>
      </c>
      <c r="D4672" s="30">
        <v>1</v>
      </c>
      <c r="F4672" s="24" t="str">
        <f>IFERROR(MATCH(A4672,기사별유입!$J$3:$J$3072,0),"")</f>
        <v/>
      </c>
      <c r="G4672" s="24" t="str">
        <f>IF(F4672="","",F4672&amp;"@"&amp;COUNTIF($F$1:F4672,F4672))</f>
        <v/>
      </c>
      <c r="H4672" s="24" t="str">
        <f t="shared" si="72"/>
        <v>직접유입</v>
      </c>
      <c r="J4672" s="24" t="str">
        <f>IF(F4672="","",INDEX('기사 리스트'!B:B,MATCH("https://skinnonews.com"&amp;A4672,'기사 리스트'!C:C,0)))</f>
        <v/>
      </c>
    </row>
    <row r="4673" spans="1:10">
      <c r="A4673" s="30" t="s">
        <v>1835</v>
      </c>
      <c r="B4673" s="30" t="s">
        <v>2909</v>
      </c>
      <c r="C4673" s="30">
        <v>1</v>
      </c>
      <c r="D4673" s="30">
        <v>1</v>
      </c>
      <c r="F4673" s="24" t="str">
        <f>IFERROR(MATCH(A4673,기사별유입!$J$3:$J$3072,0),"")</f>
        <v/>
      </c>
      <c r="G4673" s="24" t="str">
        <f>IF(F4673="","",F4673&amp;"@"&amp;COUNTIF($F$1:F4673,F4673))</f>
        <v/>
      </c>
      <c r="H4673" s="24" t="str">
        <f t="shared" si="72"/>
        <v>직접유입</v>
      </c>
      <c r="J4673" s="24" t="str">
        <f>IF(F4673="","",INDEX('기사 리스트'!B:B,MATCH("https://skinnonews.com"&amp;A4673,'기사 리스트'!C:C,0)))</f>
        <v/>
      </c>
    </row>
    <row r="4674" spans="1:10">
      <c r="A4674" s="30" t="s">
        <v>1835</v>
      </c>
      <c r="B4674" s="30" t="s">
        <v>2916</v>
      </c>
      <c r="C4674" s="30">
        <v>1</v>
      </c>
      <c r="D4674" s="30">
        <v>1</v>
      </c>
      <c r="F4674" s="24" t="str">
        <f>IFERROR(MATCH(A4674,기사별유입!$J$3:$J$3072,0),"")</f>
        <v/>
      </c>
      <c r="G4674" s="24" t="str">
        <f>IF(F4674="","",F4674&amp;"@"&amp;COUNTIF($F$1:F4674,F4674))</f>
        <v/>
      </c>
      <c r="H4674" s="24" t="str">
        <f t="shared" si="72"/>
        <v>Bing</v>
      </c>
      <c r="J4674" s="24" t="str">
        <f>IF(F4674="","",INDEX('기사 리스트'!B:B,MATCH("https://skinnonews.com"&amp;A4674,'기사 리스트'!C:C,0)))</f>
        <v/>
      </c>
    </row>
    <row r="4675" spans="1:10">
      <c r="A4675" s="30" t="s">
        <v>1940</v>
      </c>
      <c r="B4675" s="30" t="s">
        <v>2910</v>
      </c>
      <c r="C4675" s="30">
        <v>1</v>
      </c>
      <c r="D4675" s="30">
        <v>1</v>
      </c>
      <c r="F4675" s="24" t="str">
        <f>IFERROR(MATCH(A4675,기사별유입!$J$3:$J$3072,0),"")</f>
        <v/>
      </c>
      <c r="G4675" s="24" t="str">
        <f>IF(F4675="","",F4675&amp;"@"&amp;COUNTIF($F$1:F4675,F4675))</f>
        <v/>
      </c>
      <c r="H4675" s="24" t="str">
        <f t="shared" ref="H4675:H4738" si="73">IF(B4675="naver","Naver 검색",IF(B4675="google","Google 검색",IF(B4675="(direct)","직접유입",UPPER(LEFT(B4675,1))&amp;MID(B4675,2,99))))</f>
        <v>Google 검색</v>
      </c>
      <c r="J4675" s="24" t="str">
        <f>IF(F4675="","",INDEX('기사 리스트'!B:B,MATCH("https://skinnonews.com"&amp;A4675,'기사 리스트'!C:C,0)))</f>
        <v/>
      </c>
    </row>
    <row r="4676" spans="1:10">
      <c r="A4676" s="30" t="s">
        <v>4172</v>
      </c>
      <c r="B4676" s="30" t="s">
        <v>2911</v>
      </c>
      <c r="C4676" s="30">
        <v>1</v>
      </c>
      <c r="D4676" s="30">
        <v>1</v>
      </c>
      <c r="F4676" s="24" t="str">
        <f>IFERROR(MATCH(A4676,기사별유입!$J$3:$J$3072,0),"")</f>
        <v/>
      </c>
      <c r="G4676" s="24" t="str">
        <f>IF(F4676="","",F4676&amp;"@"&amp;COUNTIF($F$1:F4676,F4676))</f>
        <v/>
      </c>
      <c r="H4676" s="24" t="str">
        <f t="shared" si="73"/>
        <v>Naver 검색</v>
      </c>
      <c r="J4676" s="24" t="str">
        <f>IF(F4676="","",INDEX('기사 리스트'!B:B,MATCH("https://skinnonews.com"&amp;A4676,'기사 리스트'!C:C,0)))</f>
        <v/>
      </c>
    </row>
    <row r="4677" spans="1:10">
      <c r="A4677" s="30" t="s">
        <v>1490</v>
      </c>
      <c r="B4677" s="30" t="s">
        <v>2909</v>
      </c>
      <c r="C4677" s="30">
        <v>1</v>
      </c>
      <c r="D4677" s="30">
        <v>1</v>
      </c>
      <c r="F4677" s="24" t="str">
        <f>IFERROR(MATCH(A4677,기사별유입!$J$3:$J$3072,0),"")</f>
        <v/>
      </c>
      <c r="G4677" s="24" t="str">
        <f>IF(F4677="","",F4677&amp;"@"&amp;COUNTIF($F$1:F4677,F4677))</f>
        <v/>
      </c>
      <c r="H4677" s="24" t="str">
        <f t="shared" si="73"/>
        <v>직접유입</v>
      </c>
      <c r="J4677" s="24" t="str">
        <f>IF(F4677="","",INDEX('기사 리스트'!B:B,MATCH("https://skinnonews.com"&amp;A4677,'기사 리스트'!C:C,0)))</f>
        <v/>
      </c>
    </row>
    <row r="4678" spans="1:10">
      <c r="A4678" s="30" t="s">
        <v>1490</v>
      </c>
      <c r="B4678" s="30" t="s">
        <v>2935</v>
      </c>
      <c r="C4678" s="30">
        <v>1</v>
      </c>
      <c r="D4678" s="30">
        <v>1</v>
      </c>
      <c r="F4678" s="24" t="str">
        <f>IFERROR(MATCH(A4678,기사별유입!$J$3:$J$3072,0),"")</f>
        <v/>
      </c>
      <c r="G4678" s="24" t="str">
        <f>IF(F4678="","",F4678&amp;"@"&amp;COUNTIF($F$1:F4678,F4678))</f>
        <v/>
      </c>
      <c r="H4678" s="24" t="str">
        <f t="shared" si="73"/>
        <v>M.search.naver.com</v>
      </c>
      <c r="J4678" s="24" t="str">
        <f>IF(F4678="","",INDEX('기사 리스트'!B:B,MATCH("https://skinnonews.com"&amp;A4678,'기사 리스트'!C:C,0)))</f>
        <v/>
      </c>
    </row>
    <row r="4679" spans="1:10">
      <c r="A4679" s="30" t="s">
        <v>1364</v>
      </c>
      <c r="B4679" s="30" t="s">
        <v>2911</v>
      </c>
      <c r="C4679" s="30">
        <v>1</v>
      </c>
      <c r="D4679" s="30">
        <v>1</v>
      </c>
      <c r="F4679" s="24">
        <f>IFERROR(MATCH(A4679,기사별유입!$J$3:$J$3072,0),"")</f>
        <v>39</v>
      </c>
      <c r="G4679" s="24" t="str">
        <f>IF(F4679="","",F4679&amp;"@"&amp;COUNTIF($F$1:F4679,F4679))</f>
        <v>39@3</v>
      </c>
      <c r="H4679" s="24" t="str">
        <f t="shared" si="73"/>
        <v>Naver 검색</v>
      </c>
      <c r="J4679" s="24" t="str">
        <f>IF(F4679="","",INDEX('기사 리스트'!B:B,MATCH("https://skinnonews.com"&amp;A4679,'기사 리스트'!C:C,0)))</f>
        <v>[지식 in_novation] 겨울철 손난로 어떤 원리로 따뜻해지는걸까?</v>
      </c>
    </row>
    <row r="4680" spans="1:10">
      <c r="A4680" s="30" t="s">
        <v>1364</v>
      </c>
      <c r="B4680" s="30" t="s">
        <v>2970</v>
      </c>
      <c r="C4680" s="30">
        <v>1</v>
      </c>
      <c r="D4680" s="30">
        <v>1</v>
      </c>
      <c r="F4680" s="24">
        <f>IFERROR(MATCH(A4680,기사별유입!$J$3:$J$3072,0),"")</f>
        <v>39</v>
      </c>
      <c r="G4680" s="24" t="str">
        <f>IF(F4680="","",F4680&amp;"@"&amp;COUNTIF($F$1:F4680,F4680))</f>
        <v>39@4</v>
      </c>
      <c r="H4680" s="24" t="str">
        <f t="shared" si="73"/>
        <v>Wrtn.ai</v>
      </c>
      <c r="J4680" s="24" t="str">
        <f>IF(F4680="","",INDEX('기사 리스트'!B:B,MATCH("https://skinnonews.com"&amp;A4680,'기사 리스트'!C:C,0)))</f>
        <v>[지식 in_novation] 겨울철 손난로 어떤 원리로 따뜻해지는걸까?</v>
      </c>
    </row>
    <row r="4681" spans="1:10">
      <c r="A4681" s="30" t="s">
        <v>2608</v>
      </c>
      <c r="B4681" s="30" t="s">
        <v>2910</v>
      </c>
      <c r="C4681" s="30">
        <v>1</v>
      </c>
      <c r="D4681" s="30">
        <v>1</v>
      </c>
      <c r="F4681" s="24" t="str">
        <f>IFERROR(MATCH(A4681,기사별유입!$J$3:$J$3072,0),"")</f>
        <v/>
      </c>
      <c r="G4681" s="24" t="str">
        <f>IF(F4681="","",F4681&amp;"@"&amp;COUNTIF($F$1:F4681,F4681))</f>
        <v/>
      </c>
      <c r="H4681" s="24" t="str">
        <f t="shared" si="73"/>
        <v>Google 검색</v>
      </c>
      <c r="J4681" s="24" t="str">
        <f>IF(F4681="","",INDEX('기사 리스트'!B:B,MATCH("https://skinnonews.com"&amp;A4681,'기사 리스트'!C:C,0)))</f>
        <v/>
      </c>
    </row>
    <row r="4682" spans="1:10">
      <c r="A4682" s="30" t="s">
        <v>2824</v>
      </c>
      <c r="B4682" s="30" t="s">
        <v>2910</v>
      </c>
      <c r="C4682" s="30">
        <v>1</v>
      </c>
      <c r="D4682" s="30">
        <v>1</v>
      </c>
      <c r="F4682" s="24" t="str">
        <f>IFERROR(MATCH(A4682,기사별유입!$J$3:$J$3072,0),"")</f>
        <v/>
      </c>
      <c r="G4682" s="24" t="str">
        <f>IF(F4682="","",F4682&amp;"@"&amp;COUNTIF($F$1:F4682,F4682))</f>
        <v/>
      </c>
      <c r="H4682" s="24" t="str">
        <f t="shared" si="73"/>
        <v>Google 검색</v>
      </c>
      <c r="J4682" s="24" t="str">
        <f>IF(F4682="","",INDEX('기사 리스트'!B:B,MATCH("https://skinnonews.com"&amp;A4682,'기사 리스트'!C:C,0)))</f>
        <v/>
      </c>
    </row>
    <row r="4683" spans="1:10">
      <c r="A4683" s="30" t="s">
        <v>1836</v>
      </c>
      <c r="B4683" s="30" t="s">
        <v>2911</v>
      </c>
      <c r="C4683" s="30">
        <v>1</v>
      </c>
      <c r="D4683" s="30">
        <v>1</v>
      </c>
      <c r="F4683" s="24" t="str">
        <f>IFERROR(MATCH(A4683,기사별유입!$J$3:$J$3072,0),"")</f>
        <v/>
      </c>
      <c r="G4683" s="24" t="str">
        <f>IF(F4683="","",F4683&amp;"@"&amp;COUNTIF($F$1:F4683,F4683))</f>
        <v/>
      </c>
      <c r="H4683" s="24" t="str">
        <f t="shared" si="73"/>
        <v>Naver 검색</v>
      </c>
      <c r="J4683" s="24" t="str">
        <f>IF(F4683="","",INDEX('기사 리스트'!B:B,MATCH("https://skinnonews.com"&amp;A4683,'기사 리스트'!C:C,0)))</f>
        <v/>
      </c>
    </row>
    <row r="4684" spans="1:10">
      <c r="A4684" s="30" t="s">
        <v>3337</v>
      </c>
      <c r="B4684" s="30" t="s">
        <v>2910</v>
      </c>
      <c r="C4684" s="30">
        <v>1</v>
      </c>
      <c r="D4684" s="30">
        <v>1</v>
      </c>
      <c r="F4684" s="24" t="str">
        <f>IFERROR(MATCH(A4684,기사별유입!$J$3:$J$3072,0),"")</f>
        <v/>
      </c>
      <c r="G4684" s="24" t="str">
        <f>IF(F4684="","",F4684&amp;"@"&amp;COUNTIF($F$1:F4684,F4684))</f>
        <v/>
      </c>
      <c r="H4684" s="24" t="str">
        <f t="shared" si="73"/>
        <v>Google 검색</v>
      </c>
      <c r="J4684" s="24" t="str">
        <f>IF(F4684="","",INDEX('기사 리스트'!B:B,MATCH("https://skinnonews.com"&amp;A4684,'기사 리스트'!C:C,0)))</f>
        <v/>
      </c>
    </row>
    <row r="4685" spans="1:10">
      <c r="A4685" s="30" t="s">
        <v>2220</v>
      </c>
      <c r="B4685" s="30" t="s">
        <v>2910</v>
      </c>
      <c r="C4685" s="30">
        <v>1</v>
      </c>
      <c r="D4685" s="30">
        <v>1</v>
      </c>
      <c r="F4685" s="24" t="str">
        <f>IFERROR(MATCH(A4685,기사별유입!$J$3:$J$3072,0),"")</f>
        <v/>
      </c>
      <c r="G4685" s="24" t="str">
        <f>IF(F4685="","",F4685&amp;"@"&amp;COUNTIF($F$1:F4685,F4685))</f>
        <v/>
      </c>
      <c r="H4685" s="24" t="str">
        <f t="shared" si="73"/>
        <v>Google 검색</v>
      </c>
      <c r="J4685" s="24" t="str">
        <f>IF(F4685="","",INDEX('기사 리스트'!B:B,MATCH("https://skinnonews.com"&amp;A4685,'기사 리스트'!C:C,0)))</f>
        <v/>
      </c>
    </row>
    <row r="4686" spans="1:10">
      <c r="A4686" s="30" t="s">
        <v>1837</v>
      </c>
      <c r="B4686" s="30" t="s">
        <v>2915</v>
      </c>
      <c r="C4686" s="30">
        <v>1</v>
      </c>
      <c r="D4686" s="30">
        <v>1</v>
      </c>
      <c r="F4686" s="24" t="str">
        <f>IFERROR(MATCH(A4686,기사별유입!$J$3:$J$3072,0),"")</f>
        <v/>
      </c>
      <c r="G4686" s="24" t="str">
        <f>IF(F4686="","",F4686&amp;"@"&amp;COUNTIF($F$1:F4686,F4686))</f>
        <v/>
      </c>
      <c r="H4686" s="24" t="str">
        <f t="shared" si="73"/>
        <v>Skgeocentric.com</v>
      </c>
      <c r="J4686" s="24" t="str">
        <f>IF(F4686="","",INDEX('기사 리스트'!B:B,MATCH("https://skinnonews.com"&amp;A4686,'기사 리스트'!C:C,0)))</f>
        <v/>
      </c>
    </row>
    <row r="4687" spans="1:10">
      <c r="A4687" s="30" t="s">
        <v>1359</v>
      </c>
      <c r="B4687" s="30" t="s">
        <v>2916</v>
      </c>
      <c r="C4687" s="30">
        <v>1</v>
      </c>
      <c r="D4687" s="30">
        <v>1</v>
      </c>
      <c r="F4687" s="24" t="str">
        <f>IFERROR(MATCH(A4687,기사별유입!$J$3:$J$3072,0),"")</f>
        <v/>
      </c>
      <c r="G4687" s="24" t="str">
        <f>IF(F4687="","",F4687&amp;"@"&amp;COUNTIF($F$1:F4687,F4687))</f>
        <v/>
      </c>
      <c r="H4687" s="24" t="str">
        <f t="shared" si="73"/>
        <v>Bing</v>
      </c>
      <c r="J4687" s="24" t="str">
        <f>IF(F4687="","",INDEX('기사 리스트'!B:B,MATCH("https://skinnonews.com"&amp;A4687,'기사 리스트'!C:C,0)))</f>
        <v/>
      </c>
    </row>
    <row r="4688" spans="1:10">
      <c r="A4688" s="30" t="s">
        <v>1359</v>
      </c>
      <c r="B4688" s="30" t="s">
        <v>2911</v>
      </c>
      <c r="C4688" s="30">
        <v>1</v>
      </c>
      <c r="D4688" s="30">
        <v>1</v>
      </c>
      <c r="F4688" s="24" t="str">
        <f>IFERROR(MATCH(A4688,기사별유입!$J$3:$J$3072,0),"")</f>
        <v/>
      </c>
      <c r="G4688" s="24" t="str">
        <f>IF(F4688="","",F4688&amp;"@"&amp;COUNTIF($F$1:F4688,F4688))</f>
        <v/>
      </c>
      <c r="H4688" s="24" t="str">
        <f t="shared" si="73"/>
        <v>Naver 검색</v>
      </c>
      <c r="J4688" s="24" t="str">
        <f>IF(F4688="","",INDEX('기사 리스트'!B:B,MATCH("https://skinnonews.com"&amp;A4688,'기사 리스트'!C:C,0)))</f>
        <v/>
      </c>
    </row>
    <row r="4689" spans="1:10">
      <c r="A4689" s="30" t="s">
        <v>3753</v>
      </c>
      <c r="B4689" s="30" t="s">
        <v>2911</v>
      </c>
      <c r="C4689" s="30">
        <v>1</v>
      </c>
      <c r="D4689" s="30">
        <v>1</v>
      </c>
      <c r="F4689" s="24" t="str">
        <f>IFERROR(MATCH(A4689,기사별유입!$J$3:$J$3072,0),"")</f>
        <v/>
      </c>
      <c r="G4689" s="24" t="str">
        <f>IF(F4689="","",F4689&amp;"@"&amp;COUNTIF($F$1:F4689,F4689))</f>
        <v/>
      </c>
      <c r="H4689" s="24" t="str">
        <f t="shared" si="73"/>
        <v>Naver 검색</v>
      </c>
      <c r="J4689" s="24" t="str">
        <f>IF(F4689="","",INDEX('기사 리스트'!B:B,MATCH("https://skinnonews.com"&amp;A4689,'기사 리스트'!C:C,0)))</f>
        <v/>
      </c>
    </row>
    <row r="4690" spans="1:10">
      <c r="A4690" s="30" t="s">
        <v>3753</v>
      </c>
      <c r="B4690" s="30" t="s">
        <v>2915</v>
      </c>
      <c r="C4690" s="30">
        <v>1</v>
      </c>
      <c r="D4690" s="30">
        <v>1</v>
      </c>
      <c r="F4690" s="24" t="str">
        <f>IFERROR(MATCH(A4690,기사별유입!$J$3:$J$3072,0),"")</f>
        <v/>
      </c>
      <c r="G4690" s="24" t="str">
        <f>IF(F4690="","",F4690&amp;"@"&amp;COUNTIF($F$1:F4690,F4690))</f>
        <v/>
      </c>
      <c r="H4690" s="24" t="str">
        <f t="shared" si="73"/>
        <v>Skgeocentric.com</v>
      </c>
      <c r="J4690" s="24" t="str">
        <f>IF(F4690="","",INDEX('기사 리스트'!B:B,MATCH("https://skinnonews.com"&amp;A4690,'기사 리스트'!C:C,0)))</f>
        <v/>
      </c>
    </row>
    <row r="4691" spans="1:10">
      <c r="A4691" s="30" t="s">
        <v>3338</v>
      </c>
      <c r="B4691" s="30" t="s">
        <v>2910</v>
      </c>
      <c r="C4691" s="30">
        <v>1</v>
      </c>
      <c r="D4691" s="30">
        <v>1</v>
      </c>
      <c r="F4691" s="24" t="str">
        <f>IFERROR(MATCH(A4691,기사별유입!$J$3:$J$3072,0),"")</f>
        <v/>
      </c>
      <c r="G4691" s="24" t="str">
        <f>IF(F4691="","",F4691&amp;"@"&amp;COUNTIF($F$1:F4691,F4691))</f>
        <v/>
      </c>
      <c r="H4691" s="24" t="str">
        <f t="shared" si="73"/>
        <v>Google 검색</v>
      </c>
      <c r="J4691" s="24" t="str">
        <f>IF(F4691="","",INDEX('기사 리스트'!B:B,MATCH("https://skinnonews.com"&amp;A4691,'기사 리스트'!C:C,0)))</f>
        <v/>
      </c>
    </row>
    <row r="4692" spans="1:10">
      <c r="A4692" s="30" t="s">
        <v>1400</v>
      </c>
      <c r="B4692" s="30" t="s">
        <v>2909</v>
      </c>
      <c r="C4692" s="30">
        <v>1</v>
      </c>
      <c r="D4692" s="30">
        <v>1</v>
      </c>
      <c r="F4692" s="24" t="str">
        <f>IFERROR(MATCH(A4692,기사별유입!$J$3:$J$3072,0),"")</f>
        <v/>
      </c>
      <c r="G4692" s="24" t="str">
        <f>IF(F4692="","",F4692&amp;"@"&amp;COUNTIF($F$1:F4692,F4692))</f>
        <v/>
      </c>
      <c r="H4692" s="24" t="str">
        <f t="shared" si="73"/>
        <v>직접유입</v>
      </c>
      <c r="J4692" s="24" t="str">
        <f>IF(F4692="","",INDEX('기사 리스트'!B:B,MATCH("https://skinnonews.com"&amp;A4692,'기사 리스트'!C:C,0)))</f>
        <v/>
      </c>
    </row>
    <row r="4693" spans="1:10">
      <c r="A4693" s="30" t="s">
        <v>1400</v>
      </c>
      <c r="B4693" s="30" t="s">
        <v>2916</v>
      </c>
      <c r="C4693" s="30">
        <v>1</v>
      </c>
      <c r="D4693" s="30">
        <v>1</v>
      </c>
      <c r="F4693" s="24" t="str">
        <f>IFERROR(MATCH(A4693,기사별유입!$J$3:$J$3072,0),"")</f>
        <v/>
      </c>
      <c r="G4693" s="24" t="str">
        <f>IF(F4693="","",F4693&amp;"@"&amp;COUNTIF($F$1:F4693,F4693))</f>
        <v/>
      </c>
      <c r="H4693" s="24" t="str">
        <f t="shared" si="73"/>
        <v>Bing</v>
      </c>
      <c r="J4693" s="24" t="str">
        <f>IF(F4693="","",INDEX('기사 리스트'!B:B,MATCH("https://skinnonews.com"&amp;A4693,'기사 리스트'!C:C,0)))</f>
        <v/>
      </c>
    </row>
    <row r="4694" spans="1:10">
      <c r="A4694" s="30" t="s">
        <v>2455</v>
      </c>
      <c r="B4694" s="30" t="s">
        <v>2939</v>
      </c>
      <c r="C4694" s="30">
        <v>1</v>
      </c>
      <c r="D4694" s="30">
        <v>0</v>
      </c>
      <c r="F4694" s="24" t="str">
        <f>IFERROR(MATCH(A4694,기사별유입!$J$3:$J$3072,0),"")</f>
        <v/>
      </c>
      <c r="G4694" s="24" t="str">
        <f>IF(F4694="","",F4694&amp;"@"&amp;COUNTIF($F$1:F4694,F4694))</f>
        <v/>
      </c>
      <c r="H4694" s="24" t="str">
        <f t="shared" si="73"/>
        <v>Youtube.com</v>
      </c>
      <c r="J4694" s="24" t="str">
        <f>IF(F4694="","",INDEX('기사 리스트'!B:B,MATCH("https://skinnonews.com"&amp;A4694,'기사 리스트'!C:C,0)))</f>
        <v/>
      </c>
    </row>
    <row r="4695" spans="1:10">
      <c r="A4695" s="30" t="s">
        <v>2609</v>
      </c>
      <c r="B4695" s="30" t="s">
        <v>2909</v>
      </c>
      <c r="C4695" s="30">
        <v>1</v>
      </c>
      <c r="D4695" s="30">
        <v>1</v>
      </c>
      <c r="F4695" s="24" t="str">
        <f>IFERROR(MATCH(A4695,기사별유입!$J$3:$J$3072,0),"")</f>
        <v/>
      </c>
      <c r="G4695" s="24" t="str">
        <f>IF(F4695="","",F4695&amp;"@"&amp;COUNTIF($F$1:F4695,F4695))</f>
        <v/>
      </c>
      <c r="H4695" s="24" t="str">
        <f t="shared" si="73"/>
        <v>직접유입</v>
      </c>
      <c r="J4695" s="24" t="str">
        <f>IF(F4695="","",INDEX('기사 리스트'!B:B,MATCH("https://skinnonews.com"&amp;A4695,'기사 리스트'!C:C,0)))</f>
        <v/>
      </c>
    </row>
    <row r="4696" spans="1:10">
      <c r="A4696" s="30" t="s">
        <v>4173</v>
      </c>
      <c r="B4696" s="30" t="s">
        <v>2910</v>
      </c>
      <c r="C4696" s="30">
        <v>1</v>
      </c>
      <c r="D4696" s="30">
        <v>1</v>
      </c>
      <c r="F4696" s="24" t="str">
        <f>IFERROR(MATCH(A4696,기사별유입!$J$3:$J$3072,0),"")</f>
        <v/>
      </c>
      <c r="G4696" s="24" t="str">
        <f>IF(F4696="","",F4696&amp;"@"&amp;COUNTIF($F$1:F4696,F4696))</f>
        <v/>
      </c>
      <c r="H4696" s="24" t="str">
        <f t="shared" si="73"/>
        <v>Google 검색</v>
      </c>
      <c r="J4696" s="24" t="str">
        <f>IF(F4696="","",INDEX('기사 리스트'!B:B,MATCH("https://skinnonews.com"&amp;A4696,'기사 리스트'!C:C,0)))</f>
        <v/>
      </c>
    </row>
    <row r="4697" spans="1:10">
      <c r="A4697" s="30" t="s">
        <v>4174</v>
      </c>
      <c r="B4697" s="30" t="s">
        <v>2910</v>
      </c>
      <c r="C4697" s="30">
        <v>1</v>
      </c>
      <c r="D4697" s="30">
        <v>1</v>
      </c>
      <c r="F4697" s="24" t="str">
        <f>IFERROR(MATCH(A4697,기사별유입!$J$3:$J$3072,0),"")</f>
        <v/>
      </c>
      <c r="G4697" s="24" t="str">
        <f>IF(F4697="","",F4697&amp;"@"&amp;COUNTIF($F$1:F4697,F4697))</f>
        <v/>
      </c>
      <c r="H4697" s="24" t="str">
        <f t="shared" si="73"/>
        <v>Google 검색</v>
      </c>
      <c r="J4697" s="24" t="str">
        <f>IF(F4697="","",INDEX('기사 리스트'!B:B,MATCH("https://skinnonews.com"&amp;A4697,'기사 리스트'!C:C,0)))</f>
        <v/>
      </c>
    </row>
    <row r="4698" spans="1:10">
      <c r="A4698" s="30" t="s">
        <v>4175</v>
      </c>
      <c r="B4698" s="30" t="s">
        <v>2939</v>
      </c>
      <c r="C4698" s="30">
        <v>1</v>
      </c>
      <c r="D4698" s="30">
        <v>1</v>
      </c>
      <c r="F4698" s="24" t="str">
        <f>IFERROR(MATCH(A4698,기사별유입!$J$3:$J$3072,0),"")</f>
        <v/>
      </c>
      <c r="G4698" s="24" t="str">
        <f>IF(F4698="","",F4698&amp;"@"&amp;COUNTIF($F$1:F4698,F4698))</f>
        <v/>
      </c>
      <c r="H4698" s="24" t="str">
        <f t="shared" si="73"/>
        <v>Youtube.com</v>
      </c>
      <c r="J4698" s="24" t="str">
        <f>IF(F4698="","",INDEX('기사 리스트'!B:B,MATCH("https://skinnonews.com"&amp;A4698,'기사 리스트'!C:C,0)))</f>
        <v/>
      </c>
    </row>
    <row r="4699" spans="1:10">
      <c r="A4699" s="30" t="s">
        <v>4176</v>
      </c>
      <c r="B4699" s="30" t="s">
        <v>2910</v>
      </c>
      <c r="C4699" s="30">
        <v>1</v>
      </c>
      <c r="D4699" s="30">
        <v>1</v>
      </c>
      <c r="F4699" s="24" t="str">
        <f>IFERROR(MATCH(A4699,기사별유입!$J$3:$J$3072,0),"")</f>
        <v/>
      </c>
      <c r="G4699" s="24" t="str">
        <f>IF(F4699="","",F4699&amp;"@"&amp;COUNTIF($F$1:F4699,F4699))</f>
        <v/>
      </c>
      <c r="H4699" s="24" t="str">
        <f t="shared" si="73"/>
        <v>Google 검색</v>
      </c>
      <c r="J4699" s="24" t="str">
        <f>IF(F4699="","",INDEX('기사 리스트'!B:B,MATCH("https://skinnonews.com"&amp;A4699,'기사 리스트'!C:C,0)))</f>
        <v/>
      </c>
    </row>
    <row r="4700" spans="1:10">
      <c r="A4700" s="30" t="s">
        <v>4177</v>
      </c>
      <c r="B4700" s="30" t="s">
        <v>2910</v>
      </c>
      <c r="C4700" s="30">
        <v>1</v>
      </c>
      <c r="D4700" s="30">
        <v>1</v>
      </c>
      <c r="F4700" s="24" t="str">
        <f>IFERROR(MATCH(A4700,기사별유입!$J$3:$J$3072,0),"")</f>
        <v/>
      </c>
      <c r="G4700" s="24" t="str">
        <f>IF(F4700="","",F4700&amp;"@"&amp;COUNTIF($F$1:F4700,F4700))</f>
        <v/>
      </c>
      <c r="H4700" s="24" t="str">
        <f t="shared" si="73"/>
        <v>Google 검색</v>
      </c>
      <c r="J4700" s="24" t="str">
        <f>IF(F4700="","",INDEX('기사 리스트'!B:B,MATCH("https://skinnonews.com"&amp;A4700,'기사 리스트'!C:C,0)))</f>
        <v/>
      </c>
    </row>
    <row r="4701" spans="1:10">
      <c r="A4701" s="30" t="s">
        <v>3754</v>
      </c>
      <c r="B4701" s="30" t="s">
        <v>2910</v>
      </c>
      <c r="C4701" s="30">
        <v>1</v>
      </c>
      <c r="D4701" s="30">
        <v>1</v>
      </c>
      <c r="F4701" s="24" t="str">
        <f>IFERROR(MATCH(A4701,기사별유입!$J$3:$J$3072,0),"")</f>
        <v/>
      </c>
      <c r="G4701" s="24" t="str">
        <f>IF(F4701="","",F4701&amp;"@"&amp;COUNTIF($F$1:F4701,F4701))</f>
        <v/>
      </c>
      <c r="H4701" s="24" t="str">
        <f t="shared" si="73"/>
        <v>Google 검색</v>
      </c>
      <c r="J4701" s="24" t="str">
        <f>IF(F4701="","",INDEX('기사 리스트'!B:B,MATCH("https://skinnonews.com"&amp;A4701,'기사 리스트'!C:C,0)))</f>
        <v/>
      </c>
    </row>
    <row r="4702" spans="1:10">
      <c r="A4702" s="30" t="s">
        <v>3754</v>
      </c>
      <c r="B4702" s="30" t="s">
        <v>2911</v>
      </c>
      <c r="C4702" s="30">
        <v>1</v>
      </c>
      <c r="D4702" s="30">
        <v>1</v>
      </c>
      <c r="F4702" s="24" t="str">
        <f>IFERROR(MATCH(A4702,기사별유입!$J$3:$J$3072,0),"")</f>
        <v/>
      </c>
      <c r="G4702" s="24" t="str">
        <f>IF(F4702="","",F4702&amp;"@"&amp;COUNTIF($F$1:F4702,F4702))</f>
        <v/>
      </c>
      <c r="H4702" s="24" t="str">
        <f t="shared" si="73"/>
        <v>Naver 검색</v>
      </c>
      <c r="J4702" s="24" t="str">
        <f>IF(F4702="","",INDEX('기사 리스트'!B:B,MATCH("https://skinnonews.com"&amp;A4702,'기사 리스트'!C:C,0)))</f>
        <v/>
      </c>
    </row>
    <row r="4703" spans="1:10">
      <c r="A4703" s="30" t="s">
        <v>3527</v>
      </c>
      <c r="B4703" s="30" t="s">
        <v>2909</v>
      </c>
      <c r="C4703" s="30">
        <v>1</v>
      </c>
      <c r="D4703" s="30">
        <v>1</v>
      </c>
      <c r="F4703" s="24" t="str">
        <f>IFERROR(MATCH(A4703,기사별유입!$J$3:$J$3072,0),"")</f>
        <v/>
      </c>
      <c r="G4703" s="24" t="str">
        <f>IF(F4703="","",F4703&amp;"@"&amp;COUNTIF($F$1:F4703,F4703))</f>
        <v/>
      </c>
      <c r="H4703" s="24" t="str">
        <f t="shared" si="73"/>
        <v>직접유입</v>
      </c>
      <c r="J4703" s="24" t="str">
        <f>IF(F4703="","",INDEX('기사 리스트'!B:B,MATCH("https://skinnonews.com"&amp;A4703,'기사 리스트'!C:C,0)))</f>
        <v/>
      </c>
    </row>
    <row r="4704" spans="1:10">
      <c r="A4704" s="30" t="s">
        <v>3527</v>
      </c>
      <c r="B4704" s="30" t="s">
        <v>2916</v>
      </c>
      <c r="C4704" s="30">
        <v>1</v>
      </c>
      <c r="D4704" s="30">
        <v>1</v>
      </c>
      <c r="F4704" s="24" t="str">
        <f>IFERROR(MATCH(A4704,기사별유입!$J$3:$J$3072,0),"")</f>
        <v/>
      </c>
      <c r="G4704" s="24" t="str">
        <f>IF(F4704="","",F4704&amp;"@"&amp;COUNTIF($F$1:F4704,F4704))</f>
        <v/>
      </c>
      <c r="H4704" s="24" t="str">
        <f t="shared" si="73"/>
        <v>Bing</v>
      </c>
      <c r="J4704" s="24" t="str">
        <f>IF(F4704="","",INDEX('기사 리스트'!B:B,MATCH("https://skinnonews.com"&amp;A4704,'기사 리스트'!C:C,0)))</f>
        <v/>
      </c>
    </row>
    <row r="4705" spans="1:10">
      <c r="A4705" s="30" t="s">
        <v>2118</v>
      </c>
      <c r="B4705" s="30" t="s">
        <v>2910</v>
      </c>
      <c r="C4705" s="30">
        <v>1</v>
      </c>
      <c r="D4705" s="30">
        <v>1</v>
      </c>
      <c r="F4705" s="24" t="str">
        <f>IFERROR(MATCH(A4705,기사별유입!$J$3:$J$3072,0),"")</f>
        <v/>
      </c>
      <c r="G4705" s="24" t="str">
        <f>IF(F4705="","",F4705&amp;"@"&amp;COUNTIF($F$1:F4705,F4705))</f>
        <v/>
      </c>
      <c r="H4705" s="24" t="str">
        <f t="shared" si="73"/>
        <v>Google 검색</v>
      </c>
      <c r="J4705" s="24" t="str">
        <f>IF(F4705="","",INDEX('기사 리스트'!B:B,MATCH("https://skinnonews.com"&amp;A4705,'기사 리스트'!C:C,0)))</f>
        <v/>
      </c>
    </row>
    <row r="4706" spans="1:10">
      <c r="A4706" s="30" t="s">
        <v>2118</v>
      </c>
      <c r="B4706" s="30" t="s">
        <v>2911</v>
      </c>
      <c r="C4706" s="30">
        <v>1</v>
      </c>
      <c r="D4706" s="30">
        <v>1</v>
      </c>
      <c r="F4706" s="24" t="str">
        <f>IFERROR(MATCH(A4706,기사별유입!$J$3:$J$3072,0),"")</f>
        <v/>
      </c>
      <c r="G4706" s="24" t="str">
        <f>IF(F4706="","",F4706&amp;"@"&amp;COUNTIF($F$1:F4706,F4706))</f>
        <v/>
      </c>
      <c r="H4706" s="24" t="str">
        <f t="shared" si="73"/>
        <v>Naver 검색</v>
      </c>
      <c r="J4706" s="24" t="str">
        <f>IF(F4706="","",INDEX('기사 리스트'!B:B,MATCH("https://skinnonews.com"&amp;A4706,'기사 리스트'!C:C,0)))</f>
        <v/>
      </c>
    </row>
    <row r="4707" spans="1:10">
      <c r="A4707" s="30" t="s">
        <v>3339</v>
      </c>
      <c r="B4707" s="30" t="s">
        <v>2910</v>
      </c>
      <c r="C4707" s="30">
        <v>1</v>
      </c>
      <c r="D4707" s="30">
        <v>1</v>
      </c>
      <c r="F4707" s="24" t="str">
        <f>IFERROR(MATCH(A4707,기사별유입!$J$3:$J$3072,0),"")</f>
        <v/>
      </c>
      <c r="G4707" s="24" t="str">
        <f>IF(F4707="","",F4707&amp;"@"&amp;COUNTIF($F$1:F4707,F4707))</f>
        <v/>
      </c>
      <c r="H4707" s="24" t="str">
        <f t="shared" si="73"/>
        <v>Google 검색</v>
      </c>
      <c r="J4707" s="24" t="str">
        <f>IF(F4707="","",INDEX('기사 리스트'!B:B,MATCH("https://skinnonews.com"&amp;A4707,'기사 리스트'!C:C,0)))</f>
        <v/>
      </c>
    </row>
    <row r="4708" spans="1:10">
      <c r="A4708" s="30" t="s">
        <v>3339</v>
      </c>
      <c r="B4708" s="30" t="s">
        <v>2934</v>
      </c>
      <c r="C4708" s="30">
        <v>1</v>
      </c>
      <c r="D4708" s="30">
        <v>1</v>
      </c>
      <c r="F4708" s="24" t="str">
        <f>IFERROR(MATCH(A4708,기사별유입!$J$3:$J$3072,0),"")</f>
        <v/>
      </c>
      <c r="G4708" s="24" t="str">
        <f>IF(F4708="","",F4708&amp;"@"&amp;COUNTIF($F$1:F4708,F4708))</f>
        <v/>
      </c>
      <c r="H4708" s="24" t="str">
        <f t="shared" si="73"/>
        <v>Skinnovation.co.kr</v>
      </c>
      <c r="J4708" s="24" t="str">
        <f>IF(F4708="","",INDEX('기사 리스트'!B:B,MATCH("https://skinnonews.com"&amp;A4708,'기사 리스트'!C:C,0)))</f>
        <v/>
      </c>
    </row>
    <row r="4709" spans="1:10">
      <c r="A4709" s="30" t="s">
        <v>1724</v>
      </c>
      <c r="B4709" s="30" t="s">
        <v>2911</v>
      </c>
      <c r="C4709" s="30">
        <v>1</v>
      </c>
      <c r="D4709" s="30">
        <v>1</v>
      </c>
      <c r="F4709" s="24" t="str">
        <f>IFERROR(MATCH(A4709,기사별유입!$J$3:$J$3072,0),"")</f>
        <v/>
      </c>
      <c r="G4709" s="24" t="str">
        <f>IF(F4709="","",F4709&amp;"@"&amp;COUNTIF($F$1:F4709,F4709))</f>
        <v/>
      </c>
      <c r="H4709" s="24" t="str">
        <f t="shared" si="73"/>
        <v>Naver 검색</v>
      </c>
      <c r="J4709" s="24" t="str">
        <f>IF(F4709="","",INDEX('기사 리스트'!B:B,MATCH("https://skinnonews.com"&amp;A4709,'기사 리스트'!C:C,0)))</f>
        <v/>
      </c>
    </row>
    <row r="4710" spans="1:10">
      <c r="A4710" s="30" t="s">
        <v>2456</v>
      </c>
      <c r="B4710" s="30" t="s">
        <v>2910</v>
      </c>
      <c r="C4710" s="30">
        <v>1</v>
      </c>
      <c r="D4710" s="30">
        <v>1</v>
      </c>
      <c r="F4710" s="24" t="str">
        <f>IFERROR(MATCH(A4710,기사별유입!$J$3:$J$3072,0),"")</f>
        <v/>
      </c>
      <c r="G4710" s="24" t="str">
        <f>IF(F4710="","",F4710&amp;"@"&amp;COUNTIF($F$1:F4710,F4710))</f>
        <v/>
      </c>
      <c r="H4710" s="24" t="str">
        <f t="shared" si="73"/>
        <v>Google 검색</v>
      </c>
      <c r="J4710" s="24" t="str">
        <f>IF(F4710="","",INDEX('기사 리스트'!B:B,MATCH("https://skinnonews.com"&amp;A4710,'기사 리스트'!C:C,0)))</f>
        <v/>
      </c>
    </row>
    <row r="4711" spans="1:10">
      <c r="A4711" s="30" t="s">
        <v>2825</v>
      </c>
      <c r="B4711" s="30" t="s">
        <v>2971</v>
      </c>
      <c r="C4711" s="30">
        <v>1</v>
      </c>
      <c r="D4711" s="30">
        <v>1</v>
      </c>
      <c r="F4711" s="24" t="str">
        <f>IFERROR(MATCH(A4711,기사별유입!$J$3:$J$3072,0),"")</f>
        <v/>
      </c>
      <c r="G4711" s="24" t="str">
        <f>IF(F4711="","",F4711&amp;"@"&amp;COUNTIF($F$1:F4711,F4711))</f>
        <v/>
      </c>
      <c r="H4711" s="24" t="str">
        <f t="shared" si="73"/>
        <v>Statics.teams.cdn.office.net</v>
      </c>
      <c r="J4711" s="24" t="str">
        <f>IF(F4711="","",INDEX('기사 리스트'!B:B,MATCH("https://skinnonews.com"&amp;A4711,'기사 리스트'!C:C,0)))</f>
        <v/>
      </c>
    </row>
    <row r="4712" spans="1:10">
      <c r="A4712" s="30" t="s">
        <v>1941</v>
      </c>
      <c r="B4712" s="30" t="s">
        <v>2916</v>
      </c>
      <c r="C4712" s="30">
        <v>1</v>
      </c>
      <c r="D4712" s="30">
        <v>1</v>
      </c>
      <c r="F4712" s="24" t="str">
        <f>IFERROR(MATCH(A4712,기사별유입!$J$3:$J$3072,0),"")</f>
        <v/>
      </c>
      <c r="G4712" s="24" t="str">
        <f>IF(F4712="","",F4712&amp;"@"&amp;COUNTIF($F$1:F4712,F4712))</f>
        <v/>
      </c>
      <c r="H4712" s="24" t="str">
        <f t="shared" si="73"/>
        <v>Bing</v>
      </c>
      <c r="J4712" s="24" t="str">
        <f>IF(F4712="","",INDEX('기사 리스트'!B:B,MATCH("https://skinnonews.com"&amp;A4712,'기사 리스트'!C:C,0)))</f>
        <v/>
      </c>
    </row>
    <row r="4713" spans="1:10">
      <c r="A4713" s="30" t="s">
        <v>2826</v>
      </c>
      <c r="B4713" s="30" t="s">
        <v>2911</v>
      </c>
      <c r="C4713" s="30">
        <v>1</v>
      </c>
      <c r="D4713" s="30">
        <v>1</v>
      </c>
      <c r="F4713" s="24" t="str">
        <f>IFERROR(MATCH(A4713,기사별유입!$J$3:$J$3072,0),"")</f>
        <v/>
      </c>
      <c r="G4713" s="24" t="str">
        <f>IF(F4713="","",F4713&amp;"@"&amp;COUNTIF($F$1:F4713,F4713))</f>
        <v/>
      </c>
      <c r="H4713" s="24" t="str">
        <f t="shared" si="73"/>
        <v>Naver 검색</v>
      </c>
      <c r="J4713" s="24" t="str">
        <f>IF(F4713="","",INDEX('기사 리스트'!B:B,MATCH("https://skinnonews.com"&amp;A4713,'기사 리스트'!C:C,0)))</f>
        <v/>
      </c>
    </row>
    <row r="4714" spans="1:10">
      <c r="A4714" s="30" t="s">
        <v>4178</v>
      </c>
      <c r="B4714" s="30" t="s">
        <v>2910</v>
      </c>
      <c r="C4714" s="30">
        <v>1</v>
      </c>
      <c r="D4714" s="30">
        <v>1</v>
      </c>
      <c r="F4714" s="24" t="str">
        <f>IFERROR(MATCH(A4714,기사별유입!$J$3:$J$3072,0),"")</f>
        <v/>
      </c>
      <c r="G4714" s="24" t="str">
        <f>IF(F4714="","",F4714&amp;"@"&amp;COUNTIF($F$1:F4714,F4714))</f>
        <v/>
      </c>
      <c r="H4714" s="24" t="str">
        <f t="shared" si="73"/>
        <v>Google 검색</v>
      </c>
      <c r="J4714" s="24" t="str">
        <f>IF(F4714="","",INDEX('기사 리스트'!B:B,MATCH("https://skinnonews.com"&amp;A4714,'기사 리스트'!C:C,0)))</f>
        <v/>
      </c>
    </row>
    <row r="4715" spans="1:10">
      <c r="A4715" s="30" t="s">
        <v>2610</v>
      </c>
      <c r="B4715" s="30" t="s">
        <v>3435</v>
      </c>
      <c r="C4715" s="30">
        <v>1</v>
      </c>
      <c r="D4715" s="30">
        <v>1</v>
      </c>
      <c r="F4715" s="24" t="str">
        <f>IFERROR(MATCH(A4715,기사별유입!$J$3:$J$3072,0),"")</f>
        <v/>
      </c>
      <c r="G4715" s="24" t="str">
        <f>IF(F4715="","",F4715&amp;"@"&amp;COUNTIF($F$1:F4715,F4715))</f>
        <v/>
      </c>
      <c r="H4715" s="24" t="str">
        <f t="shared" si="73"/>
        <v>Skcareersjournal.com</v>
      </c>
      <c r="J4715" s="24" t="str">
        <f>IF(F4715="","",INDEX('기사 리스트'!B:B,MATCH("https://skinnonews.com"&amp;A4715,'기사 리스트'!C:C,0)))</f>
        <v/>
      </c>
    </row>
    <row r="4716" spans="1:10">
      <c r="A4716" s="30" t="s">
        <v>3340</v>
      </c>
      <c r="B4716" s="30" t="s">
        <v>2910</v>
      </c>
      <c r="C4716" s="30">
        <v>1</v>
      </c>
      <c r="D4716" s="30">
        <v>1</v>
      </c>
      <c r="F4716" s="24" t="str">
        <f>IFERROR(MATCH(A4716,기사별유입!$J$3:$J$3072,0),"")</f>
        <v/>
      </c>
      <c r="G4716" s="24" t="str">
        <f>IF(F4716="","",F4716&amp;"@"&amp;COUNTIF($F$1:F4716,F4716))</f>
        <v/>
      </c>
      <c r="H4716" s="24" t="str">
        <f t="shared" si="73"/>
        <v>Google 검색</v>
      </c>
      <c r="J4716" s="24" t="str">
        <f>IF(F4716="","",INDEX('기사 리스트'!B:B,MATCH("https://skinnonews.com"&amp;A4716,'기사 리스트'!C:C,0)))</f>
        <v/>
      </c>
    </row>
    <row r="4717" spans="1:10">
      <c r="A4717" s="30" t="s">
        <v>4179</v>
      </c>
      <c r="B4717" s="30" t="s">
        <v>2910</v>
      </c>
      <c r="C4717" s="30">
        <v>1</v>
      </c>
      <c r="D4717" s="30">
        <v>1</v>
      </c>
      <c r="F4717" s="24" t="str">
        <f>IFERROR(MATCH(A4717,기사별유입!$J$3:$J$3072,0),"")</f>
        <v/>
      </c>
      <c r="G4717" s="24" t="str">
        <f>IF(F4717="","",F4717&amp;"@"&amp;COUNTIF($F$1:F4717,F4717))</f>
        <v/>
      </c>
      <c r="H4717" s="24" t="str">
        <f t="shared" si="73"/>
        <v>Google 검색</v>
      </c>
      <c r="J4717" s="24" t="str">
        <f>IF(F4717="","",INDEX('기사 리스트'!B:B,MATCH("https://skinnonews.com"&amp;A4717,'기사 리스트'!C:C,0)))</f>
        <v/>
      </c>
    </row>
    <row r="4718" spans="1:10">
      <c r="A4718" s="30" t="s">
        <v>1522</v>
      </c>
      <c r="B4718" s="30" t="s">
        <v>2935</v>
      </c>
      <c r="C4718" s="30">
        <v>1</v>
      </c>
      <c r="D4718" s="30">
        <v>1</v>
      </c>
      <c r="F4718" s="24" t="str">
        <f>IFERROR(MATCH(A4718,기사별유입!$J$3:$J$3072,0),"")</f>
        <v/>
      </c>
      <c r="G4718" s="24" t="str">
        <f>IF(F4718="","",F4718&amp;"@"&amp;COUNTIF($F$1:F4718,F4718))</f>
        <v/>
      </c>
      <c r="H4718" s="24" t="str">
        <f t="shared" si="73"/>
        <v>M.search.naver.com</v>
      </c>
      <c r="J4718" s="24" t="str">
        <f>IF(F4718="","",INDEX('기사 리스트'!B:B,MATCH("https://skinnonews.com"&amp;A4718,'기사 리스트'!C:C,0)))</f>
        <v/>
      </c>
    </row>
    <row r="4719" spans="1:10">
      <c r="A4719" s="30" t="s">
        <v>1522</v>
      </c>
      <c r="B4719" s="30" t="s">
        <v>2911</v>
      </c>
      <c r="C4719" s="30">
        <v>1</v>
      </c>
      <c r="D4719" s="30">
        <v>1</v>
      </c>
      <c r="F4719" s="24" t="str">
        <f>IFERROR(MATCH(A4719,기사별유입!$J$3:$J$3072,0),"")</f>
        <v/>
      </c>
      <c r="G4719" s="24" t="str">
        <f>IF(F4719="","",F4719&amp;"@"&amp;COUNTIF($F$1:F4719,F4719))</f>
        <v/>
      </c>
      <c r="H4719" s="24" t="str">
        <f t="shared" si="73"/>
        <v>Naver 검색</v>
      </c>
      <c r="J4719" s="24" t="str">
        <f>IF(F4719="","",INDEX('기사 리스트'!B:B,MATCH("https://skinnonews.com"&amp;A4719,'기사 리스트'!C:C,0)))</f>
        <v/>
      </c>
    </row>
    <row r="4720" spans="1:10">
      <c r="A4720" s="30" t="s">
        <v>2828</v>
      </c>
      <c r="B4720" s="30" t="s">
        <v>2910</v>
      </c>
      <c r="C4720" s="30">
        <v>1</v>
      </c>
      <c r="D4720" s="30">
        <v>1</v>
      </c>
      <c r="F4720" s="24" t="str">
        <f>IFERROR(MATCH(A4720,기사별유입!$J$3:$J$3072,0),"")</f>
        <v/>
      </c>
      <c r="G4720" s="24" t="str">
        <f>IF(F4720="","",F4720&amp;"@"&amp;COUNTIF($F$1:F4720,F4720))</f>
        <v/>
      </c>
      <c r="H4720" s="24" t="str">
        <f t="shared" si="73"/>
        <v>Google 검색</v>
      </c>
      <c r="J4720" s="24" t="str">
        <f>IF(F4720="","",INDEX('기사 리스트'!B:B,MATCH("https://skinnonews.com"&amp;A4720,'기사 리스트'!C:C,0)))</f>
        <v/>
      </c>
    </row>
    <row r="4721" spans="1:10">
      <c r="A4721" s="30" t="s">
        <v>2119</v>
      </c>
      <c r="B4721" s="30" t="s">
        <v>2911</v>
      </c>
      <c r="C4721" s="30">
        <v>1</v>
      </c>
      <c r="D4721" s="30">
        <v>1</v>
      </c>
      <c r="F4721" s="24" t="str">
        <f>IFERROR(MATCH(A4721,기사별유입!$J$3:$J$3072,0),"")</f>
        <v/>
      </c>
      <c r="G4721" s="24" t="str">
        <f>IF(F4721="","",F4721&amp;"@"&amp;COUNTIF($F$1:F4721,F4721))</f>
        <v/>
      </c>
      <c r="H4721" s="24" t="str">
        <f t="shared" si="73"/>
        <v>Naver 검색</v>
      </c>
      <c r="J4721" s="24" t="str">
        <f>IF(F4721="","",INDEX('기사 리스트'!B:B,MATCH("https://skinnonews.com"&amp;A4721,'기사 리스트'!C:C,0)))</f>
        <v/>
      </c>
    </row>
    <row r="4722" spans="1:10">
      <c r="A4722" s="30" t="s">
        <v>3161</v>
      </c>
      <c r="B4722" s="30" t="s">
        <v>2909</v>
      </c>
      <c r="C4722" s="30">
        <v>1</v>
      </c>
      <c r="D4722" s="30">
        <v>1</v>
      </c>
      <c r="F4722" s="24" t="str">
        <f>IFERROR(MATCH(A4722,기사별유입!$J$3:$J$3072,0),"")</f>
        <v/>
      </c>
      <c r="G4722" s="24" t="str">
        <f>IF(F4722="","",F4722&amp;"@"&amp;COUNTIF($F$1:F4722,F4722))</f>
        <v/>
      </c>
      <c r="H4722" s="24" t="str">
        <f t="shared" si="73"/>
        <v>직접유입</v>
      </c>
      <c r="J4722" s="24" t="str">
        <f>IF(F4722="","",INDEX('기사 리스트'!B:B,MATCH("https://skinnonews.com"&amp;A4722,'기사 리스트'!C:C,0)))</f>
        <v/>
      </c>
    </row>
    <row r="4723" spans="1:10">
      <c r="A4723" s="30" t="s">
        <v>3161</v>
      </c>
      <c r="B4723" s="30" t="s">
        <v>2910</v>
      </c>
      <c r="C4723" s="30">
        <v>1</v>
      </c>
      <c r="D4723" s="30">
        <v>1</v>
      </c>
      <c r="F4723" s="24" t="str">
        <f>IFERROR(MATCH(A4723,기사별유입!$J$3:$J$3072,0),"")</f>
        <v/>
      </c>
      <c r="G4723" s="24" t="str">
        <f>IF(F4723="","",F4723&amp;"@"&amp;COUNTIF($F$1:F4723,F4723))</f>
        <v/>
      </c>
      <c r="H4723" s="24" t="str">
        <f t="shared" si="73"/>
        <v>Google 검색</v>
      </c>
      <c r="J4723" s="24" t="str">
        <f>IF(F4723="","",INDEX('기사 리스트'!B:B,MATCH("https://skinnonews.com"&amp;A4723,'기사 리스트'!C:C,0)))</f>
        <v/>
      </c>
    </row>
    <row r="4724" spans="1:10">
      <c r="A4724" s="30" t="s">
        <v>1942</v>
      </c>
      <c r="B4724" s="30" t="s">
        <v>2909</v>
      </c>
      <c r="C4724" s="30">
        <v>1</v>
      </c>
      <c r="D4724" s="30">
        <v>1</v>
      </c>
      <c r="F4724" s="24" t="str">
        <f>IFERROR(MATCH(A4724,기사별유입!$J$3:$J$3072,0),"")</f>
        <v/>
      </c>
      <c r="G4724" s="24" t="str">
        <f>IF(F4724="","",F4724&amp;"@"&amp;COUNTIF($F$1:F4724,F4724))</f>
        <v/>
      </c>
      <c r="H4724" s="24" t="str">
        <f t="shared" si="73"/>
        <v>직접유입</v>
      </c>
      <c r="J4724" s="24" t="str">
        <f>IF(F4724="","",INDEX('기사 리스트'!B:B,MATCH("https://skinnonews.com"&amp;A4724,'기사 리스트'!C:C,0)))</f>
        <v/>
      </c>
    </row>
    <row r="4725" spans="1:10">
      <c r="A4725" s="30" t="s">
        <v>2221</v>
      </c>
      <c r="B4725" s="30" t="s">
        <v>2909</v>
      </c>
      <c r="C4725" s="30">
        <v>1</v>
      </c>
      <c r="D4725" s="30">
        <v>1</v>
      </c>
      <c r="F4725" s="24" t="str">
        <f>IFERROR(MATCH(A4725,기사별유입!$J$3:$J$3072,0),"")</f>
        <v/>
      </c>
      <c r="G4725" s="24" t="str">
        <f>IF(F4725="","",F4725&amp;"@"&amp;COUNTIF($F$1:F4725,F4725))</f>
        <v/>
      </c>
      <c r="H4725" s="24" t="str">
        <f t="shared" si="73"/>
        <v>직접유입</v>
      </c>
      <c r="J4725" s="24" t="str">
        <f>IF(F4725="","",INDEX('기사 리스트'!B:B,MATCH("https://skinnonews.com"&amp;A4725,'기사 리스트'!C:C,0)))</f>
        <v/>
      </c>
    </row>
    <row r="4726" spans="1:10">
      <c r="A4726" s="30" t="s">
        <v>2829</v>
      </c>
      <c r="B4726" s="30" t="s">
        <v>2909</v>
      </c>
      <c r="C4726" s="30">
        <v>1</v>
      </c>
      <c r="D4726" s="30">
        <v>1</v>
      </c>
      <c r="F4726" s="24" t="str">
        <f>IFERROR(MATCH(A4726,기사별유입!$J$3:$J$3072,0),"")</f>
        <v/>
      </c>
      <c r="G4726" s="24" t="str">
        <f>IF(F4726="","",F4726&amp;"@"&amp;COUNTIF($F$1:F4726,F4726))</f>
        <v/>
      </c>
      <c r="H4726" s="24" t="str">
        <f t="shared" si="73"/>
        <v>직접유입</v>
      </c>
      <c r="J4726" s="24" t="str">
        <f>IF(F4726="","",INDEX('기사 리스트'!B:B,MATCH("https://skinnonews.com"&amp;A4726,'기사 리스트'!C:C,0)))</f>
        <v/>
      </c>
    </row>
    <row r="4727" spans="1:10">
      <c r="A4727" s="30" t="s">
        <v>2829</v>
      </c>
      <c r="B4727" s="30" t="s">
        <v>2911</v>
      </c>
      <c r="C4727" s="30">
        <v>1</v>
      </c>
      <c r="D4727" s="30">
        <v>1</v>
      </c>
      <c r="F4727" s="24" t="str">
        <f>IFERROR(MATCH(A4727,기사별유입!$J$3:$J$3072,0),"")</f>
        <v/>
      </c>
      <c r="G4727" s="24" t="str">
        <f>IF(F4727="","",F4727&amp;"@"&amp;COUNTIF($F$1:F4727,F4727))</f>
        <v/>
      </c>
      <c r="H4727" s="24" t="str">
        <f t="shared" si="73"/>
        <v>Naver 검색</v>
      </c>
      <c r="J4727" s="24" t="str">
        <f>IF(F4727="","",INDEX('기사 리스트'!B:B,MATCH("https://skinnonews.com"&amp;A4727,'기사 리스트'!C:C,0)))</f>
        <v/>
      </c>
    </row>
    <row r="4728" spans="1:10">
      <c r="A4728" s="30" t="s">
        <v>2120</v>
      </c>
      <c r="B4728" s="30" t="s">
        <v>2911</v>
      </c>
      <c r="C4728" s="30">
        <v>1</v>
      </c>
      <c r="D4728" s="30">
        <v>1</v>
      </c>
      <c r="F4728" s="24" t="str">
        <f>IFERROR(MATCH(A4728,기사별유입!$J$3:$J$3072,0),"")</f>
        <v/>
      </c>
      <c r="G4728" s="24" t="str">
        <f>IF(F4728="","",F4728&amp;"@"&amp;COUNTIF($F$1:F4728,F4728))</f>
        <v/>
      </c>
      <c r="H4728" s="24" t="str">
        <f t="shared" si="73"/>
        <v>Naver 검색</v>
      </c>
      <c r="J4728" s="24" t="str">
        <f>IF(F4728="","",INDEX('기사 리스트'!B:B,MATCH("https://skinnonews.com"&amp;A4728,'기사 리스트'!C:C,0)))</f>
        <v/>
      </c>
    </row>
    <row r="4729" spans="1:10">
      <c r="A4729" s="30" t="s">
        <v>1523</v>
      </c>
      <c r="B4729" s="30" t="s">
        <v>2909</v>
      </c>
      <c r="C4729" s="30">
        <v>1</v>
      </c>
      <c r="D4729" s="30">
        <v>1</v>
      </c>
      <c r="F4729" s="24" t="str">
        <f>IFERROR(MATCH(A4729,기사별유입!$J$3:$J$3072,0),"")</f>
        <v/>
      </c>
      <c r="G4729" s="24" t="str">
        <f>IF(F4729="","",F4729&amp;"@"&amp;COUNTIF($F$1:F4729,F4729))</f>
        <v/>
      </c>
      <c r="H4729" s="24" t="str">
        <f t="shared" si="73"/>
        <v>직접유입</v>
      </c>
      <c r="J4729" s="24" t="str">
        <f>IF(F4729="","",INDEX('기사 리스트'!B:B,MATCH("https://skinnonews.com"&amp;A4729,'기사 리스트'!C:C,0)))</f>
        <v/>
      </c>
    </row>
    <row r="4730" spans="1:10">
      <c r="A4730" s="30" t="s">
        <v>1523</v>
      </c>
      <c r="B4730" s="30" t="s">
        <v>2916</v>
      </c>
      <c r="C4730" s="30">
        <v>1</v>
      </c>
      <c r="D4730" s="30">
        <v>1</v>
      </c>
      <c r="F4730" s="24" t="str">
        <f>IFERROR(MATCH(A4730,기사별유입!$J$3:$J$3072,0),"")</f>
        <v/>
      </c>
      <c r="G4730" s="24" t="str">
        <f>IF(F4730="","",F4730&amp;"@"&amp;COUNTIF($F$1:F4730,F4730))</f>
        <v/>
      </c>
      <c r="H4730" s="24" t="str">
        <f t="shared" si="73"/>
        <v>Bing</v>
      </c>
      <c r="J4730" s="24" t="str">
        <f>IF(F4730="","",INDEX('기사 리스트'!B:B,MATCH("https://skinnonews.com"&amp;A4730,'기사 리스트'!C:C,0)))</f>
        <v/>
      </c>
    </row>
    <row r="4731" spans="1:10">
      <c r="A4731" s="30" t="s">
        <v>1945</v>
      </c>
      <c r="B4731" s="30" t="s">
        <v>2910</v>
      </c>
      <c r="C4731" s="30">
        <v>1</v>
      </c>
      <c r="D4731" s="30">
        <v>1</v>
      </c>
      <c r="F4731" s="24" t="str">
        <f>IFERROR(MATCH(A4731,기사별유입!$J$3:$J$3072,0),"")</f>
        <v/>
      </c>
      <c r="G4731" s="24" t="str">
        <f>IF(F4731="","",F4731&amp;"@"&amp;COUNTIF($F$1:F4731,F4731))</f>
        <v/>
      </c>
      <c r="H4731" s="24" t="str">
        <f t="shared" si="73"/>
        <v>Google 검색</v>
      </c>
      <c r="J4731" s="24" t="str">
        <f>IF(F4731="","",INDEX('기사 리스트'!B:B,MATCH("https://skinnonews.com"&amp;A4731,'기사 리스트'!C:C,0)))</f>
        <v/>
      </c>
    </row>
    <row r="4732" spans="1:10">
      <c r="A4732" s="30" t="s">
        <v>2222</v>
      </c>
      <c r="B4732" s="30" t="s">
        <v>2911</v>
      </c>
      <c r="C4732" s="30">
        <v>1</v>
      </c>
      <c r="D4732" s="30">
        <v>1</v>
      </c>
      <c r="F4732" s="24" t="str">
        <f>IFERROR(MATCH(A4732,기사별유입!$J$3:$J$3072,0),"")</f>
        <v/>
      </c>
      <c r="G4732" s="24" t="str">
        <f>IF(F4732="","",F4732&amp;"@"&amp;COUNTIF($F$1:F4732,F4732))</f>
        <v/>
      </c>
      <c r="H4732" s="24" t="str">
        <f t="shared" si="73"/>
        <v>Naver 검색</v>
      </c>
      <c r="J4732" s="24" t="str">
        <f>IF(F4732="","",INDEX('기사 리스트'!B:B,MATCH("https://skinnonews.com"&amp;A4732,'기사 리스트'!C:C,0)))</f>
        <v/>
      </c>
    </row>
    <row r="4733" spans="1:10">
      <c r="A4733" s="30" t="s">
        <v>1535</v>
      </c>
      <c r="B4733" s="30" t="s">
        <v>2911</v>
      </c>
      <c r="C4733" s="30">
        <v>1</v>
      </c>
      <c r="D4733" s="30">
        <v>1</v>
      </c>
      <c r="F4733" s="24" t="str">
        <f>IFERROR(MATCH(A4733,기사별유입!$J$3:$J$3072,0),"")</f>
        <v/>
      </c>
      <c r="G4733" s="24" t="str">
        <f>IF(F4733="","",F4733&amp;"@"&amp;COUNTIF($F$1:F4733,F4733))</f>
        <v/>
      </c>
      <c r="H4733" s="24" t="str">
        <f t="shared" si="73"/>
        <v>Naver 검색</v>
      </c>
      <c r="J4733" s="24" t="str">
        <f>IF(F4733="","",INDEX('기사 리스트'!B:B,MATCH("https://skinnonews.com"&amp;A4733,'기사 리스트'!C:C,0)))</f>
        <v/>
      </c>
    </row>
    <row r="4734" spans="1:10">
      <c r="A4734" s="30" t="s">
        <v>1535</v>
      </c>
      <c r="B4734" s="30" t="s">
        <v>2913</v>
      </c>
      <c r="C4734" s="30">
        <v>1</v>
      </c>
      <c r="D4734" s="30">
        <v>1</v>
      </c>
      <c r="F4734" s="24" t="str">
        <f>IFERROR(MATCH(A4734,기사별유입!$J$3:$J$3072,0),"")</f>
        <v/>
      </c>
      <c r="G4734" s="24" t="str">
        <f>IF(F4734="","",F4734&amp;"@"&amp;COUNTIF($F$1:F4734,F4734))</f>
        <v/>
      </c>
      <c r="H4734" s="24" t="str">
        <f t="shared" si="73"/>
        <v>Sk-on.com</v>
      </c>
      <c r="J4734" s="24" t="str">
        <f>IF(F4734="","",INDEX('기사 리스트'!B:B,MATCH("https://skinnonews.com"&amp;A4734,'기사 리스트'!C:C,0)))</f>
        <v/>
      </c>
    </row>
    <row r="4735" spans="1:10">
      <c r="A4735" s="30" t="s">
        <v>2832</v>
      </c>
      <c r="B4735" s="30" t="s">
        <v>2910</v>
      </c>
      <c r="C4735" s="30">
        <v>1</v>
      </c>
      <c r="D4735" s="30">
        <v>1</v>
      </c>
      <c r="F4735" s="24" t="str">
        <f>IFERROR(MATCH(A4735,기사별유입!$J$3:$J$3072,0),"")</f>
        <v/>
      </c>
      <c r="G4735" s="24" t="str">
        <f>IF(F4735="","",F4735&amp;"@"&amp;COUNTIF($F$1:F4735,F4735))</f>
        <v/>
      </c>
      <c r="H4735" s="24" t="str">
        <f t="shared" si="73"/>
        <v>Google 검색</v>
      </c>
      <c r="J4735" s="24" t="str">
        <f>IF(F4735="","",INDEX('기사 리스트'!B:B,MATCH("https://skinnonews.com"&amp;A4735,'기사 리스트'!C:C,0)))</f>
        <v/>
      </c>
    </row>
    <row r="4736" spans="1:10">
      <c r="A4736" s="30" t="s">
        <v>3342</v>
      </c>
      <c r="B4736" s="30" t="s">
        <v>2910</v>
      </c>
      <c r="C4736" s="30">
        <v>1</v>
      </c>
      <c r="D4736" s="30">
        <v>1</v>
      </c>
      <c r="F4736" s="24" t="str">
        <f>IFERROR(MATCH(A4736,기사별유입!$J$3:$J$3072,0),"")</f>
        <v/>
      </c>
      <c r="G4736" s="24" t="str">
        <f>IF(F4736="","",F4736&amp;"@"&amp;COUNTIF($F$1:F4736,F4736))</f>
        <v/>
      </c>
      <c r="H4736" s="24" t="str">
        <f t="shared" si="73"/>
        <v>Google 검색</v>
      </c>
      <c r="J4736" s="24" t="str">
        <f>IF(F4736="","",INDEX('기사 리스트'!B:B,MATCH("https://skinnonews.com"&amp;A4736,'기사 리스트'!C:C,0)))</f>
        <v/>
      </c>
    </row>
    <row r="4737" spans="1:10">
      <c r="A4737" s="30" t="s">
        <v>4180</v>
      </c>
      <c r="B4737" s="30" t="s">
        <v>2909</v>
      </c>
      <c r="C4737" s="30">
        <v>1</v>
      </c>
      <c r="D4737" s="30">
        <v>1</v>
      </c>
      <c r="F4737" s="24" t="str">
        <f>IFERROR(MATCH(A4737,기사별유입!$J$3:$J$3072,0),"")</f>
        <v/>
      </c>
      <c r="G4737" s="24" t="str">
        <f>IF(F4737="","",F4737&amp;"@"&amp;COUNTIF($F$1:F4737,F4737))</f>
        <v/>
      </c>
      <c r="H4737" s="24" t="str">
        <f t="shared" si="73"/>
        <v>직접유입</v>
      </c>
      <c r="J4737" s="24" t="str">
        <f>IF(F4737="","",INDEX('기사 리스트'!B:B,MATCH("https://skinnonews.com"&amp;A4737,'기사 리스트'!C:C,0)))</f>
        <v/>
      </c>
    </row>
    <row r="4738" spans="1:10">
      <c r="A4738" s="30" t="s">
        <v>3756</v>
      </c>
      <c r="B4738" s="30" t="s">
        <v>2909</v>
      </c>
      <c r="C4738" s="30">
        <v>1</v>
      </c>
      <c r="D4738" s="30">
        <v>1</v>
      </c>
      <c r="F4738" s="24" t="str">
        <f>IFERROR(MATCH(A4738,기사별유입!$J$3:$J$3072,0),"")</f>
        <v/>
      </c>
      <c r="G4738" s="24" t="str">
        <f>IF(F4738="","",F4738&amp;"@"&amp;COUNTIF($F$1:F4738,F4738))</f>
        <v/>
      </c>
      <c r="H4738" s="24" t="str">
        <f t="shared" si="73"/>
        <v>직접유입</v>
      </c>
      <c r="J4738" s="24" t="str">
        <f>IF(F4738="","",INDEX('기사 리스트'!B:B,MATCH("https://skinnonews.com"&amp;A4738,'기사 리스트'!C:C,0)))</f>
        <v/>
      </c>
    </row>
    <row r="4739" spans="1:10">
      <c r="A4739" s="30" t="s">
        <v>3756</v>
      </c>
      <c r="B4739" s="30" t="s">
        <v>2910</v>
      </c>
      <c r="C4739" s="30">
        <v>1</v>
      </c>
      <c r="D4739" s="30">
        <v>1</v>
      </c>
      <c r="F4739" s="24" t="str">
        <f>IFERROR(MATCH(A4739,기사별유입!$J$3:$J$3072,0),"")</f>
        <v/>
      </c>
      <c r="G4739" s="24" t="str">
        <f>IF(F4739="","",F4739&amp;"@"&amp;COUNTIF($F$1:F4739,F4739))</f>
        <v/>
      </c>
      <c r="H4739" s="24" t="str">
        <f t="shared" ref="H4739:H4802" si="74">IF(B4739="naver","Naver 검색",IF(B4739="google","Google 검색",IF(B4739="(direct)","직접유입",UPPER(LEFT(B4739,1))&amp;MID(B4739,2,99))))</f>
        <v>Google 검색</v>
      </c>
      <c r="J4739" s="24" t="str">
        <f>IF(F4739="","",INDEX('기사 리스트'!B:B,MATCH("https://skinnonews.com"&amp;A4739,'기사 리스트'!C:C,0)))</f>
        <v/>
      </c>
    </row>
    <row r="4740" spans="1:10">
      <c r="A4740" s="30" t="s">
        <v>2224</v>
      </c>
      <c r="B4740" s="30" t="s">
        <v>2909</v>
      </c>
      <c r="C4740" s="30">
        <v>1</v>
      </c>
      <c r="D4740" s="30">
        <v>1</v>
      </c>
      <c r="F4740" s="24" t="str">
        <f>IFERROR(MATCH(A4740,기사별유입!$J$3:$J$3072,0),"")</f>
        <v/>
      </c>
      <c r="G4740" s="24" t="str">
        <f>IF(F4740="","",F4740&amp;"@"&amp;COUNTIF($F$1:F4740,F4740))</f>
        <v/>
      </c>
      <c r="H4740" s="24" t="str">
        <f t="shared" si="74"/>
        <v>직접유입</v>
      </c>
      <c r="J4740" s="24" t="str">
        <f>IF(F4740="","",INDEX('기사 리스트'!B:B,MATCH("https://skinnonews.com"&amp;A4740,'기사 리스트'!C:C,0)))</f>
        <v/>
      </c>
    </row>
    <row r="4741" spans="1:10">
      <c r="A4741" s="30" t="s">
        <v>2224</v>
      </c>
      <c r="B4741" s="30" t="s">
        <v>2911</v>
      </c>
      <c r="C4741" s="30">
        <v>1</v>
      </c>
      <c r="D4741" s="30">
        <v>1</v>
      </c>
      <c r="F4741" s="24" t="str">
        <f>IFERROR(MATCH(A4741,기사별유입!$J$3:$J$3072,0),"")</f>
        <v/>
      </c>
      <c r="G4741" s="24" t="str">
        <f>IF(F4741="","",F4741&amp;"@"&amp;COUNTIF($F$1:F4741,F4741))</f>
        <v/>
      </c>
      <c r="H4741" s="24" t="str">
        <f t="shared" si="74"/>
        <v>Naver 검색</v>
      </c>
      <c r="J4741" s="24" t="str">
        <f>IF(F4741="","",INDEX('기사 리스트'!B:B,MATCH("https://skinnonews.com"&amp;A4741,'기사 리스트'!C:C,0)))</f>
        <v/>
      </c>
    </row>
    <row r="4742" spans="1:10">
      <c r="A4742" s="30" t="s">
        <v>2325</v>
      </c>
      <c r="B4742" s="30" t="s">
        <v>2911</v>
      </c>
      <c r="C4742" s="30">
        <v>1</v>
      </c>
      <c r="D4742" s="30">
        <v>1</v>
      </c>
      <c r="F4742" s="24" t="str">
        <f>IFERROR(MATCH(A4742,기사별유입!$J$3:$J$3072,0),"")</f>
        <v/>
      </c>
      <c r="G4742" s="24" t="str">
        <f>IF(F4742="","",F4742&amp;"@"&amp;COUNTIF($F$1:F4742,F4742))</f>
        <v/>
      </c>
      <c r="H4742" s="24" t="str">
        <f t="shared" si="74"/>
        <v>Naver 검색</v>
      </c>
      <c r="J4742" s="24" t="str">
        <f>IF(F4742="","",INDEX('기사 리스트'!B:B,MATCH("https://skinnonews.com"&amp;A4742,'기사 리스트'!C:C,0)))</f>
        <v/>
      </c>
    </row>
    <row r="4743" spans="1:10">
      <c r="A4743" s="30" t="s">
        <v>2833</v>
      </c>
      <c r="B4743" s="30" t="s">
        <v>2909</v>
      </c>
      <c r="C4743" s="30">
        <v>1</v>
      </c>
      <c r="D4743" s="30">
        <v>1</v>
      </c>
      <c r="F4743" s="24" t="str">
        <f>IFERROR(MATCH(A4743,기사별유입!$J$3:$J$3072,0),"")</f>
        <v/>
      </c>
      <c r="G4743" s="24" t="str">
        <f>IF(F4743="","",F4743&amp;"@"&amp;COUNTIF($F$1:F4743,F4743))</f>
        <v/>
      </c>
      <c r="H4743" s="24" t="str">
        <f t="shared" si="74"/>
        <v>직접유입</v>
      </c>
      <c r="J4743" s="24" t="str">
        <f>IF(F4743="","",INDEX('기사 리스트'!B:B,MATCH("https://skinnonews.com"&amp;A4743,'기사 리스트'!C:C,0)))</f>
        <v/>
      </c>
    </row>
    <row r="4744" spans="1:10">
      <c r="A4744" s="30" t="s">
        <v>2833</v>
      </c>
      <c r="B4744" s="30" t="s">
        <v>2910</v>
      </c>
      <c r="C4744" s="30">
        <v>1</v>
      </c>
      <c r="D4744" s="30">
        <v>1</v>
      </c>
      <c r="F4744" s="24" t="str">
        <f>IFERROR(MATCH(A4744,기사별유입!$J$3:$J$3072,0),"")</f>
        <v/>
      </c>
      <c r="G4744" s="24" t="str">
        <f>IF(F4744="","",F4744&amp;"@"&amp;COUNTIF($F$1:F4744,F4744))</f>
        <v/>
      </c>
      <c r="H4744" s="24" t="str">
        <f t="shared" si="74"/>
        <v>Google 검색</v>
      </c>
      <c r="J4744" s="24" t="str">
        <f>IF(F4744="","",INDEX('기사 리스트'!B:B,MATCH("https://skinnonews.com"&amp;A4744,'기사 리스트'!C:C,0)))</f>
        <v/>
      </c>
    </row>
    <row r="4745" spans="1:10">
      <c r="A4745" s="30" t="s">
        <v>2121</v>
      </c>
      <c r="B4745" s="30" t="s">
        <v>2910</v>
      </c>
      <c r="C4745" s="30">
        <v>1</v>
      </c>
      <c r="D4745" s="30">
        <v>1</v>
      </c>
      <c r="F4745" s="24" t="str">
        <f>IFERROR(MATCH(A4745,기사별유입!$J$3:$J$3072,0),"")</f>
        <v/>
      </c>
      <c r="G4745" s="24" t="str">
        <f>IF(F4745="","",F4745&amp;"@"&amp;COUNTIF($F$1:F4745,F4745))</f>
        <v/>
      </c>
      <c r="H4745" s="24" t="str">
        <f t="shared" si="74"/>
        <v>Google 검색</v>
      </c>
      <c r="J4745" s="24" t="str">
        <f>IF(F4745="","",INDEX('기사 리스트'!B:B,MATCH("https://skinnonews.com"&amp;A4745,'기사 리스트'!C:C,0)))</f>
        <v/>
      </c>
    </row>
    <row r="4746" spans="1:10">
      <c r="A4746" s="30" t="s">
        <v>2121</v>
      </c>
      <c r="B4746" s="30" t="s">
        <v>2978</v>
      </c>
      <c r="C4746" s="30">
        <v>1</v>
      </c>
      <c r="D4746" s="30">
        <v>1</v>
      </c>
      <c r="F4746" s="24" t="str">
        <f>IFERROR(MATCH(A4746,기사별유입!$J$3:$J$3072,0),"")</f>
        <v/>
      </c>
      <c r="G4746" s="24" t="str">
        <f>IF(F4746="","",F4746&amp;"@"&amp;COUNTIF($F$1:F4746,F4746))</f>
        <v/>
      </c>
      <c r="H4746" s="24" t="str">
        <f t="shared" si="74"/>
        <v>L.facebook.com</v>
      </c>
      <c r="J4746" s="24" t="str">
        <f>IF(F4746="","",INDEX('기사 리스트'!B:B,MATCH("https://skinnonews.com"&amp;A4746,'기사 리스트'!C:C,0)))</f>
        <v/>
      </c>
    </row>
    <row r="4747" spans="1:10">
      <c r="A4747" s="30" t="s">
        <v>2121</v>
      </c>
      <c r="B4747" s="30" t="s">
        <v>2925</v>
      </c>
      <c r="C4747" s="30">
        <v>1</v>
      </c>
      <c r="D4747" s="30">
        <v>1</v>
      </c>
      <c r="F4747" s="24" t="str">
        <f>IFERROR(MATCH(A4747,기사별유입!$J$3:$J$3072,0),"")</f>
        <v/>
      </c>
      <c r="G4747" s="24" t="str">
        <f>IF(F4747="","",F4747&amp;"@"&amp;COUNTIF($F$1:F4747,F4747))</f>
        <v/>
      </c>
      <c r="H4747" s="24" t="str">
        <f t="shared" si="74"/>
        <v>Naver.com</v>
      </c>
      <c r="J4747" s="24" t="str">
        <f>IF(F4747="","",INDEX('기사 리스트'!B:B,MATCH("https://skinnonews.com"&amp;A4747,'기사 리스트'!C:C,0)))</f>
        <v/>
      </c>
    </row>
    <row r="4748" spans="1:10">
      <c r="A4748" s="30" t="s">
        <v>2122</v>
      </c>
      <c r="B4748" s="30" t="s">
        <v>2910</v>
      </c>
      <c r="C4748" s="30">
        <v>1</v>
      </c>
      <c r="D4748" s="30">
        <v>1</v>
      </c>
      <c r="F4748" s="24" t="str">
        <f>IFERROR(MATCH(A4748,기사별유입!$J$3:$J$3072,0),"")</f>
        <v/>
      </c>
      <c r="G4748" s="24" t="str">
        <f>IF(F4748="","",F4748&amp;"@"&amp;COUNTIF($F$1:F4748,F4748))</f>
        <v/>
      </c>
      <c r="H4748" s="24" t="str">
        <f t="shared" si="74"/>
        <v>Google 검색</v>
      </c>
      <c r="J4748" s="24" t="str">
        <f>IF(F4748="","",INDEX('기사 리스트'!B:B,MATCH("https://skinnonews.com"&amp;A4748,'기사 리스트'!C:C,0)))</f>
        <v/>
      </c>
    </row>
    <row r="4749" spans="1:10">
      <c r="A4749" s="30" t="s">
        <v>2122</v>
      </c>
      <c r="B4749" s="30" t="s">
        <v>2925</v>
      </c>
      <c r="C4749" s="30">
        <v>1</v>
      </c>
      <c r="D4749" s="30">
        <v>1</v>
      </c>
      <c r="F4749" s="24" t="str">
        <f>IFERROR(MATCH(A4749,기사별유입!$J$3:$J$3072,0),"")</f>
        <v/>
      </c>
      <c r="G4749" s="24" t="str">
        <f>IF(F4749="","",F4749&amp;"@"&amp;COUNTIF($F$1:F4749,F4749))</f>
        <v/>
      </c>
      <c r="H4749" s="24" t="str">
        <f t="shared" si="74"/>
        <v>Naver.com</v>
      </c>
      <c r="J4749" s="24" t="str">
        <f>IF(F4749="","",INDEX('기사 리스트'!B:B,MATCH("https://skinnonews.com"&amp;A4749,'기사 리스트'!C:C,0)))</f>
        <v/>
      </c>
    </row>
    <row r="4750" spans="1:10">
      <c r="A4750" s="30" t="s">
        <v>2122</v>
      </c>
      <c r="B4750" s="30" t="s">
        <v>2998</v>
      </c>
      <c r="C4750" s="30">
        <v>1</v>
      </c>
      <c r="D4750" s="30">
        <v>1</v>
      </c>
      <c r="F4750" s="24" t="str">
        <f>IFERROR(MATCH(A4750,기사별유입!$J$3:$J$3072,0),"")</f>
        <v/>
      </c>
      <c r="G4750" s="24" t="str">
        <f>IF(F4750="","",F4750&amp;"@"&amp;COUNTIF($F$1:F4750,F4750))</f>
        <v/>
      </c>
      <c r="H4750" s="24" t="str">
        <f t="shared" si="74"/>
        <v>Search.zum.com</v>
      </c>
      <c r="J4750" s="24" t="str">
        <f>IF(F4750="","",INDEX('기사 리스트'!B:B,MATCH("https://skinnonews.com"&amp;A4750,'기사 리스트'!C:C,0)))</f>
        <v/>
      </c>
    </row>
    <row r="4751" spans="1:10">
      <c r="A4751" s="30" t="s">
        <v>2225</v>
      </c>
      <c r="B4751" s="30" t="s">
        <v>2948</v>
      </c>
      <c r="C4751" s="30">
        <v>1</v>
      </c>
      <c r="D4751" s="30">
        <v>1</v>
      </c>
      <c r="F4751" s="24" t="str">
        <f>IFERROR(MATCH(A4751,기사별유입!$J$3:$J$3072,0),"")</f>
        <v/>
      </c>
      <c r="G4751" s="24" t="str">
        <f>IF(F4751="","",F4751&amp;"@"&amp;COUNTIF($F$1:F4751,F4751))</f>
        <v/>
      </c>
      <c r="H4751" s="24" t="str">
        <f t="shared" si="74"/>
        <v>Lens.google.com</v>
      </c>
      <c r="J4751" s="24" t="str">
        <f>IF(F4751="","",INDEX('기사 리스트'!B:B,MATCH("https://skinnonews.com"&amp;A4751,'기사 리스트'!C:C,0)))</f>
        <v/>
      </c>
    </row>
    <row r="4752" spans="1:10">
      <c r="A4752" s="30" t="s">
        <v>2834</v>
      </c>
      <c r="B4752" s="30" t="s">
        <v>2910</v>
      </c>
      <c r="C4752" s="30">
        <v>1</v>
      </c>
      <c r="D4752" s="30">
        <v>1</v>
      </c>
      <c r="F4752" s="24" t="str">
        <f>IFERROR(MATCH(A4752,기사별유입!$J$3:$J$3072,0),"")</f>
        <v/>
      </c>
      <c r="G4752" s="24" t="str">
        <f>IF(F4752="","",F4752&amp;"@"&amp;COUNTIF($F$1:F4752,F4752))</f>
        <v/>
      </c>
      <c r="H4752" s="24" t="str">
        <f t="shared" si="74"/>
        <v>Google 검색</v>
      </c>
      <c r="J4752" s="24" t="str">
        <f>IF(F4752="","",INDEX('기사 리스트'!B:B,MATCH("https://skinnonews.com"&amp;A4752,'기사 리스트'!C:C,0)))</f>
        <v/>
      </c>
    </row>
    <row r="4753" spans="1:10">
      <c r="A4753" s="30" t="s">
        <v>2226</v>
      </c>
      <c r="B4753" s="30" t="s">
        <v>2910</v>
      </c>
      <c r="C4753" s="30">
        <v>1</v>
      </c>
      <c r="D4753" s="30">
        <v>1</v>
      </c>
      <c r="F4753" s="24" t="str">
        <f>IFERROR(MATCH(A4753,기사별유입!$J$3:$J$3072,0),"")</f>
        <v/>
      </c>
      <c r="G4753" s="24" t="str">
        <f>IF(F4753="","",F4753&amp;"@"&amp;COUNTIF($F$1:F4753,F4753))</f>
        <v/>
      </c>
      <c r="H4753" s="24" t="str">
        <f t="shared" si="74"/>
        <v>Google 검색</v>
      </c>
      <c r="J4753" s="24" t="str">
        <f>IF(F4753="","",INDEX('기사 리스트'!B:B,MATCH("https://skinnonews.com"&amp;A4753,'기사 리스트'!C:C,0)))</f>
        <v/>
      </c>
    </row>
    <row r="4754" spans="1:10">
      <c r="A4754" s="30" t="s">
        <v>2835</v>
      </c>
      <c r="B4754" s="30" t="s">
        <v>2910</v>
      </c>
      <c r="C4754" s="30">
        <v>1</v>
      </c>
      <c r="D4754" s="30">
        <v>1</v>
      </c>
      <c r="F4754" s="24" t="str">
        <f>IFERROR(MATCH(A4754,기사별유입!$J$3:$J$3072,0),"")</f>
        <v/>
      </c>
      <c r="G4754" s="24" t="str">
        <f>IF(F4754="","",F4754&amp;"@"&amp;COUNTIF($F$1:F4754,F4754))</f>
        <v/>
      </c>
      <c r="H4754" s="24" t="str">
        <f t="shared" si="74"/>
        <v>Google 검색</v>
      </c>
      <c r="J4754" s="24" t="str">
        <f>IF(F4754="","",INDEX('기사 리스트'!B:B,MATCH("https://skinnonews.com"&amp;A4754,'기사 리스트'!C:C,0)))</f>
        <v/>
      </c>
    </row>
    <row r="4755" spans="1:10">
      <c r="A4755" s="30" t="s">
        <v>4181</v>
      </c>
      <c r="B4755" s="30" t="s">
        <v>2910</v>
      </c>
      <c r="C4755" s="30">
        <v>1</v>
      </c>
      <c r="D4755" s="30">
        <v>1</v>
      </c>
      <c r="F4755" s="24" t="str">
        <f>IFERROR(MATCH(A4755,기사별유입!$J$3:$J$3072,0),"")</f>
        <v/>
      </c>
      <c r="G4755" s="24" t="str">
        <f>IF(F4755="","",F4755&amp;"@"&amp;COUNTIF($F$1:F4755,F4755))</f>
        <v/>
      </c>
      <c r="H4755" s="24" t="str">
        <f t="shared" si="74"/>
        <v>Google 검색</v>
      </c>
      <c r="J4755" s="24" t="str">
        <f>IF(F4755="","",INDEX('기사 리스트'!B:B,MATCH("https://skinnonews.com"&amp;A4755,'기사 리스트'!C:C,0)))</f>
        <v/>
      </c>
    </row>
    <row r="4756" spans="1:10">
      <c r="A4756" s="30" t="s">
        <v>2612</v>
      </c>
      <c r="B4756" s="30" t="s">
        <v>2910</v>
      </c>
      <c r="C4756" s="30">
        <v>1</v>
      </c>
      <c r="D4756" s="30">
        <v>1</v>
      </c>
      <c r="F4756" s="24" t="str">
        <f>IFERROR(MATCH(A4756,기사별유입!$J$3:$J$3072,0),"")</f>
        <v/>
      </c>
      <c r="G4756" s="24" t="str">
        <f>IF(F4756="","",F4756&amp;"@"&amp;COUNTIF($F$1:F4756,F4756))</f>
        <v/>
      </c>
      <c r="H4756" s="24" t="str">
        <f t="shared" si="74"/>
        <v>Google 검색</v>
      </c>
      <c r="J4756" s="24" t="str">
        <f>IF(F4756="","",INDEX('기사 리스트'!B:B,MATCH("https://skinnonews.com"&amp;A4756,'기사 리스트'!C:C,0)))</f>
        <v/>
      </c>
    </row>
    <row r="4757" spans="1:10">
      <c r="A4757" s="30" t="s">
        <v>4182</v>
      </c>
      <c r="B4757" s="30" t="s">
        <v>2910</v>
      </c>
      <c r="C4757" s="30">
        <v>1</v>
      </c>
      <c r="D4757" s="30">
        <v>1</v>
      </c>
      <c r="F4757" s="24" t="str">
        <f>IFERROR(MATCH(A4757,기사별유입!$J$3:$J$3072,0),"")</f>
        <v/>
      </c>
      <c r="G4757" s="24" t="str">
        <f>IF(F4757="","",F4757&amp;"@"&amp;COUNTIF($F$1:F4757,F4757))</f>
        <v/>
      </c>
      <c r="H4757" s="24" t="str">
        <f t="shared" si="74"/>
        <v>Google 검색</v>
      </c>
      <c r="J4757" s="24" t="str">
        <f>IF(F4757="","",INDEX('기사 리스트'!B:B,MATCH("https://skinnonews.com"&amp;A4757,'기사 리스트'!C:C,0)))</f>
        <v/>
      </c>
    </row>
    <row r="4758" spans="1:10">
      <c r="A4758" s="30" t="s">
        <v>2837</v>
      </c>
      <c r="B4758" s="30" t="s">
        <v>2909</v>
      </c>
      <c r="C4758" s="30">
        <v>1</v>
      </c>
      <c r="D4758" s="30">
        <v>1</v>
      </c>
      <c r="F4758" s="24" t="str">
        <f>IFERROR(MATCH(A4758,기사별유입!$J$3:$J$3072,0),"")</f>
        <v/>
      </c>
      <c r="G4758" s="24" t="str">
        <f>IF(F4758="","",F4758&amp;"@"&amp;COUNTIF($F$1:F4758,F4758))</f>
        <v/>
      </c>
      <c r="H4758" s="24" t="str">
        <f t="shared" si="74"/>
        <v>직접유입</v>
      </c>
      <c r="J4758" s="24" t="str">
        <f>IF(F4758="","",INDEX('기사 리스트'!B:B,MATCH("https://skinnonews.com"&amp;A4758,'기사 리스트'!C:C,0)))</f>
        <v/>
      </c>
    </row>
    <row r="4759" spans="1:10">
      <c r="A4759" s="30" t="s">
        <v>2837</v>
      </c>
      <c r="B4759" s="30" t="s">
        <v>2910</v>
      </c>
      <c r="C4759" s="30">
        <v>1</v>
      </c>
      <c r="D4759" s="30">
        <v>1</v>
      </c>
      <c r="F4759" s="24" t="str">
        <f>IFERROR(MATCH(A4759,기사별유입!$J$3:$J$3072,0),"")</f>
        <v/>
      </c>
      <c r="G4759" s="24" t="str">
        <f>IF(F4759="","",F4759&amp;"@"&amp;COUNTIF($F$1:F4759,F4759))</f>
        <v/>
      </c>
      <c r="H4759" s="24" t="str">
        <f t="shared" si="74"/>
        <v>Google 검색</v>
      </c>
      <c r="J4759" s="24" t="str">
        <f>IF(F4759="","",INDEX('기사 리스트'!B:B,MATCH("https://skinnonews.com"&amp;A4759,'기사 리스트'!C:C,0)))</f>
        <v/>
      </c>
    </row>
    <row r="4760" spans="1:10">
      <c r="A4760" s="30" t="s">
        <v>2613</v>
      </c>
      <c r="B4760" s="30" t="s">
        <v>2916</v>
      </c>
      <c r="C4760" s="30">
        <v>1</v>
      </c>
      <c r="D4760" s="30">
        <v>1</v>
      </c>
      <c r="F4760" s="24" t="str">
        <f>IFERROR(MATCH(A4760,기사별유입!$J$3:$J$3072,0),"")</f>
        <v/>
      </c>
      <c r="G4760" s="24" t="str">
        <f>IF(F4760="","",F4760&amp;"@"&amp;COUNTIF($F$1:F4760,F4760))</f>
        <v/>
      </c>
      <c r="H4760" s="24" t="str">
        <f t="shared" si="74"/>
        <v>Bing</v>
      </c>
      <c r="J4760" s="24" t="str">
        <f>IF(F4760="","",INDEX('기사 리스트'!B:B,MATCH("https://skinnonews.com"&amp;A4760,'기사 리스트'!C:C,0)))</f>
        <v/>
      </c>
    </row>
    <row r="4761" spans="1:10">
      <c r="A4761" s="30" t="s">
        <v>2613</v>
      </c>
      <c r="B4761" s="30" t="s">
        <v>2910</v>
      </c>
      <c r="C4761" s="30">
        <v>1</v>
      </c>
      <c r="D4761" s="30">
        <v>1</v>
      </c>
      <c r="F4761" s="24" t="str">
        <f>IFERROR(MATCH(A4761,기사별유입!$J$3:$J$3072,0),"")</f>
        <v/>
      </c>
      <c r="G4761" s="24" t="str">
        <f>IF(F4761="","",F4761&amp;"@"&amp;COUNTIF($F$1:F4761,F4761))</f>
        <v/>
      </c>
      <c r="H4761" s="24" t="str">
        <f t="shared" si="74"/>
        <v>Google 검색</v>
      </c>
      <c r="J4761" s="24" t="str">
        <f>IF(F4761="","",INDEX('기사 리스트'!B:B,MATCH("https://skinnonews.com"&amp;A4761,'기사 리스트'!C:C,0)))</f>
        <v/>
      </c>
    </row>
    <row r="4762" spans="1:10">
      <c r="A4762" s="30" t="s">
        <v>1691</v>
      </c>
      <c r="B4762" s="30" t="s">
        <v>2935</v>
      </c>
      <c r="C4762" s="30">
        <v>1</v>
      </c>
      <c r="D4762" s="30">
        <v>1</v>
      </c>
      <c r="F4762" s="24" t="str">
        <f>IFERROR(MATCH(A4762,기사별유입!$J$3:$J$3072,0),"")</f>
        <v/>
      </c>
      <c r="G4762" s="24" t="str">
        <f>IF(F4762="","",F4762&amp;"@"&amp;COUNTIF($F$1:F4762,F4762))</f>
        <v/>
      </c>
      <c r="H4762" s="24" t="str">
        <f t="shared" si="74"/>
        <v>M.search.naver.com</v>
      </c>
      <c r="J4762" s="24" t="str">
        <f>IF(F4762="","",INDEX('기사 리스트'!B:B,MATCH("https://skinnonews.com"&amp;A4762,'기사 리스트'!C:C,0)))</f>
        <v/>
      </c>
    </row>
    <row r="4763" spans="1:10">
      <c r="A4763" s="30" t="s">
        <v>3757</v>
      </c>
      <c r="B4763" s="30" t="s">
        <v>2910</v>
      </c>
      <c r="C4763" s="30">
        <v>1</v>
      </c>
      <c r="D4763" s="30">
        <v>1</v>
      </c>
      <c r="F4763" s="24" t="str">
        <f>IFERROR(MATCH(A4763,기사별유입!$J$3:$J$3072,0),"")</f>
        <v/>
      </c>
      <c r="G4763" s="24" t="str">
        <f>IF(F4763="","",F4763&amp;"@"&amp;COUNTIF($F$1:F4763,F4763))</f>
        <v/>
      </c>
      <c r="H4763" s="24" t="str">
        <f t="shared" si="74"/>
        <v>Google 검색</v>
      </c>
      <c r="J4763" s="24" t="str">
        <f>IF(F4763="","",INDEX('기사 리스트'!B:B,MATCH("https://skinnonews.com"&amp;A4763,'기사 리스트'!C:C,0)))</f>
        <v/>
      </c>
    </row>
    <row r="4764" spans="1:10">
      <c r="A4764" s="30" t="s">
        <v>3757</v>
      </c>
      <c r="B4764" s="30" t="s">
        <v>2911</v>
      </c>
      <c r="C4764" s="30">
        <v>1</v>
      </c>
      <c r="D4764" s="30">
        <v>1</v>
      </c>
      <c r="F4764" s="24" t="str">
        <f>IFERROR(MATCH(A4764,기사별유입!$J$3:$J$3072,0),"")</f>
        <v/>
      </c>
      <c r="G4764" s="24" t="str">
        <f>IF(F4764="","",F4764&amp;"@"&amp;COUNTIF($F$1:F4764,F4764))</f>
        <v/>
      </c>
      <c r="H4764" s="24" t="str">
        <f t="shared" si="74"/>
        <v>Naver 검색</v>
      </c>
      <c r="J4764" s="24" t="str">
        <f>IF(F4764="","",INDEX('기사 리스트'!B:B,MATCH("https://skinnonews.com"&amp;A4764,'기사 리스트'!C:C,0)))</f>
        <v/>
      </c>
    </row>
    <row r="4765" spans="1:10">
      <c r="A4765" s="30" t="s">
        <v>2327</v>
      </c>
      <c r="B4765" s="30" t="s">
        <v>2909</v>
      </c>
      <c r="C4765" s="30">
        <v>1</v>
      </c>
      <c r="D4765" s="30">
        <v>1</v>
      </c>
      <c r="F4765" s="24" t="str">
        <f>IFERROR(MATCH(A4765,기사별유입!$J$3:$J$3072,0),"")</f>
        <v/>
      </c>
      <c r="G4765" s="24" t="str">
        <f>IF(F4765="","",F4765&amp;"@"&amp;COUNTIF($F$1:F4765,F4765))</f>
        <v/>
      </c>
      <c r="H4765" s="24" t="str">
        <f t="shared" si="74"/>
        <v>직접유입</v>
      </c>
      <c r="J4765" s="24" t="str">
        <f>IF(F4765="","",INDEX('기사 리스트'!B:B,MATCH("https://skinnonews.com"&amp;A4765,'기사 리스트'!C:C,0)))</f>
        <v/>
      </c>
    </row>
    <row r="4766" spans="1:10">
      <c r="A4766" s="30" t="s">
        <v>2327</v>
      </c>
      <c r="B4766" s="30" t="s">
        <v>2925</v>
      </c>
      <c r="C4766" s="30">
        <v>1</v>
      </c>
      <c r="D4766" s="30">
        <v>1</v>
      </c>
      <c r="F4766" s="24" t="str">
        <f>IFERROR(MATCH(A4766,기사별유입!$J$3:$J$3072,0),"")</f>
        <v/>
      </c>
      <c r="G4766" s="24" t="str">
        <f>IF(F4766="","",F4766&amp;"@"&amp;COUNTIF($F$1:F4766,F4766))</f>
        <v/>
      </c>
      <c r="H4766" s="24" t="str">
        <f t="shared" si="74"/>
        <v>Naver.com</v>
      </c>
      <c r="J4766" s="24" t="str">
        <f>IF(F4766="","",INDEX('기사 리스트'!B:B,MATCH("https://skinnonews.com"&amp;A4766,'기사 리스트'!C:C,0)))</f>
        <v/>
      </c>
    </row>
    <row r="4767" spans="1:10">
      <c r="A4767" s="30" t="s">
        <v>4183</v>
      </c>
      <c r="B4767" s="30" t="s">
        <v>2910</v>
      </c>
      <c r="C4767" s="30">
        <v>1</v>
      </c>
      <c r="D4767" s="30">
        <v>1</v>
      </c>
      <c r="F4767" s="24" t="str">
        <f>IFERROR(MATCH(A4767,기사별유입!$J$3:$J$3072,0),"")</f>
        <v/>
      </c>
      <c r="G4767" s="24" t="str">
        <f>IF(F4767="","",F4767&amp;"@"&amp;COUNTIF($F$1:F4767,F4767))</f>
        <v/>
      </c>
      <c r="H4767" s="24" t="str">
        <f t="shared" si="74"/>
        <v>Google 검색</v>
      </c>
      <c r="J4767" s="24" t="str">
        <f>IF(F4767="","",INDEX('기사 리스트'!B:B,MATCH("https://skinnonews.com"&amp;A4767,'기사 리스트'!C:C,0)))</f>
        <v/>
      </c>
    </row>
    <row r="4768" spans="1:10">
      <c r="A4768" s="30" t="s">
        <v>4184</v>
      </c>
      <c r="B4768" s="30" t="s">
        <v>2910</v>
      </c>
      <c r="C4768" s="30">
        <v>1</v>
      </c>
      <c r="D4768" s="30">
        <v>1</v>
      </c>
      <c r="F4768" s="24" t="str">
        <f>IFERROR(MATCH(A4768,기사별유입!$J$3:$J$3072,0),"")</f>
        <v/>
      </c>
      <c r="G4768" s="24" t="str">
        <f>IF(F4768="","",F4768&amp;"@"&amp;COUNTIF($F$1:F4768,F4768))</f>
        <v/>
      </c>
      <c r="H4768" s="24" t="str">
        <f t="shared" si="74"/>
        <v>Google 검색</v>
      </c>
      <c r="J4768" s="24" t="str">
        <f>IF(F4768="","",INDEX('기사 리스트'!B:B,MATCH("https://skinnonews.com"&amp;A4768,'기사 리스트'!C:C,0)))</f>
        <v/>
      </c>
    </row>
    <row r="4769" spans="1:10">
      <c r="A4769" s="30" t="s">
        <v>1638</v>
      </c>
      <c r="B4769" s="30" t="s">
        <v>2958</v>
      </c>
      <c r="C4769" s="30">
        <v>1</v>
      </c>
      <c r="D4769" s="30">
        <v>1</v>
      </c>
      <c r="F4769" s="24" t="str">
        <f>IFERROR(MATCH(A4769,기사별유입!$J$3:$J$3072,0),"")</f>
        <v/>
      </c>
      <c r="G4769" s="24" t="str">
        <f>IF(F4769="","",F4769&amp;"@"&amp;COUNTIF($F$1:F4769,F4769))</f>
        <v/>
      </c>
      <c r="H4769" s="24" t="str">
        <f t="shared" si="74"/>
        <v>M.facebook.com</v>
      </c>
      <c r="J4769" s="24" t="str">
        <f>IF(F4769="","",INDEX('기사 리스트'!B:B,MATCH("https://skinnonews.com"&amp;A4769,'기사 리스트'!C:C,0)))</f>
        <v/>
      </c>
    </row>
    <row r="4770" spans="1:10">
      <c r="A4770" s="30" t="s">
        <v>1657</v>
      </c>
      <c r="B4770" s="30" t="s">
        <v>2932</v>
      </c>
      <c r="C4770" s="30">
        <v>1</v>
      </c>
      <c r="D4770" s="30">
        <v>1</v>
      </c>
      <c r="F4770" s="24" t="str">
        <f>IFERROR(MATCH(A4770,기사별유입!$J$3:$J$3072,0),"")</f>
        <v/>
      </c>
      <c r="G4770" s="24" t="str">
        <f>IF(F4770="","",F4770&amp;"@"&amp;COUNTIF($F$1:F4770,F4770))</f>
        <v/>
      </c>
      <c r="H4770" s="24" t="str">
        <f t="shared" si="74"/>
        <v>Namu.wiki</v>
      </c>
      <c r="J4770" s="24" t="str">
        <f>IF(F4770="","",INDEX('기사 리스트'!B:B,MATCH("https://skinnonews.com"&amp;A4770,'기사 리스트'!C:C,0)))</f>
        <v/>
      </c>
    </row>
    <row r="4771" spans="1:10">
      <c r="A4771" s="30" t="s">
        <v>1877</v>
      </c>
      <c r="B4771" s="30" t="s">
        <v>2909</v>
      </c>
      <c r="C4771" s="30">
        <v>1</v>
      </c>
      <c r="D4771" s="30">
        <v>1</v>
      </c>
      <c r="F4771" s="24" t="str">
        <f>IFERROR(MATCH(A4771,기사별유입!$J$3:$J$3072,0),"")</f>
        <v/>
      </c>
      <c r="G4771" s="24" t="str">
        <f>IF(F4771="","",F4771&amp;"@"&amp;COUNTIF($F$1:F4771,F4771))</f>
        <v/>
      </c>
      <c r="H4771" s="24" t="str">
        <f t="shared" si="74"/>
        <v>직접유입</v>
      </c>
      <c r="J4771" s="24" t="str">
        <f>IF(F4771="","",INDEX('기사 리스트'!B:B,MATCH("https://skinnonews.com"&amp;A4771,'기사 리스트'!C:C,0)))</f>
        <v/>
      </c>
    </row>
    <row r="4772" spans="1:10">
      <c r="A4772" s="30" t="s">
        <v>1877</v>
      </c>
      <c r="B4772" s="30" t="s">
        <v>2916</v>
      </c>
      <c r="C4772" s="30">
        <v>1</v>
      </c>
      <c r="D4772" s="30">
        <v>1</v>
      </c>
      <c r="F4772" s="24" t="str">
        <f>IFERROR(MATCH(A4772,기사별유입!$J$3:$J$3072,0),"")</f>
        <v/>
      </c>
      <c r="G4772" s="24" t="str">
        <f>IF(F4772="","",F4772&amp;"@"&amp;COUNTIF($F$1:F4772,F4772))</f>
        <v/>
      </c>
      <c r="H4772" s="24" t="str">
        <f t="shared" si="74"/>
        <v>Bing</v>
      </c>
      <c r="J4772" s="24" t="str">
        <f>IF(F4772="","",INDEX('기사 리스트'!B:B,MATCH("https://skinnonews.com"&amp;A4772,'기사 리스트'!C:C,0)))</f>
        <v/>
      </c>
    </row>
    <row r="4773" spans="1:10">
      <c r="A4773" s="30" t="s">
        <v>3344</v>
      </c>
      <c r="B4773" s="30" t="s">
        <v>2910</v>
      </c>
      <c r="C4773" s="30">
        <v>1</v>
      </c>
      <c r="D4773" s="30">
        <v>1</v>
      </c>
      <c r="F4773" s="24" t="str">
        <f>IFERROR(MATCH(A4773,기사별유입!$J$3:$J$3072,0),"")</f>
        <v/>
      </c>
      <c r="G4773" s="24" t="str">
        <f>IF(F4773="","",F4773&amp;"@"&amp;COUNTIF($F$1:F4773,F4773))</f>
        <v/>
      </c>
      <c r="H4773" s="24" t="str">
        <f t="shared" si="74"/>
        <v>Google 검색</v>
      </c>
      <c r="J4773" s="24" t="str">
        <f>IF(F4773="","",INDEX('기사 리스트'!B:B,MATCH("https://skinnonews.com"&amp;A4773,'기사 리스트'!C:C,0)))</f>
        <v/>
      </c>
    </row>
    <row r="4774" spans="1:10">
      <c r="A4774" s="30" t="s">
        <v>2838</v>
      </c>
      <c r="B4774" s="30" t="s">
        <v>2909</v>
      </c>
      <c r="C4774" s="30">
        <v>1</v>
      </c>
      <c r="D4774" s="30">
        <v>1</v>
      </c>
      <c r="F4774" s="24" t="str">
        <f>IFERROR(MATCH(A4774,기사별유입!$J$3:$J$3072,0),"")</f>
        <v/>
      </c>
      <c r="G4774" s="24" t="str">
        <f>IF(F4774="","",F4774&amp;"@"&amp;COUNTIF($F$1:F4774,F4774))</f>
        <v/>
      </c>
      <c r="H4774" s="24" t="str">
        <f t="shared" si="74"/>
        <v>직접유입</v>
      </c>
      <c r="J4774" s="24" t="str">
        <f>IF(F4774="","",INDEX('기사 리스트'!B:B,MATCH("https://skinnonews.com"&amp;A4774,'기사 리스트'!C:C,0)))</f>
        <v/>
      </c>
    </row>
    <row r="4775" spans="1:10">
      <c r="A4775" s="30" t="s">
        <v>3345</v>
      </c>
      <c r="B4775" s="30" t="s">
        <v>2911</v>
      </c>
      <c r="C4775" s="30">
        <v>1</v>
      </c>
      <c r="D4775" s="30">
        <v>1</v>
      </c>
      <c r="F4775" s="24" t="str">
        <f>IFERROR(MATCH(A4775,기사별유입!$J$3:$J$3072,0),"")</f>
        <v/>
      </c>
      <c r="G4775" s="24" t="str">
        <f>IF(F4775="","",F4775&amp;"@"&amp;COUNTIF($F$1:F4775,F4775))</f>
        <v/>
      </c>
      <c r="H4775" s="24" t="str">
        <f t="shared" si="74"/>
        <v>Naver 검색</v>
      </c>
      <c r="J4775" s="24" t="str">
        <f>IF(F4775="","",INDEX('기사 리스트'!B:B,MATCH("https://skinnonews.com"&amp;A4775,'기사 리스트'!C:C,0)))</f>
        <v/>
      </c>
    </row>
    <row r="4776" spans="1:10">
      <c r="A4776" s="30" t="s">
        <v>2329</v>
      </c>
      <c r="B4776" s="30" t="s">
        <v>2909</v>
      </c>
      <c r="C4776" s="30">
        <v>1</v>
      </c>
      <c r="D4776" s="30">
        <v>0</v>
      </c>
      <c r="F4776" s="24" t="str">
        <f>IFERROR(MATCH(A4776,기사별유입!$J$3:$J$3072,0),"")</f>
        <v/>
      </c>
      <c r="G4776" s="24" t="str">
        <f>IF(F4776="","",F4776&amp;"@"&amp;COUNTIF($F$1:F4776,F4776))</f>
        <v/>
      </c>
      <c r="H4776" s="24" t="str">
        <f t="shared" si="74"/>
        <v>직접유입</v>
      </c>
      <c r="J4776" s="24" t="str">
        <f>IF(F4776="","",INDEX('기사 리스트'!B:B,MATCH("https://skinnonews.com"&amp;A4776,'기사 리스트'!C:C,0)))</f>
        <v/>
      </c>
    </row>
    <row r="4777" spans="1:10">
      <c r="A4777" s="30" t="s">
        <v>4185</v>
      </c>
      <c r="B4777" s="30" t="s">
        <v>2910</v>
      </c>
      <c r="C4777" s="30">
        <v>1</v>
      </c>
      <c r="D4777" s="30">
        <v>1</v>
      </c>
      <c r="F4777" s="24" t="str">
        <f>IFERROR(MATCH(A4777,기사별유입!$J$3:$J$3072,0),"")</f>
        <v/>
      </c>
      <c r="G4777" s="24" t="str">
        <f>IF(F4777="","",F4777&amp;"@"&amp;COUNTIF($F$1:F4777,F4777))</f>
        <v/>
      </c>
      <c r="H4777" s="24" t="str">
        <f t="shared" si="74"/>
        <v>Google 검색</v>
      </c>
      <c r="J4777" s="24" t="str">
        <f>IF(F4777="","",INDEX('기사 리스트'!B:B,MATCH("https://skinnonews.com"&amp;A4777,'기사 리스트'!C:C,0)))</f>
        <v/>
      </c>
    </row>
    <row r="4778" spans="1:10">
      <c r="A4778" s="30" t="s">
        <v>2459</v>
      </c>
      <c r="B4778" s="30" t="s">
        <v>2910</v>
      </c>
      <c r="C4778" s="30">
        <v>1</v>
      </c>
      <c r="D4778" s="30">
        <v>1</v>
      </c>
      <c r="F4778" s="24" t="str">
        <f>IFERROR(MATCH(A4778,기사별유입!$J$3:$J$3072,0),"")</f>
        <v/>
      </c>
      <c r="G4778" s="24" t="str">
        <f>IF(F4778="","",F4778&amp;"@"&amp;COUNTIF($F$1:F4778,F4778))</f>
        <v/>
      </c>
      <c r="H4778" s="24" t="str">
        <f t="shared" si="74"/>
        <v>Google 검색</v>
      </c>
      <c r="J4778" s="24" t="str">
        <f>IF(F4778="","",INDEX('기사 리스트'!B:B,MATCH("https://skinnonews.com"&amp;A4778,'기사 리스트'!C:C,0)))</f>
        <v/>
      </c>
    </row>
    <row r="4779" spans="1:10">
      <c r="A4779" s="30" t="s">
        <v>1536</v>
      </c>
      <c r="B4779" s="30" t="s">
        <v>2909</v>
      </c>
      <c r="C4779" s="30">
        <v>1</v>
      </c>
      <c r="D4779" s="30">
        <v>1</v>
      </c>
      <c r="F4779" s="24" t="str">
        <f>IFERROR(MATCH(A4779,기사별유입!$J$3:$J$3072,0),"")</f>
        <v/>
      </c>
      <c r="G4779" s="24" t="str">
        <f>IF(F4779="","",F4779&amp;"@"&amp;COUNTIF($F$1:F4779,F4779))</f>
        <v/>
      </c>
      <c r="H4779" s="24" t="str">
        <f t="shared" si="74"/>
        <v>직접유입</v>
      </c>
      <c r="J4779" s="24" t="str">
        <f>IF(F4779="","",INDEX('기사 리스트'!B:B,MATCH("https://skinnonews.com"&amp;A4779,'기사 리스트'!C:C,0)))</f>
        <v/>
      </c>
    </row>
    <row r="4780" spans="1:10">
      <c r="A4780" s="30" t="s">
        <v>1536</v>
      </c>
      <c r="B4780" s="30" t="s">
        <v>2911</v>
      </c>
      <c r="C4780" s="30">
        <v>1</v>
      </c>
      <c r="D4780" s="30">
        <v>1</v>
      </c>
      <c r="F4780" s="24" t="str">
        <f>IFERROR(MATCH(A4780,기사별유입!$J$3:$J$3072,0),"")</f>
        <v/>
      </c>
      <c r="G4780" s="24" t="str">
        <f>IF(F4780="","",F4780&amp;"@"&amp;COUNTIF($F$1:F4780,F4780))</f>
        <v/>
      </c>
      <c r="H4780" s="24" t="str">
        <f t="shared" si="74"/>
        <v>Naver 검색</v>
      </c>
      <c r="J4780" s="24" t="str">
        <f>IF(F4780="","",INDEX('기사 리스트'!B:B,MATCH("https://skinnonews.com"&amp;A4780,'기사 리스트'!C:C,0)))</f>
        <v/>
      </c>
    </row>
    <row r="4781" spans="1:10">
      <c r="A4781" s="30" t="s">
        <v>1878</v>
      </c>
      <c r="B4781" s="30" t="s">
        <v>2909</v>
      </c>
      <c r="C4781" s="30">
        <v>1</v>
      </c>
      <c r="D4781" s="30">
        <v>1</v>
      </c>
      <c r="F4781" s="24" t="str">
        <f>IFERROR(MATCH(A4781,기사별유입!$J$3:$J$3072,0),"")</f>
        <v/>
      </c>
      <c r="G4781" s="24" t="str">
        <f>IF(F4781="","",F4781&amp;"@"&amp;COUNTIF($F$1:F4781,F4781))</f>
        <v/>
      </c>
      <c r="H4781" s="24" t="str">
        <f t="shared" si="74"/>
        <v>직접유입</v>
      </c>
      <c r="J4781" s="24" t="str">
        <f>IF(F4781="","",INDEX('기사 리스트'!B:B,MATCH("https://skinnonews.com"&amp;A4781,'기사 리스트'!C:C,0)))</f>
        <v/>
      </c>
    </row>
    <row r="4782" spans="1:10">
      <c r="A4782" s="30" t="s">
        <v>1878</v>
      </c>
      <c r="B4782" s="30" t="s">
        <v>2925</v>
      </c>
      <c r="C4782" s="30">
        <v>1</v>
      </c>
      <c r="D4782" s="30">
        <v>1</v>
      </c>
      <c r="F4782" s="24" t="str">
        <f>IFERROR(MATCH(A4782,기사별유입!$J$3:$J$3072,0),"")</f>
        <v/>
      </c>
      <c r="G4782" s="24" t="str">
        <f>IF(F4782="","",F4782&amp;"@"&amp;COUNTIF($F$1:F4782,F4782))</f>
        <v/>
      </c>
      <c r="H4782" s="24" t="str">
        <f t="shared" si="74"/>
        <v>Naver.com</v>
      </c>
      <c r="J4782" s="24" t="str">
        <f>IF(F4782="","",INDEX('기사 리스트'!B:B,MATCH("https://skinnonews.com"&amp;A4782,'기사 리스트'!C:C,0)))</f>
        <v/>
      </c>
    </row>
    <row r="4783" spans="1:10">
      <c r="A4783" s="30" t="s">
        <v>4186</v>
      </c>
      <c r="B4783" s="30" t="s">
        <v>2910</v>
      </c>
      <c r="C4783" s="30">
        <v>1</v>
      </c>
      <c r="D4783" s="30">
        <v>1</v>
      </c>
      <c r="F4783" s="24" t="str">
        <f>IFERROR(MATCH(A4783,기사별유입!$J$3:$J$3072,0),"")</f>
        <v/>
      </c>
      <c r="G4783" s="24" t="str">
        <f>IF(F4783="","",F4783&amp;"@"&amp;COUNTIF($F$1:F4783,F4783))</f>
        <v/>
      </c>
      <c r="H4783" s="24" t="str">
        <f t="shared" si="74"/>
        <v>Google 검색</v>
      </c>
      <c r="J4783" s="24" t="str">
        <f>IF(F4783="","",INDEX('기사 리스트'!B:B,MATCH("https://skinnonews.com"&amp;A4783,'기사 리스트'!C:C,0)))</f>
        <v/>
      </c>
    </row>
    <row r="4784" spans="1:10">
      <c r="A4784" s="30" t="s">
        <v>2839</v>
      </c>
      <c r="B4784" s="30" t="s">
        <v>2925</v>
      </c>
      <c r="C4784" s="30">
        <v>1</v>
      </c>
      <c r="D4784" s="30">
        <v>1</v>
      </c>
      <c r="F4784" s="24" t="str">
        <f>IFERROR(MATCH(A4784,기사별유입!$J$3:$J$3072,0),"")</f>
        <v/>
      </c>
      <c r="G4784" s="24" t="str">
        <f>IF(F4784="","",F4784&amp;"@"&amp;COUNTIF($F$1:F4784,F4784))</f>
        <v/>
      </c>
      <c r="H4784" s="24" t="str">
        <f t="shared" si="74"/>
        <v>Naver.com</v>
      </c>
      <c r="J4784" s="24" t="str">
        <f>IF(F4784="","",INDEX('기사 리스트'!B:B,MATCH("https://skinnonews.com"&amp;A4784,'기사 리스트'!C:C,0)))</f>
        <v/>
      </c>
    </row>
    <row r="4785" spans="1:10">
      <c r="A4785" s="30" t="s">
        <v>2839</v>
      </c>
      <c r="B4785" s="30" t="s">
        <v>2915</v>
      </c>
      <c r="C4785" s="30">
        <v>1</v>
      </c>
      <c r="D4785" s="30">
        <v>1</v>
      </c>
      <c r="F4785" s="24" t="str">
        <f>IFERROR(MATCH(A4785,기사별유입!$J$3:$J$3072,0),"")</f>
        <v/>
      </c>
      <c r="G4785" s="24" t="str">
        <f>IF(F4785="","",F4785&amp;"@"&amp;COUNTIF($F$1:F4785,F4785))</f>
        <v/>
      </c>
      <c r="H4785" s="24" t="str">
        <f t="shared" si="74"/>
        <v>Skgeocentric.com</v>
      </c>
      <c r="J4785" s="24" t="str">
        <f>IF(F4785="","",INDEX('기사 리스트'!B:B,MATCH("https://skinnonews.com"&amp;A4785,'기사 리스트'!C:C,0)))</f>
        <v/>
      </c>
    </row>
    <row r="4786" spans="1:10">
      <c r="A4786" s="30" t="s">
        <v>2019</v>
      </c>
      <c r="B4786" s="30" t="s">
        <v>2963</v>
      </c>
      <c r="C4786" s="30">
        <v>1</v>
      </c>
      <c r="D4786" s="30">
        <v>1</v>
      </c>
      <c r="F4786" s="24" t="str">
        <f>IFERROR(MATCH(A4786,기사별유입!$J$3:$J$3072,0),"")</f>
        <v/>
      </c>
      <c r="G4786" s="24" t="str">
        <f>IF(F4786="","",F4786&amp;"@"&amp;COUNTIF($F$1:F4786,F4786))</f>
        <v/>
      </c>
      <c r="H4786" s="24" t="str">
        <f t="shared" si="74"/>
        <v>Daum</v>
      </c>
      <c r="J4786" s="24" t="str">
        <f>IF(F4786="","",INDEX('기사 리스트'!B:B,MATCH("https://skinnonews.com"&amp;A4786,'기사 리스트'!C:C,0)))</f>
        <v/>
      </c>
    </row>
    <row r="4787" spans="1:10">
      <c r="A4787" s="30" t="s">
        <v>2019</v>
      </c>
      <c r="B4787" s="30" t="s">
        <v>2915</v>
      </c>
      <c r="C4787" s="30">
        <v>1</v>
      </c>
      <c r="D4787" s="30">
        <v>1</v>
      </c>
      <c r="F4787" s="24" t="str">
        <f>IFERROR(MATCH(A4787,기사별유입!$J$3:$J$3072,0),"")</f>
        <v/>
      </c>
      <c r="G4787" s="24" t="str">
        <f>IF(F4787="","",F4787&amp;"@"&amp;COUNTIF($F$1:F4787,F4787))</f>
        <v/>
      </c>
      <c r="H4787" s="24" t="str">
        <f t="shared" si="74"/>
        <v>Skgeocentric.com</v>
      </c>
      <c r="J4787" s="24" t="str">
        <f>IF(F4787="","",INDEX('기사 리스트'!B:B,MATCH("https://skinnonews.com"&amp;A4787,'기사 리스트'!C:C,0)))</f>
        <v/>
      </c>
    </row>
    <row r="4788" spans="1:10">
      <c r="A4788" s="30" t="s">
        <v>2615</v>
      </c>
      <c r="B4788" s="30" t="s">
        <v>2911</v>
      </c>
      <c r="C4788" s="30">
        <v>1</v>
      </c>
      <c r="D4788" s="30">
        <v>1</v>
      </c>
      <c r="F4788" s="24" t="str">
        <f>IFERROR(MATCH(A4788,기사별유입!$J$3:$J$3072,0),"")</f>
        <v/>
      </c>
      <c r="G4788" s="24" t="str">
        <f>IF(F4788="","",F4788&amp;"@"&amp;COUNTIF($F$1:F4788,F4788))</f>
        <v/>
      </c>
      <c r="H4788" s="24" t="str">
        <f t="shared" si="74"/>
        <v>Naver 검색</v>
      </c>
      <c r="J4788" s="24" t="str">
        <f>IF(F4788="","",INDEX('기사 리스트'!B:B,MATCH("https://skinnonews.com"&amp;A4788,'기사 리스트'!C:C,0)))</f>
        <v/>
      </c>
    </row>
    <row r="4789" spans="1:10">
      <c r="A4789" s="30" t="s">
        <v>3221</v>
      </c>
      <c r="B4789" s="30" t="s">
        <v>2910</v>
      </c>
      <c r="C4789" s="30">
        <v>1</v>
      </c>
      <c r="D4789" s="30">
        <v>1</v>
      </c>
      <c r="F4789" s="24" t="str">
        <f>IFERROR(MATCH(A4789,기사별유입!$J$3:$J$3072,0),"")</f>
        <v/>
      </c>
      <c r="G4789" s="24" t="str">
        <f>IF(F4789="","",F4789&amp;"@"&amp;COUNTIF($F$1:F4789,F4789))</f>
        <v/>
      </c>
      <c r="H4789" s="24" t="str">
        <f t="shared" si="74"/>
        <v>Google 검색</v>
      </c>
      <c r="J4789" s="24" t="str">
        <f>IF(F4789="","",INDEX('기사 리스트'!B:B,MATCH("https://skinnonews.com"&amp;A4789,'기사 리스트'!C:C,0)))</f>
        <v/>
      </c>
    </row>
    <row r="4790" spans="1:10">
      <c r="A4790" s="30" t="s">
        <v>4187</v>
      </c>
      <c r="B4790" s="30" t="s">
        <v>2910</v>
      </c>
      <c r="C4790" s="30">
        <v>1</v>
      </c>
      <c r="D4790" s="30">
        <v>1</v>
      </c>
      <c r="F4790" s="24" t="str">
        <f>IFERROR(MATCH(A4790,기사별유입!$J$3:$J$3072,0),"")</f>
        <v/>
      </c>
      <c r="G4790" s="24" t="str">
        <f>IF(F4790="","",F4790&amp;"@"&amp;COUNTIF($F$1:F4790,F4790))</f>
        <v/>
      </c>
      <c r="H4790" s="24" t="str">
        <f t="shared" si="74"/>
        <v>Google 검색</v>
      </c>
      <c r="J4790" s="24" t="str">
        <f>IF(F4790="","",INDEX('기사 리스트'!B:B,MATCH("https://skinnonews.com"&amp;A4790,'기사 리스트'!C:C,0)))</f>
        <v/>
      </c>
    </row>
    <row r="4791" spans="1:10">
      <c r="A4791" s="30" t="s">
        <v>1879</v>
      </c>
      <c r="B4791" s="30" t="s">
        <v>2911</v>
      </c>
      <c r="C4791" s="30">
        <v>1</v>
      </c>
      <c r="D4791" s="30">
        <v>1</v>
      </c>
      <c r="F4791" s="24" t="str">
        <f>IFERROR(MATCH(A4791,기사별유입!$J$3:$J$3072,0),"")</f>
        <v/>
      </c>
      <c r="G4791" s="24" t="str">
        <f>IF(F4791="","",F4791&amp;"@"&amp;COUNTIF($F$1:F4791,F4791))</f>
        <v/>
      </c>
      <c r="H4791" s="24" t="str">
        <f t="shared" si="74"/>
        <v>Naver 검색</v>
      </c>
      <c r="J4791" s="24" t="str">
        <f>IF(F4791="","",INDEX('기사 리스트'!B:B,MATCH("https://skinnonews.com"&amp;A4791,'기사 리스트'!C:C,0)))</f>
        <v/>
      </c>
    </row>
    <row r="4792" spans="1:10">
      <c r="A4792" s="30" t="s">
        <v>2840</v>
      </c>
      <c r="B4792" s="30" t="s">
        <v>2910</v>
      </c>
      <c r="C4792" s="30">
        <v>1</v>
      </c>
      <c r="D4792" s="30">
        <v>1</v>
      </c>
      <c r="F4792" s="24" t="str">
        <f>IFERROR(MATCH(A4792,기사별유입!$J$3:$J$3072,0),"")</f>
        <v/>
      </c>
      <c r="G4792" s="24" t="str">
        <f>IF(F4792="","",F4792&amp;"@"&amp;COUNTIF($F$1:F4792,F4792))</f>
        <v/>
      </c>
      <c r="H4792" s="24" t="str">
        <f t="shared" si="74"/>
        <v>Google 검색</v>
      </c>
      <c r="J4792" s="24" t="str">
        <f>IF(F4792="","",INDEX('기사 리스트'!B:B,MATCH("https://skinnonews.com"&amp;A4792,'기사 리스트'!C:C,0)))</f>
        <v/>
      </c>
    </row>
    <row r="4793" spans="1:10">
      <c r="A4793" s="30" t="s">
        <v>2616</v>
      </c>
      <c r="B4793" s="30" t="s">
        <v>2911</v>
      </c>
      <c r="C4793" s="30">
        <v>1</v>
      </c>
      <c r="D4793" s="30">
        <v>1</v>
      </c>
      <c r="F4793" s="24" t="str">
        <f>IFERROR(MATCH(A4793,기사별유입!$J$3:$J$3072,0),"")</f>
        <v/>
      </c>
      <c r="G4793" s="24" t="str">
        <f>IF(F4793="","",F4793&amp;"@"&amp;COUNTIF($F$1:F4793,F4793))</f>
        <v/>
      </c>
      <c r="H4793" s="24" t="str">
        <f t="shared" si="74"/>
        <v>Naver 검색</v>
      </c>
      <c r="J4793" s="24" t="str">
        <f>IF(F4793="","",INDEX('기사 리스트'!B:B,MATCH("https://skinnonews.com"&amp;A4793,'기사 리스트'!C:C,0)))</f>
        <v/>
      </c>
    </row>
    <row r="4794" spans="1:10">
      <c r="A4794" s="30" t="s">
        <v>2617</v>
      </c>
      <c r="B4794" s="30" t="s">
        <v>2925</v>
      </c>
      <c r="C4794" s="30">
        <v>1</v>
      </c>
      <c r="D4794" s="30">
        <v>1</v>
      </c>
      <c r="F4794" s="24" t="str">
        <f>IFERROR(MATCH(A4794,기사별유입!$J$3:$J$3072,0),"")</f>
        <v/>
      </c>
      <c r="G4794" s="24" t="str">
        <f>IF(F4794="","",F4794&amp;"@"&amp;COUNTIF($F$1:F4794,F4794))</f>
        <v/>
      </c>
      <c r="H4794" s="24" t="str">
        <f t="shared" si="74"/>
        <v>Naver.com</v>
      </c>
      <c r="J4794" s="24" t="str">
        <f>IF(F4794="","",INDEX('기사 리스트'!B:B,MATCH("https://skinnonews.com"&amp;A4794,'기사 리스트'!C:C,0)))</f>
        <v/>
      </c>
    </row>
    <row r="4795" spans="1:10">
      <c r="A4795" s="30" t="s">
        <v>4188</v>
      </c>
      <c r="B4795" s="30" t="s">
        <v>2910</v>
      </c>
      <c r="C4795" s="30">
        <v>1</v>
      </c>
      <c r="D4795" s="30">
        <v>1</v>
      </c>
      <c r="F4795" s="24" t="str">
        <f>IFERROR(MATCH(A4795,기사별유입!$J$3:$J$3072,0),"")</f>
        <v/>
      </c>
      <c r="G4795" s="24" t="str">
        <f>IF(F4795="","",F4795&amp;"@"&amp;COUNTIF($F$1:F4795,F4795))</f>
        <v/>
      </c>
      <c r="H4795" s="24" t="str">
        <f t="shared" si="74"/>
        <v>Google 검색</v>
      </c>
      <c r="J4795" s="24" t="str">
        <f>IF(F4795="","",INDEX('기사 리스트'!B:B,MATCH("https://skinnonews.com"&amp;A4795,'기사 리스트'!C:C,0)))</f>
        <v/>
      </c>
    </row>
    <row r="4796" spans="1:10">
      <c r="A4796" s="30" t="s">
        <v>2618</v>
      </c>
      <c r="B4796" s="30" t="s">
        <v>2911</v>
      </c>
      <c r="C4796" s="30">
        <v>1</v>
      </c>
      <c r="D4796" s="30">
        <v>1</v>
      </c>
      <c r="F4796" s="24" t="str">
        <f>IFERROR(MATCH(A4796,기사별유입!$J$3:$J$3072,0),"")</f>
        <v/>
      </c>
      <c r="G4796" s="24" t="str">
        <f>IF(F4796="","",F4796&amp;"@"&amp;COUNTIF($F$1:F4796,F4796))</f>
        <v/>
      </c>
      <c r="H4796" s="24" t="str">
        <f t="shared" si="74"/>
        <v>Naver 검색</v>
      </c>
      <c r="J4796" s="24" t="str">
        <f>IF(F4796="","",INDEX('기사 리스트'!B:B,MATCH("https://skinnonews.com"&amp;A4796,'기사 리스트'!C:C,0)))</f>
        <v/>
      </c>
    </row>
    <row r="4797" spans="1:10">
      <c r="A4797" s="30" t="s">
        <v>4189</v>
      </c>
      <c r="B4797" s="30" t="s">
        <v>2909</v>
      </c>
      <c r="C4797" s="30">
        <v>1</v>
      </c>
      <c r="D4797" s="30">
        <v>1</v>
      </c>
      <c r="F4797" s="24" t="str">
        <f>IFERROR(MATCH(A4797,기사별유입!$J$3:$J$3072,0),"")</f>
        <v/>
      </c>
      <c r="G4797" s="24" t="str">
        <f>IF(F4797="","",F4797&amp;"@"&amp;COUNTIF($F$1:F4797,F4797))</f>
        <v/>
      </c>
      <c r="H4797" s="24" t="str">
        <f t="shared" si="74"/>
        <v>직접유입</v>
      </c>
      <c r="J4797" s="24" t="str">
        <f>IF(F4797="","",INDEX('기사 리스트'!B:B,MATCH("https://skinnonews.com"&amp;A4797,'기사 리스트'!C:C,0)))</f>
        <v/>
      </c>
    </row>
    <row r="4798" spans="1:10">
      <c r="A4798" s="30" t="s">
        <v>4190</v>
      </c>
      <c r="B4798" s="30" t="s">
        <v>2910</v>
      </c>
      <c r="C4798" s="30">
        <v>1</v>
      </c>
      <c r="D4798" s="30">
        <v>1</v>
      </c>
      <c r="F4798" s="24" t="str">
        <f>IFERROR(MATCH(A4798,기사별유입!$J$3:$J$3072,0),"")</f>
        <v/>
      </c>
      <c r="G4798" s="24" t="str">
        <f>IF(F4798="","",F4798&amp;"@"&amp;COUNTIF($F$1:F4798,F4798))</f>
        <v/>
      </c>
      <c r="H4798" s="24" t="str">
        <f t="shared" si="74"/>
        <v>Google 검색</v>
      </c>
      <c r="J4798" s="24" t="str">
        <f>IF(F4798="","",INDEX('기사 리스트'!B:B,MATCH("https://skinnonews.com"&amp;A4798,'기사 리스트'!C:C,0)))</f>
        <v/>
      </c>
    </row>
    <row r="4799" spans="1:10">
      <c r="A4799" s="30" t="s">
        <v>2841</v>
      </c>
      <c r="B4799" s="30" t="s">
        <v>2910</v>
      </c>
      <c r="C4799" s="30">
        <v>1</v>
      </c>
      <c r="D4799" s="30">
        <v>1</v>
      </c>
      <c r="F4799" s="24" t="str">
        <f>IFERROR(MATCH(A4799,기사별유입!$J$3:$J$3072,0),"")</f>
        <v/>
      </c>
      <c r="G4799" s="24" t="str">
        <f>IF(F4799="","",F4799&amp;"@"&amp;COUNTIF($F$1:F4799,F4799))</f>
        <v/>
      </c>
      <c r="H4799" s="24" t="str">
        <f t="shared" si="74"/>
        <v>Google 검색</v>
      </c>
      <c r="J4799" s="24" t="str">
        <f>IF(F4799="","",INDEX('기사 리스트'!B:B,MATCH("https://skinnonews.com"&amp;A4799,'기사 리스트'!C:C,0)))</f>
        <v/>
      </c>
    </row>
    <row r="4800" spans="1:10">
      <c r="A4800" s="30" t="s">
        <v>2842</v>
      </c>
      <c r="B4800" s="30" t="s">
        <v>2910</v>
      </c>
      <c r="C4800" s="30">
        <v>1</v>
      </c>
      <c r="D4800" s="30">
        <v>1</v>
      </c>
      <c r="F4800" s="24" t="str">
        <f>IFERROR(MATCH(A4800,기사별유입!$J$3:$J$3072,0),"")</f>
        <v/>
      </c>
      <c r="G4800" s="24" t="str">
        <f>IF(F4800="","",F4800&amp;"@"&amp;COUNTIF($F$1:F4800,F4800))</f>
        <v/>
      </c>
      <c r="H4800" s="24" t="str">
        <f t="shared" si="74"/>
        <v>Google 검색</v>
      </c>
      <c r="J4800" s="24" t="str">
        <f>IF(F4800="","",INDEX('기사 리스트'!B:B,MATCH("https://skinnonews.com"&amp;A4800,'기사 리스트'!C:C,0)))</f>
        <v/>
      </c>
    </row>
    <row r="4801" spans="1:10">
      <c r="A4801" s="30" t="s">
        <v>2619</v>
      </c>
      <c r="B4801" s="30" t="s">
        <v>2909</v>
      </c>
      <c r="C4801" s="30">
        <v>1</v>
      </c>
      <c r="D4801" s="30">
        <v>1</v>
      </c>
      <c r="F4801" s="24" t="str">
        <f>IFERROR(MATCH(A4801,기사별유입!$J$3:$J$3072,0),"")</f>
        <v/>
      </c>
      <c r="G4801" s="24" t="str">
        <f>IF(F4801="","",F4801&amp;"@"&amp;COUNTIF($F$1:F4801,F4801))</f>
        <v/>
      </c>
      <c r="H4801" s="24" t="str">
        <f t="shared" si="74"/>
        <v>직접유입</v>
      </c>
      <c r="J4801" s="24" t="str">
        <f>IF(F4801="","",INDEX('기사 리스트'!B:B,MATCH("https://skinnonews.com"&amp;A4801,'기사 리스트'!C:C,0)))</f>
        <v/>
      </c>
    </row>
    <row r="4802" spans="1:10">
      <c r="A4802" s="30" t="s">
        <v>1595</v>
      </c>
      <c r="B4802" s="30" t="s">
        <v>2935</v>
      </c>
      <c r="C4802" s="30">
        <v>1</v>
      </c>
      <c r="D4802" s="30">
        <v>1</v>
      </c>
      <c r="F4802" s="24" t="str">
        <f>IFERROR(MATCH(A4802,기사별유입!$J$3:$J$3072,0),"")</f>
        <v/>
      </c>
      <c r="G4802" s="24" t="str">
        <f>IF(F4802="","",F4802&amp;"@"&amp;COUNTIF($F$1:F4802,F4802))</f>
        <v/>
      </c>
      <c r="H4802" s="24" t="str">
        <f t="shared" si="74"/>
        <v>M.search.naver.com</v>
      </c>
      <c r="J4802" s="24" t="str">
        <f>IF(F4802="","",INDEX('기사 리스트'!B:B,MATCH("https://skinnonews.com"&amp;A4802,'기사 리스트'!C:C,0)))</f>
        <v/>
      </c>
    </row>
    <row r="4803" spans="1:10">
      <c r="A4803" s="30" t="s">
        <v>4191</v>
      </c>
      <c r="B4803" s="30" t="s">
        <v>2911</v>
      </c>
      <c r="C4803" s="30">
        <v>1</v>
      </c>
      <c r="D4803" s="30">
        <v>1</v>
      </c>
      <c r="F4803" s="24" t="str">
        <f>IFERROR(MATCH(A4803,기사별유입!$J$3:$J$3072,0),"")</f>
        <v/>
      </c>
      <c r="G4803" s="24" t="str">
        <f>IF(F4803="","",F4803&amp;"@"&amp;COUNTIF($F$1:F4803,F4803))</f>
        <v/>
      </c>
      <c r="H4803" s="24" t="str">
        <f t="shared" ref="H4803:H4866" si="75">IF(B4803="naver","Naver 검색",IF(B4803="google","Google 검색",IF(B4803="(direct)","직접유입",UPPER(LEFT(B4803,1))&amp;MID(B4803,2,99))))</f>
        <v>Naver 검색</v>
      </c>
      <c r="J4803" s="24" t="str">
        <f>IF(F4803="","",INDEX('기사 리스트'!B:B,MATCH("https://skinnonews.com"&amp;A4803,'기사 리스트'!C:C,0)))</f>
        <v/>
      </c>
    </row>
    <row r="4804" spans="1:10">
      <c r="A4804" s="30" t="s">
        <v>4192</v>
      </c>
      <c r="B4804" s="30" t="s">
        <v>2910</v>
      </c>
      <c r="C4804" s="30">
        <v>1</v>
      </c>
      <c r="D4804" s="30">
        <v>1</v>
      </c>
      <c r="F4804" s="24" t="str">
        <f>IFERROR(MATCH(A4804,기사별유입!$J$3:$J$3072,0),"")</f>
        <v/>
      </c>
      <c r="G4804" s="24" t="str">
        <f>IF(F4804="","",F4804&amp;"@"&amp;COUNTIF($F$1:F4804,F4804))</f>
        <v/>
      </c>
      <c r="H4804" s="24" t="str">
        <f t="shared" si="75"/>
        <v>Google 검색</v>
      </c>
      <c r="J4804" s="24" t="str">
        <f>IF(F4804="","",INDEX('기사 리스트'!B:B,MATCH("https://skinnonews.com"&amp;A4804,'기사 리스트'!C:C,0)))</f>
        <v/>
      </c>
    </row>
    <row r="4805" spans="1:10">
      <c r="A4805" s="30" t="s">
        <v>4193</v>
      </c>
      <c r="B4805" s="30" t="s">
        <v>2910</v>
      </c>
      <c r="C4805" s="30">
        <v>1</v>
      </c>
      <c r="D4805" s="30">
        <v>1</v>
      </c>
      <c r="F4805" s="24" t="str">
        <f>IFERROR(MATCH(A4805,기사별유입!$J$3:$J$3072,0),"")</f>
        <v/>
      </c>
      <c r="G4805" s="24" t="str">
        <f>IF(F4805="","",F4805&amp;"@"&amp;COUNTIF($F$1:F4805,F4805))</f>
        <v/>
      </c>
      <c r="H4805" s="24" t="str">
        <f t="shared" si="75"/>
        <v>Google 검색</v>
      </c>
      <c r="J4805" s="24" t="str">
        <f>IF(F4805="","",INDEX('기사 리스트'!B:B,MATCH("https://skinnonews.com"&amp;A4805,'기사 리스트'!C:C,0)))</f>
        <v/>
      </c>
    </row>
    <row r="4806" spans="1:10">
      <c r="A4806" s="30" t="s">
        <v>1692</v>
      </c>
      <c r="B4806" s="30" t="s">
        <v>2925</v>
      </c>
      <c r="C4806" s="30">
        <v>1</v>
      </c>
      <c r="D4806" s="30">
        <v>1</v>
      </c>
      <c r="F4806" s="24" t="str">
        <f>IFERROR(MATCH(A4806,기사별유입!$J$3:$J$3072,0),"")</f>
        <v/>
      </c>
      <c r="G4806" s="24" t="str">
        <f>IF(F4806="","",F4806&amp;"@"&amp;COUNTIF($F$1:F4806,F4806))</f>
        <v/>
      </c>
      <c r="H4806" s="24" t="str">
        <f t="shared" si="75"/>
        <v>Naver.com</v>
      </c>
      <c r="J4806" s="24" t="str">
        <f>IF(F4806="","",INDEX('기사 리스트'!B:B,MATCH("https://skinnonews.com"&amp;A4806,'기사 리스트'!C:C,0)))</f>
        <v/>
      </c>
    </row>
    <row r="4807" spans="1:10">
      <c r="A4807" s="30" t="s">
        <v>2621</v>
      </c>
      <c r="B4807" s="30" t="s">
        <v>2963</v>
      </c>
      <c r="C4807" s="30">
        <v>1</v>
      </c>
      <c r="D4807" s="30">
        <v>1</v>
      </c>
      <c r="F4807" s="24" t="str">
        <f>IFERROR(MATCH(A4807,기사별유입!$J$3:$J$3072,0),"")</f>
        <v/>
      </c>
      <c r="G4807" s="24" t="str">
        <f>IF(F4807="","",F4807&amp;"@"&amp;COUNTIF($F$1:F4807,F4807))</f>
        <v/>
      </c>
      <c r="H4807" s="24" t="str">
        <f t="shared" si="75"/>
        <v>Daum</v>
      </c>
      <c r="J4807" s="24" t="str">
        <f>IF(F4807="","",INDEX('기사 리스트'!B:B,MATCH("https://skinnonews.com"&amp;A4807,'기사 리스트'!C:C,0)))</f>
        <v/>
      </c>
    </row>
    <row r="4808" spans="1:10">
      <c r="A4808" s="30" t="s">
        <v>2621</v>
      </c>
      <c r="B4808" s="30" t="s">
        <v>2910</v>
      </c>
      <c r="C4808" s="30">
        <v>1</v>
      </c>
      <c r="D4808" s="30">
        <v>1</v>
      </c>
      <c r="F4808" s="24" t="str">
        <f>IFERROR(MATCH(A4808,기사별유입!$J$3:$J$3072,0),"")</f>
        <v/>
      </c>
      <c r="G4808" s="24" t="str">
        <f>IF(F4808="","",F4808&amp;"@"&amp;COUNTIF($F$1:F4808,F4808))</f>
        <v/>
      </c>
      <c r="H4808" s="24" t="str">
        <f t="shared" si="75"/>
        <v>Google 검색</v>
      </c>
      <c r="J4808" s="24" t="str">
        <f>IF(F4808="","",INDEX('기사 리스트'!B:B,MATCH("https://skinnonews.com"&amp;A4808,'기사 리스트'!C:C,0)))</f>
        <v/>
      </c>
    </row>
    <row r="4809" spans="1:10">
      <c r="A4809" s="30" t="s">
        <v>4194</v>
      </c>
      <c r="B4809" s="30" t="s">
        <v>2925</v>
      </c>
      <c r="C4809" s="30">
        <v>1</v>
      </c>
      <c r="D4809" s="30">
        <v>1</v>
      </c>
      <c r="F4809" s="24" t="str">
        <f>IFERROR(MATCH(A4809,기사별유입!$J$3:$J$3072,0),"")</f>
        <v/>
      </c>
      <c r="G4809" s="24" t="str">
        <f>IF(F4809="","",F4809&amp;"@"&amp;COUNTIF($F$1:F4809,F4809))</f>
        <v/>
      </c>
      <c r="H4809" s="24" t="str">
        <f t="shared" si="75"/>
        <v>Naver.com</v>
      </c>
      <c r="J4809" s="24" t="str">
        <f>IF(F4809="","",INDEX('기사 리스트'!B:B,MATCH("https://skinnonews.com"&amp;A4809,'기사 리스트'!C:C,0)))</f>
        <v/>
      </c>
    </row>
    <row r="4810" spans="1:10">
      <c r="A4810" s="30" t="s">
        <v>1376</v>
      </c>
      <c r="B4810" s="30" t="s">
        <v>2911</v>
      </c>
      <c r="C4810" s="30">
        <v>1</v>
      </c>
      <c r="D4810" s="30">
        <v>1</v>
      </c>
      <c r="F4810" s="24" t="str">
        <f>IFERROR(MATCH(A4810,기사별유입!$J$3:$J$3072,0),"")</f>
        <v/>
      </c>
      <c r="G4810" s="24" t="str">
        <f>IF(F4810="","",F4810&amp;"@"&amp;COUNTIF($F$1:F4810,F4810))</f>
        <v/>
      </c>
      <c r="H4810" s="24" t="str">
        <f t="shared" si="75"/>
        <v>Naver 검색</v>
      </c>
      <c r="J4810" s="24" t="str">
        <f>IF(F4810="","",INDEX('기사 리스트'!B:B,MATCH("https://skinnonews.com"&amp;A4810,'기사 리스트'!C:C,0)))</f>
        <v/>
      </c>
    </row>
    <row r="4811" spans="1:10">
      <c r="A4811" s="30" t="s">
        <v>4195</v>
      </c>
      <c r="B4811" s="30" t="s">
        <v>2910</v>
      </c>
      <c r="C4811" s="30">
        <v>1</v>
      </c>
      <c r="D4811" s="30">
        <v>1</v>
      </c>
      <c r="F4811" s="24" t="str">
        <f>IFERROR(MATCH(A4811,기사별유입!$J$3:$J$3072,0),"")</f>
        <v/>
      </c>
      <c r="G4811" s="24" t="str">
        <f>IF(F4811="","",F4811&amp;"@"&amp;COUNTIF($F$1:F4811,F4811))</f>
        <v/>
      </c>
      <c r="H4811" s="24" t="str">
        <f t="shared" si="75"/>
        <v>Google 검색</v>
      </c>
      <c r="J4811" s="24" t="str">
        <f>IF(F4811="","",INDEX('기사 리스트'!B:B,MATCH("https://skinnonews.com"&amp;A4811,'기사 리스트'!C:C,0)))</f>
        <v/>
      </c>
    </row>
    <row r="4812" spans="1:10">
      <c r="A4812" s="30" t="s">
        <v>1524</v>
      </c>
      <c r="B4812" s="30" t="s">
        <v>2911</v>
      </c>
      <c r="C4812" s="30">
        <v>1</v>
      </c>
      <c r="D4812" s="30">
        <v>1</v>
      </c>
      <c r="F4812" s="24" t="str">
        <f>IFERROR(MATCH(A4812,기사별유입!$J$3:$J$3072,0),"")</f>
        <v/>
      </c>
      <c r="G4812" s="24" t="str">
        <f>IF(F4812="","",F4812&amp;"@"&amp;COUNTIF($F$1:F4812,F4812))</f>
        <v/>
      </c>
      <c r="H4812" s="24" t="str">
        <f t="shared" si="75"/>
        <v>Naver 검색</v>
      </c>
      <c r="J4812" s="24" t="str">
        <f>IF(F4812="","",INDEX('기사 리스트'!B:B,MATCH("https://skinnonews.com"&amp;A4812,'기사 리스트'!C:C,0)))</f>
        <v/>
      </c>
    </row>
    <row r="4813" spans="1:10">
      <c r="A4813" s="30" t="s">
        <v>2843</v>
      </c>
      <c r="B4813" s="30" t="s">
        <v>2910</v>
      </c>
      <c r="C4813" s="30">
        <v>1</v>
      </c>
      <c r="D4813" s="30">
        <v>1</v>
      </c>
      <c r="F4813" s="24" t="str">
        <f>IFERROR(MATCH(A4813,기사별유입!$J$3:$J$3072,0),"")</f>
        <v/>
      </c>
      <c r="G4813" s="24" t="str">
        <f>IF(F4813="","",F4813&amp;"@"&amp;COUNTIF($F$1:F4813,F4813))</f>
        <v/>
      </c>
      <c r="H4813" s="24" t="str">
        <f t="shared" si="75"/>
        <v>Google 검색</v>
      </c>
      <c r="J4813" s="24" t="str">
        <f>IF(F4813="","",INDEX('기사 리스트'!B:B,MATCH("https://skinnonews.com"&amp;A4813,'기사 리스트'!C:C,0)))</f>
        <v/>
      </c>
    </row>
    <row r="4814" spans="1:10">
      <c r="A4814" s="30" t="s">
        <v>2843</v>
      </c>
      <c r="B4814" s="30" t="s">
        <v>2939</v>
      </c>
      <c r="C4814" s="30">
        <v>1</v>
      </c>
      <c r="D4814" s="30">
        <v>1</v>
      </c>
      <c r="F4814" s="24" t="str">
        <f>IFERROR(MATCH(A4814,기사별유입!$J$3:$J$3072,0),"")</f>
        <v/>
      </c>
      <c r="G4814" s="24" t="str">
        <f>IF(F4814="","",F4814&amp;"@"&amp;COUNTIF($F$1:F4814,F4814))</f>
        <v/>
      </c>
      <c r="H4814" s="24" t="str">
        <f t="shared" si="75"/>
        <v>Youtube.com</v>
      </c>
      <c r="J4814" s="24" t="str">
        <f>IF(F4814="","",INDEX('기사 리스트'!B:B,MATCH("https://skinnonews.com"&amp;A4814,'기사 리스트'!C:C,0)))</f>
        <v/>
      </c>
    </row>
    <row r="4815" spans="1:10">
      <c r="A4815" s="30" t="s">
        <v>2844</v>
      </c>
      <c r="B4815" s="30" t="s">
        <v>2910</v>
      </c>
      <c r="C4815" s="30">
        <v>1</v>
      </c>
      <c r="D4815" s="30">
        <v>1</v>
      </c>
      <c r="F4815" s="24" t="str">
        <f>IFERROR(MATCH(A4815,기사별유입!$J$3:$J$3072,0),"")</f>
        <v/>
      </c>
      <c r="G4815" s="24" t="str">
        <f>IF(F4815="","",F4815&amp;"@"&amp;COUNTIF($F$1:F4815,F4815))</f>
        <v/>
      </c>
      <c r="H4815" s="24" t="str">
        <f t="shared" si="75"/>
        <v>Google 검색</v>
      </c>
      <c r="J4815" s="24" t="str">
        <f>IF(F4815="","",INDEX('기사 리스트'!B:B,MATCH("https://skinnonews.com"&amp;A4815,'기사 리스트'!C:C,0)))</f>
        <v/>
      </c>
    </row>
    <row r="4816" spans="1:10">
      <c r="A4816" s="30" t="s">
        <v>4196</v>
      </c>
      <c r="B4816" s="30" t="s">
        <v>2910</v>
      </c>
      <c r="C4816" s="30">
        <v>1</v>
      </c>
      <c r="D4816" s="30">
        <v>1</v>
      </c>
      <c r="F4816" s="24" t="str">
        <f>IFERROR(MATCH(A4816,기사별유입!$J$3:$J$3072,0),"")</f>
        <v/>
      </c>
      <c r="G4816" s="24" t="str">
        <f>IF(F4816="","",F4816&amp;"@"&amp;COUNTIF($F$1:F4816,F4816))</f>
        <v/>
      </c>
      <c r="H4816" s="24" t="str">
        <f t="shared" si="75"/>
        <v>Google 검색</v>
      </c>
      <c r="J4816" s="24" t="str">
        <f>IF(F4816="","",INDEX('기사 리스트'!B:B,MATCH("https://skinnonews.com"&amp;A4816,'기사 리스트'!C:C,0)))</f>
        <v/>
      </c>
    </row>
    <row r="4817" spans="1:10">
      <c r="A4817" s="30" t="s">
        <v>4197</v>
      </c>
      <c r="B4817" s="30" t="s">
        <v>2911</v>
      </c>
      <c r="C4817" s="30">
        <v>1</v>
      </c>
      <c r="D4817" s="30">
        <v>1</v>
      </c>
      <c r="F4817" s="24" t="str">
        <f>IFERROR(MATCH(A4817,기사별유입!$J$3:$J$3072,0),"")</f>
        <v/>
      </c>
      <c r="G4817" s="24" t="str">
        <f>IF(F4817="","",F4817&amp;"@"&amp;COUNTIF($F$1:F4817,F4817))</f>
        <v/>
      </c>
      <c r="H4817" s="24" t="str">
        <f t="shared" si="75"/>
        <v>Naver 검색</v>
      </c>
      <c r="J4817" s="24" t="str">
        <f>IF(F4817="","",INDEX('기사 리스트'!B:B,MATCH("https://skinnonews.com"&amp;A4817,'기사 리스트'!C:C,0)))</f>
        <v/>
      </c>
    </row>
    <row r="4818" spans="1:10">
      <c r="A4818" s="30" t="s">
        <v>2461</v>
      </c>
      <c r="B4818" s="30" t="s">
        <v>2910</v>
      </c>
      <c r="C4818" s="30">
        <v>1</v>
      </c>
      <c r="D4818" s="30">
        <v>1</v>
      </c>
      <c r="F4818" s="24" t="str">
        <f>IFERROR(MATCH(A4818,기사별유입!$J$3:$J$3072,0),"")</f>
        <v/>
      </c>
      <c r="G4818" s="24" t="str">
        <f>IF(F4818="","",F4818&amp;"@"&amp;COUNTIF($F$1:F4818,F4818))</f>
        <v/>
      </c>
      <c r="H4818" s="24" t="str">
        <f t="shared" si="75"/>
        <v>Google 검색</v>
      </c>
      <c r="J4818" s="24" t="str">
        <f>IF(F4818="","",INDEX('기사 리스트'!B:B,MATCH("https://skinnonews.com"&amp;A4818,'기사 리스트'!C:C,0)))</f>
        <v/>
      </c>
    </row>
    <row r="4819" spans="1:10">
      <c r="A4819" s="30" t="s">
        <v>2461</v>
      </c>
      <c r="B4819" s="30" t="s">
        <v>2911</v>
      </c>
      <c r="C4819" s="30">
        <v>1</v>
      </c>
      <c r="D4819" s="30">
        <v>1</v>
      </c>
      <c r="F4819" s="24" t="str">
        <f>IFERROR(MATCH(A4819,기사별유입!$J$3:$J$3072,0),"")</f>
        <v/>
      </c>
      <c r="G4819" s="24" t="str">
        <f>IF(F4819="","",F4819&amp;"@"&amp;COUNTIF($F$1:F4819,F4819))</f>
        <v/>
      </c>
      <c r="H4819" s="24" t="str">
        <f t="shared" si="75"/>
        <v>Naver 검색</v>
      </c>
      <c r="J4819" s="24" t="str">
        <f>IF(F4819="","",INDEX('기사 리스트'!B:B,MATCH("https://skinnonews.com"&amp;A4819,'기사 리스트'!C:C,0)))</f>
        <v/>
      </c>
    </row>
    <row r="4820" spans="1:10">
      <c r="A4820" s="30" t="s">
        <v>4198</v>
      </c>
      <c r="B4820" s="30" t="s">
        <v>2910</v>
      </c>
      <c r="C4820" s="30">
        <v>1</v>
      </c>
      <c r="D4820" s="30">
        <v>1</v>
      </c>
      <c r="F4820" s="24" t="str">
        <f>IFERROR(MATCH(A4820,기사별유입!$J$3:$J$3072,0),"")</f>
        <v/>
      </c>
      <c r="G4820" s="24" t="str">
        <f>IF(F4820="","",F4820&amp;"@"&amp;COUNTIF($F$1:F4820,F4820))</f>
        <v/>
      </c>
      <c r="H4820" s="24" t="str">
        <f t="shared" si="75"/>
        <v>Google 검색</v>
      </c>
      <c r="J4820" s="24" t="str">
        <f>IF(F4820="","",INDEX('기사 리스트'!B:B,MATCH("https://skinnonews.com"&amp;A4820,'기사 리스트'!C:C,0)))</f>
        <v/>
      </c>
    </row>
    <row r="4821" spans="1:10">
      <c r="A4821" s="30" t="s">
        <v>1596</v>
      </c>
      <c r="B4821" s="30" t="s">
        <v>2909</v>
      </c>
      <c r="C4821" s="30">
        <v>1</v>
      </c>
      <c r="D4821" s="30">
        <v>1</v>
      </c>
      <c r="F4821" s="24" t="str">
        <f>IFERROR(MATCH(A4821,기사별유입!$J$3:$J$3072,0),"")</f>
        <v/>
      </c>
      <c r="G4821" s="24" t="str">
        <f>IF(F4821="","",F4821&amp;"@"&amp;COUNTIF($F$1:F4821,F4821))</f>
        <v/>
      </c>
      <c r="H4821" s="24" t="str">
        <f t="shared" si="75"/>
        <v>직접유입</v>
      </c>
      <c r="J4821" s="24" t="str">
        <f>IF(F4821="","",INDEX('기사 리스트'!B:B,MATCH("https://skinnonews.com"&amp;A4821,'기사 리스트'!C:C,0)))</f>
        <v/>
      </c>
    </row>
    <row r="4822" spans="1:10">
      <c r="A4822" s="30" t="s">
        <v>1596</v>
      </c>
      <c r="B4822" s="30" t="s">
        <v>2925</v>
      </c>
      <c r="C4822" s="30">
        <v>1</v>
      </c>
      <c r="D4822" s="30">
        <v>1</v>
      </c>
      <c r="F4822" s="24" t="str">
        <f>IFERROR(MATCH(A4822,기사별유입!$J$3:$J$3072,0),"")</f>
        <v/>
      </c>
      <c r="G4822" s="24" t="str">
        <f>IF(F4822="","",F4822&amp;"@"&amp;COUNTIF($F$1:F4822,F4822))</f>
        <v/>
      </c>
      <c r="H4822" s="24" t="str">
        <f t="shared" si="75"/>
        <v>Naver.com</v>
      </c>
      <c r="J4822" s="24" t="str">
        <f>IF(F4822="","",INDEX('기사 리스트'!B:B,MATCH("https://skinnonews.com"&amp;A4822,'기사 리스트'!C:C,0)))</f>
        <v/>
      </c>
    </row>
    <row r="4823" spans="1:10">
      <c r="A4823" s="30" t="s">
        <v>1791</v>
      </c>
      <c r="B4823" s="30" t="s">
        <v>2911</v>
      </c>
      <c r="C4823" s="30">
        <v>1</v>
      </c>
      <c r="D4823" s="30">
        <v>1</v>
      </c>
      <c r="F4823" s="24" t="str">
        <f>IFERROR(MATCH(A4823,기사별유입!$J$3:$J$3072,0),"")</f>
        <v/>
      </c>
      <c r="G4823" s="24" t="str">
        <f>IF(F4823="","",F4823&amp;"@"&amp;COUNTIF($F$1:F4823,F4823))</f>
        <v/>
      </c>
      <c r="H4823" s="24" t="str">
        <f t="shared" si="75"/>
        <v>Naver 검색</v>
      </c>
      <c r="J4823" s="24" t="str">
        <f>IF(F4823="","",INDEX('기사 리스트'!B:B,MATCH("https://skinnonews.com"&amp;A4823,'기사 리스트'!C:C,0)))</f>
        <v/>
      </c>
    </row>
    <row r="4824" spans="1:10">
      <c r="A4824" s="30" t="s">
        <v>1311</v>
      </c>
      <c r="B4824" s="30" t="s">
        <v>2909</v>
      </c>
      <c r="C4824" s="30">
        <v>1</v>
      </c>
      <c r="D4824" s="30">
        <v>1</v>
      </c>
      <c r="F4824" s="24" t="str">
        <f>IFERROR(MATCH(A4824,기사별유입!$J$3:$J$3072,0),"")</f>
        <v/>
      </c>
      <c r="G4824" s="24" t="str">
        <f>IF(F4824="","",F4824&amp;"@"&amp;COUNTIF($F$1:F4824,F4824))</f>
        <v/>
      </c>
      <c r="H4824" s="24" t="str">
        <f t="shared" si="75"/>
        <v>직접유입</v>
      </c>
      <c r="J4824" s="24" t="str">
        <f>IF(F4824="","",INDEX('기사 리스트'!B:B,MATCH("https://skinnonews.com"&amp;A4824,'기사 리스트'!C:C,0)))</f>
        <v/>
      </c>
    </row>
    <row r="4825" spans="1:10">
      <c r="A4825" s="30" t="s">
        <v>1311</v>
      </c>
      <c r="B4825" s="30" t="s">
        <v>3413</v>
      </c>
      <c r="C4825" s="30">
        <v>1</v>
      </c>
      <c r="D4825" s="30">
        <v>1</v>
      </c>
      <c r="F4825" s="24" t="str">
        <f>IFERROR(MATCH(A4825,기사별유입!$J$3:$J$3072,0),"")</f>
        <v/>
      </c>
      <c r="G4825" s="24" t="str">
        <f>IF(F4825="","",F4825&amp;"@"&amp;COUNTIF($F$1:F4825,F4825))</f>
        <v/>
      </c>
      <c r="H4825" s="24" t="str">
        <f t="shared" si="75"/>
        <v>Chatgpt.com</v>
      </c>
      <c r="J4825" s="24" t="str">
        <f>IF(F4825="","",INDEX('기사 리스트'!B:B,MATCH("https://skinnonews.com"&amp;A4825,'기사 리스트'!C:C,0)))</f>
        <v/>
      </c>
    </row>
    <row r="4826" spans="1:10">
      <c r="A4826" s="30" t="s">
        <v>1311</v>
      </c>
      <c r="B4826" s="30" t="s">
        <v>2935</v>
      </c>
      <c r="C4826" s="30">
        <v>1</v>
      </c>
      <c r="D4826" s="30">
        <v>1</v>
      </c>
      <c r="F4826" s="24" t="str">
        <f>IFERROR(MATCH(A4826,기사별유입!$J$3:$J$3072,0),"")</f>
        <v/>
      </c>
      <c r="G4826" s="24" t="str">
        <f>IF(F4826="","",F4826&amp;"@"&amp;COUNTIF($F$1:F4826,F4826))</f>
        <v/>
      </c>
      <c r="H4826" s="24" t="str">
        <f t="shared" si="75"/>
        <v>M.search.naver.com</v>
      </c>
      <c r="J4826" s="24" t="str">
        <f>IF(F4826="","",INDEX('기사 리스트'!B:B,MATCH("https://skinnonews.com"&amp;A4826,'기사 리스트'!C:C,0)))</f>
        <v/>
      </c>
    </row>
    <row r="4827" spans="1:10">
      <c r="A4827" s="30" t="s">
        <v>1311</v>
      </c>
      <c r="B4827" s="30" t="s">
        <v>2911</v>
      </c>
      <c r="C4827" s="30">
        <v>1</v>
      </c>
      <c r="D4827" s="30">
        <v>1</v>
      </c>
      <c r="F4827" s="24" t="str">
        <f>IFERROR(MATCH(A4827,기사별유입!$J$3:$J$3072,0),"")</f>
        <v/>
      </c>
      <c r="G4827" s="24" t="str">
        <f>IF(F4827="","",F4827&amp;"@"&amp;COUNTIF($F$1:F4827,F4827))</f>
        <v/>
      </c>
      <c r="H4827" s="24" t="str">
        <f t="shared" si="75"/>
        <v>Naver 검색</v>
      </c>
      <c r="J4827" s="24" t="str">
        <f>IF(F4827="","",INDEX('기사 리스트'!B:B,MATCH("https://skinnonews.com"&amp;A4827,'기사 리스트'!C:C,0)))</f>
        <v/>
      </c>
    </row>
    <row r="4828" spans="1:10">
      <c r="A4828" s="30" t="s">
        <v>1880</v>
      </c>
      <c r="B4828" s="30" t="s">
        <v>2925</v>
      </c>
      <c r="C4828" s="30">
        <v>1</v>
      </c>
      <c r="D4828" s="30">
        <v>1</v>
      </c>
      <c r="F4828" s="24" t="str">
        <f>IFERROR(MATCH(A4828,기사별유입!$J$3:$J$3072,0),"")</f>
        <v/>
      </c>
      <c r="G4828" s="24" t="str">
        <f>IF(F4828="","",F4828&amp;"@"&amp;COUNTIF($F$1:F4828,F4828))</f>
        <v/>
      </c>
      <c r="H4828" s="24" t="str">
        <f t="shared" si="75"/>
        <v>Naver.com</v>
      </c>
      <c r="J4828" s="24" t="str">
        <f>IF(F4828="","",INDEX('기사 리스트'!B:B,MATCH("https://skinnonews.com"&amp;A4828,'기사 리스트'!C:C,0)))</f>
        <v/>
      </c>
    </row>
    <row r="4829" spans="1:10">
      <c r="A4829" s="30" t="s">
        <v>4199</v>
      </c>
      <c r="B4829" s="30" t="s">
        <v>2910</v>
      </c>
      <c r="C4829" s="30">
        <v>1</v>
      </c>
      <c r="D4829" s="30">
        <v>1</v>
      </c>
      <c r="F4829" s="24" t="str">
        <f>IFERROR(MATCH(A4829,기사별유입!$J$3:$J$3072,0),"")</f>
        <v/>
      </c>
      <c r="G4829" s="24" t="str">
        <f>IF(F4829="","",F4829&amp;"@"&amp;COUNTIF($F$1:F4829,F4829))</f>
        <v/>
      </c>
      <c r="H4829" s="24" t="str">
        <f t="shared" si="75"/>
        <v>Google 검색</v>
      </c>
      <c r="J4829" s="24" t="str">
        <f>IF(F4829="","",INDEX('기사 리스트'!B:B,MATCH("https://skinnonews.com"&amp;A4829,'기사 리스트'!C:C,0)))</f>
        <v/>
      </c>
    </row>
    <row r="4830" spans="1:10">
      <c r="A4830" s="30" t="s">
        <v>2847</v>
      </c>
      <c r="B4830" s="30" t="s">
        <v>2909</v>
      </c>
      <c r="C4830" s="30">
        <v>1</v>
      </c>
      <c r="D4830" s="30">
        <v>1</v>
      </c>
      <c r="F4830" s="24" t="str">
        <f>IFERROR(MATCH(A4830,기사별유입!$J$3:$J$3072,0),"")</f>
        <v/>
      </c>
      <c r="G4830" s="24" t="str">
        <f>IF(F4830="","",F4830&amp;"@"&amp;COUNTIF($F$1:F4830,F4830))</f>
        <v/>
      </c>
      <c r="H4830" s="24" t="str">
        <f t="shared" si="75"/>
        <v>직접유입</v>
      </c>
      <c r="J4830" s="24" t="str">
        <f>IF(F4830="","",INDEX('기사 리스트'!B:B,MATCH("https://skinnonews.com"&amp;A4830,'기사 리스트'!C:C,0)))</f>
        <v/>
      </c>
    </row>
    <row r="4831" spans="1:10">
      <c r="A4831" s="30" t="s">
        <v>2847</v>
      </c>
      <c r="B4831" s="30" t="s">
        <v>2910</v>
      </c>
      <c r="C4831" s="30">
        <v>1</v>
      </c>
      <c r="D4831" s="30">
        <v>1</v>
      </c>
      <c r="F4831" s="24" t="str">
        <f>IFERROR(MATCH(A4831,기사별유입!$J$3:$J$3072,0),"")</f>
        <v/>
      </c>
      <c r="G4831" s="24" t="str">
        <f>IF(F4831="","",F4831&amp;"@"&amp;COUNTIF($F$1:F4831,F4831))</f>
        <v/>
      </c>
      <c r="H4831" s="24" t="str">
        <f t="shared" si="75"/>
        <v>Google 검색</v>
      </c>
      <c r="J4831" s="24" t="str">
        <f>IF(F4831="","",INDEX('기사 리스트'!B:B,MATCH("https://skinnonews.com"&amp;A4831,'기사 리스트'!C:C,0)))</f>
        <v/>
      </c>
    </row>
    <row r="4832" spans="1:10">
      <c r="A4832" s="30" t="s">
        <v>4200</v>
      </c>
      <c r="B4832" s="30" t="s">
        <v>2909</v>
      </c>
      <c r="C4832" s="30">
        <v>1</v>
      </c>
      <c r="D4832" s="30">
        <v>1</v>
      </c>
      <c r="F4832" s="24" t="str">
        <f>IFERROR(MATCH(A4832,기사별유입!$J$3:$J$3072,0),"")</f>
        <v/>
      </c>
      <c r="G4832" s="24" t="str">
        <f>IF(F4832="","",F4832&amp;"@"&amp;COUNTIF($F$1:F4832,F4832))</f>
        <v/>
      </c>
      <c r="H4832" s="24" t="str">
        <f t="shared" si="75"/>
        <v>직접유입</v>
      </c>
      <c r="J4832" s="24" t="str">
        <f>IF(F4832="","",INDEX('기사 리스트'!B:B,MATCH("https://skinnonews.com"&amp;A4832,'기사 리스트'!C:C,0)))</f>
        <v/>
      </c>
    </row>
    <row r="4833" spans="1:10">
      <c r="A4833" s="30" t="s">
        <v>3223</v>
      </c>
      <c r="B4833" s="30" t="s">
        <v>2910</v>
      </c>
      <c r="C4833" s="30">
        <v>1</v>
      </c>
      <c r="D4833" s="30">
        <v>1</v>
      </c>
      <c r="F4833" s="24" t="str">
        <f>IFERROR(MATCH(A4833,기사별유입!$J$3:$J$3072,0),"")</f>
        <v/>
      </c>
      <c r="G4833" s="24" t="str">
        <f>IF(F4833="","",F4833&amp;"@"&amp;COUNTIF($F$1:F4833,F4833))</f>
        <v/>
      </c>
      <c r="H4833" s="24" t="str">
        <f t="shared" si="75"/>
        <v>Google 검색</v>
      </c>
      <c r="J4833" s="24" t="str">
        <f>IF(F4833="","",INDEX('기사 리스트'!B:B,MATCH("https://skinnonews.com"&amp;A4833,'기사 리스트'!C:C,0)))</f>
        <v/>
      </c>
    </row>
    <row r="4834" spans="1:10">
      <c r="A4834" s="30" t="s">
        <v>4201</v>
      </c>
      <c r="B4834" s="30" t="s">
        <v>2910</v>
      </c>
      <c r="C4834" s="30">
        <v>1</v>
      </c>
      <c r="D4834" s="30">
        <v>1</v>
      </c>
      <c r="F4834" s="24" t="str">
        <f>IFERROR(MATCH(A4834,기사별유입!$J$3:$J$3072,0),"")</f>
        <v/>
      </c>
      <c r="G4834" s="24" t="str">
        <f>IF(F4834="","",F4834&amp;"@"&amp;COUNTIF($F$1:F4834,F4834))</f>
        <v/>
      </c>
      <c r="H4834" s="24" t="str">
        <f t="shared" si="75"/>
        <v>Google 검색</v>
      </c>
      <c r="J4834" s="24" t="str">
        <f>IF(F4834="","",INDEX('기사 리스트'!B:B,MATCH("https://skinnonews.com"&amp;A4834,'기사 리스트'!C:C,0)))</f>
        <v/>
      </c>
    </row>
    <row r="4835" spans="1:10">
      <c r="A4835" s="30" t="s">
        <v>2848</v>
      </c>
      <c r="B4835" s="30" t="s">
        <v>2925</v>
      </c>
      <c r="C4835" s="30">
        <v>1</v>
      </c>
      <c r="D4835" s="30">
        <v>1</v>
      </c>
      <c r="F4835" s="24" t="str">
        <f>IFERROR(MATCH(A4835,기사별유입!$J$3:$J$3072,0),"")</f>
        <v/>
      </c>
      <c r="G4835" s="24" t="str">
        <f>IF(F4835="","",F4835&amp;"@"&amp;COUNTIF($F$1:F4835,F4835))</f>
        <v/>
      </c>
      <c r="H4835" s="24" t="str">
        <f t="shared" si="75"/>
        <v>Naver.com</v>
      </c>
      <c r="J4835" s="24" t="str">
        <f>IF(F4835="","",INDEX('기사 리스트'!B:B,MATCH("https://skinnonews.com"&amp;A4835,'기사 리스트'!C:C,0)))</f>
        <v/>
      </c>
    </row>
    <row r="4836" spans="1:10">
      <c r="A4836" s="30" t="s">
        <v>2462</v>
      </c>
      <c r="B4836" s="30" t="s">
        <v>2910</v>
      </c>
      <c r="C4836" s="30">
        <v>1</v>
      </c>
      <c r="D4836" s="30">
        <v>1</v>
      </c>
      <c r="F4836" s="24" t="str">
        <f>IFERROR(MATCH(A4836,기사별유입!$J$3:$J$3072,0),"")</f>
        <v/>
      </c>
      <c r="G4836" s="24" t="str">
        <f>IF(F4836="","",F4836&amp;"@"&amp;COUNTIF($F$1:F4836,F4836))</f>
        <v/>
      </c>
      <c r="H4836" s="24" t="str">
        <f t="shared" si="75"/>
        <v>Google 검색</v>
      </c>
      <c r="J4836" s="24" t="str">
        <f>IF(F4836="","",INDEX('기사 리스트'!B:B,MATCH("https://skinnonews.com"&amp;A4836,'기사 리스트'!C:C,0)))</f>
        <v/>
      </c>
    </row>
    <row r="4837" spans="1:10">
      <c r="A4837" s="30" t="s">
        <v>3763</v>
      </c>
      <c r="B4837" s="30" t="s">
        <v>2910</v>
      </c>
      <c r="C4837" s="30">
        <v>1</v>
      </c>
      <c r="D4837" s="30">
        <v>1</v>
      </c>
      <c r="F4837" s="24" t="str">
        <f>IFERROR(MATCH(A4837,기사별유입!$J$3:$J$3072,0),"")</f>
        <v/>
      </c>
      <c r="G4837" s="24" t="str">
        <f>IF(F4837="","",F4837&amp;"@"&amp;COUNTIF($F$1:F4837,F4837))</f>
        <v/>
      </c>
      <c r="H4837" s="24" t="str">
        <f t="shared" si="75"/>
        <v>Google 검색</v>
      </c>
      <c r="J4837" s="24" t="str">
        <f>IF(F4837="","",INDEX('기사 리스트'!B:B,MATCH("https://skinnonews.com"&amp;A4837,'기사 리스트'!C:C,0)))</f>
        <v/>
      </c>
    </row>
    <row r="4838" spans="1:10">
      <c r="A4838" s="30" t="s">
        <v>3763</v>
      </c>
      <c r="B4838" s="30" t="s">
        <v>2911</v>
      </c>
      <c r="C4838" s="30">
        <v>1</v>
      </c>
      <c r="D4838" s="30">
        <v>1</v>
      </c>
      <c r="F4838" s="24" t="str">
        <f>IFERROR(MATCH(A4838,기사별유입!$J$3:$J$3072,0),"")</f>
        <v/>
      </c>
      <c r="G4838" s="24" t="str">
        <f>IF(F4838="","",F4838&amp;"@"&amp;COUNTIF($F$1:F4838,F4838))</f>
        <v/>
      </c>
      <c r="H4838" s="24" t="str">
        <f t="shared" si="75"/>
        <v>Naver 검색</v>
      </c>
      <c r="J4838" s="24" t="str">
        <f>IF(F4838="","",INDEX('기사 리스트'!B:B,MATCH("https://skinnonews.com"&amp;A4838,'기사 리스트'!C:C,0)))</f>
        <v/>
      </c>
    </row>
    <row r="4839" spans="1:10">
      <c r="A4839" s="30" t="s">
        <v>2623</v>
      </c>
      <c r="B4839" s="30" t="s">
        <v>2910</v>
      </c>
      <c r="C4839" s="30">
        <v>1</v>
      </c>
      <c r="D4839" s="30">
        <v>1</v>
      </c>
      <c r="F4839" s="24" t="str">
        <f>IFERROR(MATCH(A4839,기사별유입!$J$3:$J$3072,0),"")</f>
        <v/>
      </c>
      <c r="G4839" s="24" t="str">
        <f>IF(F4839="","",F4839&amp;"@"&amp;COUNTIF($F$1:F4839,F4839))</f>
        <v/>
      </c>
      <c r="H4839" s="24" t="str">
        <f t="shared" si="75"/>
        <v>Google 검색</v>
      </c>
      <c r="J4839" s="24" t="str">
        <f>IF(F4839="","",INDEX('기사 리스트'!B:B,MATCH("https://skinnonews.com"&amp;A4839,'기사 리스트'!C:C,0)))</f>
        <v/>
      </c>
    </row>
    <row r="4840" spans="1:10">
      <c r="A4840" s="30" t="s">
        <v>2850</v>
      </c>
      <c r="B4840" s="30" t="s">
        <v>2910</v>
      </c>
      <c r="C4840" s="30">
        <v>1</v>
      </c>
      <c r="D4840" s="30">
        <v>1</v>
      </c>
      <c r="F4840" s="24" t="str">
        <f>IFERROR(MATCH(A4840,기사별유입!$J$3:$J$3072,0),"")</f>
        <v/>
      </c>
      <c r="G4840" s="24" t="str">
        <f>IF(F4840="","",F4840&amp;"@"&amp;COUNTIF($F$1:F4840,F4840))</f>
        <v/>
      </c>
      <c r="H4840" s="24" t="str">
        <f t="shared" si="75"/>
        <v>Google 검색</v>
      </c>
      <c r="J4840" s="24" t="str">
        <f>IF(F4840="","",INDEX('기사 리스트'!B:B,MATCH("https://skinnonews.com"&amp;A4840,'기사 리스트'!C:C,0)))</f>
        <v/>
      </c>
    </row>
    <row r="4841" spans="1:10">
      <c r="A4841" s="30" t="s">
        <v>4202</v>
      </c>
      <c r="B4841" s="30" t="s">
        <v>2910</v>
      </c>
      <c r="C4841" s="30">
        <v>1</v>
      </c>
      <c r="D4841" s="30">
        <v>1</v>
      </c>
      <c r="F4841" s="24" t="str">
        <f>IFERROR(MATCH(A4841,기사별유입!$J$3:$J$3072,0),"")</f>
        <v/>
      </c>
      <c r="G4841" s="24" t="str">
        <f>IF(F4841="","",F4841&amp;"@"&amp;COUNTIF($F$1:F4841,F4841))</f>
        <v/>
      </c>
      <c r="H4841" s="24" t="str">
        <f t="shared" si="75"/>
        <v>Google 검색</v>
      </c>
      <c r="J4841" s="24" t="str">
        <f>IF(F4841="","",INDEX('기사 리스트'!B:B,MATCH("https://skinnonews.com"&amp;A4841,'기사 리스트'!C:C,0)))</f>
        <v/>
      </c>
    </row>
    <row r="4842" spans="1:10">
      <c r="A4842" s="30" t="s">
        <v>1881</v>
      </c>
      <c r="B4842" s="30" t="s">
        <v>2916</v>
      </c>
      <c r="C4842" s="30">
        <v>1</v>
      </c>
      <c r="D4842" s="30">
        <v>1</v>
      </c>
      <c r="F4842" s="24" t="str">
        <f>IFERROR(MATCH(A4842,기사별유입!$J$3:$J$3072,0),"")</f>
        <v/>
      </c>
      <c r="G4842" s="24" t="str">
        <f>IF(F4842="","",F4842&amp;"@"&amp;COUNTIF($F$1:F4842,F4842))</f>
        <v/>
      </c>
      <c r="H4842" s="24" t="str">
        <f t="shared" si="75"/>
        <v>Bing</v>
      </c>
      <c r="J4842" s="24" t="str">
        <f>IF(F4842="","",INDEX('기사 리스트'!B:B,MATCH("https://skinnonews.com"&amp;A4842,'기사 리스트'!C:C,0)))</f>
        <v/>
      </c>
    </row>
    <row r="4843" spans="1:10">
      <c r="A4843" s="30" t="s">
        <v>1881</v>
      </c>
      <c r="B4843" s="30" t="s">
        <v>2911</v>
      </c>
      <c r="C4843" s="30">
        <v>1</v>
      </c>
      <c r="D4843" s="30">
        <v>1</v>
      </c>
      <c r="F4843" s="24" t="str">
        <f>IFERROR(MATCH(A4843,기사별유입!$J$3:$J$3072,0),"")</f>
        <v/>
      </c>
      <c r="G4843" s="24" t="str">
        <f>IF(F4843="","",F4843&amp;"@"&amp;COUNTIF($F$1:F4843,F4843))</f>
        <v/>
      </c>
      <c r="H4843" s="24" t="str">
        <f t="shared" si="75"/>
        <v>Naver 검색</v>
      </c>
      <c r="J4843" s="24" t="str">
        <f>IF(F4843="","",INDEX('기사 리스트'!B:B,MATCH("https://skinnonews.com"&amp;A4843,'기사 리스트'!C:C,0)))</f>
        <v/>
      </c>
    </row>
    <row r="4844" spans="1:10">
      <c r="A4844" s="30" t="s">
        <v>4203</v>
      </c>
      <c r="B4844" s="30" t="s">
        <v>2911</v>
      </c>
      <c r="C4844" s="30">
        <v>1</v>
      </c>
      <c r="D4844" s="30">
        <v>1</v>
      </c>
      <c r="F4844" s="24" t="str">
        <f>IFERROR(MATCH(A4844,기사별유입!$J$3:$J$3072,0),"")</f>
        <v/>
      </c>
      <c r="G4844" s="24" t="str">
        <f>IF(F4844="","",F4844&amp;"@"&amp;COUNTIF($F$1:F4844,F4844))</f>
        <v/>
      </c>
      <c r="H4844" s="24" t="str">
        <f t="shared" si="75"/>
        <v>Naver 검색</v>
      </c>
      <c r="J4844" s="24" t="str">
        <f>IF(F4844="","",INDEX('기사 리스트'!B:B,MATCH("https://skinnonews.com"&amp;A4844,'기사 리스트'!C:C,0)))</f>
        <v/>
      </c>
    </row>
    <row r="4845" spans="1:10">
      <c r="A4845" s="30" t="s">
        <v>2624</v>
      </c>
      <c r="B4845" s="30" t="s">
        <v>2910</v>
      </c>
      <c r="C4845" s="30">
        <v>1</v>
      </c>
      <c r="D4845" s="30">
        <v>1</v>
      </c>
      <c r="F4845" s="24" t="str">
        <f>IFERROR(MATCH(A4845,기사별유입!$J$3:$J$3072,0),"")</f>
        <v/>
      </c>
      <c r="G4845" s="24" t="str">
        <f>IF(F4845="","",F4845&amp;"@"&amp;COUNTIF($F$1:F4845,F4845))</f>
        <v/>
      </c>
      <c r="H4845" s="24" t="str">
        <f t="shared" si="75"/>
        <v>Google 검색</v>
      </c>
      <c r="J4845" s="24" t="str">
        <f>IF(F4845="","",INDEX('기사 리스트'!B:B,MATCH("https://skinnonews.com"&amp;A4845,'기사 리스트'!C:C,0)))</f>
        <v/>
      </c>
    </row>
    <row r="4846" spans="1:10">
      <c r="A4846" s="30" t="s">
        <v>2334</v>
      </c>
      <c r="B4846" s="30" t="s">
        <v>2946</v>
      </c>
      <c r="C4846" s="30">
        <v>1</v>
      </c>
      <c r="D4846" s="30">
        <v>1</v>
      </c>
      <c r="F4846" s="24" t="str">
        <f>IFERROR(MATCH(A4846,기사별유입!$J$3:$J$3072,0),"")</f>
        <v/>
      </c>
      <c r="G4846" s="24" t="str">
        <f>IF(F4846="","",F4846&amp;"@"&amp;COUNTIF($F$1:F4846,F4846))</f>
        <v/>
      </c>
      <c r="H4846" s="24" t="str">
        <f t="shared" si="75"/>
        <v>(not set)</v>
      </c>
      <c r="J4846" s="24" t="str">
        <f>IF(F4846="","",INDEX('기사 리스트'!B:B,MATCH("https://skinnonews.com"&amp;A4846,'기사 리스트'!C:C,0)))</f>
        <v/>
      </c>
    </row>
    <row r="4847" spans="1:10">
      <c r="A4847" s="30" t="s">
        <v>2851</v>
      </c>
      <c r="B4847" s="30" t="s">
        <v>2910</v>
      </c>
      <c r="C4847" s="30">
        <v>1</v>
      </c>
      <c r="D4847" s="30">
        <v>1</v>
      </c>
      <c r="F4847" s="24" t="str">
        <f>IFERROR(MATCH(A4847,기사별유입!$J$3:$J$3072,0),"")</f>
        <v/>
      </c>
      <c r="G4847" s="24" t="str">
        <f>IF(F4847="","",F4847&amp;"@"&amp;COUNTIF($F$1:F4847,F4847))</f>
        <v/>
      </c>
      <c r="H4847" s="24" t="str">
        <f t="shared" si="75"/>
        <v>Google 검색</v>
      </c>
      <c r="J4847" s="24" t="str">
        <f>IF(F4847="","",INDEX('기사 리스트'!B:B,MATCH("https://skinnonews.com"&amp;A4847,'기사 리스트'!C:C,0)))</f>
        <v/>
      </c>
    </row>
    <row r="4848" spans="1:10">
      <c r="A4848" s="30" t="s">
        <v>1658</v>
      </c>
      <c r="B4848" s="30" t="s">
        <v>2909</v>
      </c>
      <c r="C4848" s="30">
        <v>1</v>
      </c>
      <c r="D4848" s="30">
        <v>1</v>
      </c>
      <c r="F4848" s="24" t="str">
        <f>IFERROR(MATCH(A4848,기사별유입!$J$3:$J$3072,0),"")</f>
        <v/>
      </c>
      <c r="G4848" s="24" t="str">
        <f>IF(F4848="","",F4848&amp;"@"&amp;COUNTIF($F$1:F4848,F4848))</f>
        <v/>
      </c>
      <c r="H4848" s="24" t="str">
        <f t="shared" si="75"/>
        <v>직접유입</v>
      </c>
      <c r="J4848" s="24" t="str">
        <f>IF(F4848="","",INDEX('기사 리스트'!B:B,MATCH("https://skinnonews.com"&amp;A4848,'기사 리스트'!C:C,0)))</f>
        <v/>
      </c>
    </row>
    <row r="4849" spans="1:10">
      <c r="A4849" s="30" t="s">
        <v>1658</v>
      </c>
      <c r="B4849" s="30" t="s">
        <v>2935</v>
      </c>
      <c r="C4849" s="30">
        <v>1</v>
      </c>
      <c r="D4849" s="30">
        <v>1</v>
      </c>
      <c r="F4849" s="24" t="str">
        <f>IFERROR(MATCH(A4849,기사별유입!$J$3:$J$3072,0),"")</f>
        <v/>
      </c>
      <c r="G4849" s="24" t="str">
        <f>IF(F4849="","",F4849&amp;"@"&amp;COUNTIF($F$1:F4849,F4849))</f>
        <v/>
      </c>
      <c r="H4849" s="24" t="str">
        <f t="shared" si="75"/>
        <v>M.search.naver.com</v>
      </c>
      <c r="J4849" s="24" t="str">
        <f>IF(F4849="","",INDEX('기사 리스트'!B:B,MATCH("https://skinnonews.com"&amp;A4849,'기사 리스트'!C:C,0)))</f>
        <v/>
      </c>
    </row>
    <row r="4850" spans="1:10">
      <c r="A4850" s="30" t="s">
        <v>1658</v>
      </c>
      <c r="B4850" s="30" t="s">
        <v>2911</v>
      </c>
      <c r="C4850" s="30">
        <v>1</v>
      </c>
      <c r="D4850" s="30">
        <v>1</v>
      </c>
      <c r="F4850" s="24" t="str">
        <f>IFERROR(MATCH(A4850,기사별유입!$J$3:$J$3072,0),"")</f>
        <v/>
      </c>
      <c r="G4850" s="24" t="str">
        <f>IF(F4850="","",F4850&amp;"@"&amp;COUNTIF($F$1:F4850,F4850))</f>
        <v/>
      </c>
      <c r="H4850" s="24" t="str">
        <f t="shared" si="75"/>
        <v>Naver 검색</v>
      </c>
      <c r="J4850" s="24" t="str">
        <f>IF(F4850="","",INDEX('기사 리스트'!B:B,MATCH("https://skinnonews.com"&amp;A4850,'기사 리스트'!C:C,0)))</f>
        <v/>
      </c>
    </row>
    <row r="4851" spans="1:10">
      <c r="A4851" s="30" t="s">
        <v>1658</v>
      </c>
      <c r="B4851" s="30" t="s">
        <v>2925</v>
      </c>
      <c r="C4851" s="30">
        <v>1</v>
      </c>
      <c r="D4851" s="30">
        <v>1</v>
      </c>
      <c r="F4851" s="24" t="str">
        <f>IFERROR(MATCH(A4851,기사별유입!$J$3:$J$3072,0),"")</f>
        <v/>
      </c>
      <c r="G4851" s="24" t="str">
        <f>IF(F4851="","",F4851&amp;"@"&amp;COUNTIF($F$1:F4851,F4851))</f>
        <v/>
      </c>
      <c r="H4851" s="24" t="str">
        <f t="shared" si="75"/>
        <v>Naver.com</v>
      </c>
      <c r="J4851" s="24" t="str">
        <f>IF(F4851="","",INDEX('기사 리스트'!B:B,MATCH("https://skinnonews.com"&amp;A4851,'기사 리스트'!C:C,0)))</f>
        <v/>
      </c>
    </row>
    <row r="4852" spans="1:10">
      <c r="A4852" s="30" t="s">
        <v>2126</v>
      </c>
      <c r="B4852" s="30" t="s">
        <v>2909</v>
      </c>
      <c r="C4852" s="30">
        <v>1</v>
      </c>
      <c r="D4852" s="30">
        <v>1</v>
      </c>
      <c r="F4852" s="24" t="str">
        <f>IFERROR(MATCH(A4852,기사별유입!$J$3:$J$3072,0),"")</f>
        <v/>
      </c>
      <c r="G4852" s="24" t="str">
        <f>IF(F4852="","",F4852&amp;"@"&amp;COUNTIF($F$1:F4852,F4852))</f>
        <v/>
      </c>
      <c r="H4852" s="24" t="str">
        <f t="shared" si="75"/>
        <v>직접유입</v>
      </c>
      <c r="J4852" s="24" t="str">
        <f>IF(F4852="","",INDEX('기사 리스트'!B:B,MATCH("https://skinnonews.com"&amp;A4852,'기사 리스트'!C:C,0)))</f>
        <v/>
      </c>
    </row>
    <row r="4853" spans="1:10">
      <c r="A4853" s="30" t="s">
        <v>4204</v>
      </c>
      <c r="B4853" s="30" t="s">
        <v>2910</v>
      </c>
      <c r="C4853" s="30">
        <v>1</v>
      </c>
      <c r="D4853" s="30">
        <v>1</v>
      </c>
      <c r="F4853" s="24" t="str">
        <f>IFERROR(MATCH(A4853,기사별유입!$J$3:$J$3072,0),"")</f>
        <v/>
      </c>
      <c r="G4853" s="24" t="str">
        <f>IF(F4853="","",F4853&amp;"@"&amp;COUNTIF($F$1:F4853,F4853))</f>
        <v/>
      </c>
      <c r="H4853" s="24" t="str">
        <f t="shared" si="75"/>
        <v>Google 검색</v>
      </c>
      <c r="J4853" s="24" t="str">
        <f>IF(F4853="","",INDEX('기사 리스트'!B:B,MATCH("https://skinnonews.com"&amp;A4853,'기사 리스트'!C:C,0)))</f>
        <v/>
      </c>
    </row>
    <row r="4854" spans="1:10">
      <c r="A4854" s="30" t="s">
        <v>2852</v>
      </c>
      <c r="B4854" s="30" t="s">
        <v>2910</v>
      </c>
      <c r="C4854" s="30">
        <v>1</v>
      </c>
      <c r="D4854" s="30">
        <v>1</v>
      </c>
      <c r="F4854" s="24" t="str">
        <f>IFERROR(MATCH(A4854,기사별유입!$J$3:$J$3072,0),"")</f>
        <v/>
      </c>
      <c r="G4854" s="24" t="str">
        <f>IF(F4854="","",F4854&amp;"@"&amp;COUNTIF($F$1:F4854,F4854))</f>
        <v/>
      </c>
      <c r="H4854" s="24" t="str">
        <f t="shared" si="75"/>
        <v>Google 검색</v>
      </c>
      <c r="J4854" s="24" t="str">
        <f>IF(F4854="","",INDEX('기사 리스트'!B:B,MATCH("https://skinnonews.com"&amp;A4854,'기사 리스트'!C:C,0)))</f>
        <v/>
      </c>
    </row>
    <row r="4855" spans="1:10">
      <c r="A4855" s="30" t="s">
        <v>3765</v>
      </c>
      <c r="B4855" s="30" t="s">
        <v>2963</v>
      </c>
      <c r="C4855" s="30">
        <v>1</v>
      </c>
      <c r="D4855" s="30">
        <v>1</v>
      </c>
      <c r="F4855" s="24" t="str">
        <f>IFERROR(MATCH(A4855,기사별유입!$J$3:$J$3072,0),"")</f>
        <v/>
      </c>
      <c r="G4855" s="24" t="str">
        <f>IF(F4855="","",F4855&amp;"@"&amp;COUNTIF($F$1:F4855,F4855))</f>
        <v/>
      </c>
      <c r="H4855" s="24" t="str">
        <f t="shared" si="75"/>
        <v>Daum</v>
      </c>
      <c r="J4855" s="24" t="str">
        <f>IF(F4855="","",INDEX('기사 리스트'!B:B,MATCH("https://skinnonews.com"&amp;A4855,'기사 리스트'!C:C,0)))</f>
        <v/>
      </c>
    </row>
    <row r="4856" spans="1:10">
      <c r="A4856" s="30" t="s">
        <v>3765</v>
      </c>
      <c r="B4856" s="30" t="s">
        <v>2910</v>
      </c>
      <c r="C4856" s="30">
        <v>1</v>
      </c>
      <c r="D4856" s="30">
        <v>1</v>
      </c>
      <c r="F4856" s="24" t="str">
        <f>IFERROR(MATCH(A4856,기사별유입!$J$3:$J$3072,0),"")</f>
        <v/>
      </c>
      <c r="G4856" s="24" t="str">
        <f>IF(F4856="","",F4856&amp;"@"&amp;COUNTIF($F$1:F4856,F4856))</f>
        <v/>
      </c>
      <c r="H4856" s="24" t="str">
        <f t="shared" si="75"/>
        <v>Google 검색</v>
      </c>
      <c r="J4856" s="24" t="str">
        <f>IF(F4856="","",INDEX('기사 리스트'!B:B,MATCH("https://skinnonews.com"&amp;A4856,'기사 리스트'!C:C,0)))</f>
        <v/>
      </c>
    </row>
    <row r="4857" spans="1:10">
      <c r="A4857" s="30" t="s">
        <v>2023</v>
      </c>
      <c r="B4857" s="30" t="s">
        <v>2909</v>
      </c>
      <c r="C4857" s="30">
        <v>1</v>
      </c>
      <c r="D4857" s="30">
        <v>1</v>
      </c>
      <c r="F4857" s="24" t="str">
        <f>IFERROR(MATCH(A4857,기사별유입!$J$3:$J$3072,0),"")</f>
        <v/>
      </c>
      <c r="G4857" s="24" t="str">
        <f>IF(F4857="","",F4857&amp;"@"&amp;COUNTIF($F$1:F4857,F4857))</f>
        <v/>
      </c>
      <c r="H4857" s="24" t="str">
        <f t="shared" si="75"/>
        <v>직접유입</v>
      </c>
      <c r="J4857" s="24" t="str">
        <f>IF(F4857="","",INDEX('기사 리스트'!B:B,MATCH("https://skinnonews.com"&amp;A4857,'기사 리스트'!C:C,0)))</f>
        <v/>
      </c>
    </row>
    <row r="4858" spans="1:10">
      <c r="A4858" s="30" t="s">
        <v>2023</v>
      </c>
      <c r="B4858" s="30" t="s">
        <v>2911</v>
      </c>
      <c r="C4858" s="30">
        <v>1</v>
      </c>
      <c r="D4858" s="30">
        <v>1</v>
      </c>
      <c r="F4858" s="24" t="str">
        <f>IFERROR(MATCH(A4858,기사별유입!$J$3:$J$3072,0),"")</f>
        <v/>
      </c>
      <c r="G4858" s="24" t="str">
        <f>IF(F4858="","",F4858&amp;"@"&amp;COUNTIF($F$1:F4858,F4858))</f>
        <v/>
      </c>
      <c r="H4858" s="24" t="str">
        <f t="shared" si="75"/>
        <v>Naver 검색</v>
      </c>
      <c r="J4858" s="24" t="str">
        <f>IF(F4858="","",INDEX('기사 리스트'!B:B,MATCH("https://skinnonews.com"&amp;A4858,'기사 리스트'!C:C,0)))</f>
        <v/>
      </c>
    </row>
    <row r="4859" spans="1:10">
      <c r="A4859" s="30" t="s">
        <v>2023</v>
      </c>
      <c r="B4859" s="30" t="s">
        <v>2913</v>
      </c>
      <c r="C4859" s="30">
        <v>1</v>
      </c>
      <c r="D4859" s="30">
        <v>1</v>
      </c>
      <c r="F4859" s="24" t="str">
        <f>IFERROR(MATCH(A4859,기사별유입!$J$3:$J$3072,0),"")</f>
        <v/>
      </c>
      <c r="G4859" s="24" t="str">
        <f>IF(F4859="","",F4859&amp;"@"&amp;COUNTIF($F$1:F4859,F4859))</f>
        <v/>
      </c>
      <c r="H4859" s="24" t="str">
        <f t="shared" si="75"/>
        <v>Sk-on.com</v>
      </c>
      <c r="J4859" s="24" t="str">
        <f>IF(F4859="","",INDEX('기사 리스트'!B:B,MATCH("https://skinnonews.com"&amp;A4859,'기사 리스트'!C:C,0)))</f>
        <v/>
      </c>
    </row>
    <row r="4860" spans="1:10">
      <c r="A4860" s="30" t="s">
        <v>2625</v>
      </c>
      <c r="B4860" s="30" t="s">
        <v>2910</v>
      </c>
      <c r="C4860" s="30">
        <v>1</v>
      </c>
      <c r="D4860" s="30">
        <v>1</v>
      </c>
      <c r="F4860" s="24" t="str">
        <f>IFERROR(MATCH(A4860,기사별유입!$J$3:$J$3072,0),"")</f>
        <v/>
      </c>
      <c r="G4860" s="24" t="str">
        <f>IF(F4860="","",F4860&amp;"@"&amp;COUNTIF($F$1:F4860,F4860))</f>
        <v/>
      </c>
      <c r="H4860" s="24" t="str">
        <f t="shared" si="75"/>
        <v>Google 검색</v>
      </c>
      <c r="J4860" s="24" t="str">
        <f>IF(F4860="","",INDEX('기사 리스트'!B:B,MATCH("https://skinnonews.com"&amp;A4860,'기사 리스트'!C:C,0)))</f>
        <v/>
      </c>
    </row>
    <row r="4861" spans="1:10">
      <c r="A4861" s="30" t="s">
        <v>2853</v>
      </c>
      <c r="B4861" s="30" t="s">
        <v>2910</v>
      </c>
      <c r="C4861" s="30">
        <v>1</v>
      </c>
      <c r="D4861" s="30">
        <v>1</v>
      </c>
      <c r="F4861" s="24" t="str">
        <f>IFERROR(MATCH(A4861,기사별유입!$J$3:$J$3072,0),"")</f>
        <v/>
      </c>
      <c r="G4861" s="24" t="str">
        <f>IF(F4861="","",F4861&amp;"@"&amp;COUNTIF($F$1:F4861,F4861))</f>
        <v/>
      </c>
      <c r="H4861" s="24" t="str">
        <f t="shared" si="75"/>
        <v>Google 검색</v>
      </c>
      <c r="J4861" s="24" t="str">
        <f>IF(F4861="","",INDEX('기사 리스트'!B:B,MATCH("https://skinnonews.com"&amp;A4861,'기사 리스트'!C:C,0)))</f>
        <v/>
      </c>
    </row>
    <row r="4862" spans="1:10">
      <c r="A4862" s="30" t="s">
        <v>2853</v>
      </c>
      <c r="B4862" s="30" t="s">
        <v>2911</v>
      </c>
      <c r="C4862" s="30">
        <v>1</v>
      </c>
      <c r="D4862" s="30">
        <v>1</v>
      </c>
      <c r="F4862" s="24" t="str">
        <f>IFERROR(MATCH(A4862,기사별유입!$J$3:$J$3072,0),"")</f>
        <v/>
      </c>
      <c r="G4862" s="24" t="str">
        <f>IF(F4862="","",F4862&amp;"@"&amp;COUNTIF($F$1:F4862,F4862))</f>
        <v/>
      </c>
      <c r="H4862" s="24" t="str">
        <f t="shared" si="75"/>
        <v>Naver 검색</v>
      </c>
      <c r="J4862" s="24" t="str">
        <f>IF(F4862="","",INDEX('기사 리스트'!B:B,MATCH("https://skinnonews.com"&amp;A4862,'기사 리스트'!C:C,0)))</f>
        <v/>
      </c>
    </row>
    <row r="4863" spans="1:10">
      <c r="A4863" s="30" t="s">
        <v>2854</v>
      </c>
      <c r="B4863" s="30" t="s">
        <v>2910</v>
      </c>
      <c r="C4863" s="30">
        <v>1</v>
      </c>
      <c r="D4863" s="30">
        <v>1</v>
      </c>
      <c r="F4863" s="24" t="str">
        <f>IFERROR(MATCH(A4863,기사별유입!$J$3:$J$3072,0),"")</f>
        <v/>
      </c>
      <c r="G4863" s="24" t="str">
        <f>IF(F4863="","",F4863&amp;"@"&amp;COUNTIF($F$1:F4863,F4863))</f>
        <v/>
      </c>
      <c r="H4863" s="24" t="str">
        <f t="shared" si="75"/>
        <v>Google 검색</v>
      </c>
      <c r="J4863" s="24" t="str">
        <f>IF(F4863="","",INDEX('기사 리스트'!B:B,MATCH("https://skinnonews.com"&amp;A4863,'기사 리스트'!C:C,0)))</f>
        <v/>
      </c>
    </row>
    <row r="4864" spans="1:10">
      <c r="A4864" s="30" t="s">
        <v>4205</v>
      </c>
      <c r="B4864" s="30" t="s">
        <v>2910</v>
      </c>
      <c r="C4864" s="30">
        <v>1</v>
      </c>
      <c r="D4864" s="30">
        <v>1</v>
      </c>
      <c r="F4864" s="24" t="str">
        <f>IFERROR(MATCH(A4864,기사별유입!$J$3:$J$3072,0),"")</f>
        <v/>
      </c>
      <c r="G4864" s="24" t="str">
        <f>IF(F4864="","",F4864&amp;"@"&amp;COUNTIF($F$1:F4864,F4864))</f>
        <v/>
      </c>
      <c r="H4864" s="24" t="str">
        <f t="shared" si="75"/>
        <v>Google 검색</v>
      </c>
      <c r="J4864" s="24" t="str">
        <f>IF(F4864="","",INDEX('기사 리스트'!B:B,MATCH("https://skinnonews.com"&amp;A4864,'기사 리스트'!C:C,0)))</f>
        <v/>
      </c>
    </row>
    <row r="4865" spans="1:10">
      <c r="A4865" s="30" t="s">
        <v>4206</v>
      </c>
      <c r="B4865" s="30" t="s">
        <v>2910</v>
      </c>
      <c r="C4865" s="30">
        <v>1</v>
      </c>
      <c r="D4865" s="30">
        <v>1</v>
      </c>
      <c r="F4865" s="24" t="str">
        <f>IFERROR(MATCH(A4865,기사별유입!$J$3:$J$3072,0),"")</f>
        <v/>
      </c>
      <c r="G4865" s="24" t="str">
        <f>IF(F4865="","",F4865&amp;"@"&amp;COUNTIF($F$1:F4865,F4865))</f>
        <v/>
      </c>
      <c r="H4865" s="24" t="str">
        <f t="shared" si="75"/>
        <v>Google 검색</v>
      </c>
      <c r="J4865" s="24" t="str">
        <f>IF(F4865="","",INDEX('기사 리스트'!B:B,MATCH("https://skinnonews.com"&amp;A4865,'기사 리스트'!C:C,0)))</f>
        <v/>
      </c>
    </row>
    <row r="4866" spans="1:10">
      <c r="A4866" s="30" t="s">
        <v>1839</v>
      </c>
      <c r="B4866" s="30" t="s">
        <v>2911</v>
      </c>
      <c r="C4866" s="30">
        <v>1</v>
      </c>
      <c r="D4866" s="30">
        <v>1</v>
      </c>
      <c r="F4866" s="24" t="str">
        <f>IFERROR(MATCH(A4866,기사별유입!$J$3:$J$3072,0),"")</f>
        <v/>
      </c>
      <c r="G4866" s="24" t="str">
        <f>IF(F4866="","",F4866&amp;"@"&amp;COUNTIF($F$1:F4866,F4866))</f>
        <v/>
      </c>
      <c r="H4866" s="24" t="str">
        <f t="shared" si="75"/>
        <v>Naver 검색</v>
      </c>
      <c r="J4866" s="24" t="str">
        <f>IF(F4866="","",INDEX('기사 리스트'!B:B,MATCH("https://skinnonews.com"&amp;A4866,'기사 리스트'!C:C,0)))</f>
        <v/>
      </c>
    </row>
    <row r="4867" spans="1:10">
      <c r="A4867" s="30" t="s">
        <v>1282</v>
      </c>
      <c r="B4867" s="30" t="s">
        <v>4661</v>
      </c>
      <c r="C4867" s="30">
        <v>1</v>
      </c>
      <c r="D4867" s="30">
        <v>1</v>
      </c>
      <c r="F4867" s="24">
        <f>IFERROR(MATCH(A4867,기사별유입!$J$3:$J$3072,0),"")</f>
        <v>64</v>
      </c>
      <c r="G4867" s="24" t="str">
        <f>IF(F4867="","",F4867&amp;"@"&amp;COUNTIF($F$1:F4867,F4867))</f>
        <v>64@4</v>
      </c>
      <c r="H4867" s="24" t="str">
        <f t="shared" ref="H4867:H4930" si="76">IF(B4867="naver","Naver 검색",IF(B4867="google","Google 검색",IF(B4867="(direct)","직접유입",UPPER(LEFT(B4867,1))&amp;MID(B4867,2,99))))</f>
        <v>Docs.google.com</v>
      </c>
      <c r="J4867" s="24" t="e">
        <f>IF(F4867="","",INDEX('기사 리스트'!B:B,MATCH("https://skinnonews.com"&amp;A4867,'기사 리스트'!C:C,0)))</f>
        <v>#N/A</v>
      </c>
    </row>
    <row r="4868" spans="1:10">
      <c r="A4868" s="30" t="s">
        <v>1882</v>
      </c>
      <c r="B4868" s="30" t="s">
        <v>3413</v>
      </c>
      <c r="C4868" s="30">
        <v>1</v>
      </c>
      <c r="D4868" s="30">
        <v>1</v>
      </c>
      <c r="F4868" s="24" t="str">
        <f>IFERROR(MATCH(A4868,기사별유입!$J$3:$J$3072,0),"")</f>
        <v/>
      </c>
      <c r="G4868" s="24" t="str">
        <f>IF(F4868="","",F4868&amp;"@"&amp;COUNTIF($F$1:F4868,F4868))</f>
        <v/>
      </c>
      <c r="H4868" s="24" t="str">
        <f t="shared" si="76"/>
        <v>Chatgpt.com</v>
      </c>
      <c r="J4868" s="24" t="str">
        <f>IF(F4868="","",INDEX('기사 리스트'!B:B,MATCH("https://skinnonews.com"&amp;A4868,'기사 리스트'!C:C,0)))</f>
        <v/>
      </c>
    </row>
    <row r="4869" spans="1:10">
      <c r="A4869" s="30" t="s">
        <v>3349</v>
      </c>
      <c r="B4869" s="30" t="s">
        <v>3413</v>
      </c>
      <c r="C4869" s="30">
        <v>1</v>
      </c>
      <c r="D4869" s="30">
        <v>1</v>
      </c>
      <c r="F4869" s="24" t="str">
        <f>IFERROR(MATCH(A4869,기사별유입!$J$3:$J$3072,0),"")</f>
        <v/>
      </c>
      <c r="G4869" s="24" t="str">
        <f>IF(F4869="","",F4869&amp;"@"&amp;COUNTIF($F$1:F4869,F4869))</f>
        <v/>
      </c>
      <c r="H4869" s="24" t="str">
        <f t="shared" si="76"/>
        <v>Chatgpt.com</v>
      </c>
      <c r="J4869" s="24" t="str">
        <f>IF(F4869="","",INDEX('기사 리스트'!B:B,MATCH("https://skinnonews.com"&amp;A4869,'기사 리스트'!C:C,0)))</f>
        <v/>
      </c>
    </row>
    <row r="4870" spans="1:10">
      <c r="A4870" s="30" t="s">
        <v>3349</v>
      </c>
      <c r="B4870" s="30" t="s">
        <v>2910</v>
      </c>
      <c r="C4870" s="30">
        <v>1</v>
      </c>
      <c r="D4870" s="30">
        <v>1</v>
      </c>
      <c r="F4870" s="24" t="str">
        <f>IFERROR(MATCH(A4870,기사별유입!$J$3:$J$3072,0),"")</f>
        <v/>
      </c>
      <c r="G4870" s="24" t="str">
        <f>IF(F4870="","",F4870&amp;"@"&amp;COUNTIF($F$1:F4870,F4870))</f>
        <v/>
      </c>
      <c r="H4870" s="24" t="str">
        <f t="shared" si="76"/>
        <v>Google 검색</v>
      </c>
      <c r="J4870" s="24" t="str">
        <f>IF(F4870="","",INDEX('기사 리스트'!B:B,MATCH("https://skinnonews.com"&amp;A4870,'기사 리스트'!C:C,0)))</f>
        <v/>
      </c>
    </row>
    <row r="4871" spans="1:10">
      <c r="A4871" s="30" t="s">
        <v>3349</v>
      </c>
      <c r="B4871" s="30" t="s">
        <v>2925</v>
      </c>
      <c r="C4871" s="30">
        <v>1</v>
      </c>
      <c r="D4871" s="30">
        <v>1</v>
      </c>
      <c r="F4871" s="24" t="str">
        <f>IFERROR(MATCH(A4871,기사별유입!$J$3:$J$3072,0),"")</f>
        <v/>
      </c>
      <c r="G4871" s="24" t="str">
        <f>IF(F4871="","",F4871&amp;"@"&amp;COUNTIF($F$1:F4871,F4871))</f>
        <v/>
      </c>
      <c r="H4871" s="24" t="str">
        <f t="shared" si="76"/>
        <v>Naver.com</v>
      </c>
      <c r="J4871" s="24" t="str">
        <f>IF(F4871="","",INDEX('기사 리스트'!B:B,MATCH("https://skinnonews.com"&amp;A4871,'기사 리스트'!C:C,0)))</f>
        <v/>
      </c>
    </row>
    <row r="4872" spans="1:10">
      <c r="A4872" s="30" t="s">
        <v>3349</v>
      </c>
      <c r="B4872" s="30" t="s">
        <v>2915</v>
      </c>
      <c r="C4872" s="30">
        <v>1</v>
      </c>
      <c r="D4872" s="30">
        <v>1</v>
      </c>
      <c r="F4872" s="24" t="str">
        <f>IFERROR(MATCH(A4872,기사별유입!$J$3:$J$3072,0),"")</f>
        <v/>
      </c>
      <c r="G4872" s="24" t="str">
        <f>IF(F4872="","",F4872&amp;"@"&amp;COUNTIF($F$1:F4872,F4872))</f>
        <v/>
      </c>
      <c r="H4872" s="24" t="str">
        <f t="shared" si="76"/>
        <v>Skgeocentric.com</v>
      </c>
      <c r="J4872" s="24" t="str">
        <f>IF(F4872="","",INDEX('기사 리스트'!B:B,MATCH("https://skinnonews.com"&amp;A4872,'기사 리스트'!C:C,0)))</f>
        <v/>
      </c>
    </row>
    <row r="4873" spans="1:10">
      <c r="A4873" s="30" t="s">
        <v>1581</v>
      </c>
      <c r="B4873" s="30" t="s">
        <v>2911</v>
      </c>
      <c r="C4873" s="30">
        <v>1</v>
      </c>
      <c r="D4873" s="30">
        <v>1</v>
      </c>
      <c r="F4873" s="24" t="str">
        <f>IFERROR(MATCH(A4873,기사별유입!$J$3:$J$3072,0),"")</f>
        <v/>
      </c>
      <c r="G4873" s="24" t="str">
        <f>IF(F4873="","",F4873&amp;"@"&amp;COUNTIF($F$1:F4873,F4873))</f>
        <v/>
      </c>
      <c r="H4873" s="24" t="str">
        <f t="shared" si="76"/>
        <v>Naver 검색</v>
      </c>
      <c r="J4873" s="24" t="str">
        <f>IF(F4873="","",INDEX('기사 리스트'!B:B,MATCH("https://skinnonews.com"&amp;A4873,'기사 리스트'!C:C,0)))</f>
        <v/>
      </c>
    </row>
    <row r="4874" spans="1:10">
      <c r="A4874" s="30" t="s">
        <v>2855</v>
      </c>
      <c r="B4874" s="30" t="s">
        <v>2910</v>
      </c>
      <c r="C4874" s="30">
        <v>1</v>
      </c>
      <c r="D4874" s="30">
        <v>1</v>
      </c>
      <c r="F4874" s="24" t="str">
        <f>IFERROR(MATCH(A4874,기사별유입!$J$3:$J$3072,0),"")</f>
        <v/>
      </c>
      <c r="G4874" s="24" t="str">
        <f>IF(F4874="","",F4874&amp;"@"&amp;COUNTIF($F$1:F4874,F4874))</f>
        <v/>
      </c>
      <c r="H4874" s="24" t="str">
        <f t="shared" si="76"/>
        <v>Google 검색</v>
      </c>
      <c r="J4874" s="24" t="str">
        <f>IF(F4874="","",INDEX('기사 리스트'!B:B,MATCH("https://skinnonews.com"&amp;A4874,'기사 리스트'!C:C,0)))</f>
        <v/>
      </c>
    </row>
    <row r="4875" spans="1:10">
      <c r="A4875" s="30" t="s">
        <v>2626</v>
      </c>
      <c r="B4875" s="30" t="s">
        <v>2910</v>
      </c>
      <c r="C4875" s="30">
        <v>1</v>
      </c>
      <c r="D4875" s="30">
        <v>1</v>
      </c>
      <c r="F4875" s="24" t="str">
        <f>IFERROR(MATCH(A4875,기사별유입!$J$3:$J$3072,0),"")</f>
        <v/>
      </c>
      <c r="G4875" s="24" t="str">
        <f>IF(F4875="","",F4875&amp;"@"&amp;COUNTIF($F$1:F4875,F4875))</f>
        <v/>
      </c>
      <c r="H4875" s="24" t="str">
        <f t="shared" si="76"/>
        <v>Google 검색</v>
      </c>
      <c r="J4875" s="24" t="str">
        <f>IF(F4875="","",INDEX('기사 리스트'!B:B,MATCH("https://skinnonews.com"&amp;A4875,'기사 리스트'!C:C,0)))</f>
        <v/>
      </c>
    </row>
    <row r="4876" spans="1:10">
      <c r="A4876" s="30" t="s">
        <v>4207</v>
      </c>
      <c r="B4876" s="30" t="s">
        <v>2910</v>
      </c>
      <c r="C4876" s="30">
        <v>1</v>
      </c>
      <c r="D4876" s="30">
        <v>1</v>
      </c>
      <c r="F4876" s="24" t="str">
        <f>IFERROR(MATCH(A4876,기사별유입!$J$3:$J$3072,0),"")</f>
        <v/>
      </c>
      <c r="G4876" s="24" t="str">
        <f>IF(F4876="","",F4876&amp;"@"&amp;COUNTIF($F$1:F4876,F4876))</f>
        <v/>
      </c>
      <c r="H4876" s="24" t="str">
        <f t="shared" si="76"/>
        <v>Google 검색</v>
      </c>
      <c r="J4876" s="24" t="str">
        <f>IF(F4876="","",INDEX('기사 리스트'!B:B,MATCH("https://skinnonews.com"&amp;A4876,'기사 리스트'!C:C,0)))</f>
        <v/>
      </c>
    </row>
    <row r="4877" spans="1:10">
      <c r="A4877" s="30" t="s">
        <v>4208</v>
      </c>
      <c r="B4877" s="30" t="s">
        <v>2909</v>
      </c>
      <c r="C4877" s="30">
        <v>1</v>
      </c>
      <c r="D4877" s="30">
        <v>1</v>
      </c>
      <c r="F4877" s="24" t="str">
        <f>IFERROR(MATCH(A4877,기사별유입!$J$3:$J$3072,0),"")</f>
        <v/>
      </c>
      <c r="G4877" s="24" t="str">
        <f>IF(F4877="","",F4877&amp;"@"&amp;COUNTIF($F$1:F4877,F4877))</f>
        <v/>
      </c>
      <c r="H4877" s="24" t="str">
        <f t="shared" si="76"/>
        <v>직접유입</v>
      </c>
      <c r="J4877" s="24" t="str">
        <f>IF(F4877="","",INDEX('기사 리스트'!B:B,MATCH("https://skinnonews.com"&amp;A4877,'기사 리스트'!C:C,0)))</f>
        <v/>
      </c>
    </row>
    <row r="4878" spans="1:10">
      <c r="A4878" s="30" t="s">
        <v>1946</v>
      </c>
      <c r="B4878" s="30" t="s">
        <v>2916</v>
      </c>
      <c r="C4878" s="30">
        <v>1</v>
      </c>
      <c r="D4878" s="30">
        <v>1</v>
      </c>
      <c r="F4878" s="24" t="str">
        <f>IFERROR(MATCH(A4878,기사별유입!$J$3:$J$3072,0),"")</f>
        <v/>
      </c>
      <c r="G4878" s="24" t="str">
        <f>IF(F4878="","",F4878&amp;"@"&amp;COUNTIF($F$1:F4878,F4878))</f>
        <v/>
      </c>
      <c r="H4878" s="24" t="str">
        <f t="shared" si="76"/>
        <v>Bing</v>
      </c>
      <c r="J4878" s="24" t="str">
        <f>IF(F4878="","",INDEX('기사 리스트'!B:B,MATCH("https://skinnonews.com"&amp;A4878,'기사 리스트'!C:C,0)))</f>
        <v/>
      </c>
    </row>
    <row r="4879" spans="1:10">
      <c r="A4879" s="30" t="s">
        <v>1946</v>
      </c>
      <c r="B4879" s="30" t="s">
        <v>2925</v>
      </c>
      <c r="C4879" s="30">
        <v>1</v>
      </c>
      <c r="D4879" s="30">
        <v>1</v>
      </c>
      <c r="F4879" s="24" t="str">
        <f>IFERROR(MATCH(A4879,기사별유입!$J$3:$J$3072,0),"")</f>
        <v/>
      </c>
      <c r="G4879" s="24" t="str">
        <f>IF(F4879="","",F4879&amp;"@"&amp;COUNTIF($F$1:F4879,F4879))</f>
        <v/>
      </c>
      <c r="H4879" s="24" t="str">
        <f t="shared" si="76"/>
        <v>Naver.com</v>
      </c>
      <c r="J4879" s="24" t="str">
        <f>IF(F4879="","",INDEX('기사 리스트'!B:B,MATCH("https://skinnonews.com"&amp;A4879,'기사 리스트'!C:C,0)))</f>
        <v/>
      </c>
    </row>
    <row r="4880" spans="1:10">
      <c r="A4880" s="30" t="s">
        <v>1946</v>
      </c>
      <c r="B4880" s="30" t="s">
        <v>2959</v>
      </c>
      <c r="C4880" s="30">
        <v>1</v>
      </c>
      <c r="D4880" s="30">
        <v>1</v>
      </c>
      <c r="F4880" s="24" t="str">
        <f>IFERROR(MATCH(A4880,기사별유입!$J$3:$J$3072,0),"")</f>
        <v/>
      </c>
      <c r="G4880" s="24" t="str">
        <f>IF(F4880="","",F4880&amp;"@"&amp;COUNTIF($F$1:F4880,F4880))</f>
        <v/>
      </c>
      <c r="H4880" s="24" t="str">
        <f t="shared" si="76"/>
        <v>News.google.com</v>
      </c>
      <c r="J4880" s="24" t="str">
        <f>IF(F4880="","",INDEX('기사 리스트'!B:B,MATCH("https://skinnonews.com"&amp;A4880,'기사 리스트'!C:C,0)))</f>
        <v/>
      </c>
    </row>
    <row r="4881" spans="1:10">
      <c r="A4881" s="30" t="s">
        <v>3574</v>
      </c>
      <c r="B4881" s="30" t="s">
        <v>2986</v>
      </c>
      <c r="C4881" s="30">
        <v>1</v>
      </c>
      <c r="D4881" s="30">
        <v>1</v>
      </c>
      <c r="F4881" s="24" t="str">
        <f>IFERROR(MATCH(A4881,기사별유입!$J$3:$J$3072,0),"")</f>
        <v/>
      </c>
      <c r="G4881" s="24" t="str">
        <f>IF(F4881="","",F4881&amp;"@"&amp;COUNTIF($F$1:F4881,F4881))</f>
        <v/>
      </c>
      <c r="H4881" s="24" t="str">
        <f t="shared" si="76"/>
        <v>Gemini.google.com</v>
      </c>
      <c r="J4881" s="24" t="str">
        <f>IF(F4881="","",INDEX('기사 리스트'!B:B,MATCH("https://skinnonews.com"&amp;A4881,'기사 리스트'!C:C,0)))</f>
        <v/>
      </c>
    </row>
    <row r="4882" spans="1:10">
      <c r="A4882" s="30" t="s">
        <v>2127</v>
      </c>
      <c r="B4882" s="30" t="s">
        <v>2935</v>
      </c>
      <c r="C4882" s="30">
        <v>1</v>
      </c>
      <c r="D4882" s="30">
        <v>1</v>
      </c>
      <c r="F4882" s="24" t="str">
        <f>IFERROR(MATCH(A4882,기사별유입!$J$3:$J$3072,0),"")</f>
        <v/>
      </c>
      <c r="G4882" s="24" t="str">
        <f>IF(F4882="","",F4882&amp;"@"&amp;COUNTIF($F$1:F4882,F4882))</f>
        <v/>
      </c>
      <c r="H4882" s="24" t="str">
        <f t="shared" si="76"/>
        <v>M.search.naver.com</v>
      </c>
      <c r="J4882" s="24" t="str">
        <f>IF(F4882="","",INDEX('기사 리스트'!B:B,MATCH("https://skinnonews.com"&amp;A4882,'기사 리스트'!C:C,0)))</f>
        <v/>
      </c>
    </row>
    <row r="4883" spans="1:10">
      <c r="A4883" s="30" t="s">
        <v>3224</v>
      </c>
      <c r="B4883" s="30" t="s">
        <v>2910</v>
      </c>
      <c r="C4883" s="30">
        <v>1</v>
      </c>
      <c r="D4883" s="30">
        <v>1</v>
      </c>
      <c r="F4883" s="24" t="str">
        <f>IFERROR(MATCH(A4883,기사별유입!$J$3:$J$3072,0),"")</f>
        <v/>
      </c>
      <c r="G4883" s="24" t="str">
        <f>IF(F4883="","",F4883&amp;"@"&amp;COUNTIF($F$1:F4883,F4883))</f>
        <v/>
      </c>
      <c r="H4883" s="24" t="str">
        <f t="shared" si="76"/>
        <v>Google 검색</v>
      </c>
      <c r="J4883" s="24" t="str">
        <f>IF(F4883="","",INDEX('기사 리스트'!B:B,MATCH("https://skinnonews.com"&amp;A4883,'기사 리스트'!C:C,0)))</f>
        <v/>
      </c>
    </row>
    <row r="4884" spans="1:10">
      <c r="A4884" s="30" t="s">
        <v>3224</v>
      </c>
      <c r="B4884" s="30" t="s">
        <v>2911</v>
      </c>
      <c r="C4884" s="30">
        <v>1</v>
      </c>
      <c r="D4884" s="30">
        <v>1</v>
      </c>
      <c r="F4884" s="24" t="str">
        <f>IFERROR(MATCH(A4884,기사별유입!$J$3:$J$3072,0),"")</f>
        <v/>
      </c>
      <c r="G4884" s="24" t="str">
        <f>IF(F4884="","",F4884&amp;"@"&amp;COUNTIF($F$1:F4884,F4884))</f>
        <v/>
      </c>
      <c r="H4884" s="24" t="str">
        <f t="shared" si="76"/>
        <v>Naver 검색</v>
      </c>
      <c r="J4884" s="24" t="str">
        <f>IF(F4884="","",INDEX('기사 리스트'!B:B,MATCH("https://skinnonews.com"&amp;A4884,'기사 리스트'!C:C,0)))</f>
        <v/>
      </c>
    </row>
    <row r="4885" spans="1:10">
      <c r="A4885" s="30" t="s">
        <v>2856</v>
      </c>
      <c r="B4885" s="30" t="s">
        <v>2970</v>
      </c>
      <c r="C4885" s="30">
        <v>1</v>
      </c>
      <c r="D4885" s="30">
        <v>1</v>
      </c>
      <c r="F4885" s="24" t="str">
        <f>IFERROR(MATCH(A4885,기사별유입!$J$3:$J$3072,0),"")</f>
        <v/>
      </c>
      <c r="G4885" s="24" t="str">
        <f>IF(F4885="","",F4885&amp;"@"&amp;COUNTIF($F$1:F4885,F4885))</f>
        <v/>
      </c>
      <c r="H4885" s="24" t="str">
        <f t="shared" si="76"/>
        <v>Wrtn.ai</v>
      </c>
      <c r="J4885" s="24" t="str">
        <f>IF(F4885="","",INDEX('기사 리스트'!B:B,MATCH("https://skinnonews.com"&amp;A4885,'기사 리스트'!C:C,0)))</f>
        <v/>
      </c>
    </row>
    <row r="4886" spans="1:10">
      <c r="A4886" s="30" t="s">
        <v>1792</v>
      </c>
      <c r="B4886" s="30" t="s">
        <v>2909</v>
      </c>
      <c r="C4886" s="30">
        <v>1</v>
      </c>
      <c r="D4886" s="30">
        <v>1</v>
      </c>
      <c r="F4886" s="24" t="str">
        <f>IFERROR(MATCH(A4886,기사별유입!$J$3:$J$3072,0),"")</f>
        <v/>
      </c>
      <c r="G4886" s="24" t="str">
        <f>IF(F4886="","",F4886&amp;"@"&amp;COUNTIF($F$1:F4886,F4886))</f>
        <v/>
      </c>
      <c r="H4886" s="24" t="str">
        <f t="shared" si="76"/>
        <v>직접유입</v>
      </c>
      <c r="J4886" s="24" t="str">
        <f>IF(F4886="","",INDEX('기사 리스트'!B:B,MATCH("https://skinnonews.com"&amp;A4886,'기사 리스트'!C:C,0)))</f>
        <v/>
      </c>
    </row>
    <row r="4887" spans="1:10">
      <c r="A4887" s="30" t="s">
        <v>1792</v>
      </c>
      <c r="B4887" s="30" t="s">
        <v>2935</v>
      </c>
      <c r="C4887" s="30">
        <v>1</v>
      </c>
      <c r="D4887" s="30">
        <v>1</v>
      </c>
      <c r="F4887" s="24" t="str">
        <f>IFERROR(MATCH(A4887,기사별유입!$J$3:$J$3072,0),"")</f>
        <v/>
      </c>
      <c r="G4887" s="24" t="str">
        <f>IF(F4887="","",F4887&amp;"@"&amp;COUNTIF($F$1:F4887,F4887))</f>
        <v/>
      </c>
      <c r="H4887" s="24" t="str">
        <f t="shared" si="76"/>
        <v>M.search.naver.com</v>
      </c>
      <c r="J4887" s="24" t="str">
        <f>IF(F4887="","",INDEX('기사 리스트'!B:B,MATCH("https://skinnonews.com"&amp;A4887,'기사 리스트'!C:C,0)))</f>
        <v/>
      </c>
    </row>
    <row r="4888" spans="1:10">
      <c r="A4888" s="30" t="s">
        <v>3189</v>
      </c>
      <c r="B4888" s="30" t="s">
        <v>2910</v>
      </c>
      <c r="C4888" s="30">
        <v>1</v>
      </c>
      <c r="D4888" s="30">
        <v>1</v>
      </c>
      <c r="F4888" s="24" t="str">
        <f>IFERROR(MATCH(A4888,기사별유입!$J$3:$J$3072,0),"")</f>
        <v/>
      </c>
      <c r="G4888" s="24" t="str">
        <f>IF(F4888="","",F4888&amp;"@"&amp;COUNTIF($F$1:F4888,F4888))</f>
        <v/>
      </c>
      <c r="H4888" s="24" t="str">
        <f t="shared" si="76"/>
        <v>Google 검색</v>
      </c>
      <c r="J4888" s="24" t="str">
        <f>IF(F4888="","",INDEX('기사 리스트'!B:B,MATCH("https://skinnonews.com"&amp;A4888,'기사 리스트'!C:C,0)))</f>
        <v/>
      </c>
    </row>
    <row r="4889" spans="1:10">
      <c r="A4889" s="30" t="s">
        <v>4209</v>
      </c>
      <c r="B4889" s="30" t="s">
        <v>2910</v>
      </c>
      <c r="C4889" s="30">
        <v>1</v>
      </c>
      <c r="D4889" s="30">
        <v>1</v>
      </c>
      <c r="F4889" s="24" t="str">
        <f>IFERROR(MATCH(A4889,기사별유입!$J$3:$J$3072,0),"")</f>
        <v/>
      </c>
      <c r="G4889" s="24" t="str">
        <f>IF(F4889="","",F4889&amp;"@"&amp;COUNTIF($F$1:F4889,F4889))</f>
        <v/>
      </c>
      <c r="H4889" s="24" t="str">
        <f t="shared" si="76"/>
        <v>Google 검색</v>
      </c>
      <c r="J4889" s="24" t="str">
        <f>IF(F4889="","",INDEX('기사 리스트'!B:B,MATCH("https://skinnonews.com"&amp;A4889,'기사 리스트'!C:C,0)))</f>
        <v/>
      </c>
    </row>
    <row r="4890" spans="1:10">
      <c r="A4890" s="30" t="s">
        <v>3629</v>
      </c>
      <c r="B4890" s="30" t="s">
        <v>2909</v>
      </c>
      <c r="C4890" s="30">
        <v>1</v>
      </c>
      <c r="D4890" s="30">
        <v>1</v>
      </c>
      <c r="F4890" s="24" t="str">
        <f>IFERROR(MATCH(A4890,기사별유입!$J$3:$J$3072,0),"")</f>
        <v/>
      </c>
      <c r="G4890" s="24" t="str">
        <f>IF(F4890="","",F4890&amp;"@"&amp;COUNTIF($F$1:F4890,F4890))</f>
        <v/>
      </c>
      <c r="H4890" s="24" t="str">
        <f t="shared" si="76"/>
        <v>직접유입</v>
      </c>
      <c r="J4890" s="24" t="str">
        <f>IF(F4890="","",INDEX('기사 리스트'!B:B,MATCH("https://skinnonews.com"&amp;A4890,'기사 리스트'!C:C,0)))</f>
        <v/>
      </c>
    </row>
    <row r="4891" spans="1:10">
      <c r="A4891" s="30" t="s">
        <v>4210</v>
      </c>
      <c r="B4891" s="30" t="s">
        <v>2916</v>
      </c>
      <c r="C4891" s="30">
        <v>1</v>
      </c>
      <c r="D4891" s="30">
        <v>1</v>
      </c>
      <c r="F4891" s="24" t="str">
        <f>IFERROR(MATCH(A4891,기사별유입!$J$3:$J$3072,0),"")</f>
        <v/>
      </c>
      <c r="G4891" s="24" t="str">
        <f>IF(F4891="","",F4891&amp;"@"&amp;COUNTIF($F$1:F4891,F4891))</f>
        <v/>
      </c>
      <c r="H4891" s="24" t="str">
        <f t="shared" si="76"/>
        <v>Bing</v>
      </c>
      <c r="J4891" s="24" t="str">
        <f>IF(F4891="","",INDEX('기사 리스트'!B:B,MATCH("https://skinnonews.com"&amp;A4891,'기사 리스트'!C:C,0)))</f>
        <v/>
      </c>
    </row>
    <row r="4892" spans="1:10">
      <c r="A4892" s="30" t="s">
        <v>4211</v>
      </c>
      <c r="B4892" s="30" t="s">
        <v>2910</v>
      </c>
      <c r="C4892" s="30">
        <v>1</v>
      </c>
      <c r="D4892" s="30">
        <v>1</v>
      </c>
      <c r="F4892" s="24" t="str">
        <f>IFERROR(MATCH(A4892,기사별유입!$J$3:$J$3072,0),"")</f>
        <v/>
      </c>
      <c r="G4892" s="24" t="str">
        <f>IF(F4892="","",F4892&amp;"@"&amp;COUNTIF($F$1:F4892,F4892))</f>
        <v/>
      </c>
      <c r="H4892" s="24" t="str">
        <f t="shared" si="76"/>
        <v>Google 검색</v>
      </c>
      <c r="J4892" s="24" t="str">
        <f>IF(F4892="","",INDEX('기사 리스트'!B:B,MATCH("https://skinnonews.com"&amp;A4892,'기사 리스트'!C:C,0)))</f>
        <v/>
      </c>
    </row>
    <row r="4893" spans="1:10">
      <c r="A4893" s="30" t="s">
        <v>1883</v>
      </c>
      <c r="B4893" s="30" t="s">
        <v>2935</v>
      </c>
      <c r="C4893" s="30">
        <v>1</v>
      </c>
      <c r="D4893" s="30">
        <v>1</v>
      </c>
      <c r="F4893" s="24" t="str">
        <f>IFERROR(MATCH(A4893,기사별유입!$J$3:$J$3072,0),"")</f>
        <v/>
      </c>
      <c r="G4893" s="24" t="str">
        <f>IF(F4893="","",F4893&amp;"@"&amp;COUNTIF($F$1:F4893,F4893))</f>
        <v/>
      </c>
      <c r="H4893" s="24" t="str">
        <f t="shared" si="76"/>
        <v>M.search.naver.com</v>
      </c>
      <c r="J4893" s="24" t="str">
        <f>IF(F4893="","",INDEX('기사 리스트'!B:B,MATCH("https://skinnonews.com"&amp;A4893,'기사 리스트'!C:C,0)))</f>
        <v/>
      </c>
    </row>
    <row r="4894" spans="1:10">
      <c r="A4894" s="30" t="s">
        <v>1883</v>
      </c>
      <c r="B4894" s="30" t="s">
        <v>2925</v>
      </c>
      <c r="C4894" s="30">
        <v>1</v>
      </c>
      <c r="D4894" s="30">
        <v>1</v>
      </c>
      <c r="F4894" s="24" t="str">
        <f>IFERROR(MATCH(A4894,기사별유입!$J$3:$J$3072,0),"")</f>
        <v/>
      </c>
      <c r="G4894" s="24" t="str">
        <f>IF(F4894="","",F4894&amp;"@"&amp;COUNTIF($F$1:F4894,F4894))</f>
        <v/>
      </c>
      <c r="H4894" s="24" t="str">
        <f t="shared" si="76"/>
        <v>Naver.com</v>
      </c>
      <c r="J4894" s="24" t="str">
        <f>IF(F4894="","",INDEX('기사 리스트'!B:B,MATCH("https://skinnonews.com"&amp;A4894,'기사 리스트'!C:C,0)))</f>
        <v/>
      </c>
    </row>
    <row r="4895" spans="1:10">
      <c r="A4895" s="30" t="s">
        <v>2858</v>
      </c>
      <c r="B4895" s="30" t="s">
        <v>2910</v>
      </c>
      <c r="C4895" s="30">
        <v>1</v>
      </c>
      <c r="D4895" s="30">
        <v>1</v>
      </c>
      <c r="F4895" s="24" t="str">
        <f>IFERROR(MATCH(A4895,기사별유입!$J$3:$J$3072,0),"")</f>
        <v/>
      </c>
      <c r="G4895" s="24" t="str">
        <f>IF(F4895="","",F4895&amp;"@"&amp;COUNTIF($F$1:F4895,F4895))</f>
        <v/>
      </c>
      <c r="H4895" s="24" t="str">
        <f t="shared" si="76"/>
        <v>Google 검색</v>
      </c>
      <c r="J4895" s="24" t="str">
        <f>IF(F4895="","",INDEX('기사 리스트'!B:B,MATCH("https://skinnonews.com"&amp;A4895,'기사 리스트'!C:C,0)))</f>
        <v/>
      </c>
    </row>
    <row r="4896" spans="1:10">
      <c r="A4896" s="30" t="s">
        <v>1640</v>
      </c>
      <c r="B4896" s="30" t="s">
        <v>2911</v>
      </c>
      <c r="C4896" s="30">
        <v>1</v>
      </c>
      <c r="D4896" s="30">
        <v>1</v>
      </c>
      <c r="F4896" s="24" t="str">
        <f>IFERROR(MATCH(A4896,기사별유입!$J$3:$J$3072,0),"")</f>
        <v/>
      </c>
      <c r="G4896" s="24" t="str">
        <f>IF(F4896="","",F4896&amp;"@"&amp;COUNTIF($F$1:F4896,F4896))</f>
        <v/>
      </c>
      <c r="H4896" s="24" t="str">
        <f t="shared" si="76"/>
        <v>Naver 검색</v>
      </c>
      <c r="J4896" s="24" t="str">
        <f>IF(F4896="","",INDEX('기사 리스트'!B:B,MATCH("https://skinnonews.com"&amp;A4896,'기사 리스트'!C:C,0)))</f>
        <v/>
      </c>
    </row>
    <row r="4897" spans="1:10">
      <c r="A4897" s="30" t="s">
        <v>2463</v>
      </c>
      <c r="B4897" s="30" t="s">
        <v>2925</v>
      </c>
      <c r="C4897" s="30">
        <v>1</v>
      </c>
      <c r="D4897" s="30">
        <v>1</v>
      </c>
      <c r="F4897" s="24" t="str">
        <f>IFERROR(MATCH(A4897,기사별유입!$J$3:$J$3072,0),"")</f>
        <v/>
      </c>
      <c r="G4897" s="24" t="str">
        <f>IF(F4897="","",F4897&amp;"@"&amp;COUNTIF($F$1:F4897,F4897))</f>
        <v/>
      </c>
      <c r="H4897" s="24" t="str">
        <f t="shared" si="76"/>
        <v>Naver.com</v>
      </c>
      <c r="J4897" s="24" t="str">
        <f>IF(F4897="","",INDEX('기사 리스트'!B:B,MATCH("https://skinnonews.com"&amp;A4897,'기사 리스트'!C:C,0)))</f>
        <v/>
      </c>
    </row>
    <row r="4898" spans="1:10">
      <c r="A4898" s="30" t="s">
        <v>1747</v>
      </c>
      <c r="B4898" s="30" t="s">
        <v>2915</v>
      </c>
      <c r="C4898" s="30">
        <v>1</v>
      </c>
      <c r="D4898" s="30">
        <v>1</v>
      </c>
      <c r="F4898" s="24" t="str">
        <f>IFERROR(MATCH(A4898,기사별유입!$J$3:$J$3072,0),"")</f>
        <v/>
      </c>
      <c r="G4898" s="24" t="str">
        <f>IF(F4898="","",F4898&amp;"@"&amp;COUNTIF($F$1:F4898,F4898))</f>
        <v/>
      </c>
      <c r="H4898" s="24" t="str">
        <f t="shared" si="76"/>
        <v>Skgeocentric.com</v>
      </c>
      <c r="J4898" s="24" t="str">
        <f>IF(F4898="","",INDEX('기사 리스트'!B:B,MATCH("https://skinnonews.com"&amp;A4898,'기사 리스트'!C:C,0)))</f>
        <v/>
      </c>
    </row>
    <row r="4899" spans="1:10">
      <c r="A4899" s="30" t="s">
        <v>4212</v>
      </c>
      <c r="B4899" s="30" t="s">
        <v>2910</v>
      </c>
      <c r="C4899" s="30">
        <v>1</v>
      </c>
      <c r="D4899" s="30">
        <v>1</v>
      </c>
      <c r="F4899" s="24" t="str">
        <f>IFERROR(MATCH(A4899,기사별유입!$J$3:$J$3072,0),"")</f>
        <v/>
      </c>
      <c r="G4899" s="24" t="str">
        <f>IF(F4899="","",F4899&amp;"@"&amp;COUNTIF($F$1:F4899,F4899))</f>
        <v/>
      </c>
      <c r="H4899" s="24" t="str">
        <f t="shared" si="76"/>
        <v>Google 검색</v>
      </c>
      <c r="J4899" s="24" t="str">
        <f>IF(F4899="","",INDEX('기사 리스트'!B:B,MATCH("https://skinnonews.com"&amp;A4899,'기사 리스트'!C:C,0)))</f>
        <v/>
      </c>
    </row>
    <row r="4900" spans="1:10">
      <c r="A4900" s="30" t="s">
        <v>2465</v>
      </c>
      <c r="B4900" s="30" t="s">
        <v>2911</v>
      </c>
      <c r="C4900" s="30">
        <v>1</v>
      </c>
      <c r="D4900" s="30">
        <v>1</v>
      </c>
      <c r="F4900" s="24" t="str">
        <f>IFERROR(MATCH(A4900,기사별유입!$J$3:$J$3072,0),"")</f>
        <v/>
      </c>
      <c r="G4900" s="24" t="str">
        <f>IF(F4900="","",F4900&amp;"@"&amp;COUNTIF($F$1:F4900,F4900))</f>
        <v/>
      </c>
      <c r="H4900" s="24" t="str">
        <f t="shared" si="76"/>
        <v>Naver 검색</v>
      </c>
      <c r="J4900" s="24" t="str">
        <f>IF(F4900="","",INDEX('기사 리스트'!B:B,MATCH("https://skinnonews.com"&amp;A4900,'기사 리스트'!C:C,0)))</f>
        <v/>
      </c>
    </row>
    <row r="4901" spans="1:10">
      <c r="A4901" s="30" t="s">
        <v>1388</v>
      </c>
      <c r="B4901" s="30" t="s">
        <v>2916</v>
      </c>
      <c r="C4901" s="30">
        <v>1</v>
      </c>
      <c r="D4901" s="30">
        <v>1</v>
      </c>
      <c r="F4901" s="24" t="str">
        <f>IFERROR(MATCH(A4901,기사별유입!$J$3:$J$3072,0),"")</f>
        <v/>
      </c>
      <c r="G4901" s="24" t="str">
        <f>IF(F4901="","",F4901&amp;"@"&amp;COUNTIF($F$1:F4901,F4901))</f>
        <v/>
      </c>
      <c r="H4901" s="24" t="str">
        <f t="shared" si="76"/>
        <v>Bing</v>
      </c>
      <c r="J4901" s="24" t="str">
        <f>IF(F4901="","",INDEX('기사 리스트'!B:B,MATCH("https://skinnonews.com"&amp;A4901,'기사 리스트'!C:C,0)))</f>
        <v/>
      </c>
    </row>
    <row r="4902" spans="1:10">
      <c r="A4902" s="30" t="s">
        <v>1388</v>
      </c>
      <c r="B4902" s="30" t="s">
        <v>2940</v>
      </c>
      <c r="C4902" s="30">
        <v>1</v>
      </c>
      <c r="D4902" s="30">
        <v>1</v>
      </c>
      <c r="F4902" s="24" t="str">
        <f>IFERROR(MATCH(A4902,기사별유입!$J$3:$J$3072,0),"")</f>
        <v/>
      </c>
      <c r="G4902" s="24" t="str">
        <f>IF(F4902="","",F4902&amp;"@"&amp;COUNTIF($F$1:F4902,F4902))</f>
        <v/>
      </c>
      <c r="H4902" s="24" t="str">
        <f t="shared" si="76"/>
        <v>Edgeservices.bing.com</v>
      </c>
      <c r="J4902" s="24" t="str">
        <f>IF(F4902="","",INDEX('기사 리스트'!B:B,MATCH("https://skinnonews.com"&amp;A4902,'기사 리스트'!C:C,0)))</f>
        <v/>
      </c>
    </row>
    <row r="4903" spans="1:10">
      <c r="A4903" s="30" t="s">
        <v>1388</v>
      </c>
      <c r="B4903" s="30" t="s">
        <v>2935</v>
      </c>
      <c r="C4903" s="30">
        <v>1</v>
      </c>
      <c r="D4903" s="30">
        <v>1</v>
      </c>
      <c r="F4903" s="24" t="str">
        <f>IFERROR(MATCH(A4903,기사별유입!$J$3:$J$3072,0),"")</f>
        <v/>
      </c>
      <c r="G4903" s="24" t="str">
        <f>IF(F4903="","",F4903&amp;"@"&amp;COUNTIF($F$1:F4903,F4903))</f>
        <v/>
      </c>
      <c r="H4903" s="24" t="str">
        <f t="shared" si="76"/>
        <v>M.search.naver.com</v>
      </c>
      <c r="J4903" s="24" t="str">
        <f>IF(F4903="","",INDEX('기사 리스트'!B:B,MATCH("https://skinnonews.com"&amp;A4903,'기사 리스트'!C:C,0)))</f>
        <v/>
      </c>
    </row>
    <row r="4904" spans="1:10">
      <c r="A4904" s="30" t="s">
        <v>1468</v>
      </c>
      <c r="B4904" s="30" t="s">
        <v>2909</v>
      </c>
      <c r="C4904" s="30">
        <v>1</v>
      </c>
      <c r="D4904" s="30">
        <v>1</v>
      </c>
      <c r="F4904" s="24" t="str">
        <f>IFERROR(MATCH(A4904,기사별유입!$J$3:$J$3072,0),"")</f>
        <v/>
      </c>
      <c r="G4904" s="24" t="str">
        <f>IF(F4904="","",F4904&amp;"@"&amp;COUNTIF($F$1:F4904,F4904))</f>
        <v/>
      </c>
      <c r="H4904" s="24" t="str">
        <f t="shared" si="76"/>
        <v>직접유입</v>
      </c>
      <c r="J4904" s="24" t="str">
        <f>IF(F4904="","",INDEX('기사 리스트'!B:B,MATCH("https://skinnonews.com"&amp;A4904,'기사 리스트'!C:C,0)))</f>
        <v/>
      </c>
    </row>
    <row r="4905" spans="1:10">
      <c r="A4905" s="30" t="s">
        <v>1468</v>
      </c>
      <c r="B4905" s="30" t="s">
        <v>2963</v>
      </c>
      <c r="C4905" s="30">
        <v>1</v>
      </c>
      <c r="D4905" s="30">
        <v>1</v>
      </c>
      <c r="F4905" s="24" t="str">
        <f>IFERROR(MATCH(A4905,기사별유입!$J$3:$J$3072,0),"")</f>
        <v/>
      </c>
      <c r="G4905" s="24" t="str">
        <f>IF(F4905="","",F4905&amp;"@"&amp;COUNTIF($F$1:F4905,F4905))</f>
        <v/>
      </c>
      <c r="H4905" s="24" t="str">
        <f t="shared" si="76"/>
        <v>Daum</v>
      </c>
      <c r="J4905" s="24" t="str">
        <f>IF(F4905="","",INDEX('기사 리스트'!B:B,MATCH("https://skinnonews.com"&amp;A4905,'기사 리스트'!C:C,0)))</f>
        <v/>
      </c>
    </row>
    <row r="4906" spans="1:10">
      <c r="A4906" s="30" t="s">
        <v>1468</v>
      </c>
      <c r="B4906" s="30" t="s">
        <v>2911</v>
      </c>
      <c r="C4906" s="30">
        <v>1</v>
      </c>
      <c r="D4906" s="30">
        <v>1</v>
      </c>
      <c r="F4906" s="24" t="str">
        <f>IFERROR(MATCH(A4906,기사별유입!$J$3:$J$3072,0),"")</f>
        <v/>
      </c>
      <c r="G4906" s="24" t="str">
        <f>IF(F4906="","",F4906&amp;"@"&amp;COUNTIF($F$1:F4906,F4906))</f>
        <v/>
      </c>
      <c r="H4906" s="24" t="str">
        <f t="shared" si="76"/>
        <v>Naver 검색</v>
      </c>
      <c r="J4906" s="24" t="str">
        <f>IF(F4906="","",INDEX('기사 리스트'!B:B,MATCH("https://skinnonews.com"&amp;A4906,'기사 리스트'!C:C,0)))</f>
        <v/>
      </c>
    </row>
    <row r="4907" spans="1:10">
      <c r="A4907" s="30" t="s">
        <v>1618</v>
      </c>
      <c r="B4907" s="30" t="s">
        <v>2909</v>
      </c>
      <c r="C4907" s="30">
        <v>1</v>
      </c>
      <c r="D4907" s="30">
        <v>1</v>
      </c>
      <c r="F4907" s="24" t="str">
        <f>IFERROR(MATCH(A4907,기사별유입!$J$3:$J$3072,0),"")</f>
        <v/>
      </c>
      <c r="G4907" s="24" t="str">
        <f>IF(F4907="","",F4907&amp;"@"&amp;COUNTIF($F$1:F4907,F4907))</f>
        <v/>
      </c>
      <c r="H4907" s="24" t="str">
        <f t="shared" si="76"/>
        <v>직접유입</v>
      </c>
      <c r="J4907" s="24" t="str">
        <f>IF(F4907="","",INDEX('기사 리스트'!B:B,MATCH("https://skinnonews.com"&amp;A4907,'기사 리스트'!C:C,0)))</f>
        <v/>
      </c>
    </row>
    <row r="4908" spans="1:10">
      <c r="A4908" s="30" t="s">
        <v>4213</v>
      </c>
      <c r="B4908" s="30" t="s">
        <v>2910</v>
      </c>
      <c r="C4908" s="30">
        <v>1</v>
      </c>
      <c r="D4908" s="30">
        <v>1</v>
      </c>
      <c r="F4908" s="24" t="str">
        <f>IFERROR(MATCH(A4908,기사별유입!$J$3:$J$3072,0),"")</f>
        <v/>
      </c>
      <c r="G4908" s="24" t="str">
        <f>IF(F4908="","",F4908&amp;"@"&amp;COUNTIF($F$1:F4908,F4908))</f>
        <v/>
      </c>
      <c r="H4908" s="24" t="str">
        <f t="shared" si="76"/>
        <v>Google 검색</v>
      </c>
      <c r="J4908" s="24" t="str">
        <f>IF(F4908="","",INDEX('기사 리스트'!B:B,MATCH("https://skinnonews.com"&amp;A4908,'기사 리스트'!C:C,0)))</f>
        <v/>
      </c>
    </row>
    <row r="4909" spans="1:10">
      <c r="A4909" s="30" t="s">
        <v>3350</v>
      </c>
      <c r="B4909" s="30" t="s">
        <v>2948</v>
      </c>
      <c r="C4909" s="30">
        <v>1</v>
      </c>
      <c r="D4909" s="30">
        <v>1</v>
      </c>
      <c r="F4909" s="24" t="str">
        <f>IFERROR(MATCH(A4909,기사별유입!$J$3:$J$3072,0),"")</f>
        <v/>
      </c>
      <c r="G4909" s="24" t="str">
        <f>IF(F4909="","",F4909&amp;"@"&amp;COUNTIF($F$1:F4909,F4909))</f>
        <v/>
      </c>
      <c r="H4909" s="24" t="str">
        <f t="shared" si="76"/>
        <v>Lens.google.com</v>
      </c>
      <c r="J4909" s="24" t="str">
        <f>IF(F4909="","",INDEX('기사 리스트'!B:B,MATCH("https://skinnonews.com"&amp;A4909,'기사 리스트'!C:C,0)))</f>
        <v/>
      </c>
    </row>
    <row r="4910" spans="1:10">
      <c r="A4910" s="30" t="s">
        <v>1947</v>
      </c>
      <c r="B4910" s="30" t="s">
        <v>2910</v>
      </c>
      <c r="C4910" s="30">
        <v>1</v>
      </c>
      <c r="D4910" s="30">
        <v>1</v>
      </c>
      <c r="F4910" s="24" t="str">
        <f>IFERROR(MATCH(A4910,기사별유입!$J$3:$J$3072,0),"")</f>
        <v/>
      </c>
      <c r="G4910" s="24" t="str">
        <f>IF(F4910="","",F4910&amp;"@"&amp;COUNTIF($F$1:F4910,F4910))</f>
        <v/>
      </c>
      <c r="H4910" s="24" t="str">
        <f t="shared" si="76"/>
        <v>Google 검색</v>
      </c>
      <c r="J4910" s="24" t="str">
        <f>IF(F4910="","",INDEX('기사 리스트'!B:B,MATCH("https://skinnonews.com"&amp;A4910,'기사 리스트'!C:C,0)))</f>
        <v/>
      </c>
    </row>
    <row r="4911" spans="1:10">
      <c r="A4911" s="30" t="s">
        <v>1947</v>
      </c>
      <c r="B4911" s="30" t="s">
        <v>2911</v>
      </c>
      <c r="C4911" s="30">
        <v>1</v>
      </c>
      <c r="D4911" s="30">
        <v>1</v>
      </c>
      <c r="F4911" s="24" t="str">
        <f>IFERROR(MATCH(A4911,기사별유입!$J$3:$J$3072,0),"")</f>
        <v/>
      </c>
      <c r="G4911" s="24" t="str">
        <f>IF(F4911="","",F4911&amp;"@"&amp;COUNTIF($F$1:F4911,F4911))</f>
        <v/>
      </c>
      <c r="H4911" s="24" t="str">
        <f t="shared" si="76"/>
        <v>Naver 검색</v>
      </c>
      <c r="J4911" s="24" t="str">
        <f>IF(F4911="","",INDEX('기사 리스트'!B:B,MATCH("https://skinnonews.com"&amp;A4911,'기사 리스트'!C:C,0)))</f>
        <v/>
      </c>
    </row>
    <row r="4912" spans="1:10">
      <c r="A4912" s="30" t="s">
        <v>1347</v>
      </c>
      <c r="B4912" s="30" t="s">
        <v>2909</v>
      </c>
      <c r="C4912" s="30">
        <v>1</v>
      </c>
      <c r="D4912" s="30">
        <v>1</v>
      </c>
      <c r="F4912" s="24" t="str">
        <f>IFERROR(MATCH(A4912,기사별유입!$J$3:$J$3072,0),"")</f>
        <v/>
      </c>
      <c r="G4912" s="24" t="str">
        <f>IF(F4912="","",F4912&amp;"@"&amp;COUNTIF($F$1:F4912,F4912))</f>
        <v/>
      </c>
      <c r="H4912" s="24" t="str">
        <f t="shared" si="76"/>
        <v>직접유입</v>
      </c>
      <c r="J4912" s="24" t="str">
        <f>IF(F4912="","",INDEX('기사 리스트'!B:B,MATCH("https://skinnonews.com"&amp;A4912,'기사 리스트'!C:C,0)))</f>
        <v/>
      </c>
    </row>
    <row r="4913" spans="1:10">
      <c r="A4913" s="30" t="s">
        <v>1361</v>
      </c>
      <c r="B4913" s="30" t="s">
        <v>2916</v>
      </c>
      <c r="C4913" s="30">
        <v>1</v>
      </c>
      <c r="D4913" s="30">
        <v>1</v>
      </c>
      <c r="F4913" s="24" t="str">
        <f>IFERROR(MATCH(A4913,기사별유입!$J$3:$J$3072,0),"")</f>
        <v/>
      </c>
      <c r="G4913" s="24" t="str">
        <f>IF(F4913="","",F4913&amp;"@"&amp;COUNTIF($F$1:F4913,F4913))</f>
        <v/>
      </c>
      <c r="H4913" s="24" t="str">
        <f t="shared" si="76"/>
        <v>Bing</v>
      </c>
      <c r="J4913" s="24" t="str">
        <f>IF(F4913="","",INDEX('기사 리스트'!B:B,MATCH("https://skinnonews.com"&amp;A4913,'기사 리스트'!C:C,0)))</f>
        <v/>
      </c>
    </row>
    <row r="4914" spans="1:10">
      <c r="A4914" s="30" t="s">
        <v>1884</v>
      </c>
      <c r="B4914" s="30" t="s">
        <v>3413</v>
      </c>
      <c r="C4914" s="30">
        <v>1</v>
      </c>
      <c r="D4914" s="30">
        <v>1</v>
      </c>
      <c r="F4914" s="24" t="str">
        <f>IFERROR(MATCH(A4914,기사별유입!$J$3:$J$3072,0),"")</f>
        <v/>
      </c>
      <c r="G4914" s="24" t="str">
        <f>IF(F4914="","",F4914&amp;"@"&amp;COUNTIF($F$1:F4914,F4914))</f>
        <v/>
      </c>
      <c r="H4914" s="24" t="str">
        <f t="shared" si="76"/>
        <v>Chatgpt.com</v>
      </c>
      <c r="J4914" s="24" t="str">
        <f>IF(F4914="","",INDEX('기사 리스트'!B:B,MATCH("https://skinnonews.com"&amp;A4914,'기사 리스트'!C:C,0)))</f>
        <v/>
      </c>
    </row>
    <row r="4915" spans="1:10">
      <c r="A4915" s="30" t="s">
        <v>4214</v>
      </c>
      <c r="B4915" s="30" t="s">
        <v>2911</v>
      </c>
      <c r="C4915" s="30">
        <v>1</v>
      </c>
      <c r="D4915" s="30">
        <v>1</v>
      </c>
      <c r="F4915" s="24" t="str">
        <f>IFERROR(MATCH(A4915,기사별유입!$J$3:$J$3072,0),"")</f>
        <v/>
      </c>
      <c r="G4915" s="24" t="str">
        <f>IF(F4915="","",F4915&amp;"@"&amp;COUNTIF($F$1:F4915,F4915))</f>
        <v/>
      </c>
      <c r="H4915" s="24" t="str">
        <f t="shared" si="76"/>
        <v>Naver 검색</v>
      </c>
      <c r="J4915" s="24" t="str">
        <f>IF(F4915="","",INDEX('기사 리스트'!B:B,MATCH("https://skinnonews.com"&amp;A4915,'기사 리스트'!C:C,0)))</f>
        <v/>
      </c>
    </row>
    <row r="4916" spans="1:10">
      <c r="A4916" s="30" t="s">
        <v>3351</v>
      </c>
      <c r="B4916" s="30" t="s">
        <v>2910</v>
      </c>
      <c r="C4916" s="30">
        <v>1</v>
      </c>
      <c r="D4916" s="30">
        <v>1</v>
      </c>
      <c r="F4916" s="24" t="str">
        <f>IFERROR(MATCH(A4916,기사별유입!$J$3:$J$3072,0),"")</f>
        <v/>
      </c>
      <c r="G4916" s="24" t="str">
        <f>IF(F4916="","",F4916&amp;"@"&amp;COUNTIF($F$1:F4916,F4916))</f>
        <v/>
      </c>
      <c r="H4916" s="24" t="str">
        <f t="shared" si="76"/>
        <v>Google 검색</v>
      </c>
      <c r="J4916" s="24" t="str">
        <f>IF(F4916="","",INDEX('기사 리스트'!B:B,MATCH("https://skinnonews.com"&amp;A4916,'기사 리스트'!C:C,0)))</f>
        <v/>
      </c>
    </row>
    <row r="4917" spans="1:10">
      <c r="A4917" s="30" t="s">
        <v>1948</v>
      </c>
      <c r="B4917" s="30" t="s">
        <v>2910</v>
      </c>
      <c r="C4917" s="30">
        <v>1</v>
      </c>
      <c r="D4917" s="30">
        <v>1</v>
      </c>
      <c r="F4917" s="24" t="str">
        <f>IFERROR(MATCH(A4917,기사별유입!$J$3:$J$3072,0),"")</f>
        <v/>
      </c>
      <c r="G4917" s="24" t="str">
        <f>IF(F4917="","",F4917&amp;"@"&amp;COUNTIF($F$1:F4917,F4917))</f>
        <v/>
      </c>
      <c r="H4917" s="24" t="str">
        <f t="shared" si="76"/>
        <v>Google 검색</v>
      </c>
      <c r="J4917" s="24" t="str">
        <f>IF(F4917="","",INDEX('기사 리스트'!B:B,MATCH("https://skinnonews.com"&amp;A4917,'기사 리스트'!C:C,0)))</f>
        <v/>
      </c>
    </row>
    <row r="4918" spans="1:10">
      <c r="A4918" s="30" t="s">
        <v>4215</v>
      </c>
      <c r="B4918" s="30" t="s">
        <v>2910</v>
      </c>
      <c r="C4918" s="30">
        <v>1</v>
      </c>
      <c r="D4918" s="30">
        <v>1</v>
      </c>
      <c r="F4918" s="24" t="str">
        <f>IFERROR(MATCH(A4918,기사별유입!$J$3:$J$3072,0),"")</f>
        <v/>
      </c>
      <c r="G4918" s="24" t="str">
        <f>IF(F4918="","",F4918&amp;"@"&amp;COUNTIF($F$1:F4918,F4918))</f>
        <v/>
      </c>
      <c r="H4918" s="24" t="str">
        <f t="shared" si="76"/>
        <v>Google 검색</v>
      </c>
      <c r="J4918" s="24" t="str">
        <f>IF(F4918="","",INDEX('기사 리스트'!B:B,MATCH("https://skinnonews.com"&amp;A4918,'기사 리스트'!C:C,0)))</f>
        <v/>
      </c>
    </row>
    <row r="4919" spans="1:10">
      <c r="A4919" s="30" t="s">
        <v>4216</v>
      </c>
      <c r="B4919" s="30" t="s">
        <v>2910</v>
      </c>
      <c r="C4919" s="30">
        <v>1</v>
      </c>
      <c r="D4919" s="30">
        <v>1</v>
      </c>
      <c r="F4919" s="24" t="str">
        <f>IFERROR(MATCH(A4919,기사별유입!$J$3:$J$3072,0),"")</f>
        <v/>
      </c>
      <c r="G4919" s="24" t="str">
        <f>IF(F4919="","",F4919&amp;"@"&amp;COUNTIF($F$1:F4919,F4919))</f>
        <v/>
      </c>
      <c r="H4919" s="24" t="str">
        <f t="shared" si="76"/>
        <v>Google 검색</v>
      </c>
      <c r="J4919" s="24" t="str">
        <f>IF(F4919="","",INDEX('기사 리스트'!B:B,MATCH("https://skinnonews.com"&amp;A4919,'기사 리스트'!C:C,0)))</f>
        <v/>
      </c>
    </row>
    <row r="4920" spans="1:10">
      <c r="A4920" s="30" t="s">
        <v>4217</v>
      </c>
      <c r="B4920" s="30" t="s">
        <v>2911</v>
      </c>
      <c r="C4920" s="30">
        <v>1</v>
      </c>
      <c r="D4920" s="30">
        <v>1</v>
      </c>
      <c r="F4920" s="24" t="str">
        <f>IFERROR(MATCH(A4920,기사별유입!$J$3:$J$3072,0),"")</f>
        <v/>
      </c>
      <c r="G4920" s="24" t="str">
        <f>IF(F4920="","",F4920&amp;"@"&amp;COUNTIF($F$1:F4920,F4920))</f>
        <v/>
      </c>
      <c r="H4920" s="24" t="str">
        <f t="shared" si="76"/>
        <v>Naver 검색</v>
      </c>
      <c r="J4920" s="24" t="str">
        <f>IF(F4920="","",INDEX('기사 리스트'!B:B,MATCH("https://skinnonews.com"&amp;A4920,'기사 리스트'!C:C,0)))</f>
        <v/>
      </c>
    </row>
    <row r="4921" spans="1:10">
      <c r="A4921" s="30" t="s">
        <v>4218</v>
      </c>
      <c r="B4921" s="30" t="s">
        <v>2910</v>
      </c>
      <c r="C4921" s="30">
        <v>1</v>
      </c>
      <c r="D4921" s="30">
        <v>1</v>
      </c>
      <c r="F4921" s="24" t="str">
        <f>IFERROR(MATCH(A4921,기사별유입!$J$3:$J$3072,0),"")</f>
        <v/>
      </c>
      <c r="G4921" s="24" t="str">
        <f>IF(F4921="","",F4921&amp;"@"&amp;COUNTIF($F$1:F4921,F4921))</f>
        <v/>
      </c>
      <c r="H4921" s="24" t="str">
        <f t="shared" si="76"/>
        <v>Google 검색</v>
      </c>
      <c r="J4921" s="24" t="str">
        <f>IF(F4921="","",INDEX('기사 리스트'!B:B,MATCH("https://skinnonews.com"&amp;A4921,'기사 리스트'!C:C,0)))</f>
        <v/>
      </c>
    </row>
    <row r="4922" spans="1:10">
      <c r="A4922" s="30" t="s">
        <v>4219</v>
      </c>
      <c r="B4922" s="30" t="s">
        <v>2910</v>
      </c>
      <c r="C4922" s="30">
        <v>1</v>
      </c>
      <c r="D4922" s="30">
        <v>1</v>
      </c>
      <c r="F4922" s="24" t="str">
        <f>IFERROR(MATCH(A4922,기사별유입!$J$3:$J$3072,0),"")</f>
        <v/>
      </c>
      <c r="G4922" s="24" t="str">
        <f>IF(F4922="","",F4922&amp;"@"&amp;COUNTIF($F$1:F4922,F4922))</f>
        <v/>
      </c>
      <c r="H4922" s="24" t="str">
        <f t="shared" si="76"/>
        <v>Google 검색</v>
      </c>
      <c r="J4922" s="24" t="str">
        <f>IF(F4922="","",INDEX('기사 리스트'!B:B,MATCH("https://skinnonews.com"&amp;A4922,'기사 리스트'!C:C,0)))</f>
        <v/>
      </c>
    </row>
    <row r="4923" spans="1:10">
      <c r="A4923" s="30" t="s">
        <v>4220</v>
      </c>
      <c r="B4923" s="30" t="s">
        <v>2910</v>
      </c>
      <c r="C4923" s="30">
        <v>1</v>
      </c>
      <c r="D4923" s="30">
        <v>1</v>
      </c>
      <c r="F4923" s="24" t="str">
        <f>IFERROR(MATCH(A4923,기사별유입!$J$3:$J$3072,0),"")</f>
        <v/>
      </c>
      <c r="G4923" s="24" t="str">
        <f>IF(F4923="","",F4923&amp;"@"&amp;COUNTIF($F$1:F4923,F4923))</f>
        <v/>
      </c>
      <c r="H4923" s="24" t="str">
        <f t="shared" si="76"/>
        <v>Google 검색</v>
      </c>
      <c r="J4923" s="24" t="str">
        <f>IF(F4923="","",INDEX('기사 리스트'!B:B,MATCH("https://skinnonews.com"&amp;A4923,'기사 리스트'!C:C,0)))</f>
        <v/>
      </c>
    </row>
    <row r="4924" spans="1:10">
      <c r="A4924" s="30" t="s">
        <v>2859</v>
      </c>
      <c r="B4924" s="30" t="s">
        <v>2911</v>
      </c>
      <c r="C4924" s="30">
        <v>1</v>
      </c>
      <c r="D4924" s="30">
        <v>1</v>
      </c>
      <c r="F4924" s="24" t="str">
        <f>IFERROR(MATCH(A4924,기사별유입!$J$3:$J$3072,0),"")</f>
        <v/>
      </c>
      <c r="G4924" s="24" t="str">
        <f>IF(F4924="","",F4924&amp;"@"&amp;COUNTIF($F$1:F4924,F4924))</f>
        <v/>
      </c>
      <c r="H4924" s="24" t="str">
        <f t="shared" si="76"/>
        <v>Naver 검색</v>
      </c>
      <c r="J4924" s="24" t="str">
        <f>IF(F4924="","",INDEX('기사 리스트'!B:B,MATCH("https://skinnonews.com"&amp;A4924,'기사 리스트'!C:C,0)))</f>
        <v/>
      </c>
    </row>
    <row r="4925" spans="1:10">
      <c r="A4925" s="30" t="s">
        <v>1469</v>
      </c>
      <c r="B4925" s="30" t="s">
        <v>2925</v>
      </c>
      <c r="C4925" s="30">
        <v>1</v>
      </c>
      <c r="D4925" s="30">
        <v>1</v>
      </c>
      <c r="F4925" s="24" t="str">
        <f>IFERROR(MATCH(A4925,기사별유입!$J$3:$J$3072,0),"")</f>
        <v/>
      </c>
      <c r="G4925" s="24" t="str">
        <f>IF(F4925="","",F4925&amp;"@"&amp;COUNTIF($F$1:F4925,F4925))</f>
        <v/>
      </c>
      <c r="H4925" s="24" t="str">
        <f t="shared" si="76"/>
        <v>Naver.com</v>
      </c>
      <c r="J4925" s="24" t="str">
        <f>IF(F4925="","",INDEX('기사 리스트'!B:B,MATCH("https://skinnonews.com"&amp;A4925,'기사 리스트'!C:C,0)))</f>
        <v/>
      </c>
    </row>
    <row r="4926" spans="1:10">
      <c r="A4926" s="30" t="s">
        <v>1726</v>
      </c>
      <c r="B4926" s="30" t="s">
        <v>2909</v>
      </c>
      <c r="C4926" s="30">
        <v>1</v>
      </c>
      <c r="D4926" s="30">
        <v>1</v>
      </c>
      <c r="F4926" s="24" t="str">
        <f>IFERROR(MATCH(A4926,기사별유입!$J$3:$J$3072,0),"")</f>
        <v/>
      </c>
      <c r="G4926" s="24" t="str">
        <f>IF(F4926="","",F4926&amp;"@"&amp;COUNTIF($F$1:F4926,F4926))</f>
        <v/>
      </c>
      <c r="H4926" s="24" t="str">
        <f t="shared" si="76"/>
        <v>직접유입</v>
      </c>
      <c r="J4926" s="24" t="str">
        <f>IF(F4926="","",INDEX('기사 리스트'!B:B,MATCH("https://skinnonews.com"&amp;A4926,'기사 리스트'!C:C,0)))</f>
        <v/>
      </c>
    </row>
    <row r="4927" spans="1:10">
      <c r="A4927" s="30" t="s">
        <v>1726</v>
      </c>
      <c r="B4927" s="30" t="s">
        <v>2911</v>
      </c>
      <c r="C4927" s="30">
        <v>1</v>
      </c>
      <c r="D4927" s="30">
        <v>1</v>
      </c>
      <c r="F4927" s="24" t="str">
        <f>IFERROR(MATCH(A4927,기사별유입!$J$3:$J$3072,0),"")</f>
        <v/>
      </c>
      <c r="G4927" s="24" t="str">
        <f>IF(F4927="","",F4927&amp;"@"&amp;COUNTIF($F$1:F4927,F4927))</f>
        <v/>
      </c>
      <c r="H4927" s="24" t="str">
        <f t="shared" si="76"/>
        <v>Naver 검색</v>
      </c>
      <c r="J4927" s="24" t="str">
        <f>IF(F4927="","",INDEX('기사 리스트'!B:B,MATCH("https://skinnonews.com"&amp;A4927,'기사 리스트'!C:C,0)))</f>
        <v/>
      </c>
    </row>
    <row r="4928" spans="1:10">
      <c r="A4928" s="30" t="s">
        <v>2232</v>
      </c>
      <c r="B4928" s="30" t="s">
        <v>2909</v>
      </c>
      <c r="C4928" s="30">
        <v>1</v>
      </c>
      <c r="D4928" s="30">
        <v>1</v>
      </c>
      <c r="F4928" s="24" t="str">
        <f>IFERROR(MATCH(A4928,기사별유입!$J$3:$J$3072,0),"")</f>
        <v/>
      </c>
      <c r="G4928" s="24" t="str">
        <f>IF(F4928="","",F4928&amp;"@"&amp;COUNTIF($F$1:F4928,F4928))</f>
        <v/>
      </c>
      <c r="H4928" s="24" t="str">
        <f t="shared" si="76"/>
        <v>직접유입</v>
      </c>
      <c r="J4928" s="24" t="str">
        <f>IF(F4928="","",INDEX('기사 리스트'!B:B,MATCH("https://skinnonews.com"&amp;A4928,'기사 리스트'!C:C,0)))</f>
        <v/>
      </c>
    </row>
    <row r="4929" spans="1:10">
      <c r="A4929" s="30" t="s">
        <v>2466</v>
      </c>
      <c r="B4929" s="30" t="s">
        <v>2925</v>
      </c>
      <c r="C4929" s="30">
        <v>1</v>
      </c>
      <c r="D4929" s="30">
        <v>1</v>
      </c>
      <c r="F4929" s="24" t="str">
        <f>IFERROR(MATCH(A4929,기사별유입!$J$3:$J$3072,0),"")</f>
        <v/>
      </c>
      <c r="G4929" s="24" t="str">
        <f>IF(F4929="","",F4929&amp;"@"&amp;COUNTIF($F$1:F4929,F4929))</f>
        <v/>
      </c>
      <c r="H4929" s="24" t="str">
        <f t="shared" si="76"/>
        <v>Naver.com</v>
      </c>
      <c r="J4929" s="24" t="str">
        <f>IF(F4929="","",INDEX('기사 리스트'!B:B,MATCH("https://skinnonews.com"&amp;A4929,'기사 리스트'!C:C,0)))</f>
        <v/>
      </c>
    </row>
    <row r="4930" spans="1:10">
      <c r="A4930" s="30" t="s">
        <v>4221</v>
      </c>
      <c r="B4930" s="30" t="s">
        <v>2910</v>
      </c>
      <c r="C4930" s="30">
        <v>1</v>
      </c>
      <c r="D4930" s="30">
        <v>1</v>
      </c>
      <c r="F4930" s="24" t="str">
        <f>IFERROR(MATCH(A4930,기사별유입!$J$3:$J$3072,0),"")</f>
        <v/>
      </c>
      <c r="G4930" s="24" t="str">
        <f>IF(F4930="","",F4930&amp;"@"&amp;COUNTIF($F$1:F4930,F4930))</f>
        <v/>
      </c>
      <c r="H4930" s="24" t="str">
        <f t="shared" si="76"/>
        <v>Google 검색</v>
      </c>
      <c r="J4930" s="24" t="str">
        <f>IF(F4930="","",INDEX('기사 리스트'!B:B,MATCH("https://skinnonews.com"&amp;A4930,'기사 리스트'!C:C,0)))</f>
        <v/>
      </c>
    </row>
    <row r="4931" spans="1:10">
      <c r="A4931" s="30" t="s">
        <v>1794</v>
      </c>
      <c r="B4931" s="30" t="s">
        <v>2911</v>
      </c>
      <c r="C4931" s="30">
        <v>1</v>
      </c>
      <c r="D4931" s="30">
        <v>1</v>
      </c>
      <c r="F4931" s="24" t="str">
        <f>IFERROR(MATCH(A4931,기사별유입!$J$3:$J$3072,0),"")</f>
        <v/>
      </c>
      <c r="G4931" s="24" t="str">
        <f>IF(F4931="","",F4931&amp;"@"&amp;COUNTIF($F$1:F4931,F4931))</f>
        <v/>
      </c>
      <c r="H4931" s="24" t="str">
        <f t="shared" ref="H4931:H4994" si="77">IF(B4931="naver","Naver 검색",IF(B4931="google","Google 검색",IF(B4931="(direct)","직접유입",UPPER(LEFT(B4931,1))&amp;MID(B4931,2,99))))</f>
        <v>Naver 검색</v>
      </c>
      <c r="J4931" s="24" t="str">
        <f>IF(F4931="","",INDEX('기사 리스트'!B:B,MATCH("https://skinnonews.com"&amp;A4931,'기사 리스트'!C:C,0)))</f>
        <v/>
      </c>
    </row>
    <row r="4932" spans="1:10">
      <c r="A4932" s="30" t="s">
        <v>1292</v>
      </c>
      <c r="B4932" s="30" t="s">
        <v>2962</v>
      </c>
      <c r="C4932" s="30">
        <v>1</v>
      </c>
      <c r="D4932" s="30">
        <v>1</v>
      </c>
      <c r="F4932" s="24" t="str">
        <f>IFERROR(MATCH(A4932,기사별유입!$J$3:$J$3072,0),"")</f>
        <v/>
      </c>
      <c r="G4932" s="24" t="str">
        <f>IF(F4932="","",F4932&amp;"@"&amp;COUNTIF($F$1:F4932,F4932))</f>
        <v/>
      </c>
      <c r="H4932" s="24" t="str">
        <f t="shared" si="77"/>
        <v>Link.naver.com</v>
      </c>
      <c r="J4932" s="24" t="str">
        <f>IF(F4932="","",INDEX('기사 리스트'!B:B,MATCH("https://skinnonews.com"&amp;A4932,'기사 리스트'!C:C,0)))</f>
        <v/>
      </c>
    </row>
    <row r="4933" spans="1:10">
      <c r="A4933" s="30" t="s">
        <v>1377</v>
      </c>
      <c r="B4933" s="30" t="s">
        <v>2911</v>
      </c>
      <c r="C4933" s="30">
        <v>1</v>
      </c>
      <c r="D4933" s="30">
        <v>1</v>
      </c>
      <c r="F4933" s="24" t="str">
        <f>IFERROR(MATCH(A4933,기사별유입!$J$3:$J$3072,0),"")</f>
        <v/>
      </c>
      <c r="G4933" s="24" t="str">
        <f>IF(F4933="","",F4933&amp;"@"&amp;COUNTIF($F$1:F4933,F4933))</f>
        <v/>
      </c>
      <c r="H4933" s="24" t="str">
        <f t="shared" si="77"/>
        <v>Naver 검색</v>
      </c>
      <c r="J4933" s="24" t="str">
        <f>IF(F4933="","",INDEX('기사 리스트'!B:B,MATCH("https://skinnonews.com"&amp;A4933,'기사 리스트'!C:C,0)))</f>
        <v/>
      </c>
    </row>
    <row r="4934" spans="1:10">
      <c r="A4934" s="30" t="s">
        <v>4222</v>
      </c>
      <c r="B4934" s="30" t="s">
        <v>2910</v>
      </c>
      <c r="C4934" s="30">
        <v>1</v>
      </c>
      <c r="D4934" s="30">
        <v>1</v>
      </c>
      <c r="F4934" s="24" t="str">
        <f>IFERROR(MATCH(A4934,기사별유입!$J$3:$J$3072,0),"")</f>
        <v/>
      </c>
      <c r="G4934" s="24" t="str">
        <f>IF(F4934="","",F4934&amp;"@"&amp;COUNTIF($F$1:F4934,F4934))</f>
        <v/>
      </c>
      <c r="H4934" s="24" t="str">
        <f t="shared" si="77"/>
        <v>Google 검색</v>
      </c>
      <c r="J4934" s="24" t="str">
        <f>IF(F4934="","",INDEX('기사 리스트'!B:B,MATCH("https://skinnonews.com"&amp;A4934,'기사 리스트'!C:C,0)))</f>
        <v/>
      </c>
    </row>
    <row r="4935" spans="1:10">
      <c r="A4935" s="30" t="s">
        <v>2338</v>
      </c>
      <c r="B4935" s="30" t="s">
        <v>2910</v>
      </c>
      <c r="C4935" s="30">
        <v>1</v>
      </c>
      <c r="D4935" s="30">
        <v>1</v>
      </c>
      <c r="F4935" s="24" t="str">
        <f>IFERROR(MATCH(A4935,기사별유입!$J$3:$J$3072,0),"")</f>
        <v/>
      </c>
      <c r="G4935" s="24" t="str">
        <f>IF(F4935="","",F4935&amp;"@"&amp;COUNTIF($F$1:F4935,F4935))</f>
        <v/>
      </c>
      <c r="H4935" s="24" t="str">
        <f t="shared" si="77"/>
        <v>Google 검색</v>
      </c>
      <c r="J4935" s="24" t="str">
        <f>IF(F4935="","",INDEX('기사 리스트'!B:B,MATCH("https://skinnonews.com"&amp;A4935,'기사 리스트'!C:C,0)))</f>
        <v/>
      </c>
    </row>
    <row r="4936" spans="1:10">
      <c r="A4936" s="30" t="s">
        <v>2860</v>
      </c>
      <c r="B4936" s="30" t="s">
        <v>2910</v>
      </c>
      <c r="C4936" s="30">
        <v>1</v>
      </c>
      <c r="D4936" s="30">
        <v>1</v>
      </c>
      <c r="F4936" s="24" t="str">
        <f>IFERROR(MATCH(A4936,기사별유입!$J$3:$J$3072,0),"")</f>
        <v/>
      </c>
      <c r="G4936" s="24" t="str">
        <f>IF(F4936="","",F4936&amp;"@"&amp;COUNTIF($F$1:F4936,F4936))</f>
        <v/>
      </c>
      <c r="H4936" s="24" t="str">
        <f t="shared" si="77"/>
        <v>Google 검색</v>
      </c>
      <c r="J4936" s="24" t="str">
        <f>IF(F4936="","",INDEX('기사 리스트'!B:B,MATCH("https://skinnonews.com"&amp;A4936,'기사 리스트'!C:C,0)))</f>
        <v/>
      </c>
    </row>
    <row r="4937" spans="1:10">
      <c r="A4937" s="30" t="s">
        <v>2860</v>
      </c>
      <c r="B4937" s="30" t="s">
        <v>2911</v>
      </c>
      <c r="C4937" s="30">
        <v>1</v>
      </c>
      <c r="D4937" s="30">
        <v>1</v>
      </c>
      <c r="F4937" s="24" t="str">
        <f>IFERROR(MATCH(A4937,기사별유입!$J$3:$J$3072,0),"")</f>
        <v/>
      </c>
      <c r="G4937" s="24" t="str">
        <f>IF(F4937="","",F4937&amp;"@"&amp;COUNTIF($F$1:F4937,F4937))</f>
        <v/>
      </c>
      <c r="H4937" s="24" t="str">
        <f t="shared" si="77"/>
        <v>Naver 검색</v>
      </c>
      <c r="J4937" s="24" t="str">
        <f>IF(F4937="","",INDEX('기사 리스트'!B:B,MATCH("https://skinnonews.com"&amp;A4937,'기사 리스트'!C:C,0)))</f>
        <v/>
      </c>
    </row>
    <row r="4938" spans="1:10">
      <c r="A4938" s="30" t="s">
        <v>2861</v>
      </c>
      <c r="B4938" s="30" t="s">
        <v>2910</v>
      </c>
      <c r="C4938" s="30">
        <v>1</v>
      </c>
      <c r="D4938" s="30">
        <v>1</v>
      </c>
      <c r="F4938" s="24" t="str">
        <f>IFERROR(MATCH(A4938,기사별유입!$J$3:$J$3072,0),"")</f>
        <v/>
      </c>
      <c r="G4938" s="24" t="str">
        <f>IF(F4938="","",F4938&amp;"@"&amp;COUNTIF($F$1:F4938,F4938))</f>
        <v/>
      </c>
      <c r="H4938" s="24" t="str">
        <f t="shared" si="77"/>
        <v>Google 검색</v>
      </c>
      <c r="J4938" s="24" t="str">
        <f>IF(F4938="","",INDEX('기사 리스트'!B:B,MATCH("https://skinnonews.com"&amp;A4938,'기사 리스트'!C:C,0)))</f>
        <v/>
      </c>
    </row>
    <row r="4939" spans="1:10">
      <c r="A4939" s="30" t="s">
        <v>3352</v>
      </c>
      <c r="B4939" s="30" t="s">
        <v>2910</v>
      </c>
      <c r="C4939" s="30">
        <v>1</v>
      </c>
      <c r="D4939" s="30">
        <v>1</v>
      </c>
      <c r="F4939" s="24" t="str">
        <f>IFERROR(MATCH(A4939,기사별유입!$J$3:$J$3072,0),"")</f>
        <v/>
      </c>
      <c r="G4939" s="24" t="str">
        <f>IF(F4939="","",F4939&amp;"@"&amp;COUNTIF($F$1:F4939,F4939))</f>
        <v/>
      </c>
      <c r="H4939" s="24" t="str">
        <f t="shared" si="77"/>
        <v>Google 검색</v>
      </c>
      <c r="J4939" s="24" t="str">
        <f>IF(F4939="","",INDEX('기사 리스트'!B:B,MATCH("https://skinnonews.com"&amp;A4939,'기사 리스트'!C:C,0)))</f>
        <v/>
      </c>
    </row>
    <row r="4940" spans="1:10">
      <c r="A4940" s="30" t="s">
        <v>2339</v>
      </c>
      <c r="B4940" s="30" t="s">
        <v>2910</v>
      </c>
      <c r="C4940" s="30">
        <v>1</v>
      </c>
      <c r="D4940" s="30">
        <v>1</v>
      </c>
      <c r="F4940" s="24" t="str">
        <f>IFERROR(MATCH(A4940,기사별유입!$J$3:$J$3072,0),"")</f>
        <v/>
      </c>
      <c r="G4940" s="24" t="str">
        <f>IF(F4940="","",F4940&amp;"@"&amp;COUNTIF($F$1:F4940,F4940))</f>
        <v/>
      </c>
      <c r="H4940" s="24" t="str">
        <f t="shared" si="77"/>
        <v>Google 검색</v>
      </c>
      <c r="J4940" s="24" t="str">
        <f>IF(F4940="","",INDEX('기사 리스트'!B:B,MATCH("https://skinnonews.com"&amp;A4940,'기사 리스트'!C:C,0)))</f>
        <v/>
      </c>
    </row>
    <row r="4941" spans="1:10">
      <c r="A4941" s="30" t="s">
        <v>2468</v>
      </c>
      <c r="B4941" s="30" t="s">
        <v>2910</v>
      </c>
      <c r="C4941" s="30">
        <v>1</v>
      </c>
      <c r="D4941" s="30">
        <v>1</v>
      </c>
      <c r="F4941" s="24" t="str">
        <f>IFERROR(MATCH(A4941,기사별유입!$J$3:$J$3072,0),"")</f>
        <v/>
      </c>
      <c r="G4941" s="24" t="str">
        <f>IF(F4941="","",F4941&amp;"@"&amp;COUNTIF($F$1:F4941,F4941))</f>
        <v/>
      </c>
      <c r="H4941" s="24" t="str">
        <f t="shared" si="77"/>
        <v>Google 검색</v>
      </c>
      <c r="J4941" s="24" t="str">
        <f>IF(F4941="","",INDEX('기사 리스트'!B:B,MATCH("https://skinnonews.com"&amp;A4941,'기사 리스트'!C:C,0)))</f>
        <v/>
      </c>
    </row>
    <row r="4942" spans="1:10">
      <c r="A4942" s="30" t="s">
        <v>2468</v>
      </c>
      <c r="B4942" s="30" t="s">
        <v>2911</v>
      </c>
      <c r="C4942" s="30">
        <v>1</v>
      </c>
      <c r="D4942" s="30">
        <v>1</v>
      </c>
      <c r="F4942" s="24" t="str">
        <f>IFERROR(MATCH(A4942,기사별유입!$J$3:$J$3072,0),"")</f>
        <v/>
      </c>
      <c r="G4942" s="24" t="str">
        <f>IF(F4942="","",F4942&amp;"@"&amp;COUNTIF($F$1:F4942,F4942))</f>
        <v/>
      </c>
      <c r="H4942" s="24" t="str">
        <f t="shared" si="77"/>
        <v>Naver 검색</v>
      </c>
      <c r="J4942" s="24" t="str">
        <f>IF(F4942="","",INDEX('기사 리스트'!B:B,MATCH("https://skinnonews.com"&amp;A4942,'기사 리스트'!C:C,0)))</f>
        <v/>
      </c>
    </row>
    <row r="4943" spans="1:10">
      <c r="A4943" s="30" t="s">
        <v>4223</v>
      </c>
      <c r="B4943" s="30" t="s">
        <v>2911</v>
      </c>
      <c r="C4943" s="30">
        <v>1</v>
      </c>
      <c r="D4943" s="30">
        <v>1</v>
      </c>
      <c r="F4943" s="24" t="str">
        <f>IFERROR(MATCH(A4943,기사별유입!$J$3:$J$3072,0),"")</f>
        <v/>
      </c>
      <c r="G4943" s="24" t="str">
        <f>IF(F4943="","",F4943&amp;"@"&amp;COUNTIF($F$1:F4943,F4943))</f>
        <v/>
      </c>
      <c r="H4943" s="24" t="str">
        <f t="shared" si="77"/>
        <v>Naver 검색</v>
      </c>
      <c r="J4943" s="24" t="str">
        <f>IF(F4943="","",INDEX('기사 리스트'!B:B,MATCH("https://skinnonews.com"&amp;A4943,'기사 리스트'!C:C,0)))</f>
        <v/>
      </c>
    </row>
    <row r="4944" spans="1:10">
      <c r="A4944" s="30" t="s">
        <v>3771</v>
      </c>
      <c r="B4944" s="30" t="s">
        <v>2909</v>
      </c>
      <c r="C4944" s="30">
        <v>1</v>
      </c>
      <c r="D4944" s="30">
        <v>1</v>
      </c>
      <c r="F4944" s="24" t="str">
        <f>IFERROR(MATCH(A4944,기사별유입!$J$3:$J$3072,0),"")</f>
        <v/>
      </c>
      <c r="G4944" s="24" t="str">
        <f>IF(F4944="","",F4944&amp;"@"&amp;COUNTIF($F$1:F4944,F4944))</f>
        <v/>
      </c>
      <c r="H4944" s="24" t="str">
        <f t="shared" si="77"/>
        <v>직접유입</v>
      </c>
      <c r="J4944" s="24" t="str">
        <f>IF(F4944="","",INDEX('기사 리스트'!B:B,MATCH("https://skinnonews.com"&amp;A4944,'기사 리스트'!C:C,0)))</f>
        <v/>
      </c>
    </row>
    <row r="4945" spans="1:10">
      <c r="A4945" s="30" t="s">
        <v>3771</v>
      </c>
      <c r="B4945" s="30" t="s">
        <v>2910</v>
      </c>
      <c r="C4945" s="30">
        <v>1</v>
      </c>
      <c r="D4945" s="30">
        <v>1</v>
      </c>
      <c r="F4945" s="24" t="str">
        <f>IFERROR(MATCH(A4945,기사별유입!$J$3:$J$3072,0),"")</f>
        <v/>
      </c>
      <c r="G4945" s="24" t="str">
        <f>IF(F4945="","",F4945&amp;"@"&amp;COUNTIF($F$1:F4945,F4945))</f>
        <v/>
      </c>
      <c r="H4945" s="24" t="str">
        <f t="shared" si="77"/>
        <v>Google 검색</v>
      </c>
      <c r="J4945" s="24" t="str">
        <f>IF(F4945="","",INDEX('기사 리스트'!B:B,MATCH("https://skinnonews.com"&amp;A4945,'기사 리스트'!C:C,0)))</f>
        <v/>
      </c>
    </row>
    <row r="4946" spans="1:10">
      <c r="A4946" s="30" t="s">
        <v>3190</v>
      </c>
      <c r="B4946" s="30" t="s">
        <v>2910</v>
      </c>
      <c r="C4946" s="30">
        <v>1</v>
      </c>
      <c r="D4946" s="30">
        <v>1</v>
      </c>
      <c r="F4946" s="24" t="str">
        <f>IFERROR(MATCH(A4946,기사별유입!$J$3:$J$3072,0),"")</f>
        <v/>
      </c>
      <c r="G4946" s="24" t="str">
        <f>IF(F4946="","",F4946&amp;"@"&amp;COUNTIF($F$1:F4946,F4946))</f>
        <v/>
      </c>
      <c r="H4946" s="24" t="str">
        <f t="shared" si="77"/>
        <v>Google 검색</v>
      </c>
      <c r="J4946" s="24" t="str">
        <f>IF(F4946="","",INDEX('기사 리스트'!B:B,MATCH("https://skinnonews.com"&amp;A4946,'기사 리스트'!C:C,0)))</f>
        <v/>
      </c>
    </row>
    <row r="4947" spans="1:10">
      <c r="A4947" s="30" t="s">
        <v>2630</v>
      </c>
      <c r="B4947" s="30" t="s">
        <v>2910</v>
      </c>
      <c r="C4947" s="30">
        <v>1</v>
      </c>
      <c r="D4947" s="30">
        <v>1</v>
      </c>
      <c r="F4947" s="24" t="str">
        <f>IFERROR(MATCH(A4947,기사별유입!$J$3:$J$3072,0),"")</f>
        <v/>
      </c>
      <c r="G4947" s="24" t="str">
        <f>IF(F4947="","",F4947&amp;"@"&amp;COUNTIF($F$1:F4947,F4947))</f>
        <v/>
      </c>
      <c r="H4947" s="24" t="str">
        <f t="shared" si="77"/>
        <v>Google 검색</v>
      </c>
      <c r="J4947" s="24" t="str">
        <f>IF(F4947="","",INDEX('기사 리스트'!B:B,MATCH("https://skinnonews.com"&amp;A4947,'기사 리스트'!C:C,0)))</f>
        <v/>
      </c>
    </row>
    <row r="4948" spans="1:10">
      <c r="A4948" s="30" t="s">
        <v>2862</v>
      </c>
      <c r="B4948" s="30" t="s">
        <v>2910</v>
      </c>
      <c r="C4948" s="30">
        <v>1</v>
      </c>
      <c r="D4948" s="30">
        <v>1</v>
      </c>
      <c r="F4948" s="24" t="str">
        <f>IFERROR(MATCH(A4948,기사별유입!$J$3:$J$3072,0),"")</f>
        <v/>
      </c>
      <c r="G4948" s="24" t="str">
        <f>IF(F4948="","",F4948&amp;"@"&amp;COUNTIF($F$1:F4948,F4948))</f>
        <v/>
      </c>
      <c r="H4948" s="24" t="str">
        <f t="shared" si="77"/>
        <v>Google 검색</v>
      </c>
      <c r="J4948" s="24" t="str">
        <f>IF(F4948="","",INDEX('기사 리스트'!B:B,MATCH("https://skinnonews.com"&amp;A4948,'기사 리스트'!C:C,0)))</f>
        <v/>
      </c>
    </row>
    <row r="4949" spans="1:10">
      <c r="A4949" s="30" t="s">
        <v>2862</v>
      </c>
      <c r="B4949" s="30" t="s">
        <v>2911</v>
      </c>
      <c r="C4949" s="30">
        <v>1</v>
      </c>
      <c r="D4949" s="30">
        <v>1</v>
      </c>
      <c r="F4949" s="24" t="str">
        <f>IFERROR(MATCH(A4949,기사별유입!$J$3:$J$3072,0),"")</f>
        <v/>
      </c>
      <c r="G4949" s="24" t="str">
        <f>IF(F4949="","",F4949&amp;"@"&amp;COUNTIF($F$1:F4949,F4949))</f>
        <v/>
      </c>
      <c r="H4949" s="24" t="str">
        <f t="shared" si="77"/>
        <v>Naver 검색</v>
      </c>
      <c r="J4949" s="24" t="str">
        <f>IF(F4949="","",INDEX('기사 리스트'!B:B,MATCH("https://skinnonews.com"&amp;A4949,'기사 리스트'!C:C,0)))</f>
        <v/>
      </c>
    </row>
    <row r="4950" spans="1:10">
      <c r="A4950" s="30" t="s">
        <v>2026</v>
      </c>
      <c r="B4950" s="30" t="s">
        <v>2910</v>
      </c>
      <c r="C4950" s="30">
        <v>1</v>
      </c>
      <c r="D4950" s="30">
        <v>1</v>
      </c>
      <c r="F4950" s="24" t="str">
        <f>IFERROR(MATCH(A4950,기사별유입!$J$3:$J$3072,0),"")</f>
        <v/>
      </c>
      <c r="G4950" s="24" t="str">
        <f>IF(F4950="","",F4950&amp;"@"&amp;COUNTIF($F$1:F4950,F4950))</f>
        <v/>
      </c>
      <c r="H4950" s="24" t="str">
        <f t="shared" si="77"/>
        <v>Google 검색</v>
      </c>
      <c r="J4950" s="24" t="str">
        <f>IF(F4950="","",INDEX('기사 리스트'!B:B,MATCH("https://skinnonews.com"&amp;A4950,'기사 리스트'!C:C,0)))</f>
        <v/>
      </c>
    </row>
    <row r="4951" spans="1:10">
      <c r="A4951" s="30" t="s">
        <v>3354</v>
      </c>
      <c r="B4951" s="30" t="s">
        <v>2909</v>
      </c>
      <c r="C4951" s="30">
        <v>1</v>
      </c>
      <c r="D4951" s="30">
        <v>1</v>
      </c>
      <c r="F4951" s="24" t="str">
        <f>IFERROR(MATCH(A4951,기사별유입!$J$3:$J$3072,0),"")</f>
        <v/>
      </c>
      <c r="G4951" s="24" t="str">
        <f>IF(F4951="","",F4951&amp;"@"&amp;COUNTIF($F$1:F4951,F4951))</f>
        <v/>
      </c>
      <c r="H4951" s="24" t="str">
        <f t="shared" si="77"/>
        <v>직접유입</v>
      </c>
      <c r="J4951" s="24" t="str">
        <f>IF(F4951="","",INDEX('기사 리스트'!B:B,MATCH("https://skinnonews.com"&amp;A4951,'기사 리스트'!C:C,0)))</f>
        <v/>
      </c>
    </row>
    <row r="4952" spans="1:10">
      <c r="A4952" s="30" t="s">
        <v>3354</v>
      </c>
      <c r="B4952" s="30" t="s">
        <v>2911</v>
      </c>
      <c r="C4952" s="30">
        <v>1</v>
      </c>
      <c r="D4952" s="30">
        <v>1</v>
      </c>
      <c r="F4952" s="24" t="str">
        <f>IFERROR(MATCH(A4952,기사별유입!$J$3:$J$3072,0),"")</f>
        <v/>
      </c>
      <c r="G4952" s="24" t="str">
        <f>IF(F4952="","",F4952&amp;"@"&amp;COUNTIF($F$1:F4952,F4952))</f>
        <v/>
      </c>
      <c r="H4952" s="24" t="str">
        <f t="shared" si="77"/>
        <v>Naver 검색</v>
      </c>
      <c r="J4952" s="24" t="str">
        <f>IF(F4952="","",INDEX('기사 리스트'!B:B,MATCH("https://skinnonews.com"&amp;A4952,'기사 리스트'!C:C,0)))</f>
        <v/>
      </c>
    </row>
    <row r="4953" spans="1:10">
      <c r="A4953" s="30" t="s">
        <v>1661</v>
      </c>
      <c r="B4953" s="30" t="s">
        <v>2934</v>
      </c>
      <c r="C4953" s="30">
        <v>1</v>
      </c>
      <c r="D4953" s="30">
        <v>1</v>
      </c>
      <c r="F4953" s="24" t="str">
        <f>IFERROR(MATCH(A4953,기사별유입!$J$3:$J$3072,0),"")</f>
        <v/>
      </c>
      <c r="G4953" s="24" t="str">
        <f>IF(F4953="","",F4953&amp;"@"&amp;COUNTIF($F$1:F4953,F4953))</f>
        <v/>
      </c>
      <c r="H4953" s="24" t="str">
        <f t="shared" si="77"/>
        <v>Skinnovation.co.kr</v>
      </c>
      <c r="J4953" s="24" t="str">
        <f>IF(F4953="","",INDEX('기사 리스트'!B:B,MATCH("https://skinnonews.com"&amp;A4953,'기사 리스트'!C:C,0)))</f>
        <v/>
      </c>
    </row>
    <row r="4954" spans="1:10">
      <c r="A4954" s="30" t="s">
        <v>1795</v>
      </c>
      <c r="B4954" s="30" t="s">
        <v>2911</v>
      </c>
      <c r="C4954" s="30">
        <v>1</v>
      </c>
      <c r="D4954" s="30">
        <v>1</v>
      </c>
      <c r="F4954" s="24" t="str">
        <f>IFERROR(MATCH(A4954,기사별유입!$J$3:$J$3072,0),"")</f>
        <v/>
      </c>
      <c r="G4954" s="24" t="str">
        <f>IF(F4954="","",F4954&amp;"@"&amp;COUNTIF($F$1:F4954,F4954))</f>
        <v/>
      </c>
      <c r="H4954" s="24" t="str">
        <f t="shared" si="77"/>
        <v>Naver 검색</v>
      </c>
      <c r="J4954" s="24" t="str">
        <f>IF(F4954="","",INDEX('기사 리스트'!B:B,MATCH("https://skinnonews.com"&amp;A4954,'기사 리스트'!C:C,0)))</f>
        <v/>
      </c>
    </row>
    <row r="4955" spans="1:10">
      <c r="A4955" s="30" t="s">
        <v>4224</v>
      </c>
      <c r="B4955" s="30" t="s">
        <v>2910</v>
      </c>
      <c r="C4955" s="30">
        <v>1</v>
      </c>
      <c r="D4955" s="30">
        <v>1</v>
      </c>
      <c r="F4955" s="24" t="str">
        <f>IFERROR(MATCH(A4955,기사별유입!$J$3:$J$3072,0),"")</f>
        <v/>
      </c>
      <c r="G4955" s="24" t="str">
        <f>IF(F4955="","",F4955&amp;"@"&amp;COUNTIF($F$1:F4955,F4955))</f>
        <v/>
      </c>
      <c r="H4955" s="24" t="str">
        <f t="shared" si="77"/>
        <v>Google 검색</v>
      </c>
      <c r="J4955" s="24" t="str">
        <f>IF(F4955="","",INDEX('기사 리스트'!B:B,MATCH("https://skinnonews.com"&amp;A4955,'기사 리스트'!C:C,0)))</f>
        <v/>
      </c>
    </row>
    <row r="4956" spans="1:10">
      <c r="A4956" s="30" t="s">
        <v>4225</v>
      </c>
      <c r="B4956" s="30" t="s">
        <v>2925</v>
      </c>
      <c r="C4956" s="30">
        <v>1</v>
      </c>
      <c r="D4956" s="30">
        <v>1</v>
      </c>
      <c r="F4956" s="24" t="str">
        <f>IFERROR(MATCH(A4956,기사별유입!$J$3:$J$3072,0),"")</f>
        <v/>
      </c>
      <c r="G4956" s="24" t="str">
        <f>IF(F4956="","",F4956&amp;"@"&amp;COUNTIF($F$1:F4956,F4956))</f>
        <v/>
      </c>
      <c r="H4956" s="24" t="str">
        <f t="shared" si="77"/>
        <v>Naver.com</v>
      </c>
      <c r="J4956" s="24" t="str">
        <f>IF(F4956="","",INDEX('기사 리스트'!B:B,MATCH("https://skinnonews.com"&amp;A4956,'기사 리스트'!C:C,0)))</f>
        <v/>
      </c>
    </row>
    <row r="4957" spans="1:10">
      <c r="A4957" s="30" t="s">
        <v>4226</v>
      </c>
      <c r="B4957" s="30" t="s">
        <v>2910</v>
      </c>
      <c r="C4957" s="30">
        <v>1</v>
      </c>
      <c r="D4957" s="30">
        <v>1</v>
      </c>
      <c r="F4957" s="24" t="str">
        <f>IFERROR(MATCH(A4957,기사별유입!$J$3:$J$3072,0),"")</f>
        <v/>
      </c>
      <c r="G4957" s="24" t="str">
        <f>IF(F4957="","",F4957&amp;"@"&amp;COUNTIF($F$1:F4957,F4957))</f>
        <v/>
      </c>
      <c r="H4957" s="24" t="str">
        <f t="shared" si="77"/>
        <v>Google 검색</v>
      </c>
      <c r="J4957" s="24" t="str">
        <f>IF(F4957="","",INDEX('기사 리스트'!B:B,MATCH("https://skinnonews.com"&amp;A4957,'기사 리스트'!C:C,0)))</f>
        <v/>
      </c>
    </row>
    <row r="4958" spans="1:10">
      <c r="A4958" s="30" t="s">
        <v>2864</v>
      </c>
      <c r="B4958" s="30" t="s">
        <v>2910</v>
      </c>
      <c r="C4958" s="30">
        <v>1</v>
      </c>
      <c r="D4958" s="30">
        <v>1</v>
      </c>
      <c r="F4958" s="24" t="str">
        <f>IFERROR(MATCH(A4958,기사별유입!$J$3:$J$3072,0),"")</f>
        <v/>
      </c>
      <c r="G4958" s="24" t="str">
        <f>IF(F4958="","",F4958&amp;"@"&amp;COUNTIF($F$1:F4958,F4958))</f>
        <v/>
      </c>
      <c r="H4958" s="24" t="str">
        <f t="shared" si="77"/>
        <v>Google 검색</v>
      </c>
      <c r="J4958" s="24" t="str">
        <f>IF(F4958="","",INDEX('기사 리스트'!B:B,MATCH("https://skinnonews.com"&amp;A4958,'기사 리스트'!C:C,0)))</f>
        <v/>
      </c>
    </row>
    <row r="4959" spans="1:10">
      <c r="A4959" s="30" t="s">
        <v>1796</v>
      </c>
      <c r="B4959" s="30" t="s">
        <v>2925</v>
      </c>
      <c r="C4959" s="30">
        <v>1</v>
      </c>
      <c r="D4959" s="30">
        <v>1</v>
      </c>
      <c r="F4959" s="24" t="str">
        <f>IFERROR(MATCH(A4959,기사별유입!$J$3:$J$3072,0),"")</f>
        <v/>
      </c>
      <c r="G4959" s="24" t="str">
        <f>IF(F4959="","",F4959&amp;"@"&amp;COUNTIF($F$1:F4959,F4959))</f>
        <v/>
      </c>
      <c r="H4959" s="24" t="str">
        <f t="shared" si="77"/>
        <v>Naver.com</v>
      </c>
      <c r="J4959" s="24" t="str">
        <f>IF(F4959="","",INDEX('기사 리스트'!B:B,MATCH("https://skinnonews.com"&amp;A4959,'기사 리스트'!C:C,0)))</f>
        <v/>
      </c>
    </row>
    <row r="4960" spans="1:10">
      <c r="A4960" s="30" t="s">
        <v>4227</v>
      </c>
      <c r="B4960" s="30" t="s">
        <v>2911</v>
      </c>
      <c r="C4960" s="30">
        <v>1</v>
      </c>
      <c r="D4960" s="30">
        <v>1</v>
      </c>
      <c r="F4960" s="24" t="str">
        <f>IFERROR(MATCH(A4960,기사별유입!$J$3:$J$3072,0),"")</f>
        <v/>
      </c>
      <c r="G4960" s="24" t="str">
        <f>IF(F4960="","",F4960&amp;"@"&amp;COUNTIF($F$1:F4960,F4960))</f>
        <v/>
      </c>
      <c r="H4960" s="24" t="str">
        <f t="shared" si="77"/>
        <v>Naver 검색</v>
      </c>
      <c r="J4960" s="24" t="str">
        <f>IF(F4960="","",INDEX('기사 리스트'!B:B,MATCH("https://skinnonews.com"&amp;A4960,'기사 리스트'!C:C,0)))</f>
        <v/>
      </c>
    </row>
    <row r="4961" spans="1:10">
      <c r="A4961" s="30" t="s">
        <v>1748</v>
      </c>
      <c r="B4961" s="30" t="s">
        <v>2909</v>
      </c>
      <c r="C4961" s="30">
        <v>1</v>
      </c>
      <c r="D4961" s="30">
        <v>1</v>
      </c>
      <c r="F4961" s="24" t="str">
        <f>IFERROR(MATCH(A4961,기사별유입!$J$3:$J$3072,0),"")</f>
        <v/>
      </c>
      <c r="G4961" s="24" t="str">
        <f>IF(F4961="","",F4961&amp;"@"&amp;COUNTIF($F$1:F4961,F4961))</f>
        <v/>
      </c>
      <c r="H4961" s="24" t="str">
        <f t="shared" si="77"/>
        <v>직접유입</v>
      </c>
      <c r="J4961" s="24" t="str">
        <f>IF(F4961="","",INDEX('기사 리스트'!B:B,MATCH("https://skinnonews.com"&amp;A4961,'기사 리스트'!C:C,0)))</f>
        <v/>
      </c>
    </row>
    <row r="4962" spans="1:10">
      <c r="A4962" s="30" t="s">
        <v>3774</v>
      </c>
      <c r="B4962" s="30" t="s">
        <v>2909</v>
      </c>
      <c r="C4962" s="30">
        <v>1</v>
      </c>
      <c r="D4962" s="30">
        <v>1</v>
      </c>
      <c r="F4962" s="24" t="str">
        <f>IFERROR(MATCH(A4962,기사별유입!$J$3:$J$3072,0),"")</f>
        <v/>
      </c>
      <c r="G4962" s="24" t="str">
        <f>IF(F4962="","",F4962&amp;"@"&amp;COUNTIF($F$1:F4962,F4962))</f>
        <v/>
      </c>
      <c r="H4962" s="24" t="str">
        <f t="shared" si="77"/>
        <v>직접유입</v>
      </c>
      <c r="J4962" s="24" t="str">
        <f>IF(F4962="","",INDEX('기사 리스트'!B:B,MATCH("https://skinnonews.com"&amp;A4962,'기사 리스트'!C:C,0)))</f>
        <v/>
      </c>
    </row>
    <row r="4963" spans="1:10">
      <c r="A4963" s="30" t="s">
        <v>3774</v>
      </c>
      <c r="B4963" s="30" t="s">
        <v>2910</v>
      </c>
      <c r="C4963" s="30">
        <v>1</v>
      </c>
      <c r="D4963" s="30">
        <v>1</v>
      </c>
      <c r="F4963" s="24" t="str">
        <f>IFERROR(MATCH(A4963,기사별유입!$J$3:$J$3072,0),"")</f>
        <v/>
      </c>
      <c r="G4963" s="24" t="str">
        <f>IF(F4963="","",F4963&amp;"@"&amp;COUNTIF($F$1:F4963,F4963))</f>
        <v/>
      </c>
      <c r="H4963" s="24" t="str">
        <f t="shared" si="77"/>
        <v>Google 검색</v>
      </c>
      <c r="J4963" s="24" t="str">
        <f>IF(F4963="","",INDEX('기사 리스트'!B:B,MATCH("https://skinnonews.com"&amp;A4963,'기사 리스트'!C:C,0)))</f>
        <v/>
      </c>
    </row>
    <row r="4964" spans="1:10">
      <c r="A4964" s="30" t="s">
        <v>4228</v>
      </c>
      <c r="B4964" s="30" t="s">
        <v>2910</v>
      </c>
      <c r="C4964" s="30">
        <v>1</v>
      </c>
      <c r="D4964" s="30">
        <v>1</v>
      </c>
      <c r="F4964" s="24" t="str">
        <f>IFERROR(MATCH(A4964,기사별유입!$J$3:$J$3072,0),"")</f>
        <v/>
      </c>
      <c r="G4964" s="24" t="str">
        <f>IF(F4964="","",F4964&amp;"@"&amp;COUNTIF($F$1:F4964,F4964))</f>
        <v/>
      </c>
      <c r="H4964" s="24" t="str">
        <f t="shared" si="77"/>
        <v>Google 검색</v>
      </c>
      <c r="J4964" s="24" t="str">
        <f>IF(F4964="","",INDEX('기사 리스트'!B:B,MATCH("https://skinnonews.com"&amp;A4964,'기사 리스트'!C:C,0)))</f>
        <v/>
      </c>
    </row>
    <row r="4965" spans="1:10">
      <c r="A4965" s="30" t="s">
        <v>2128</v>
      </c>
      <c r="B4965" s="30" t="s">
        <v>2910</v>
      </c>
      <c r="C4965" s="30">
        <v>1</v>
      </c>
      <c r="D4965" s="30">
        <v>1</v>
      </c>
      <c r="F4965" s="24" t="str">
        <f>IFERROR(MATCH(A4965,기사별유입!$J$3:$J$3072,0),"")</f>
        <v/>
      </c>
      <c r="G4965" s="24" t="str">
        <f>IF(F4965="","",F4965&amp;"@"&amp;COUNTIF($F$1:F4965,F4965))</f>
        <v/>
      </c>
      <c r="H4965" s="24" t="str">
        <f t="shared" si="77"/>
        <v>Google 검색</v>
      </c>
      <c r="J4965" s="24" t="str">
        <f>IF(F4965="","",INDEX('기사 리스트'!B:B,MATCH("https://skinnonews.com"&amp;A4965,'기사 리스트'!C:C,0)))</f>
        <v/>
      </c>
    </row>
    <row r="4966" spans="1:10">
      <c r="A4966" s="30" t="s">
        <v>3575</v>
      </c>
      <c r="B4966" s="30" t="s">
        <v>2915</v>
      </c>
      <c r="C4966" s="30">
        <v>1</v>
      </c>
      <c r="D4966" s="30">
        <v>1</v>
      </c>
      <c r="F4966" s="24" t="str">
        <f>IFERROR(MATCH(A4966,기사별유입!$J$3:$J$3072,0),"")</f>
        <v/>
      </c>
      <c r="G4966" s="24" t="str">
        <f>IF(F4966="","",F4966&amp;"@"&amp;COUNTIF($F$1:F4966,F4966))</f>
        <v/>
      </c>
      <c r="H4966" s="24" t="str">
        <f t="shared" si="77"/>
        <v>Skgeocentric.com</v>
      </c>
      <c r="J4966" s="24" t="str">
        <f>IF(F4966="","",INDEX('기사 리스트'!B:B,MATCH("https://skinnonews.com"&amp;A4966,'기사 리스트'!C:C,0)))</f>
        <v/>
      </c>
    </row>
    <row r="4967" spans="1:10">
      <c r="A4967" s="30" t="s">
        <v>1460</v>
      </c>
      <c r="B4967" s="30" t="s">
        <v>2909</v>
      </c>
      <c r="C4967" s="30">
        <v>1</v>
      </c>
      <c r="D4967" s="30">
        <v>1</v>
      </c>
      <c r="F4967" s="24" t="str">
        <f>IFERROR(MATCH(A4967,기사별유입!$J$3:$J$3072,0),"")</f>
        <v/>
      </c>
      <c r="G4967" s="24" t="str">
        <f>IF(F4967="","",F4967&amp;"@"&amp;COUNTIF($F$1:F4967,F4967))</f>
        <v/>
      </c>
      <c r="H4967" s="24" t="str">
        <f t="shared" si="77"/>
        <v>직접유입</v>
      </c>
      <c r="J4967" s="24" t="str">
        <f>IF(F4967="","",INDEX('기사 리스트'!B:B,MATCH("https://skinnonews.com"&amp;A4967,'기사 리스트'!C:C,0)))</f>
        <v/>
      </c>
    </row>
    <row r="4968" spans="1:10">
      <c r="A4968" s="30" t="s">
        <v>2129</v>
      </c>
      <c r="B4968" s="30" t="s">
        <v>2925</v>
      </c>
      <c r="C4968" s="30">
        <v>1</v>
      </c>
      <c r="D4968" s="30">
        <v>1</v>
      </c>
      <c r="F4968" s="24" t="str">
        <f>IFERROR(MATCH(A4968,기사별유입!$J$3:$J$3072,0),"")</f>
        <v/>
      </c>
      <c r="G4968" s="24" t="str">
        <f>IF(F4968="","",F4968&amp;"@"&amp;COUNTIF($F$1:F4968,F4968))</f>
        <v/>
      </c>
      <c r="H4968" s="24" t="str">
        <f t="shared" si="77"/>
        <v>Naver.com</v>
      </c>
      <c r="J4968" s="24" t="str">
        <f>IF(F4968="","",INDEX('기사 리스트'!B:B,MATCH("https://skinnonews.com"&amp;A4968,'기사 리스트'!C:C,0)))</f>
        <v/>
      </c>
    </row>
    <row r="4969" spans="1:10">
      <c r="A4969" s="30" t="s">
        <v>1641</v>
      </c>
      <c r="B4969" s="30" t="s">
        <v>2909</v>
      </c>
      <c r="C4969" s="30">
        <v>1</v>
      </c>
      <c r="D4969" s="30">
        <v>1</v>
      </c>
      <c r="F4969" s="24" t="str">
        <f>IFERROR(MATCH(A4969,기사별유입!$J$3:$J$3072,0),"")</f>
        <v/>
      </c>
      <c r="G4969" s="24" t="str">
        <f>IF(F4969="","",F4969&amp;"@"&amp;COUNTIF($F$1:F4969,F4969))</f>
        <v/>
      </c>
      <c r="H4969" s="24" t="str">
        <f t="shared" si="77"/>
        <v>직접유입</v>
      </c>
      <c r="J4969" s="24" t="str">
        <f>IF(F4969="","",INDEX('기사 리스트'!B:B,MATCH("https://skinnonews.com"&amp;A4969,'기사 리스트'!C:C,0)))</f>
        <v/>
      </c>
    </row>
    <row r="4970" spans="1:10">
      <c r="A4970" s="30" t="s">
        <v>1949</v>
      </c>
      <c r="B4970" s="30" t="s">
        <v>2910</v>
      </c>
      <c r="C4970" s="30">
        <v>1</v>
      </c>
      <c r="D4970" s="30">
        <v>1</v>
      </c>
      <c r="F4970" s="24" t="str">
        <f>IFERROR(MATCH(A4970,기사별유입!$J$3:$J$3072,0),"")</f>
        <v/>
      </c>
      <c r="G4970" s="24" t="str">
        <f>IF(F4970="","",F4970&amp;"@"&amp;COUNTIF($F$1:F4970,F4970))</f>
        <v/>
      </c>
      <c r="H4970" s="24" t="str">
        <f t="shared" si="77"/>
        <v>Google 검색</v>
      </c>
      <c r="J4970" s="24" t="str">
        <f>IF(F4970="","",INDEX('기사 리스트'!B:B,MATCH("https://skinnonews.com"&amp;A4970,'기사 리스트'!C:C,0)))</f>
        <v/>
      </c>
    </row>
    <row r="4971" spans="1:10">
      <c r="A4971" s="30" t="s">
        <v>2866</v>
      </c>
      <c r="B4971" s="30" t="s">
        <v>2910</v>
      </c>
      <c r="C4971" s="30">
        <v>1</v>
      </c>
      <c r="D4971" s="30">
        <v>1</v>
      </c>
      <c r="F4971" s="24" t="str">
        <f>IFERROR(MATCH(A4971,기사별유입!$J$3:$J$3072,0),"")</f>
        <v/>
      </c>
      <c r="G4971" s="24" t="str">
        <f>IF(F4971="","",F4971&amp;"@"&amp;COUNTIF($F$1:F4971,F4971))</f>
        <v/>
      </c>
      <c r="H4971" s="24" t="str">
        <f t="shared" si="77"/>
        <v>Google 검색</v>
      </c>
      <c r="J4971" s="24" t="str">
        <f>IF(F4971="","",INDEX('기사 리스트'!B:B,MATCH("https://skinnonews.com"&amp;A4971,'기사 리스트'!C:C,0)))</f>
        <v/>
      </c>
    </row>
    <row r="4972" spans="1:10">
      <c r="A4972" s="30" t="s">
        <v>2233</v>
      </c>
      <c r="B4972" s="30" t="s">
        <v>4643</v>
      </c>
      <c r="C4972" s="30">
        <v>1</v>
      </c>
      <c r="D4972" s="30">
        <v>1</v>
      </c>
      <c r="F4972" s="24" t="str">
        <f>IFERROR(MATCH(A4972,기사별유입!$J$3:$J$3072,0),"")</f>
        <v/>
      </c>
      <c r="G4972" s="24" t="str">
        <f>IF(F4972="","",F4972&amp;"@"&amp;COUNTIF($F$1:F4972,F4972))</f>
        <v/>
      </c>
      <c r="H4972" s="24" t="str">
        <f t="shared" si="77"/>
        <v>Cn.bing.com</v>
      </c>
      <c r="J4972" s="24" t="str">
        <f>IF(F4972="","",INDEX('기사 리스트'!B:B,MATCH("https://skinnonews.com"&amp;A4972,'기사 리스트'!C:C,0)))</f>
        <v/>
      </c>
    </row>
    <row r="4973" spans="1:10">
      <c r="A4973" s="30" t="s">
        <v>2233</v>
      </c>
      <c r="B4973" s="30" t="s">
        <v>2910</v>
      </c>
      <c r="C4973" s="30">
        <v>1</v>
      </c>
      <c r="D4973" s="30">
        <v>1</v>
      </c>
      <c r="F4973" s="24" t="str">
        <f>IFERROR(MATCH(A4973,기사별유입!$J$3:$J$3072,0),"")</f>
        <v/>
      </c>
      <c r="G4973" s="24" t="str">
        <f>IF(F4973="","",F4973&amp;"@"&amp;COUNTIF($F$1:F4973,F4973))</f>
        <v/>
      </c>
      <c r="H4973" s="24" t="str">
        <f t="shared" si="77"/>
        <v>Google 검색</v>
      </c>
      <c r="J4973" s="24" t="str">
        <f>IF(F4973="","",INDEX('기사 리스트'!B:B,MATCH("https://skinnonews.com"&amp;A4973,'기사 리스트'!C:C,0)))</f>
        <v/>
      </c>
    </row>
    <row r="4974" spans="1:10">
      <c r="A4974" s="30" t="s">
        <v>2028</v>
      </c>
      <c r="B4974" s="30" t="s">
        <v>2963</v>
      </c>
      <c r="C4974" s="30">
        <v>1</v>
      </c>
      <c r="D4974" s="30">
        <v>1</v>
      </c>
      <c r="F4974" s="24" t="str">
        <f>IFERROR(MATCH(A4974,기사별유입!$J$3:$J$3072,0),"")</f>
        <v/>
      </c>
      <c r="G4974" s="24" t="str">
        <f>IF(F4974="","",F4974&amp;"@"&amp;COUNTIF($F$1:F4974,F4974))</f>
        <v/>
      </c>
      <c r="H4974" s="24" t="str">
        <f t="shared" si="77"/>
        <v>Daum</v>
      </c>
      <c r="J4974" s="24" t="str">
        <f>IF(F4974="","",INDEX('기사 리스트'!B:B,MATCH("https://skinnonews.com"&amp;A4974,'기사 리스트'!C:C,0)))</f>
        <v/>
      </c>
    </row>
    <row r="4975" spans="1:10">
      <c r="A4975" s="30" t="s">
        <v>2867</v>
      </c>
      <c r="B4975" s="30" t="s">
        <v>2911</v>
      </c>
      <c r="C4975" s="30">
        <v>1</v>
      </c>
      <c r="D4975" s="30">
        <v>1</v>
      </c>
      <c r="F4975" s="24" t="str">
        <f>IFERROR(MATCH(A4975,기사별유입!$J$3:$J$3072,0),"")</f>
        <v/>
      </c>
      <c r="G4975" s="24" t="str">
        <f>IF(F4975="","",F4975&amp;"@"&amp;COUNTIF($F$1:F4975,F4975))</f>
        <v/>
      </c>
      <c r="H4975" s="24" t="str">
        <f t="shared" si="77"/>
        <v>Naver 검색</v>
      </c>
      <c r="J4975" s="24" t="str">
        <f>IF(F4975="","",INDEX('기사 리스트'!B:B,MATCH("https://skinnonews.com"&amp;A4975,'기사 리스트'!C:C,0)))</f>
        <v/>
      </c>
    </row>
    <row r="4976" spans="1:10">
      <c r="A4976" s="30" t="s">
        <v>1749</v>
      </c>
      <c r="B4976" s="30" t="s">
        <v>2909</v>
      </c>
      <c r="C4976" s="30">
        <v>1</v>
      </c>
      <c r="D4976" s="30">
        <v>0</v>
      </c>
      <c r="F4976" s="24" t="str">
        <f>IFERROR(MATCH(A4976,기사별유입!$J$3:$J$3072,0),"")</f>
        <v/>
      </c>
      <c r="G4976" s="24" t="str">
        <f>IF(F4976="","",F4976&amp;"@"&amp;COUNTIF($F$1:F4976,F4976))</f>
        <v/>
      </c>
      <c r="H4976" s="24" t="str">
        <f t="shared" si="77"/>
        <v>직접유입</v>
      </c>
      <c r="J4976" s="24" t="str">
        <f>IF(F4976="","",INDEX('기사 리스트'!B:B,MATCH("https://skinnonews.com"&amp;A4976,'기사 리스트'!C:C,0)))</f>
        <v/>
      </c>
    </row>
    <row r="4977" spans="1:10">
      <c r="A4977" s="30" t="s">
        <v>1391</v>
      </c>
      <c r="B4977" s="30" t="s">
        <v>2916</v>
      </c>
      <c r="C4977" s="30">
        <v>1</v>
      </c>
      <c r="D4977" s="30">
        <v>1</v>
      </c>
      <c r="F4977" s="24" t="str">
        <f>IFERROR(MATCH(A4977,기사별유입!$J$3:$J$3072,0),"")</f>
        <v/>
      </c>
      <c r="G4977" s="24" t="str">
        <f>IF(F4977="","",F4977&amp;"@"&amp;COUNTIF($F$1:F4977,F4977))</f>
        <v/>
      </c>
      <c r="H4977" s="24" t="str">
        <f t="shared" si="77"/>
        <v>Bing</v>
      </c>
      <c r="J4977" s="24" t="str">
        <f>IF(F4977="","",INDEX('기사 리스트'!B:B,MATCH("https://skinnonews.com"&amp;A4977,'기사 리스트'!C:C,0)))</f>
        <v/>
      </c>
    </row>
    <row r="4978" spans="1:10">
      <c r="A4978" s="30" t="s">
        <v>1797</v>
      </c>
      <c r="B4978" s="30" t="s">
        <v>2911</v>
      </c>
      <c r="C4978" s="30">
        <v>1</v>
      </c>
      <c r="D4978" s="30">
        <v>1</v>
      </c>
      <c r="F4978" s="24" t="str">
        <f>IFERROR(MATCH(A4978,기사별유입!$J$3:$J$3072,0),"")</f>
        <v/>
      </c>
      <c r="G4978" s="24" t="str">
        <f>IF(F4978="","",F4978&amp;"@"&amp;COUNTIF($F$1:F4978,F4978))</f>
        <v/>
      </c>
      <c r="H4978" s="24" t="str">
        <f t="shared" si="77"/>
        <v>Naver 검색</v>
      </c>
      <c r="J4978" s="24" t="str">
        <f>IF(F4978="","",INDEX('기사 리스트'!B:B,MATCH("https://skinnonews.com"&amp;A4978,'기사 리스트'!C:C,0)))</f>
        <v/>
      </c>
    </row>
    <row r="4979" spans="1:10">
      <c r="A4979" s="30" t="s">
        <v>3775</v>
      </c>
      <c r="B4979" s="30" t="s">
        <v>2909</v>
      </c>
      <c r="C4979" s="30">
        <v>1</v>
      </c>
      <c r="D4979" s="30">
        <v>1</v>
      </c>
      <c r="F4979" s="24" t="str">
        <f>IFERROR(MATCH(A4979,기사별유입!$J$3:$J$3072,0),"")</f>
        <v/>
      </c>
      <c r="G4979" s="24" t="str">
        <f>IF(F4979="","",F4979&amp;"@"&amp;COUNTIF($F$1:F4979,F4979))</f>
        <v/>
      </c>
      <c r="H4979" s="24" t="str">
        <f t="shared" si="77"/>
        <v>직접유입</v>
      </c>
      <c r="J4979" s="24" t="str">
        <f>IF(F4979="","",INDEX('기사 리스트'!B:B,MATCH("https://skinnonews.com"&amp;A4979,'기사 리스트'!C:C,0)))</f>
        <v/>
      </c>
    </row>
    <row r="4980" spans="1:10">
      <c r="A4980" s="30" t="s">
        <v>3775</v>
      </c>
      <c r="B4980" s="30" t="s">
        <v>2910</v>
      </c>
      <c r="C4980" s="30">
        <v>1</v>
      </c>
      <c r="D4980" s="30">
        <v>1</v>
      </c>
      <c r="F4980" s="24" t="str">
        <f>IFERROR(MATCH(A4980,기사별유입!$J$3:$J$3072,0),"")</f>
        <v/>
      </c>
      <c r="G4980" s="24" t="str">
        <f>IF(F4980="","",F4980&amp;"@"&amp;COUNTIF($F$1:F4980,F4980))</f>
        <v/>
      </c>
      <c r="H4980" s="24" t="str">
        <f t="shared" si="77"/>
        <v>Google 검색</v>
      </c>
      <c r="J4980" s="24" t="str">
        <f>IF(F4980="","",INDEX('기사 리스트'!B:B,MATCH("https://skinnonews.com"&amp;A4980,'기사 리스트'!C:C,0)))</f>
        <v/>
      </c>
    </row>
    <row r="4981" spans="1:10">
      <c r="A4981" s="30" t="s">
        <v>2868</v>
      </c>
      <c r="B4981" s="30" t="s">
        <v>2910</v>
      </c>
      <c r="C4981" s="30">
        <v>1</v>
      </c>
      <c r="D4981" s="30">
        <v>1</v>
      </c>
      <c r="F4981" s="24" t="str">
        <f>IFERROR(MATCH(A4981,기사별유입!$J$3:$J$3072,0),"")</f>
        <v/>
      </c>
      <c r="G4981" s="24" t="str">
        <f>IF(F4981="","",F4981&amp;"@"&amp;COUNTIF($F$1:F4981,F4981))</f>
        <v/>
      </c>
      <c r="H4981" s="24" t="str">
        <f t="shared" si="77"/>
        <v>Google 검색</v>
      </c>
      <c r="J4981" s="24" t="str">
        <f>IF(F4981="","",INDEX('기사 리스트'!B:B,MATCH("https://skinnonews.com"&amp;A4981,'기사 리스트'!C:C,0)))</f>
        <v/>
      </c>
    </row>
    <row r="4982" spans="1:10">
      <c r="A4982" s="30" t="s">
        <v>1750</v>
      </c>
      <c r="B4982" s="30" t="s">
        <v>2916</v>
      </c>
      <c r="C4982" s="30">
        <v>1</v>
      </c>
      <c r="D4982" s="30">
        <v>1</v>
      </c>
      <c r="F4982" s="24" t="str">
        <f>IFERROR(MATCH(A4982,기사별유입!$J$3:$J$3072,0),"")</f>
        <v/>
      </c>
      <c r="G4982" s="24" t="str">
        <f>IF(F4982="","",F4982&amp;"@"&amp;COUNTIF($F$1:F4982,F4982))</f>
        <v/>
      </c>
      <c r="H4982" s="24" t="str">
        <f t="shared" si="77"/>
        <v>Bing</v>
      </c>
      <c r="J4982" s="24" t="str">
        <f>IF(F4982="","",INDEX('기사 리스트'!B:B,MATCH("https://skinnonews.com"&amp;A4982,'기사 리스트'!C:C,0)))</f>
        <v/>
      </c>
    </row>
    <row r="4983" spans="1:10">
      <c r="A4983" s="30" t="s">
        <v>4229</v>
      </c>
      <c r="B4983" s="30" t="s">
        <v>2910</v>
      </c>
      <c r="C4983" s="30">
        <v>1</v>
      </c>
      <c r="D4983" s="30">
        <v>1</v>
      </c>
      <c r="F4983" s="24" t="str">
        <f>IFERROR(MATCH(A4983,기사별유입!$J$3:$J$3072,0),"")</f>
        <v/>
      </c>
      <c r="G4983" s="24" t="str">
        <f>IF(F4983="","",F4983&amp;"@"&amp;COUNTIF($F$1:F4983,F4983))</f>
        <v/>
      </c>
      <c r="H4983" s="24" t="str">
        <f t="shared" si="77"/>
        <v>Google 검색</v>
      </c>
      <c r="J4983" s="24" t="str">
        <f>IF(F4983="","",INDEX('기사 리스트'!B:B,MATCH("https://skinnonews.com"&amp;A4983,'기사 리스트'!C:C,0)))</f>
        <v/>
      </c>
    </row>
    <row r="4984" spans="1:10">
      <c r="A4984" s="30" t="s">
        <v>2633</v>
      </c>
      <c r="B4984" s="30" t="s">
        <v>2910</v>
      </c>
      <c r="C4984" s="30">
        <v>1</v>
      </c>
      <c r="D4984" s="30">
        <v>1</v>
      </c>
      <c r="F4984" s="24" t="str">
        <f>IFERROR(MATCH(A4984,기사별유입!$J$3:$J$3072,0),"")</f>
        <v/>
      </c>
      <c r="G4984" s="24" t="str">
        <f>IF(F4984="","",F4984&amp;"@"&amp;COUNTIF($F$1:F4984,F4984))</f>
        <v/>
      </c>
      <c r="H4984" s="24" t="str">
        <f t="shared" si="77"/>
        <v>Google 검색</v>
      </c>
      <c r="J4984" s="24" t="str">
        <f>IF(F4984="","",INDEX('기사 리스트'!B:B,MATCH("https://skinnonews.com"&amp;A4984,'기사 리스트'!C:C,0)))</f>
        <v/>
      </c>
    </row>
    <row r="4985" spans="1:10">
      <c r="A4985" s="30" t="s">
        <v>2633</v>
      </c>
      <c r="B4985" s="30" t="s">
        <v>2911</v>
      </c>
      <c r="C4985" s="30">
        <v>1</v>
      </c>
      <c r="D4985" s="30">
        <v>1</v>
      </c>
      <c r="F4985" s="24" t="str">
        <f>IFERROR(MATCH(A4985,기사별유입!$J$3:$J$3072,0),"")</f>
        <v/>
      </c>
      <c r="G4985" s="24" t="str">
        <f>IF(F4985="","",F4985&amp;"@"&amp;COUNTIF($F$1:F4985,F4985))</f>
        <v/>
      </c>
      <c r="H4985" s="24" t="str">
        <f t="shared" si="77"/>
        <v>Naver 검색</v>
      </c>
      <c r="J4985" s="24" t="str">
        <f>IF(F4985="","",INDEX('기사 리스트'!B:B,MATCH("https://skinnonews.com"&amp;A4985,'기사 리스트'!C:C,0)))</f>
        <v/>
      </c>
    </row>
    <row r="4986" spans="1:10">
      <c r="A4986" s="30" t="s">
        <v>2130</v>
      </c>
      <c r="B4986" s="30" t="s">
        <v>2909</v>
      </c>
      <c r="C4986" s="30">
        <v>1</v>
      </c>
      <c r="D4986" s="30">
        <v>1</v>
      </c>
      <c r="F4986" s="24" t="str">
        <f>IFERROR(MATCH(A4986,기사별유입!$J$3:$J$3072,0),"")</f>
        <v/>
      </c>
      <c r="G4986" s="24" t="str">
        <f>IF(F4986="","",F4986&amp;"@"&amp;COUNTIF($F$1:F4986,F4986))</f>
        <v/>
      </c>
      <c r="H4986" s="24" t="str">
        <f t="shared" si="77"/>
        <v>직접유입</v>
      </c>
      <c r="J4986" s="24" t="str">
        <f>IF(F4986="","",INDEX('기사 리스트'!B:B,MATCH("https://skinnonews.com"&amp;A4986,'기사 리스트'!C:C,0)))</f>
        <v/>
      </c>
    </row>
    <row r="4987" spans="1:10">
      <c r="A4987" s="30" t="s">
        <v>2130</v>
      </c>
      <c r="B4987" s="30" t="s">
        <v>2910</v>
      </c>
      <c r="C4987" s="30">
        <v>1</v>
      </c>
      <c r="D4987" s="30">
        <v>1</v>
      </c>
      <c r="F4987" s="24" t="str">
        <f>IFERROR(MATCH(A4987,기사별유입!$J$3:$J$3072,0),"")</f>
        <v/>
      </c>
      <c r="G4987" s="24" t="str">
        <f>IF(F4987="","",F4987&amp;"@"&amp;COUNTIF($F$1:F4987,F4987))</f>
        <v/>
      </c>
      <c r="H4987" s="24" t="str">
        <f t="shared" si="77"/>
        <v>Google 검색</v>
      </c>
      <c r="J4987" s="24" t="str">
        <f>IF(F4987="","",INDEX('기사 리스트'!B:B,MATCH("https://skinnonews.com"&amp;A4987,'기사 리스트'!C:C,0)))</f>
        <v/>
      </c>
    </row>
    <row r="4988" spans="1:10">
      <c r="A4988" s="30" t="s">
        <v>1502</v>
      </c>
      <c r="B4988" s="30" t="s">
        <v>2909</v>
      </c>
      <c r="C4988" s="30">
        <v>1</v>
      </c>
      <c r="D4988" s="30">
        <v>1</v>
      </c>
      <c r="F4988" s="24" t="str">
        <f>IFERROR(MATCH(A4988,기사별유입!$J$3:$J$3072,0),"")</f>
        <v/>
      </c>
      <c r="G4988" s="24" t="str">
        <f>IF(F4988="","",F4988&amp;"@"&amp;COUNTIF($F$1:F4988,F4988))</f>
        <v/>
      </c>
      <c r="H4988" s="24" t="str">
        <f t="shared" si="77"/>
        <v>직접유입</v>
      </c>
      <c r="J4988" s="24" t="str">
        <f>IF(F4988="","",INDEX('기사 리스트'!B:B,MATCH("https://skinnonews.com"&amp;A4988,'기사 리스트'!C:C,0)))</f>
        <v/>
      </c>
    </row>
    <row r="4989" spans="1:10">
      <c r="A4989" s="30" t="s">
        <v>1502</v>
      </c>
      <c r="B4989" s="30" t="s">
        <v>3417</v>
      </c>
      <c r="C4989" s="30">
        <v>1</v>
      </c>
      <c r="D4989" s="30">
        <v>1</v>
      </c>
      <c r="F4989" s="24" t="str">
        <f>IFERROR(MATCH(A4989,기사별유입!$J$3:$J$3072,0),"")</f>
        <v/>
      </c>
      <c r="G4989" s="24" t="str">
        <f>IF(F4989="","",F4989&amp;"@"&amp;COUNTIF($F$1:F4989,F4989))</f>
        <v/>
      </c>
      <c r="H4989" s="24" t="str">
        <f t="shared" si="77"/>
        <v>Automesse.tistory.com</v>
      </c>
      <c r="J4989" s="24" t="str">
        <f>IF(F4989="","",INDEX('기사 리스트'!B:B,MATCH("https://skinnonews.com"&amp;A4989,'기사 리스트'!C:C,0)))</f>
        <v/>
      </c>
    </row>
    <row r="4990" spans="1:10">
      <c r="A4990" s="30" t="s">
        <v>2131</v>
      </c>
      <c r="B4990" s="30" t="s">
        <v>2925</v>
      </c>
      <c r="C4990" s="30">
        <v>1</v>
      </c>
      <c r="D4990" s="30">
        <v>1</v>
      </c>
      <c r="F4990" s="24" t="str">
        <f>IFERROR(MATCH(A4990,기사별유입!$J$3:$J$3072,0),"")</f>
        <v/>
      </c>
      <c r="G4990" s="24" t="str">
        <f>IF(F4990="","",F4990&amp;"@"&amp;COUNTIF($F$1:F4990,F4990))</f>
        <v/>
      </c>
      <c r="H4990" s="24" t="str">
        <f t="shared" si="77"/>
        <v>Naver.com</v>
      </c>
      <c r="J4990" s="24" t="str">
        <f>IF(F4990="","",INDEX('기사 리스트'!B:B,MATCH("https://skinnonews.com"&amp;A4990,'기사 리스트'!C:C,0)))</f>
        <v/>
      </c>
    </row>
    <row r="4991" spans="1:10">
      <c r="A4991" s="30" t="s">
        <v>2131</v>
      </c>
      <c r="B4991" s="30" t="s">
        <v>2985</v>
      </c>
      <c r="C4991" s="30">
        <v>1</v>
      </c>
      <c r="D4991" s="30">
        <v>1</v>
      </c>
      <c r="F4991" s="24" t="str">
        <f>IFERROR(MATCH(A4991,기사별유입!$J$3:$J$3072,0),"")</f>
        <v/>
      </c>
      <c r="G4991" s="24" t="str">
        <f>IF(F4991="","",F4991&amp;"@"&amp;COUNTIF($F$1:F4991,F4991))</f>
        <v/>
      </c>
      <c r="H4991" s="24" t="str">
        <f t="shared" si="77"/>
        <v>Yahoo</v>
      </c>
      <c r="J4991" s="24" t="str">
        <f>IF(F4991="","",INDEX('기사 리스트'!B:B,MATCH("https://skinnonews.com"&amp;A4991,'기사 리스트'!C:C,0)))</f>
        <v/>
      </c>
    </row>
    <row r="4992" spans="1:10">
      <c r="A4992" s="30" t="s">
        <v>2029</v>
      </c>
      <c r="B4992" s="30" t="s">
        <v>2910</v>
      </c>
      <c r="C4992" s="30">
        <v>1</v>
      </c>
      <c r="D4992" s="30">
        <v>1</v>
      </c>
      <c r="F4992" s="24" t="str">
        <f>IFERROR(MATCH(A4992,기사별유입!$J$3:$J$3072,0),"")</f>
        <v/>
      </c>
      <c r="G4992" s="24" t="str">
        <f>IF(F4992="","",F4992&amp;"@"&amp;COUNTIF($F$1:F4992,F4992))</f>
        <v/>
      </c>
      <c r="H4992" s="24" t="str">
        <f t="shared" si="77"/>
        <v>Google 검색</v>
      </c>
      <c r="J4992" s="24" t="str">
        <f>IF(F4992="","",INDEX('기사 리스트'!B:B,MATCH("https://skinnonews.com"&amp;A4992,'기사 리스트'!C:C,0)))</f>
        <v/>
      </c>
    </row>
    <row r="4993" spans="1:10">
      <c r="A4993" s="30" t="s">
        <v>2029</v>
      </c>
      <c r="B4993" s="30" t="s">
        <v>2911</v>
      </c>
      <c r="C4993" s="30">
        <v>1</v>
      </c>
      <c r="D4993" s="30">
        <v>0</v>
      </c>
      <c r="F4993" s="24" t="str">
        <f>IFERROR(MATCH(A4993,기사별유입!$J$3:$J$3072,0),"")</f>
        <v/>
      </c>
      <c r="G4993" s="24" t="str">
        <f>IF(F4993="","",F4993&amp;"@"&amp;COUNTIF($F$1:F4993,F4993))</f>
        <v/>
      </c>
      <c r="H4993" s="24" t="str">
        <f t="shared" si="77"/>
        <v>Naver 검색</v>
      </c>
      <c r="J4993" s="24" t="str">
        <f>IF(F4993="","",INDEX('기사 리스트'!B:B,MATCH("https://skinnonews.com"&amp;A4993,'기사 리스트'!C:C,0)))</f>
        <v/>
      </c>
    </row>
    <row r="4994" spans="1:10">
      <c r="A4994" s="30" t="s">
        <v>1224</v>
      </c>
      <c r="B4994" s="30" t="s">
        <v>2976</v>
      </c>
      <c r="C4994" s="30">
        <v>1</v>
      </c>
      <c r="D4994" s="30">
        <v>1</v>
      </c>
      <c r="F4994" s="24">
        <f>IFERROR(MATCH(A4994,기사별유입!$J$3:$J$3072,0),"")</f>
        <v>5</v>
      </c>
      <c r="G4994" s="24" t="str">
        <f>IF(F4994="","",F4994&amp;"@"&amp;COUNTIF($F$1:F4994,F4994))</f>
        <v>5@6</v>
      </c>
      <c r="H4994" s="24" t="str">
        <f t="shared" si="77"/>
        <v>Daum.net</v>
      </c>
      <c r="J4994" s="24" t="str">
        <f>IF(F4994="","",INDEX('기사 리스트'!B:B,MATCH("https://skinnonews.com"&amp;A4994,'기사 리스트'!C:C,0)))</f>
        <v>“일반 휘발유와 고급 휘발유, 어떤 차이가 있을까?”</v>
      </c>
    </row>
    <row r="4995" spans="1:10">
      <c r="A4995" s="30" t="s">
        <v>1224</v>
      </c>
      <c r="B4995" s="30" t="s">
        <v>2962</v>
      </c>
      <c r="C4995" s="30">
        <v>1</v>
      </c>
      <c r="D4995" s="30">
        <v>1</v>
      </c>
      <c r="F4995" s="24">
        <f>IFERROR(MATCH(A4995,기사별유입!$J$3:$J$3072,0),"")</f>
        <v>5</v>
      </c>
      <c r="G4995" s="24" t="str">
        <f>IF(F4995="","",F4995&amp;"@"&amp;COUNTIF($F$1:F4995,F4995))</f>
        <v>5@7</v>
      </c>
      <c r="H4995" s="24" t="str">
        <f t="shared" ref="H4995:H5001" si="78">IF(B4995="naver","Naver 검색",IF(B4995="google","Google 검색",IF(B4995="(direct)","직접유입",UPPER(LEFT(B4995,1))&amp;MID(B4995,2,99))))</f>
        <v>Link.naver.com</v>
      </c>
      <c r="J4995" s="24" t="str">
        <f>IF(F4995="","",INDEX('기사 리스트'!B:B,MATCH("https://skinnonews.com"&amp;A4995,'기사 리스트'!C:C,0)))</f>
        <v>“일반 휘발유와 고급 휘발유, 어떤 차이가 있을까?”</v>
      </c>
    </row>
    <row r="4996" spans="1:10">
      <c r="A4996" s="30" t="s">
        <v>2340</v>
      </c>
      <c r="B4996" s="30" t="s">
        <v>2910</v>
      </c>
      <c r="C4996" s="30">
        <v>1</v>
      </c>
      <c r="D4996" s="30">
        <v>1</v>
      </c>
      <c r="F4996" s="24" t="str">
        <f>IFERROR(MATCH(A4996,기사별유입!$J$3:$J$3072,0),"")</f>
        <v/>
      </c>
      <c r="G4996" s="24" t="str">
        <f>IF(F4996="","",F4996&amp;"@"&amp;COUNTIF($F$1:F4996,F4996))</f>
        <v/>
      </c>
      <c r="H4996" s="24" t="str">
        <f t="shared" si="78"/>
        <v>Google 검색</v>
      </c>
      <c r="J4996" s="24" t="str">
        <f>IF(F4996="","",INDEX('기사 리스트'!B:B,MATCH("https://skinnonews.com"&amp;A4996,'기사 리스트'!C:C,0)))</f>
        <v/>
      </c>
    </row>
    <row r="4997" spans="1:10">
      <c r="A4997" s="30" t="s">
        <v>2870</v>
      </c>
      <c r="B4997" s="30" t="s">
        <v>2963</v>
      </c>
      <c r="C4997" s="30">
        <v>1</v>
      </c>
      <c r="D4997" s="30">
        <v>1</v>
      </c>
      <c r="F4997" s="24" t="str">
        <f>IFERROR(MATCH(A4997,기사별유입!$J$3:$J$3072,0),"")</f>
        <v/>
      </c>
      <c r="G4997" s="24" t="str">
        <f>IF(F4997="","",F4997&amp;"@"&amp;COUNTIF($F$1:F4997,F4997))</f>
        <v/>
      </c>
      <c r="H4997" s="24" t="str">
        <f t="shared" si="78"/>
        <v>Daum</v>
      </c>
      <c r="J4997" s="24" t="str">
        <f>IF(F4997="","",INDEX('기사 리스트'!B:B,MATCH("https://skinnonews.com"&amp;A4997,'기사 리스트'!C:C,0)))</f>
        <v/>
      </c>
    </row>
    <row r="4998" spans="1:10">
      <c r="A4998" s="30" t="s">
        <v>2870</v>
      </c>
      <c r="B4998" s="30" t="s">
        <v>2911</v>
      </c>
      <c r="C4998" s="30">
        <v>1</v>
      </c>
      <c r="D4998" s="30">
        <v>1</v>
      </c>
      <c r="F4998" s="24" t="str">
        <f>IFERROR(MATCH(A4998,기사별유입!$J$3:$J$3072,0),"")</f>
        <v/>
      </c>
      <c r="G4998" s="24" t="str">
        <f>IF(F4998="","",F4998&amp;"@"&amp;COUNTIF($F$1:F4998,F4998))</f>
        <v/>
      </c>
      <c r="H4998" s="24" t="str">
        <f t="shared" si="78"/>
        <v>Naver 검색</v>
      </c>
      <c r="J4998" s="24" t="str">
        <f>IF(F4998="","",INDEX('기사 리스트'!B:B,MATCH("https://skinnonews.com"&amp;A4998,'기사 리스트'!C:C,0)))</f>
        <v/>
      </c>
    </row>
    <row r="4999" spans="1:10">
      <c r="A4999" s="30" t="s">
        <v>2870</v>
      </c>
      <c r="B4999" s="30" t="s">
        <v>2925</v>
      </c>
      <c r="C4999" s="30">
        <v>1</v>
      </c>
      <c r="D4999" s="30">
        <v>1</v>
      </c>
      <c r="F4999" s="24" t="str">
        <f>IFERROR(MATCH(A4999,기사별유입!$J$3:$J$3072,0),"")</f>
        <v/>
      </c>
      <c r="G4999" s="24" t="str">
        <f>IF(F4999="","",F4999&amp;"@"&amp;COUNTIF($F$1:F4999,F4999))</f>
        <v/>
      </c>
      <c r="H4999" s="24" t="str">
        <f t="shared" si="78"/>
        <v>Naver.com</v>
      </c>
      <c r="J4999" s="24" t="str">
        <f>IF(F4999="","",INDEX('기사 리스트'!B:B,MATCH("https://skinnonews.com"&amp;A4999,'기사 리스트'!C:C,0)))</f>
        <v/>
      </c>
    </row>
    <row r="5000" spans="1:10">
      <c r="A5000" s="30" t="s">
        <v>2634</v>
      </c>
      <c r="B5000" s="30" t="s">
        <v>2911</v>
      </c>
      <c r="C5000" s="30">
        <v>1</v>
      </c>
      <c r="D5000" s="30">
        <v>1</v>
      </c>
      <c r="F5000" s="24" t="str">
        <f>IFERROR(MATCH(A5000,기사별유입!$J$3:$J$3072,0),"")</f>
        <v/>
      </c>
      <c r="G5000" s="24" t="str">
        <f>IF(F5000="","",F5000&amp;"@"&amp;COUNTIF($F$1:F5000,F5000))</f>
        <v/>
      </c>
      <c r="H5000" s="24" t="str">
        <f t="shared" si="78"/>
        <v>Naver 검색</v>
      </c>
      <c r="J5000" s="24" t="str">
        <f>IF(F5000="","",INDEX('기사 리스트'!B:B,MATCH("https://skinnonews.com"&amp;A5000,'기사 리스트'!C:C,0)))</f>
        <v/>
      </c>
    </row>
    <row r="5001" spans="1:10">
      <c r="A5001" s="30" t="s">
        <v>1798</v>
      </c>
      <c r="B5001" s="30" t="s">
        <v>2925</v>
      </c>
      <c r="C5001" s="30">
        <v>1</v>
      </c>
      <c r="D5001" s="30">
        <v>1</v>
      </c>
      <c r="F5001" s="24" t="str">
        <f>IFERROR(MATCH(A5001,기사별유입!$J$3:$J$3072,0),"")</f>
        <v/>
      </c>
      <c r="G5001" s="24" t="str">
        <f>IF(F5001="","",F5001&amp;"@"&amp;COUNTIF($F$1:F5001,F5001))</f>
        <v/>
      </c>
      <c r="H5001" s="24" t="str">
        <f t="shared" si="78"/>
        <v>Naver.com</v>
      </c>
      <c r="J5001" s="24" t="str">
        <f>IF(F5001="","",INDEX('기사 리스트'!B:B,MATCH("https://skinnonews.com"&amp;A5001,'기사 리스트'!C:C,0)))</f>
        <v/>
      </c>
    </row>
  </sheetData>
  <phoneticPr fontId="1" type="noConversion"/>
  <conditionalFormatting sqref="F2:H5001">
    <cfRule type="expression" dxfId="17" priority="2">
      <formula>_xlfn.ISFORMULA(F2)=FALSE</formula>
    </cfRule>
  </conditionalFormatting>
  <conditionalFormatting sqref="J2:J5001">
    <cfRule type="expression" dxfId="16" priority="1">
      <formula>_xlfn.ISFORMULA(J2)=FALSE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AB102"/>
  <sheetViews>
    <sheetView topLeftCell="B1" zoomScale="85" zoomScaleNormal="85" workbookViewId="0">
      <selection activeCell="G20" sqref="G19:G20"/>
    </sheetView>
  </sheetViews>
  <sheetFormatPr defaultRowHeight="16.5"/>
  <cols>
    <col min="3" max="3" width="14.125" customWidth="1"/>
    <col min="4" max="4" width="93.125" customWidth="1"/>
    <col min="5" max="5" width="9.5" customWidth="1"/>
    <col min="12" max="12" width="9" customWidth="1"/>
    <col min="14" max="14" width="9.625" bestFit="1" customWidth="1"/>
    <col min="15" max="15" width="9.625" customWidth="1"/>
    <col min="16" max="16" width="13.5" bestFit="1" customWidth="1"/>
    <col min="17" max="26" width="17.375" customWidth="1"/>
  </cols>
  <sheetData>
    <row r="1" spans="1:28">
      <c r="A1" t="s">
        <v>62</v>
      </c>
    </row>
    <row r="2" spans="1:28" ht="17.25" thickBot="1">
      <c r="B2" s="31" t="s">
        <v>55</v>
      </c>
      <c r="C2" s="195" t="s">
        <v>78</v>
      </c>
      <c r="D2" s="195" t="s">
        <v>79</v>
      </c>
      <c r="E2" s="195" t="s">
        <v>92</v>
      </c>
      <c r="F2" s="195" t="s">
        <v>945</v>
      </c>
      <c r="G2" s="195" t="s">
        <v>92</v>
      </c>
      <c r="H2" s="195" t="s">
        <v>80</v>
      </c>
      <c r="I2" s="195" t="s">
        <v>92</v>
      </c>
      <c r="J2" s="195" t="s">
        <v>946</v>
      </c>
      <c r="K2" s="195" t="s">
        <v>92</v>
      </c>
      <c r="L2" s="195" t="s">
        <v>947</v>
      </c>
    </row>
    <row r="3" spans="1:28" ht="17.25" thickTop="1">
      <c r="B3" s="265">
        <v>1</v>
      </c>
      <c r="C3" s="266">
        <f>IF(D3="","",INDEX('기사 리스트'!A:A,MATCH(B3,'기사 리스트'!J:J,0)))</f>
        <v>45538</v>
      </c>
      <c r="D3" s="267" t="str">
        <f>IF(B3&gt;MAX('기사 리스트'!J:J),"",HYPERLINK(INDEX('기사 리스트'!C:C,MATCH(B3,'기사 리스트'!J:J,0)),INDEX('기사 리스트'!B:B,MATCH(B3,'기사 리스트'!J:J,0))))</f>
        <v>SK인천석유화학과 함께하는 우리동네 Culture Plus+ ‘한 여름밤의 콘서트’ 진행</v>
      </c>
      <c r="E3" s="267" t="str">
        <f>IFERROR(IF(RANK(F3, F$3:F$102) &lt;= 3, RANK(F3, F$3:F$102), ""), "")</f>
        <v/>
      </c>
      <c r="F3" s="268">
        <f>IFERROR(IF(D3="","",VLOOKUP(RIGHT(VLOOKUP(D3,'기사 리스트'!B:C,2,FALSE),LEN(VLOOKUP(D3,'기사 리스트'!B:C,2,FALSE))-22),기사별유입!A:E,3,FALSE)),0)</f>
        <v>39</v>
      </c>
      <c r="G3" s="267" t="str">
        <f>IFERROR(IF(RANK(H3, H$3:H$102) &lt;= 3, RANK(H3, H$3:H$102), ""), "")</f>
        <v/>
      </c>
      <c r="H3" s="268">
        <f>IFERROR(IF(D3="","",VLOOKUP(RIGHT(VLOOKUP(D3,'기사 리스트'!B:C,2,FALSE),LEN(VLOOKUP(D3,'기사 리스트'!B:C,2,FALSE))-22),기사별유입!A:E,2,FALSE)),0)</f>
        <v>51</v>
      </c>
      <c r="I3" s="267" t="str">
        <f>IFERROR(IF(RANK(J3, J$3:J$102) &lt;= 3, RANK(J3, J$3:J$102), ""), "")</f>
        <v/>
      </c>
      <c r="J3" s="269">
        <f t="shared" ref="J3:J34" si="0">IFERROR(F3/_xlfn.DAYS(EOMONTH(C3,0),C3-1),"")</f>
        <v>1.3928571428571428</v>
      </c>
      <c r="K3" s="267" t="str">
        <f>IFERROR(IF(RANK(L3, L$3:L$102) &lt;= 3, RANK(L3, L$3:L$102), ""), "")</f>
        <v/>
      </c>
      <c r="L3" s="269">
        <f t="shared" ref="L3:L34" si="1">IFERROR(H3/_xlfn.DAYS(EOMONTH(C3,0),C3-1),"")</f>
        <v>1.8214285714285714</v>
      </c>
      <c r="N3" s="123">
        <f>IFERROR(VLOOKUP(D3,'기사 리스트'!B:E,4,FALSE),"")</f>
        <v>0</v>
      </c>
      <c r="O3" s="34"/>
    </row>
    <row r="4" spans="1:28">
      <c r="B4" s="265">
        <v>2</v>
      </c>
      <c r="C4" s="266">
        <f>IF(D4="","",INDEX('기사 리스트'!A:A,MATCH(B4,'기사 리스트'!J:J,0)))</f>
        <v>45539</v>
      </c>
      <c r="D4" s="267" t="str">
        <f>IF(B4&gt;MAX('기사 리스트'!J:J),"",HYPERLINK(INDEX('기사 리스트'!C:C,MATCH(B4,'기사 리스트'!J:J,0)),INDEX('기사 리스트'!B:B,MATCH(B4,'기사 리스트'!J:J,0))))</f>
        <v>SK이노베이션, 발달장애 아동들과 ‘행복 여정’ 나서</v>
      </c>
      <c r="E4" s="267">
        <f t="shared" ref="E4:E67" si="2">IFERROR(IF(RANK(F4, F$3:F$102) &lt;= 3, RANK(F4, F$3:F$102), ""), "")</f>
        <v>1</v>
      </c>
      <c r="F4" s="268">
        <f>IFERROR(IF(D4="","",VLOOKUP(RIGHT(VLOOKUP(D4,'기사 리스트'!B:C,2,FALSE),LEN(VLOOKUP(D4,'기사 리스트'!B:C,2,FALSE))-22),기사별유입!A:E,3,FALSE)),0)</f>
        <v>242</v>
      </c>
      <c r="G4" s="267">
        <f t="shared" ref="G4:G67" si="3">IFERROR(IF(RANK(H4, H$3:H$102) &lt;= 3, RANK(H4, H$3:H$102), ""), "")</f>
        <v>1</v>
      </c>
      <c r="H4" s="268">
        <f>IFERROR(IF(D4="","",VLOOKUP(RIGHT(VLOOKUP(D4,'기사 리스트'!B:C,2,FALSE),LEN(VLOOKUP(D4,'기사 리스트'!B:C,2,FALSE))-22),기사별유입!A:E,2,FALSE)),0)</f>
        <v>307</v>
      </c>
      <c r="I4" s="267">
        <f t="shared" ref="I4:I67" si="4">IFERROR(IF(RANK(J4, J$3:J$102) &lt;= 3, RANK(J4, J$3:J$102), ""), "")</f>
        <v>3</v>
      </c>
      <c r="J4" s="269">
        <f t="shared" si="0"/>
        <v>8.9629629629629637</v>
      </c>
      <c r="K4" s="267" t="str">
        <f t="shared" ref="K4:K67" si="5">IFERROR(IF(RANK(L4, L$3:L$102) &lt;= 3, RANK(L4, L$3:L$102), ""), "")</f>
        <v/>
      </c>
      <c r="L4" s="269">
        <f t="shared" si="1"/>
        <v>11.37037037037037</v>
      </c>
      <c r="N4" s="123">
        <f>IFERROR(VLOOKUP(D4,'기사 리스트'!B:E,4,FALSE),"")</f>
        <v>0</v>
      </c>
      <c r="O4" s="34"/>
    </row>
    <row r="5" spans="1:28" ht="17.25" thickBot="1">
      <c r="B5" s="265">
        <v>3</v>
      </c>
      <c r="C5" s="266">
        <f>IF(D5="","",INDEX('기사 리스트'!A:A,MATCH(B5,'기사 리스트'!J:J,0)))</f>
        <v>45543</v>
      </c>
      <c r="D5" s="267" t="str">
        <f>IF(B5&gt;MAX('기사 리스트'!J:J),"",HYPERLINK(INDEX('기사 리스트'!C:C,MATCH(B5,'기사 리스트'!J:J,0)),INDEX('기사 리스트'!B:B,MATCH(B5,'기사 리스트'!J:J,0))))</f>
        <v>SK어스온, 말레이시아 광구 개발 타당성 검증 나선다</v>
      </c>
      <c r="E5" s="267" t="str">
        <f t="shared" si="2"/>
        <v/>
      </c>
      <c r="F5" s="268">
        <f>IFERROR(IF(D5="","",VLOOKUP(RIGHT(VLOOKUP(D5,'기사 리스트'!B:C,2,FALSE),LEN(VLOOKUP(D5,'기사 리스트'!B:C,2,FALSE))-22),기사별유입!A:E,3,FALSE)),0)</f>
        <v>53</v>
      </c>
      <c r="G5" s="267" t="str">
        <f t="shared" si="3"/>
        <v/>
      </c>
      <c r="H5" s="268">
        <f>IFERROR(IF(D5="","",VLOOKUP(RIGHT(VLOOKUP(D5,'기사 리스트'!B:C,2,FALSE),LEN(VLOOKUP(D5,'기사 리스트'!B:C,2,FALSE))-22),기사별유입!A:E,2,FALSE)),0)</f>
        <v>77</v>
      </c>
      <c r="I5" s="267" t="str">
        <f t="shared" si="4"/>
        <v/>
      </c>
      <c r="J5" s="269">
        <f t="shared" si="0"/>
        <v>2.3043478260869565</v>
      </c>
      <c r="K5" s="267" t="str">
        <f t="shared" si="5"/>
        <v/>
      </c>
      <c r="L5" s="269">
        <f t="shared" si="1"/>
        <v>3.347826086956522</v>
      </c>
      <c r="N5" s="123">
        <f>IFERROR(VLOOKUP(D5,'기사 리스트'!B:E,4,FALSE),"")</f>
        <v>0</v>
      </c>
      <c r="O5" s="34"/>
      <c r="Q5" s="24" t="str">
        <f>IF(Q7=0,"",RANK(Q7,$Q$7:$Z$7,0)+COUNTIF($Q$7:Q$7,Q7)-1)</f>
        <v/>
      </c>
      <c r="R5" s="24" t="str">
        <f>IF(R7=0,"",RANK(R7,$Q$7:$Z$7,0)+COUNTIF($Q$7:R$7,R7)-1)</f>
        <v/>
      </c>
      <c r="S5" s="24" t="str">
        <f>IF(S7=0,"",RANK(S7,$Q$7:$Z$7,0)+COUNTIF($Q$7:S$7,S7)-1)</f>
        <v/>
      </c>
      <c r="T5" s="24" t="str">
        <f>IF(T7=0,"",RANK(T7,$Q$7:$Z$7,0)+COUNTIF($Q$7:T$7,T7)-1)</f>
        <v/>
      </c>
      <c r="U5" s="24" t="str">
        <f>IF(U7=0,"",RANK(U7,$Q$7:$Z$7,0)+COUNTIF($Q$7:U$7,U7)-1)</f>
        <v/>
      </c>
      <c r="V5" s="24" t="str">
        <f>IF(V7=0,"",RANK(V7,$Q$7:$Z$7,0)+COUNTIF($Q$7:V$7,V7)-1)</f>
        <v/>
      </c>
      <c r="W5" s="24" t="str">
        <f>IF(W7=0,"",RANK(W7,$Q$7:$Z$7,0)+COUNTIF($Q$7:W$7,W7)-1)</f>
        <v/>
      </c>
      <c r="X5" s="24" t="str">
        <f>IF(X7=0,"",RANK(X7,$Q$7:$Z$7,0)+COUNTIF($Q$7:X$7,X7)-1)</f>
        <v/>
      </c>
      <c r="Y5" s="24" t="str">
        <f>IF(Y7=0,"",RANK(Y7,$Q$7:$Z$7,0)+COUNTIF($Q$7:Y$7,Y7)-1)</f>
        <v/>
      </c>
      <c r="Z5" s="24" t="str">
        <f>IF(Z7=0,"",RANK(Z7,$Q$7:$Z$7,0)+COUNTIF($Q$7:Z$7,Z7)-1)</f>
        <v/>
      </c>
    </row>
    <row r="6" spans="1:28" ht="17.25" thickBot="1">
      <c r="B6" s="265">
        <v>4</v>
      </c>
      <c r="C6" s="266">
        <f>IF(D6="","",INDEX('기사 리스트'!A:A,MATCH(B6,'기사 리스트'!J:J,0)))</f>
        <v>45545</v>
      </c>
      <c r="D6" s="267" t="str">
        <f>IF(B6&gt;MAX('기사 리스트'!J:J),"",HYPERLINK(INDEX('기사 리스트'!C:C,MATCH(B6,'기사 리스트'!J:J,0)),INDEX('기사 리스트'!B:B,MATCH(B6,'기사 리스트'!J:J,0))))</f>
        <v>한화-SK, ‘불타지 않는 ESS’ 세계최초 개발… “글로벌 친환경 선박시장 공략”</v>
      </c>
      <c r="E6" s="267">
        <f t="shared" si="2"/>
        <v>3</v>
      </c>
      <c r="F6" s="268">
        <f>IFERROR(IF(D6="","",VLOOKUP(RIGHT(VLOOKUP(D6,'기사 리스트'!B:C,2,FALSE),LEN(VLOOKUP(D6,'기사 리스트'!B:C,2,FALSE))-22),기사별유입!A:E,3,FALSE)),0)</f>
        <v>150</v>
      </c>
      <c r="G6" s="267">
        <f t="shared" si="3"/>
        <v>3</v>
      </c>
      <c r="H6" s="268">
        <f>IFERROR(IF(D6="","",VLOOKUP(RIGHT(VLOOKUP(D6,'기사 리스트'!B:C,2,FALSE),LEN(VLOOKUP(D6,'기사 리스트'!B:C,2,FALSE))-22),기사별유입!A:E,2,FALSE)),0)</f>
        <v>184</v>
      </c>
      <c r="I6" s="267" t="str">
        <f t="shared" si="4"/>
        <v/>
      </c>
      <c r="J6" s="269">
        <f t="shared" si="0"/>
        <v>7.1428571428571432</v>
      </c>
      <c r="K6" s="267" t="str">
        <f t="shared" si="5"/>
        <v/>
      </c>
      <c r="L6" s="269">
        <f t="shared" si="1"/>
        <v>8.7619047619047628</v>
      </c>
      <c r="N6" s="123">
        <f>IFERROR(VLOOKUP(D6,'기사 리스트'!B:E,4,FALSE),"")</f>
        <v>0</v>
      </c>
      <c r="O6" s="34"/>
      <c r="P6" s="120"/>
      <c r="Q6" s="121" t="s">
        <v>902</v>
      </c>
      <c r="R6" s="121" t="s">
        <v>900</v>
      </c>
      <c r="S6" s="121" t="s">
        <v>898</v>
      </c>
      <c r="T6" s="121" t="s">
        <v>904</v>
      </c>
      <c r="U6" s="121" t="s">
        <v>906</v>
      </c>
      <c r="V6" s="121" t="s">
        <v>908</v>
      </c>
      <c r="W6" s="121" t="s">
        <v>910</v>
      </c>
      <c r="X6" s="121" t="s">
        <v>912</v>
      </c>
      <c r="Y6" s="121" t="s">
        <v>914</v>
      </c>
      <c r="Z6" s="122" t="s">
        <v>916</v>
      </c>
      <c r="AB6" s="47" t="s">
        <v>921</v>
      </c>
    </row>
    <row r="7" spans="1:28">
      <c r="B7" s="265">
        <v>5</v>
      </c>
      <c r="C7" s="266">
        <f>IF(D7="","",INDEX('기사 리스트'!A:A,MATCH(B7,'기사 리스트'!J:J,0)))</f>
        <v>45546</v>
      </c>
      <c r="D7" s="267" t="str">
        <f>IF(B7&gt;MAX('기사 리스트'!J:J),"",HYPERLINK(INDEX('기사 리스트'!C:C,MATCH(B7,'기사 리스트'!J:J,0)),INDEX('기사 리스트'!B:B,MATCH(B7,'기사 리스트'!J:J,0))))</f>
        <v>SK에너지, 국내 최초 지속가능항공유 전용 생산라인 갖췄다</v>
      </c>
      <c r="E7" s="267">
        <f t="shared" si="2"/>
        <v>2</v>
      </c>
      <c r="F7" s="268">
        <f>IFERROR(IF(D7="","",VLOOKUP(RIGHT(VLOOKUP(D7,'기사 리스트'!B:C,2,FALSE),LEN(VLOOKUP(D7,'기사 리스트'!B:C,2,FALSE))-22),기사별유입!A:E,3,FALSE)),0)</f>
        <v>159</v>
      </c>
      <c r="G7" s="267">
        <f t="shared" si="3"/>
        <v>2</v>
      </c>
      <c r="H7" s="268">
        <f>IFERROR(IF(D7="","",VLOOKUP(RIGHT(VLOOKUP(D7,'기사 리스트'!B:C,2,FALSE),LEN(VLOOKUP(D7,'기사 리스트'!B:C,2,FALSE))-22),기사별유입!A:E,2,FALSE)),0)</f>
        <v>230</v>
      </c>
      <c r="I7" s="267" t="str">
        <f t="shared" si="4"/>
        <v/>
      </c>
      <c r="J7" s="269">
        <f t="shared" si="0"/>
        <v>7.95</v>
      </c>
      <c r="K7" s="267">
        <f t="shared" si="5"/>
        <v>3</v>
      </c>
      <c r="L7" s="269">
        <f t="shared" si="1"/>
        <v>11.5</v>
      </c>
      <c r="N7" s="123">
        <f>IFERROR(VLOOKUP(D7,'기사 리스트'!B:E,4,FALSE),"")</f>
        <v>0</v>
      </c>
      <c r="O7" s="34"/>
      <c r="P7" s="119" t="s">
        <v>918</v>
      </c>
      <c r="Q7" s="124">
        <f>COUNTIF($N:$N,Q6)</f>
        <v>0</v>
      </c>
      <c r="R7" s="124">
        <f t="shared" ref="R7:Z7" si="6">COUNTIF($N:$N,R6)</f>
        <v>0</v>
      </c>
      <c r="S7" s="124">
        <f t="shared" si="6"/>
        <v>0</v>
      </c>
      <c r="T7" s="124">
        <f t="shared" si="6"/>
        <v>0</v>
      </c>
      <c r="U7" s="124">
        <f t="shared" si="6"/>
        <v>0</v>
      </c>
      <c r="V7" s="124">
        <f t="shared" si="6"/>
        <v>0</v>
      </c>
      <c r="W7" s="124">
        <f t="shared" si="6"/>
        <v>0</v>
      </c>
      <c r="X7" s="124">
        <f t="shared" si="6"/>
        <v>0</v>
      </c>
      <c r="Y7" s="124">
        <f t="shared" si="6"/>
        <v>0</v>
      </c>
      <c r="Z7" s="124">
        <f t="shared" si="6"/>
        <v>0</v>
      </c>
    </row>
    <row r="8" spans="1:28">
      <c r="B8" s="265">
        <v>6</v>
      </c>
      <c r="C8" s="266">
        <f>IF(D8="","",INDEX('기사 리스트'!A:A,MATCH(B8,'기사 리스트'!J:J,0)))</f>
        <v>45546</v>
      </c>
      <c r="D8" s="267" t="str">
        <f>IF(B8&gt;MAX('기사 리스트'!J:J),"",HYPERLINK(INDEX('기사 리스트'!C:C,MATCH(B8,'기사 리스트'!J:J,0)),INDEX('기사 리스트'!B:B,MATCH(B8,'기사 리스트'!J:J,0))))</f>
        <v>SK인천석유화학, 추석 맞이 ‘이웃사랑 나눔 행사’ 진행</v>
      </c>
      <c r="E8" s="267" t="str">
        <f t="shared" si="2"/>
        <v/>
      </c>
      <c r="F8" s="268">
        <f>IFERROR(IF(D8="","",VLOOKUP(RIGHT(VLOOKUP(D8,'기사 리스트'!B:C,2,FALSE),LEN(VLOOKUP(D8,'기사 리스트'!B:C,2,FALSE))-22),기사별유입!A:E,3,FALSE)),0)</f>
        <v>29</v>
      </c>
      <c r="G8" s="267" t="str">
        <f t="shared" si="3"/>
        <v/>
      </c>
      <c r="H8" s="268">
        <f>IFERROR(IF(D8="","",VLOOKUP(RIGHT(VLOOKUP(D8,'기사 리스트'!B:C,2,FALSE),LEN(VLOOKUP(D8,'기사 리스트'!B:C,2,FALSE))-22),기사별유입!A:E,2,FALSE)),0)</f>
        <v>34</v>
      </c>
      <c r="I8" s="267" t="str">
        <f t="shared" si="4"/>
        <v/>
      </c>
      <c r="J8" s="269">
        <f t="shared" si="0"/>
        <v>1.45</v>
      </c>
      <c r="K8" s="267" t="str">
        <f t="shared" si="5"/>
        <v/>
      </c>
      <c r="L8" s="269">
        <f t="shared" si="1"/>
        <v>1.7</v>
      </c>
      <c r="N8" s="123">
        <f>IFERROR(VLOOKUP(D8,'기사 리스트'!B:E,4,FALSE),"")</f>
        <v>0</v>
      </c>
      <c r="O8" s="34"/>
      <c r="P8" s="117" t="s">
        <v>919</v>
      </c>
      <c r="Q8" s="65">
        <f>SUMIFS($J:$J,$N:$N,Q$6)</f>
        <v>0</v>
      </c>
      <c r="R8" s="65">
        <f t="shared" ref="R8:Z8" si="7">SUMIFS($J:$J,$N:$N,R$6)</f>
        <v>0</v>
      </c>
      <c r="S8" s="65">
        <f t="shared" si="7"/>
        <v>0</v>
      </c>
      <c r="T8" s="65">
        <f t="shared" si="7"/>
        <v>0</v>
      </c>
      <c r="U8" s="65">
        <f t="shared" si="7"/>
        <v>0</v>
      </c>
      <c r="V8" s="65">
        <f t="shared" si="7"/>
        <v>0</v>
      </c>
      <c r="W8" s="65">
        <f t="shared" si="7"/>
        <v>0</v>
      </c>
      <c r="X8" s="65">
        <f t="shared" si="7"/>
        <v>0</v>
      </c>
      <c r="Y8" s="65">
        <f t="shared" si="7"/>
        <v>0</v>
      </c>
      <c r="Z8" s="125">
        <f t="shared" si="7"/>
        <v>0</v>
      </c>
    </row>
    <row r="9" spans="1:28" ht="17.25" thickBot="1">
      <c r="B9" s="265">
        <v>7</v>
      </c>
      <c r="C9" s="266">
        <f>IF(D9="","",INDEX('기사 리스트'!A:A,MATCH(B9,'기사 리스트'!J:J,0)))</f>
        <v>45553</v>
      </c>
      <c r="D9" s="267" t="str">
        <f>IF(B9&gt;MAX('기사 리스트'!J:J),"",HYPERLINK(INDEX('기사 리스트'!C:C,MATCH(B9,'기사 리스트'!J:J,0)),INDEX('기사 리스트'!B:B,MATCH(B9,'기사 리스트'!J:J,0))))</f>
        <v>최태원式 사회문제 해결 플랫폼 ‘울산포럼’ 25일 열린다</v>
      </c>
      <c r="E9" s="267" t="str">
        <f t="shared" si="2"/>
        <v/>
      </c>
      <c r="F9" s="268">
        <f>IFERROR(IF(D9="","",VLOOKUP(RIGHT(VLOOKUP(D9,'기사 리스트'!B:C,2,FALSE),LEN(VLOOKUP(D9,'기사 리스트'!B:C,2,FALSE))-22),기사별유입!A:E,3,FALSE)),0)</f>
        <v>74</v>
      </c>
      <c r="G9" s="267" t="str">
        <f t="shared" si="3"/>
        <v/>
      </c>
      <c r="H9" s="268">
        <f>IFERROR(IF(D9="","",VLOOKUP(RIGHT(VLOOKUP(D9,'기사 리스트'!B:C,2,FALSE),LEN(VLOOKUP(D9,'기사 리스트'!B:C,2,FALSE))-22),기사별유입!A:E,2,FALSE)),0)</f>
        <v>89</v>
      </c>
      <c r="I9" s="267" t="str">
        <f t="shared" si="4"/>
        <v/>
      </c>
      <c r="J9" s="269">
        <f t="shared" si="0"/>
        <v>5.6923076923076925</v>
      </c>
      <c r="K9" s="267" t="str">
        <f t="shared" si="5"/>
        <v/>
      </c>
      <c r="L9" s="269">
        <f t="shared" si="1"/>
        <v>6.8461538461538458</v>
      </c>
      <c r="N9" s="123">
        <f>IFERROR(VLOOKUP(D9,'기사 리스트'!B:E,4,FALSE),"")</f>
        <v>0</v>
      </c>
      <c r="O9" s="34"/>
      <c r="P9" s="118" t="s">
        <v>920</v>
      </c>
      <c r="Q9" s="126">
        <f>SUMIFS($L:$L,$N:$N,Q$6)</f>
        <v>0</v>
      </c>
      <c r="R9" s="126">
        <f t="shared" ref="R9:Z9" si="8">SUMIFS($L:$L,$N:$N,R$6)</f>
        <v>0</v>
      </c>
      <c r="S9" s="126">
        <f t="shared" si="8"/>
        <v>0</v>
      </c>
      <c r="T9" s="126">
        <f t="shared" si="8"/>
        <v>0</v>
      </c>
      <c r="U9" s="126">
        <f t="shared" si="8"/>
        <v>0</v>
      </c>
      <c r="V9" s="126">
        <f t="shared" si="8"/>
        <v>0</v>
      </c>
      <c r="W9" s="126">
        <f t="shared" si="8"/>
        <v>0</v>
      </c>
      <c r="X9" s="126">
        <f t="shared" si="8"/>
        <v>0</v>
      </c>
      <c r="Y9" s="126">
        <f t="shared" si="8"/>
        <v>0</v>
      </c>
      <c r="Z9" s="127">
        <f t="shared" si="8"/>
        <v>0</v>
      </c>
    </row>
    <row r="10" spans="1:28">
      <c r="B10" s="265">
        <v>8</v>
      </c>
      <c r="C10" s="266">
        <f>IF(D10="","",INDEX('기사 리스트'!A:A,MATCH(B10,'기사 리스트'!J:J,0)))</f>
        <v>45554</v>
      </c>
      <c r="D10" s="267" t="str">
        <f>IF(B10&gt;MAX('기사 리스트'!J:J),"",HYPERLINK(INDEX('기사 리스트'!C:C,MATCH(B10,'기사 리스트'!J:J,0)),INDEX('기사 리스트'!B:B,MATCH(B10,'기사 리스트'!J:J,0))))</f>
        <v>SK엔무브, 에코바디스 ESG 평가 ‘골드 등급’ 획득</v>
      </c>
      <c r="E10" s="267" t="str">
        <f t="shared" si="2"/>
        <v/>
      </c>
      <c r="F10" s="268">
        <f>IFERROR(IF(D10="","",VLOOKUP(RIGHT(VLOOKUP(D10,'기사 리스트'!B:C,2,FALSE),LEN(VLOOKUP(D10,'기사 리스트'!B:C,2,FALSE))-22),기사별유입!A:E,3,FALSE)),0)</f>
        <v>55</v>
      </c>
      <c r="G10" s="267" t="str">
        <f t="shared" si="3"/>
        <v/>
      </c>
      <c r="H10" s="268">
        <f>IFERROR(IF(D10="","",VLOOKUP(RIGHT(VLOOKUP(D10,'기사 리스트'!B:C,2,FALSE),LEN(VLOOKUP(D10,'기사 리스트'!B:C,2,FALSE))-22),기사별유입!A:E,2,FALSE)),0)</f>
        <v>87</v>
      </c>
      <c r="I10" s="267" t="str">
        <f t="shared" si="4"/>
        <v/>
      </c>
      <c r="J10" s="269">
        <f t="shared" si="0"/>
        <v>4.583333333333333</v>
      </c>
      <c r="K10" s="267" t="str">
        <f t="shared" si="5"/>
        <v/>
      </c>
      <c r="L10" s="269">
        <f t="shared" si="1"/>
        <v>7.25</v>
      </c>
      <c r="N10" s="123">
        <f>IFERROR(VLOOKUP(D10,'기사 리스트'!B:E,4,FALSE),"")</f>
        <v>0</v>
      </c>
      <c r="O10" s="34"/>
    </row>
    <row r="11" spans="1:28">
      <c r="B11" s="265">
        <v>9</v>
      </c>
      <c r="C11" s="266">
        <f>IF(D11="","",INDEX('기사 리스트'!A:A,MATCH(B11,'기사 리스트'!J:J,0)))</f>
        <v>45561</v>
      </c>
      <c r="D11" s="267" t="str">
        <f>IF(B11&gt;MAX('기사 리스트'!J:J),"",HYPERLINK(INDEX('기사 리스트'!C:C,MATCH(B11,'기사 리스트'!J:J,0)),INDEX('기사 리스트'!B:B,MATCH(B11,'기사 리스트'!J:J,0))))</f>
        <v>최태원 회장, “AI는 개별 기업 아닌 산업 인프라로 구축해야 효율적“</v>
      </c>
      <c r="E11" s="267" t="str">
        <f t="shared" si="2"/>
        <v/>
      </c>
      <c r="F11" s="268">
        <f>IFERROR(IF(D11="","",VLOOKUP(RIGHT(VLOOKUP(D11,'기사 리스트'!B:C,2,FALSE),LEN(VLOOKUP(D11,'기사 리스트'!B:C,2,FALSE))-22),기사별유입!A:E,3,FALSE)),0)</f>
        <v>54</v>
      </c>
      <c r="G11" s="267" t="str">
        <f t="shared" si="3"/>
        <v/>
      </c>
      <c r="H11" s="268">
        <f>IFERROR(IF(D11="","",VLOOKUP(RIGHT(VLOOKUP(D11,'기사 리스트'!B:C,2,FALSE),LEN(VLOOKUP(D11,'기사 리스트'!B:C,2,FALSE))-22),기사별유입!A:E,2,FALSE)),0)</f>
        <v>87</v>
      </c>
      <c r="I11" s="267">
        <f t="shared" si="4"/>
        <v>2</v>
      </c>
      <c r="J11" s="269">
        <f t="shared" si="0"/>
        <v>10.8</v>
      </c>
      <c r="K11" s="267">
        <f t="shared" si="5"/>
        <v>1</v>
      </c>
      <c r="L11" s="269">
        <f t="shared" si="1"/>
        <v>17.399999999999999</v>
      </c>
      <c r="N11" s="123">
        <f>IFERROR(VLOOKUP(D11,'기사 리스트'!B:E,4,FALSE),"")</f>
        <v>0</v>
      </c>
      <c r="O11" s="34"/>
    </row>
    <row r="12" spans="1:28" ht="17.25" thickBot="1">
      <c r="B12" s="265">
        <v>10</v>
      </c>
      <c r="C12" s="266">
        <f>IF(D12="","",INDEX('기사 리스트'!A:A,MATCH(B12,'기사 리스트'!J:J,0)))</f>
        <v>45564</v>
      </c>
      <c r="D12" s="267" t="str">
        <f>IF(B12&gt;MAX('기사 리스트'!J:J),"",HYPERLINK(INDEX('기사 리스트'!C:C,MATCH(B12,'기사 리스트'!J:J,0)),INDEX('기사 리스트'!B:B,MATCH(B12,'기사 리스트'!J:J,0))))</f>
        <v>SK이노베이션, AI∙DT 적용 설루션으로 미래 먹거리 확장한다</v>
      </c>
      <c r="E12" s="267" t="str">
        <f t="shared" si="2"/>
        <v/>
      </c>
      <c r="F12" s="268">
        <f>IFERROR(IF(D12="","",VLOOKUP(RIGHT(VLOOKUP(D12,'기사 리스트'!B:C,2,FALSE),LEN(VLOOKUP(D12,'기사 리스트'!B:C,2,FALSE))-22),기사별유입!A:E,3,FALSE)),0)</f>
        <v>23</v>
      </c>
      <c r="G12" s="267" t="str">
        <f t="shared" si="3"/>
        <v/>
      </c>
      <c r="H12" s="268">
        <f>IFERROR(IF(D12="","",VLOOKUP(RIGHT(VLOOKUP(D12,'기사 리스트'!B:C,2,FALSE),LEN(VLOOKUP(D12,'기사 리스트'!B:C,2,FALSE))-22),기사별유입!A:E,2,FALSE)),0)</f>
        <v>29</v>
      </c>
      <c r="I12" s="267">
        <f t="shared" si="4"/>
        <v>1</v>
      </c>
      <c r="J12" s="269">
        <f t="shared" si="0"/>
        <v>11.5</v>
      </c>
      <c r="K12" s="267">
        <f t="shared" si="5"/>
        <v>2</v>
      </c>
      <c r="L12" s="269">
        <f t="shared" si="1"/>
        <v>14.5</v>
      </c>
      <c r="N12" s="123">
        <f>IFERROR(VLOOKUP(D12,'기사 리스트'!B:E,4,FALSE),"")</f>
        <v>0</v>
      </c>
      <c r="O12" s="34"/>
      <c r="Q12">
        <v>1</v>
      </c>
      <c r="R12">
        <v>2</v>
      </c>
      <c r="S12">
        <v>3</v>
      </c>
      <c r="T12">
        <v>4</v>
      </c>
      <c r="U12">
        <v>5</v>
      </c>
      <c r="V12">
        <v>6</v>
      </c>
      <c r="W12">
        <v>7</v>
      </c>
      <c r="X12">
        <v>8</v>
      </c>
      <c r="Y12">
        <v>9</v>
      </c>
      <c r="Z12">
        <v>10</v>
      </c>
    </row>
    <row r="13" spans="1:28" ht="17.25" thickBot="1">
      <c r="B13" s="265">
        <v>11</v>
      </c>
      <c r="C13" s="266" t="str">
        <f>IF(D13="","",INDEX('기사 리스트'!A:A,MATCH(B13,'기사 리스트'!J:J,0)))</f>
        <v/>
      </c>
      <c r="D13" s="267" t="str">
        <f>IF(B13&gt;MAX('기사 리스트'!J:J),"",HYPERLINK(INDEX('기사 리스트'!C:C,MATCH(B13,'기사 리스트'!J:J,0)),INDEX('기사 리스트'!B:B,MATCH(B13,'기사 리스트'!J:J,0))))</f>
        <v/>
      </c>
      <c r="E13" s="267" t="str">
        <f t="shared" si="2"/>
        <v/>
      </c>
      <c r="F13" s="268" t="str">
        <f>IFERROR(IF(D13="","",VLOOKUP(RIGHT(VLOOKUP(D13,'기사 리스트'!B:C,2,FALSE),LEN(VLOOKUP(D13,'기사 리스트'!B:C,2,FALSE))-22),기사별유입!A:E,3,FALSE)),0)</f>
        <v/>
      </c>
      <c r="G13" s="267" t="str">
        <f t="shared" si="3"/>
        <v/>
      </c>
      <c r="H13" s="268" t="str">
        <f>IFERROR(IF(D13="","",VLOOKUP(RIGHT(VLOOKUP(D13,'기사 리스트'!B:C,2,FALSE),LEN(VLOOKUP(D13,'기사 리스트'!B:C,2,FALSE))-22),기사별유입!A:E,2,FALSE)),0)</f>
        <v/>
      </c>
      <c r="I13" s="267" t="str">
        <f t="shared" si="4"/>
        <v/>
      </c>
      <c r="J13" s="269" t="str">
        <f t="shared" si="0"/>
        <v/>
      </c>
      <c r="K13" s="267" t="str">
        <f t="shared" si="5"/>
        <v/>
      </c>
      <c r="L13" s="269" t="str">
        <f t="shared" si="1"/>
        <v/>
      </c>
      <c r="N13" s="123" t="str">
        <f>IFERROR(VLOOKUP(D13,'기사 리스트'!B:E,4,FALSE),"")</f>
        <v/>
      </c>
      <c r="O13" s="34"/>
      <c r="P13" s="136"/>
      <c r="Q13" s="140" t="str">
        <f>IFERROR(INDEX($Q6:$Z6,MATCH(Q$12,$Q$5:$Z$5,0)),"")</f>
        <v/>
      </c>
      <c r="R13" s="134" t="str">
        <f t="shared" ref="R13:Z13" si="9">IFERROR(INDEX($Q6:$Z6,MATCH(R$12,$Q$5:$Z$5,0)),"")</f>
        <v/>
      </c>
      <c r="S13" s="134" t="str">
        <f t="shared" si="9"/>
        <v/>
      </c>
      <c r="T13" s="134" t="str">
        <f t="shared" si="9"/>
        <v/>
      </c>
      <c r="U13" s="134" t="str">
        <f t="shared" si="9"/>
        <v/>
      </c>
      <c r="V13" s="134" t="str">
        <f t="shared" si="9"/>
        <v/>
      </c>
      <c r="W13" s="134" t="str">
        <f t="shared" si="9"/>
        <v/>
      </c>
      <c r="X13" s="134" t="str">
        <f t="shared" si="9"/>
        <v/>
      </c>
      <c r="Y13" s="134" t="str">
        <f t="shared" si="9"/>
        <v/>
      </c>
      <c r="Z13" s="135" t="str">
        <f t="shared" si="9"/>
        <v/>
      </c>
      <c r="AB13" s="47" t="s">
        <v>922</v>
      </c>
    </row>
    <row r="14" spans="1:28">
      <c r="B14" s="265">
        <v>12</v>
      </c>
      <c r="C14" s="266" t="str">
        <f>IF(D14="","",INDEX('기사 리스트'!A:A,MATCH(B14,'기사 리스트'!J:J,0)))</f>
        <v/>
      </c>
      <c r="D14" s="267" t="str">
        <f>IF(B14&gt;MAX('기사 리스트'!J:J),"",HYPERLINK(INDEX('기사 리스트'!C:C,MATCH(B14,'기사 리스트'!J:J,0)),INDEX('기사 리스트'!B:B,MATCH(B14,'기사 리스트'!J:J,0))))</f>
        <v/>
      </c>
      <c r="E14" s="267" t="str">
        <f t="shared" si="2"/>
        <v/>
      </c>
      <c r="F14" s="268" t="str">
        <f>IFERROR(IF(D14="","",VLOOKUP(RIGHT(VLOOKUP(D14,'기사 리스트'!B:C,2,FALSE),LEN(VLOOKUP(D14,'기사 리스트'!B:C,2,FALSE))-22),기사별유입!A:E,3,FALSE)),0)</f>
        <v/>
      </c>
      <c r="G14" s="267" t="str">
        <f t="shared" si="3"/>
        <v/>
      </c>
      <c r="H14" s="268" t="str">
        <f>IFERROR(IF(D14="","",VLOOKUP(RIGHT(VLOOKUP(D14,'기사 리스트'!B:C,2,FALSE),LEN(VLOOKUP(D14,'기사 리스트'!B:C,2,FALSE))-22),기사별유입!A:E,2,FALSE)),0)</f>
        <v/>
      </c>
      <c r="I14" s="267" t="str">
        <f t="shared" si="4"/>
        <v/>
      </c>
      <c r="J14" s="269" t="str">
        <f t="shared" si="0"/>
        <v/>
      </c>
      <c r="K14" s="267" t="str">
        <f t="shared" si="5"/>
        <v/>
      </c>
      <c r="L14" s="269" t="str">
        <f t="shared" si="1"/>
        <v/>
      </c>
      <c r="N14" s="123" t="str">
        <f>IFERROR(VLOOKUP(D14,'기사 리스트'!B:E,4,FALSE),"")</f>
        <v/>
      </c>
      <c r="O14" s="34"/>
      <c r="P14" s="137" t="s">
        <v>918</v>
      </c>
      <c r="Q14" s="141" t="str">
        <f>IFERROR(INDEX($Q7:$Z7,MATCH(Q$12,$Q$5:$Z$5,0)),"")</f>
        <v/>
      </c>
      <c r="R14" s="132" t="str">
        <f t="shared" ref="R14:Z14" si="10">IFERROR(INDEX($Q7:$Z7,MATCH(R$12,$Q$5:$Z$5,0)),"")</f>
        <v/>
      </c>
      <c r="S14" s="132" t="str">
        <f t="shared" si="10"/>
        <v/>
      </c>
      <c r="T14" s="132" t="str">
        <f t="shared" si="10"/>
        <v/>
      </c>
      <c r="U14" s="132" t="str">
        <f t="shared" si="10"/>
        <v/>
      </c>
      <c r="V14" s="132" t="str">
        <f t="shared" si="10"/>
        <v/>
      </c>
      <c r="W14" s="132" t="str">
        <f t="shared" si="10"/>
        <v/>
      </c>
      <c r="X14" s="132" t="str">
        <f t="shared" si="10"/>
        <v/>
      </c>
      <c r="Y14" s="132" t="str">
        <f t="shared" si="10"/>
        <v/>
      </c>
      <c r="Z14" s="133" t="str">
        <f t="shared" si="10"/>
        <v/>
      </c>
    </row>
    <row r="15" spans="1:28">
      <c r="B15" s="265">
        <v>13</v>
      </c>
      <c r="C15" s="266" t="str">
        <f>IF(D15="","",INDEX('기사 리스트'!A:A,MATCH(B15,'기사 리스트'!J:J,0)))</f>
        <v/>
      </c>
      <c r="D15" s="267" t="str">
        <f>IF(B15&gt;MAX('기사 리스트'!J:J),"",HYPERLINK(INDEX('기사 리스트'!C:C,MATCH(B15,'기사 리스트'!J:J,0)),INDEX('기사 리스트'!B:B,MATCH(B15,'기사 리스트'!J:J,0))))</f>
        <v/>
      </c>
      <c r="E15" s="267" t="str">
        <f t="shared" si="2"/>
        <v/>
      </c>
      <c r="F15" s="268" t="str">
        <f>IFERROR(IF(D15="","",VLOOKUP(RIGHT(VLOOKUP(D15,'기사 리스트'!B:C,2,FALSE),LEN(VLOOKUP(D15,'기사 리스트'!B:C,2,FALSE))-22),기사별유입!A:E,3,FALSE)),0)</f>
        <v/>
      </c>
      <c r="G15" s="267" t="str">
        <f t="shared" si="3"/>
        <v/>
      </c>
      <c r="H15" s="268" t="str">
        <f>IFERROR(IF(D15="","",VLOOKUP(RIGHT(VLOOKUP(D15,'기사 리스트'!B:C,2,FALSE),LEN(VLOOKUP(D15,'기사 리스트'!B:C,2,FALSE))-22),기사별유입!A:E,2,FALSE)),0)</f>
        <v/>
      </c>
      <c r="I15" s="267" t="str">
        <f t="shared" si="4"/>
        <v/>
      </c>
      <c r="J15" s="269" t="str">
        <f t="shared" si="0"/>
        <v/>
      </c>
      <c r="K15" s="267" t="str">
        <f t="shared" si="5"/>
        <v/>
      </c>
      <c r="L15" s="269" t="str">
        <f t="shared" si="1"/>
        <v/>
      </c>
      <c r="N15" s="123" t="str">
        <f>IFERROR(VLOOKUP(D15,'기사 리스트'!B:E,4,FALSE),"")</f>
        <v/>
      </c>
      <c r="O15" s="34"/>
      <c r="P15" s="138" t="s">
        <v>919</v>
      </c>
      <c r="Q15" s="142" t="str">
        <f t="shared" ref="Q15:Z16" si="11">IFERROR(INDEX($Q8:$Z8,MATCH(Q$12,$Q$5:$Z$5,0)),"")</f>
        <v/>
      </c>
      <c r="R15" s="128" t="str">
        <f t="shared" si="11"/>
        <v/>
      </c>
      <c r="S15" s="128" t="str">
        <f t="shared" si="11"/>
        <v/>
      </c>
      <c r="T15" s="128" t="str">
        <f t="shared" si="11"/>
        <v/>
      </c>
      <c r="U15" s="128" t="str">
        <f t="shared" si="11"/>
        <v/>
      </c>
      <c r="V15" s="128" t="str">
        <f t="shared" si="11"/>
        <v/>
      </c>
      <c r="W15" s="128" t="str">
        <f t="shared" si="11"/>
        <v/>
      </c>
      <c r="X15" s="128" t="str">
        <f t="shared" si="11"/>
        <v/>
      </c>
      <c r="Y15" s="128" t="str">
        <f t="shared" si="11"/>
        <v/>
      </c>
      <c r="Z15" s="129" t="str">
        <f t="shared" si="11"/>
        <v/>
      </c>
    </row>
    <row r="16" spans="1:28" ht="17.25" thickBot="1">
      <c r="B16" s="265">
        <v>14</v>
      </c>
      <c r="C16" s="266" t="str">
        <f>IF(D16="","",INDEX('기사 리스트'!A:A,MATCH(B16,'기사 리스트'!J:J,0)))</f>
        <v/>
      </c>
      <c r="D16" s="267" t="str">
        <f>IF(B16&gt;MAX('기사 리스트'!J:J),"",HYPERLINK(INDEX('기사 리스트'!C:C,MATCH(B16,'기사 리스트'!J:J,0)),INDEX('기사 리스트'!B:B,MATCH(B16,'기사 리스트'!J:J,0))))</f>
        <v/>
      </c>
      <c r="E16" s="267" t="str">
        <f t="shared" si="2"/>
        <v/>
      </c>
      <c r="F16" s="268" t="str">
        <f>IFERROR(IF(D16="","",VLOOKUP(RIGHT(VLOOKUP(D16,'기사 리스트'!B:C,2,FALSE),LEN(VLOOKUP(D16,'기사 리스트'!B:C,2,FALSE))-22),기사별유입!A:E,3,FALSE)),0)</f>
        <v/>
      </c>
      <c r="G16" s="267" t="str">
        <f t="shared" si="3"/>
        <v/>
      </c>
      <c r="H16" s="268" t="str">
        <f>IFERROR(IF(D16="","",VLOOKUP(RIGHT(VLOOKUP(D16,'기사 리스트'!B:C,2,FALSE),LEN(VLOOKUP(D16,'기사 리스트'!B:C,2,FALSE))-22),기사별유입!A:E,2,FALSE)),0)</f>
        <v/>
      </c>
      <c r="I16" s="267" t="str">
        <f t="shared" si="4"/>
        <v/>
      </c>
      <c r="J16" s="269" t="str">
        <f t="shared" si="0"/>
        <v/>
      </c>
      <c r="K16" s="267" t="str">
        <f t="shared" si="5"/>
        <v/>
      </c>
      <c r="L16" s="269" t="str">
        <f t="shared" si="1"/>
        <v/>
      </c>
      <c r="N16" s="123" t="str">
        <f>IFERROR(VLOOKUP(D16,'기사 리스트'!B:E,4,FALSE),"")</f>
        <v/>
      </c>
      <c r="O16" s="34"/>
      <c r="P16" s="139" t="s">
        <v>920</v>
      </c>
      <c r="Q16" s="143" t="str">
        <f t="shared" si="11"/>
        <v/>
      </c>
      <c r="R16" s="130" t="str">
        <f t="shared" si="11"/>
        <v/>
      </c>
      <c r="S16" s="130" t="str">
        <f t="shared" si="11"/>
        <v/>
      </c>
      <c r="T16" s="130" t="str">
        <f t="shared" si="11"/>
        <v/>
      </c>
      <c r="U16" s="130" t="str">
        <f t="shared" si="11"/>
        <v/>
      </c>
      <c r="V16" s="130" t="str">
        <f t="shared" si="11"/>
        <v/>
      </c>
      <c r="W16" s="130" t="str">
        <f t="shared" si="11"/>
        <v/>
      </c>
      <c r="X16" s="130" t="str">
        <f t="shared" si="11"/>
        <v/>
      </c>
      <c r="Y16" s="130" t="str">
        <f t="shared" si="11"/>
        <v/>
      </c>
      <c r="Z16" s="131" t="str">
        <f t="shared" si="11"/>
        <v/>
      </c>
    </row>
    <row r="17" spans="2:28">
      <c r="B17" s="265">
        <v>15</v>
      </c>
      <c r="C17" s="266" t="str">
        <f>IF(D17="","",INDEX('기사 리스트'!A:A,MATCH(B17,'기사 리스트'!J:J,0)))</f>
        <v/>
      </c>
      <c r="D17" s="267" t="str">
        <f>IF(B17&gt;MAX('기사 리스트'!J:J),"",HYPERLINK(INDEX('기사 리스트'!C:C,MATCH(B17,'기사 리스트'!J:J,0)),INDEX('기사 리스트'!B:B,MATCH(B17,'기사 리스트'!J:J,0))))</f>
        <v/>
      </c>
      <c r="E17" s="267" t="str">
        <f t="shared" si="2"/>
        <v/>
      </c>
      <c r="F17" s="268" t="str">
        <f>IFERROR(IF(D17="","",VLOOKUP(RIGHT(VLOOKUP(D17,'기사 리스트'!B:C,2,FALSE),LEN(VLOOKUP(D17,'기사 리스트'!B:C,2,FALSE))-22),기사별유입!A:E,3,FALSE)),0)</f>
        <v/>
      </c>
      <c r="G17" s="267" t="str">
        <f t="shared" si="3"/>
        <v/>
      </c>
      <c r="H17" s="268" t="str">
        <f>IFERROR(IF(D17="","",VLOOKUP(RIGHT(VLOOKUP(D17,'기사 리스트'!B:C,2,FALSE),LEN(VLOOKUP(D17,'기사 리스트'!B:C,2,FALSE))-22),기사별유입!A:E,2,FALSE)),0)</f>
        <v/>
      </c>
      <c r="I17" s="267" t="str">
        <f t="shared" si="4"/>
        <v/>
      </c>
      <c r="J17" s="269" t="str">
        <f t="shared" si="0"/>
        <v/>
      </c>
      <c r="K17" s="267" t="str">
        <f t="shared" si="5"/>
        <v/>
      </c>
      <c r="L17" s="269" t="str">
        <f t="shared" si="1"/>
        <v/>
      </c>
      <c r="N17" s="123" t="str">
        <f>IFERROR(VLOOKUP(D17,'기사 리스트'!B:E,4,FALSE),"")</f>
        <v/>
      </c>
      <c r="O17" s="34"/>
    </row>
    <row r="18" spans="2:28">
      <c r="B18" s="265">
        <v>16</v>
      </c>
      <c r="C18" s="266" t="str">
        <f>IF(D18="","",INDEX('기사 리스트'!A:A,MATCH(B18,'기사 리스트'!J:J,0)))</f>
        <v/>
      </c>
      <c r="D18" s="267" t="str">
        <f>IF(B18&gt;MAX('기사 리스트'!J:J),"",HYPERLINK(INDEX('기사 리스트'!C:C,MATCH(B18,'기사 리스트'!J:J,0)),INDEX('기사 리스트'!B:B,MATCH(B18,'기사 리스트'!J:J,0))))</f>
        <v/>
      </c>
      <c r="E18" s="267" t="str">
        <f t="shared" si="2"/>
        <v/>
      </c>
      <c r="F18" s="268" t="str">
        <f>IFERROR(IF(D18="","",VLOOKUP(RIGHT(VLOOKUP(D18,'기사 리스트'!B:C,2,FALSE),LEN(VLOOKUP(D18,'기사 리스트'!B:C,2,FALSE))-22),기사별유입!A:E,3,FALSE)),0)</f>
        <v/>
      </c>
      <c r="G18" s="267" t="str">
        <f t="shared" si="3"/>
        <v/>
      </c>
      <c r="H18" s="268" t="str">
        <f>IFERROR(IF(D18="","",VLOOKUP(RIGHT(VLOOKUP(D18,'기사 리스트'!B:C,2,FALSE),LEN(VLOOKUP(D18,'기사 리스트'!B:C,2,FALSE))-22),기사별유입!A:E,2,FALSE)),0)</f>
        <v/>
      </c>
      <c r="I18" s="267" t="str">
        <f t="shared" si="4"/>
        <v/>
      </c>
      <c r="J18" s="269" t="str">
        <f t="shared" si="0"/>
        <v/>
      </c>
      <c r="K18" s="267" t="str">
        <f t="shared" si="5"/>
        <v/>
      </c>
      <c r="L18" s="269" t="str">
        <f t="shared" si="1"/>
        <v/>
      </c>
      <c r="N18" s="123" t="str">
        <f>IFERROR(VLOOKUP(D18,'기사 리스트'!B:E,4,FALSE),"")</f>
        <v/>
      </c>
      <c r="O18" s="34"/>
      <c r="AB18" s="47" t="s">
        <v>923</v>
      </c>
    </row>
    <row r="19" spans="2:28">
      <c r="B19" s="265">
        <v>17</v>
      </c>
      <c r="C19" s="266" t="str">
        <f>IF(D19="","",INDEX('기사 리스트'!A:A,MATCH(B19,'기사 리스트'!J:J,0)))</f>
        <v/>
      </c>
      <c r="D19" s="267" t="str">
        <f>IF(B19&gt;MAX('기사 리스트'!J:J),"",HYPERLINK(INDEX('기사 리스트'!C:C,MATCH(B19,'기사 리스트'!J:J,0)),INDEX('기사 리스트'!B:B,MATCH(B19,'기사 리스트'!J:J,0))))</f>
        <v/>
      </c>
      <c r="E19" s="267" t="str">
        <f t="shared" si="2"/>
        <v/>
      </c>
      <c r="F19" s="268" t="str">
        <f>IFERROR(IF(D19="","",VLOOKUP(RIGHT(VLOOKUP(D19,'기사 리스트'!B:C,2,FALSE),LEN(VLOOKUP(D19,'기사 리스트'!B:C,2,FALSE))-22),기사별유입!A:E,3,FALSE)),0)</f>
        <v/>
      </c>
      <c r="G19" s="267" t="str">
        <f t="shared" si="3"/>
        <v/>
      </c>
      <c r="H19" s="268" t="str">
        <f>IFERROR(IF(D19="","",VLOOKUP(RIGHT(VLOOKUP(D19,'기사 리스트'!B:C,2,FALSE),LEN(VLOOKUP(D19,'기사 리스트'!B:C,2,FALSE))-22),기사별유입!A:E,2,FALSE)),0)</f>
        <v/>
      </c>
      <c r="I19" s="267" t="str">
        <f t="shared" si="4"/>
        <v/>
      </c>
      <c r="J19" s="269" t="str">
        <f t="shared" si="0"/>
        <v/>
      </c>
      <c r="K19" s="267" t="str">
        <f t="shared" si="5"/>
        <v/>
      </c>
      <c r="L19" s="269" t="str">
        <f t="shared" si="1"/>
        <v/>
      </c>
      <c r="N19" s="123" t="str">
        <f>IFERROR(VLOOKUP(D19,'기사 리스트'!B:E,4,FALSE),"")</f>
        <v/>
      </c>
      <c r="O19" s="34"/>
    </row>
    <row r="20" spans="2:28">
      <c r="B20" s="265">
        <v>18</v>
      </c>
      <c r="C20" s="266" t="str">
        <f>IF(D20="","",INDEX('기사 리스트'!A:A,MATCH(B20,'기사 리스트'!J:J,0)))</f>
        <v/>
      </c>
      <c r="D20" s="267" t="str">
        <f>IF(B20&gt;MAX('기사 리스트'!J:J),"",HYPERLINK(INDEX('기사 리스트'!C:C,MATCH(B20,'기사 리스트'!J:J,0)),INDEX('기사 리스트'!B:B,MATCH(B20,'기사 리스트'!J:J,0))))</f>
        <v/>
      </c>
      <c r="E20" s="267" t="str">
        <f t="shared" si="2"/>
        <v/>
      </c>
      <c r="F20" s="268" t="str">
        <f>IFERROR(IF(D20="","",VLOOKUP(RIGHT(VLOOKUP(D20,'기사 리스트'!B:C,2,FALSE),LEN(VLOOKUP(D20,'기사 리스트'!B:C,2,FALSE))-22),기사별유입!A:E,3,FALSE)),0)</f>
        <v/>
      </c>
      <c r="G20" s="267" t="str">
        <f t="shared" si="3"/>
        <v/>
      </c>
      <c r="H20" s="268" t="str">
        <f>IFERROR(IF(D20="","",VLOOKUP(RIGHT(VLOOKUP(D20,'기사 리스트'!B:C,2,FALSE),LEN(VLOOKUP(D20,'기사 리스트'!B:C,2,FALSE))-22),기사별유입!A:E,2,FALSE)),0)</f>
        <v/>
      </c>
      <c r="I20" s="267" t="str">
        <f t="shared" si="4"/>
        <v/>
      </c>
      <c r="J20" s="269" t="str">
        <f t="shared" si="0"/>
        <v/>
      </c>
      <c r="K20" s="267" t="str">
        <f t="shared" si="5"/>
        <v/>
      </c>
      <c r="L20" s="269" t="str">
        <f t="shared" si="1"/>
        <v/>
      </c>
      <c r="N20" s="123" t="str">
        <f>IFERROR(VLOOKUP(D20,'기사 리스트'!B:E,4,FALSE),"")</f>
        <v/>
      </c>
      <c r="O20" s="34"/>
    </row>
    <row r="21" spans="2:28">
      <c r="B21" s="265">
        <v>19</v>
      </c>
      <c r="C21" s="266" t="str">
        <f>IF(D21="","",INDEX('기사 리스트'!A:A,MATCH(B21,'기사 리스트'!J:J,0)))</f>
        <v/>
      </c>
      <c r="D21" s="267" t="str">
        <f>IF(B21&gt;MAX('기사 리스트'!J:J),"",HYPERLINK(INDEX('기사 리스트'!C:C,MATCH(B21,'기사 리스트'!J:J,0)),INDEX('기사 리스트'!B:B,MATCH(B21,'기사 리스트'!J:J,0))))</f>
        <v/>
      </c>
      <c r="E21" s="267" t="str">
        <f t="shared" si="2"/>
        <v/>
      </c>
      <c r="F21" s="268" t="str">
        <f>IFERROR(IF(D21="","",VLOOKUP(RIGHT(VLOOKUP(D21,'기사 리스트'!B:C,2,FALSE),LEN(VLOOKUP(D21,'기사 리스트'!B:C,2,FALSE))-22),기사별유입!A:E,3,FALSE)),0)</f>
        <v/>
      </c>
      <c r="G21" s="267" t="str">
        <f t="shared" si="3"/>
        <v/>
      </c>
      <c r="H21" s="268" t="str">
        <f>IFERROR(IF(D21="","",VLOOKUP(RIGHT(VLOOKUP(D21,'기사 리스트'!B:C,2,FALSE),LEN(VLOOKUP(D21,'기사 리스트'!B:C,2,FALSE))-22),기사별유입!A:E,2,FALSE)),0)</f>
        <v/>
      </c>
      <c r="I21" s="267" t="str">
        <f t="shared" si="4"/>
        <v/>
      </c>
      <c r="J21" s="269" t="str">
        <f t="shared" si="0"/>
        <v/>
      </c>
      <c r="K21" s="267" t="str">
        <f t="shared" si="5"/>
        <v/>
      </c>
      <c r="L21" s="269" t="str">
        <f t="shared" si="1"/>
        <v/>
      </c>
      <c r="N21" s="123" t="str">
        <f>IFERROR(VLOOKUP(D21,'기사 리스트'!B:E,4,FALSE),"")</f>
        <v/>
      </c>
      <c r="O21" s="34"/>
    </row>
    <row r="22" spans="2:28">
      <c r="B22" s="265">
        <v>20</v>
      </c>
      <c r="C22" s="266" t="str">
        <f>IF(D22="","",INDEX('기사 리스트'!A:A,MATCH(B22,'기사 리스트'!J:J,0)))</f>
        <v/>
      </c>
      <c r="D22" s="267" t="str">
        <f>IF(B22&gt;MAX('기사 리스트'!J:J),"",HYPERLINK(INDEX('기사 리스트'!C:C,MATCH(B22,'기사 리스트'!J:J,0)),INDEX('기사 리스트'!B:B,MATCH(B22,'기사 리스트'!J:J,0))))</f>
        <v/>
      </c>
      <c r="E22" s="267" t="str">
        <f t="shared" si="2"/>
        <v/>
      </c>
      <c r="F22" s="268" t="str">
        <f>IFERROR(IF(D22="","",VLOOKUP(RIGHT(VLOOKUP(D22,'기사 리스트'!B:C,2,FALSE),LEN(VLOOKUP(D22,'기사 리스트'!B:C,2,FALSE))-22),기사별유입!A:E,3,FALSE)),0)</f>
        <v/>
      </c>
      <c r="G22" s="267" t="str">
        <f t="shared" si="3"/>
        <v/>
      </c>
      <c r="H22" s="268" t="str">
        <f>IFERROR(IF(D22="","",VLOOKUP(RIGHT(VLOOKUP(D22,'기사 리스트'!B:C,2,FALSE),LEN(VLOOKUP(D22,'기사 리스트'!B:C,2,FALSE))-22),기사별유입!A:E,2,FALSE)),0)</f>
        <v/>
      </c>
      <c r="I22" s="267" t="str">
        <f t="shared" si="4"/>
        <v/>
      </c>
      <c r="J22" s="269" t="str">
        <f t="shared" si="0"/>
        <v/>
      </c>
      <c r="K22" s="267" t="str">
        <f t="shared" si="5"/>
        <v/>
      </c>
      <c r="L22" s="269" t="str">
        <f t="shared" si="1"/>
        <v/>
      </c>
      <c r="N22" s="123" t="str">
        <f>IFERROR(VLOOKUP(D22,'기사 리스트'!B:E,4,FALSE),"")</f>
        <v/>
      </c>
      <c r="O22" s="34"/>
    </row>
    <row r="23" spans="2:28">
      <c r="B23" s="265">
        <v>21</v>
      </c>
      <c r="C23" s="266" t="str">
        <f>IF(D23="","",INDEX('기사 리스트'!A:A,MATCH(B23,'기사 리스트'!J:J,0)))</f>
        <v/>
      </c>
      <c r="D23" s="267" t="str">
        <f>IF(B23&gt;MAX('기사 리스트'!J:J),"",HYPERLINK(INDEX('기사 리스트'!C:C,MATCH(B23,'기사 리스트'!J:J,0)),INDEX('기사 리스트'!B:B,MATCH(B23,'기사 리스트'!J:J,0))))</f>
        <v/>
      </c>
      <c r="E23" s="267" t="str">
        <f t="shared" si="2"/>
        <v/>
      </c>
      <c r="F23" s="268" t="str">
        <f>IFERROR(IF(D23="","",VLOOKUP(RIGHT(VLOOKUP(D23,'기사 리스트'!B:C,2,FALSE),LEN(VLOOKUP(D23,'기사 리스트'!B:C,2,FALSE))-22),기사별유입!A:E,3,FALSE)),0)</f>
        <v/>
      </c>
      <c r="G23" s="267" t="str">
        <f t="shared" si="3"/>
        <v/>
      </c>
      <c r="H23" s="268" t="str">
        <f>IFERROR(IF(D23="","",VLOOKUP(RIGHT(VLOOKUP(D23,'기사 리스트'!B:C,2,FALSE),LEN(VLOOKUP(D23,'기사 리스트'!B:C,2,FALSE))-22),기사별유입!A:E,2,FALSE)),0)</f>
        <v/>
      </c>
      <c r="I23" s="267" t="str">
        <f t="shared" si="4"/>
        <v/>
      </c>
      <c r="J23" s="269" t="str">
        <f t="shared" si="0"/>
        <v/>
      </c>
      <c r="K23" s="267" t="str">
        <f t="shared" si="5"/>
        <v/>
      </c>
      <c r="L23" s="269" t="str">
        <f t="shared" si="1"/>
        <v/>
      </c>
      <c r="N23" s="123" t="str">
        <f>IFERROR(VLOOKUP(D23,'기사 리스트'!B:E,4,FALSE),"")</f>
        <v/>
      </c>
      <c r="O23" s="34"/>
    </row>
    <row r="24" spans="2:28">
      <c r="B24" s="265">
        <v>22</v>
      </c>
      <c r="C24" s="266" t="str">
        <f>IF(D24="","",INDEX('기사 리스트'!A:A,MATCH(B24,'기사 리스트'!J:J,0)))</f>
        <v/>
      </c>
      <c r="D24" s="267" t="str">
        <f>IF(B24&gt;MAX('기사 리스트'!J:J),"",HYPERLINK(INDEX('기사 리스트'!C:C,MATCH(B24,'기사 리스트'!J:J,0)),INDEX('기사 리스트'!B:B,MATCH(B24,'기사 리스트'!J:J,0))))</f>
        <v/>
      </c>
      <c r="E24" s="267" t="str">
        <f t="shared" si="2"/>
        <v/>
      </c>
      <c r="F24" s="268" t="str">
        <f>IFERROR(IF(D24="","",VLOOKUP(RIGHT(VLOOKUP(D24,'기사 리스트'!B:C,2,FALSE),LEN(VLOOKUP(D24,'기사 리스트'!B:C,2,FALSE))-22),기사별유입!A:E,3,FALSE)),0)</f>
        <v/>
      </c>
      <c r="G24" s="267" t="str">
        <f t="shared" si="3"/>
        <v/>
      </c>
      <c r="H24" s="268" t="str">
        <f>IFERROR(IF(D24="","",VLOOKUP(RIGHT(VLOOKUP(D24,'기사 리스트'!B:C,2,FALSE),LEN(VLOOKUP(D24,'기사 리스트'!B:C,2,FALSE))-22),기사별유입!A:E,2,FALSE)),0)</f>
        <v/>
      </c>
      <c r="I24" s="267" t="str">
        <f t="shared" si="4"/>
        <v/>
      </c>
      <c r="J24" s="269" t="str">
        <f t="shared" si="0"/>
        <v/>
      </c>
      <c r="K24" s="267" t="str">
        <f t="shared" si="5"/>
        <v/>
      </c>
      <c r="L24" s="269" t="str">
        <f t="shared" si="1"/>
        <v/>
      </c>
      <c r="N24" s="123" t="str">
        <f>IFERROR(VLOOKUP(D24,'기사 리스트'!B:E,4,FALSE),"")</f>
        <v/>
      </c>
      <c r="O24" s="34"/>
    </row>
    <row r="25" spans="2:28">
      <c r="B25" s="265">
        <v>23</v>
      </c>
      <c r="C25" s="266" t="str">
        <f>IF(D25="","",INDEX('기사 리스트'!A:A,MATCH(B25,'기사 리스트'!J:J,0)))</f>
        <v/>
      </c>
      <c r="D25" s="267" t="str">
        <f>IF(B25&gt;MAX('기사 리스트'!J:J),"",HYPERLINK(INDEX('기사 리스트'!C:C,MATCH(B25,'기사 리스트'!J:J,0)),INDEX('기사 리스트'!B:B,MATCH(B25,'기사 리스트'!J:J,0))))</f>
        <v/>
      </c>
      <c r="E25" s="267" t="str">
        <f t="shared" si="2"/>
        <v/>
      </c>
      <c r="F25" s="268" t="str">
        <f>IFERROR(IF(D25="","",VLOOKUP(RIGHT(VLOOKUP(D25,'기사 리스트'!B:C,2,FALSE),LEN(VLOOKUP(D25,'기사 리스트'!B:C,2,FALSE))-22),기사별유입!A:E,3,FALSE)),0)</f>
        <v/>
      </c>
      <c r="G25" s="267" t="str">
        <f t="shared" si="3"/>
        <v/>
      </c>
      <c r="H25" s="268" t="str">
        <f>IFERROR(IF(D25="","",VLOOKUP(RIGHT(VLOOKUP(D25,'기사 리스트'!B:C,2,FALSE),LEN(VLOOKUP(D25,'기사 리스트'!B:C,2,FALSE))-22),기사별유입!A:E,2,FALSE)),0)</f>
        <v/>
      </c>
      <c r="I25" s="267" t="str">
        <f t="shared" si="4"/>
        <v/>
      </c>
      <c r="J25" s="269" t="str">
        <f t="shared" si="0"/>
        <v/>
      </c>
      <c r="K25" s="267" t="str">
        <f t="shared" si="5"/>
        <v/>
      </c>
      <c r="L25" s="269" t="str">
        <f t="shared" si="1"/>
        <v/>
      </c>
      <c r="N25" s="123" t="str">
        <f>IFERROR(VLOOKUP(D25,'기사 리스트'!B:E,4,FALSE),"")</f>
        <v/>
      </c>
      <c r="O25" s="34"/>
    </row>
    <row r="26" spans="2:28">
      <c r="B26" s="265">
        <v>24</v>
      </c>
      <c r="C26" s="266" t="str">
        <f>IF(D26="","",INDEX('기사 리스트'!A:A,MATCH(B26,'기사 리스트'!J:J,0)))</f>
        <v/>
      </c>
      <c r="D26" s="267" t="str">
        <f>IF(B26&gt;MAX('기사 리스트'!J:J),"",HYPERLINK(INDEX('기사 리스트'!C:C,MATCH(B26,'기사 리스트'!J:J,0)),INDEX('기사 리스트'!B:B,MATCH(B26,'기사 리스트'!J:J,0))))</f>
        <v/>
      </c>
      <c r="E26" s="267" t="str">
        <f t="shared" si="2"/>
        <v/>
      </c>
      <c r="F26" s="268" t="str">
        <f>IFERROR(IF(D26="","",VLOOKUP(RIGHT(VLOOKUP(D26,'기사 리스트'!B:C,2,FALSE),LEN(VLOOKUP(D26,'기사 리스트'!B:C,2,FALSE))-22),기사별유입!A:E,3,FALSE)),0)</f>
        <v/>
      </c>
      <c r="G26" s="267" t="str">
        <f t="shared" si="3"/>
        <v/>
      </c>
      <c r="H26" s="268" t="str">
        <f>IFERROR(IF(D26="","",VLOOKUP(RIGHT(VLOOKUP(D26,'기사 리스트'!B:C,2,FALSE),LEN(VLOOKUP(D26,'기사 리스트'!B:C,2,FALSE))-22),기사별유입!A:E,2,FALSE)),0)</f>
        <v/>
      </c>
      <c r="I26" s="267" t="str">
        <f t="shared" si="4"/>
        <v/>
      </c>
      <c r="J26" s="269" t="str">
        <f t="shared" si="0"/>
        <v/>
      </c>
      <c r="K26" s="267" t="str">
        <f t="shared" si="5"/>
        <v/>
      </c>
      <c r="L26" s="269" t="str">
        <f t="shared" si="1"/>
        <v/>
      </c>
      <c r="N26" s="123" t="str">
        <f>IFERROR(VLOOKUP(D26,'기사 리스트'!B:E,4,FALSE),"")</f>
        <v/>
      </c>
      <c r="O26" s="34"/>
    </row>
    <row r="27" spans="2:28">
      <c r="B27" s="265">
        <v>25</v>
      </c>
      <c r="C27" s="266" t="str">
        <f>IF(D27="","",INDEX('기사 리스트'!A:A,MATCH(B27,'기사 리스트'!J:J,0)))</f>
        <v/>
      </c>
      <c r="D27" s="267" t="str">
        <f>IF(B27&gt;MAX('기사 리스트'!J:J),"",HYPERLINK(INDEX('기사 리스트'!C:C,MATCH(B27,'기사 리스트'!J:J,0)),INDEX('기사 리스트'!B:B,MATCH(B27,'기사 리스트'!J:J,0))))</f>
        <v/>
      </c>
      <c r="E27" s="267" t="str">
        <f t="shared" si="2"/>
        <v/>
      </c>
      <c r="F27" s="268" t="str">
        <f>IFERROR(IF(D27="","",VLOOKUP(RIGHT(VLOOKUP(D27,'기사 리스트'!B:C,2,FALSE),LEN(VLOOKUP(D27,'기사 리스트'!B:C,2,FALSE))-22),기사별유입!A:E,3,FALSE)),0)</f>
        <v/>
      </c>
      <c r="G27" s="267" t="str">
        <f t="shared" si="3"/>
        <v/>
      </c>
      <c r="H27" s="268" t="str">
        <f>IFERROR(IF(D27="","",VLOOKUP(RIGHT(VLOOKUP(D27,'기사 리스트'!B:C,2,FALSE),LEN(VLOOKUP(D27,'기사 리스트'!B:C,2,FALSE))-22),기사별유입!A:E,2,FALSE)),0)</f>
        <v/>
      </c>
      <c r="I27" s="267" t="str">
        <f t="shared" si="4"/>
        <v/>
      </c>
      <c r="J27" s="269" t="str">
        <f t="shared" si="0"/>
        <v/>
      </c>
      <c r="K27" s="267" t="str">
        <f t="shared" si="5"/>
        <v/>
      </c>
      <c r="L27" s="269" t="str">
        <f t="shared" si="1"/>
        <v/>
      </c>
      <c r="N27" s="123" t="str">
        <f>IFERROR(VLOOKUP(D27,'기사 리스트'!B:E,4,FALSE),"")</f>
        <v/>
      </c>
      <c r="O27" s="34"/>
    </row>
    <row r="28" spans="2:28">
      <c r="B28" s="265">
        <v>26</v>
      </c>
      <c r="C28" s="266" t="str">
        <f>IF(D28="","",INDEX('기사 리스트'!A:A,MATCH(B28,'기사 리스트'!J:J,0)))</f>
        <v/>
      </c>
      <c r="D28" s="267" t="str">
        <f>IF(B28&gt;MAX('기사 리스트'!J:J),"",HYPERLINK(INDEX('기사 리스트'!C:C,MATCH(B28,'기사 리스트'!J:J,0)),INDEX('기사 리스트'!B:B,MATCH(B28,'기사 리스트'!J:J,0))))</f>
        <v/>
      </c>
      <c r="E28" s="267" t="str">
        <f t="shared" si="2"/>
        <v/>
      </c>
      <c r="F28" s="268" t="str">
        <f>IFERROR(IF(D28="","",VLOOKUP(RIGHT(VLOOKUP(D28,'기사 리스트'!B:C,2,FALSE),LEN(VLOOKUP(D28,'기사 리스트'!B:C,2,FALSE))-22),기사별유입!A:E,3,FALSE)),0)</f>
        <v/>
      </c>
      <c r="G28" s="267" t="str">
        <f t="shared" si="3"/>
        <v/>
      </c>
      <c r="H28" s="268" t="str">
        <f>IFERROR(IF(D28="","",VLOOKUP(RIGHT(VLOOKUP(D28,'기사 리스트'!B:C,2,FALSE),LEN(VLOOKUP(D28,'기사 리스트'!B:C,2,FALSE))-22),기사별유입!A:E,2,FALSE)),0)</f>
        <v/>
      </c>
      <c r="I28" s="267" t="str">
        <f t="shared" si="4"/>
        <v/>
      </c>
      <c r="J28" s="269" t="str">
        <f t="shared" si="0"/>
        <v/>
      </c>
      <c r="K28" s="267" t="str">
        <f t="shared" si="5"/>
        <v/>
      </c>
      <c r="L28" s="269" t="str">
        <f t="shared" si="1"/>
        <v/>
      </c>
      <c r="N28" s="123" t="str">
        <f>IFERROR(VLOOKUP(D28,'기사 리스트'!B:E,4,FALSE),"")</f>
        <v/>
      </c>
      <c r="O28" s="34"/>
    </row>
    <row r="29" spans="2:28">
      <c r="B29" s="265">
        <v>27</v>
      </c>
      <c r="C29" s="266" t="str">
        <f>IF(D29="","",INDEX('기사 리스트'!A:A,MATCH(B29,'기사 리스트'!J:J,0)))</f>
        <v/>
      </c>
      <c r="D29" s="267" t="str">
        <f>IF(B29&gt;MAX('기사 리스트'!J:J),"",HYPERLINK(INDEX('기사 리스트'!C:C,MATCH(B29,'기사 리스트'!J:J,0)),INDEX('기사 리스트'!B:B,MATCH(B29,'기사 리스트'!J:J,0))))</f>
        <v/>
      </c>
      <c r="E29" s="267" t="str">
        <f t="shared" si="2"/>
        <v/>
      </c>
      <c r="F29" s="268" t="str">
        <f>IFERROR(IF(D29="","",VLOOKUP(RIGHT(VLOOKUP(D29,'기사 리스트'!B:C,2,FALSE),LEN(VLOOKUP(D29,'기사 리스트'!B:C,2,FALSE))-22),기사별유입!A:E,3,FALSE)),0)</f>
        <v/>
      </c>
      <c r="G29" s="267" t="str">
        <f t="shared" si="3"/>
        <v/>
      </c>
      <c r="H29" s="268" t="str">
        <f>IFERROR(IF(D29="","",VLOOKUP(RIGHT(VLOOKUP(D29,'기사 리스트'!B:C,2,FALSE),LEN(VLOOKUP(D29,'기사 리스트'!B:C,2,FALSE))-22),기사별유입!A:E,2,FALSE)),0)</f>
        <v/>
      </c>
      <c r="I29" s="267" t="str">
        <f t="shared" si="4"/>
        <v/>
      </c>
      <c r="J29" s="269" t="str">
        <f t="shared" si="0"/>
        <v/>
      </c>
      <c r="K29" s="267" t="str">
        <f t="shared" si="5"/>
        <v/>
      </c>
      <c r="L29" s="269" t="str">
        <f t="shared" si="1"/>
        <v/>
      </c>
      <c r="N29" s="123" t="str">
        <f>IFERROR(VLOOKUP(D29,'기사 리스트'!B:E,4,FALSE),"")</f>
        <v/>
      </c>
      <c r="O29" s="34"/>
    </row>
    <row r="30" spans="2:28">
      <c r="B30" s="265">
        <v>28</v>
      </c>
      <c r="C30" s="266" t="str">
        <f>IF(D30="","",INDEX('기사 리스트'!A:A,MATCH(B30,'기사 리스트'!J:J,0)))</f>
        <v/>
      </c>
      <c r="D30" s="267" t="str">
        <f>IF(B30&gt;MAX('기사 리스트'!J:J),"",HYPERLINK(INDEX('기사 리스트'!C:C,MATCH(B30,'기사 리스트'!J:J,0)),INDEX('기사 리스트'!B:B,MATCH(B30,'기사 리스트'!J:J,0))))</f>
        <v/>
      </c>
      <c r="E30" s="267" t="str">
        <f t="shared" si="2"/>
        <v/>
      </c>
      <c r="F30" s="268" t="str">
        <f>IFERROR(IF(D30="","",VLOOKUP(RIGHT(VLOOKUP(D30,'기사 리스트'!B:C,2,FALSE),LEN(VLOOKUP(D30,'기사 리스트'!B:C,2,FALSE))-22),기사별유입!A:E,3,FALSE)),0)</f>
        <v/>
      </c>
      <c r="G30" s="267" t="str">
        <f t="shared" si="3"/>
        <v/>
      </c>
      <c r="H30" s="268" t="str">
        <f>IFERROR(IF(D30="","",VLOOKUP(RIGHT(VLOOKUP(D30,'기사 리스트'!B:C,2,FALSE),LEN(VLOOKUP(D30,'기사 리스트'!B:C,2,FALSE))-22),기사별유입!A:E,2,FALSE)),0)</f>
        <v/>
      </c>
      <c r="I30" s="267" t="str">
        <f t="shared" si="4"/>
        <v/>
      </c>
      <c r="J30" s="269" t="str">
        <f t="shared" si="0"/>
        <v/>
      </c>
      <c r="K30" s="267" t="str">
        <f t="shared" si="5"/>
        <v/>
      </c>
      <c r="L30" s="269" t="str">
        <f t="shared" si="1"/>
        <v/>
      </c>
      <c r="N30" s="123" t="str">
        <f>IFERROR(VLOOKUP(D30,'기사 리스트'!B:E,4,FALSE),"")</f>
        <v/>
      </c>
      <c r="O30" s="34"/>
    </row>
    <row r="31" spans="2:28">
      <c r="B31" s="265">
        <v>29</v>
      </c>
      <c r="C31" s="266" t="str">
        <f>IF(D31="","",INDEX('기사 리스트'!A:A,MATCH(B31,'기사 리스트'!J:J,0)))</f>
        <v/>
      </c>
      <c r="D31" s="267" t="str">
        <f>IF(B31&gt;MAX('기사 리스트'!J:J),"",HYPERLINK(INDEX('기사 리스트'!C:C,MATCH(B31,'기사 리스트'!J:J,0)),INDEX('기사 리스트'!B:B,MATCH(B31,'기사 리스트'!J:J,0))))</f>
        <v/>
      </c>
      <c r="E31" s="267" t="str">
        <f t="shared" si="2"/>
        <v/>
      </c>
      <c r="F31" s="268" t="str">
        <f>IFERROR(IF(D31="","",VLOOKUP(RIGHT(VLOOKUP(D31,'기사 리스트'!B:C,2,FALSE),LEN(VLOOKUP(D31,'기사 리스트'!B:C,2,FALSE))-22),기사별유입!A:E,3,FALSE)),0)</f>
        <v/>
      </c>
      <c r="G31" s="267" t="str">
        <f t="shared" si="3"/>
        <v/>
      </c>
      <c r="H31" s="268" t="str">
        <f>IFERROR(IF(D31="","",VLOOKUP(RIGHT(VLOOKUP(D31,'기사 리스트'!B:C,2,FALSE),LEN(VLOOKUP(D31,'기사 리스트'!B:C,2,FALSE))-22),기사별유입!A:E,2,FALSE)),0)</f>
        <v/>
      </c>
      <c r="I31" s="267" t="str">
        <f t="shared" si="4"/>
        <v/>
      </c>
      <c r="J31" s="269" t="str">
        <f t="shared" si="0"/>
        <v/>
      </c>
      <c r="K31" s="267" t="str">
        <f t="shared" si="5"/>
        <v/>
      </c>
      <c r="L31" s="269" t="str">
        <f t="shared" si="1"/>
        <v/>
      </c>
      <c r="N31" s="123" t="str">
        <f>IFERROR(VLOOKUP(D31,'기사 리스트'!B:E,4,FALSE),"")</f>
        <v/>
      </c>
      <c r="O31" s="34"/>
    </row>
    <row r="32" spans="2:28">
      <c r="B32" s="265">
        <v>30</v>
      </c>
      <c r="C32" s="266" t="str">
        <f>IF(D32="","",INDEX('기사 리스트'!A:A,MATCH(B32,'기사 리스트'!J:J,0)))</f>
        <v/>
      </c>
      <c r="D32" s="267" t="str">
        <f>IF(B32&gt;MAX('기사 리스트'!J:J),"",HYPERLINK(INDEX('기사 리스트'!C:C,MATCH(B32,'기사 리스트'!J:J,0)),INDEX('기사 리스트'!B:B,MATCH(B32,'기사 리스트'!J:J,0))))</f>
        <v/>
      </c>
      <c r="E32" s="267" t="str">
        <f t="shared" si="2"/>
        <v/>
      </c>
      <c r="F32" s="268" t="str">
        <f>IFERROR(IF(D32="","",VLOOKUP(RIGHT(VLOOKUP(D32,'기사 리스트'!B:C,2,FALSE),LEN(VLOOKUP(D32,'기사 리스트'!B:C,2,FALSE))-22),기사별유입!A:E,3,FALSE)),0)</f>
        <v/>
      </c>
      <c r="G32" s="267" t="str">
        <f t="shared" si="3"/>
        <v/>
      </c>
      <c r="H32" s="268" t="str">
        <f>IFERROR(IF(D32="","",VLOOKUP(RIGHT(VLOOKUP(D32,'기사 리스트'!B:C,2,FALSE),LEN(VLOOKUP(D32,'기사 리스트'!B:C,2,FALSE))-22),기사별유입!A:E,2,FALSE)),0)</f>
        <v/>
      </c>
      <c r="I32" s="267" t="str">
        <f t="shared" si="4"/>
        <v/>
      </c>
      <c r="J32" s="269" t="str">
        <f t="shared" si="0"/>
        <v/>
      </c>
      <c r="K32" s="267" t="str">
        <f t="shared" si="5"/>
        <v/>
      </c>
      <c r="L32" s="269" t="str">
        <f t="shared" si="1"/>
        <v/>
      </c>
      <c r="N32" s="123" t="str">
        <f>IFERROR(VLOOKUP(D32,'기사 리스트'!B:E,4,FALSE),"")</f>
        <v/>
      </c>
      <c r="O32" s="34"/>
    </row>
    <row r="33" spans="2:15">
      <c r="B33" s="265">
        <v>31</v>
      </c>
      <c r="C33" s="266" t="str">
        <f>IF(D33="","",INDEX('기사 리스트'!A:A,MATCH(B33,'기사 리스트'!J:J,0)))</f>
        <v/>
      </c>
      <c r="D33" s="267" t="str">
        <f>IF(B33&gt;MAX('기사 리스트'!J:J),"",HYPERLINK(INDEX('기사 리스트'!C:C,MATCH(B33,'기사 리스트'!J:J,0)),INDEX('기사 리스트'!B:B,MATCH(B33,'기사 리스트'!J:J,0))))</f>
        <v/>
      </c>
      <c r="E33" s="267" t="str">
        <f t="shared" si="2"/>
        <v/>
      </c>
      <c r="F33" s="268" t="str">
        <f>IFERROR(IF(D33="","",VLOOKUP(RIGHT(VLOOKUP(D33,'기사 리스트'!B:C,2,FALSE),LEN(VLOOKUP(D33,'기사 리스트'!B:C,2,FALSE))-22),기사별유입!A:E,3,FALSE)),0)</f>
        <v/>
      </c>
      <c r="G33" s="267" t="str">
        <f t="shared" si="3"/>
        <v/>
      </c>
      <c r="H33" s="268" t="str">
        <f>IFERROR(IF(D33="","",VLOOKUP(RIGHT(VLOOKUP(D33,'기사 리스트'!B:C,2,FALSE),LEN(VLOOKUP(D33,'기사 리스트'!B:C,2,FALSE))-22),기사별유입!A:E,2,FALSE)),0)</f>
        <v/>
      </c>
      <c r="I33" s="267" t="str">
        <f t="shared" si="4"/>
        <v/>
      </c>
      <c r="J33" s="269" t="str">
        <f t="shared" si="0"/>
        <v/>
      </c>
      <c r="K33" s="267" t="str">
        <f t="shared" si="5"/>
        <v/>
      </c>
      <c r="L33" s="269" t="str">
        <f t="shared" si="1"/>
        <v/>
      </c>
      <c r="N33" s="123" t="str">
        <f>IFERROR(VLOOKUP(D33,'기사 리스트'!B:E,4,FALSE),"")</f>
        <v/>
      </c>
      <c r="O33" s="34"/>
    </row>
    <row r="34" spans="2:15">
      <c r="B34" s="265">
        <v>32</v>
      </c>
      <c r="C34" s="266" t="str">
        <f>IF(D34="","",INDEX('기사 리스트'!A:A,MATCH(B34,'기사 리스트'!J:J,0)))</f>
        <v/>
      </c>
      <c r="D34" s="267" t="str">
        <f>IF(B34&gt;MAX('기사 리스트'!J:J),"",HYPERLINK(INDEX('기사 리스트'!C:C,MATCH(B34,'기사 리스트'!J:J,0)),INDEX('기사 리스트'!B:B,MATCH(B34,'기사 리스트'!J:J,0))))</f>
        <v/>
      </c>
      <c r="E34" s="267" t="str">
        <f t="shared" si="2"/>
        <v/>
      </c>
      <c r="F34" s="268" t="str">
        <f>IFERROR(IF(D34="","",VLOOKUP(RIGHT(VLOOKUP(D34,'기사 리스트'!B:C,2,FALSE),LEN(VLOOKUP(D34,'기사 리스트'!B:C,2,FALSE))-22),기사별유입!A:E,3,FALSE)),0)</f>
        <v/>
      </c>
      <c r="G34" s="267" t="str">
        <f t="shared" si="3"/>
        <v/>
      </c>
      <c r="H34" s="268" t="str">
        <f>IFERROR(IF(D34="","",VLOOKUP(RIGHT(VLOOKUP(D34,'기사 리스트'!B:C,2,FALSE),LEN(VLOOKUP(D34,'기사 리스트'!B:C,2,FALSE))-22),기사별유입!A:E,2,FALSE)),0)</f>
        <v/>
      </c>
      <c r="I34" s="267" t="str">
        <f t="shared" si="4"/>
        <v/>
      </c>
      <c r="J34" s="269" t="str">
        <f t="shared" si="0"/>
        <v/>
      </c>
      <c r="K34" s="267" t="str">
        <f t="shared" si="5"/>
        <v/>
      </c>
      <c r="L34" s="269" t="str">
        <f t="shared" si="1"/>
        <v/>
      </c>
      <c r="N34" s="123" t="str">
        <f>IFERROR(VLOOKUP(D34,'기사 리스트'!B:E,4,FALSE),"")</f>
        <v/>
      </c>
      <c r="O34" s="34"/>
    </row>
    <row r="35" spans="2:15">
      <c r="B35" s="265">
        <v>33</v>
      </c>
      <c r="C35" s="266" t="str">
        <f>IF(D35="","",INDEX('기사 리스트'!A:A,MATCH(B35,'기사 리스트'!J:J,0)))</f>
        <v/>
      </c>
      <c r="D35" s="267" t="str">
        <f>IF(B35&gt;MAX('기사 리스트'!J:J),"",HYPERLINK(INDEX('기사 리스트'!C:C,MATCH(B35,'기사 리스트'!J:J,0)),INDEX('기사 리스트'!B:B,MATCH(B35,'기사 리스트'!J:J,0))))</f>
        <v/>
      </c>
      <c r="E35" s="267" t="str">
        <f t="shared" si="2"/>
        <v/>
      </c>
      <c r="F35" s="268" t="str">
        <f>IFERROR(IF(D35="","",VLOOKUP(RIGHT(VLOOKUP(D35,'기사 리스트'!B:C,2,FALSE),LEN(VLOOKUP(D35,'기사 리스트'!B:C,2,FALSE))-22),기사별유입!A:E,3,FALSE)),0)</f>
        <v/>
      </c>
      <c r="G35" s="267" t="str">
        <f t="shared" si="3"/>
        <v/>
      </c>
      <c r="H35" s="268" t="str">
        <f>IFERROR(IF(D35="","",VLOOKUP(RIGHT(VLOOKUP(D35,'기사 리스트'!B:C,2,FALSE),LEN(VLOOKUP(D35,'기사 리스트'!B:C,2,FALSE))-22),기사별유입!A:E,2,FALSE)),0)</f>
        <v/>
      </c>
      <c r="I35" s="267" t="str">
        <f t="shared" si="4"/>
        <v/>
      </c>
      <c r="J35" s="269" t="str">
        <f t="shared" ref="J35:J66" si="12">IFERROR(F35/_xlfn.DAYS(EOMONTH(C35,0),C35-1),"")</f>
        <v/>
      </c>
      <c r="K35" s="267" t="str">
        <f t="shared" si="5"/>
        <v/>
      </c>
      <c r="L35" s="269" t="str">
        <f t="shared" ref="L35:L66" si="13">IFERROR(H35/_xlfn.DAYS(EOMONTH(C35,0),C35-1),"")</f>
        <v/>
      </c>
      <c r="N35" s="123" t="str">
        <f>IFERROR(VLOOKUP(D35,'기사 리스트'!B:E,4,FALSE),"")</f>
        <v/>
      </c>
      <c r="O35" s="34"/>
    </row>
    <row r="36" spans="2:15">
      <c r="B36" s="265">
        <v>34</v>
      </c>
      <c r="C36" s="266" t="str">
        <f>IF(D36="","",INDEX('기사 리스트'!A:A,MATCH(B36,'기사 리스트'!J:J,0)))</f>
        <v/>
      </c>
      <c r="D36" s="267" t="str">
        <f>IF(B36&gt;MAX('기사 리스트'!J:J),"",HYPERLINK(INDEX('기사 리스트'!C:C,MATCH(B36,'기사 리스트'!J:J,0)),INDEX('기사 리스트'!B:B,MATCH(B36,'기사 리스트'!J:J,0))))</f>
        <v/>
      </c>
      <c r="E36" s="267" t="str">
        <f t="shared" si="2"/>
        <v/>
      </c>
      <c r="F36" s="268" t="str">
        <f>IFERROR(IF(D36="","",VLOOKUP(RIGHT(VLOOKUP(D36,'기사 리스트'!B:C,2,FALSE),LEN(VLOOKUP(D36,'기사 리스트'!B:C,2,FALSE))-22),기사별유입!A:E,3,FALSE)),0)</f>
        <v/>
      </c>
      <c r="G36" s="267" t="str">
        <f t="shared" si="3"/>
        <v/>
      </c>
      <c r="H36" s="268" t="str">
        <f>IFERROR(IF(D36="","",VLOOKUP(RIGHT(VLOOKUP(D36,'기사 리스트'!B:C,2,FALSE),LEN(VLOOKUP(D36,'기사 리스트'!B:C,2,FALSE))-22),기사별유입!A:E,2,FALSE)),0)</f>
        <v/>
      </c>
      <c r="I36" s="267" t="str">
        <f t="shared" si="4"/>
        <v/>
      </c>
      <c r="J36" s="269" t="str">
        <f t="shared" si="12"/>
        <v/>
      </c>
      <c r="K36" s="267" t="str">
        <f t="shared" si="5"/>
        <v/>
      </c>
      <c r="L36" s="269" t="str">
        <f t="shared" si="13"/>
        <v/>
      </c>
      <c r="N36" s="123" t="str">
        <f>IFERROR(VLOOKUP(D36,'기사 리스트'!B:E,4,FALSE),"")</f>
        <v/>
      </c>
      <c r="O36" s="34"/>
    </row>
    <row r="37" spans="2:15">
      <c r="B37" s="265">
        <v>35</v>
      </c>
      <c r="C37" s="266" t="str">
        <f>IF(D37="","",INDEX('기사 리스트'!A:A,MATCH(B37,'기사 리스트'!J:J,0)))</f>
        <v/>
      </c>
      <c r="D37" s="267" t="str">
        <f>IF(B37&gt;MAX('기사 리스트'!J:J),"",HYPERLINK(INDEX('기사 리스트'!C:C,MATCH(B37,'기사 리스트'!J:J,0)),INDEX('기사 리스트'!B:B,MATCH(B37,'기사 리스트'!J:J,0))))</f>
        <v/>
      </c>
      <c r="E37" s="267" t="str">
        <f t="shared" si="2"/>
        <v/>
      </c>
      <c r="F37" s="268" t="str">
        <f>IFERROR(IF(D37="","",VLOOKUP(RIGHT(VLOOKUP(D37,'기사 리스트'!B:C,2,FALSE),LEN(VLOOKUP(D37,'기사 리스트'!B:C,2,FALSE))-22),기사별유입!A:E,3,FALSE)),0)</f>
        <v/>
      </c>
      <c r="G37" s="267" t="str">
        <f t="shared" si="3"/>
        <v/>
      </c>
      <c r="H37" s="268" t="str">
        <f>IFERROR(IF(D37="","",VLOOKUP(RIGHT(VLOOKUP(D37,'기사 리스트'!B:C,2,FALSE),LEN(VLOOKUP(D37,'기사 리스트'!B:C,2,FALSE))-22),기사별유입!A:E,2,FALSE)),0)</f>
        <v/>
      </c>
      <c r="I37" s="267" t="str">
        <f t="shared" si="4"/>
        <v/>
      </c>
      <c r="J37" s="269" t="str">
        <f t="shared" si="12"/>
        <v/>
      </c>
      <c r="K37" s="267" t="str">
        <f t="shared" si="5"/>
        <v/>
      </c>
      <c r="L37" s="269" t="str">
        <f t="shared" si="13"/>
        <v/>
      </c>
      <c r="N37" s="123" t="str">
        <f>IFERROR(VLOOKUP(D37,'기사 리스트'!B:E,4,FALSE),"")</f>
        <v/>
      </c>
      <c r="O37" s="34"/>
    </row>
    <row r="38" spans="2:15">
      <c r="B38" s="265">
        <v>36</v>
      </c>
      <c r="C38" s="266" t="str">
        <f>IF(D38="","",INDEX('기사 리스트'!A:A,MATCH(B38,'기사 리스트'!J:J,0)))</f>
        <v/>
      </c>
      <c r="D38" s="267" t="str">
        <f>IF(B38&gt;MAX('기사 리스트'!J:J),"",HYPERLINK(INDEX('기사 리스트'!C:C,MATCH(B38,'기사 리스트'!J:J,0)),INDEX('기사 리스트'!B:B,MATCH(B38,'기사 리스트'!J:J,0))))</f>
        <v/>
      </c>
      <c r="E38" s="267" t="str">
        <f t="shared" si="2"/>
        <v/>
      </c>
      <c r="F38" s="268" t="str">
        <f>IFERROR(IF(D38="","",VLOOKUP(RIGHT(VLOOKUP(D38,'기사 리스트'!B:C,2,FALSE),LEN(VLOOKUP(D38,'기사 리스트'!B:C,2,FALSE))-22),기사별유입!A:E,3,FALSE)),0)</f>
        <v/>
      </c>
      <c r="G38" s="267" t="str">
        <f t="shared" si="3"/>
        <v/>
      </c>
      <c r="H38" s="268" t="str">
        <f>IFERROR(IF(D38="","",VLOOKUP(RIGHT(VLOOKUP(D38,'기사 리스트'!B:C,2,FALSE),LEN(VLOOKUP(D38,'기사 리스트'!B:C,2,FALSE))-22),기사별유입!A:E,2,FALSE)),0)</f>
        <v/>
      </c>
      <c r="I38" s="267" t="str">
        <f t="shared" si="4"/>
        <v/>
      </c>
      <c r="J38" s="269" t="str">
        <f t="shared" si="12"/>
        <v/>
      </c>
      <c r="K38" s="267" t="str">
        <f t="shared" si="5"/>
        <v/>
      </c>
      <c r="L38" s="269" t="str">
        <f t="shared" si="13"/>
        <v/>
      </c>
      <c r="N38" s="123" t="str">
        <f>IFERROR(VLOOKUP(D38,'기사 리스트'!B:E,4,FALSE),"")</f>
        <v/>
      </c>
      <c r="O38" s="34"/>
    </row>
    <row r="39" spans="2:15">
      <c r="B39" s="265">
        <v>37</v>
      </c>
      <c r="C39" s="266" t="str">
        <f>IF(D39="","",INDEX('기사 리스트'!A:A,MATCH(B39,'기사 리스트'!J:J,0)))</f>
        <v/>
      </c>
      <c r="D39" s="267" t="str">
        <f>IF(B39&gt;MAX('기사 리스트'!J:J),"",HYPERLINK(INDEX('기사 리스트'!C:C,MATCH(B39,'기사 리스트'!J:J,0)),INDEX('기사 리스트'!B:B,MATCH(B39,'기사 리스트'!J:J,0))))</f>
        <v/>
      </c>
      <c r="E39" s="267" t="str">
        <f t="shared" si="2"/>
        <v/>
      </c>
      <c r="F39" s="268" t="str">
        <f>IFERROR(IF(D39="","",VLOOKUP(RIGHT(VLOOKUP(D39,'기사 리스트'!B:C,2,FALSE),LEN(VLOOKUP(D39,'기사 리스트'!B:C,2,FALSE))-22),기사별유입!A:E,3,FALSE)),0)</f>
        <v/>
      </c>
      <c r="G39" s="267" t="str">
        <f t="shared" si="3"/>
        <v/>
      </c>
      <c r="H39" s="268" t="str">
        <f>IFERROR(IF(D39="","",VLOOKUP(RIGHT(VLOOKUP(D39,'기사 리스트'!B:C,2,FALSE),LEN(VLOOKUP(D39,'기사 리스트'!B:C,2,FALSE))-22),기사별유입!A:E,2,FALSE)),0)</f>
        <v/>
      </c>
      <c r="I39" s="267" t="str">
        <f t="shared" si="4"/>
        <v/>
      </c>
      <c r="J39" s="269" t="str">
        <f t="shared" si="12"/>
        <v/>
      </c>
      <c r="K39" s="267" t="str">
        <f t="shared" si="5"/>
        <v/>
      </c>
      <c r="L39" s="269" t="str">
        <f t="shared" si="13"/>
        <v/>
      </c>
      <c r="N39" s="123" t="str">
        <f>IFERROR(VLOOKUP(D39,'기사 리스트'!B:E,4,FALSE),"")</f>
        <v/>
      </c>
      <c r="O39" s="34"/>
    </row>
    <row r="40" spans="2:15">
      <c r="B40" s="265">
        <v>38</v>
      </c>
      <c r="C40" s="266" t="str">
        <f>IF(D40="","",INDEX('기사 리스트'!A:A,MATCH(B40,'기사 리스트'!J:J,0)))</f>
        <v/>
      </c>
      <c r="D40" s="267" t="str">
        <f>IF(B40&gt;MAX('기사 리스트'!J:J),"",HYPERLINK(INDEX('기사 리스트'!C:C,MATCH(B40,'기사 리스트'!J:J,0)),INDEX('기사 리스트'!B:B,MATCH(B40,'기사 리스트'!J:J,0))))</f>
        <v/>
      </c>
      <c r="E40" s="267" t="str">
        <f t="shared" si="2"/>
        <v/>
      </c>
      <c r="F40" s="268" t="str">
        <f>IFERROR(IF(D40="","",VLOOKUP(RIGHT(VLOOKUP(D40,'기사 리스트'!B:C,2,FALSE),LEN(VLOOKUP(D40,'기사 리스트'!B:C,2,FALSE))-22),기사별유입!A:E,3,FALSE)),0)</f>
        <v/>
      </c>
      <c r="G40" s="267" t="str">
        <f t="shared" si="3"/>
        <v/>
      </c>
      <c r="H40" s="268" t="str">
        <f>IFERROR(IF(D40="","",VLOOKUP(RIGHT(VLOOKUP(D40,'기사 리스트'!B:C,2,FALSE),LEN(VLOOKUP(D40,'기사 리스트'!B:C,2,FALSE))-22),기사별유입!A:E,2,FALSE)),0)</f>
        <v/>
      </c>
      <c r="I40" s="267" t="str">
        <f t="shared" si="4"/>
        <v/>
      </c>
      <c r="J40" s="269" t="str">
        <f t="shared" si="12"/>
        <v/>
      </c>
      <c r="K40" s="267" t="str">
        <f t="shared" si="5"/>
        <v/>
      </c>
      <c r="L40" s="269" t="str">
        <f t="shared" si="13"/>
        <v/>
      </c>
      <c r="N40" s="123" t="str">
        <f>IFERROR(VLOOKUP(D40,'기사 리스트'!B:E,4,FALSE),"")</f>
        <v/>
      </c>
      <c r="O40" s="34"/>
    </row>
    <row r="41" spans="2:15">
      <c r="B41" s="265">
        <v>39</v>
      </c>
      <c r="C41" s="266" t="str">
        <f>IF(D41="","",INDEX('기사 리스트'!A:A,MATCH(B41,'기사 리스트'!J:J,0)))</f>
        <v/>
      </c>
      <c r="D41" s="267" t="str">
        <f>IF(B41&gt;MAX('기사 리스트'!J:J),"",HYPERLINK(INDEX('기사 리스트'!C:C,MATCH(B41,'기사 리스트'!J:J,0)),INDEX('기사 리스트'!B:B,MATCH(B41,'기사 리스트'!J:J,0))))</f>
        <v/>
      </c>
      <c r="E41" s="267" t="str">
        <f t="shared" si="2"/>
        <v/>
      </c>
      <c r="F41" s="268" t="str">
        <f>IFERROR(IF(D41="","",VLOOKUP(RIGHT(VLOOKUP(D41,'기사 리스트'!B:C,2,FALSE),LEN(VLOOKUP(D41,'기사 리스트'!B:C,2,FALSE))-22),기사별유입!A:E,3,FALSE)),0)</f>
        <v/>
      </c>
      <c r="G41" s="267" t="str">
        <f t="shared" si="3"/>
        <v/>
      </c>
      <c r="H41" s="268" t="str">
        <f>IFERROR(IF(D41="","",VLOOKUP(RIGHT(VLOOKUP(D41,'기사 리스트'!B:C,2,FALSE),LEN(VLOOKUP(D41,'기사 리스트'!B:C,2,FALSE))-22),기사별유입!A:E,2,FALSE)),0)</f>
        <v/>
      </c>
      <c r="I41" s="267" t="str">
        <f t="shared" si="4"/>
        <v/>
      </c>
      <c r="J41" s="269" t="str">
        <f t="shared" si="12"/>
        <v/>
      </c>
      <c r="K41" s="267" t="str">
        <f t="shared" si="5"/>
        <v/>
      </c>
      <c r="L41" s="269" t="str">
        <f t="shared" si="13"/>
        <v/>
      </c>
      <c r="N41" s="123" t="str">
        <f>IFERROR(VLOOKUP(D41,'기사 리스트'!B:E,4,FALSE),"")</f>
        <v/>
      </c>
      <c r="O41" s="34"/>
    </row>
    <row r="42" spans="2:15">
      <c r="B42" s="265">
        <v>40</v>
      </c>
      <c r="C42" s="266" t="str">
        <f>IF(D42="","",INDEX('기사 리스트'!A:A,MATCH(B42,'기사 리스트'!J:J,0)))</f>
        <v/>
      </c>
      <c r="D42" s="267" t="str">
        <f>IF(B42&gt;MAX('기사 리스트'!J:J),"",HYPERLINK(INDEX('기사 리스트'!C:C,MATCH(B42,'기사 리스트'!J:J,0)),INDEX('기사 리스트'!B:B,MATCH(B42,'기사 리스트'!J:J,0))))</f>
        <v/>
      </c>
      <c r="E42" s="267" t="str">
        <f t="shared" si="2"/>
        <v/>
      </c>
      <c r="F42" s="268" t="str">
        <f>IFERROR(IF(D42="","",VLOOKUP(RIGHT(VLOOKUP(D42,'기사 리스트'!B:C,2,FALSE),LEN(VLOOKUP(D42,'기사 리스트'!B:C,2,FALSE))-22),기사별유입!A:E,3,FALSE)),0)</f>
        <v/>
      </c>
      <c r="G42" s="267" t="str">
        <f t="shared" si="3"/>
        <v/>
      </c>
      <c r="H42" s="268" t="str">
        <f>IFERROR(IF(D42="","",VLOOKUP(RIGHT(VLOOKUP(D42,'기사 리스트'!B:C,2,FALSE),LEN(VLOOKUP(D42,'기사 리스트'!B:C,2,FALSE))-22),기사별유입!A:E,2,FALSE)),0)</f>
        <v/>
      </c>
      <c r="I42" s="267" t="str">
        <f t="shared" si="4"/>
        <v/>
      </c>
      <c r="J42" s="269" t="str">
        <f t="shared" si="12"/>
        <v/>
      </c>
      <c r="K42" s="267" t="str">
        <f t="shared" si="5"/>
        <v/>
      </c>
      <c r="L42" s="269" t="str">
        <f t="shared" si="13"/>
        <v/>
      </c>
      <c r="N42" s="123" t="str">
        <f>IFERROR(VLOOKUP(D42,'기사 리스트'!B:E,4,FALSE),"")</f>
        <v/>
      </c>
      <c r="O42" s="34"/>
    </row>
    <row r="43" spans="2:15">
      <c r="B43" s="265">
        <v>41</v>
      </c>
      <c r="C43" s="266" t="str">
        <f>IF(D43="","",INDEX('기사 리스트'!A:A,MATCH(B43,'기사 리스트'!J:J,0)))</f>
        <v/>
      </c>
      <c r="D43" s="267" t="str">
        <f>IF(B43&gt;MAX('기사 리스트'!J:J),"",HYPERLINK(INDEX('기사 리스트'!C:C,MATCH(B43,'기사 리스트'!J:J,0)),INDEX('기사 리스트'!B:B,MATCH(B43,'기사 리스트'!J:J,0))))</f>
        <v/>
      </c>
      <c r="E43" s="267" t="str">
        <f t="shared" si="2"/>
        <v/>
      </c>
      <c r="F43" s="268" t="str">
        <f>IFERROR(IF(D43="","",VLOOKUP(RIGHT(VLOOKUP(D43,'기사 리스트'!B:C,2,FALSE),LEN(VLOOKUP(D43,'기사 리스트'!B:C,2,FALSE))-22),기사별유입!A:E,3,FALSE)),0)</f>
        <v/>
      </c>
      <c r="G43" s="267" t="str">
        <f t="shared" si="3"/>
        <v/>
      </c>
      <c r="H43" s="268" t="str">
        <f>IFERROR(IF(D43="","",VLOOKUP(RIGHT(VLOOKUP(D43,'기사 리스트'!B:C,2,FALSE),LEN(VLOOKUP(D43,'기사 리스트'!B:C,2,FALSE))-22),기사별유입!A:E,2,FALSE)),0)</f>
        <v/>
      </c>
      <c r="I43" s="267" t="str">
        <f t="shared" si="4"/>
        <v/>
      </c>
      <c r="J43" s="269" t="str">
        <f t="shared" si="12"/>
        <v/>
      </c>
      <c r="K43" s="267" t="str">
        <f t="shared" si="5"/>
        <v/>
      </c>
      <c r="L43" s="269" t="str">
        <f t="shared" si="13"/>
        <v/>
      </c>
      <c r="N43" s="123" t="str">
        <f>IFERROR(VLOOKUP(D43,'기사 리스트'!B:E,4,FALSE),"")</f>
        <v/>
      </c>
      <c r="O43" s="34"/>
    </row>
    <row r="44" spans="2:15">
      <c r="B44" s="265">
        <v>42</v>
      </c>
      <c r="C44" s="266" t="str">
        <f>IF(D44="","",INDEX('기사 리스트'!A:A,MATCH(B44,'기사 리스트'!J:J,0)))</f>
        <v/>
      </c>
      <c r="D44" s="267" t="str">
        <f>IF(B44&gt;MAX('기사 리스트'!J:J),"",HYPERLINK(INDEX('기사 리스트'!C:C,MATCH(B44,'기사 리스트'!J:J,0)),INDEX('기사 리스트'!B:B,MATCH(B44,'기사 리스트'!J:J,0))))</f>
        <v/>
      </c>
      <c r="E44" s="267" t="str">
        <f t="shared" si="2"/>
        <v/>
      </c>
      <c r="F44" s="268" t="str">
        <f>IFERROR(IF(D44="","",VLOOKUP(RIGHT(VLOOKUP(D44,'기사 리스트'!B:C,2,FALSE),LEN(VLOOKUP(D44,'기사 리스트'!B:C,2,FALSE))-22),기사별유입!A:E,3,FALSE)),0)</f>
        <v/>
      </c>
      <c r="G44" s="267" t="str">
        <f t="shared" si="3"/>
        <v/>
      </c>
      <c r="H44" s="268" t="str">
        <f>IFERROR(IF(D44="","",VLOOKUP(RIGHT(VLOOKUP(D44,'기사 리스트'!B:C,2,FALSE),LEN(VLOOKUP(D44,'기사 리스트'!B:C,2,FALSE))-22),기사별유입!A:E,2,FALSE)),0)</f>
        <v/>
      </c>
      <c r="I44" s="267" t="str">
        <f t="shared" si="4"/>
        <v/>
      </c>
      <c r="J44" s="269" t="str">
        <f t="shared" si="12"/>
        <v/>
      </c>
      <c r="K44" s="267" t="str">
        <f t="shared" si="5"/>
        <v/>
      </c>
      <c r="L44" s="269" t="str">
        <f t="shared" si="13"/>
        <v/>
      </c>
      <c r="N44" s="123" t="str">
        <f>IFERROR(VLOOKUP(D44,'기사 리스트'!B:E,4,FALSE),"")</f>
        <v/>
      </c>
      <c r="O44" s="34"/>
    </row>
    <row r="45" spans="2:15">
      <c r="B45" s="265">
        <v>43</v>
      </c>
      <c r="C45" s="266" t="str">
        <f>IF(D45="","",INDEX('기사 리스트'!A:A,MATCH(B45,'기사 리스트'!J:J,0)))</f>
        <v/>
      </c>
      <c r="D45" s="267" t="str">
        <f>IF(B45&gt;MAX('기사 리스트'!J:J),"",HYPERLINK(INDEX('기사 리스트'!C:C,MATCH(B45,'기사 리스트'!J:J,0)),INDEX('기사 리스트'!B:B,MATCH(B45,'기사 리스트'!J:J,0))))</f>
        <v/>
      </c>
      <c r="E45" s="267" t="str">
        <f t="shared" si="2"/>
        <v/>
      </c>
      <c r="F45" s="268" t="str">
        <f>IFERROR(IF(D45="","",VLOOKUP(RIGHT(VLOOKUP(D45,'기사 리스트'!B:C,2,FALSE),LEN(VLOOKUP(D45,'기사 리스트'!B:C,2,FALSE))-22),기사별유입!A:E,3,FALSE)),0)</f>
        <v/>
      </c>
      <c r="G45" s="267" t="str">
        <f t="shared" si="3"/>
        <v/>
      </c>
      <c r="H45" s="268" t="str">
        <f>IFERROR(IF(D45="","",VLOOKUP(RIGHT(VLOOKUP(D45,'기사 리스트'!B:C,2,FALSE),LEN(VLOOKUP(D45,'기사 리스트'!B:C,2,FALSE))-22),기사별유입!A:E,2,FALSE)),0)</f>
        <v/>
      </c>
      <c r="I45" s="267" t="str">
        <f t="shared" si="4"/>
        <v/>
      </c>
      <c r="J45" s="269" t="str">
        <f t="shared" si="12"/>
        <v/>
      </c>
      <c r="K45" s="267" t="str">
        <f t="shared" si="5"/>
        <v/>
      </c>
      <c r="L45" s="269" t="str">
        <f t="shared" si="13"/>
        <v/>
      </c>
      <c r="N45" s="123" t="str">
        <f>IFERROR(VLOOKUP(D45,'기사 리스트'!B:E,4,FALSE),"")</f>
        <v/>
      </c>
      <c r="O45" s="34"/>
    </row>
    <row r="46" spans="2:15">
      <c r="B46" s="265">
        <v>44</v>
      </c>
      <c r="C46" s="266" t="str">
        <f>IF(D46="","",INDEX('기사 리스트'!A:A,MATCH(B46,'기사 리스트'!J:J,0)))</f>
        <v/>
      </c>
      <c r="D46" s="267" t="str">
        <f>IF(B46&gt;MAX('기사 리스트'!J:J),"",HYPERLINK(INDEX('기사 리스트'!C:C,MATCH(B46,'기사 리스트'!J:J,0)),INDEX('기사 리스트'!B:B,MATCH(B46,'기사 리스트'!J:J,0))))</f>
        <v/>
      </c>
      <c r="E46" s="267" t="str">
        <f t="shared" si="2"/>
        <v/>
      </c>
      <c r="F46" s="268" t="str">
        <f>IFERROR(IF(D46="","",VLOOKUP(RIGHT(VLOOKUP(D46,'기사 리스트'!B:C,2,FALSE),LEN(VLOOKUP(D46,'기사 리스트'!B:C,2,FALSE))-22),기사별유입!A:E,3,FALSE)),0)</f>
        <v/>
      </c>
      <c r="G46" s="267" t="str">
        <f t="shared" si="3"/>
        <v/>
      </c>
      <c r="H46" s="268" t="str">
        <f>IFERROR(IF(D46="","",VLOOKUP(RIGHT(VLOOKUP(D46,'기사 리스트'!B:C,2,FALSE),LEN(VLOOKUP(D46,'기사 리스트'!B:C,2,FALSE))-22),기사별유입!A:E,2,FALSE)),0)</f>
        <v/>
      </c>
      <c r="I46" s="267" t="str">
        <f t="shared" si="4"/>
        <v/>
      </c>
      <c r="J46" s="269" t="str">
        <f t="shared" si="12"/>
        <v/>
      </c>
      <c r="K46" s="267" t="str">
        <f t="shared" si="5"/>
        <v/>
      </c>
      <c r="L46" s="269" t="str">
        <f t="shared" si="13"/>
        <v/>
      </c>
      <c r="N46" s="123" t="str">
        <f>IFERROR(VLOOKUP(D46,'기사 리스트'!B:E,4,FALSE),"")</f>
        <v/>
      </c>
      <c r="O46" s="34"/>
    </row>
    <row r="47" spans="2:15">
      <c r="B47" s="265">
        <v>45</v>
      </c>
      <c r="C47" s="266" t="str">
        <f>IF(D47="","",INDEX('기사 리스트'!A:A,MATCH(B47,'기사 리스트'!J:J,0)))</f>
        <v/>
      </c>
      <c r="D47" s="267" t="str">
        <f>IF(B47&gt;MAX('기사 리스트'!J:J),"",HYPERLINK(INDEX('기사 리스트'!C:C,MATCH(B47,'기사 리스트'!J:J,0)),INDEX('기사 리스트'!B:B,MATCH(B47,'기사 리스트'!J:J,0))))</f>
        <v/>
      </c>
      <c r="E47" s="267" t="str">
        <f t="shared" si="2"/>
        <v/>
      </c>
      <c r="F47" s="268" t="str">
        <f>IFERROR(IF(D47="","",VLOOKUP(RIGHT(VLOOKUP(D47,'기사 리스트'!B:C,2,FALSE),LEN(VLOOKUP(D47,'기사 리스트'!B:C,2,FALSE))-22),기사별유입!A:E,3,FALSE)),0)</f>
        <v/>
      </c>
      <c r="G47" s="267" t="str">
        <f t="shared" si="3"/>
        <v/>
      </c>
      <c r="H47" s="268" t="str">
        <f>IFERROR(IF(D47="","",VLOOKUP(RIGHT(VLOOKUP(D47,'기사 리스트'!B:C,2,FALSE),LEN(VLOOKUP(D47,'기사 리스트'!B:C,2,FALSE))-22),기사별유입!A:E,2,FALSE)),0)</f>
        <v/>
      </c>
      <c r="I47" s="267" t="str">
        <f t="shared" si="4"/>
        <v/>
      </c>
      <c r="J47" s="269" t="str">
        <f t="shared" si="12"/>
        <v/>
      </c>
      <c r="K47" s="267" t="str">
        <f t="shared" si="5"/>
        <v/>
      </c>
      <c r="L47" s="269" t="str">
        <f t="shared" si="13"/>
        <v/>
      </c>
      <c r="N47" s="123" t="str">
        <f>IFERROR(VLOOKUP(D47,'기사 리스트'!B:E,4,FALSE),"")</f>
        <v/>
      </c>
      <c r="O47" s="34"/>
    </row>
    <row r="48" spans="2:15">
      <c r="B48" s="265">
        <v>46</v>
      </c>
      <c r="C48" s="266" t="str">
        <f>IF(D48="","",INDEX('기사 리스트'!A:A,MATCH(B48,'기사 리스트'!J:J,0)))</f>
        <v/>
      </c>
      <c r="D48" s="267" t="str">
        <f>IF(B48&gt;MAX('기사 리스트'!J:J),"",HYPERLINK(INDEX('기사 리스트'!C:C,MATCH(B48,'기사 리스트'!J:J,0)),INDEX('기사 리스트'!B:B,MATCH(B48,'기사 리스트'!J:J,0))))</f>
        <v/>
      </c>
      <c r="E48" s="267" t="str">
        <f t="shared" si="2"/>
        <v/>
      </c>
      <c r="F48" s="268" t="str">
        <f>IFERROR(IF(D48="","",VLOOKUP(RIGHT(VLOOKUP(D48,'기사 리스트'!B:C,2,FALSE),LEN(VLOOKUP(D48,'기사 리스트'!B:C,2,FALSE))-22),기사별유입!A:E,3,FALSE)),0)</f>
        <v/>
      </c>
      <c r="G48" s="267" t="str">
        <f t="shared" si="3"/>
        <v/>
      </c>
      <c r="H48" s="268" t="str">
        <f>IFERROR(IF(D48="","",VLOOKUP(RIGHT(VLOOKUP(D48,'기사 리스트'!B:C,2,FALSE),LEN(VLOOKUP(D48,'기사 리스트'!B:C,2,FALSE))-22),기사별유입!A:E,2,FALSE)),0)</f>
        <v/>
      </c>
      <c r="I48" s="267" t="str">
        <f t="shared" si="4"/>
        <v/>
      </c>
      <c r="J48" s="269" t="str">
        <f t="shared" si="12"/>
        <v/>
      </c>
      <c r="K48" s="267" t="str">
        <f t="shared" si="5"/>
        <v/>
      </c>
      <c r="L48" s="269" t="str">
        <f t="shared" si="13"/>
        <v/>
      </c>
      <c r="N48" s="123" t="str">
        <f>IFERROR(VLOOKUP(D48,'기사 리스트'!B:E,4,FALSE),"")</f>
        <v/>
      </c>
      <c r="O48" s="34"/>
    </row>
    <row r="49" spans="2:15">
      <c r="B49" s="265">
        <v>47</v>
      </c>
      <c r="C49" s="266" t="str">
        <f>IF(D49="","",INDEX('기사 리스트'!A:A,MATCH(B49,'기사 리스트'!J:J,0)))</f>
        <v/>
      </c>
      <c r="D49" s="267" t="str">
        <f>IF(B49&gt;MAX('기사 리스트'!J:J),"",HYPERLINK(INDEX('기사 리스트'!C:C,MATCH(B49,'기사 리스트'!J:J,0)),INDEX('기사 리스트'!B:B,MATCH(B49,'기사 리스트'!J:J,0))))</f>
        <v/>
      </c>
      <c r="E49" s="267" t="str">
        <f t="shared" si="2"/>
        <v/>
      </c>
      <c r="F49" s="268" t="str">
        <f>IFERROR(IF(D49="","",VLOOKUP(RIGHT(VLOOKUP(D49,'기사 리스트'!B:C,2,FALSE),LEN(VLOOKUP(D49,'기사 리스트'!B:C,2,FALSE))-22),기사별유입!A:E,3,FALSE)),0)</f>
        <v/>
      </c>
      <c r="G49" s="267" t="str">
        <f t="shared" si="3"/>
        <v/>
      </c>
      <c r="H49" s="268" t="str">
        <f>IFERROR(IF(D49="","",VLOOKUP(RIGHT(VLOOKUP(D49,'기사 리스트'!B:C,2,FALSE),LEN(VLOOKUP(D49,'기사 리스트'!B:C,2,FALSE))-22),기사별유입!A:E,2,FALSE)),0)</f>
        <v/>
      </c>
      <c r="I49" s="267" t="str">
        <f t="shared" si="4"/>
        <v/>
      </c>
      <c r="J49" s="269" t="str">
        <f t="shared" si="12"/>
        <v/>
      </c>
      <c r="K49" s="267" t="str">
        <f t="shared" si="5"/>
        <v/>
      </c>
      <c r="L49" s="269" t="str">
        <f t="shared" si="13"/>
        <v/>
      </c>
      <c r="N49" s="123" t="str">
        <f>IFERROR(VLOOKUP(D49,'기사 리스트'!B:E,4,FALSE),"")</f>
        <v/>
      </c>
      <c r="O49" s="34"/>
    </row>
    <row r="50" spans="2:15">
      <c r="B50" s="265">
        <v>48</v>
      </c>
      <c r="C50" s="266" t="str">
        <f>IF(D50="","",INDEX('기사 리스트'!A:A,MATCH(B50,'기사 리스트'!J:J,0)))</f>
        <v/>
      </c>
      <c r="D50" s="267" t="str">
        <f>IF(B50&gt;MAX('기사 리스트'!J:J),"",HYPERLINK(INDEX('기사 리스트'!C:C,MATCH(B50,'기사 리스트'!J:J,0)),INDEX('기사 리스트'!B:B,MATCH(B50,'기사 리스트'!J:J,0))))</f>
        <v/>
      </c>
      <c r="E50" s="267" t="str">
        <f t="shared" si="2"/>
        <v/>
      </c>
      <c r="F50" s="268" t="str">
        <f>IFERROR(IF(D50="","",VLOOKUP(RIGHT(VLOOKUP(D50,'기사 리스트'!B:C,2,FALSE),LEN(VLOOKUP(D50,'기사 리스트'!B:C,2,FALSE))-22),기사별유입!A:E,3,FALSE)),0)</f>
        <v/>
      </c>
      <c r="G50" s="267" t="str">
        <f t="shared" si="3"/>
        <v/>
      </c>
      <c r="H50" s="268" t="str">
        <f>IFERROR(IF(D50="","",VLOOKUP(RIGHT(VLOOKUP(D50,'기사 리스트'!B:C,2,FALSE),LEN(VLOOKUP(D50,'기사 리스트'!B:C,2,FALSE))-22),기사별유입!A:E,2,FALSE)),0)</f>
        <v/>
      </c>
      <c r="I50" s="267" t="str">
        <f t="shared" si="4"/>
        <v/>
      </c>
      <c r="J50" s="269" t="str">
        <f t="shared" si="12"/>
        <v/>
      </c>
      <c r="K50" s="267" t="str">
        <f t="shared" si="5"/>
        <v/>
      </c>
      <c r="L50" s="269" t="str">
        <f t="shared" si="13"/>
        <v/>
      </c>
      <c r="N50" s="123" t="str">
        <f>IFERROR(VLOOKUP(D50,'기사 리스트'!B:E,4,FALSE),"")</f>
        <v/>
      </c>
      <c r="O50" s="34"/>
    </row>
    <row r="51" spans="2:15">
      <c r="B51" s="265">
        <v>49</v>
      </c>
      <c r="C51" s="266" t="str">
        <f>IF(D51="","",INDEX('기사 리스트'!A:A,MATCH(B51,'기사 리스트'!J:J,0)))</f>
        <v/>
      </c>
      <c r="D51" s="267" t="str">
        <f>IF(B51&gt;MAX('기사 리스트'!J:J),"",HYPERLINK(INDEX('기사 리스트'!C:C,MATCH(B51,'기사 리스트'!J:J,0)),INDEX('기사 리스트'!B:B,MATCH(B51,'기사 리스트'!J:J,0))))</f>
        <v/>
      </c>
      <c r="E51" s="267" t="str">
        <f t="shared" si="2"/>
        <v/>
      </c>
      <c r="F51" s="268" t="str">
        <f>IFERROR(IF(D51="","",VLOOKUP(RIGHT(VLOOKUP(D51,'기사 리스트'!B:C,2,FALSE),LEN(VLOOKUP(D51,'기사 리스트'!B:C,2,FALSE))-22),기사별유입!A:E,3,FALSE)),0)</f>
        <v/>
      </c>
      <c r="G51" s="267" t="str">
        <f t="shared" si="3"/>
        <v/>
      </c>
      <c r="H51" s="268" t="str">
        <f>IFERROR(IF(D51="","",VLOOKUP(RIGHT(VLOOKUP(D51,'기사 리스트'!B:C,2,FALSE),LEN(VLOOKUP(D51,'기사 리스트'!B:C,2,FALSE))-22),기사별유입!A:E,2,FALSE)),0)</f>
        <v/>
      </c>
      <c r="I51" s="267" t="str">
        <f t="shared" si="4"/>
        <v/>
      </c>
      <c r="J51" s="269" t="str">
        <f t="shared" si="12"/>
        <v/>
      </c>
      <c r="K51" s="267" t="str">
        <f t="shared" si="5"/>
        <v/>
      </c>
      <c r="L51" s="269" t="str">
        <f t="shared" si="13"/>
        <v/>
      </c>
      <c r="N51" s="123" t="str">
        <f>IFERROR(VLOOKUP(D51,'기사 리스트'!B:E,4,FALSE),"")</f>
        <v/>
      </c>
      <c r="O51" s="34"/>
    </row>
    <row r="52" spans="2:15">
      <c r="B52" s="265">
        <v>50</v>
      </c>
      <c r="C52" s="266" t="str">
        <f>IF(D52="","",INDEX('기사 리스트'!A:A,MATCH(B52,'기사 리스트'!J:J,0)))</f>
        <v/>
      </c>
      <c r="D52" s="267" t="str">
        <f>IF(B52&gt;MAX('기사 리스트'!J:J),"",HYPERLINK(INDEX('기사 리스트'!C:C,MATCH(B52,'기사 리스트'!J:J,0)),INDEX('기사 리스트'!B:B,MATCH(B52,'기사 리스트'!J:J,0))))</f>
        <v/>
      </c>
      <c r="E52" s="267" t="str">
        <f t="shared" si="2"/>
        <v/>
      </c>
      <c r="F52" s="268" t="str">
        <f>IFERROR(IF(D52="","",VLOOKUP(RIGHT(VLOOKUP(D52,'기사 리스트'!B:C,2,FALSE),LEN(VLOOKUP(D52,'기사 리스트'!B:C,2,FALSE))-22),기사별유입!A:E,3,FALSE)),0)</f>
        <v/>
      </c>
      <c r="G52" s="267" t="str">
        <f t="shared" si="3"/>
        <v/>
      </c>
      <c r="H52" s="268" t="str">
        <f>IFERROR(IF(D52="","",VLOOKUP(RIGHT(VLOOKUP(D52,'기사 리스트'!B:C,2,FALSE),LEN(VLOOKUP(D52,'기사 리스트'!B:C,2,FALSE))-22),기사별유입!A:E,2,FALSE)),0)</f>
        <v/>
      </c>
      <c r="I52" s="267" t="str">
        <f t="shared" si="4"/>
        <v/>
      </c>
      <c r="J52" s="269" t="str">
        <f t="shared" si="12"/>
        <v/>
      </c>
      <c r="K52" s="267" t="str">
        <f t="shared" si="5"/>
        <v/>
      </c>
      <c r="L52" s="269" t="str">
        <f t="shared" si="13"/>
        <v/>
      </c>
      <c r="N52" s="123" t="str">
        <f>IFERROR(VLOOKUP(D52,'기사 리스트'!B:E,4,FALSE),"")</f>
        <v/>
      </c>
      <c r="O52" s="34"/>
    </row>
    <row r="53" spans="2:15">
      <c r="B53" s="265">
        <v>51</v>
      </c>
      <c r="C53" s="266" t="str">
        <f>IF(D53="","",INDEX('기사 리스트'!A:A,MATCH(B53,'기사 리스트'!J:J,0)))</f>
        <v/>
      </c>
      <c r="D53" s="267" t="str">
        <f>IF(B53&gt;MAX('기사 리스트'!J:J),"",HYPERLINK(INDEX('기사 리스트'!C:C,MATCH(B53,'기사 리스트'!J:J,0)),INDEX('기사 리스트'!B:B,MATCH(B53,'기사 리스트'!J:J,0))))</f>
        <v/>
      </c>
      <c r="E53" s="267" t="str">
        <f t="shared" si="2"/>
        <v/>
      </c>
      <c r="F53" s="268" t="str">
        <f>IFERROR(IF(D53="","",VLOOKUP(RIGHT(VLOOKUP(D53,'기사 리스트'!B:C,2,FALSE),LEN(VLOOKUP(D53,'기사 리스트'!B:C,2,FALSE))-22),기사별유입!A:E,3,FALSE)),0)</f>
        <v/>
      </c>
      <c r="G53" s="267" t="str">
        <f t="shared" si="3"/>
        <v/>
      </c>
      <c r="H53" s="268" t="str">
        <f>IFERROR(IF(D53="","",VLOOKUP(RIGHT(VLOOKUP(D53,'기사 리스트'!B:C,2,FALSE),LEN(VLOOKUP(D53,'기사 리스트'!B:C,2,FALSE))-22),기사별유입!A:E,2,FALSE)),0)</f>
        <v/>
      </c>
      <c r="I53" s="267" t="str">
        <f t="shared" si="4"/>
        <v/>
      </c>
      <c r="J53" s="269" t="str">
        <f t="shared" si="12"/>
        <v/>
      </c>
      <c r="K53" s="267" t="str">
        <f t="shared" si="5"/>
        <v/>
      </c>
      <c r="L53" s="269" t="str">
        <f t="shared" si="13"/>
        <v/>
      </c>
      <c r="N53" s="123" t="str">
        <f>IFERROR(VLOOKUP(D53,'기사 리스트'!B:E,4,FALSE),"")</f>
        <v/>
      </c>
      <c r="O53" s="34"/>
    </row>
    <row r="54" spans="2:15">
      <c r="B54" s="265">
        <v>52</v>
      </c>
      <c r="C54" s="266" t="str">
        <f>IF(D54="","",INDEX('기사 리스트'!A:A,MATCH(B54,'기사 리스트'!J:J,0)))</f>
        <v/>
      </c>
      <c r="D54" s="267" t="str">
        <f>IF(B54&gt;MAX('기사 리스트'!J:J),"",HYPERLINK(INDEX('기사 리스트'!C:C,MATCH(B54,'기사 리스트'!J:J,0)),INDEX('기사 리스트'!B:B,MATCH(B54,'기사 리스트'!J:J,0))))</f>
        <v/>
      </c>
      <c r="E54" s="267" t="str">
        <f t="shared" si="2"/>
        <v/>
      </c>
      <c r="F54" s="268" t="str">
        <f>IFERROR(IF(D54="","",VLOOKUP(RIGHT(VLOOKUP(D54,'기사 리스트'!B:C,2,FALSE),LEN(VLOOKUP(D54,'기사 리스트'!B:C,2,FALSE))-22),기사별유입!A:E,3,FALSE)),0)</f>
        <v/>
      </c>
      <c r="G54" s="267" t="str">
        <f t="shared" si="3"/>
        <v/>
      </c>
      <c r="H54" s="268" t="str">
        <f>IFERROR(IF(D54="","",VLOOKUP(RIGHT(VLOOKUP(D54,'기사 리스트'!B:C,2,FALSE),LEN(VLOOKUP(D54,'기사 리스트'!B:C,2,FALSE))-22),기사별유입!A:E,2,FALSE)),0)</f>
        <v/>
      </c>
      <c r="I54" s="267" t="str">
        <f t="shared" si="4"/>
        <v/>
      </c>
      <c r="J54" s="269" t="str">
        <f t="shared" si="12"/>
        <v/>
      </c>
      <c r="K54" s="267" t="str">
        <f t="shared" si="5"/>
        <v/>
      </c>
      <c r="L54" s="269" t="str">
        <f t="shared" si="13"/>
        <v/>
      </c>
      <c r="N54" s="123" t="str">
        <f>IFERROR(VLOOKUP(D54,'기사 리스트'!B:E,4,FALSE),"")</f>
        <v/>
      </c>
      <c r="O54" s="34"/>
    </row>
    <row r="55" spans="2:15">
      <c r="B55" s="265">
        <v>53</v>
      </c>
      <c r="C55" s="266" t="str">
        <f>IF(D55="","",INDEX('기사 리스트'!A:A,MATCH(B55,'기사 리스트'!J:J,0)))</f>
        <v/>
      </c>
      <c r="D55" s="267" t="str">
        <f>IF(B55&gt;MAX('기사 리스트'!J:J),"",HYPERLINK(INDEX('기사 리스트'!C:C,MATCH(B55,'기사 리스트'!J:J,0)),INDEX('기사 리스트'!B:B,MATCH(B55,'기사 리스트'!J:J,0))))</f>
        <v/>
      </c>
      <c r="E55" s="267" t="str">
        <f t="shared" si="2"/>
        <v/>
      </c>
      <c r="F55" s="268" t="str">
        <f>IFERROR(IF(D55="","",VLOOKUP(RIGHT(VLOOKUP(D55,'기사 리스트'!B:C,2,FALSE),LEN(VLOOKUP(D55,'기사 리스트'!B:C,2,FALSE))-22),기사별유입!A:E,3,FALSE)),0)</f>
        <v/>
      </c>
      <c r="G55" s="267" t="str">
        <f t="shared" si="3"/>
        <v/>
      </c>
      <c r="H55" s="268" t="str">
        <f>IFERROR(IF(D55="","",VLOOKUP(RIGHT(VLOOKUP(D55,'기사 리스트'!B:C,2,FALSE),LEN(VLOOKUP(D55,'기사 리스트'!B:C,2,FALSE))-22),기사별유입!A:E,2,FALSE)),0)</f>
        <v/>
      </c>
      <c r="I55" s="267" t="str">
        <f t="shared" si="4"/>
        <v/>
      </c>
      <c r="J55" s="269" t="str">
        <f t="shared" si="12"/>
        <v/>
      </c>
      <c r="K55" s="267" t="str">
        <f t="shared" si="5"/>
        <v/>
      </c>
      <c r="L55" s="269" t="str">
        <f t="shared" si="13"/>
        <v/>
      </c>
      <c r="N55" s="123" t="str">
        <f>IFERROR(VLOOKUP(D55,'기사 리스트'!B:E,4,FALSE),"")</f>
        <v/>
      </c>
      <c r="O55" s="34"/>
    </row>
    <row r="56" spans="2:15">
      <c r="B56" s="265">
        <v>54</v>
      </c>
      <c r="C56" s="266" t="str">
        <f>IF(D56="","",INDEX('기사 리스트'!A:A,MATCH(B56,'기사 리스트'!J:J,0)))</f>
        <v/>
      </c>
      <c r="D56" s="267" t="str">
        <f>IF(B56&gt;MAX('기사 리스트'!J:J),"",HYPERLINK(INDEX('기사 리스트'!C:C,MATCH(B56,'기사 리스트'!J:J,0)),INDEX('기사 리스트'!B:B,MATCH(B56,'기사 리스트'!J:J,0))))</f>
        <v/>
      </c>
      <c r="E56" s="267" t="str">
        <f t="shared" si="2"/>
        <v/>
      </c>
      <c r="F56" s="268" t="str">
        <f>IFERROR(IF(D56="","",VLOOKUP(RIGHT(VLOOKUP(D56,'기사 리스트'!B:C,2,FALSE),LEN(VLOOKUP(D56,'기사 리스트'!B:C,2,FALSE))-22),기사별유입!A:E,3,FALSE)),0)</f>
        <v/>
      </c>
      <c r="G56" s="267" t="str">
        <f t="shared" si="3"/>
        <v/>
      </c>
      <c r="H56" s="268" t="str">
        <f>IFERROR(IF(D56="","",VLOOKUP(RIGHT(VLOOKUP(D56,'기사 리스트'!B:C,2,FALSE),LEN(VLOOKUP(D56,'기사 리스트'!B:C,2,FALSE))-22),기사별유입!A:E,2,FALSE)),0)</f>
        <v/>
      </c>
      <c r="I56" s="267" t="str">
        <f t="shared" si="4"/>
        <v/>
      </c>
      <c r="J56" s="269" t="str">
        <f t="shared" si="12"/>
        <v/>
      </c>
      <c r="K56" s="267" t="str">
        <f t="shared" si="5"/>
        <v/>
      </c>
      <c r="L56" s="269" t="str">
        <f t="shared" si="13"/>
        <v/>
      </c>
      <c r="N56" s="123" t="str">
        <f>IFERROR(VLOOKUP(D56,'기사 리스트'!B:E,4,FALSE),"")</f>
        <v/>
      </c>
      <c r="O56" s="34"/>
    </row>
    <row r="57" spans="2:15">
      <c r="B57" s="265">
        <v>55</v>
      </c>
      <c r="C57" s="266" t="str">
        <f>IF(D57="","",INDEX('기사 리스트'!A:A,MATCH(B57,'기사 리스트'!J:J,0)))</f>
        <v/>
      </c>
      <c r="D57" s="267" t="str">
        <f>IF(B57&gt;MAX('기사 리스트'!J:J),"",HYPERLINK(INDEX('기사 리스트'!C:C,MATCH(B57,'기사 리스트'!J:J,0)),INDEX('기사 리스트'!B:B,MATCH(B57,'기사 리스트'!J:J,0))))</f>
        <v/>
      </c>
      <c r="E57" s="267" t="str">
        <f t="shared" si="2"/>
        <v/>
      </c>
      <c r="F57" s="268" t="str">
        <f>IFERROR(IF(D57="","",VLOOKUP(RIGHT(VLOOKUP(D57,'기사 리스트'!B:C,2,FALSE),LEN(VLOOKUP(D57,'기사 리스트'!B:C,2,FALSE))-22),기사별유입!A:E,3,FALSE)),0)</f>
        <v/>
      </c>
      <c r="G57" s="267" t="str">
        <f t="shared" si="3"/>
        <v/>
      </c>
      <c r="H57" s="268" t="str">
        <f>IFERROR(IF(D57="","",VLOOKUP(RIGHT(VLOOKUP(D57,'기사 리스트'!B:C,2,FALSE),LEN(VLOOKUP(D57,'기사 리스트'!B:C,2,FALSE))-22),기사별유입!A:E,2,FALSE)),0)</f>
        <v/>
      </c>
      <c r="I57" s="267" t="str">
        <f t="shared" si="4"/>
        <v/>
      </c>
      <c r="J57" s="269" t="str">
        <f t="shared" si="12"/>
        <v/>
      </c>
      <c r="K57" s="267" t="str">
        <f t="shared" si="5"/>
        <v/>
      </c>
      <c r="L57" s="269" t="str">
        <f t="shared" si="13"/>
        <v/>
      </c>
      <c r="N57" s="123" t="str">
        <f>IFERROR(VLOOKUP(D57,'기사 리스트'!B:E,4,FALSE),"")</f>
        <v/>
      </c>
      <c r="O57" s="34"/>
    </row>
    <row r="58" spans="2:15">
      <c r="B58" s="265">
        <v>56</v>
      </c>
      <c r="C58" s="266" t="str">
        <f>IF(D58="","",INDEX('기사 리스트'!A:A,MATCH(B58,'기사 리스트'!J:J,0)))</f>
        <v/>
      </c>
      <c r="D58" s="267" t="str">
        <f>IF(B58&gt;MAX('기사 리스트'!J:J),"",HYPERLINK(INDEX('기사 리스트'!C:C,MATCH(B58,'기사 리스트'!J:J,0)),INDEX('기사 리스트'!B:B,MATCH(B58,'기사 리스트'!J:J,0))))</f>
        <v/>
      </c>
      <c r="E58" s="267" t="str">
        <f t="shared" si="2"/>
        <v/>
      </c>
      <c r="F58" s="268" t="str">
        <f>IFERROR(IF(D58="","",VLOOKUP(RIGHT(VLOOKUP(D58,'기사 리스트'!B:C,2,FALSE),LEN(VLOOKUP(D58,'기사 리스트'!B:C,2,FALSE))-22),기사별유입!A:E,3,FALSE)),0)</f>
        <v/>
      </c>
      <c r="G58" s="267" t="str">
        <f t="shared" si="3"/>
        <v/>
      </c>
      <c r="H58" s="268" t="str">
        <f>IFERROR(IF(D58="","",VLOOKUP(RIGHT(VLOOKUP(D58,'기사 리스트'!B:C,2,FALSE),LEN(VLOOKUP(D58,'기사 리스트'!B:C,2,FALSE))-22),기사별유입!A:E,2,FALSE)),0)</f>
        <v/>
      </c>
      <c r="I58" s="267" t="str">
        <f t="shared" si="4"/>
        <v/>
      </c>
      <c r="J58" s="269" t="str">
        <f t="shared" si="12"/>
        <v/>
      </c>
      <c r="K58" s="267" t="str">
        <f t="shared" si="5"/>
        <v/>
      </c>
      <c r="L58" s="269" t="str">
        <f t="shared" si="13"/>
        <v/>
      </c>
      <c r="N58" s="123" t="str">
        <f>IFERROR(VLOOKUP(D58,'기사 리스트'!B:E,4,FALSE),"")</f>
        <v/>
      </c>
      <c r="O58" s="34"/>
    </row>
    <row r="59" spans="2:15">
      <c r="B59" s="265">
        <v>57</v>
      </c>
      <c r="C59" s="266" t="str">
        <f>IF(D59="","",INDEX('기사 리스트'!A:A,MATCH(B59,'기사 리스트'!J:J,0)))</f>
        <v/>
      </c>
      <c r="D59" s="267" t="str">
        <f>IF(B59&gt;MAX('기사 리스트'!J:J),"",HYPERLINK(INDEX('기사 리스트'!C:C,MATCH(B59,'기사 리스트'!J:J,0)),INDEX('기사 리스트'!B:B,MATCH(B59,'기사 리스트'!J:J,0))))</f>
        <v/>
      </c>
      <c r="E59" s="267" t="str">
        <f t="shared" si="2"/>
        <v/>
      </c>
      <c r="F59" s="268" t="str">
        <f>IFERROR(IF(D59="","",VLOOKUP(RIGHT(VLOOKUP(D59,'기사 리스트'!B:C,2,FALSE),LEN(VLOOKUP(D59,'기사 리스트'!B:C,2,FALSE))-22),기사별유입!A:E,3,FALSE)),0)</f>
        <v/>
      </c>
      <c r="G59" s="267" t="str">
        <f t="shared" si="3"/>
        <v/>
      </c>
      <c r="H59" s="268" t="str">
        <f>IFERROR(IF(D59="","",VLOOKUP(RIGHT(VLOOKUP(D59,'기사 리스트'!B:C,2,FALSE),LEN(VLOOKUP(D59,'기사 리스트'!B:C,2,FALSE))-22),기사별유입!A:E,2,FALSE)),0)</f>
        <v/>
      </c>
      <c r="I59" s="267" t="str">
        <f t="shared" si="4"/>
        <v/>
      </c>
      <c r="J59" s="269" t="str">
        <f t="shared" si="12"/>
        <v/>
      </c>
      <c r="K59" s="267" t="str">
        <f t="shared" si="5"/>
        <v/>
      </c>
      <c r="L59" s="269" t="str">
        <f t="shared" si="13"/>
        <v/>
      </c>
      <c r="N59" s="123" t="str">
        <f>IFERROR(VLOOKUP(D59,'기사 리스트'!B:E,4,FALSE),"")</f>
        <v/>
      </c>
      <c r="O59" s="34"/>
    </row>
    <row r="60" spans="2:15">
      <c r="B60" s="265">
        <v>58</v>
      </c>
      <c r="C60" s="266" t="str">
        <f>IF(D60="","",INDEX('기사 리스트'!A:A,MATCH(B60,'기사 리스트'!J:J,0)))</f>
        <v/>
      </c>
      <c r="D60" s="267" t="str">
        <f>IF(B60&gt;MAX('기사 리스트'!J:J),"",HYPERLINK(INDEX('기사 리스트'!C:C,MATCH(B60,'기사 리스트'!J:J,0)),INDEX('기사 리스트'!B:B,MATCH(B60,'기사 리스트'!J:J,0))))</f>
        <v/>
      </c>
      <c r="E60" s="267" t="str">
        <f t="shared" si="2"/>
        <v/>
      </c>
      <c r="F60" s="268" t="str">
        <f>IFERROR(IF(D60="","",VLOOKUP(RIGHT(VLOOKUP(D60,'기사 리스트'!B:C,2,FALSE),LEN(VLOOKUP(D60,'기사 리스트'!B:C,2,FALSE))-22),기사별유입!A:E,3,FALSE)),0)</f>
        <v/>
      </c>
      <c r="G60" s="267" t="str">
        <f t="shared" si="3"/>
        <v/>
      </c>
      <c r="H60" s="268" t="str">
        <f>IFERROR(IF(D60="","",VLOOKUP(RIGHT(VLOOKUP(D60,'기사 리스트'!B:C,2,FALSE),LEN(VLOOKUP(D60,'기사 리스트'!B:C,2,FALSE))-22),기사별유입!A:E,2,FALSE)),0)</f>
        <v/>
      </c>
      <c r="I60" s="267" t="str">
        <f t="shared" si="4"/>
        <v/>
      </c>
      <c r="J60" s="269" t="str">
        <f t="shared" si="12"/>
        <v/>
      </c>
      <c r="K60" s="267" t="str">
        <f t="shared" si="5"/>
        <v/>
      </c>
      <c r="L60" s="269" t="str">
        <f t="shared" si="13"/>
        <v/>
      </c>
      <c r="N60" s="123" t="str">
        <f>IFERROR(VLOOKUP(D60,'기사 리스트'!B:E,4,FALSE),"")</f>
        <v/>
      </c>
      <c r="O60" s="34"/>
    </row>
    <row r="61" spans="2:15">
      <c r="B61" s="265">
        <v>59</v>
      </c>
      <c r="C61" s="266" t="str">
        <f>IF(D61="","",INDEX('기사 리스트'!A:A,MATCH(B61,'기사 리스트'!J:J,0)))</f>
        <v/>
      </c>
      <c r="D61" s="267" t="str">
        <f>IF(B61&gt;MAX('기사 리스트'!J:J),"",HYPERLINK(INDEX('기사 리스트'!C:C,MATCH(B61,'기사 리스트'!J:J,0)),INDEX('기사 리스트'!B:B,MATCH(B61,'기사 리스트'!J:J,0))))</f>
        <v/>
      </c>
      <c r="E61" s="267" t="str">
        <f t="shared" si="2"/>
        <v/>
      </c>
      <c r="F61" s="268" t="str">
        <f>IFERROR(IF(D61="","",VLOOKUP(RIGHT(VLOOKUP(D61,'기사 리스트'!B:C,2,FALSE),LEN(VLOOKUP(D61,'기사 리스트'!B:C,2,FALSE))-22),기사별유입!A:E,3,FALSE)),0)</f>
        <v/>
      </c>
      <c r="G61" s="267" t="str">
        <f t="shared" si="3"/>
        <v/>
      </c>
      <c r="H61" s="268" t="str">
        <f>IFERROR(IF(D61="","",VLOOKUP(RIGHT(VLOOKUP(D61,'기사 리스트'!B:C,2,FALSE),LEN(VLOOKUP(D61,'기사 리스트'!B:C,2,FALSE))-22),기사별유입!A:E,2,FALSE)),0)</f>
        <v/>
      </c>
      <c r="I61" s="267" t="str">
        <f t="shared" si="4"/>
        <v/>
      </c>
      <c r="J61" s="269" t="str">
        <f t="shared" si="12"/>
        <v/>
      </c>
      <c r="K61" s="267" t="str">
        <f t="shared" si="5"/>
        <v/>
      </c>
      <c r="L61" s="269" t="str">
        <f t="shared" si="13"/>
        <v/>
      </c>
      <c r="N61" s="123" t="str">
        <f>IFERROR(VLOOKUP(D61,'기사 리스트'!B:E,4,FALSE),"")</f>
        <v/>
      </c>
      <c r="O61" s="34"/>
    </row>
    <row r="62" spans="2:15">
      <c r="B62" s="265">
        <v>60</v>
      </c>
      <c r="C62" s="266" t="str">
        <f>IF(D62="","",INDEX('기사 리스트'!A:A,MATCH(B62,'기사 리스트'!J:J,0)))</f>
        <v/>
      </c>
      <c r="D62" s="267" t="str">
        <f>IF(B62&gt;MAX('기사 리스트'!J:J),"",HYPERLINK(INDEX('기사 리스트'!C:C,MATCH(B62,'기사 리스트'!J:J,0)),INDEX('기사 리스트'!B:B,MATCH(B62,'기사 리스트'!J:J,0))))</f>
        <v/>
      </c>
      <c r="E62" s="267" t="str">
        <f t="shared" si="2"/>
        <v/>
      </c>
      <c r="F62" s="268" t="str">
        <f>IFERROR(IF(D62="","",VLOOKUP(RIGHT(VLOOKUP(D62,'기사 리스트'!B:C,2,FALSE),LEN(VLOOKUP(D62,'기사 리스트'!B:C,2,FALSE))-22),기사별유입!A:E,3,FALSE)),0)</f>
        <v/>
      </c>
      <c r="G62" s="267" t="str">
        <f t="shared" si="3"/>
        <v/>
      </c>
      <c r="H62" s="268" t="str">
        <f>IFERROR(IF(D62="","",VLOOKUP(RIGHT(VLOOKUP(D62,'기사 리스트'!B:C,2,FALSE),LEN(VLOOKUP(D62,'기사 리스트'!B:C,2,FALSE))-22),기사별유입!A:E,2,FALSE)),0)</f>
        <v/>
      </c>
      <c r="I62" s="267" t="str">
        <f t="shared" si="4"/>
        <v/>
      </c>
      <c r="J62" s="269" t="str">
        <f t="shared" si="12"/>
        <v/>
      </c>
      <c r="K62" s="267" t="str">
        <f t="shared" si="5"/>
        <v/>
      </c>
      <c r="L62" s="269" t="str">
        <f t="shared" si="13"/>
        <v/>
      </c>
      <c r="N62" s="123" t="str">
        <f>IFERROR(VLOOKUP(D62,'기사 리스트'!B:E,4,FALSE),"")</f>
        <v/>
      </c>
      <c r="O62" s="34"/>
    </row>
    <row r="63" spans="2:15">
      <c r="B63" s="265">
        <v>61</v>
      </c>
      <c r="C63" s="266" t="str">
        <f>IF(D63="","",INDEX('기사 리스트'!A:A,MATCH(B63,'기사 리스트'!J:J,0)))</f>
        <v/>
      </c>
      <c r="D63" s="267" t="str">
        <f>IF(B63&gt;MAX('기사 리스트'!J:J),"",HYPERLINK(INDEX('기사 리스트'!C:C,MATCH(B63,'기사 리스트'!J:J,0)),INDEX('기사 리스트'!B:B,MATCH(B63,'기사 리스트'!J:J,0))))</f>
        <v/>
      </c>
      <c r="E63" s="267" t="str">
        <f t="shared" si="2"/>
        <v/>
      </c>
      <c r="F63" s="268" t="str">
        <f>IFERROR(IF(D63="","",VLOOKUP(RIGHT(VLOOKUP(D63,'기사 리스트'!B:C,2,FALSE),LEN(VLOOKUP(D63,'기사 리스트'!B:C,2,FALSE))-22),기사별유입!A:E,3,FALSE)),0)</f>
        <v/>
      </c>
      <c r="G63" s="267" t="str">
        <f t="shared" si="3"/>
        <v/>
      </c>
      <c r="H63" s="268" t="str">
        <f>IFERROR(IF(D63="","",VLOOKUP(RIGHT(VLOOKUP(D63,'기사 리스트'!B:C,2,FALSE),LEN(VLOOKUP(D63,'기사 리스트'!B:C,2,FALSE))-22),기사별유입!A:E,2,FALSE)),0)</f>
        <v/>
      </c>
      <c r="I63" s="267" t="str">
        <f t="shared" si="4"/>
        <v/>
      </c>
      <c r="J63" s="269" t="str">
        <f t="shared" si="12"/>
        <v/>
      </c>
      <c r="K63" s="267" t="str">
        <f t="shared" si="5"/>
        <v/>
      </c>
      <c r="L63" s="269" t="str">
        <f t="shared" si="13"/>
        <v/>
      </c>
      <c r="N63" s="123" t="str">
        <f>IFERROR(VLOOKUP(D63,'기사 리스트'!B:E,4,FALSE),"")</f>
        <v/>
      </c>
      <c r="O63" s="34"/>
    </row>
    <row r="64" spans="2:15">
      <c r="B64" s="265">
        <v>62</v>
      </c>
      <c r="C64" s="266" t="str">
        <f>IF(D64="","",INDEX('기사 리스트'!A:A,MATCH(B64,'기사 리스트'!J:J,0)))</f>
        <v/>
      </c>
      <c r="D64" s="267" t="str">
        <f>IF(B64&gt;MAX('기사 리스트'!J:J),"",HYPERLINK(INDEX('기사 리스트'!C:C,MATCH(B64,'기사 리스트'!J:J,0)),INDEX('기사 리스트'!B:B,MATCH(B64,'기사 리스트'!J:J,0))))</f>
        <v/>
      </c>
      <c r="E64" s="267" t="str">
        <f t="shared" si="2"/>
        <v/>
      </c>
      <c r="F64" s="268" t="str">
        <f>IFERROR(IF(D64="","",VLOOKUP(RIGHT(VLOOKUP(D64,'기사 리스트'!B:C,2,FALSE),LEN(VLOOKUP(D64,'기사 리스트'!B:C,2,FALSE))-22),기사별유입!A:E,3,FALSE)),0)</f>
        <v/>
      </c>
      <c r="G64" s="267" t="str">
        <f t="shared" si="3"/>
        <v/>
      </c>
      <c r="H64" s="268" t="str">
        <f>IFERROR(IF(D64="","",VLOOKUP(RIGHT(VLOOKUP(D64,'기사 리스트'!B:C,2,FALSE),LEN(VLOOKUP(D64,'기사 리스트'!B:C,2,FALSE))-22),기사별유입!A:E,2,FALSE)),0)</f>
        <v/>
      </c>
      <c r="I64" s="267" t="str">
        <f t="shared" si="4"/>
        <v/>
      </c>
      <c r="J64" s="269" t="str">
        <f t="shared" si="12"/>
        <v/>
      </c>
      <c r="K64" s="267" t="str">
        <f t="shared" si="5"/>
        <v/>
      </c>
      <c r="L64" s="269" t="str">
        <f t="shared" si="13"/>
        <v/>
      </c>
      <c r="N64" s="123" t="str">
        <f>IFERROR(VLOOKUP(D64,'기사 리스트'!B:E,4,FALSE),"")</f>
        <v/>
      </c>
      <c r="O64" s="34"/>
    </row>
    <row r="65" spans="2:15">
      <c r="B65" s="265">
        <v>63</v>
      </c>
      <c r="C65" s="266" t="str">
        <f>IF(D65="","",INDEX('기사 리스트'!A:A,MATCH(B65,'기사 리스트'!J:J,0)))</f>
        <v/>
      </c>
      <c r="D65" s="267" t="str">
        <f>IF(B65&gt;MAX('기사 리스트'!J:J),"",HYPERLINK(INDEX('기사 리스트'!C:C,MATCH(B65,'기사 리스트'!J:J,0)),INDEX('기사 리스트'!B:B,MATCH(B65,'기사 리스트'!J:J,0))))</f>
        <v/>
      </c>
      <c r="E65" s="267" t="str">
        <f t="shared" si="2"/>
        <v/>
      </c>
      <c r="F65" s="268" t="str">
        <f>IFERROR(IF(D65="","",VLOOKUP(RIGHT(VLOOKUP(D65,'기사 리스트'!B:C,2,FALSE),LEN(VLOOKUP(D65,'기사 리스트'!B:C,2,FALSE))-22),기사별유입!A:E,3,FALSE)),0)</f>
        <v/>
      </c>
      <c r="G65" s="267" t="str">
        <f t="shared" si="3"/>
        <v/>
      </c>
      <c r="H65" s="268" t="str">
        <f>IFERROR(IF(D65="","",VLOOKUP(RIGHT(VLOOKUP(D65,'기사 리스트'!B:C,2,FALSE),LEN(VLOOKUP(D65,'기사 리스트'!B:C,2,FALSE))-22),기사별유입!A:E,2,FALSE)),0)</f>
        <v/>
      </c>
      <c r="I65" s="267" t="str">
        <f t="shared" si="4"/>
        <v/>
      </c>
      <c r="J65" s="269" t="str">
        <f t="shared" si="12"/>
        <v/>
      </c>
      <c r="K65" s="267" t="str">
        <f t="shared" si="5"/>
        <v/>
      </c>
      <c r="L65" s="269" t="str">
        <f t="shared" si="13"/>
        <v/>
      </c>
      <c r="N65" s="123" t="str">
        <f>IFERROR(VLOOKUP(D65,'기사 리스트'!B:E,4,FALSE),"")</f>
        <v/>
      </c>
      <c r="O65" s="34"/>
    </row>
    <row r="66" spans="2:15">
      <c r="B66" s="265">
        <v>64</v>
      </c>
      <c r="C66" s="266" t="str">
        <f>IF(D66="","",INDEX('기사 리스트'!A:A,MATCH(B66,'기사 리스트'!J:J,0)))</f>
        <v/>
      </c>
      <c r="D66" s="267" t="str">
        <f>IF(B66&gt;MAX('기사 리스트'!J:J),"",HYPERLINK(INDEX('기사 리스트'!C:C,MATCH(B66,'기사 리스트'!J:J,0)),INDEX('기사 리스트'!B:B,MATCH(B66,'기사 리스트'!J:J,0))))</f>
        <v/>
      </c>
      <c r="E66" s="267" t="str">
        <f t="shared" si="2"/>
        <v/>
      </c>
      <c r="F66" s="268" t="str">
        <f>IFERROR(IF(D66="","",VLOOKUP(RIGHT(VLOOKUP(D66,'기사 리스트'!B:C,2,FALSE),LEN(VLOOKUP(D66,'기사 리스트'!B:C,2,FALSE))-22),기사별유입!A:E,3,FALSE)),0)</f>
        <v/>
      </c>
      <c r="G66" s="267" t="str">
        <f t="shared" si="3"/>
        <v/>
      </c>
      <c r="H66" s="268" t="str">
        <f>IFERROR(IF(D66="","",VLOOKUP(RIGHT(VLOOKUP(D66,'기사 리스트'!B:C,2,FALSE),LEN(VLOOKUP(D66,'기사 리스트'!B:C,2,FALSE))-22),기사별유입!A:E,2,FALSE)),0)</f>
        <v/>
      </c>
      <c r="I66" s="267" t="str">
        <f t="shared" si="4"/>
        <v/>
      </c>
      <c r="J66" s="269" t="str">
        <f t="shared" si="12"/>
        <v/>
      </c>
      <c r="K66" s="267" t="str">
        <f t="shared" si="5"/>
        <v/>
      </c>
      <c r="L66" s="269" t="str">
        <f t="shared" si="13"/>
        <v/>
      </c>
      <c r="N66" s="123" t="str">
        <f>IFERROR(VLOOKUP(D66,'기사 리스트'!B:E,4,FALSE),"")</f>
        <v/>
      </c>
      <c r="O66" s="34"/>
    </row>
    <row r="67" spans="2:15">
      <c r="B67" s="265">
        <v>65</v>
      </c>
      <c r="C67" s="266" t="str">
        <f>IF(D67="","",INDEX('기사 리스트'!A:A,MATCH(B67,'기사 리스트'!J:J,0)))</f>
        <v/>
      </c>
      <c r="D67" s="267" t="str">
        <f>IF(B67&gt;MAX('기사 리스트'!J:J),"",HYPERLINK(INDEX('기사 리스트'!C:C,MATCH(B67,'기사 리스트'!J:J,0)),INDEX('기사 리스트'!B:B,MATCH(B67,'기사 리스트'!J:J,0))))</f>
        <v/>
      </c>
      <c r="E67" s="267" t="str">
        <f t="shared" si="2"/>
        <v/>
      </c>
      <c r="F67" s="268" t="str">
        <f>IFERROR(IF(D67="","",VLOOKUP(RIGHT(VLOOKUP(D67,'기사 리스트'!B:C,2,FALSE),LEN(VLOOKUP(D67,'기사 리스트'!B:C,2,FALSE))-22),기사별유입!A:E,3,FALSE)),0)</f>
        <v/>
      </c>
      <c r="G67" s="267" t="str">
        <f t="shared" si="3"/>
        <v/>
      </c>
      <c r="H67" s="268" t="str">
        <f>IFERROR(IF(D67="","",VLOOKUP(RIGHT(VLOOKUP(D67,'기사 리스트'!B:C,2,FALSE),LEN(VLOOKUP(D67,'기사 리스트'!B:C,2,FALSE))-22),기사별유입!A:E,2,FALSE)),0)</f>
        <v/>
      </c>
      <c r="I67" s="267" t="str">
        <f t="shared" si="4"/>
        <v/>
      </c>
      <c r="J67" s="269" t="str">
        <f t="shared" ref="J67:J102" si="14">IFERROR(F67/_xlfn.DAYS(EOMONTH(C67,0),C67-1),"")</f>
        <v/>
      </c>
      <c r="K67" s="267" t="str">
        <f t="shared" si="5"/>
        <v/>
      </c>
      <c r="L67" s="269" t="str">
        <f t="shared" ref="L67:L102" si="15">IFERROR(H67/_xlfn.DAYS(EOMONTH(C67,0),C67-1),"")</f>
        <v/>
      </c>
      <c r="N67" s="123" t="str">
        <f>IFERROR(VLOOKUP(D67,'기사 리스트'!B:E,4,FALSE),"")</f>
        <v/>
      </c>
      <c r="O67" s="34"/>
    </row>
    <row r="68" spans="2:15">
      <c r="B68" s="265">
        <v>66</v>
      </c>
      <c r="C68" s="266" t="str">
        <f>IF(D68="","",INDEX('기사 리스트'!A:A,MATCH(B68,'기사 리스트'!J:J,0)))</f>
        <v/>
      </c>
      <c r="D68" s="267" t="str">
        <f>IF(B68&gt;MAX('기사 리스트'!J:J),"",HYPERLINK(INDEX('기사 리스트'!C:C,MATCH(B68,'기사 리스트'!J:J,0)),INDEX('기사 리스트'!B:B,MATCH(B68,'기사 리스트'!J:J,0))))</f>
        <v/>
      </c>
      <c r="E68" s="267" t="str">
        <f t="shared" ref="E68:E102" si="16">IFERROR(IF(RANK(F68, F$3:F$102) &lt;= 3, RANK(F68, F$3:F$102), ""), "")</f>
        <v/>
      </c>
      <c r="F68" s="268" t="str">
        <f>IFERROR(IF(D68="","",VLOOKUP(RIGHT(VLOOKUP(D68,'기사 리스트'!B:C,2,FALSE),LEN(VLOOKUP(D68,'기사 리스트'!B:C,2,FALSE))-22),기사별유입!A:E,3,FALSE)),0)</f>
        <v/>
      </c>
      <c r="G68" s="267" t="str">
        <f t="shared" ref="G68:G102" si="17">IFERROR(IF(RANK(H68, H$3:H$102) &lt;= 3, RANK(H68, H$3:H$102), ""), "")</f>
        <v/>
      </c>
      <c r="H68" s="268" t="str">
        <f>IFERROR(IF(D68="","",VLOOKUP(RIGHT(VLOOKUP(D68,'기사 리스트'!B:C,2,FALSE),LEN(VLOOKUP(D68,'기사 리스트'!B:C,2,FALSE))-22),기사별유입!A:E,2,FALSE)),0)</f>
        <v/>
      </c>
      <c r="I68" s="267" t="str">
        <f t="shared" ref="I68:I102" si="18">IFERROR(IF(RANK(J68, J$3:J$102) &lt;= 3, RANK(J68, J$3:J$102), ""), "")</f>
        <v/>
      </c>
      <c r="J68" s="269" t="str">
        <f t="shared" si="14"/>
        <v/>
      </c>
      <c r="K68" s="267" t="str">
        <f t="shared" ref="K68:K102" si="19">IFERROR(IF(RANK(L68, L$3:L$102) &lt;= 3, RANK(L68, L$3:L$102), ""), "")</f>
        <v/>
      </c>
      <c r="L68" s="269" t="str">
        <f t="shared" si="15"/>
        <v/>
      </c>
      <c r="N68" s="123" t="str">
        <f>IFERROR(VLOOKUP(D68,'기사 리스트'!B:E,4,FALSE),"")</f>
        <v/>
      </c>
      <c r="O68" s="34"/>
    </row>
    <row r="69" spans="2:15">
      <c r="B69" s="265">
        <v>67</v>
      </c>
      <c r="C69" s="266" t="str">
        <f>IF(D69="","",INDEX('기사 리스트'!A:A,MATCH(B69,'기사 리스트'!J:J,0)))</f>
        <v/>
      </c>
      <c r="D69" s="267" t="str">
        <f>IF(B69&gt;MAX('기사 리스트'!J:J),"",HYPERLINK(INDEX('기사 리스트'!C:C,MATCH(B69,'기사 리스트'!J:J,0)),INDEX('기사 리스트'!B:B,MATCH(B69,'기사 리스트'!J:J,0))))</f>
        <v/>
      </c>
      <c r="E69" s="267" t="str">
        <f t="shared" si="16"/>
        <v/>
      </c>
      <c r="F69" s="268" t="str">
        <f>IFERROR(IF(D69="","",VLOOKUP(RIGHT(VLOOKUP(D69,'기사 리스트'!B:C,2,FALSE),LEN(VLOOKUP(D69,'기사 리스트'!B:C,2,FALSE))-22),기사별유입!A:E,3,FALSE)),0)</f>
        <v/>
      </c>
      <c r="G69" s="267" t="str">
        <f t="shared" si="17"/>
        <v/>
      </c>
      <c r="H69" s="268" t="str">
        <f>IFERROR(IF(D69="","",VLOOKUP(RIGHT(VLOOKUP(D69,'기사 리스트'!B:C,2,FALSE),LEN(VLOOKUP(D69,'기사 리스트'!B:C,2,FALSE))-22),기사별유입!A:E,2,FALSE)),0)</f>
        <v/>
      </c>
      <c r="I69" s="267" t="str">
        <f t="shared" si="18"/>
        <v/>
      </c>
      <c r="J69" s="269" t="str">
        <f t="shared" si="14"/>
        <v/>
      </c>
      <c r="K69" s="267" t="str">
        <f t="shared" si="19"/>
        <v/>
      </c>
      <c r="L69" s="269" t="str">
        <f t="shared" si="15"/>
        <v/>
      </c>
      <c r="N69" s="123" t="str">
        <f>IFERROR(VLOOKUP(D69,'기사 리스트'!B:E,4,FALSE),"")</f>
        <v/>
      </c>
      <c r="O69" s="34"/>
    </row>
    <row r="70" spans="2:15">
      <c r="B70" s="265">
        <v>68</v>
      </c>
      <c r="C70" s="266" t="str">
        <f>IF(D70="","",INDEX('기사 리스트'!A:A,MATCH(B70,'기사 리스트'!J:J,0)))</f>
        <v/>
      </c>
      <c r="D70" s="267" t="str">
        <f>IF(B70&gt;MAX('기사 리스트'!J:J),"",HYPERLINK(INDEX('기사 리스트'!C:C,MATCH(B70,'기사 리스트'!J:J,0)),INDEX('기사 리스트'!B:B,MATCH(B70,'기사 리스트'!J:J,0))))</f>
        <v/>
      </c>
      <c r="E70" s="267" t="str">
        <f t="shared" si="16"/>
        <v/>
      </c>
      <c r="F70" s="268" t="str">
        <f>IFERROR(IF(D70="","",VLOOKUP(RIGHT(VLOOKUP(D70,'기사 리스트'!B:C,2,FALSE),LEN(VLOOKUP(D70,'기사 리스트'!B:C,2,FALSE))-22),기사별유입!A:E,3,FALSE)),0)</f>
        <v/>
      </c>
      <c r="G70" s="267" t="str">
        <f t="shared" si="17"/>
        <v/>
      </c>
      <c r="H70" s="268" t="str">
        <f>IFERROR(IF(D70="","",VLOOKUP(RIGHT(VLOOKUP(D70,'기사 리스트'!B:C,2,FALSE),LEN(VLOOKUP(D70,'기사 리스트'!B:C,2,FALSE))-22),기사별유입!A:E,2,FALSE)),0)</f>
        <v/>
      </c>
      <c r="I70" s="267" t="str">
        <f t="shared" si="18"/>
        <v/>
      </c>
      <c r="J70" s="269" t="str">
        <f t="shared" si="14"/>
        <v/>
      </c>
      <c r="K70" s="267" t="str">
        <f t="shared" si="19"/>
        <v/>
      </c>
      <c r="L70" s="269" t="str">
        <f t="shared" si="15"/>
        <v/>
      </c>
      <c r="N70" s="123" t="str">
        <f>IFERROR(VLOOKUP(D70,'기사 리스트'!B:E,4,FALSE),"")</f>
        <v/>
      </c>
      <c r="O70" s="34"/>
    </row>
    <row r="71" spans="2:15">
      <c r="B71" s="265">
        <v>69</v>
      </c>
      <c r="C71" s="266" t="str">
        <f>IF(D71="","",INDEX('기사 리스트'!A:A,MATCH(B71,'기사 리스트'!J:J,0)))</f>
        <v/>
      </c>
      <c r="D71" s="267" t="str">
        <f>IF(B71&gt;MAX('기사 리스트'!J:J),"",HYPERLINK(INDEX('기사 리스트'!C:C,MATCH(B71,'기사 리스트'!J:J,0)),INDEX('기사 리스트'!B:B,MATCH(B71,'기사 리스트'!J:J,0))))</f>
        <v/>
      </c>
      <c r="E71" s="267" t="str">
        <f t="shared" si="16"/>
        <v/>
      </c>
      <c r="F71" s="268" t="str">
        <f>IFERROR(IF(D71="","",VLOOKUP(RIGHT(VLOOKUP(D71,'기사 리스트'!B:C,2,FALSE),LEN(VLOOKUP(D71,'기사 리스트'!B:C,2,FALSE))-22),기사별유입!A:E,3,FALSE)),0)</f>
        <v/>
      </c>
      <c r="G71" s="267" t="str">
        <f t="shared" si="17"/>
        <v/>
      </c>
      <c r="H71" s="268" t="str">
        <f>IFERROR(IF(D71="","",VLOOKUP(RIGHT(VLOOKUP(D71,'기사 리스트'!B:C,2,FALSE),LEN(VLOOKUP(D71,'기사 리스트'!B:C,2,FALSE))-22),기사별유입!A:E,2,FALSE)),0)</f>
        <v/>
      </c>
      <c r="I71" s="267" t="str">
        <f t="shared" si="18"/>
        <v/>
      </c>
      <c r="J71" s="269" t="str">
        <f t="shared" si="14"/>
        <v/>
      </c>
      <c r="K71" s="267" t="str">
        <f t="shared" si="19"/>
        <v/>
      </c>
      <c r="L71" s="269" t="str">
        <f t="shared" si="15"/>
        <v/>
      </c>
      <c r="N71" s="123" t="str">
        <f>IFERROR(VLOOKUP(D71,'기사 리스트'!B:E,4,FALSE),"")</f>
        <v/>
      </c>
      <c r="O71" s="34"/>
    </row>
    <row r="72" spans="2:15">
      <c r="B72" s="265">
        <v>70</v>
      </c>
      <c r="C72" s="266" t="str">
        <f>IF(D72="","",INDEX('기사 리스트'!A:A,MATCH(B72,'기사 리스트'!J:J,0)))</f>
        <v/>
      </c>
      <c r="D72" s="267" t="str">
        <f>IF(B72&gt;MAX('기사 리스트'!J:J),"",HYPERLINK(INDEX('기사 리스트'!C:C,MATCH(B72,'기사 리스트'!J:J,0)),INDEX('기사 리스트'!B:B,MATCH(B72,'기사 리스트'!J:J,0))))</f>
        <v/>
      </c>
      <c r="E72" s="267" t="str">
        <f t="shared" si="16"/>
        <v/>
      </c>
      <c r="F72" s="268" t="str">
        <f>IFERROR(IF(D72="","",VLOOKUP(RIGHT(VLOOKUP(D72,'기사 리스트'!B:C,2,FALSE),LEN(VLOOKUP(D72,'기사 리스트'!B:C,2,FALSE))-22),기사별유입!A:E,3,FALSE)),0)</f>
        <v/>
      </c>
      <c r="G72" s="267" t="str">
        <f t="shared" si="17"/>
        <v/>
      </c>
      <c r="H72" s="268" t="str">
        <f>IFERROR(IF(D72="","",VLOOKUP(RIGHT(VLOOKUP(D72,'기사 리스트'!B:C,2,FALSE),LEN(VLOOKUP(D72,'기사 리스트'!B:C,2,FALSE))-22),기사별유입!A:E,2,FALSE)),0)</f>
        <v/>
      </c>
      <c r="I72" s="267" t="str">
        <f t="shared" si="18"/>
        <v/>
      </c>
      <c r="J72" s="269" t="str">
        <f t="shared" si="14"/>
        <v/>
      </c>
      <c r="K72" s="267" t="str">
        <f t="shared" si="19"/>
        <v/>
      </c>
      <c r="L72" s="269" t="str">
        <f t="shared" si="15"/>
        <v/>
      </c>
      <c r="N72" s="123" t="str">
        <f>IFERROR(VLOOKUP(D72,'기사 리스트'!B:E,4,FALSE),"")</f>
        <v/>
      </c>
      <c r="O72" s="34"/>
    </row>
    <row r="73" spans="2:15">
      <c r="B73" s="265">
        <v>71</v>
      </c>
      <c r="C73" s="266" t="str">
        <f>IF(D73="","",INDEX('기사 리스트'!A:A,MATCH(B73,'기사 리스트'!J:J,0)))</f>
        <v/>
      </c>
      <c r="D73" s="267" t="str">
        <f>IF(B73&gt;MAX('기사 리스트'!J:J),"",HYPERLINK(INDEX('기사 리스트'!C:C,MATCH(B73,'기사 리스트'!J:J,0)),INDEX('기사 리스트'!B:B,MATCH(B73,'기사 리스트'!J:J,0))))</f>
        <v/>
      </c>
      <c r="E73" s="267" t="str">
        <f t="shared" si="16"/>
        <v/>
      </c>
      <c r="F73" s="268" t="str">
        <f>IFERROR(IF(D73="","",VLOOKUP(RIGHT(VLOOKUP(D73,'기사 리스트'!B:C,2,FALSE),LEN(VLOOKUP(D73,'기사 리스트'!B:C,2,FALSE))-22),기사별유입!A:E,3,FALSE)),0)</f>
        <v/>
      </c>
      <c r="G73" s="267" t="str">
        <f t="shared" si="17"/>
        <v/>
      </c>
      <c r="H73" s="268" t="str">
        <f>IFERROR(IF(D73="","",VLOOKUP(RIGHT(VLOOKUP(D73,'기사 리스트'!B:C,2,FALSE),LEN(VLOOKUP(D73,'기사 리스트'!B:C,2,FALSE))-22),기사별유입!A:E,2,FALSE)),0)</f>
        <v/>
      </c>
      <c r="I73" s="267" t="str">
        <f t="shared" si="18"/>
        <v/>
      </c>
      <c r="J73" s="269" t="str">
        <f t="shared" si="14"/>
        <v/>
      </c>
      <c r="K73" s="267" t="str">
        <f t="shared" si="19"/>
        <v/>
      </c>
      <c r="L73" s="269" t="str">
        <f t="shared" si="15"/>
        <v/>
      </c>
      <c r="N73" s="123" t="str">
        <f>IFERROR(VLOOKUP(D73,'기사 리스트'!B:E,4,FALSE),"")</f>
        <v/>
      </c>
      <c r="O73" s="34"/>
    </row>
    <row r="74" spans="2:15">
      <c r="B74" s="265">
        <v>72</v>
      </c>
      <c r="C74" s="266" t="str">
        <f>IF(D74="","",INDEX('기사 리스트'!A:A,MATCH(B74,'기사 리스트'!J:J,0)))</f>
        <v/>
      </c>
      <c r="D74" s="267" t="str">
        <f>IF(B74&gt;MAX('기사 리스트'!J:J),"",HYPERLINK(INDEX('기사 리스트'!C:C,MATCH(B74,'기사 리스트'!J:J,0)),INDEX('기사 리스트'!B:B,MATCH(B74,'기사 리스트'!J:J,0))))</f>
        <v/>
      </c>
      <c r="E74" s="267" t="str">
        <f t="shared" si="16"/>
        <v/>
      </c>
      <c r="F74" s="268" t="str">
        <f>IFERROR(IF(D74="","",VLOOKUP(RIGHT(VLOOKUP(D74,'기사 리스트'!B:C,2,FALSE),LEN(VLOOKUP(D74,'기사 리스트'!B:C,2,FALSE))-22),기사별유입!A:E,3,FALSE)),0)</f>
        <v/>
      </c>
      <c r="G74" s="267" t="str">
        <f t="shared" si="17"/>
        <v/>
      </c>
      <c r="H74" s="268" t="str">
        <f>IFERROR(IF(D74="","",VLOOKUP(RIGHT(VLOOKUP(D74,'기사 리스트'!B:C,2,FALSE),LEN(VLOOKUP(D74,'기사 리스트'!B:C,2,FALSE))-22),기사별유입!A:E,2,FALSE)),0)</f>
        <v/>
      </c>
      <c r="I74" s="267" t="str">
        <f t="shared" si="18"/>
        <v/>
      </c>
      <c r="J74" s="269" t="str">
        <f t="shared" si="14"/>
        <v/>
      </c>
      <c r="K74" s="267" t="str">
        <f t="shared" si="19"/>
        <v/>
      </c>
      <c r="L74" s="269" t="str">
        <f t="shared" si="15"/>
        <v/>
      </c>
      <c r="N74" s="123" t="str">
        <f>IFERROR(VLOOKUP(D74,'기사 리스트'!B:E,4,FALSE),"")</f>
        <v/>
      </c>
      <c r="O74" s="34"/>
    </row>
    <row r="75" spans="2:15">
      <c r="B75" s="265">
        <v>73</v>
      </c>
      <c r="C75" s="266" t="str">
        <f>IF(D75="","",INDEX('기사 리스트'!A:A,MATCH(B75,'기사 리스트'!J:J,0)))</f>
        <v/>
      </c>
      <c r="D75" s="267" t="str">
        <f>IF(B75&gt;MAX('기사 리스트'!J:J),"",HYPERLINK(INDEX('기사 리스트'!C:C,MATCH(B75,'기사 리스트'!J:J,0)),INDEX('기사 리스트'!B:B,MATCH(B75,'기사 리스트'!J:J,0))))</f>
        <v/>
      </c>
      <c r="E75" s="267" t="str">
        <f t="shared" si="16"/>
        <v/>
      </c>
      <c r="F75" s="268" t="str">
        <f>IFERROR(IF(D75="","",VLOOKUP(RIGHT(VLOOKUP(D75,'기사 리스트'!B:C,2,FALSE),LEN(VLOOKUP(D75,'기사 리스트'!B:C,2,FALSE))-22),기사별유입!A:E,3,FALSE)),0)</f>
        <v/>
      </c>
      <c r="G75" s="267" t="str">
        <f t="shared" si="17"/>
        <v/>
      </c>
      <c r="H75" s="268" t="str">
        <f>IFERROR(IF(D75="","",VLOOKUP(RIGHT(VLOOKUP(D75,'기사 리스트'!B:C,2,FALSE),LEN(VLOOKUP(D75,'기사 리스트'!B:C,2,FALSE))-22),기사별유입!A:E,2,FALSE)),0)</f>
        <v/>
      </c>
      <c r="I75" s="267" t="str">
        <f t="shared" si="18"/>
        <v/>
      </c>
      <c r="J75" s="269" t="str">
        <f t="shared" si="14"/>
        <v/>
      </c>
      <c r="K75" s="267" t="str">
        <f t="shared" si="19"/>
        <v/>
      </c>
      <c r="L75" s="269" t="str">
        <f t="shared" si="15"/>
        <v/>
      </c>
      <c r="N75" s="123" t="str">
        <f>IFERROR(VLOOKUP(D75,'기사 리스트'!B:E,4,FALSE),"")</f>
        <v/>
      </c>
      <c r="O75" s="34"/>
    </row>
    <row r="76" spans="2:15">
      <c r="B76" s="265">
        <v>74</v>
      </c>
      <c r="C76" s="266" t="str">
        <f>IF(D76="","",INDEX('기사 리스트'!A:A,MATCH(B76,'기사 리스트'!J:J,0)))</f>
        <v/>
      </c>
      <c r="D76" s="267" t="str">
        <f>IF(B76&gt;MAX('기사 리스트'!J:J),"",HYPERLINK(INDEX('기사 리스트'!C:C,MATCH(B76,'기사 리스트'!J:J,0)),INDEX('기사 리스트'!B:B,MATCH(B76,'기사 리스트'!J:J,0))))</f>
        <v/>
      </c>
      <c r="E76" s="267" t="str">
        <f t="shared" si="16"/>
        <v/>
      </c>
      <c r="F76" s="268" t="str">
        <f>IFERROR(IF(D76="","",VLOOKUP(RIGHT(VLOOKUP(D76,'기사 리스트'!B:C,2,FALSE),LEN(VLOOKUP(D76,'기사 리스트'!B:C,2,FALSE))-22),기사별유입!A:E,3,FALSE)),0)</f>
        <v/>
      </c>
      <c r="G76" s="267" t="str">
        <f t="shared" si="17"/>
        <v/>
      </c>
      <c r="H76" s="268" t="str">
        <f>IFERROR(IF(D76="","",VLOOKUP(RIGHT(VLOOKUP(D76,'기사 리스트'!B:C,2,FALSE),LEN(VLOOKUP(D76,'기사 리스트'!B:C,2,FALSE))-22),기사별유입!A:E,2,FALSE)),0)</f>
        <v/>
      </c>
      <c r="I76" s="267" t="str">
        <f t="shared" si="18"/>
        <v/>
      </c>
      <c r="J76" s="269" t="str">
        <f t="shared" si="14"/>
        <v/>
      </c>
      <c r="K76" s="267" t="str">
        <f t="shared" si="19"/>
        <v/>
      </c>
      <c r="L76" s="269" t="str">
        <f t="shared" si="15"/>
        <v/>
      </c>
      <c r="N76" s="123" t="str">
        <f>IFERROR(VLOOKUP(D76,'기사 리스트'!B:E,4,FALSE),"")</f>
        <v/>
      </c>
      <c r="O76" s="34"/>
    </row>
    <row r="77" spans="2:15">
      <c r="B77" s="265">
        <v>75</v>
      </c>
      <c r="C77" s="266" t="str">
        <f>IF(D77="","",INDEX('기사 리스트'!A:A,MATCH(B77,'기사 리스트'!J:J,0)))</f>
        <v/>
      </c>
      <c r="D77" s="267" t="str">
        <f>IF(B77&gt;MAX('기사 리스트'!J:J),"",HYPERLINK(INDEX('기사 리스트'!C:C,MATCH(B77,'기사 리스트'!J:J,0)),INDEX('기사 리스트'!B:B,MATCH(B77,'기사 리스트'!J:J,0))))</f>
        <v/>
      </c>
      <c r="E77" s="267" t="str">
        <f t="shared" si="16"/>
        <v/>
      </c>
      <c r="F77" s="268" t="str">
        <f>IFERROR(IF(D77="","",VLOOKUP(RIGHT(VLOOKUP(D77,'기사 리스트'!B:C,2,FALSE),LEN(VLOOKUP(D77,'기사 리스트'!B:C,2,FALSE))-22),기사별유입!A:E,3,FALSE)),0)</f>
        <v/>
      </c>
      <c r="G77" s="267" t="str">
        <f t="shared" si="17"/>
        <v/>
      </c>
      <c r="H77" s="268" t="str">
        <f>IFERROR(IF(D77="","",VLOOKUP(RIGHT(VLOOKUP(D77,'기사 리스트'!B:C,2,FALSE),LEN(VLOOKUP(D77,'기사 리스트'!B:C,2,FALSE))-22),기사별유입!A:E,2,FALSE)),0)</f>
        <v/>
      </c>
      <c r="I77" s="267" t="str">
        <f t="shared" si="18"/>
        <v/>
      </c>
      <c r="J77" s="269" t="str">
        <f t="shared" si="14"/>
        <v/>
      </c>
      <c r="K77" s="267" t="str">
        <f t="shared" si="19"/>
        <v/>
      </c>
      <c r="L77" s="269" t="str">
        <f t="shared" si="15"/>
        <v/>
      </c>
      <c r="N77" s="123" t="str">
        <f>IFERROR(VLOOKUP(D77,'기사 리스트'!B:E,4,FALSE),"")</f>
        <v/>
      </c>
      <c r="O77" s="34"/>
    </row>
    <row r="78" spans="2:15">
      <c r="B78" s="265">
        <v>76</v>
      </c>
      <c r="C78" s="266" t="str">
        <f>IF(D78="","",INDEX('기사 리스트'!A:A,MATCH(B78,'기사 리스트'!J:J,0)))</f>
        <v/>
      </c>
      <c r="D78" s="267" t="str">
        <f>IF(B78&gt;MAX('기사 리스트'!J:J),"",HYPERLINK(INDEX('기사 리스트'!C:C,MATCH(B78,'기사 리스트'!J:J,0)),INDEX('기사 리스트'!B:B,MATCH(B78,'기사 리스트'!J:J,0))))</f>
        <v/>
      </c>
      <c r="E78" s="267" t="str">
        <f t="shared" si="16"/>
        <v/>
      </c>
      <c r="F78" s="268" t="str">
        <f>IFERROR(IF(D78="","",VLOOKUP(RIGHT(VLOOKUP(D78,'기사 리스트'!B:C,2,FALSE),LEN(VLOOKUP(D78,'기사 리스트'!B:C,2,FALSE))-22),기사별유입!A:E,3,FALSE)),0)</f>
        <v/>
      </c>
      <c r="G78" s="267" t="str">
        <f t="shared" si="17"/>
        <v/>
      </c>
      <c r="H78" s="268" t="str">
        <f>IFERROR(IF(D78="","",VLOOKUP(RIGHT(VLOOKUP(D78,'기사 리스트'!B:C,2,FALSE),LEN(VLOOKUP(D78,'기사 리스트'!B:C,2,FALSE))-22),기사별유입!A:E,2,FALSE)),0)</f>
        <v/>
      </c>
      <c r="I78" s="267" t="str">
        <f t="shared" si="18"/>
        <v/>
      </c>
      <c r="J78" s="269" t="str">
        <f t="shared" si="14"/>
        <v/>
      </c>
      <c r="K78" s="267" t="str">
        <f t="shared" si="19"/>
        <v/>
      </c>
      <c r="L78" s="269" t="str">
        <f t="shared" si="15"/>
        <v/>
      </c>
      <c r="N78" s="123" t="str">
        <f>IFERROR(VLOOKUP(D78,'기사 리스트'!B:E,4,FALSE),"")</f>
        <v/>
      </c>
      <c r="O78" s="34"/>
    </row>
    <row r="79" spans="2:15">
      <c r="B79" s="265">
        <v>77</v>
      </c>
      <c r="C79" s="266" t="str">
        <f>IF(D79="","",INDEX('기사 리스트'!A:A,MATCH(B79,'기사 리스트'!J:J,0)))</f>
        <v/>
      </c>
      <c r="D79" s="267" t="str">
        <f>IF(B79&gt;MAX('기사 리스트'!J:J),"",HYPERLINK(INDEX('기사 리스트'!C:C,MATCH(B79,'기사 리스트'!J:J,0)),INDEX('기사 리스트'!B:B,MATCH(B79,'기사 리스트'!J:J,0))))</f>
        <v/>
      </c>
      <c r="E79" s="267" t="str">
        <f t="shared" si="16"/>
        <v/>
      </c>
      <c r="F79" s="268" t="str">
        <f>IFERROR(IF(D79="","",VLOOKUP(RIGHT(VLOOKUP(D79,'기사 리스트'!B:C,2,FALSE),LEN(VLOOKUP(D79,'기사 리스트'!B:C,2,FALSE))-22),기사별유입!A:E,3,FALSE)),0)</f>
        <v/>
      </c>
      <c r="G79" s="267" t="str">
        <f t="shared" si="17"/>
        <v/>
      </c>
      <c r="H79" s="268" t="str">
        <f>IFERROR(IF(D79="","",VLOOKUP(RIGHT(VLOOKUP(D79,'기사 리스트'!B:C,2,FALSE),LEN(VLOOKUP(D79,'기사 리스트'!B:C,2,FALSE))-22),기사별유입!A:E,2,FALSE)),0)</f>
        <v/>
      </c>
      <c r="I79" s="267" t="str">
        <f t="shared" si="18"/>
        <v/>
      </c>
      <c r="J79" s="269" t="str">
        <f t="shared" si="14"/>
        <v/>
      </c>
      <c r="K79" s="267" t="str">
        <f t="shared" si="19"/>
        <v/>
      </c>
      <c r="L79" s="269" t="str">
        <f t="shared" si="15"/>
        <v/>
      </c>
      <c r="N79" s="123" t="str">
        <f>IFERROR(VLOOKUP(D79,'기사 리스트'!B:E,4,FALSE),"")</f>
        <v/>
      </c>
      <c r="O79" s="34"/>
    </row>
    <row r="80" spans="2:15">
      <c r="B80" s="265">
        <v>78</v>
      </c>
      <c r="C80" s="266" t="str">
        <f>IF(D80="","",INDEX('기사 리스트'!A:A,MATCH(B80,'기사 리스트'!J:J,0)))</f>
        <v/>
      </c>
      <c r="D80" s="267" t="str">
        <f>IF(B80&gt;MAX('기사 리스트'!J:J),"",HYPERLINK(INDEX('기사 리스트'!C:C,MATCH(B80,'기사 리스트'!J:J,0)),INDEX('기사 리스트'!B:B,MATCH(B80,'기사 리스트'!J:J,0))))</f>
        <v/>
      </c>
      <c r="E80" s="267" t="str">
        <f t="shared" si="16"/>
        <v/>
      </c>
      <c r="F80" s="268" t="str">
        <f>IFERROR(IF(D80="","",VLOOKUP(RIGHT(VLOOKUP(D80,'기사 리스트'!B:C,2,FALSE),LEN(VLOOKUP(D80,'기사 리스트'!B:C,2,FALSE))-22),기사별유입!A:E,3,FALSE)),0)</f>
        <v/>
      </c>
      <c r="G80" s="267" t="str">
        <f t="shared" si="17"/>
        <v/>
      </c>
      <c r="H80" s="268" t="str">
        <f>IFERROR(IF(D80="","",VLOOKUP(RIGHT(VLOOKUP(D80,'기사 리스트'!B:C,2,FALSE),LEN(VLOOKUP(D80,'기사 리스트'!B:C,2,FALSE))-22),기사별유입!A:E,2,FALSE)),0)</f>
        <v/>
      </c>
      <c r="I80" s="267" t="str">
        <f t="shared" si="18"/>
        <v/>
      </c>
      <c r="J80" s="269" t="str">
        <f t="shared" si="14"/>
        <v/>
      </c>
      <c r="K80" s="267" t="str">
        <f t="shared" si="19"/>
        <v/>
      </c>
      <c r="L80" s="269" t="str">
        <f t="shared" si="15"/>
        <v/>
      </c>
      <c r="N80" s="123" t="str">
        <f>IFERROR(VLOOKUP(D80,'기사 리스트'!B:E,4,FALSE),"")</f>
        <v/>
      </c>
      <c r="O80" s="34"/>
    </row>
    <row r="81" spans="2:15">
      <c r="B81" s="265">
        <v>79</v>
      </c>
      <c r="C81" s="266" t="str">
        <f>IF(D81="","",INDEX('기사 리스트'!A:A,MATCH(B81,'기사 리스트'!J:J,0)))</f>
        <v/>
      </c>
      <c r="D81" s="267" t="str">
        <f>IF(B81&gt;MAX('기사 리스트'!J:J),"",HYPERLINK(INDEX('기사 리스트'!C:C,MATCH(B81,'기사 리스트'!J:J,0)),INDEX('기사 리스트'!B:B,MATCH(B81,'기사 리스트'!J:J,0))))</f>
        <v/>
      </c>
      <c r="E81" s="267" t="str">
        <f t="shared" si="16"/>
        <v/>
      </c>
      <c r="F81" s="268" t="str">
        <f>IFERROR(IF(D81="","",VLOOKUP(RIGHT(VLOOKUP(D81,'기사 리스트'!B:C,2,FALSE),LEN(VLOOKUP(D81,'기사 리스트'!B:C,2,FALSE))-22),기사별유입!A:E,3,FALSE)),0)</f>
        <v/>
      </c>
      <c r="G81" s="267" t="str">
        <f t="shared" si="17"/>
        <v/>
      </c>
      <c r="H81" s="268" t="str">
        <f>IFERROR(IF(D81="","",VLOOKUP(RIGHT(VLOOKUP(D81,'기사 리스트'!B:C,2,FALSE),LEN(VLOOKUP(D81,'기사 리스트'!B:C,2,FALSE))-22),기사별유입!A:E,2,FALSE)),0)</f>
        <v/>
      </c>
      <c r="I81" s="267" t="str">
        <f t="shared" si="18"/>
        <v/>
      </c>
      <c r="J81" s="269" t="str">
        <f t="shared" si="14"/>
        <v/>
      </c>
      <c r="K81" s="267" t="str">
        <f t="shared" si="19"/>
        <v/>
      </c>
      <c r="L81" s="269" t="str">
        <f t="shared" si="15"/>
        <v/>
      </c>
      <c r="N81" s="123" t="str">
        <f>IFERROR(VLOOKUP(D81,'기사 리스트'!B:E,4,FALSE),"")</f>
        <v/>
      </c>
      <c r="O81" s="34"/>
    </row>
    <row r="82" spans="2:15">
      <c r="B82" s="265">
        <v>80</v>
      </c>
      <c r="C82" s="266" t="str">
        <f>IF(D82="","",INDEX('기사 리스트'!A:A,MATCH(B82,'기사 리스트'!J:J,0)))</f>
        <v/>
      </c>
      <c r="D82" s="267" t="str">
        <f>IF(B82&gt;MAX('기사 리스트'!J:J),"",HYPERLINK(INDEX('기사 리스트'!C:C,MATCH(B82,'기사 리스트'!J:J,0)),INDEX('기사 리스트'!B:B,MATCH(B82,'기사 리스트'!J:J,0))))</f>
        <v/>
      </c>
      <c r="E82" s="267" t="str">
        <f t="shared" si="16"/>
        <v/>
      </c>
      <c r="F82" s="268" t="str">
        <f>IFERROR(IF(D82="","",VLOOKUP(RIGHT(VLOOKUP(D82,'기사 리스트'!B:C,2,FALSE),LEN(VLOOKUP(D82,'기사 리스트'!B:C,2,FALSE))-22),기사별유입!A:E,3,FALSE)),0)</f>
        <v/>
      </c>
      <c r="G82" s="267" t="str">
        <f t="shared" si="17"/>
        <v/>
      </c>
      <c r="H82" s="268" t="str">
        <f>IFERROR(IF(D82="","",VLOOKUP(RIGHT(VLOOKUP(D82,'기사 리스트'!B:C,2,FALSE),LEN(VLOOKUP(D82,'기사 리스트'!B:C,2,FALSE))-22),기사별유입!A:E,2,FALSE)),0)</f>
        <v/>
      </c>
      <c r="I82" s="267" t="str">
        <f t="shared" si="18"/>
        <v/>
      </c>
      <c r="J82" s="269" t="str">
        <f t="shared" si="14"/>
        <v/>
      </c>
      <c r="K82" s="267" t="str">
        <f t="shared" si="19"/>
        <v/>
      </c>
      <c r="L82" s="269" t="str">
        <f t="shared" si="15"/>
        <v/>
      </c>
      <c r="N82" s="123" t="str">
        <f>IFERROR(VLOOKUP(D82,'기사 리스트'!B:E,4,FALSE),"")</f>
        <v/>
      </c>
      <c r="O82" s="34"/>
    </row>
    <row r="83" spans="2:15">
      <c r="B83" s="265">
        <v>81</v>
      </c>
      <c r="C83" s="266" t="str">
        <f>IF(D83="","",INDEX('기사 리스트'!A:A,MATCH(B83,'기사 리스트'!J:J,0)))</f>
        <v/>
      </c>
      <c r="D83" s="267" t="str">
        <f>IF(B83&gt;MAX('기사 리스트'!J:J),"",HYPERLINK(INDEX('기사 리스트'!C:C,MATCH(B83,'기사 리스트'!J:J,0)),INDEX('기사 리스트'!B:B,MATCH(B83,'기사 리스트'!J:J,0))))</f>
        <v/>
      </c>
      <c r="E83" s="267" t="str">
        <f t="shared" si="16"/>
        <v/>
      </c>
      <c r="F83" s="268" t="str">
        <f>IFERROR(IF(D83="","",VLOOKUP(RIGHT(VLOOKUP(D83,'기사 리스트'!B:C,2,FALSE),LEN(VLOOKUP(D83,'기사 리스트'!B:C,2,FALSE))-22),기사별유입!A:E,3,FALSE)),0)</f>
        <v/>
      </c>
      <c r="G83" s="267" t="str">
        <f t="shared" si="17"/>
        <v/>
      </c>
      <c r="H83" s="268" t="str">
        <f>IFERROR(IF(D83="","",VLOOKUP(RIGHT(VLOOKUP(D83,'기사 리스트'!B:C,2,FALSE),LEN(VLOOKUP(D83,'기사 리스트'!B:C,2,FALSE))-22),기사별유입!A:E,2,FALSE)),0)</f>
        <v/>
      </c>
      <c r="I83" s="267" t="str">
        <f t="shared" si="18"/>
        <v/>
      </c>
      <c r="J83" s="269" t="str">
        <f t="shared" si="14"/>
        <v/>
      </c>
      <c r="K83" s="267" t="str">
        <f t="shared" si="19"/>
        <v/>
      </c>
      <c r="L83" s="269" t="str">
        <f t="shared" si="15"/>
        <v/>
      </c>
      <c r="N83" s="123" t="str">
        <f>IFERROR(VLOOKUP(D83,'기사 리스트'!B:E,4,FALSE),"")</f>
        <v/>
      </c>
      <c r="O83" s="34"/>
    </row>
    <row r="84" spans="2:15">
      <c r="B84" s="265">
        <v>82</v>
      </c>
      <c r="C84" s="266" t="str">
        <f>IF(D84="","",INDEX('기사 리스트'!A:A,MATCH(B84,'기사 리스트'!J:J,0)))</f>
        <v/>
      </c>
      <c r="D84" s="267" t="str">
        <f>IF(B84&gt;MAX('기사 리스트'!J:J),"",HYPERLINK(INDEX('기사 리스트'!C:C,MATCH(B84,'기사 리스트'!J:J,0)),INDEX('기사 리스트'!B:B,MATCH(B84,'기사 리스트'!J:J,0))))</f>
        <v/>
      </c>
      <c r="E84" s="267" t="str">
        <f t="shared" si="16"/>
        <v/>
      </c>
      <c r="F84" s="268" t="str">
        <f>IFERROR(IF(D84="","",VLOOKUP(RIGHT(VLOOKUP(D84,'기사 리스트'!B:C,2,FALSE),LEN(VLOOKUP(D84,'기사 리스트'!B:C,2,FALSE))-22),기사별유입!A:E,3,FALSE)),0)</f>
        <v/>
      </c>
      <c r="G84" s="267" t="str">
        <f t="shared" si="17"/>
        <v/>
      </c>
      <c r="H84" s="268" t="str">
        <f>IFERROR(IF(D84="","",VLOOKUP(RIGHT(VLOOKUP(D84,'기사 리스트'!B:C,2,FALSE),LEN(VLOOKUP(D84,'기사 리스트'!B:C,2,FALSE))-22),기사별유입!A:E,2,FALSE)),0)</f>
        <v/>
      </c>
      <c r="I84" s="267" t="str">
        <f t="shared" si="18"/>
        <v/>
      </c>
      <c r="J84" s="269" t="str">
        <f t="shared" si="14"/>
        <v/>
      </c>
      <c r="K84" s="267" t="str">
        <f t="shared" si="19"/>
        <v/>
      </c>
      <c r="L84" s="269" t="str">
        <f t="shared" si="15"/>
        <v/>
      </c>
      <c r="N84" s="123" t="str">
        <f>IFERROR(VLOOKUP(D84,'기사 리스트'!B:E,4,FALSE),"")</f>
        <v/>
      </c>
      <c r="O84" s="34"/>
    </row>
    <row r="85" spans="2:15">
      <c r="B85" s="265">
        <v>83</v>
      </c>
      <c r="C85" s="266" t="str">
        <f>IF(D85="","",INDEX('기사 리스트'!A:A,MATCH(B85,'기사 리스트'!J:J,0)))</f>
        <v/>
      </c>
      <c r="D85" s="267" t="str">
        <f>IF(B85&gt;MAX('기사 리스트'!J:J),"",HYPERLINK(INDEX('기사 리스트'!C:C,MATCH(B85,'기사 리스트'!J:J,0)),INDEX('기사 리스트'!B:B,MATCH(B85,'기사 리스트'!J:J,0))))</f>
        <v/>
      </c>
      <c r="E85" s="267" t="str">
        <f t="shared" si="16"/>
        <v/>
      </c>
      <c r="F85" s="268" t="str">
        <f>IFERROR(IF(D85="","",VLOOKUP(RIGHT(VLOOKUP(D85,'기사 리스트'!B:C,2,FALSE),LEN(VLOOKUP(D85,'기사 리스트'!B:C,2,FALSE))-22),기사별유입!A:E,3,FALSE)),0)</f>
        <v/>
      </c>
      <c r="G85" s="267" t="str">
        <f t="shared" si="17"/>
        <v/>
      </c>
      <c r="H85" s="268" t="str">
        <f>IFERROR(IF(D85="","",VLOOKUP(RIGHT(VLOOKUP(D85,'기사 리스트'!B:C,2,FALSE),LEN(VLOOKUP(D85,'기사 리스트'!B:C,2,FALSE))-22),기사별유입!A:E,2,FALSE)),0)</f>
        <v/>
      </c>
      <c r="I85" s="267" t="str">
        <f t="shared" si="18"/>
        <v/>
      </c>
      <c r="J85" s="269" t="str">
        <f t="shared" si="14"/>
        <v/>
      </c>
      <c r="K85" s="267" t="str">
        <f t="shared" si="19"/>
        <v/>
      </c>
      <c r="L85" s="269" t="str">
        <f t="shared" si="15"/>
        <v/>
      </c>
      <c r="N85" s="123" t="str">
        <f>IFERROR(VLOOKUP(D85,'기사 리스트'!B:E,4,FALSE),"")</f>
        <v/>
      </c>
      <c r="O85" s="34"/>
    </row>
    <row r="86" spans="2:15">
      <c r="B86" s="265">
        <v>84</v>
      </c>
      <c r="C86" s="266" t="str">
        <f>IF(D86="","",INDEX('기사 리스트'!A:A,MATCH(B86,'기사 리스트'!J:J,0)))</f>
        <v/>
      </c>
      <c r="D86" s="267" t="str">
        <f>IF(B86&gt;MAX('기사 리스트'!J:J),"",HYPERLINK(INDEX('기사 리스트'!C:C,MATCH(B86,'기사 리스트'!J:J,0)),INDEX('기사 리스트'!B:B,MATCH(B86,'기사 리스트'!J:J,0))))</f>
        <v/>
      </c>
      <c r="E86" s="267" t="str">
        <f t="shared" si="16"/>
        <v/>
      </c>
      <c r="F86" s="268" t="str">
        <f>IFERROR(IF(D86="","",VLOOKUP(RIGHT(VLOOKUP(D86,'기사 리스트'!B:C,2,FALSE),LEN(VLOOKUP(D86,'기사 리스트'!B:C,2,FALSE))-22),기사별유입!A:E,3,FALSE)),0)</f>
        <v/>
      </c>
      <c r="G86" s="267" t="str">
        <f t="shared" si="17"/>
        <v/>
      </c>
      <c r="H86" s="268" t="str">
        <f>IFERROR(IF(D86="","",VLOOKUP(RIGHT(VLOOKUP(D86,'기사 리스트'!B:C,2,FALSE),LEN(VLOOKUP(D86,'기사 리스트'!B:C,2,FALSE))-22),기사별유입!A:E,2,FALSE)),0)</f>
        <v/>
      </c>
      <c r="I86" s="267" t="str">
        <f t="shared" si="18"/>
        <v/>
      </c>
      <c r="J86" s="269" t="str">
        <f t="shared" si="14"/>
        <v/>
      </c>
      <c r="K86" s="267" t="str">
        <f t="shared" si="19"/>
        <v/>
      </c>
      <c r="L86" s="269" t="str">
        <f t="shared" si="15"/>
        <v/>
      </c>
      <c r="N86" s="123" t="str">
        <f>IFERROR(VLOOKUP(D86,'기사 리스트'!B:E,4,FALSE),"")</f>
        <v/>
      </c>
      <c r="O86" s="34"/>
    </row>
    <row r="87" spans="2:15">
      <c r="B87" s="265">
        <v>85</v>
      </c>
      <c r="C87" s="266" t="str">
        <f>IF(D87="","",INDEX('기사 리스트'!A:A,MATCH(B87,'기사 리스트'!J:J,0)))</f>
        <v/>
      </c>
      <c r="D87" s="267" t="str">
        <f>IF(B87&gt;MAX('기사 리스트'!J:J),"",HYPERLINK(INDEX('기사 리스트'!C:C,MATCH(B87,'기사 리스트'!J:J,0)),INDEX('기사 리스트'!B:B,MATCH(B87,'기사 리스트'!J:J,0))))</f>
        <v/>
      </c>
      <c r="E87" s="267" t="str">
        <f t="shared" si="16"/>
        <v/>
      </c>
      <c r="F87" s="268" t="str">
        <f>IFERROR(IF(D87="","",VLOOKUP(RIGHT(VLOOKUP(D87,'기사 리스트'!B:C,2,FALSE),LEN(VLOOKUP(D87,'기사 리스트'!B:C,2,FALSE))-22),기사별유입!A:E,3,FALSE)),0)</f>
        <v/>
      </c>
      <c r="G87" s="267" t="str">
        <f t="shared" si="17"/>
        <v/>
      </c>
      <c r="H87" s="268" t="str">
        <f>IFERROR(IF(D87="","",VLOOKUP(RIGHT(VLOOKUP(D87,'기사 리스트'!B:C,2,FALSE),LEN(VLOOKUP(D87,'기사 리스트'!B:C,2,FALSE))-22),기사별유입!A:E,2,FALSE)),0)</f>
        <v/>
      </c>
      <c r="I87" s="267" t="str">
        <f t="shared" si="18"/>
        <v/>
      </c>
      <c r="J87" s="269" t="str">
        <f t="shared" si="14"/>
        <v/>
      </c>
      <c r="K87" s="267" t="str">
        <f t="shared" si="19"/>
        <v/>
      </c>
      <c r="L87" s="269" t="str">
        <f t="shared" si="15"/>
        <v/>
      </c>
      <c r="N87" s="123" t="str">
        <f>IFERROR(VLOOKUP(D87,'기사 리스트'!B:E,4,FALSE),"")</f>
        <v/>
      </c>
      <c r="O87" s="34"/>
    </row>
    <row r="88" spans="2:15">
      <c r="B88" s="265">
        <v>86</v>
      </c>
      <c r="C88" s="266" t="str">
        <f>IF(D88="","",INDEX('기사 리스트'!A:A,MATCH(B88,'기사 리스트'!J:J,0)))</f>
        <v/>
      </c>
      <c r="D88" s="267" t="str">
        <f>IF(B88&gt;MAX('기사 리스트'!J:J),"",HYPERLINK(INDEX('기사 리스트'!C:C,MATCH(B88,'기사 리스트'!J:J,0)),INDEX('기사 리스트'!B:B,MATCH(B88,'기사 리스트'!J:J,0))))</f>
        <v/>
      </c>
      <c r="E88" s="267" t="str">
        <f t="shared" si="16"/>
        <v/>
      </c>
      <c r="F88" s="268" t="str">
        <f>IFERROR(IF(D88="","",VLOOKUP(RIGHT(VLOOKUP(D88,'기사 리스트'!B:C,2,FALSE),LEN(VLOOKUP(D88,'기사 리스트'!B:C,2,FALSE))-22),기사별유입!A:E,3,FALSE)),0)</f>
        <v/>
      </c>
      <c r="G88" s="267" t="str">
        <f t="shared" si="17"/>
        <v/>
      </c>
      <c r="H88" s="268" t="str">
        <f>IFERROR(IF(D88="","",VLOOKUP(RIGHT(VLOOKUP(D88,'기사 리스트'!B:C,2,FALSE),LEN(VLOOKUP(D88,'기사 리스트'!B:C,2,FALSE))-22),기사별유입!A:E,2,FALSE)),0)</f>
        <v/>
      </c>
      <c r="I88" s="267" t="str">
        <f t="shared" si="18"/>
        <v/>
      </c>
      <c r="J88" s="269" t="str">
        <f t="shared" si="14"/>
        <v/>
      </c>
      <c r="K88" s="267" t="str">
        <f t="shared" si="19"/>
        <v/>
      </c>
      <c r="L88" s="269" t="str">
        <f t="shared" si="15"/>
        <v/>
      </c>
      <c r="N88" s="123" t="str">
        <f>IFERROR(VLOOKUP(D88,'기사 리스트'!B:E,4,FALSE),"")</f>
        <v/>
      </c>
      <c r="O88" s="34"/>
    </row>
    <row r="89" spans="2:15">
      <c r="B89" s="265">
        <v>87</v>
      </c>
      <c r="C89" s="266" t="str">
        <f>IF(D89="","",INDEX('기사 리스트'!A:A,MATCH(B89,'기사 리스트'!J:J,0)))</f>
        <v/>
      </c>
      <c r="D89" s="267" t="str">
        <f>IF(B89&gt;MAX('기사 리스트'!J:J),"",HYPERLINK(INDEX('기사 리스트'!C:C,MATCH(B89,'기사 리스트'!J:J,0)),INDEX('기사 리스트'!B:B,MATCH(B89,'기사 리스트'!J:J,0))))</f>
        <v/>
      </c>
      <c r="E89" s="267" t="str">
        <f t="shared" si="16"/>
        <v/>
      </c>
      <c r="F89" s="268" t="str">
        <f>IFERROR(IF(D89="","",VLOOKUP(RIGHT(VLOOKUP(D89,'기사 리스트'!B:C,2,FALSE),LEN(VLOOKUP(D89,'기사 리스트'!B:C,2,FALSE))-22),기사별유입!A:E,3,FALSE)),0)</f>
        <v/>
      </c>
      <c r="G89" s="267" t="str">
        <f t="shared" si="17"/>
        <v/>
      </c>
      <c r="H89" s="268" t="str">
        <f>IFERROR(IF(D89="","",VLOOKUP(RIGHT(VLOOKUP(D89,'기사 리스트'!B:C,2,FALSE),LEN(VLOOKUP(D89,'기사 리스트'!B:C,2,FALSE))-22),기사별유입!A:E,2,FALSE)),0)</f>
        <v/>
      </c>
      <c r="I89" s="267" t="str">
        <f t="shared" si="18"/>
        <v/>
      </c>
      <c r="J89" s="269" t="str">
        <f t="shared" si="14"/>
        <v/>
      </c>
      <c r="K89" s="267" t="str">
        <f t="shared" si="19"/>
        <v/>
      </c>
      <c r="L89" s="269" t="str">
        <f t="shared" si="15"/>
        <v/>
      </c>
      <c r="N89" s="123" t="str">
        <f>IFERROR(VLOOKUP(D89,'기사 리스트'!B:E,4,FALSE),"")</f>
        <v/>
      </c>
      <c r="O89" s="34"/>
    </row>
    <row r="90" spans="2:15">
      <c r="B90" s="265">
        <v>88</v>
      </c>
      <c r="C90" s="266" t="str">
        <f>IF(D90="","",INDEX('기사 리스트'!A:A,MATCH(B90,'기사 리스트'!J:J,0)))</f>
        <v/>
      </c>
      <c r="D90" s="267" t="str">
        <f>IF(B90&gt;MAX('기사 리스트'!J:J),"",HYPERLINK(INDEX('기사 리스트'!C:C,MATCH(B90,'기사 리스트'!J:J,0)),INDEX('기사 리스트'!B:B,MATCH(B90,'기사 리스트'!J:J,0))))</f>
        <v/>
      </c>
      <c r="E90" s="267" t="str">
        <f t="shared" si="16"/>
        <v/>
      </c>
      <c r="F90" s="268" t="str">
        <f>IFERROR(IF(D90="","",VLOOKUP(RIGHT(VLOOKUP(D90,'기사 리스트'!B:C,2,FALSE),LEN(VLOOKUP(D90,'기사 리스트'!B:C,2,FALSE))-22),기사별유입!A:E,3,FALSE)),0)</f>
        <v/>
      </c>
      <c r="G90" s="267" t="str">
        <f t="shared" si="17"/>
        <v/>
      </c>
      <c r="H90" s="268" t="str">
        <f>IFERROR(IF(D90="","",VLOOKUP(RIGHT(VLOOKUP(D90,'기사 리스트'!B:C,2,FALSE),LEN(VLOOKUP(D90,'기사 리스트'!B:C,2,FALSE))-22),기사별유입!A:E,2,FALSE)),0)</f>
        <v/>
      </c>
      <c r="I90" s="267" t="str">
        <f t="shared" si="18"/>
        <v/>
      </c>
      <c r="J90" s="269" t="str">
        <f t="shared" si="14"/>
        <v/>
      </c>
      <c r="K90" s="267" t="str">
        <f t="shared" si="19"/>
        <v/>
      </c>
      <c r="L90" s="269" t="str">
        <f t="shared" si="15"/>
        <v/>
      </c>
      <c r="N90" s="123" t="str">
        <f>IFERROR(VLOOKUP(D90,'기사 리스트'!B:E,4,FALSE),"")</f>
        <v/>
      </c>
      <c r="O90" s="34"/>
    </row>
    <row r="91" spans="2:15">
      <c r="B91" s="265">
        <v>89</v>
      </c>
      <c r="C91" s="266" t="str">
        <f>IF(D91="","",INDEX('기사 리스트'!A:A,MATCH(B91,'기사 리스트'!J:J,0)))</f>
        <v/>
      </c>
      <c r="D91" s="267" t="str">
        <f>IF(B91&gt;MAX('기사 리스트'!J:J),"",HYPERLINK(INDEX('기사 리스트'!C:C,MATCH(B91,'기사 리스트'!J:J,0)),INDEX('기사 리스트'!B:B,MATCH(B91,'기사 리스트'!J:J,0))))</f>
        <v/>
      </c>
      <c r="E91" s="267" t="str">
        <f t="shared" si="16"/>
        <v/>
      </c>
      <c r="F91" s="268" t="str">
        <f>IFERROR(IF(D91="","",VLOOKUP(RIGHT(VLOOKUP(D91,'기사 리스트'!B:C,2,FALSE),LEN(VLOOKUP(D91,'기사 리스트'!B:C,2,FALSE))-22),기사별유입!A:E,3,FALSE)),0)</f>
        <v/>
      </c>
      <c r="G91" s="267" t="str">
        <f t="shared" si="17"/>
        <v/>
      </c>
      <c r="H91" s="268" t="str">
        <f>IFERROR(IF(D91="","",VLOOKUP(RIGHT(VLOOKUP(D91,'기사 리스트'!B:C,2,FALSE),LEN(VLOOKUP(D91,'기사 리스트'!B:C,2,FALSE))-22),기사별유입!A:E,2,FALSE)),0)</f>
        <v/>
      </c>
      <c r="I91" s="267" t="str">
        <f t="shared" si="18"/>
        <v/>
      </c>
      <c r="J91" s="269" t="str">
        <f t="shared" si="14"/>
        <v/>
      </c>
      <c r="K91" s="267" t="str">
        <f t="shared" si="19"/>
        <v/>
      </c>
      <c r="L91" s="269" t="str">
        <f t="shared" si="15"/>
        <v/>
      </c>
      <c r="N91" s="123" t="str">
        <f>IFERROR(VLOOKUP(D91,'기사 리스트'!B:E,4,FALSE),"")</f>
        <v/>
      </c>
      <c r="O91" s="34"/>
    </row>
    <row r="92" spans="2:15">
      <c r="B92" s="265">
        <v>90</v>
      </c>
      <c r="C92" s="266" t="str">
        <f>IF(D92="","",INDEX('기사 리스트'!A:A,MATCH(B92,'기사 리스트'!J:J,0)))</f>
        <v/>
      </c>
      <c r="D92" s="267" t="str">
        <f>IF(B92&gt;MAX('기사 리스트'!J:J),"",HYPERLINK(INDEX('기사 리스트'!C:C,MATCH(B92,'기사 리스트'!J:J,0)),INDEX('기사 리스트'!B:B,MATCH(B92,'기사 리스트'!J:J,0))))</f>
        <v/>
      </c>
      <c r="E92" s="267" t="str">
        <f t="shared" si="16"/>
        <v/>
      </c>
      <c r="F92" s="268" t="str">
        <f>IFERROR(IF(D92="","",VLOOKUP(RIGHT(VLOOKUP(D92,'기사 리스트'!B:C,2,FALSE),LEN(VLOOKUP(D92,'기사 리스트'!B:C,2,FALSE))-22),기사별유입!A:E,3,FALSE)),0)</f>
        <v/>
      </c>
      <c r="G92" s="267" t="str">
        <f t="shared" si="17"/>
        <v/>
      </c>
      <c r="H92" s="268" t="str">
        <f>IFERROR(IF(D92="","",VLOOKUP(RIGHT(VLOOKUP(D92,'기사 리스트'!B:C,2,FALSE),LEN(VLOOKUP(D92,'기사 리스트'!B:C,2,FALSE))-22),기사별유입!A:E,2,FALSE)),0)</f>
        <v/>
      </c>
      <c r="I92" s="267" t="str">
        <f t="shared" si="18"/>
        <v/>
      </c>
      <c r="J92" s="269" t="str">
        <f t="shared" si="14"/>
        <v/>
      </c>
      <c r="K92" s="267" t="str">
        <f t="shared" si="19"/>
        <v/>
      </c>
      <c r="L92" s="269" t="str">
        <f t="shared" si="15"/>
        <v/>
      </c>
      <c r="N92" s="123" t="str">
        <f>IFERROR(VLOOKUP(D92,'기사 리스트'!B:E,4,FALSE),"")</f>
        <v/>
      </c>
      <c r="O92" s="34"/>
    </row>
    <row r="93" spans="2:15">
      <c r="B93" s="265">
        <v>91</v>
      </c>
      <c r="C93" s="266" t="str">
        <f>IF(D93="","",INDEX('기사 리스트'!A:A,MATCH(B93,'기사 리스트'!J:J,0)))</f>
        <v/>
      </c>
      <c r="D93" s="267" t="str">
        <f>IF(B93&gt;MAX('기사 리스트'!J:J),"",HYPERLINK(INDEX('기사 리스트'!C:C,MATCH(B93,'기사 리스트'!J:J,0)),INDEX('기사 리스트'!B:B,MATCH(B93,'기사 리스트'!J:J,0))))</f>
        <v/>
      </c>
      <c r="E93" s="267" t="str">
        <f t="shared" si="16"/>
        <v/>
      </c>
      <c r="F93" s="268" t="str">
        <f>IFERROR(IF(D93="","",VLOOKUP(RIGHT(VLOOKUP(D93,'기사 리스트'!B:C,2,FALSE),LEN(VLOOKUP(D93,'기사 리스트'!B:C,2,FALSE))-22),기사별유입!A:E,3,FALSE)),0)</f>
        <v/>
      </c>
      <c r="G93" s="267" t="str">
        <f t="shared" si="17"/>
        <v/>
      </c>
      <c r="H93" s="268" t="str">
        <f>IFERROR(IF(D93="","",VLOOKUP(RIGHT(VLOOKUP(D93,'기사 리스트'!B:C,2,FALSE),LEN(VLOOKUP(D93,'기사 리스트'!B:C,2,FALSE))-22),기사별유입!A:E,2,FALSE)),0)</f>
        <v/>
      </c>
      <c r="I93" s="267" t="str">
        <f t="shared" si="18"/>
        <v/>
      </c>
      <c r="J93" s="269" t="str">
        <f t="shared" si="14"/>
        <v/>
      </c>
      <c r="K93" s="267" t="str">
        <f t="shared" si="19"/>
        <v/>
      </c>
      <c r="L93" s="269" t="str">
        <f t="shared" si="15"/>
        <v/>
      </c>
      <c r="N93" s="123" t="str">
        <f>IFERROR(VLOOKUP(D93,'기사 리스트'!B:E,4,FALSE),"")</f>
        <v/>
      </c>
      <c r="O93" s="34"/>
    </row>
    <row r="94" spans="2:15">
      <c r="B94" s="265">
        <v>92</v>
      </c>
      <c r="C94" s="266" t="str">
        <f>IF(D94="","",INDEX('기사 리스트'!A:A,MATCH(B94,'기사 리스트'!J:J,0)))</f>
        <v/>
      </c>
      <c r="D94" s="267" t="str">
        <f>IF(B94&gt;MAX('기사 리스트'!J:J),"",HYPERLINK(INDEX('기사 리스트'!C:C,MATCH(B94,'기사 리스트'!J:J,0)),INDEX('기사 리스트'!B:B,MATCH(B94,'기사 리스트'!J:J,0))))</f>
        <v/>
      </c>
      <c r="E94" s="267" t="str">
        <f t="shared" si="16"/>
        <v/>
      </c>
      <c r="F94" s="268" t="str">
        <f>IFERROR(IF(D94="","",VLOOKUP(RIGHT(VLOOKUP(D94,'기사 리스트'!B:C,2,FALSE),LEN(VLOOKUP(D94,'기사 리스트'!B:C,2,FALSE))-22),기사별유입!A:E,3,FALSE)),0)</f>
        <v/>
      </c>
      <c r="G94" s="267" t="str">
        <f t="shared" si="17"/>
        <v/>
      </c>
      <c r="H94" s="268" t="str">
        <f>IFERROR(IF(D94="","",VLOOKUP(RIGHT(VLOOKUP(D94,'기사 리스트'!B:C,2,FALSE),LEN(VLOOKUP(D94,'기사 리스트'!B:C,2,FALSE))-22),기사별유입!A:E,2,FALSE)),0)</f>
        <v/>
      </c>
      <c r="I94" s="267" t="str">
        <f t="shared" si="18"/>
        <v/>
      </c>
      <c r="J94" s="269" t="str">
        <f t="shared" si="14"/>
        <v/>
      </c>
      <c r="K94" s="267" t="str">
        <f t="shared" si="19"/>
        <v/>
      </c>
      <c r="L94" s="269" t="str">
        <f t="shared" si="15"/>
        <v/>
      </c>
      <c r="N94" s="123" t="str">
        <f>IFERROR(VLOOKUP(D94,'기사 리스트'!B:E,4,FALSE),"")</f>
        <v/>
      </c>
      <c r="O94" s="34"/>
    </row>
    <row r="95" spans="2:15">
      <c r="B95" s="265">
        <v>93</v>
      </c>
      <c r="C95" s="266" t="str">
        <f>IF(D95="","",INDEX('기사 리스트'!A:A,MATCH(B95,'기사 리스트'!J:J,0)))</f>
        <v/>
      </c>
      <c r="D95" s="267" t="str">
        <f>IF(B95&gt;MAX('기사 리스트'!J:J),"",HYPERLINK(INDEX('기사 리스트'!C:C,MATCH(B95,'기사 리스트'!J:J,0)),INDEX('기사 리스트'!B:B,MATCH(B95,'기사 리스트'!J:J,0))))</f>
        <v/>
      </c>
      <c r="E95" s="267" t="str">
        <f t="shared" si="16"/>
        <v/>
      </c>
      <c r="F95" s="268" t="str">
        <f>IFERROR(IF(D95="","",VLOOKUP(RIGHT(VLOOKUP(D95,'기사 리스트'!B:C,2,FALSE),LEN(VLOOKUP(D95,'기사 리스트'!B:C,2,FALSE))-22),기사별유입!A:E,3,FALSE)),0)</f>
        <v/>
      </c>
      <c r="G95" s="267" t="str">
        <f t="shared" si="17"/>
        <v/>
      </c>
      <c r="H95" s="268" t="str">
        <f>IFERROR(IF(D95="","",VLOOKUP(RIGHT(VLOOKUP(D95,'기사 리스트'!B:C,2,FALSE),LEN(VLOOKUP(D95,'기사 리스트'!B:C,2,FALSE))-22),기사별유입!A:E,2,FALSE)),0)</f>
        <v/>
      </c>
      <c r="I95" s="267" t="str">
        <f t="shared" si="18"/>
        <v/>
      </c>
      <c r="J95" s="269" t="str">
        <f t="shared" si="14"/>
        <v/>
      </c>
      <c r="K95" s="267" t="str">
        <f t="shared" si="19"/>
        <v/>
      </c>
      <c r="L95" s="269" t="str">
        <f t="shared" si="15"/>
        <v/>
      </c>
      <c r="N95" s="123" t="str">
        <f>IFERROR(VLOOKUP(D95,'기사 리스트'!B:E,4,FALSE),"")</f>
        <v/>
      </c>
      <c r="O95" s="34"/>
    </row>
    <row r="96" spans="2:15">
      <c r="B96" s="265">
        <v>94</v>
      </c>
      <c r="C96" s="266" t="str">
        <f>IF(D96="","",INDEX('기사 리스트'!A:A,MATCH(B96,'기사 리스트'!J:J,0)))</f>
        <v/>
      </c>
      <c r="D96" s="267" t="str">
        <f>IF(B96&gt;MAX('기사 리스트'!J:J),"",HYPERLINK(INDEX('기사 리스트'!C:C,MATCH(B96,'기사 리스트'!J:J,0)),INDEX('기사 리스트'!B:B,MATCH(B96,'기사 리스트'!J:J,0))))</f>
        <v/>
      </c>
      <c r="E96" s="267" t="str">
        <f t="shared" si="16"/>
        <v/>
      </c>
      <c r="F96" s="268" t="str">
        <f>IFERROR(IF(D96="","",VLOOKUP(RIGHT(VLOOKUP(D96,'기사 리스트'!B:C,2,FALSE),LEN(VLOOKUP(D96,'기사 리스트'!B:C,2,FALSE))-22),기사별유입!A:E,3,FALSE)),0)</f>
        <v/>
      </c>
      <c r="G96" s="267" t="str">
        <f t="shared" si="17"/>
        <v/>
      </c>
      <c r="H96" s="268" t="str">
        <f>IFERROR(IF(D96="","",VLOOKUP(RIGHT(VLOOKUP(D96,'기사 리스트'!B:C,2,FALSE),LEN(VLOOKUP(D96,'기사 리스트'!B:C,2,FALSE))-22),기사별유입!A:E,2,FALSE)),0)</f>
        <v/>
      </c>
      <c r="I96" s="267" t="str">
        <f t="shared" si="18"/>
        <v/>
      </c>
      <c r="J96" s="269" t="str">
        <f t="shared" si="14"/>
        <v/>
      </c>
      <c r="K96" s="267" t="str">
        <f t="shared" si="19"/>
        <v/>
      </c>
      <c r="L96" s="269" t="str">
        <f t="shared" si="15"/>
        <v/>
      </c>
      <c r="N96" s="123" t="str">
        <f>IFERROR(VLOOKUP(D96,'기사 리스트'!B:E,4,FALSE),"")</f>
        <v/>
      </c>
      <c r="O96" s="34"/>
    </row>
    <row r="97" spans="2:15">
      <c r="B97" s="265">
        <v>95</v>
      </c>
      <c r="C97" s="266" t="str">
        <f>IF(D97="","",INDEX('기사 리스트'!A:A,MATCH(B97,'기사 리스트'!J:J,0)))</f>
        <v/>
      </c>
      <c r="D97" s="267" t="str">
        <f>IF(B97&gt;MAX('기사 리스트'!J:J),"",HYPERLINK(INDEX('기사 리스트'!C:C,MATCH(B97,'기사 리스트'!J:J,0)),INDEX('기사 리스트'!B:B,MATCH(B97,'기사 리스트'!J:J,0))))</f>
        <v/>
      </c>
      <c r="E97" s="267" t="str">
        <f t="shared" si="16"/>
        <v/>
      </c>
      <c r="F97" s="268" t="str">
        <f>IFERROR(IF(D97="","",VLOOKUP(RIGHT(VLOOKUP(D97,'기사 리스트'!B:C,2,FALSE),LEN(VLOOKUP(D97,'기사 리스트'!B:C,2,FALSE))-22),기사별유입!A:E,3,FALSE)),0)</f>
        <v/>
      </c>
      <c r="G97" s="267" t="str">
        <f t="shared" si="17"/>
        <v/>
      </c>
      <c r="H97" s="268" t="str">
        <f>IFERROR(IF(D97="","",VLOOKUP(RIGHT(VLOOKUP(D97,'기사 리스트'!B:C,2,FALSE),LEN(VLOOKUP(D97,'기사 리스트'!B:C,2,FALSE))-22),기사별유입!A:E,2,FALSE)),0)</f>
        <v/>
      </c>
      <c r="I97" s="267" t="str">
        <f t="shared" si="18"/>
        <v/>
      </c>
      <c r="J97" s="269" t="str">
        <f t="shared" si="14"/>
        <v/>
      </c>
      <c r="K97" s="267" t="str">
        <f t="shared" si="19"/>
        <v/>
      </c>
      <c r="L97" s="269" t="str">
        <f t="shared" si="15"/>
        <v/>
      </c>
      <c r="N97" s="123" t="str">
        <f>IFERROR(VLOOKUP(D97,'기사 리스트'!B:E,4,FALSE),"")</f>
        <v/>
      </c>
      <c r="O97" s="34"/>
    </row>
    <row r="98" spans="2:15">
      <c r="B98" s="265">
        <v>96</v>
      </c>
      <c r="C98" s="266" t="str">
        <f>IF(D98="","",INDEX('기사 리스트'!A:A,MATCH(B98,'기사 리스트'!J:J,0)))</f>
        <v/>
      </c>
      <c r="D98" s="267" t="str">
        <f>IF(B98&gt;MAX('기사 리스트'!J:J),"",HYPERLINK(INDEX('기사 리스트'!C:C,MATCH(B98,'기사 리스트'!J:J,0)),INDEX('기사 리스트'!B:B,MATCH(B98,'기사 리스트'!J:J,0))))</f>
        <v/>
      </c>
      <c r="E98" s="267" t="str">
        <f t="shared" si="16"/>
        <v/>
      </c>
      <c r="F98" s="268" t="str">
        <f>IFERROR(IF(D98="","",VLOOKUP(RIGHT(VLOOKUP(D98,'기사 리스트'!B:C,2,FALSE),LEN(VLOOKUP(D98,'기사 리스트'!B:C,2,FALSE))-22),기사별유입!A:E,3,FALSE)),0)</f>
        <v/>
      </c>
      <c r="G98" s="267" t="str">
        <f t="shared" si="17"/>
        <v/>
      </c>
      <c r="H98" s="268" t="str">
        <f>IFERROR(IF(D98="","",VLOOKUP(RIGHT(VLOOKUP(D98,'기사 리스트'!B:C,2,FALSE),LEN(VLOOKUP(D98,'기사 리스트'!B:C,2,FALSE))-22),기사별유입!A:E,2,FALSE)),0)</f>
        <v/>
      </c>
      <c r="I98" s="267" t="str">
        <f t="shared" si="18"/>
        <v/>
      </c>
      <c r="J98" s="269" t="str">
        <f t="shared" si="14"/>
        <v/>
      </c>
      <c r="K98" s="267" t="str">
        <f t="shared" si="19"/>
        <v/>
      </c>
      <c r="L98" s="269" t="str">
        <f t="shared" si="15"/>
        <v/>
      </c>
      <c r="N98" s="123" t="str">
        <f>IFERROR(VLOOKUP(D98,'기사 리스트'!B:E,4,FALSE),"")</f>
        <v/>
      </c>
      <c r="O98" s="34"/>
    </row>
    <row r="99" spans="2:15">
      <c r="B99" s="265">
        <v>97</v>
      </c>
      <c r="C99" s="266" t="str">
        <f>IF(D99="","",INDEX('기사 리스트'!A:A,MATCH(B99,'기사 리스트'!J:J,0)))</f>
        <v/>
      </c>
      <c r="D99" s="267" t="str">
        <f>IF(B99&gt;MAX('기사 리스트'!J:J),"",HYPERLINK(INDEX('기사 리스트'!C:C,MATCH(B99,'기사 리스트'!J:J,0)),INDEX('기사 리스트'!B:B,MATCH(B99,'기사 리스트'!J:J,0))))</f>
        <v/>
      </c>
      <c r="E99" s="267" t="str">
        <f t="shared" si="16"/>
        <v/>
      </c>
      <c r="F99" s="268" t="str">
        <f>IFERROR(IF(D99="","",VLOOKUP(RIGHT(VLOOKUP(D99,'기사 리스트'!B:C,2,FALSE),LEN(VLOOKUP(D99,'기사 리스트'!B:C,2,FALSE))-22),기사별유입!A:E,3,FALSE)),0)</f>
        <v/>
      </c>
      <c r="G99" s="267" t="str">
        <f t="shared" si="17"/>
        <v/>
      </c>
      <c r="H99" s="268" t="str">
        <f>IFERROR(IF(D99="","",VLOOKUP(RIGHT(VLOOKUP(D99,'기사 리스트'!B:C,2,FALSE),LEN(VLOOKUP(D99,'기사 리스트'!B:C,2,FALSE))-22),기사별유입!A:E,2,FALSE)),0)</f>
        <v/>
      </c>
      <c r="I99" s="267" t="str">
        <f t="shared" si="18"/>
        <v/>
      </c>
      <c r="J99" s="269" t="str">
        <f t="shared" si="14"/>
        <v/>
      </c>
      <c r="K99" s="267" t="str">
        <f t="shared" si="19"/>
        <v/>
      </c>
      <c r="L99" s="269" t="str">
        <f t="shared" si="15"/>
        <v/>
      </c>
      <c r="N99" s="123" t="str">
        <f>IFERROR(VLOOKUP(D99,'기사 리스트'!B:E,4,FALSE),"")</f>
        <v/>
      </c>
      <c r="O99" s="34"/>
    </row>
    <row r="100" spans="2:15">
      <c r="B100" s="265">
        <v>98</v>
      </c>
      <c r="C100" s="266" t="str">
        <f>IF(D100="","",INDEX('기사 리스트'!A:A,MATCH(B100,'기사 리스트'!J:J,0)))</f>
        <v/>
      </c>
      <c r="D100" s="267" t="str">
        <f>IF(B100&gt;MAX('기사 리스트'!J:J),"",HYPERLINK(INDEX('기사 리스트'!C:C,MATCH(B100,'기사 리스트'!J:J,0)),INDEX('기사 리스트'!B:B,MATCH(B100,'기사 리스트'!J:J,0))))</f>
        <v/>
      </c>
      <c r="E100" s="267" t="str">
        <f t="shared" si="16"/>
        <v/>
      </c>
      <c r="F100" s="268" t="str">
        <f>IFERROR(IF(D100="","",VLOOKUP(RIGHT(VLOOKUP(D100,'기사 리스트'!B:C,2,FALSE),LEN(VLOOKUP(D100,'기사 리스트'!B:C,2,FALSE))-22),기사별유입!A:E,3,FALSE)),0)</f>
        <v/>
      </c>
      <c r="G100" s="267" t="str">
        <f t="shared" si="17"/>
        <v/>
      </c>
      <c r="H100" s="268" t="str">
        <f>IFERROR(IF(D100="","",VLOOKUP(RIGHT(VLOOKUP(D100,'기사 리스트'!B:C,2,FALSE),LEN(VLOOKUP(D100,'기사 리스트'!B:C,2,FALSE))-22),기사별유입!A:E,2,FALSE)),0)</f>
        <v/>
      </c>
      <c r="I100" s="267" t="str">
        <f t="shared" si="18"/>
        <v/>
      </c>
      <c r="J100" s="269" t="str">
        <f t="shared" si="14"/>
        <v/>
      </c>
      <c r="K100" s="267" t="str">
        <f t="shared" si="19"/>
        <v/>
      </c>
      <c r="L100" s="269" t="str">
        <f t="shared" si="15"/>
        <v/>
      </c>
      <c r="N100" s="123" t="str">
        <f>IFERROR(VLOOKUP(D100,'기사 리스트'!B:E,4,FALSE),"")</f>
        <v/>
      </c>
      <c r="O100" s="34"/>
    </row>
    <row r="101" spans="2:15">
      <c r="B101" s="265">
        <v>99</v>
      </c>
      <c r="C101" s="266" t="str">
        <f>IF(D101="","",INDEX('기사 리스트'!A:A,MATCH(B101,'기사 리스트'!J:J,0)))</f>
        <v/>
      </c>
      <c r="D101" s="267" t="str">
        <f>IF(B101&gt;MAX('기사 리스트'!J:J),"",HYPERLINK(INDEX('기사 리스트'!C:C,MATCH(B101,'기사 리스트'!J:J,0)),INDEX('기사 리스트'!B:B,MATCH(B101,'기사 리스트'!J:J,0))))</f>
        <v/>
      </c>
      <c r="E101" s="267" t="str">
        <f t="shared" si="16"/>
        <v/>
      </c>
      <c r="F101" s="268" t="str">
        <f>IFERROR(IF(D101="","",VLOOKUP(RIGHT(VLOOKUP(D101,'기사 리스트'!B:C,2,FALSE),LEN(VLOOKUP(D101,'기사 리스트'!B:C,2,FALSE))-22),기사별유입!A:E,3,FALSE)),0)</f>
        <v/>
      </c>
      <c r="G101" s="267" t="str">
        <f t="shared" si="17"/>
        <v/>
      </c>
      <c r="H101" s="268" t="str">
        <f>IFERROR(IF(D101="","",VLOOKUP(RIGHT(VLOOKUP(D101,'기사 리스트'!B:C,2,FALSE),LEN(VLOOKUP(D101,'기사 리스트'!B:C,2,FALSE))-22),기사별유입!A:E,2,FALSE)),0)</f>
        <v/>
      </c>
      <c r="I101" s="267" t="str">
        <f t="shared" si="18"/>
        <v/>
      </c>
      <c r="J101" s="269" t="str">
        <f t="shared" si="14"/>
        <v/>
      </c>
      <c r="K101" s="267" t="str">
        <f t="shared" si="19"/>
        <v/>
      </c>
      <c r="L101" s="269" t="str">
        <f t="shared" si="15"/>
        <v/>
      </c>
      <c r="N101" s="123" t="str">
        <f>IFERROR(VLOOKUP(D101,'기사 리스트'!B:E,4,FALSE),"")</f>
        <v/>
      </c>
      <c r="O101" s="34"/>
    </row>
    <row r="102" spans="2:15">
      <c r="B102" s="265">
        <v>100</v>
      </c>
      <c r="C102" s="266" t="str">
        <f>IF(D102="","",INDEX('기사 리스트'!A:A,MATCH(B102,'기사 리스트'!J:J,0)))</f>
        <v/>
      </c>
      <c r="D102" s="267" t="str">
        <f>IF(B102&gt;MAX('기사 리스트'!J:J),"",HYPERLINK(INDEX('기사 리스트'!C:C,MATCH(B102,'기사 리스트'!J:J,0)),INDEX('기사 리스트'!B:B,MATCH(B102,'기사 리스트'!J:J,0))))</f>
        <v/>
      </c>
      <c r="E102" s="267" t="str">
        <f t="shared" si="16"/>
        <v/>
      </c>
      <c r="F102" s="268" t="str">
        <f>IFERROR(IF(D102="","",VLOOKUP(RIGHT(VLOOKUP(D102,'기사 리스트'!B:C,2,FALSE),LEN(VLOOKUP(D102,'기사 리스트'!B:C,2,FALSE))-22),기사별유입!A:E,3,FALSE)),0)</f>
        <v/>
      </c>
      <c r="G102" s="267" t="str">
        <f t="shared" si="17"/>
        <v/>
      </c>
      <c r="H102" s="268" t="str">
        <f>IFERROR(IF(D102="","",VLOOKUP(RIGHT(VLOOKUP(D102,'기사 리스트'!B:C,2,FALSE),LEN(VLOOKUP(D102,'기사 리스트'!B:C,2,FALSE))-22),기사별유입!A:E,2,FALSE)),0)</f>
        <v/>
      </c>
      <c r="I102" s="267" t="str">
        <f t="shared" si="18"/>
        <v/>
      </c>
      <c r="J102" s="269" t="str">
        <f t="shared" si="14"/>
        <v/>
      </c>
      <c r="K102" s="267" t="str">
        <f t="shared" si="19"/>
        <v/>
      </c>
      <c r="L102" s="269" t="str">
        <f t="shared" si="15"/>
        <v/>
      </c>
      <c r="N102" s="123" t="str">
        <f>IFERROR(VLOOKUP(D102,'기사 리스트'!B:E,4,FALSE),"")</f>
        <v/>
      </c>
      <c r="O102" s="34"/>
    </row>
  </sheetData>
  <phoneticPr fontId="1" type="noConversion"/>
  <conditionalFormatting sqref="D3:L102">
    <cfRule type="expression" dxfId="15" priority="2">
      <formula>_xlfn.ISFORMULA(D3)=FALSE</formula>
    </cfRule>
  </conditionalFormatting>
  <conditionalFormatting sqref="C3:C102">
    <cfRule type="expression" dxfId="14" priority="1">
      <formula>_xlfn.ISFORMULA(C3)=FALSE</formula>
    </cfRule>
  </conditionalFormatting>
  <pageMargins left="0.7" right="0.7" top="0.75" bottom="0.75" header="0.3" footer="0.3"/>
  <pageSetup paperSize="9" orientation="portrait" r:id="rId1"/>
  <ignoredErrors>
    <ignoredError sqref="F1:F1048576 H1:H1048576 J1:J104857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T102"/>
  <sheetViews>
    <sheetView zoomScaleNormal="100" workbookViewId="0">
      <selection activeCell="M15" sqref="M15"/>
    </sheetView>
  </sheetViews>
  <sheetFormatPr defaultRowHeight="16.5"/>
  <cols>
    <col min="3" max="3" width="14.125" customWidth="1"/>
    <col min="4" max="4" width="93.125" customWidth="1"/>
    <col min="5" max="5" width="8.625" customWidth="1"/>
    <col min="14" max="14" width="9.625" bestFit="1" customWidth="1"/>
    <col min="15" max="15" width="13" bestFit="1" customWidth="1"/>
    <col min="16" max="16" width="13.125" bestFit="1" customWidth="1"/>
    <col min="17" max="20" width="10.75" customWidth="1"/>
  </cols>
  <sheetData>
    <row r="1" spans="1:20">
      <c r="A1" s="221" t="s">
        <v>61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</row>
    <row r="2" spans="1:20">
      <c r="A2" s="221"/>
      <c r="B2" s="308" t="s">
        <v>55</v>
      </c>
      <c r="C2" s="308" t="s">
        <v>47</v>
      </c>
      <c r="D2" s="308" t="s">
        <v>56</v>
      </c>
      <c r="E2" s="308"/>
      <c r="F2" s="308" t="s">
        <v>57</v>
      </c>
      <c r="G2" s="308"/>
      <c r="H2" s="308" t="s">
        <v>58</v>
      </c>
      <c r="I2" s="308"/>
      <c r="J2" s="308" t="s">
        <v>59</v>
      </c>
      <c r="K2" s="308"/>
      <c r="L2" s="308" t="s">
        <v>60</v>
      </c>
      <c r="N2" s="84" t="s">
        <v>706</v>
      </c>
    </row>
    <row r="3" spans="1:20">
      <c r="A3" s="221"/>
      <c r="B3" s="309">
        <v>1</v>
      </c>
      <c r="C3" s="266">
        <f>IF(D3="","",INDEX('기사 리스트'!A:A,MATCH(B3,'기사 리스트'!H:H,0)))</f>
        <v>45538</v>
      </c>
      <c r="D3" s="267" t="str">
        <f>IF(B3&gt;MAX('기사 리스트'!H:H),"",HYPERLINK(INDEX('기사 리스트'!C:C,MATCH(B3,'기사 리스트'!H:H,0)),INDEX('기사 리스트'!B:B,MATCH(B3,'기사 리스트'!H:H,0))))</f>
        <v>손때 묻어 누렇게 변한 케이스? 누군가 밟아서 하얗게 변한 의자? 정말 우리가 잘못 관리한 걸까?</v>
      </c>
      <c r="E3" s="267">
        <f>IFERROR(IF(RANK(F3, F$3:F$102) &lt;= 3, RANK(F3, F$3:F$102), ""), "")</f>
        <v>1</v>
      </c>
      <c r="F3" s="268">
        <f>IFERROR(IF(D3="","",VLOOKUP(RIGHT(VLOOKUP(D3,'기사 리스트'!B:C,2,FALSE),LEN(VLOOKUP(D3,'기사 리스트'!B:C,2,FALSE))-22),기사별유입!A:E,3,FALSE)),0)</f>
        <v>998</v>
      </c>
      <c r="G3" s="268">
        <f>IFERROR(IF(RANK(H3, H$3:H$102) &lt;= 3, RANK(H3, H$3:H$102), ""), "")</f>
        <v>1</v>
      </c>
      <c r="H3" s="268">
        <f>IFERROR(IF(D3="","",VLOOKUP(RIGHT(VLOOKUP(D3,'기사 리스트'!B:C,2,FALSE),LEN(VLOOKUP(D3,'기사 리스트'!B:C,2,FALSE))-22),기사별유입!A:E,2,FALSE)),0)</f>
        <v>1087</v>
      </c>
      <c r="I3" s="268">
        <f>IFERROR(IF(RANK(J3, J$3:J$102) &lt;= 3, RANK(J3, J$3:J$102), ""), "")</f>
        <v>2</v>
      </c>
      <c r="J3" s="269">
        <f t="shared" ref="J3" si="0">IFERROR(F3/_xlfn.DAYS(EOMONTH(C3,0),C3-1),"")</f>
        <v>35.642857142857146</v>
      </c>
      <c r="K3" s="268">
        <f>IFERROR(IF(RANK(L3, L$3:L$102) &lt;= 3, RANK(L3, L$3:L$102), ""), "")</f>
        <v>2</v>
      </c>
      <c r="L3" s="269">
        <f t="shared" ref="L3" si="1">IFERROR(H3/_xlfn.DAYS(EOMONTH(C3,0),C3-1),"")</f>
        <v>38.821428571428569</v>
      </c>
      <c r="N3" s="123">
        <f>IFERROR(VLOOKUP(D3,'기사 리스트'!B:E,4,FALSE),"")</f>
        <v>0</v>
      </c>
    </row>
    <row r="4" spans="1:20">
      <c r="A4" s="221"/>
      <c r="B4" s="309">
        <v>2</v>
      </c>
      <c r="C4" s="266">
        <f>IF(D4="","",INDEX('기사 리스트'!A:A,MATCH(B4,'기사 리스트'!H:H,0)))</f>
        <v>45541</v>
      </c>
      <c r="D4" s="267" t="str">
        <f>IF(B4&gt;MAX('기사 리스트'!H:H),"",HYPERLINK(INDEX('기사 리스트'!C:C,MATCH(B4,'기사 리스트'!H:H,0)),INDEX('기사 리스트'!B:B,MATCH(B4,'기사 리스트'!H:H,0))))</f>
        <v>배터리 소재 전문가이자 반려견 사진작가? SK아이이테크놀로지 폴란드 법인 구성원, ‘우카시 그루젠(Łukasz Grudzień)’의 행복한 이중생활!</v>
      </c>
      <c r="E4" s="267">
        <f t="shared" ref="E4:E67" si="2">IFERROR(IF(RANK(F4, F$3:F$102) &lt;= 3, RANK(F4, F$3:F$102), ""), "")</f>
        <v>3</v>
      </c>
      <c r="F4" s="268">
        <f>IFERROR(IF(D4="","",VLOOKUP(RIGHT(VLOOKUP(D4,'기사 리스트'!B:C,2,FALSE),LEN(VLOOKUP(D4,'기사 리스트'!B:C,2,FALSE))-22),기사별유입!A:E,3,FALSE)),0)</f>
        <v>190</v>
      </c>
      <c r="G4" s="268">
        <f t="shared" ref="G4:G67" si="3">IFERROR(IF(RANK(H4, H$3:H$102) &lt;= 3, RANK(H4, H$3:H$102), ""), "")</f>
        <v>3</v>
      </c>
      <c r="H4" s="268">
        <f>IFERROR(IF(D4="","",VLOOKUP(RIGHT(VLOOKUP(D4,'기사 리스트'!B:C,2,FALSE),LEN(VLOOKUP(D4,'기사 리스트'!B:C,2,FALSE))-22),기사별유입!A:E,2,FALSE)),0)</f>
        <v>225</v>
      </c>
      <c r="I4" s="268">
        <f t="shared" ref="I4:I67" si="4">IFERROR(IF(RANK(J4, J$3:J$102) &lt;= 3, RANK(J4, J$3:J$102), ""), "")</f>
        <v>3</v>
      </c>
      <c r="J4" s="269">
        <f t="shared" ref="J4:J67" si="5">IFERROR(F4/_xlfn.DAYS(EOMONTH(C4,0),C4-1),"")</f>
        <v>7.6</v>
      </c>
      <c r="K4" s="268">
        <f t="shared" ref="K4:K67" si="6">IFERROR(IF(RANK(L4, L$3:L$102) &lt;= 3, RANK(L4, L$3:L$102), ""), "")</f>
        <v>3</v>
      </c>
      <c r="L4" s="269">
        <f t="shared" ref="L4:L67" si="7">IFERROR(H4/_xlfn.DAYS(EOMONTH(C4,0),C4-1),"")</f>
        <v>9</v>
      </c>
      <c r="N4" s="123">
        <f>IFERROR(VLOOKUP(D4,'기사 리스트'!B:E,4,FALSE),"")</f>
        <v>0</v>
      </c>
    </row>
    <row r="5" spans="1:20" ht="17.25" thickBot="1">
      <c r="A5" s="221"/>
      <c r="B5" s="309">
        <v>3</v>
      </c>
      <c r="C5" s="266">
        <f>IF(D5="","",INDEX('기사 리스트'!A:A,MATCH(B5,'기사 리스트'!H:H,0)))</f>
        <v>45559</v>
      </c>
      <c r="D5" s="267" t="str">
        <f>IF(B5&gt;MAX('기사 리스트'!H:H),"",HYPERLINK(INDEX('기사 리스트'!C:C,MATCH(B5,'기사 리스트'!H:H,0)),INDEX('기사 리스트'!B:B,MATCH(B5,'기사 리스트'!H:H,0))))</f>
        <v>[SKinno Tech] 더 안전하고 편리한 주행을 책임지는 주인공! 아스팔트(Asphalt)</v>
      </c>
      <c r="E5" s="267" t="str">
        <f t="shared" si="2"/>
        <v/>
      </c>
      <c r="F5" s="268">
        <f>IFERROR(IF(D5="","",VLOOKUP(RIGHT(VLOOKUP(D5,'기사 리스트'!B:C,2,FALSE),LEN(VLOOKUP(D5,'기사 리스트'!B:C,2,FALSE))-22),기사별유입!A:E,3,FALSE)),0)</f>
        <v>48</v>
      </c>
      <c r="G5" s="268" t="str">
        <f t="shared" si="3"/>
        <v/>
      </c>
      <c r="H5" s="268">
        <f>IFERROR(IF(D5="","",VLOOKUP(RIGHT(VLOOKUP(D5,'기사 리스트'!B:C,2,FALSE),LEN(VLOOKUP(D5,'기사 리스트'!B:C,2,FALSE))-22),기사별유입!A:E,2,FALSE)),0)</f>
        <v>62</v>
      </c>
      <c r="I5" s="268" t="str">
        <f t="shared" si="4"/>
        <v/>
      </c>
      <c r="J5" s="269">
        <f t="shared" si="5"/>
        <v>6.8571428571428568</v>
      </c>
      <c r="K5" s="268" t="str">
        <f t="shared" si="6"/>
        <v/>
      </c>
      <c r="L5" s="269">
        <f t="shared" si="7"/>
        <v>8.8571428571428577</v>
      </c>
      <c r="N5" s="123">
        <f>IFERROR(VLOOKUP(D5,'기사 리스트'!B:E,4,FALSE),"")</f>
        <v>0</v>
      </c>
      <c r="Q5" s="24" t="str">
        <f>IF(Q7=0,"",RANK(Q7,$Q$7:$T$7,0)+COUNTIF($Q$7:Q$7,Q7)-1)</f>
        <v/>
      </c>
      <c r="R5" s="24" t="str">
        <f>IF(R7=0,"",RANK(R7,$Q$7:$T$7,0)+COUNTIF($Q$7:R$7,R7)-1)</f>
        <v/>
      </c>
      <c r="S5" s="24" t="str">
        <f>IF(S7=0,"",RANK(S7,$Q$7:$T$7,0)+COUNTIF($Q$7:S$7,S7)-1)</f>
        <v/>
      </c>
      <c r="T5" s="24" t="str">
        <f>IF(T7=0,"",RANK(T7,$Q$7:$T$7,0)+COUNTIF($Q$7:T$7,T7)-1)</f>
        <v/>
      </c>
    </row>
    <row r="6" spans="1:20">
      <c r="A6" s="221"/>
      <c r="B6" s="309">
        <v>4</v>
      </c>
      <c r="C6" s="266">
        <f>IF(D6="","",INDEX('기사 리스트'!A:A,MATCH(B6,'기사 리스트'!H:H,0)))</f>
        <v>45561</v>
      </c>
      <c r="D6" s="267" t="str">
        <f>IF(B6&gt;MAX('기사 리스트'!H:H),"",HYPERLINK(INDEX('기사 리스트'!C:C,MATCH(B6,'기사 리스트'!H:H,0)),INDEX('기사 리스트'!B:B,MATCH(B6,'기사 리스트'!H:H,0))))</f>
        <v>“소원을 말해봐♬” 아이의 소중한 꿈을 현실로 만드는 위시 메이커(Wish Maker)</v>
      </c>
      <c r="E6" s="267">
        <f t="shared" si="2"/>
        <v>2</v>
      </c>
      <c r="F6" s="268">
        <f>IFERROR(IF(D6="","",VLOOKUP(RIGHT(VLOOKUP(D6,'기사 리스트'!B:C,2,FALSE),LEN(VLOOKUP(D6,'기사 리스트'!B:C,2,FALSE))-22),기사별유입!A:E,3,FALSE)),0)</f>
        <v>362</v>
      </c>
      <c r="G6" s="268">
        <f t="shared" si="3"/>
        <v>2</v>
      </c>
      <c r="H6" s="268">
        <f>IFERROR(IF(D6="","",VLOOKUP(RIGHT(VLOOKUP(D6,'기사 리스트'!B:C,2,FALSE),LEN(VLOOKUP(D6,'기사 리스트'!B:C,2,FALSE))-22),기사별유입!A:E,2,FALSE)),0)</f>
        <v>442</v>
      </c>
      <c r="I6" s="268">
        <f t="shared" si="4"/>
        <v>1</v>
      </c>
      <c r="J6" s="269">
        <f t="shared" si="5"/>
        <v>72.400000000000006</v>
      </c>
      <c r="K6" s="268">
        <f t="shared" si="6"/>
        <v>1</v>
      </c>
      <c r="L6" s="269">
        <f t="shared" si="7"/>
        <v>88.4</v>
      </c>
      <c r="N6" s="123">
        <f>IFERROR(VLOOKUP(D6,'기사 리스트'!B:E,4,FALSE),"")</f>
        <v>0</v>
      </c>
      <c r="P6" s="196"/>
      <c r="Q6" s="197" t="s">
        <v>982</v>
      </c>
      <c r="R6" s="197" t="s">
        <v>855</v>
      </c>
      <c r="S6" s="197" t="s">
        <v>705</v>
      </c>
      <c r="T6" s="198" t="s">
        <v>707</v>
      </c>
    </row>
    <row r="7" spans="1:20">
      <c r="A7" s="221"/>
      <c r="B7" s="309">
        <v>5</v>
      </c>
      <c r="C7" s="266" t="str">
        <f>IF(D7="","",INDEX('기사 리스트'!A:A,MATCH(B7,'기사 리스트'!H:H,0)))</f>
        <v/>
      </c>
      <c r="D7" s="267" t="str">
        <f>IF(B7&gt;MAX('기사 리스트'!H:H),"",HYPERLINK(INDEX('기사 리스트'!C:C,MATCH(B7,'기사 리스트'!H:H,0)),INDEX('기사 리스트'!B:B,MATCH(B7,'기사 리스트'!H:H,0))))</f>
        <v/>
      </c>
      <c r="E7" s="267" t="str">
        <f t="shared" si="2"/>
        <v/>
      </c>
      <c r="F7" s="268" t="str">
        <f>IFERROR(IF(D7="","",VLOOKUP(RIGHT(VLOOKUP(D7,'기사 리스트'!B:C,2,FALSE),LEN(VLOOKUP(D7,'기사 리스트'!B:C,2,FALSE))-22),기사별유입!A:E,3,FALSE)),0)</f>
        <v/>
      </c>
      <c r="G7" s="268" t="str">
        <f t="shared" si="3"/>
        <v/>
      </c>
      <c r="H7" s="268" t="str">
        <f>IFERROR(IF(D7="","",VLOOKUP(RIGHT(VLOOKUP(D7,'기사 리스트'!B:C,2,FALSE),LEN(VLOOKUP(D7,'기사 리스트'!B:C,2,FALSE))-22),기사별유입!A:E,2,FALSE)),0)</f>
        <v/>
      </c>
      <c r="I7" s="268" t="str">
        <f t="shared" si="4"/>
        <v/>
      </c>
      <c r="J7" s="269" t="str">
        <f t="shared" si="5"/>
        <v/>
      </c>
      <c r="K7" s="268" t="str">
        <f t="shared" si="6"/>
        <v/>
      </c>
      <c r="L7" s="269" t="str">
        <f t="shared" si="7"/>
        <v/>
      </c>
      <c r="N7" s="123" t="str">
        <f>IFERROR(VLOOKUP(D7,'기사 리스트'!B:E,4,FALSE),"")</f>
        <v/>
      </c>
      <c r="P7" s="72" t="s">
        <v>708</v>
      </c>
      <c r="Q7" s="10">
        <f>COUNTIF($N:$N,Q6)</f>
        <v>0</v>
      </c>
      <c r="R7" s="10">
        <f t="shared" ref="R7:T7" si="8">COUNTIF($N:$N,R6)</f>
        <v>0</v>
      </c>
      <c r="S7" s="10">
        <f t="shared" si="8"/>
        <v>0</v>
      </c>
      <c r="T7" s="199">
        <f t="shared" si="8"/>
        <v>0</v>
      </c>
    </row>
    <row r="8" spans="1:20">
      <c r="A8" s="221"/>
      <c r="B8" s="309">
        <v>6</v>
      </c>
      <c r="C8" s="266" t="str">
        <f>IF(D8="","",INDEX('기사 리스트'!A:A,MATCH(B8,'기사 리스트'!H:H,0)))</f>
        <v/>
      </c>
      <c r="D8" s="267" t="str">
        <f>IF(B8&gt;MAX('기사 리스트'!H:H),"",HYPERLINK(INDEX('기사 리스트'!C:C,MATCH(B8,'기사 리스트'!H:H,0)),INDEX('기사 리스트'!B:B,MATCH(B8,'기사 리스트'!H:H,0))))</f>
        <v/>
      </c>
      <c r="E8" s="267" t="str">
        <f t="shared" si="2"/>
        <v/>
      </c>
      <c r="F8" s="268" t="str">
        <f>IFERROR(IF(D8="","",VLOOKUP(RIGHT(VLOOKUP(D8,'기사 리스트'!B:C,2,FALSE),LEN(VLOOKUP(D8,'기사 리스트'!B:C,2,FALSE))-22),기사별유입!A:E,3,FALSE)),0)</f>
        <v/>
      </c>
      <c r="G8" s="268" t="str">
        <f t="shared" si="3"/>
        <v/>
      </c>
      <c r="H8" s="268" t="str">
        <f>IFERROR(IF(D8="","",VLOOKUP(RIGHT(VLOOKUP(D8,'기사 리스트'!B:C,2,FALSE),LEN(VLOOKUP(D8,'기사 리스트'!B:C,2,FALSE))-22),기사별유입!A:E,2,FALSE)),0)</f>
        <v/>
      </c>
      <c r="I8" s="268" t="str">
        <f t="shared" si="4"/>
        <v/>
      </c>
      <c r="J8" s="269" t="str">
        <f t="shared" si="5"/>
        <v/>
      </c>
      <c r="K8" s="268" t="str">
        <f t="shared" si="6"/>
        <v/>
      </c>
      <c r="L8" s="269" t="str">
        <f t="shared" si="7"/>
        <v/>
      </c>
      <c r="N8" s="123" t="str">
        <f>IFERROR(VLOOKUP(D8,'기사 리스트'!B:E,4,FALSE),"")</f>
        <v/>
      </c>
      <c r="P8" s="117" t="s">
        <v>919</v>
      </c>
      <c r="Q8" s="65">
        <f>SUMIFS($J:$J,$N:$N,Q$6)</f>
        <v>0</v>
      </c>
      <c r="R8" s="65">
        <f>SUMIFS($J:$J,$N:$N,R$6)</f>
        <v>0</v>
      </c>
      <c r="S8" s="65">
        <f>SUMIFS($J:$J,$N:$N,S$6)</f>
        <v>0</v>
      </c>
      <c r="T8" s="125">
        <f>SUMIFS($J:$J,$N:$N,T$6)</f>
        <v>0</v>
      </c>
    </row>
    <row r="9" spans="1:20" ht="17.25" thickBot="1">
      <c r="A9" s="221"/>
      <c r="B9" s="309">
        <v>7</v>
      </c>
      <c r="C9" s="266" t="str">
        <f>IF(D9="","",INDEX('기사 리스트'!A:A,MATCH(B9,'기사 리스트'!H:H,0)))</f>
        <v/>
      </c>
      <c r="D9" s="267" t="str">
        <f>IF(B9&gt;MAX('기사 리스트'!H:H),"",HYPERLINK(INDEX('기사 리스트'!C:C,MATCH(B9,'기사 리스트'!H:H,0)),INDEX('기사 리스트'!B:B,MATCH(B9,'기사 리스트'!H:H,0))))</f>
        <v/>
      </c>
      <c r="E9" s="267" t="str">
        <f t="shared" si="2"/>
        <v/>
      </c>
      <c r="F9" s="268" t="str">
        <f>IFERROR(IF(D9="","",VLOOKUP(RIGHT(VLOOKUP(D9,'기사 리스트'!B:C,2,FALSE),LEN(VLOOKUP(D9,'기사 리스트'!B:C,2,FALSE))-22),기사별유입!A:E,3,FALSE)),0)</f>
        <v/>
      </c>
      <c r="G9" s="268" t="str">
        <f t="shared" si="3"/>
        <v/>
      </c>
      <c r="H9" s="268" t="str">
        <f>IFERROR(IF(D9="","",VLOOKUP(RIGHT(VLOOKUP(D9,'기사 리스트'!B:C,2,FALSE),LEN(VLOOKUP(D9,'기사 리스트'!B:C,2,FALSE))-22),기사별유입!A:E,2,FALSE)),0)</f>
        <v/>
      </c>
      <c r="I9" s="268" t="str">
        <f t="shared" si="4"/>
        <v/>
      </c>
      <c r="J9" s="269" t="str">
        <f t="shared" si="5"/>
        <v/>
      </c>
      <c r="K9" s="268" t="str">
        <f t="shared" si="6"/>
        <v/>
      </c>
      <c r="L9" s="269" t="str">
        <f t="shared" si="7"/>
        <v/>
      </c>
      <c r="N9" s="123" t="str">
        <f>IFERROR(VLOOKUP(D9,'기사 리스트'!B:E,4,FALSE),"")</f>
        <v/>
      </c>
      <c r="P9" s="118" t="s">
        <v>920</v>
      </c>
      <c r="Q9" s="126">
        <f>SUMIFS($L:$L,$N:$N,Q$6)</f>
        <v>0</v>
      </c>
      <c r="R9" s="126">
        <f t="shared" ref="R9:T9" si="9">SUMIFS($L:$L,$N:$N,R$6)</f>
        <v>0</v>
      </c>
      <c r="S9" s="126">
        <f t="shared" si="9"/>
        <v>0</v>
      </c>
      <c r="T9" s="127">
        <f t="shared" si="9"/>
        <v>0</v>
      </c>
    </row>
    <row r="10" spans="1:20">
      <c r="A10" s="221"/>
      <c r="B10" s="309">
        <v>8</v>
      </c>
      <c r="C10" s="266" t="str">
        <f>IF(D10="","",INDEX('기사 리스트'!A:A,MATCH(B10,'기사 리스트'!H:H,0)))</f>
        <v/>
      </c>
      <c r="D10" s="267" t="str">
        <f>IF(B10&gt;MAX('기사 리스트'!H:H),"",HYPERLINK(INDEX('기사 리스트'!C:C,MATCH(B10,'기사 리스트'!H:H,0)),INDEX('기사 리스트'!B:B,MATCH(B10,'기사 리스트'!H:H,0))))</f>
        <v/>
      </c>
      <c r="E10" s="267" t="str">
        <f t="shared" si="2"/>
        <v/>
      </c>
      <c r="F10" s="268" t="str">
        <f>IFERROR(IF(D10="","",VLOOKUP(RIGHT(VLOOKUP(D10,'기사 리스트'!B:C,2,FALSE),LEN(VLOOKUP(D10,'기사 리스트'!B:C,2,FALSE))-22),기사별유입!A:E,3,FALSE)),0)</f>
        <v/>
      </c>
      <c r="G10" s="268" t="str">
        <f t="shared" si="3"/>
        <v/>
      </c>
      <c r="H10" s="268" t="str">
        <f>IFERROR(IF(D10="","",VLOOKUP(RIGHT(VLOOKUP(D10,'기사 리스트'!B:C,2,FALSE),LEN(VLOOKUP(D10,'기사 리스트'!B:C,2,FALSE))-22),기사별유입!A:E,2,FALSE)),0)</f>
        <v/>
      </c>
      <c r="I10" s="268" t="str">
        <f t="shared" si="4"/>
        <v/>
      </c>
      <c r="J10" s="269" t="str">
        <f t="shared" si="5"/>
        <v/>
      </c>
      <c r="K10" s="268" t="str">
        <f t="shared" si="6"/>
        <v/>
      </c>
      <c r="L10" s="269" t="str">
        <f t="shared" si="7"/>
        <v/>
      </c>
      <c r="N10" s="123" t="str">
        <f>IFERROR(VLOOKUP(D10,'기사 리스트'!B:E,4,FALSE),"")</f>
        <v/>
      </c>
    </row>
    <row r="11" spans="1:20">
      <c r="A11" s="221"/>
      <c r="B11" s="309">
        <v>9</v>
      </c>
      <c r="C11" s="266" t="str">
        <f>IF(D11="","",INDEX('기사 리스트'!A:A,MATCH(B11,'기사 리스트'!H:H,0)))</f>
        <v/>
      </c>
      <c r="D11" s="267" t="str">
        <f>IF(B11&gt;MAX('기사 리스트'!H:H),"",HYPERLINK(INDEX('기사 리스트'!C:C,MATCH(B11,'기사 리스트'!H:H,0)),INDEX('기사 리스트'!B:B,MATCH(B11,'기사 리스트'!H:H,0))))</f>
        <v/>
      </c>
      <c r="E11" s="267" t="str">
        <f t="shared" si="2"/>
        <v/>
      </c>
      <c r="F11" s="268" t="str">
        <f>IFERROR(IF(D11="","",VLOOKUP(RIGHT(VLOOKUP(D11,'기사 리스트'!B:C,2,FALSE),LEN(VLOOKUP(D11,'기사 리스트'!B:C,2,FALSE))-22),기사별유입!A:E,3,FALSE)),0)</f>
        <v/>
      </c>
      <c r="G11" s="268" t="str">
        <f t="shared" si="3"/>
        <v/>
      </c>
      <c r="H11" s="268" t="str">
        <f>IFERROR(IF(D11="","",VLOOKUP(RIGHT(VLOOKUP(D11,'기사 리스트'!B:C,2,FALSE),LEN(VLOOKUP(D11,'기사 리스트'!B:C,2,FALSE))-22),기사별유입!A:E,2,FALSE)),0)</f>
        <v/>
      </c>
      <c r="I11" s="268" t="str">
        <f t="shared" si="4"/>
        <v/>
      </c>
      <c r="J11" s="269" t="str">
        <f t="shared" si="5"/>
        <v/>
      </c>
      <c r="K11" s="268" t="str">
        <f t="shared" si="6"/>
        <v/>
      </c>
      <c r="L11" s="269" t="str">
        <f t="shared" si="7"/>
        <v/>
      </c>
      <c r="N11" s="123" t="str">
        <f>IFERROR(VLOOKUP(D11,'기사 리스트'!B:E,4,FALSE),"")</f>
        <v/>
      </c>
    </row>
    <row r="12" spans="1:20">
      <c r="A12" s="221"/>
      <c r="B12" s="309">
        <v>10</v>
      </c>
      <c r="C12" s="266" t="str">
        <f>IF(D12="","",INDEX('기사 리스트'!A:A,MATCH(B12,'기사 리스트'!H:H,0)))</f>
        <v/>
      </c>
      <c r="D12" s="267" t="str">
        <f>IF(B12&gt;MAX('기사 리스트'!H:H),"",HYPERLINK(INDEX('기사 리스트'!C:C,MATCH(B12,'기사 리스트'!H:H,0)),INDEX('기사 리스트'!B:B,MATCH(B12,'기사 리스트'!H:H,0))))</f>
        <v/>
      </c>
      <c r="E12" s="267" t="str">
        <f t="shared" si="2"/>
        <v/>
      </c>
      <c r="F12" s="268" t="str">
        <f>IFERROR(IF(D12="","",VLOOKUP(RIGHT(VLOOKUP(D12,'기사 리스트'!B:C,2,FALSE),LEN(VLOOKUP(D12,'기사 리스트'!B:C,2,FALSE))-22),기사별유입!A:E,3,FALSE)),0)</f>
        <v/>
      </c>
      <c r="G12" s="268" t="str">
        <f t="shared" si="3"/>
        <v/>
      </c>
      <c r="H12" s="268" t="str">
        <f>IFERROR(IF(D12="","",VLOOKUP(RIGHT(VLOOKUP(D12,'기사 리스트'!B:C,2,FALSE),LEN(VLOOKUP(D12,'기사 리스트'!B:C,2,FALSE))-22),기사별유입!A:E,2,FALSE)),0)</f>
        <v/>
      </c>
      <c r="I12" s="268" t="str">
        <f t="shared" si="4"/>
        <v/>
      </c>
      <c r="J12" s="269" t="str">
        <f t="shared" si="5"/>
        <v/>
      </c>
      <c r="K12" s="268" t="str">
        <f t="shared" si="6"/>
        <v/>
      </c>
      <c r="L12" s="269" t="str">
        <f t="shared" si="7"/>
        <v/>
      </c>
      <c r="N12" s="123" t="str">
        <f>IFERROR(VLOOKUP(D12,'기사 리스트'!B:E,4,FALSE),"")</f>
        <v/>
      </c>
    </row>
    <row r="13" spans="1:20">
      <c r="A13" s="221"/>
      <c r="B13" s="309">
        <v>11</v>
      </c>
      <c r="C13" s="266" t="str">
        <f>IF(D13="","",INDEX('기사 리스트'!A:A,MATCH(B13,'기사 리스트'!H:H,0)))</f>
        <v/>
      </c>
      <c r="D13" s="267" t="str">
        <f>IF(B13&gt;MAX('기사 리스트'!H:H),"",HYPERLINK(INDEX('기사 리스트'!C:C,MATCH(B13,'기사 리스트'!H:H,0)),INDEX('기사 리스트'!B:B,MATCH(B13,'기사 리스트'!H:H,0))))</f>
        <v/>
      </c>
      <c r="E13" s="267" t="str">
        <f t="shared" si="2"/>
        <v/>
      </c>
      <c r="F13" s="268" t="str">
        <f>IFERROR(IF(D13="","",VLOOKUP(RIGHT(VLOOKUP(D13,'기사 리스트'!B:C,2,FALSE),LEN(VLOOKUP(D13,'기사 리스트'!B:C,2,FALSE))-22),기사별유입!A:E,3,FALSE)),0)</f>
        <v/>
      </c>
      <c r="G13" s="268" t="str">
        <f t="shared" si="3"/>
        <v/>
      </c>
      <c r="H13" s="268" t="str">
        <f>IFERROR(IF(D13="","",VLOOKUP(RIGHT(VLOOKUP(D13,'기사 리스트'!B:C,2,FALSE),LEN(VLOOKUP(D13,'기사 리스트'!B:C,2,FALSE))-22),기사별유입!A:E,2,FALSE)),0)</f>
        <v/>
      </c>
      <c r="I13" s="268" t="str">
        <f t="shared" si="4"/>
        <v/>
      </c>
      <c r="J13" s="269" t="str">
        <f t="shared" si="5"/>
        <v/>
      </c>
      <c r="K13" s="268" t="str">
        <f t="shared" si="6"/>
        <v/>
      </c>
      <c r="L13" s="269" t="str">
        <f t="shared" si="7"/>
        <v/>
      </c>
      <c r="N13" s="123" t="str">
        <f>IFERROR(VLOOKUP(D13,'기사 리스트'!B:E,4,FALSE),"")</f>
        <v/>
      </c>
    </row>
    <row r="14" spans="1:20">
      <c r="A14" s="221"/>
      <c r="B14" s="309">
        <v>12</v>
      </c>
      <c r="C14" s="266" t="str">
        <f>IF(D14="","",INDEX('기사 리스트'!A:A,MATCH(B14,'기사 리스트'!H:H,0)))</f>
        <v/>
      </c>
      <c r="D14" s="267" t="str">
        <f>IF(B14&gt;MAX('기사 리스트'!H:H),"",HYPERLINK(INDEX('기사 리스트'!C:C,MATCH(B14,'기사 리스트'!H:H,0)),INDEX('기사 리스트'!B:B,MATCH(B14,'기사 리스트'!H:H,0))))</f>
        <v/>
      </c>
      <c r="E14" s="267" t="str">
        <f t="shared" si="2"/>
        <v/>
      </c>
      <c r="F14" s="268" t="str">
        <f>IFERROR(IF(D14="","",VLOOKUP(RIGHT(VLOOKUP(D14,'기사 리스트'!B:C,2,FALSE),LEN(VLOOKUP(D14,'기사 리스트'!B:C,2,FALSE))-22),기사별유입!A:E,3,FALSE)),0)</f>
        <v/>
      </c>
      <c r="G14" s="268" t="str">
        <f t="shared" si="3"/>
        <v/>
      </c>
      <c r="H14" s="268" t="str">
        <f>IFERROR(IF(D14="","",VLOOKUP(RIGHT(VLOOKUP(D14,'기사 리스트'!B:C,2,FALSE),LEN(VLOOKUP(D14,'기사 리스트'!B:C,2,FALSE))-22),기사별유입!A:E,2,FALSE)),0)</f>
        <v/>
      </c>
      <c r="I14" s="268" t="str">
        <f t="shared" si="4"/>
        <v/>
      </c>
      <c r="J14" s="269" t="str">
        <f t="shared" si="5"/>
        <v/>
      </c>
      <c r="K14" s="268" t="str">
        <f t="shared" si="6"/>
        <v/>
      </c>
      <c r="L14" s="269" t="str">
        <f t="shared" si="7"/>
        <v/>
      </c>
      <c r="N14" s="123" t="str">
        <f>IFERROR(VLOOKUP(D14,'기사 리스트'!B:E,4,FALSE),"")</f>
        <v/>
      </c>
    </row>
    <row r="15" spans="1:20" ht="17.25" thickBot="1">
      <c r="A15" s="221"/>
      <c r="B15" s="309">
        <v>13</v>
      </c>
      <c r="C15" s="266" t="str">
        <f>IF(D15="","",INDEX('기사 리스트'!A:A,MATCH(B15,'기사 리스트'!H:H,0)))</f>
        <v/>
      </c>
      <c r="D15" s="267" t="str">
        <f>IF(B15&gt;MAX('기사 리스트'!H:H),"",HYPERLINK(INDEX('기사 리스트'!C:C,MATCH(B15,'기사 리스트'!H:H,0)),INDEX('기사 리스트'!B:B,MATCH(B15,'기사 리스트'!H:H,0))))</f>
        <v/>
      </c>
      <c r="E15" s="267" t="str">
        <f t="shared" si="2"/>
        <v/>
      </c>
      <c r="F15" s="268" t="str">
        <f>IFERROR(IF(D15="","",VLOOKUP(RIGHT(VLOOKUP(D15,'기사 리스트'!B:C,2,FALSE),LEN(VLOOKUP(D15,'기사 리스트'!B:C,2,FALSE))-22),기사별유입!A:E,3,FALSE)),0)</f>
        <v/>
      </c>
      <c r="G15" s="268" t="str">
        <f t="shared" si="3"/>
        <v/>
      </c>
      <c r="H15" s="268" t="str">
        <f>IFERROR(IF(D15="","",VLOOKUP(RIGHT(VLOOKUP(D15,'기사 리스트'!B:C,2,FALSE),LEN(VLOOKUP(D15,'기사 리스트'!B:C,2,FALSE))-22),기사별유입!A:E,2,FALSE)),0)</f>
        <v/>
      </c>
      <c r="I15" s="268" t="str">
        <f t="shared" si="4"/>
        <v/>
      </c>
      <c r="J15" s="269" t="str">
        <f t="shared" si="5"/>
        <v/>
      </c>
      <c r="K15" s="268" t="str">
        <f t="shared" si="6"/>
        <v/>
      </c>
      <c r="L15" s="269" t="str">
        <f t="shared" si="7"/>
        <v/>
      </c>
      <c r="N15" s="123" t="str">
        <f>IFERROR(VLOOKUP(D15,'기사 리스트'!B:E,4,FALSE),"")</f>
        <v/>
      </c>
      <c r="Q15">
        <v>1</v>
      </c>
      <c r="R15">
        <v>2</v>
      </c>
      <c r="S15">
        <v>3</v>
      </c>
      <c r="T15">
        <v>4</v>
      </c>
    </row>
    <row r="16" spans="1:20">
      <c r="A16" s="221"/>
      <c r="B16" s="309">
        <v>14</v>
      </c>
      <c r="C16" s="266" t="str">
        <f>IF(D16="","",INDEX('기사 리스트'!A:A,MATCH(B16,'기사 리스트'!H:H,0)))</f>
        <v/>
      </c>
      <c r="D16" s="267" t="str">
        <f>IF(B16&gt;MAX('기사 리스트'!H:H),"",HYPERLINK(INDEX('기사 리스트'!C:C,MATCH(B16,'기사 리스트'!H:H,0)),INDEX('기사 리스트'!B:B,MATCH(B16,'기사 리스트'!H:H,0))))</f>
        <v/>
      </c>
      <c r="E16" s="267" t="str">
        <f t="shared" si="2"/>
        <v/>
      </c>
      <c r="F16" s="268" t="str">
        <f>IFERROR(IF(D16="","",VLOOKUP(RIGHT(VLOOKUP(D16,'기사 리스트'!B:C,2,FALSE),LEN(VLOOKUP(D16,'기사 리스트'!B:C,2,FALSE))-22),기사별유입!A:E,3,FALSE)),0)</f>
        <v/>
      </c>
      <c r="G16" s="268" t="str">
        <f t="shared" si="3"/>
        <v/>
      </c>
      <c r="H16" s="268" t="str">
        <f>IFERROR(IF(D16="","",VLOOKUP(RIGHT(VLOOKUP(D16,'기사 리스트'!B:C,2,FALSE),LEN(VLOOKUP(D16,'기사 리스트'!B:C,2,FALSE))-22),기사별유입!A:E,2,FALSE)),0)</f>
        <v/>
      </c>
      <c r="I16" s="268" t="str">
        <f t="shared" si="4"/>
        <v/>
      </c>
      <c r="J16" s="269" t="str">
        <f t="shared" si="5"/>
        <v/>
      </c>
      <c r="K16" s="268" t="str">
        <f t="shared" si="6"/>
        <v/>
      </c>
      <c r="L16" s="269" t="str">
        <f t="shared" si="7"/>
        <v/>
      </c>
      <c r="N16" s="123" t="str">
        <f>IFERROR(VLOOKUP(D16,'기사 리스트'!B:E,4,FALSE),"")</f>
        <v/>
      </c>
      <c r="P16" s="196"/>
      <c r="Q16" s="200" t="str">
        <f>IFERROR(INDEX($Q6:$T6,MATCH(Q$15,$Q$5:$T$5,0)),"")</f>
        <v/>
      </c>
      <c r="R16" s="200" t="str">
        <f t="shared" ref="R16:T16" si="10">IFERROR(INDEX($Q6:$T6,MATCH(R$15,$Q$5:$T$5,0)),"")</f>
        <v/>
      </c>
      <c r="S16" s="200" t="str">
        <f t="shared" si="10"/>
        <v/>
      </c>
      <c r="T16" s="201" t="str">
        <f t="shared" si="10"/>
        <v/>
      </c>
    </row>
    <row r="17" spans="1:20">
      <c r="A17" s="221"/>
      <c r="B17" s="309">
        <v>15</v>
      </c>
      <c r="C17" s="266" t="str">
        <f>IF(D17="","",INDEX('기사 리스트'!A:A,MATCH(B17,'기사 리스트'!H:H,0)))</f>
        <v/>
      </c>
      <c r="D17" s="267" t="str">
        <f>IF(B17&gt;MAX('기사 리스트'!H:H),"",HYPERLINK(INDEX('기사 리스트'!C:C,MATCH(B17,'기사 리스트'!H:H,0)),INDEX('기사 리스트'!B:B,MATCH(B17,'기사 리스트'!H:H,0))))</f>
        <v/>
      </c>
      <c r="E17" s="267" t="str">
        <f t="shared" si="2"/>
        <v/>
      </c>
      <c r="F17" s="268" t="str">
        <f>IFERROR(IF(D17="","",VLOOKUP(RIGHT(VLOOKUP(D17,'기사 리스트'!B:C,2,FALSE),LEN(VLOOKUP(D17,'기사 리스트'!B:C,2,FALSE))-22),기사별유입!A:E,3,FALSE)),0)</f>
        <v/>
      </c>
      <c r="G17" s="268" t="str">
        <f t="shared" si="3"/>
        <v/>
      </c>
      <c r="H17" s="268" t="str">
        <f>IFERROR(IF(D17="","",VLOOKUP(RIGHT(VLOOKUP(D17,'기사 리스트'!B:C,2,FALSE),LEN(VLOOKUP(D17,'기사 리스트'!B:C,2,FALSE))-22),기사별유입!A:E,2,FALSE)),0)</f>
        <v/>
      </c>
      <c r="I17" s="268" t="str">
        <f t="shared" si="4"/>
        <v/>
      </c>
      <c r="J17" s="269" t="str">
        <f t="shared" si="5"/>
        <v/>
      </c>
      <c r="K17" s="268" t="str">
        <f t="shared" si="6"/>
        <v/>
      </c>
      <c r="L17" s="269" t="str">
        <f t="shared" si="7"/>
        <v/>
      </c>
      <c r="N17" s="123" t="str">
        <f>IFERROR(VLOOKUP(D17,'기사 리스트'!B:E,4,FALSE),"")</f>
        <v/>
      </c>
      <c r="P17" s="72" t="s">
        <v>708</v>
      </c>
      <c r="Q17" s="10" t="str">
        <f>IFERROR(INDEX($Q7:$T7,MATCH(Q$15,$Q$5:$T$5,0)),"")</f>
        <v/>
      </c>
      <c r="R17" s="10" t="str">
        <f t="shared" ref="R17:T17" si="11">IFERROR(INDEX($Q7:$T7,MATCH(R$15,$Q$5:$T$5,0)),"")</f>
        <v/>
      </c>
      <c r="S17" s="10" t="str">
        <f t="shared" si="11"/>
        <v/>
      </c>
      <c r="T17" s="199" t="str">
        <f t="shared" si="11"/>
        <v/>
      </c>
    </row>
    <row r="18" spans="1:20">
      <c r="A18" s="221"/>
      <c r="B18" s="309">
        <v>16</v>
      </c>
      <c r="C18" s="266" t="str">
        <f>IF(D18="","",INDEX('기사 리스트'!A:A,MATCH(B18,'기사 리스트'!H:H,0)))</f>
        <v/>
      </c>
      <c r="D18" s="267" t="str">
        <f>IF(B18&gt;MAX('기사 리스트'!H:H),"",HYPERLINK(INDEX('기사 리스트'!C:C,MATCH(B18,'기사 리스트'!H:H,0)),INDEX('기사 리스트'!B:B,MATCH(B18,'기사 리스트'!H:H,0))))</f>
        <v/>
      </c>
      <c r="E18" s="267" t="str">
        <f t="shared" si="2"/>
        <v/>
      </c>
      <c r="F18" s="268" t="str">
        <f>IFERROR(IF(D18="","",VLOOKUP(RIGHT(VLOOKUP(D18,'기사 리스트'!B:C,2,FALSE),LEN(VLOOKUP(D18,'기사 리스트'!B:C,2,FALSE))-22),기사별유입!A:E,3,FALSE)),0)</f>
        <v/>
      </c>
      <c r="G18" s="268" t="str">
        <f t="shared" si="3"/>
        <v/>
      </c>
      <c r="H18" s="268" t="str">
        <f>IFERROR(IF(D18="","",VLOOKUP(RIGHT(VLOOKUP(D18,'기사 리스트'!B:C,2,FALSE),LEN(VLOOKUP(D18,'기사 리스트'!B:C,2,FALSE))-22),기사별유입!A:E,2,FALSE)),0)</f>
        <v/>
      </c>
      <c r="I18" s="268" t="str">
        <f t="shared" si="4"/>
        <v/>
      </c>
      <c r="J18" s="269" t="str">
        <f t="shared" si="5"/>
        <v/>
      </c>
      <c r="K18" s="268" t="str">
        <f t="shared" si="6"/>
        <v/>
      </c>
      <c r="L18" s="269" t="str">
        <f t="shared" si="7"/>
        <v/>
      </c>
      <c r="N18" s="123" t="str">
        <f>IFERROR(VLOOKUP(D18,'기사 리스트'!B:E,4,FALSE),"")</f>
        <v/>
      </c>
      <c r="P18" s="117" t="s">
        <v>919</v>
      </c>
      <c r="Q18" s="65" t="str">
        <f>IFERROR(INDEX($Q8:$T8,MATCH(Q$15,$Q$5:$T$5,0)),"")</f>
        <v/>
      </c>
      <c r="R18" s="65" t="str">
        <f t="shared" ref="R18:T18" si="12">IFERROR(INDEX($Q8:$T8,MATCH(R$15,$Q$5:$T$5,0)),"")</f>
        <v/>
      </c>
      <c r="S18" s="65" t="str">
        <f t="shared" si="12"/>
        <v/>
      </c>
      <c r="T18" s="125" t="str">
        <f t="shared" si="12"/>
        <v/>
      </c>
    </row>
    <row r="19" spans="1:20" ht="17.25" thickBot="1">
      <c r="A19" s="221"/>
      <c r="B19" s="309">
        <v>17</v>
      </c>
      <c r="C19" s="266" t="str">
        <f>IF(D19="","",INDEX('기사 리스트'!A:A,MATCH(B19,'기사 리스트'!H:H,0)))</f>
        <v/>
      </c>
      <c r="D19" s="267" t="str">
        <f>IF(B19&gt;MAX('기사 리스트'!H:H),"",HYPERLINK(INDEX('기사 리스트'!C:C,MATCH(B19,'기사 리스트'!H:H,0)),INDEX('기사 리스트'!B:B,MATCH(B19,'기사 리스트'!H:H,0))))</f>
        <v/>
      </c>
      <c r="E19" s="267" t="str">
        <f t="shared" si="2"/>
        <v/>
      </c>
      <c r="F19" s="268" t="str">
        <f>IFERROR(IF(D19="","",VLOOKUP(RIGHT(VLOOKUP(D19,'기사 리스트'!B:C,2,FALSE),LEN(VLOOKUP(D19,'기사 리스트'!B:C,2,FALSE))-22),기사별유입!A:E,3,FALSE)),0)</f>
        <v/>
      </c>
      <c r="G19" s="268" t="str">
        <f t="shared" si="3"/>
        <v/>
      </c>
      <c r="H19" s="268" t="str">
        <f>IFERROR(IF(D19="","",VLOOKUP(RIGHT(VLOOKUP(D19,'기사 리스트'!B:C,2,FALSE),LEN(VLOOKUP(D19,'기사 리스트'!B:C,2,FALSE))-22),기사별유입!A:E,2,FALSE)),0)</f>
        <v/>
      </c>
      <c r="I19" s="268" t="str">
        <f t="shared" si="4"/>
        <v/>
      </c>
      <c r="J19" s="269" t="str">
        <f t="shared" si="5"/>
        <v/>
      </c>
      <c r="K19" s="268" t="str">
        <f t="shared" si="6"/>
        <v/>
      </c>
      <c r="L19" s="269" t="str">
        <f t="shared" si="7"/>
        <v/>
      </c>
      <c r="N19" s="123" t="str">
        <f>IFERROR(VLOOKUP(D19,'기사 리스트'!B:E,4,FALSE),"")</f>
        <v/>
      </c>
      <c r="P19" s="118" t="s">
        <v>920</v>
      </c>
      <c r="Q19" s="126" t="str">
        <f>IFERROR(INDEX($Q9:$T9,MATCH(Q$15,$Q$5:$T$5,0)),"")</f>
        <v/>
      </c>
      <c r="R19" s="126" t="str">
        <f t="shared" ref="R19:T19" si="13">IFERROR(INDEX($Q9:$T9,MATCH(R$15,$Q$5:$T$5,0)),"")</f>
        <v/>
      </c>
      <c r="S19" s="126" t="str">
        <f t="shared" si="13"/>
        <v/>
      </c>
      <c r="T19" s="127" t="str">
        <f t="shared" si="13"/>
        <v/>
      </c>
    </row>
    <row r="20" spans="1:20">
      <c r="A20" s="221"/>
      <c r="B20" s="309">
        <v>18</v>
      </c>
      <c r="C20" s="266" t="str">
        <f>IF(D20="","",INDEX('기사 리스트'!A:A,MATCH(B20,'기사 리스트'!H:H,0)))</f>
        <v/>
      </c>
      <c r="D20" s="267" t="str">
        <f>IF(B20&gt;MAX('기사 리스트'!H:H),"",HYPERLINK(INDEX('기사 리스트'!C:C,MATCH(B20,'기사 리스트'!H:H,0)),INDEX('기사 리스트'!B:B,MATCH(B20,'기사 리스트'!H:H,0))))</f>
        <v/>
      </c>
      <c r="E20" s="267" t="str">
        <f t="shared" si="2"/>
        <v/>
      </c>
      <c r="F20" s="268" t="str">
        <f>IFERROR(IF(D20="","",VLOOKUP(RIGHT(VLOOKUP(D20,'기사 리스트'!B:C,2,FALSE),LEN(VLOOKUP(D20,'기사 리스트'!B:C,2,FALSE))-22),기사별유입!A:E,3,FALSE)),0)</f>
        <v/>
      </c>
      <c r="G20" s="268" t="str">
        <f t="shared" si="3"/>
        <v/>
      </c>
      <c r="H20" s="268" t="str">
        <f>IFERROR(IF(D20="","",VLOOKUP(RIGHT(VLOOKUP(D20,'기사 리스트'!B:C,2,FALSE),LEN(VLOOKUP(D20,'기사 리스트'!B:C,2,FALSE))-22),기사별유입!A:E,2,FALSE)),0)</f>
        <v/>
      </c>
      <c r="I20" s="268" t="str">
        <f t="shared" si="4"/>
        <v/>
      </c>
      <c r="J20" s="269" t="str">
        <f t="shared" si="5"/>
        <v/>
      </c>
      <c r="K20" s="268" t="str">
        <f t="shared" si="6"/>
        <v/>
      </c>
      <c r="L20" s="269" t="str">
        <f t="shared" si="7"/>
        <v/>
      </c>
      <c r="N20" s="123" t="str">
        <f>IFERROR(VLOOKUP(D20,'기사 리스트'!B:E,4,FALSE),"")</f>
        <v/>
      </c>
    </row>
    <row r="21" spans="1:20">
      <c r="A21" s="221"/>
      <c r="B21" s="309">
        <v>19</v>
      </c>
      <c r="C21" s="266" t="str">
        <f>IF(D21="","",INDEX('기사 리스트'!A:A,MATCH(B21,'기사 리스트'!H:H,0)))</f>
        <v/>
      </c>
      <c r="D21" s="267" t="str">
        <f>IF(B21&gt;MAX('기사 리스트'!H:H),"",HYPERLINK(INDEX('기사 리스트'!C:C,MATCH(B21,'기사 리스트'!H:H,0)),INDEX('기사 리스트'!B:B,MATCH(B21,'기사 리스트'!H:H,0))))</f>
        <v/>
      </c>
      <c r="E21" s="267" t="str">
        <f t="shared" si="2"/>
        <v/>
      </c>
      <c r="F21" s="268" t="str">
        <f>IFERROR(IF(D21="","",VLOOKUP(RIGHT(VLOOKUP(D21,'기사 리스트'!B:C,2,FALSE),LEN(VLOOKUP(D21,'기사 리스트'!B:C,2,FALSE))-22),기사별유입!A:E,3,FALSE)),0)</f>
        <v/>
      </c>
      <c r="G21" s="268" t="str">
        <f t="shared" si="3"/>
        <v/>
      </c>
      <c r="H21" s="268" t="str">
        <f>IFERROR(IF(D21="","",VLOOKUP(RIGHT(VLOOKUP(D21,'기사 리스트'!B:C,2,FALSE),LEN(VLOOKUP(D21,'기사 리스트'!B:C,2,FALSE))-22),기사별유입!A:E,2,FALSE)),0)</f>
        <v/>
      </c>
      <c r="I21" s="268" t="str">
        <f t="shared" si="4"/>
        <v/>
      </c>
      <c r="J21" s="269" t="str">
        <f t="shared" si="5"/>
        <v/>
      </c>
      <c r="K21" s="268" t="str">
        <f t="shared" si="6"/>
        <v/>
      </c>
      <c r="L21" s="269" t="str">
        <f t="shared" si="7"/>
        <v/>
      </c>
      <c r="N21" s="123" t="str">
        <f>IFERROR(VLOOKUP(D21,'기사 리스트'!B:E,4,FALSE),"")</f>
        <v/>
      </c>
    </row>
    <row r="22" spans="1:20">
      <c r="A22" s="221"/>
      <c r="B22" s="309">
        <v>20</v>
      </c>
      <c r="C22" s="266" t="str">
        <f>IF(D22="","",INDEX('기사 리스트'!A:A,MATCH(B22,'기사 리스트'!H:H,0)))</f>
        <v/>
      </c>
      <c r="D22" s="267" t="str">
        <f>IF(B22&gt;MAX('기사 리스트'!H:H),"",HYPERLINK(INDEX('기사 리스트'!C:C,MATCH(B22,'기사 리스트'!H:H,0)),INDEX('기사 리스트'!B:B,MATCH(B22,'기사 리스트'!H:H,0))))</f>
        <v/>
      </c>
      <c r="E22" s="267" t="str">
        <f t="shared" si="2"/>
        <v/>
      </c>
      <c r="F22" s="268" t="str">
        <f>IFERROR(IF(D22="","",VLOOKUP(RIGHT(VLOOKUP(D22,'기사 리스트'!B:C,2,FALSE),LEN(VLOOKUP(D22,'기사 리스트'!B:C,2,FALSE))-22),기사별유입!A:E,3,FALSE)),0)</f>
        <v/>
      </c>
      <c r="G22" s="268" t="str">
        <f t="shared" si="3"/>
        <v/>
      </c>
      <c r="H22" s="268" t="str">
        <f>IFERROR(IF(D22="","",VLOOKUP(RIGHT(VLOOKUP(D22,'기사 리스트'!B:C,2,FALSE),LEN(VLOOKUP(D22,'기사 리스트'!B:C,2,FALSE))-22),기사별유입!A:E,2,FALSE)),0)</f>
        <v/>
      </c>
      <c r="I22" s="268" t="str">
        <f t="shared" si="4"/>
        <v/>
      </c>
      <c r="J22" s="269" t="str">
        <f t="shared" si="5"/>
        <v/>
      </c>
      <c r="K22" s="268" t="str">
        <f t="shared" si="6"/>
        <v/>
      </c>
      <c r="L22" s="269" t="str">
        <f t="shared" si="7"/>
        <v/>
      </c>
      <c r="N22" s="123" t="str">
        <f>IFERROR(VLOOKUP(D22,'기사 리스트'!B:E,4,FALSE),"")</f>
        <v/>
      </c>
    </row>
    <row r="23" spans="1:20">
      <c r="A23" s="221"/>
      <c r="B23" s="309">
        <v>21</v>
      </c>
      <c r="C23" s="266" t="str">
        <f>IF(D23="","",INDEX('기사 리스트'!A:A,MATCH(B23,'기사 리스트'!H:H,0)))</f>
        <v/>
      </c>
      <c r="D23" s="267" t="str">
        <f>IF(B23&gt;MAX('기사 리스트'!H:H),"",HYPERLINK(INDEX('기사 리스트'!C:C,MATCH(B23,'기사 리스트'!H:H,0)),INDEX('기사 리스트'!B:B,MATCH(B23,'기사 리스트'!H:H,0))))</f>
        <v/>
      </c>
      <c r="E23" s="267" t="str">
        <f t="shared" si="2"/>
        <v/>
      </c>
      <c r="F23" s="268" t="str">
        <f>IFERROR(IF(D23="","",VLOOKUP(RIGHT(VLOOKUP(D23,'기사 리스트'!B:C,2,FALSE),LEN(VLOOKUP(D23,'기사 리스트'!B:C,2,FALSE))-22),기사별유입!A:E,3,FALSE)),0)</f>
        <v/>
      </c>
      <c r="G23" s="268" t="str">
        <f t="shared" si="3"/>
        <v/>
      </c>
      <c r="H23" s="268" t="str">
        <f>IFERROR(IF(D23="","",VLOOKUP(RIGHT(VLOOKUP(D23,'기사 리스트'!B:C,2,FALSE),LEN(VLOOKUP(D23,'기사 리스트'!B:C,2,FALSE))-22),기사별유입!A:E,2,FALSE)),0)</f>
        <v/>
      </c>
      <c r="I23" s="268" t="str">
        <f t="shared" si="4"/>
        <v/>
      </c>
      <c r="J23" s="269" t="str">
        <f t="shared" si="5"/>
        <v/>
      </c>
      <c r="K23" s="268" t="str">
        <f t="shared" si="6"/>
        <v/>
      </c>
      <c r="L23" s="269" t="str">
        <f t="shared" si="7"/>
        <v/>
      </c>
      <c r="N23" s="123" t="str">
        <f>IFERROR(VLOOKUP(D23,'기사 리스트'!B:E,4,FALSE),"")</f>
        <v/>
      </c>
    </row>
    <row r="24" spans="1:20">
      <c r="A24" s="221"/>
      <c r="B24" s="309">
        <v>22</v>
      </c>
      <c r="C24" s="266" t="str">
        <f>IF(D24="","",INDEX('기사 리스트'!A:A,MATCH(B24,'기사 리스트'!H:H,0)))</f>
        <v/>
      </c>
      <c r="D24" s="267" t="str">
        <f>IF(B24&gt;MAX('기사 리스트'!H:H),"",HYPERLINK(INDEX('기사 리스트'!C:C,MATCH(B24,'기사 리스트'!H:H,0)),INDEX('기사 리스트'!B:B,MATCH(B24,'기사 리스트'!H:H,0))))</f>
        <v/>
      </c>
      <c r="E24" s="267" t="str">
        <f t="shared" si="2"/>
        <v/>
      </c>
      <c r="F24" s="268" t="str">
        <f>IFERROR(IF(D24="","",VLOOKUP(RIGHT(VLOOKUP(D24,'기사 리스트'!B:C,2,FALSE),LEN(VLOOKUP(D24,'기사 리스트'!B:C,2,FALSE))-22),기사별유입!A:E,3,FALSE)),0)</f>
        <v/>
      </c>
      <c r="G24" s="268" t="str">
        <f t="shared" si="3"/>
        <v/>
      </c>
      <c r="H24" s="268" t="str">
        <f>IFERROR(IF(D24="","",VLOOKUP(RIGHT(VLOOKUP(D24,'기사 리스트'!B:C,2,FALSE),LEN(VLOOKUP(D24,'기사 리스트'!B:C,2,FALSE))-22),기사별유입!A:E,2,FALSE)),0)</f>
        <v/>
      </c>
      <c r="I24" s="268" t="str">
        <f t="shared" si="4"/>
        <v/>
      </c>
      <c r="J24" s="269" t="str">
        <f t="shared" si="5"/>
        <v/>
      </c>
      <c r="K24" s="268" t="str">
        <f t="shared" si="6"/>
        <v/>
      </c>
      <c r="L24" s="269" t="str">
        <f t="shared" si="7"/>
        <v/>
      </c>
      <c r="N24" s="123" t="str">
        <f>IFERROR(VLOOKUP(D24,'기사 리스트'!B:E,4,FALSE),"")</f>
        <v/>
      </c>
    </row>
    <row r="25" spans="1:20">
      <c r="A25" s="221"/>
      <c r="B25" s="309">
        <v>23</v>
      </c>
      <c r="C25" s="266" t="str">
        <f>IF(D25="","",INDEX('기사 리스트'!A:A,MATCH(B25,'기사 리스트'!H:H,0)))</f>
        <v/>
      </c>
      <c r="D25" s="267" t="str">
        <f>IF(B25&gt;MAX('기사 리스트'!H:H),"",HYPERLINK(INDEX('기사 리스트'!C:C,MATCH(B25,'기사 리스트'!H:H,0)),INDEX('기사 리스트'!B:B,MATCH(B25,'기사 리스트'!H:H,0))))</f>
        <v/>
      </c>
      <c r="E25" s="267" t="str">
        <f t="shared" si="2"/>
        <v/>
      </c>
      <c r="F25" s="268" t="str">
        <f>IFERROR(IF(D25="","",VLOOKUP(RIGHT(VLOOKUP(D25,'기사 리스트'!B:C,2,FALSE),LEN(VLOOKUP(D25,'기사 리스트'!B:C,2,FALSE))-22),기사별유입!A:E,3,FALSE)),0)</f>
        <v/>
      </c>
      <c r="G25" s="268" t="str">
        <f t="shared" si="3"/>
        <v/>
      </c>
      <c r="H25" s="268" t="str">
        <f>IFERROR(IF(D25="","",VLOOKUP(RIGHT(VLOOKUP(D25,'기사 리스트'!B:C,2,FALSE),LEN(VLOOKUP(D25,'기사 리스트'!B:C,2,FALSE))-22),기사별유입!A:E,2,FALSE)),0)</f>
        <v/>
      </c>
      <c r="I25" s="268" t="str">
        <f t="shared" si="4"/>
        <v/>
      </c>
      <c r="J25" s="269" t="str">
        <f t="shared" si="5"/>
        <v/>
      </c>
      <c r="K25" s="268" t="str">
        <f t="shared" si="6"/>
        <v/>
      </c>
      <c r="L25" s="269" t="str">
        <f t="shared" si="7"/>
        <v/>
      </c>
      <c r="N25" s="123" t="str">
        <f>IFERROR(VLOOKUP(D25,'기사 리스트'!B:E,4,FALSE),"")</f>
        <v/>
      </c>
    </row>
    <row r="26" spans="1:20">
      <c r="A26" s="221"/>
      <c r="B26" s="309">
        <v>24</v>
      </c>
      <c r="C26" s="266" t="str">
        <f>IF(D26="","",INDEX('기사 리스트'!A:A,MATCH(B26,'기사 리스트'!H:H,0)))</f>
        <v/>
      </c>
      <c r="D26" s="267" t="str">
        <f>IF(B26&gt;MAX('기사 리스트'!H:H),"",HYPERLINK(INDEX('기사 리스트'!C:C,MATCH(B26,'기사 리스트'!H:H,0)),INDEX('기사 리스트'!B:B,MATCH(B26,'기사 리스트'!H:H,0))))</f>
        <v/>
      </c>
      <c r="E26" s="267" t="str">
        <f t="shared" si="2"/>
        <v/>
      </c>
      <c r="F26" s="268" t="str">
        <f>IFERROR(IF(D26="","",VLOOKUP(RIGHT(VLOOKUP(D26,'기사 리스트'!B:C,2,FALSE),LEN(VLOOKUP(D26,'기사 리스트'!B:C,2,FALSE))-22),기사별유입!A:E,3,FALSE)),0)</f>
        <v/>
      </c>
      <c r="G26" s="268" t="str">
        <f t="shared" si="3"/>
        <v/>
      </c>
      <c r="H26" s="268" t="str">
        <f>IFERROR(IF(D26="","",VLOOKUP(RIGHT(VLOOKUP(D26,'기사 리스트'!B:C,2,FALSE),LEN(VLOOKUP(D26,'기사 리스트'!B:C,2,FALSE))-22),기사별유입!A:E,2,FALSE)),0)</f>
        <v/>
      </c>
      <c r="I26" s="268" t="str">
        <f t="shared" si="4"/>
        <v/>
      </c>
      <c r="J26" s="269" t="str">
        <f t="shared" si="5"/>
        <v/>
      </c>
      <c r="K26" s="268" t="str">
        <f t="shared" si="6"/>
        <v/>
      </c>
      <c r="L26" s="269" t="str">
        <f t="shared" si="7"/>
        <v/>
      </c>
      <c r="N26" s="123" t="str">
        <f>IFERROR(VLOOKUP(D26,'기사 리스트'!B:E,4,FALSE),"")</f>
        <v/>
      </c>
    </row>
    <row r="27" spans="1:20">
      <c r="A27" s="221"/>
      <c r="B27" s="309">
        <v>25</v>
      </c>
      <c r="C27" s="266" t="str">
        <f>IF(D27="","",INDEX('기사 리스트'!A:A,MATCH(B27,'기사 리스트'!H:H,0)))</f>
        <v/>
      </c>
      <c r="D27" s="267" t="str">
        <f>IF(B27&gt;MAX('기사 리스트'!H:H),"",HYPERLINK(INDEX('기사 리스트'!C:C,MATCH(B27,'기사 리스트'!H:H,0)),INDEX('기사 리스트'!B:B,MATCH(B27,'기사 리스트'!H:H,0))))</f>
        <v/>
      </c>
      <c r="E27" s="267" t="str">
        <f t="shared" si="2"/>
        <v/>
      </c>
      <c r="F27" s="268" t="str">
        <f>IFERROR(IF(D27="","",VLOOKUP(RIGHT(VLOOKUP(D27,'기사 리스트'!B:C,2,FALSE),LEN(VLOOKUP(D27,'기사 리스트'!B:C,2,FALSE))-22),기사별유입!A:E,3,FALSE)),0)</f>
        <v/>
      </c>
      <c r="G27" s="268" t="str">
        <f t="shared" si="3"/>
        <v/>
      </c>
      <c r="H27" s="268" t="str">
        <f>IFERROR(IF(D27="","",VLOOKUP(RIGHT(VLOOKUP(D27,'기사 리스트'!B:C,2,FALSE),LEN(VLOOKUP(D27,'기사 리스트'!B:C,2,FALSE))-22),기사별유입!A:E,2,FALSE)),0)</f>
        <v/>
      </c>
      <c r="I27" s="268" t="str">
        <f t="shared" si="4"/>
        <v/>
      </c>
      <c r="J27" s="269" t="str">
        <f t="shared" si="5"/>
        <v/>
      </c>
      <c r="K27" s="268" t="str">
        <f t="shared" si="6"/>
        <v/>
      </c>
      <c r="L27" s="269" t="str">
        <f t="shared" si="7"/>
        <v/>
      </c>
      <c r="N27" s="123" t="str">
        <f>IFERROR(VLOOKUP(D27,'기사 리스트'!B:E,4,FALSE),"")</f>
        <v/>
      </c>
    </row>
    <row r="28" spans="1:20">
      <c r="A28" s="221"/>
      <c r="B28" s="309">
        <v>26</v>
      </c>
      <c r="C28" s="266" t="str">
        <f>IF(D28="","",INDEX('기사 리스트'!A:A,MATCH(B28,'기사 리스트'!H:H,0)))</f>
        <v/>
      </c>
      <c r="D28" s="267" t="str">
        <f>IF(B28&gt;MAX('기사 리스트'!H:H),"",HYPERLINK(INDEX('기사 리스트'!C:C,MATCH(B28,'기사 리스트'!H:H,0)),INDEX('기사 리스트'!B:B,MATCH(B28,'기사 리스트'!H:H,0))))</f>
        <v/>
      </c>
      <c r="E28" s="267" t="str">
        <f t="shared" si="2"/>
        <v/>
      </c>
      <c r="F28" s="268" t="str">
        <f>IFERROR(IF(D28="","",VLOOKUP(RIGHT(VLOOKUP(D28,'기사 리스트'!B:C,2,FALSE),LEN(VLOOKUP(D28,'기사 리스트'!B:C,2,FALSE))-22),기사별유입!A:E,3,FALSE)),0)</f>
        <v/>
      </c>
      <c r="G28" s="268" t="str">
        <f t="shared" si="3"/>
        <v/>
      </c>
      <c r="H28" s="268" t="str">
        <f>IFERROR(IF(D28="","",VLOOKUP(RIGHT(VLOOKUP(D28,'기사 리스트'!B:C,2,FALSE),LEN(VLOOKUP(D28,'기사 리스트'!B:C,2,FALSE))-22),기사별유입!A:E,2,FALSE)),0)</f>
        <v/>
      </c>
      <c r="I28" s="268" t="str">
        <f t="shared" si="4"/>
        <v/>
      </c>
      <c r="J28" s="269" t="str">
        <f t="shared" si="5"/>
        <v/>
      </c>
      <c r="K28" s="268" t="str">
        <f t="shared" si="6"/>
        <v/>
      </c>
      <c r="L28" s="269" t="str">
        <f t="shared" si="7"/>
        <v/>
      </c>
      <c r="N28" s="123" t="str">
        <f>IFERROR(VLOOKUP(D28,'기사 리스트'!B:E,4,FALSE),"")</f>
        <v/>
      </c>
    </row>
    <row r="29" spans="1:20">
      <c r="A29" s="221"/>
      <c r="B29" s="309">
        <v>27</v>
      </c>
      <c r="C29" s="266" t="str">
        <f>IF(D29="","",INDEX('기사 리스트'!A:A,MATCH(B29,'기사 리스트'!H:H,0)))</f>
        <v/>
      </c>
      <c r="D29" s="267" t="str">
        <f>IF(B29&gt;MAX('기사 리스트'!H:H),"",HYPERLINK(INDEX('기사 리스트'!C:C,MATCH(B29,'기사 리스트'!H:H,0)),INDEX('기사 리스트'!B:B,MATCH(B29,'기사 리스트'!H:H,0))))</f>
        <v/>
      </c>
      <c r="E29" s="267" t="str">
        <f t="shared" si="2"/>
        <v/>
      </c>
      <c r="F29" s="268" t="str">
        <f>IFERROR(IF(D29="","",VLOOKUP(RIGHT(VLOOKUP(D29,'기사 리스트'!B:C,2,FALSE),LEN(VLOOKUP(D29,'기사 리스트'!B:C,2,FALSE))-22),기사별유입!A:E,3,FALSE)),0)</f>
        <v/>
      </c>
      <c r="G29" s="268" t="str">
        <f t="shared" si="3"/>
        <v/>
      </c>
      <c r="H29" s="268" t="str">
        <f>IFERROR(IF(D29="","",VLOOKUP(RIGHT(VLOOKUP(D29,'기사 리스트'!B:C,2,FALSE),LEN(VLOOKUP(D29,'기사 리스트'!B:C,2,FALSE))-22),기사별유입!A:E,2,FALSE)),0)</f>
        <v/>
      </c>
      <c r="I29" s="268" t="str">
        <f t="shared" si="4"/>
        <v/>
      </c>
      <c r="J29" s="269" t="str">
        <f t="shared" si="5"/>
        <v/>
      </c>
      <c r="K29" s="268" t="str">
        <f t="shared" si="6"/>
        <v/>
      </c>
      <c r="L29" s="269" t="str">
        <f t="shared" si="7"/>
        <v/>
      </c>
      <c r="N29" s="123" t="str">
        <f>IFERROR(VLOOKUP(D29,'기사 리스트'!B:E,4,FALSE),"")</f>
        <v/>
      </c>
    </row>
    <row r="30" spans="1:20">
      <c r="A30" s="221"/>
      <c r="B30" s="309">
        <v>28</v>
      </c>
      <c r="C30" s="266" t="str">
        <f>IF(D30="","",INDEX('기사 리스트'!A:A,MATCH(B30,'기사 리스트'!H:H,0)))</f>
        <v/>
      </c>
      <c r="D30" s="267" t="str">
        <f>IF(B30&gt;MAX('기사 리스트'!H:H),"",HYPERLINK(INDEX('기사 리스트'!C:C,MATCH(B30,'기사 리스트'!H:H,0)),INDEX('기사 리스트'!B:B,MATCH(B30,'기사 리스트'!H:H,0))))</f>
        <v/>
      </c>
      <c r="E30" s="267" t="str">
        <f t="shared" si="2"/>
        <v/>
      </c>
      <c r="F30" s="268" t="str">
        <f>IFERROR(IF(D30="","",VLOOKUP(RIGHT(VLOOKUP(D30,'기사 리스트'!B:C,2,FALSE),LEN(VLOOKUP(D30,'기사 리스트'!B:C,2,FALSE))-22),기사별유입!A:E,3,FALSE)),0)</f>
        <v/>
      </c>
      <c r="G30" s="268" t="str">
        <f t="shared" si="3"/>
        <v/>
      </c>
      <c r="H30" s="268" t="str">
        <f>IFERROR(IF(D30="","",VLOOKUP(RIGHT(VLOOKUP(D30,'기사 리스트'!B:C,2,FALSE),LEN(VLOOKUP(D30,'기사 리스트'!B:C,2,FALSE))-22),기사별유입!A:E,2,FALSE)),0)</f>
        <v/>
      </c>
      <c r="I30" s="268" t="str">
        <f t="shared" si="4"/>
        <v/>
      </c>
      <c r="J30" s="269" t="str">
        <f t="shared" si="5"/>
        <v/>
      </c>
      <c r="K30" s="268" t="str">
        <f t="shared" si="6"/>
        <v/>
      </c>
      <c r="L30" s="269" t="str">
        <f t="shared" si="7"/>
        <v/>
      </c>
      <c r="N30" s="123" t="str">
        <f>IFERROR(VLOOKUP(D30,'기사 리스트'!B:E,4,FALSE),"")</f>
        <v/>
      </c>
    </row>
    <row r="31" spans="1:20">
      <c r="A31" s="221"/>
      <c r="B31" s="309">
        <v>29</v>
      </c>
      <c r="C31" s="266" t="str">
        <f>IF(D31="","",INDEX('기사 리스트'!A:A,MATCH(B31,'기사 리스트'!H:H,0)))</f>
        <v/>
      </c>
      <c r="D31" s="267" t="str">
        <f>IF(B31&gt;MAX('기사 리스트'!H:H),"",HYPERLINK(INDEX('기사 리스트'!C:C,MATCH(B31,'기사 리스트'!H:H,0)),INDEX('기사 리스트'!B:B,MATCH(B31,'기사 리스트'!H:H,0))))</f>
        <v/>
      </c>
      <c r="E31" s="267" t="str">
        <f t="shared" si="2"/>
        <v/>
      </c>
      <c r="F31" s="268" t="str">
        <f>IFERROR(IF(D31="","",VLOOKUP(RIGHT(VLOOKUP(D31,'기사 리스트'!B:C,2,FALSE),LEN(VLOOKUP(D31,'기사 리스트'!B:C,2,FALSE))-22),기사별유입!A:E,3,FALSE)),0)</f>
        <v/>
      </c>
      <c r="G31" s="268" t="str">
        <f t="shared" si="3"/>
        <v/>
      </c>
      <c r="H31" s="268" t="str">
        <f>IFERROR(IF(D31="","",VLOOKUP(RIGHT(VLOOKUP(D31,'기사 리스트'!B:C,2,FALSE),LEN(VLOOKUP(D31,'기사 리스트'!B:C,2,FALSE))-22),기사별유입!A:E,2,FALSE)),0)</f>
        <v/>
      </c>
      <c r="I31" s="268" t="str">
        <f t="shared" si="4"/>
        <v/>
      </c>
      <c r="J31" s="269" t="str">
        <f t="shared" si="5"/>
        <v/>
      </c>
      <c r="K31" s="268" t="str">
        <f t="shared" si="6"/>
        <v/>
      </c>
      <c r="L31" s="269" t="str">
        <f t="shared" si="7"/>
        <v/>
      </c>
      <c r="N31" s="123" t="str">
        <f>IFERROR(VLOOKUP(D31,'기사 리스트'!B:E,4,FALSE),"")</f>
        <v/>
      </c>
    </row>
    <row r="32" spans="1:20">
      <c r="A32" s="221"/>
      <c r="B32" s="309">
        <v>30</v>
      </c>
      <c r="C32" s="266" t="str">
        <f>IF(D32="","",INDEX('기사 리스트'!A:A,MATCH(B32,'기사 리스트'!H:H,0)))</f>
        <v/>
      </c>
      <c r="D32" s="267" t="str">
        <f>IF(B32&gt;MAX('기사 리스트'!H:H),"",HYPERLINK(INDEX('기사 리스트'!C:C,MATCH(B32,'기사 리스트'!H:H,0)),INDEX('기사 리스트'!B:B,MATCH(B32,'기사 리스트'!H:H,0))))</f>
        <v/>
      </c>
      <c r="E32" s="267" t="str">
        <f t="shared" si="2"/>
        <v/>
      </c>
      <c r="F32" s="268" t="str">
        <f>IFERROR(IF(D32="","",VLOOKUP(RIGHT(VLOOKUP(D32,'기사 리스트'!B:C,2,FALSE),LEN(VLOOKUP(D32,'기사 리스트'!B:C,2,FALSE))-22),기사별유입!A:E,3,FALSE)),0)</f>
        <v/>
      </c>
      <c r="G32" s="268" t="str">
        <f t="shared" si="3"/>
        <v/>
      </c>
      <c r="H32" s="268" t="str">
        <f>IFERROR(IF(D32="","",VLOOKUP(RIGHT(VLOOKUP(D32,'기사 리스트'!B:C,2,FALSE),LEN(VLOOKUP(D32,'기사 리스트'!B:C,2,FALSE))-22),기사별유입!A:E,2,FALSE)),0)</f>
        <v/>
      </c>
      <c r="I32" s="268" t="str">
        <f t="shared" si="4"/>
        <v/>
      </c>
      <c r="J32" s="269" t="str">
        <f t="shared" si="5"/>
        <v/>
      </c>
      <c r="K32" s="268" t="str">
        <f t="shared" si="6"/>
        <v/>
      </c>
      <c r="L32" s="269" t="str">
        <f t="shared" si="7"/>
        <v/>
      </c>
      <c r="N32" s="123" t="str">
        <f>IFERROR(VLOOKUP(D32,'기사 리스트'!B:E,4,FALSE),"")</f>
        <v/>
      </c>
    </row>
    <row r="33" spans="1:18">
      <c r="A33" s="221"/>
      <c r="B33" s="309">
        <v>31</v>
      </c>
      <c r="C33" s="266" t="str">
        <f>IF(D33="","",INDEX('기사 리스트'!A:A,MATCH(B33,'기사 리스트'!H:H,0)))</f>
        <v/>
      </c>
      <c r="D33" s="267" t="str">
        <f>IF(B33&gt;MAX('기사 리스트'!H:H),"",HYPERLINK(INDEX('기사 리스트'!C:C,MATCH(B33,'기사 리스트'!H:H,0)),INDEX('기사 리스트'!B:B,MATCH(B33,'기사 리스트'!H:H,0))))</f>
        <v/>
      </c>
      <c r="E33" s="267" t="str">
        <f t="shared" si="2"/>
        <v/>
      </c>
      <c r="F33" s="268" t="str">
        <f>IFERROR(IF(D33="","",VLOOKUP(RIGHT(VLOOKUP(D33,'기사 리스트'!B:C,2,FALSE),LEN(VLOOKUP(D33,'기사 리스트'!B:C,2,FALSE))-22),기사별유입!A:E,3,FALSE)),0)</f>
        <v/>
      </c>
      <c r="G33" s="268" t="str">
        <f t="shared" si="3"/>
        <v/>
      </c>
      <c r="H33" s="268" t="str">
        <f>IFERROR(IF(D33="","",VLOOKUP(RIGHT(VLOOKUP(D33,'기사 리스트'!B:C,2,FALSE),LEN(VLOOKUP(D33,'기사 리스트'!B:C,2,FALSE))-22),기사별유입!A:E,2,FALSE)),0)</f>
        <v/>
      </c>
      <c r="I33" s="268" t="str">
        <f t="shared" si="4"/>
        <v/>
      </c>
      <c r="J33" s="269" t="str">
        <f t="shared" si="5"/>
        <v/>
      </c>
      <c r="K33" s="268" t="str">
        <f t="shared" si="6"/>
        <v/>
      </c>
      <c r="L33" s="269" t="str">
        <f t="shared" si="7"/>
        <v/>
      </c>
      <c r="N33" s="123" t="str">
        <f>IFERROR(VLOOKUP(D33,'기사 리스트'!B:E,4,FALSE),"")</f>
        <v/>
      </c>
      <c r="P33" s="88"/>
      <c r="Q33" s="88"/>
      <c r="R33" s="88"/>
    </row>
    <row r="34" spans="1:18">
      <c r="A34" s="221"/>
      <c r="B34" s="309">
        <v>32</v>
      </c>
      <c r="C34" s="266" t="str">
        <f>IF(D34="","",INDEX('기사 리스트'!A:A,MATCH(B34,'기사 리스트'!H:H,0)))</f>
        <v/>
      </c>
      <c r="D34" s="267" t="str">
        <f>IF(B34&gt;MAX('기사 리스트'!H:H),"",HYPERLINK(INDEX('기사 리스트'!C:C,MATCH(B34,'기사 리스트'!H:H,0)),INDEX('기사 리스트'!B:B,MATCH(B34,'기사 리스트'!H:H,0))))</f>
        <v/>
      </c>
      <c r="E34" s="267" t="str">
        <f t="shared" si="2"/>
        <v/>
      </c>
      <c r="F34" s="268" t="str">
        <f>IFERROR(IF(D34="","",VLOOKUP(RIGHT(VLOOKUP(D34,'기사 리스트'!B:C,2,FALSE),LEN(VLOOKUP(D34,'기사 리스트'!B:C,2,FALSE))-22),기사별유입!A:E,3,FALSE)),0)</f>
        <v/>
      </c>
      <c r="G34" s="268" t="str">
        <f t="shared" si="3"/>
        <v/>
      </c>
      <c r="H34" s="268" t="str">
        <f>IFERROR(IF(D34="","",VLOOKUP(RIGHT(VLOOKUP(D34,'기사 리스트'!B:C,2,FALSE),LEN(VLOOKUP(D34,'기사 리스트'!B:C,2,FALSE))-22),기사별유입!A:E,2,FALSE)),0)</f>
        <v/>
      </c>
      <c r="I34" s="268" t="str">
        <f t="shared" si="4"/>
        <v/>
      </c>
      <c r="J34" s="269" t="str">
        <f t="shared" si="5"/>
        <v/>
      </c>
      <c r="K34" s="268" t="str">
        <f t="shared" si="6"/>
        <v/>
      </c>
      <c r="L34" s="269" t="str">
        <f t="shared" si="7"/>
        <v/>
      </c>
      <c r="N34" s="123" t="str">
        <f>IFERROR(VLOOKUP(D34,'기사 리스트'!B:E,4,FALSE),"")</f>
        <v/>
      </c>
      <c r="P34" s="88"/>
      <c r="Q34" s="88"/>
      <c r="R34" s="88"/>
    </row>
    <row r="35" spans="1:18">
      <c r="A35" s="221"/>
      <c r="B35" s="309">
        <v>33</v>
      </c>
      <c r="C35" s="266" t="str">
        <f>IF(D35="","",INDEX('기사 리스트'!A:A,MATCH(B35,'기사 리스트'!H:H,0)))</f>
        <v/>
      </c>
      <c r="D35" s="267" t="str">
        <f>IF(B35&gt;MAX('기사 리스트'!H:H),"",HYPERLINK(INDEX('기사 리스트'!C:C,MATCH(B35,'기사 리스트'!H:H,0)),INDEX('기사 리스트'!B:B,MATCH(B35,'기사 리스트'!H:H,0))))</f>
        <v/>
      </c>
      <c r="E35" s="267" t="str">
        <f t="shared" si="2"/>
        <v/>
      </c>
      <c r="F35" s="268" t="str">
        <f>IFERROR(IF(D35="","",VLOOKUP(RIGHT(VLOOKUP(D35,'기사 리스트'!B:C,2,FALSE),LEN(VLOOKUP(D35,'기사 리스트'!B:C,2,FALSE))-22),기사별유입!A:E,3,FALSE)),0)</f>
        <v/>
      </c>
      <c r="G35" s="268" t="str">
        <f t="shared" si="3"/>
        <v/>
      </c>
      <c r="H35" s="268" t="str">
        <f>IFERROR(IF(D35="","",VLOOKUP(RIGHT(VLOOKUP(D35,'기사 리스트'!B:C,2,FALSE),LEN(VLOOKUP(D35,'기사 리스트'!B:C,2,FALSE))-22),기사별유입!A:E,2,FALSE)),0)</f>
        <v/>
      </c>
      <c r="I35" s="268" t="str">
        <f t="shared" si="4"/>
        <v/>
      </c>
      <c r="J35" s="269" t="str">
        <f t="shared" si="5"/>
        <v/>
      </c>
      <c r="K35" s="268" t="str">
        <f t="shared" si="6"/>
        <v/>
      </c>
      <c r="L35" s="269" t="str">
        <f t="shared" si="7"/>
        <v/>
      </c>
      <c r="N35" s="123" t="str">
        <f>IFERROR(VLOOKUP(D35,'기사 리스트'!B:E,4,FALSE),"")</f>
        <v/>
      </c>
    </row>
    <row r="36" spans="1:18">
      <c r="A36" s="221"/>
      <c r="B36" s="309">
        <v>34</v>
      </c>
      <c r="C36" s="266" t="str">
        <f>IF(D36="","",INDEX('기사 리스트'!A:A,MATCH(B36,'기사 리스트'!H:H,0)))</f>
        <v/>
      </c>
      <c r="D36" s="267" t="str">
        <f>IF(B36&gt;MAX('기사 리스트'!H:H),"",HYPERLINK(INDEX('기사 리스트'!C:C,MATCH(B36,'기사 리스트'!H:H,0)),INDEX('기사 리스트'!B:B,MATCH(B36,'기사 리스트'!H:H,0))))</f>
        <v/>
      </c>
      <c r="E36" s="267" t="str">
        <f t="shared" si="2"/>
        <v/>
      </c>
      <c r="F36" s="268" t="str">
        <f>IFERROR(IF(D36="","",VLOOKUP(RIGHT(VLOOKUP(D36,'기사 리스트'!B:C,2,FALSE),LEN(VLOOKUP(D36,'기사 리스트'!B:C,2,FALSE))-22),기사별유입!A:E,3,FALSE)),0)</f>
        <v/>
      </c>
      <c r="G36" s="268" t="str">
        <f t="shared" si="3"/>
        <v/>
      </c>
      <c r="H36" s="268" t="str">
        <f>IFERROR(IF(D36="","",VLOOKUP(RIGHT(VLOOKUP(D36,'기사 리스트'!B:C,2,FALSE),LEN(VLOOKUP(D36,'기사 리스트'!B:C,2,FALSE))-22),기사별유입!A:E,2,FALSE)),0)</f>
        <v/>
      </c>
      <c r="I36" s="268" t="str">
        <f t="shared" si="4"/>
        <v/>
      </c>
      <c r="J36" s="269" t="str">
        <f t="shared" si="5"/>
        <v/>
      </c>
      <c r="K36" s="268" t="str">
        <f t="shared" si="6"/>
        <v/>
      </c>
      <c r="L36" s="269" t="str">
        <f t="shared" si="7"/>
        <v/>
      </c>
      <c r="N36" s="123" t="str">
        <f>IFERROR(VLOOKUP(D36,'기사 리스트'!B:E,4,FALSE),"")</f>
        <v/>
      </c>
    </row>
    <row r="37" spans="1:18">
      <c r="A37" s="221"/>
      <c r="B37" s="309">
        <v>35</v>
      </c>
      <c r="C37" s="266" t="str">
        <f>IF(D37="","",INDEX('기사 리스트'!A:A,MATCH(B37,'기사 리스트'!H:H,0)))</f>
        <v/>
      </c>
      <c r="D37" s="267" t="str">
        <f>IF(B37&gt;MAX('기사 리스트'!H:H),"",HYPERLINK(INDEX('기사 리스트'!C:C,MATCH(B37,'기사 리스트'!H:H,0)),INDEX('기사 리스트'!B:B,MATCH(B37,'기사 리스트'!H:H,0))))</f>
        <v/>
      </c>
      <c r="E37" s="267" t="str">
        <f t="shared" si="2"/>
        <v/>
      </c>
      <c r="F37" s="268" t="str">
        <f>IFERROR(IF(D37="","",VLOOKUP(RIGHT(VLOOKUP(D37,'기사 리스트'!B:C,2,FALSE),LEN(VLOOKUP(D37,'기사 리스트'!B:C,2,FALSE))-22),기사별유입!A:E,3,FALSE)),0)</f>
        <v/>
      </c>
      <c r="G37" s="268" t="str">
        <f t="shared" si="3"/>
        <v/>
      </c>
      <c r="H37" s="268" t="str">
        <f>IFERROR(IF(D37="","",VLOOKUP(RIGHT(VLOOKUP(D37,'기사 리스트'!B:C,2,FALSE),LEN(VLOOKUP(D37,'기사 리스트'!B:C,2,FALSE))-22),기사별유입!A:E,2,FALSE)),0)</f>
        <v/>
      </c>
      <c r="I37" s="268" t="str">
        <f t="shared" si="4"/>
        <v/>
      </c>
      <c r="J37" s="269" t="str">
        <f t="shared" si="5"/>
        <v/>
      </c>
      <c r="K37" s="268" t="str">
        <f t="shared" si="6"/>
        <v/>
      </c>
      <c r="L37" s="269" t="str">
        <f t="shared" si="7"/>
        <v/>
      </c>
      <c r="N37" s="123" t="str">
        <f>IFERROR(VLOOKUP(D37,'기사 리스트'!B:E,4,FALSE),"")</f>
        <v/>
      </c>
    </row>
    <row r="38" spans="1:18">
      <c r="A38" s="221"/>
      <c r="B38" s="309">
        <v>36</v>
      </c>
      <c r="C38" s="266" t="str">
        <f>IF(D38="","",INDEX('기사 리스트'!A:A,MATCH(B38,'기사 리스트'!H:H,0)))</f>
        <v/>
      </c>
      <c r="D38" s="267" t="str">
        <f>IF(B38&gt;MAX('기사 리스트'!H:H),"",HYPERLINK(INDEX('기사 리스트'!C:C,MATCH(B38,'기사 리스트'!H:H,0)),INDEX('기사 리스트'!B:B,MATCH(B38,'기사 리스트'!H:H,0))))</f>
        <v/>
      </c>
      <c r="E38" s="267" t="str">
        <f t="shared" si="2"/>
        <v/>
      </c>
      <c r="F38" s="268" t="str">
        <f>IFERROR(IF(D38="","",VLOOKUP(RIGHT(VLOOKUP(D38,'기사 리스트'!B:C,2,FALSE),LEN(VLOOKUP(D38,'기사 리스트'!B:C,2,FALSE))-22),기사별유입!A:E,3,FALSE)),0)</f>
        <v/>
      </c>
      <c r="G38" s="268" t="str">
        <f t="shared" si="3"/>
        <v/>
      </c>
      <c r="H38" s="268" t="str">
        <f>IFERROR(IF(D38="","",VLOOKUP(RIGHT(VLOOKUP(D38,'기사 리스트'!B:C,2,FALSE),LEN(VLOOKUP(D38,'기사 리스트'!B:C,2,FALSE))-22),기사별유입!A:E,2,FALSE)),0)</f>
        <v/>
      </c>
      <c r="I38" s="268" t="str">
        <f t="shared" si="4"/>
        <v/>
      </c>
      <c r="J38" s="269" t="str">
        <f t="shared" si="5"/>
        <v/>
      </c>
      <c r="K38" s="268" t="str">
        <f t="shared" si="6"/>
        <v/>
      </c>
      <c r="L38" s="269" t="str">
        <f t="shared" si="7"/>
        <v/>
      </c>
      <c r="N38" s="123" t="str">
        <f>IFERROR(VLOOKUP(D38,'기사 리스트'!B:E,4,FALSE),"")</f>
        <v/>
      </c>
    </row>
    <row r="39" spans="1:18">
      <c r="A39" s="221"/>
      <c r="B39" s="309">
        <v>37</v>
      </c>
      <c r="C39" s="266" t="str">
        <f>IF(D39="","",INDEX('기사 리스트'!A:A,MATCH(B39,'기사 리스트'!H:H,0)))</f>
        <v/>
      </c>
      <c r="D39" s="267" t="str">
        <f>IF(B39&gt;MAX('기사 리스트'!H:H),"",HYPERLINK(INDEX('기사 리스트'!C:C,MATCH(B39,'기사 리스트'!H:H,0)),INDEX('기사 리스트'!B:B,MATCH(B39,'기사 리스트'!H:H,0))))</f>
        <v/>
      </c>
      <c r="E39" s="267" t="str">
        <f t="shared" si="2"/>
        <v/>
      </c>
      <c r="F39" s="268" t="str">
        <f>IFERROR(IF(D39="","",VLOOKUP(RIGHT(VLOOKUP(D39,'기사 리스트'!B:C,2,FALSE),LEN(VLOOKUP(D39,'기사 리스트'!B:C,2,FALSE))-22),기사별유입!A:E,3,FALSE)),0)</f>
        <v/>
      </c>
      <c r="G39" s="268" t="str">
        <f t="shared" si="3"/>
        <v/>
      </c>
      <c r="H39" s="268" t="str">
        <f>IFERROR(IF(D39="","",VLOOKUP(RIGHT(VLOOKUP(D39,'기사 리스트'!B:C,2,FALSE),LEN(VLOOKUP(D39,'기사 리스트'!B:C,2,FALSE))-22),기사별유입!A:E,2,FALSE)),0)</f>
        <v/>
      </c>
      <c r="I39" s="268" t="str">
        <f t="shared" si="4"/>
        <v/>
      </c>
      <c r="J39" s="269" t="str">
        <f t="shared" si="5"/>
        <v/>
      </c>
      <c r="K39" s="268" t="str">
        <f t="shared" si="6"/>
        <v/>
      </c>
      <c r="L39" s="269" t="str">
        <f t="shared" si="7"/>
        <v/>
      </c>
      <c r="N39" s="123" t="str">
        <f>IFERROR(VLOOKUP(D39,'기사 리스트'!B:E,4,FALSE),"")</f>
        <v/>
      </c>
    </row>
    <row r="40" spans="1:18">
      <c r="A40" s="221"/>
      <c r="B40" s="309">
        <v>38</v>
      </c>
      <c r="C40" s="266" t="str">
        <f>IF(D40="","",INDEX('기사 리스트'!A:A,MATCH(B40,'기사 리스트'!H:H,0)))</f>
        <v/>
      </c>
      <c r="D40" s="267" t="str">
        <f>IF(B40&gt;MAX('기사 리스트'!H:H),"",HYPERLINK(INDEX('기사 리스트'!C:C,MATCH(B40,'기사 리스트'!H:H,0)),INDEX('기사 리스트'!B:B,MATCH(B40,'기사 리스트'!H:H,0))))</f>
        <v/>
      </c>
      <c r="E40" s="267" t="str">
        <f t="shared" si="2"/>
        <v/>
      </c>
      <c r="F40" s="268" t="str">
        <f>IFERROR(IF(D40="","",VLOOKUP(RIGHT(VLOOKUP(D40,'기사 리스트'!B:C,2,FALSE),LEN(VLOOKUP(D40,'기사 리스트'!B:C,2,FALSE))-22),기사별유입!A:E,3,FALSE)),0)</f>
        <v/>
      </c>
      <c r="G40" s="268" t="str">
        <f t="shared" si="3"/>
        <v/>
      </c>
      <c r="H40" s="268" t="str">
        <f>IFERROR(IF(D40="","",VLOOKUP(RIGHT(VLOOKUP(D40,'기사 리스트'!B:C,2,FALSE),LEN(VLOOKUP(D40,'기사 리스트'!B:C,2,FALSE))-22),기사별유입!A:E,2,FALSE)),0)</f>
        <v/>
      </c>
      <c r="I40" s="268" t="str">
        <f t="shared" si="4"/>
        <v/>
      </c>
      <c r="J40" s="269" t="str">
        <f t="shared" si="5"/>
        <v/>
      </c>
      <c r="K40" s="268" t="str">
        <f t="shared" si="6"/>
        <v/>
      </c>
      <c r="L40" s="269" t="str">
        <f t="shared" si="7"/>
        <v/>
      </c>
      <c r="N40" s="123" t="str">
        <f>IFERROR(VLOOKUP(D40,'기사 리스트'!B:E,4,FALSE),"")</f>
        <v/>
      </c>
    </row>
    <row r="41" spans="1:18">
      <c r="A41" s="221"/>
      <c r="B41" s="309">
        <v>39</v>
      </c>
      <c r="C41" s="266" t="str">
        <f>IF(D41="","",INDEX('기사 리스트'!A:A,MATCH(B41,'기사 리스트'!H:H,0)))</f>
        <v/>
      </c>
      <c r="D41" s="267" t="str">
        <f>IF(B41&gt;MAX('기사 리스트'!H:H),"",HYPERLINK(INDEX('기사 리스트'!C:C,MATCH(B41,'기사 리스트'!H:H,0)),INDEX('기사 리스트'!B:B,MATCH(B41,'기사 리스트'!H:H,0))))</f>
        <v/>
      </c>
      <c r="E41" s="267" t="str">
        <f t="shared" si="2"/>
        <v/>
      </c>
      <c r="F41" s="268" t="str">
        <f>IFERROR(IF(D41="","",VLOOKUP(RIGHT(VLOOKUP(D41,'기사 리스트'!B:C,2,FALSE),LEN(VLOOKUP(D41,'기사 리스트'!B:C,2,FALSE))-22),기사별유입!A:E,3,FALSE)),0)</f>
        <v/>
      </c>
      <c r="G41" s="268" t="str">
        <f t="shared" si="3"/>
        <v/>
      </c>
      <c r="H41" s="268" t="str">
        <f>IFERROR(IF(D41="","",VLOOKUP(RIGHT(VLOOKUP(D41,'기사 리스트'!B:C,2,FALSE),LEN(VLOOKUP(D41,'기사 리스트'!B:C,2,FALSE))-22),기사별유입!A:E,2,FALSE)),0)</f>
        <v/>
      </c>
      <c r="I41" s="268" t="str">
        <f t="shared" si="4"/>
        <v/>
      </c>
      <c r="J41" s="269" t="str">
        <f t="shared" si="5"/>
        <v/>
      </c>
      <c r="K41" s="268" t="str">
        <f t="shared" si="6"/>
        <v/>
      </c>
      <c r="L41" s="269" t="str">
        <f t="shared" si="7"/>
        <v/>
      </c>
      <c r="N41" s="123" t="str">
        <f>IFERROR(VLOOKUP(D41,'기사 리스트'!B:E,4,FALSE),"")</f>
        <v/>
      </c>
    </row>
    <row r="42" spans="1:18">
      <c r="A42" s="221"/>
      <c r="B42" s="309">
        <v>40</v>
      </c>
      <c r="C42" s="266" t="str">
        <f>IF(D42="","",INDEX('기사 리스트'!A:A,MATCH(B42,'기사 리스트'!H:H,0)))</f>
        <v/>
      </c>
      <c r="D42" s="267" t="str">
        <f>IF(B42&gt;MAX('기사 리스트'!H:H),"",HYPERLINK(INDEX('기사 리스트'!C:C,MATCH(B42,'기사 리스트'!H:H,0)),INDEX('기사 리스트'!B:B,MATCH(B42,'기사 리스트'!H:H,0))))</f>
        <v/>
      </c>
      <c r="E42" s="267" t="str">
        <f t="shared" si="2"/>
        <v/>
      </c>
      <c r="F42" s="268" t="str">
        <f>IFERROR(IF(D42="","",VLOOKUP(RIGHT(VLOOKUP(D42,'기사 리스트'!B:C,2,FALSE),LEN(VLOOKUP(D42,'기사 리스트'!B:C,2,FALSE))-22),기사별유입!A:E,3,FALSE)),0)</f>
        <v/>
      </c>
      <c r="G42" s="268" t="str">
        <f t="shared" si="3"/>
        <v/>
      </c>
      <c r="H42" s="268" t="str">
        <f>IFERROR(IF(D42="","",VLOOKUP(RIGHT(VLOOKUP(D42,'기사 리스트'!B:C,2,FALSE),LEN(VLOOKUP(D42,'기사 리스트'!B:C,2,FALSE))-22),기사별유입!A:E,2,FALSE)),0)</f>
        <v/>
      </c>
      <c r="I42" s="268" t="str">
        <f t="shared" si="4"/>
        <v/>
      </c>
      <c r="J42" s="269" t="str">
        <f t="shared" si="5"/>
        <v/>
      </c>
      <c r="K42" s="268" t="str">
        <f t="shared" si="6"/>
        <v/>
      </c>
      <c r="L42" s="269" t="str">
        <f t="shared" si="7"/>
        <v/>
      </c>
      <c r="N42" s="123" t="str">
        <f>IFERROR(VLOOKUP(D42,'기사 리스트'!B:E,4,FALSE),"")</f>
        <v/>
      </c>
    </row>
    <row r="43" spans="1:18">
      <c r="A43" s="221"/>
      <c r="B43" s="309">
        <v>41</v>
      </c>
      <c r="C43" s="266" t="str">
        <f>IF(D43="","",INDEX('기사 리스트'!A:A,MATCH(B43,'기사 리스트'!H:H,0)))</f>
        <v/>
      </c>
      <c r="D43" s="267" t="str">
        <f>IF(B43&gt;MAX('기사 리스트'!H:H),"",HYPERLINK(INDEX('기사 리스트'!C:C,MATCH(B43,'기사 리스트'!H:H,0)),INDEX('기사 리스트'!B:B,MATCH(B43,'기사 리스트'!H:H,0))))</f>
        <v/>
      </c>
      <c r="E43" s="267" t="str">
        <f t="shared" si="2"/>
        <v/>
      </c>
      <c r="F43" s="268" t="str">
        <f>IFERROR(IF(D43="","",VLOOKUP(RIGHT(VLOOKUP(D43,'기사 리스트'!B:C,2,FALSE),LEN(VLOOKUP(D43,'기사 리스트'!B:C,2,FALSE))-22),기사별유입!A:E,3,FALSE)),0)</f>
        <v/>
      </c>
      <c r="G43" s="268" t="str">
        <f t="shared" si="3"/>
        <v/>
      </c>
      <c r="H43" s="268" t="str">
        <f>IFERROR(IF(D43="","",VLOOKUP(RIGHT(VLOOKUP(D43,'기사 리스트'!B:C,2,FALSE),LEN(VLOOKUP(D43,'기사 리스트'!B:C,2,FALSE))-22),기사별유입!A:E,2,FALSE)),0)</f>
        <v/>
      </c>
      <c r="I43" s="268" t="str">
        <f t="shared" si="4"/>
        <v/>
      </c>
      <c r="J43" s="269" t="str">
        <f t="shared" si="5"/>
        <v/>
      </c>
      <c r="K43" s="268" t="str">
        <f t="shared" si="6"/>
        <v/>
      </c>
      <c r="L43" s="269" t="str">
        <f t="shared" si="7"/>
        <v/>
      </c>
      <c r="N43" s="123" t="str">
        <f>IFERROR(VLOOKUP(D43,'기사 리스트'!B:E,4,FALSE),"")</f>
        <v/>
      </c>
    </row>
    <row r="44" spans="1:18">
      <c r="A44" s="221"/>
      <c r="B44" s="309">
        <v>42</v>
      </c>
      <c r="C44" s="266" t="str">
        <f>IF(D44="","",INDEX('기사 리스트'!A:A,MATCH(B44,'기사 리스트'!H:H,0)))</f>
        <v/>
      </c>
      <c r="D44" s="267" t="str">
        <f>IF(B44&gt;MAX('기사 리스트'!H:H),"",HYPERLINK(INDEX('기사 리스트'!C:C,MATCH(B44,'기사 리스트'!H:H,0)),INDEX('기사 리스트'!B:B,MATCH(B44,'기사 리스트'!H:H,0))))</f>
        <v/>
      </c>
      <c r="E44" s="267" t="str">
        <f t="shared" si="2"/>
        <v/>
      </c>
      <c r="F44" s="268" t="str">
        <f>IFERROR(IF(D44="","",VLOOKUP(RIGHT(VLOOKUP(D44,'기사 리스트'!B:C,2,FALSE),LEN(VLOOKUP(D44,'기사 리스트'!B:C,2,FALSE))-22),기사별유입!A:E,3,FALSE)),0)</f>
        <v/>
      </c>
      <c r="G44" s="268" t="str">
        <f t="shared" si="3"/>
        <v/>
      </c>
      <c r="H44" s="268" t="str">
        <f>IFERROR(IF(D44="","",VLOOKUP(RIGHT(VLOOKUP(D44,'기사 리스트'!B:C,2,FALSE),LEN(VLOOKUP(D44,'기사 리스트'!B:C,2,FALSE))-22),기사별유입!A:E,2,FALSE)),0)</f>
        <v/>
      </c>
      <c r="I44" s="268" t="str">
        <f t="shared" si="4"/>
        <v/>
      </c>
      <c r="J44" s="269" t="str">
        <f t="shared" si="5"/>
        <v/>
      </c>
      <c r="K44" s="268" t="str">
        <f t="shared" si="6"/>
        <v/>
      </c>
      <c r="L44" s="269" t="str">
        <f t="shared" si="7"/>
        <v/>
      </c>
      <c r="N44" s="123" t="str">
        <f>IFERROR(VLOOKUP(D44,'기사 리스트'!B:E,4,FALSE),"")</f>
        <v/>
      </c>
    </row>
    <row r="45" spans="1:18">
      <c r="A45" s="221"/>
      <c r="B45" s="309">
        <v>43</v>
      </c>
      <c r="C45" s="266" t="str">
        <f>IF(D45="","",INDEX('기사 리스트'!A:A,MATCH(B45,'기사 리스트'!H:H,0)))</f>
        <v/>
      </c>
      <c r="D45" s="267" t="str">
        <f>IF(B45&gt;MAX('기사 리스트'!H:H),"",HYPERLINK(INDEX('기사 리스트'!C:C,MATCH(B45,'기사 리스트'!H:H,0)),INDEX('기사 리스트'!B:B,MATCH(B45,'기사 리스트'!H:H,0))))</f>
        <v/>
      </c>
      <c r="E45" s="267" t="str">
        <f t="shared" si="2"/>
        <v/>
      </c>
      <c r="F45" s="268" t="str">
        <f>IFERROR(IF(D45="","",VLOOKUP(RIGHT(VLOOKUP(D45,'기사 리스트'!B:C,2,FALSE),LEN(VLOOKUP(D45,'기사 리스트'!B:C,2,FALSE))-22),기사별유입!A:E,3,FALSE)),0)</f>
        <v/>
      </c>
      <c r="G45" s="268" t="str">
        <f t="shared" si="3"/>
        <v/>
      </c>
      <c r="H45" s="268" t="str">
        <f>IFERROR(IF(D45="","",VLOOKUP(RIGHT(VLOOKUP(D45,'기사 리스트'!B:C,2,FALSE),LEN(VLOOKUP(D45,'기사 리스트'!B:C,2,FALSE))-22),기사별유입!A:E,2,FALSE)),0)</f>
        <v/>
      </c>
      <c r="I45" s="268" t="str">
        <f t="shared" si="4"/>
        <v/>
      </c>
      <c r="J45" s="269" t="str">
        <f t="shared" si="5"/>
        <v/>
      </c>
      <c r="K45" s="268" t="str">
        <f t="shared" si="6"/>
        <v/>
      </c>
      <c r="L45" s="269" t="str">
        <f t="shared" si="7"/>
        <v/>
      </c>
      <c r="N45" s="123" t="str">
        <f>IFERROR(VLOOKUP(D45,'기사 리스트'!B:E,4,FALSE),"")</f>
        <v/>
      </c>
    </row>
    <row r="46" spans="1:18">
      <c r="A46" s="221"/>
      <c r="B46" s="309">
        <v>44</v>
      </c>
      <c r="C46" s="266" t="str">
        <f>IF(D46="","",INDEX('기사 리스트'!A:A,MATCH(B46,'기사 리스트'!H:H,0)))</f>
        <v/>
      </c>
      <c r="D46" s="267" t="str">
        <f>IF(B46&gt;MAX('기사 리스트'!H:H),"",HYPERLINK(INDEX('기사 리스트'!C:C,MATCH(B46,'기사 리스트'!H:H,0)),INDEX('기사 리스트'!B:B,MATCH(B46,'기사 리스트'!H:H,0))))</f>
        <v/>
      </c>
      <c r="E46" s="267" t="str">
        <f t="shared" si="2"/>
        <v/>
      </c>
      <c r="F46" s="268" t="str">
        <f>IFERROR(IF(D46="","",VLOOKUP(RIGHT(VLOOKUP(D46,'기사 리스트'!B:C,2,FALSE),LEN(VLOOKUP(D46,'기사 리스트'!B:C,2,FALSE))-22),기사별유입!A:E,3,FALSE)),0)</f>
        <v/>
      </c>
      <c r="G46" s="268" t="str">
        <f t="shared" si="3"/>
        <v/>
      </c>
      <c r="H46" s="268" t="str">
        <f>IFERROR(IF(D46="","",VLOOKUP(RIGHT(VLOOKUP(D46,'기사 리스트'!B:C,2,FALSE),LEN(VLOOKUP(D46,'기사 리스트'!B:C,2,FALSE))-22),기사별유입!A:E,2,FALSE)),0)</f>
        <v/>
      </c>
      <c r="I46" s="268" t="str">
        <f t="shared" si="4"/>
        <v/>
      </c>
      <c r="J46" s="269" t="str">
        <f t="shared" si="5"/>
        <v/>
      </c>
      <c r="K46" s="268" t="str">
        <f t="shared" si="6"/>
        <v/>
      </c>
      <c r="L46" s="269" t="str">
        <f t="shared" si="7"/>
        <v/>
      </c>
      <c r="N46" s="123" t="str">
        <f>IFERROR(VLOOKUP(D46,'기사 리스트'!B:E,4,FALSE),"")</f>
        <v/>
      </c>
    </row>
    <row r="47" spans="1:18">
      <c r="A47" s="221"/>
      <c r="B47" s="309">
        <v>45</v>
      </c>
      <c r="C47" s="266" t="str">
        <f>IF(D47="","",INDEX('기사 리스트'!A:A,MATCH(B47,'기사 리스트'!H:H,0)))</f>
        <v/>
      </c>
      <c r="D47" s="267" t="str">
        <f>IF(B47&gt;MAX('기사 리스트'!H:H),"",HYPERLINK(INDEX('기사 리스트'!C:C,MATCH(B47,'기사 리스트'!H:H,0)),INDEX('기사 리스트'!B:B,MATCH(B47,'기사 리스트'!H:H,0))))</f>
        <v/>
      </c>
      <c r="E47" s="267" t="str">
        <f t="shared" si="2"/>
        <v/>
      </c>
      <c r="F47" s="268" t="str">
        <f>IFERROR(IF(D47="","",VLOOKUP(RIGHT(VLOOKUP(D47,'기사 리스트'!B:C,2,FALSE),LEN(VLOOKUP(D47,'기사 리스트'!B:C,2,FALSE))-22),기사별유입!A:E,3,FALSE)),0)</f>
        <v/>
      </c>
      <c r="G47" s="268" t="str">
        <f t="shared" si="3"/>
        <v/>
      </c>
      <c r="H47" s="268" t="str">
        <f>IFERROR(IF(D47="","",VLOOKUP(RIGHT(VLOOKUP(D47,'기사 리스트'!B:C,2,FALSE),LEN(VLOOKUP(D47,'기사 리스트'!B:C,2,FALSE))-22),기사별유입!A:E,2,FALSE)),0)</f>
        <v/>
      </c>
      <c r="I47" s="268" t="str">
        <f t="shared" si="4"/>
        <v/>
      </c>
      <c r="J47" s="269" t="str">
        <f t="shared" si="5"/>
        <v/>
      </c>
      <c r="K47" s="268" t="str">
        <f t="shared" si="6"/>
        <v/>
      </c>
      <c r="L47" s="269" t="str">
        <f t="shared" si="7"/>
        <v/>
      </c>
      <c r="N47" s="123" t="str">
        <f>IFERROR(VLOOKUP(D47,'기사 리스트'!B:E,4,FALSE),"")</f>
        <v/>
      </c>
    </row>
    <row r="48" spans="1:18">
      <c r="A48" s="221"/>
      <c r="B48" s="309">
        <v>46</v>
      </c>
      <c r="C48" s="266" t="str">
        <f>IF(D48="","",INDEX('기사 리스트'!A:A,MATCH(B48,'기사 리스트'!H:H,0)))</f>
        <v/>
      </c>
      <c r="D48" s="267" t="str">
        <f>IF(B48&gt;MAX('기사 리스트'!H:H),"",HYPERLINK(INDEX('기사 리스트'!C:C,MATCH(B48,'기사 리스트'!H:H,0)),INDEX('기사 리스트'!B:B,MATCH(B48,'기사 리스트'!H:H,0))))</f>
        <v/>
      </c>
      <c r="E48" s="267" t="str">
        <f t="shared" si="2"/>
        <v/>
      </c>
      <c r="F48" s="268" t="str">
        <f>IFERROR(IF(D48="","",VLOOKUP(RIGHT(VLOOKUP(D48,'기사 리스트'!B:C,2,FALSE),LEN(VLOOKUP(D48,'기사 리스트'!B:C,2,FALSE))-22),기사별유입!A:E,3,FALSE)),0)</f>
        <v/>
      </c>
      <c r="G48" s="268" t="str">
        <f t="shared" si="3"/>
        <v/>
      </c>
      <c r="H48" s="268" t="str">
        <f>IFERROR(IF(D48="","",VLOOKUP(RIGHT(VLOOKUP(D48,'기사 리스트'!B:C,2,FALSE),LEN(VLOOKUP(D48,'기사 리스트'!B:C,2,FALSE))-22),기사별유입!A:E,2,FALSE)),0)</f>
        <v/>
      </c>
      <c r="I48" s="268" t="str">
        <f t="shared" si="4"/>
        <v/>
      </c>
      <c r="J48" s="269" t="str">
        <f t="shared" si="5"/>
        <v/>
      </c>
      <c r="K48" s="268" t="str">
        <f t="shared" si="6"/>
        <v/>
      </c>
      <c r="L48" s="269" t="str">
        <f t="shared" si="7"/>
        <v/>
      </c>
      <c r="N48" s="123" t="str">
        <f>IFERROR(VLOOKUP(D48,'기사 리스트'!B:E,4,FALSE),"")</f>
        <v/>
      </c>
    </row>
    <row r="49" spans="1:14">
      <c r="A49" s="221"/>
      <c r="B49" s="309">
        <v>47</v>
      </c>
      <c r="C49" s="266" t="str">
        <f>IF(D49="","",INDEX('기사 리스트'!A:A,MATCH(B49,'기사 리스트'!H:H,0)))</f>
        <v/>
      </c>
      <c r="D49" s="267" t="str">
        <f>IF(B49&gt;MAX('기사 리스트'!H:H),"",HYPERLINK(INDEX('기사 리스트'!C:C,MATCH(B49,'기사 리스트'!H:H,0)),INDEX('기사 리스트'!B:B,MATCH(B49,'기사 리스트'!H:H,0))))</f>
        <v/>
      </c>
      <c r="E49" s="267" t="str">
        <f t="shared" si="2"/>
        <v/>
      </c>
      <c r="F49" s="268" t="str">
        <f>IFERROR(IF(D49="","",VLOOKUP(RIGHT(VLOOKUP(D49,'기사 리스트'!B:C,2,FALSE),LEN(VLOOKUP(D49,'기사 리스트'!B:C,2,FALSE))-22),기사별유입!A:E,3,FALSE)),0)</f>
        <v/>
      </c>
      <c r="G49" s="268" t="str">
        <f t="shared" si="3"/>
        <v/>
      </c>
      <c r="H49" s="268" t="str">
        <f>IFERROR(IF(D49="","",VLOOKUP(RIGHT(VLOOKUP(D49,'기사 리스트'!B:C,2,FALSE),LEN(VLOOKUP(D49,'기사 리스트'!B:C,2,FALSE))-22),기사별유입!A:E,2,FALSE)),0)</f>
        <v/>
      </c>
      <c r="I49" s="268" t="str">
        <f t="shared" si="4"/>
        <v/>
      </c>
      <c r="J49" s="269" t="str">
        <f t="shared" si="5"/>
        <v/>
      </c>
      <c r="K49" s="268" t="str">
        <f t="shared" si="6"/>
        <v/>
      </c>
      <c r="L49" s="269" t="str">
        <f t="shared" si="7"/>
        <v/>
      </c>
      <c r="N49" s="123" t="str">
        <f>IFERROR(VLOOKUP(D49,'기사 리스트'!B:E,4,FALSE),"")</f>
        <v/>
      </c>
    </row>
    <row r="50" spans="1:14">
      <c r="A50" s="221"/>
      <c r="B50" s="309">
        <v>48</v>
      </c>
      <c r="C50" s="266" t="str">
        <f>IF(D50="","",INDEX('기사 리스트'!A:A,MATCH(B50,'기사 리스트'!H:H,0)))</f>
        <v/>
      </c>
      <c r="D50" s="267" t="str">
        <f>IF(B50&gt;MAX('기사 리스트'!H:H),"",HYPERLINK(INDEX('기사 리스트'!C:C,MATCH(B50,'기사 리스트'!H:H,0)),INDEX('기사 리스트'!B:B,MATCH(B50,'기사 리스트'!H:H,0))))</f>
        <v/>
      </c>
      <c r="E50" s="267" t="str">
        <f t="shared" si="2"/>
        <v/>
      </c>
      <c r="F50" s="268" t="str">
        <f>IFERROR(IF(D50="","",VLOOKUP(RIGHT(VLOOKUP(D50,'기사 리스트'!B:C,2,FALSE),LEN(VLOOKUP(D50,'기사 리스트'!B:C,2,FALSE))-22),기사별유입!A:E,3,FALSE)),0)</f>
        <v/>
      </c>
      <c r="G50" s="268" t="str">
        <f t="shared" si="3"/>
        <v/>
      </c>
      <c r="H50" s="268" t="str">
        <f>IFERROR(IF(D50="","",VLOOKUP(RIGHT(VLOOKUP(D50,'기사 리스트'!B:C,2,FALSE),LEN(VLOOKUP(D50,'기사 리스트'!B:C,2,FALSE))-22),기사별유입!A:E,2,FALSE)),0)</f>
        <v/>
      </c>
      <c r="I50" s="268" t="str">
        <f t="shared" si="4"/>
        <v/>
      </c>
      <c r="J50" s="269" t="str">
        <f t="shared" si="5"/>
        <v/>
      </c>
      <c r="K50" s="268" t="str">
        <f t="shared" si="6"/>
        <v/>
      </c>
      <c r="L50" s="269" t="str">
        <f t="shared" si="7"/>
        <v/>
      </c>
      <c r="N50" s="123" t="str">
        <f>IFERROR(VLOOKUP(D50,'기사 리스트'!B:E,4,FALSE),"")</f>
        <v/>
      </c>
    </row>
    <row r="51" spans="1:14">
      <c r="A51" s="221"/>
      <c r="B51" s="309">
        <v>49</v>
      </c>
      <c r="C51" s="266" t="str">
        <f>IF(D51="","",INDEX('기사 리스트'!A:A,MATCH(B51,'기사 리스트'!H:H,0)))</f>
        <v/>
      </c>
      <c r="D51" s="267" t="str">
        <f>IF(B51&gt;MAX('기사 리스트'!H:H),"",HYPERLINK(INDEX('기사 리스트'!C:C,MATCH(B51,'기사 리스트'!H:H,0)),INDEX('기사 리스트'!B:B,MATCH(B51,'기사 리스트'!H:H,0))))</f>
        <v/>
      </c>
      <c r="E51" s="267" t="str">
        <f t="shared" si="2"/>
        <v/>
      </c>
      <c r="F51" s="268" t="str">
        <f>IFERROR(IF(D51="","",VLOOKUP(RIGHT(VLOOKUP(D51,'기사 리스트'!B:C,2,FALSE),LEN(VLOOKUP(D51,'기사 리스트'!B:C,2,FALSE))-22),기사별유입!A:E,3,FALSE)),0)</f>
        <v/>
      </c>
      <c r="G51" s="268" t="str">
        <f t="shared" si="3"/>
        <v/>
      </c>
      <c r="H51" s="268" t="str">
        <f>IFERROR(IF(D51="","",VLOOKUP(RIGHT(VLOOKUP(D51,'기사 리스트'!B:C,2,FALSE),LEN(VLOOKUP(D51,'기사 리스트'!B:C,2,FALSE))-22),기사별유입!A:E,2,FALSE)),0)</f>
        <v/>
      </c>
      <c r="I51" s="268" t="str">
        <f t="shared" si="4"/>
        <v/>
      </c>
      <c r="J51" s="269" t="str">
        <f t="shared" si="5"/>
        <v/>
      </c>
      <c r="K51" s="268" t="str">
        <f t="shared" si="6"/>
        <v/>
      </c>
      <c r="L51" s="269" t="str">
        <f t="shared" si="7"/>
        <v/>
      </c>
      <c r="N51" s="123" t="str">
        <f>IFERROR(VLOOKUP(D51,'기사 리스트'!B:E,4,FALSE),"")</f>
        <v/>
      </c>
    </row>
    <row r="52" spans="1:14">
      <c r="A52" s="221"/>
      <c r="B52" s="309">
        <v>50</v>
      </c>
      <c r="C52" s="266" t="str">
        <f>IF(D52="","",INDEX('기사 리스트'!A:A,MATCH(B52,'기사 리스트'!H:H,0)))</f>
        <v/>
      </c>
      <c r="D52" s="267" t="str">
        <f>IF(B52&gt;MAX('기사 리스트'!H:H),"",HYPERLINK(INDEX('기사 리스트'!C:C,MATCH(B52,'기사 리스트'!H:H,0)),INDEX('기사 리스트'!B:B,MATCH(B52,'기사 리스트'!H:H,0))))</f>
        <v/>
      </c>
      <c r="E52" s="267" t="str">
        <f t="shared" si="2"/>
        <v/>
      </c>
      <c r="F52" s="268" t="str">
        <f>IFERROR(IF(D52="","",VLOOKUP(RIGHT(VLOOKUP(D52,'기사 리스트'!B:C,2,FALSE),LEN(VLOOKUP(D52,'기사 리스트'!B:C,2,FALSE))-22),기사별유입!A:E,3,FALSE)),0)</f>
        <v/>
      </c>
      <c r="G52" s="268" t="str">
        <f t="shared" si="3"/>
        <v/>
      </c>
      <c r="H52" s="268" t="str">
        <f>IFERROR(IF(D52="","",VLOOKUP(RIGHT(VLOOKUP(D52,'기사 리스트'!B:C,2,FALSE),LEN(VLOOKUP(D52,'기사 리스트'!B:C,2,FALSE))-22),기사별유입!A:E,2,FALSE)),0)</f>
        <v/>
      </c>
      <c r="I52" s="268" t="str">
        <f t="shared" si="4"/>
        <v/>
      </c>
      <c r="J52" s="269" t="str">
        <f t="shared" si="5"/>
        <v/>
      </c>
      <c r="K52" s="268" t="str">
        <f t="shared" si="6"/>
        <v/>
      </c>
      <c r="L52" s="269" t="str">
        <f t="shared" si="7"/>
        <v/>
      </c>
      <c r="N52" s="123" t="str">
        <f>IFERROR(VLOOKUP(D52,'기사 리스트'!B:E,4,FALSE),"")</f>
        <v/>
      </c>
    </row>
    <row r="53" spans="1:14">
      <c r="A53" s="221"/>
      <c r="B53" s="309">
        <v>51</v>
      </c>
      <c r="C53" s="266" t="str">
        <f>IF(D53="","",INDEX('기사 리스트'!A:A,MATCH(B53,'기사 리스트'!H:H,0)))</f>
        <v/>
      </c>
      <c r="D53" s="267" t="str">
        <f>IF(B53&gt;MAX('기사 리스트'!H:H),"",HYPERLINK(INDEX('기사 리스트'!C:C,MATCH(B53,'기사 리스트'!H:H,0)),INDEX('기사 리스트'!B:B,MATCH(B53,'기사 리스트'!H:H,0))))</f>
        <v/>
      </c>
      <c r="E53" s="267" t="str">
        <f t="shared" si="2"/>
        <v/>
      </c>
      <c r="F53" s="268" t="str">
        <f>IFERROR(IF(D53="","",VLOOKUP(RIGHT(VLOOKUP(D53,'기사 리스트'!B:C,2,FALSE),LEN(VLOOKUP(D53,'기사 리스트'!B:C,2,FALSE))-22),기사별유입!A:E,3,FALSE)),0)</f>
        <v/>
      </c>
      <c r="G53" s="268" t="str">
        <f t="shared" si="3"/>
        <v/>
      </c>
      <c r="H53" s="268" t="str">
        <f>IFERROR(IF(D53="","",VLOOKUP(RIGHT(VLOOKUP(D53,'기사 리스트'!B:C,2,FALSE),LEN(VLOOKUP(D53,'기사 리스트'!B:C,2,FALSE))-22),기사별유입!A:E,2,FALSE)),0)</f>
        <v/>
      </c>
      <c r="I53" s="268" t="str">
        <f t="shared" si="4"/>
        <v/>
      </c>
      <c r="J53" s="269" t="str">
        <f t="shared" si="5"/>
        <v/>
      </c>
      <c r="K53" s="268" t="str">
        <f t="shared" si="6"/>
        <v/>
      </c>
      <c r="L53" s="269" t="str">
        <f t="shared" si="7"/>
        <v/>
      </c>
      <c r="N53" s="123" t="str">
        <f>IFERROR(VLOOKUP(D53,'기사 리스트'!B:E,4,FALSE),"")</f>
        <v/>
      </c>
    </row>
    <row r="54" spans="1:14">
      <c r="A54" s="221"/>
      <c r="B54" s="309">
        <v>52</v>
      </c>
      <c r="C54" s="266" t="str">
        <f>IF(D54="","",INDEX('기사 리스트'!A:A,MATCH(B54,'기사 리스트'!H:H,0)))</f>
        <v/>
      </c>
      <c r="D54" s="267" t="str">
        <f>IF(B54&gt;MAX('기사 리스트'!H:H),"",HYPERLINK(INDEX('기사 리스트'!C:C,MATCH(B54,'기사 리스트'!H:H,0)),INDEX('기사 리스트'!B:B,MATCH(B54,'기사 리스트'!H:H,0))))</f>
        <v/>
      </c>
      <c r="E54" s="267" t="str">
        <f t="shared" si="2"/>
        <v/>
      </c>
      <c r="F54" s="268" t="str">
        <f>IFERROR(IF(D54="","",VLOOKUP(RIGHT(VLOOKUP(D54,'기사 리스트'!B:C,2,FALSE),LEN(VLOOKUP(D54,'기사 리스트'!B:C,2,FALSE))-22),기사별유입!A:E,3,FALSE)),0)</f>
        <v/>
      </c>
      <c r="G54" s="268" t="str">
        <f t="shared" si="3"/>
        <v/>
      </c>
      <c r="H54" s="268" t="str">
        <f>IFERROR(IF(D54="","",VLOOKUP(RIGHT(VLOOKUP(D54,'기사 리스트'!B:C,2,FALSE),LEN(VLOOKUP(D54,'기사 리스트'!B:C,2,FALSE))-22),기사별유입!A:E,2,FALSE)),0)</f>
        <v/>
      </c>
      <c r="I54" s="268" t="str">
        <f t="shared" si="4"/>
        <v/>
      </c>
      <c r="J54" s="269" t="str">
        <f t="shared" si="5"/>
        <v/>
      </c>
      <c r="K54" s="268" t="str">
        <f t="shared" si="6"/>
        <v/>
      </c>
      <c r="L54" s="269" t="str">
        <f t="shared" si="7"/>
        <v/>
      </c>
      <c r="N54" s="123" t="str">
        <f>IFERROR(VLOOKUP(D54,'기사 리스트'!B:E,4,FALSE),"")</f>
        <v/>
      </c>
    </row>
    <row r="55" spans="1:14">
      <c r="A55" s="221"/>
      <c r="B55" s="309">
        <v>53</v>
      </c>
      <c r="C55" s="266" t="str">
        <f>IF(D55="","",INDEX('기사 리스트'!A:A,MATCH(B55,'기사 리스트'!H:H,0)))</f>
        <v/>
      </c>
      <c r="D55" s="267" t="str">
        <f>IF(B55&gt;MAX('기사 리스트'!H:H),"",HYPERLINK(INDEX('기사 리스트'!C:C,MATCH(B55,'기사 리스트'!H:H,0)),INDEX('기사 리스트'!B:B,MATCH(B55,'기사 리스트'!H:H,0))))</f>
        <v/>
      </c>
      <c r="E55" s="267" t="str">
        <f t="shared" si="2"/>
        <v/>
      </c>
      <c r="F55" s="268" t="str">
        <f>IFERROR(IF(D55="","",VLOOKUP(RIGHT(VLOOKUP(D55,'기사 리스트'!B:C,2,FALSE),LEN(VLOOKUP(D55,'기사 리스트'!B:C,2,FALSE))-22),기사별유입!A:E,3,FALSE)),0)</f>
        <v/>
      </c>
      <c r="G55" s="268" t="str">
        <f t="shared" si="3"/>
        <v/>
      </c>
      <c r="H55" s="268" t="str">
        <f>IFERROR(IF(D55="","",VLOOKUP(RIGHT(VLOOKUP(D55,'기사 리스트'!B:C,2,FALSE),LEN(VLOOKUP(D55,'기사 리스트'!B:C,2,FALSE))-22),기사별유입!A:E,2,FALSE)),0)</f>
        <v/>
      </c>
      <c r="I55" s="268" t="str">
        <f t="shared" si="4"/>
        <v/>
      </c>
      <c r="J55" s="269" t="str">
        <f t="shared" si="5"/>
        <v/>
      </c>
      <c r="K55" s="268" t="str">
        <f t="shared" si="6"/>
        <v/>
      </c>
      <c r="L55" s="269" t="str">
        <f t="shared" si="7"/>
        <v/>
      </c>
      <c r="N55" s="123" t="str">
        <f>IFERROR(VLOOKUP(D55,'기사 리스트'!B:E,4,FALSE),"")</f>
        <v/>
      </c>
    </row>
    <row r="56" spans="1:14">
      <c r="A56" s="221"/>
      <c r="B56" s="309">
        <v>54</v>
      </c>
      <c r="C56" s="266" t="str">
        <f>IF(D56="","",INDEX('기사 리스트'!A:A,MATCH(B56,'기사 리스트'!H:H,0)))</f>
        <v/>
      </c>
      <c r="D56" s="267" t="str">
        <f>IF(B56&gt;MAX('기사 리스트'!H:H),"",HYPERLINK(INDEX('기사 리스트'!C:C,MATCH(B56,'기사 리스트'!H:H,0)),INDEX('기사 리스트'!B:B,MATCH(B56,'기사 리스트'!H:H,0))))</f>
        <v/>
      </c>
      <c r="E56" s="267" t="str">
        <f t="shared" si="2"/>
        <v/>
      </c>
      <c r="F56" s="268" t="str">
        <f>IFERROR(IF(D56="","",VLOOKUP(RIGHT(VLOOKUP(D56,'기사 리스트'!B:C,2,FALSE),LEN(VLOOKUP(D56,'기사 리스트'!B:C,2,FALSE))-22),기사별유입!A:E,3,FALSE)),0)</f>
        <v/>
      </c>
      <c r="G56" s="268" t="str">
        <f t="shared" si="3"/>
        <v/>
      </c>
      <c r="H56" s="268" t="str">
        <f>IFERROR(IF(D56="","",VLOOKUP(RIGHT(VLOOKUP(D56,'기사 리스트'!B:C,2,FALSE),LEN(VLOOKUP(D56,'기사 리스트'!B:C,2,FALSE))-22),기사별유입!A:E,2,FALSE)),0)</f>
        <v/>
      </c>
      <c r="I56" s="268" t="str">
        <f t="shared" si="4"/>
        <v/>
      </c>
      <c r="J56" s="269" t="str">
        <f t="shared" si="5"/>
        <v/>
      </c>
      <c r="K56" s="268" t="str">
        <f t="shared" si="6"/>
        <v/>
      </c>
      <c r="L56" s="269" t="str">
        <f t="shared" si="7"/>
        <v/>
      </c>
      <c r="N56" s="123" t="str">
        <f>IFERROR(VLOOKUP(D56,'기사 리스트'!B:E,4,FALSE),"")</f>
        <v/>
      </c>
    </row>
    <row r="57" spans="1:14">
      <c r="A57" s="221"/>
      <c r="B57" s="309">
        <v>55</v>
      </c>
      <c r="C57" s="266" t="str">
        <f>IF(D57="","",INDEX('기사 리스트'!A:A,MATCH(B57,'기사 리스트'!H:H,0)))</f>
        <v/>
      </c>
      <c r="D57" s="267" t="str">
        <f>IF(B57&gt;MAX('기사 리스트'!H:H),"",HYPERLINK(INDEX('기사 리스트'!C:C,MATCH(B57,'기사 리스트'!H:H,0)),INDEX('기사 리스트'!B:B,MATCH(B57,'기사 리스트'!H:H,0))))</f>
        <v/>
      </c>
      <c r="E57" s="267" t="str">
        <f t="shared" si="2"/>
        <v/>
      </c>
      <c r="F57" s="268" t="str">
        <f>IFERROR(IF(D57="","",VLOOKUP(RIGHT(VLOOKUP(D57,'기사 리스트'!B:C,2,FALSE),LEN(VLOOKUP(D57,'기사 리스트'!B:C,2,FALSE))-22),기사별유입!A:E,3,FALSE)),0)</f>
        <v/>
      </c>
      <c r="G57" s="268" t="str">
        <f t="shared" si="3"/>
        <v/>
      </c>
      <c r="H57" s="268" t="str">
        <f>IFERROR(IF(D57="","",VLOOKUP(RIGHT(VLOOKUP(D57,'기사 리스트'!B:C,2,FALSE),LEN(VLOOKUP(D57,'기사 리스트'!B:C,2,FALSE))-22),기사별유입!A:E,2,FALSE)),0)</f>
        <v/>
      </c>
      <c r="I57" s="268" t="str">
        <f t="shared" si="4"/>
        <v/>
      </c>
      <c r="J57" s="269" t="str">
        <f t="shared" si="5"/>
        <v/>
      </c>
      <c r="K57" s="268" t="str">
        <f t="shared" si="6"/>
        <v/>
      </c>
      <c r="L57" s="269" t="str">
        <f t="shared" si="7"/>
        <v/>
      </c>
      <c r="N57" s="123" t="str">
        <f>IFERROR(VLOOKUP(D57,'기사 리스트'!B:E,4,FALSE),"")</f>
        <v/>
      </c>
    </row>
    <row r="58" spans="1:14">
      <c r="A58" s="221"/>
      <c r="B58" s="309">
        <v>56</v>
      </c>
      <c r="C58" s="266" t="str">
        <f>IF(D58="","",INDEX('기사 리스트'!A:A,MATCH(B58,'기사 리스트'!H:H,0)))</f>
        <v/>
      </c>
      <c r="D58" s="267" t="str">
        <f>IF(B58&gt;MAX('기사 리스트'!H:H),"",HYPERLINK(INDEX('기사 리스트'!C:C,MATCH(B58,'기사 리스트'!H:H,0)),INDEX('기사 리스트'!B:B,MATCH(B58,'기사 리스트'!H:H,0))))</f>
        <v/>
      </c>
      <c r="E58" s="267" t="str">
        <f t="shared" si="2"/>
        <v/>
      </c>
      <c r="F58" s="268" t="str">
        <f>IFERROR(IF(D58="","",VLOOKUP(RIGHT(VLOOKUP(D58,'기사 리스트'!B:C,2,FALSE),LEN(VLOOKUP(D58,'기사 리스트'!B:C,2,FALSE))-22),기사별유입!A:E,3,FALSE)),0)</f>
        <v/>
      </c>
      <c r="G58" s="268" t="str">
        <f t="shared" si="3"/>
        <v/>
      </c>
      <c r="H58" s="268" t="str">
        <f>IFERROR(IF(D58="","",VLOOKUP(RIGHT(VLOOKUP(D58,'기사 리스트'!B:C,2,FALSE),LEN(VLOOKUP(D58,'기사 리스트'!B:C,2,FALSE))-22),기사별유입!A:E,2,FALSE)),0)</f>
        <v/>
      </c>
      <c r="I58" s="268" t="str">
        <f t="shared" si="4"/>
        <v/>
      </c>
      <c r="J58" s="269" t="str">
        <f t="shared" si="5"/>
        <v/>
      </c>
      <c r="K58" s="268" t="str">
        <f t="shared" si="6"/>
        <v/>
      </c>
      <c r="L58" s="269" t="str">
        <f t="shared" si="7"/>
        <v/>
      </c>
      <c r="N58" s="123" t="str">
        <f>IFERROR(VLOOKUP(D58,'기사 리스트'!B:E,4,FALSE),"")</f>
        <v/>
      </c>
    </row>
    <row r="59" spans="1:14">
      <c r="A59" s="221"/>
      <c r="B59" s="309">
        <v>57</v>
      </c>
      <c r="C59" s="266" t="str">
        <f>IF(D59="","",INDEX('기사 리스트'!A:A,MATCH(B59,'기사 리스트'!H:H,0)))</f>
        <v/>
      </c>
      <c r="D59" s="267" t="str">
        <f>IF(B59&gt;MAX('기사 리스트'!H:H),"",HYPERLINK(INDEX('기사 리스트'!C:C,MATCH(B59,'기사 리스트'!H:H,0)),INDEX('기사 리스트'!B:B,MATCH(B59,'기사 리스트'!H:H,0))))</f>
        <v/>
      </c>
      <c r="E59" s="267" t="str">
        <f t="shared" si="2"/>
        <v/>
      </c>
      <c r="F59" s="268" t="str">
        <f>IFERROR(IF(D59="","",VLOOKUP(RIGHT(VLOOKUP(D59,'기사 리스트'!B:C,2,FALSE),LEN(VLOOKUP(D59,'기사 리스트'!B:C,2,FALSE))-22),기사별유입!A:E,3,FALSE)),0)</f>
        <v/>
      </c>
      <c r="G59" s="268" t="str">
        <f t="shared" si="3"/>
        <v/>
      </c>
      <c r="H59" s="268" t="str">
        <f>IFERROR(IF(D59="","",VLOOKUP(RIGHT(VLOOKUP(D59,'기사 리스트'!B:C,2,FALSE),LEN(VLOOKUP(D59,'기사 리스트'!B:C,2,FALSE))-22),기사별유입!A:E,2,FALSE)),0)</f>
        <v/>
      </c>
      <c r="I59" s="268" t="str">
        <f t="shared" si="4"/>
        <v/>
      </c>
      <c r="J59" s="269" t="str">
        <f t="shared" si="5"/>
        <v/>
      </c>
      <c r="K59" s="268" t="str">
        <f t="shared" si="6"/>
        <v/>
      </c>
      <c r="L59" s="269" t="str">
        <f t="shared" si="7"/>
        <v/>
      </c>
      <c r="N59" s="123" t="str">
        <f>IFERROR(VLOOKUP(D59,'기사 리스트'!B:E,4,FALSE),"")</f>
        <v/>
      </c>
    </row>
    <row r="60" spans="1:14">
      <c r="A60" s="221"/>
      <c r="B60" s="309">
        <v>58</v>
      </c>
      <c r="C60" s="266" t="str">
        <f>IF(D60="","",INDEX('기사 리스트'!A:A,MATCH(B60,'기사 리스트'!H:H,0)))</f>
        <v/>
      </c>
      <c r="D60" s="267" t="str">
        <f>IF(B60&gt;MAX('기사 리스트'!H:H),"",HYPERLINK(INDEX('기사 리스트'!C:C,MATCH(B60,'기사 리스트'!H:H,0)),INDEX('기사 리스트'!B:B,MATCH(B60,'기사 리스트'!H:H,0))))</f>
        <v/>
      </c>
      <c r="E60" s="267" t="str">
        <f t="shared" si="2"/>
        <v/>
      </c>
      <c r="F60" s="268" t="str">
        <f>IFERROR(IF(D60="","",VLOOKUP(RIGHT(VLOOKUP(D60,'기사 리스트'!B:C,2,FALSE),LEN(VLOOKUP(D60,'기사 리스트'!B:C,2,FALSE))-22),기사별유입!A:E,3,FALSE)),0)</f>
        <v/>
      </c>
      <c r="G60" s="268" t="str">
        <f t="shared" si="3"/>
        <v/>
      </c>
      <c r="H60" s="268" t="str">
        <f>IFERROR(IF(D60="","",VLOOKUP(RIGHT(VLOOKUP(D60,'기사 리스트'!B:C,2,FALSE),LEN(VLOOKUP(D60,'기사 리스트'!B:C,2,FALSE))-22),기사별유입!A:E,2,FALSE)),0)</f>
        <v/>
      </c>
      <c r="I60" s="268" t="str">
        <f t="shared" si="4"/>
        <v/>
      </c>
      <c r="J60" s="269" t="str">
        <f t="shared" si="5"/>
        <v/>
      </c>
      <c r="K60" s="268" t="str">
        <f t="shared" si="6"/>
        <v/>
      </c>
      <c r="L60" s="269" t="str">
        <f t="shared" si="7"/>
        <v/>
      </c>
      <c r="N60" s="123" t="str">
        <f>IFERROR(VLOOKUP(D60,'기사 리스트'!B:E,4,FALSE),"")</f>
        <v/>
      </c>
    </row>
    <row r="61" spans="1:14">
      <c r="A61" s="221"/>
      <c r="B61" s="309">
        <v>59</v>
      </c>
      <c r="C61" s="266" t="str">
        <f>IF(D61="","",INDEX('기사 리스트'!A:A,MATCH(B61,'기사 리스트'!H:H,0)))</f>
        <v/>
      </c>
      <c r="D61" s="267" t="str">
        <f>IF(B61&gt;MAX('기사 리스트'!H:H),"",HYPERLINK(INDEX('기사 리스트'!C:C,MATCH(B61,'기사 리스트'!H:H,0)),INDEX('기사 리스트'!B:B,MATCH(B61,'기사 리스트'!H:H,0))))</f>
        <v/>
      </c>
      <c r="E61" s="267" t="str">
        <f t="shared" si="2"/>
        <v/>
      </c>
      <c r="F61" s="268" t="str">
        <f>IFERROR(IF(D61="","",VLOOKUP(RIGHT(VLOOKUP(D61,'기사 리스트'!B:C,2,FALSE),LEN(VLOOKUP(D61,'기사 리스트'!B:C,2,FALSE))-22),기사별유입!A:E,3,FALSE)),0)</f>
        <v/>
      </c>
      <c r="G61" s="268" t="str">
        <f t="shared" si="3"/>
        <v/>
      </c>
      <c r="H61" s="268" t="str">
        <f>IFERROR(IF(D61="","",VLOOKUP(RIGHT(VLOOKUP(D61,'기사 리스트'!B:C,2,FALSE),LEN(VLOOKUP(D61,'기사 리스트'!B:C,2,FALSE))-22),기사별유입!A:E,2,FALSE)),0)</f>
        <v/>
      </c>
      <c r="I61" s="268" t="str">
        <f t="shared" si="4"/>
        <v/>
      </c>
      <c r="J61" s="269" t="str">
        <f t="shared" si="5"/>
        <v/>
      </c>
      <c r="K61" s="268" t="str">
        <f t="shared" si="6"/>
        <v/>
      </c>
      <c r="L61" s="269" t="str">
        <f t="shared" si="7"/>
        <v/>
      </c>
      <c r="N61" s="123" t="str">
        <f>IFERROR(VLOOKUP(D61,'기사 리스트'!B:E,4,FALSE),"")</f>
        <v/>
      </c>
    </row>
    <row r="62" spans="1:14">
      <c r="A62" s="221"/>
      <c r="B62" s="309">
        <v>60</v>
      </c>
      <c r="C62" s="266" t="str">
        <f>IF(D62="","",INDEX('기사 리스트'!A:A,MATCH(B62,'기사 리스트'!H:H,0)))</f>
        <v/>
      </c>
      <c r="D62" s="267" t="str">
        <f>IF(B62&gt;MAX('기사 리스트'!H:H),"",HYPERLINK(INDEX('기사 리스트'!C:C,MATCH(B62,'기사 리스트'!H:H,0)),INDEX('기사 리스트'!B:B,MATCH(B62,'기사 리스트'!H:H,0))))</f>
        <v/>
      </c>
      <c r="E62" s="267" t="str">
        <f t="shared" si="2"/>
        <v/>
      </c>
      <c r="F62" s="268" t="str">
        <f>IFERROR(IF(D62="","",VLOOKUP(RIGHT(VLOOKUP(D62,'기사 리스트'!B:C,2,FALSE),LEN(VLOOKUP(D62,'기사 리스트'!B:C,2,FALSE))-22),기사별유입!A:E,3,FALSE)),0)</f>
        <v/>
      </c>
      <c r="G62" s="268" t="str">
        <f t="shared" si="3"/>
        <v/>
      </c>
      <c r="H62" s="268" t="str">
        <f>IFERROR(IF(D62="","",VLOOKUP(RIGHT(VLOOKUP(D62,'기사 리스트'!B:C,2,FALSE),LEN(VLOOKUP(D62,'기사 리스트'!B:C,2,FALSE))-22),기사별유입!A:E,2,FALSE)),0)</f>
        <v/>
      </c>
      <c r="I62" s="268" t="str">
        <f t="shared" si="4"/>
        <v/>
      </c>
      <c r="J62" s="269" t="str">
        <f t="shared" si="5"/>
        <v/>
      </c>
      <c r="K62" s="268" t="str">
        <f t="shared" si="6"/>
        <v/>
      </c>
      <c r="L62" s="269" t="str">
        <f t="shared" si="7"/>
        <v/>
      </c>
      <c r="N62" s="123" t="str">
        <f>IFERROR(VLOOKUP(D62,'기사 리스트'!B:E,4,FALSE),"")</f>
        <v/>
      </c>
    </row>
    <row r="63" spans="1:14">
      <c r="A63" s="221"/>
      <c r="B63" s="309">
        <v>61</v>
      </c>
      <c r="C63" s="266" t="str">
        <f>IF(D63="","",INDEX('기사 리스트'!A:A,MATCH(B63,'기사 리스트'!H:H,0)))</f>
        <v/>
      </c>
      <c r="D63" s="267" t="str">
        <f>IF(B63&gt;MAX('기사 리스트'!H:H),"",HYPERLINK(INDEX('기사 리스트'!C:C,MATCH(B63,'기사 리스트'!H:H,0)),INDEX('기사 리스트'!B:B,MATCH(B63,'기사 리스트'!H:H,0))))</f>
        <v/>
      </c>
      <c r="E63" s="267" t="str">
        <f t="shared" si="2"/>
        <v/>
      </c>
      <c r="F63" s="268" t="str">
        <f>IFERROR(IF(D63="","",VLOOKUP(RIGHT(VLOOKUP(D63,'기사 리스트'!B:C,2,FALSE),LEN(VLOOKUP(D63,'기사 리스트'!B:C,2,FALSE))-22),기사별유입!A:E,3,FALSE)),0)</f>
        <v/>
      </c>
      <c r="G63" s="268" t="str">
        <f t="shared" si="3"/>
        <v/>
      </c>
      <c r="H63" s="268" t="str">
        <f>IFERROR(IF(D63="","",VLOOKUP(RIGHT(VLOOKUP(D63,'기사 리스트'!B:C,2,FALSE),LEN(VLOOKUP(D63,'기사 리스트'!B:C,2,FALSE))-22),기사별유입!A:E,2,FALSE)),0)</f>
        <v/>
      </c>
      <c r="I63" s="268" t="str">
        <f t="shared" si="4"/>
        <v/>
      </c>
      <c r="J63" s="269" t="str">
        <f t="shared" si="5"/>
        <v/>
      </c>
      <c r="K63" s="268" t="str">
        <f t="shared" si="6"/>
        <v/>
      </c>
      <c r="L63" s="269" t="str">
        <f t="shared" si="7"/>
        <v/>
      </c>
      <c r="N63" s="123" t="str">
        <f>IFERROR(VLOOKUP(D63,'기사 리스트'!B:E,4,FALSE),"")</f>
        <v/>
      </c>
    </row>
    <row r="64" spans="1:14">
      <c r="A64" s="221"/>
      <c r="B64" s="309">
        <v>62</v>
      </c>
      <c r="C64" s="266" t="str">
        <f>IF(D64="","",INDEX('기사 리스트'!A:A,MATCH(B64,'기사 리스트'!H:H,0)))</f>
        <v/>
      </c>
      <c r="D64" s="267" t="str">
        <f>IF(B64&gt;MAX('기사 리스트'!H:H),"",HYPERLINK(INDEX('기사 리스트'!C:C,MATCH(B64,'기사 리스트'!H:H,0)),INDEX('기사 리스트'!B:B,MATCH(B64,'기사 리스트'!H:H,0))))</f>
        <v/>
      </c>
      <c r="E64" s="267" t="str">
        <f t="shared" si="2"/>
        <v/>
      </c>
      <c r="F64" s="268" t="str">
        <f>IFERROR(IF(D64="","",VLOOKUP(RIGHT(VLOOKUP(D64,'기사 리스트'!B:C,2,FALSE),LEN(VLOOKUP(D64,'기사 리스트'!B:C,2,FALSE))-22),기사별유입!A:E,3,FALSE)),0)</f>
        <v/>
      </c>
      <c r="G64" s="268" t="str">
        <f t="shared" si="3"/>
        <v/>
      </c>
      <c r="H64" s="268" t="str">
        <f>IFERROR(IF(D64="","",VLOOKUP(RIGHT(VLOOKUP(D64,'기사 리스트'!B:C,2,FALSE),LEN(VLOOKUP(D64,'기사 리스트'!B:C,2,FALSE))-22),기사별유입!A:E,2,FALSE)),0)</f>
        <v/>
      </c>
      <c r="I64" s="268" t="str">
        <f t="shared" si="4"/>
        <v/>
      </c>
      <c r="J64" s="269" t="str">
        <f t="shared" si="5"/>
        <v/>
      </c>
      <c r="K64" s="268" t="str">
        <f t="shared" si="6"/>
        <v/>
      </c>
      <c r="L64" s="269" t="str">
        <f t="shared" si="7"/>
        <v/>
      </c>
      <c r="N64" s="123" t="str">
        <f>IFERROR(VLOOKUP(D64,'기사 리스트'!B:E,4,FALSE),"")</f>
        <v/>
      </c>
    </row>
    <row r="65" spans="1:14">
      <c r="A65" s="221"/>
      <c r="B65" s="309">
        <v>63</v>
      </c>
      <c r="C65" s="266" t="str">
        <f>IF(D65="","",INDEX('기사 리스트'!A:A,MATCH(B65,'기사 리스트'!H:H,0)))</f>
        <v/>
      </c>
      <c r="D65" s="267" t="str">
        <f>IF(B65&gt;MAX('기사 리스트'!H:H),"",HYPERLINK(INDEX('기사 리스트'!C:C,MATCH(B65,'기사 리스트'!H:H,0)),INDEX('기사 리스트'!B:B,MATCH(B65,'기사 리스트'!H:H,0))))</f>
        <v/>
      </c>
      <c r="E65" s="267" t="str">
        <f t="shared" si="2"/>
        <v/>
      </c>
      <c r="F65" s="268" t="str">
        <f>IFERROR(IF(D65="","",VLOOKUP(RIGHT(VLOOKUP(D65,'기사 리스트'!B:C,2,FALSE),LEN(VLOOKUP(D65,'기사 리스트'!B:C,2,FALSE))-22),기사별유입!A:E,3,FALSE)),0)</f>
        <v/>
      </c>
      <c r="G65" s="268" t="str">
        <f t="shared" si="3"/>
        <v/>
      </c>
      <c r="H65" s="268" t="str">
        <f>IFERROR(IF(D65="","",VLOOKUP(RIGHT(VLOOKUP(D65,'기사 리스트'!B:C,2,FALSE),LEN(VLOOKUP(D65,'기사 리스트'!B:C,2,FALSE))-22),기사별유입!A:E,2,FALSE)),0)</f>
        <v/>
      </c>
      <c r="I65" s="268" t="str">
        <f t="shared" si="4"/>
        <v/>
      </c>
      <c r="J65" s="269" t="str">
        <f t="shared" si="5"/>
        <v/>
      </c>
      <c r="K65" s="268" t="str">
        <f t="shared" si="6"/>
        <v/>
      </c>
      <c r="L65" s="269" t="str">
        <f t="shared" si="7"/>
        <v/>
      </c>
      <c r="N65" s="123" t="str">
        <f>IFERROR(VLOOKUP(D65,'기사 리스트'!B:E,4,FALSE),"")</f>
        <v/>
      </c>
    </row>
    <row r="66" spans="1:14">
      <c r="A66" s="221"/>
      <c r="B66" s="309">
        <v>64</v>
      </c>
      <c r="C66" s="266" t="str">
        <f>IF(D66="","",INDEX('기사 리스트'!A:A,MATCH(B66,'기사 리스트'!H:H,0)))</f>
        <v/>
      </c>
      <c r="D66" s="267" t="str">
        <f>IF(B66&gt;MAX('기사 리스트'!H:H),"",HYPERLINK(INDEX('기사 리스트'!C:C,MATCH(B66,'기사 리스트'!H:H,0)),INDEX('기사 리스트'!B:B,MATCH(B66,'기사 리스트'!H:H,0))))</f>
        <v/>
      </c>
      <c r="E66" s="267" t="str">
        <f t="shared" si="2"/>
        <v/>
      </c>
      <c r="F66" s="268" t="str">
        <f>IFERROR(IF(D66="","",VLOOKUP(RIGHT(VLOOKUP(D66,'기사 리스트'!B:C,2,FALSE),LEN(VLOOKUP(D66,'기사 리스트'!B:C,2,FALSE))-22),기사별유입!A:E,3,FALSE)),0)</f>
        <v/>
      </c>
      <c r="G66" s="268" t="str">
        <f t="shared" si="3"/>
        <v/>
      </c>
      <c r="H66" s="268" t="str">
        <f>IFERROR(IF(D66="","",VLOOKUP(RIGHT(VLOOKUP(D66,'기사 리스트'!B:C,2,FALSE),LEN(VLOOKUP(D66,'기사 리스트'!B:C,2,FALSE))-22),기사별유입!A:E,2,FALSE)),0)</f>
        <v/>
      </c>
      <c r="I66" s="268" t="str">
        <f t="shared" si="4"/>
        <v/>
      </c>
      <c r="J66" s="269" t="str">
        <f t="shared" si="5"/>
        <v/>
      </c>
      <c r="K66" s="268" t="str">
        <f t="shared" si="6"/>
        <v/>
      </c>
      <c r="L66" s="269" t="str">
        <f t="shared" si="7"/>
        <v/>
      </c>
      <c r="N66" s="123" t="str">
        <f>IFERROR(VLOOKUP(D66,'기사 리스트'!B:E,4,FALSE),"")</f>
        <v/>
      </c>
    </row>
    <row r="67" spans="1:14">
      <c r="A67" s="221"/>
      <c r="B67" s="309">
        <v>65</v>
      </c>
      <c r="C67" s="266" t="str">
        <f>IF(D67="","",INDEX('기사 리스트'!A:A,MATCH(B67,'기사 리스트'!H:H,0)))</f>
        <v/>
      </c>
      <c r="D67" s="267" t="str">
        <f>IF(B67&gt;MAX('기사 리스트'!H:H),"",HYPERLINK(INDEX('기사 리스트'!C:C,MATCH(B67,'기사 리스트'!H:H,0)),INDEX('기사 리스트'!B:B,MATCH(B67,'기사 리스트'!H:H,0))))</f>
        <v/>
      </c>
      <c r="E67" s="267" t="str">
        <f t="shared" si="2"/>
        <v/>
      </c>
      <c r="F67" s="268" t="str">
        <f>IFERROR(IF(D67="","",VLOOKUP(RIGHT(VLOOKUP(D67,'기사 리스트'!B:C,2,FALSE),LEN(VLOOKUP(D67,'기사 리스트'!B:C,2,FALSE))-22),기사별유입!A:E,3,FALSE)),0)</f>
        <v/>
      </c>
      <c r="G67" s="268" t="str">
        <f t="shared" si="3"/>
        <v/>
      </c>
      <c r="H67" s="268" t="str">
        <f>IFERROR(IF(D67="","",VLOOKUP(RIGHT(VLOOKUP(D67,'기사 리스트'!B:C,2,FALSE),LEN(VLOOKUP(D67,'기사 리스트'!B:C,2,FALSE))-22),기사별유입!A:E,2,FALSE)),0)</f>
        <v/>
      </c>
      <c r="I67" s="268" t="str">
        <f t="shared" si="4"/>
        <v/>
      </c>
      <c r="J67" s="269" t="str">
        <f t="shared" si="5"/>
        <v/>
      </c>
      <c r="K67" s="268" t="str">
        <f t="shared" si="6"/>
        <v/>
      </c>
      <c r="L67" s="269" t="str">
        <f t="shared" si="7"/>
        <v/>
      </c>
      <c r="N67" s="123" t="str">
        <f>IFERROR(VLOOKUP(D67,'기사 리스트'!B:E,4,FALSE),"")</f>
        <v/>
      </c>
    </row>
    <row r="68" spans="1:14">
      <c r="A68" s="221"/>
      <c r="B68" s="309">
        <v>66</v>
      </c>
      <c r="C68" s="266" t="str">
        <f>IF(D68="","",INDEX('기사 리스트'!A:A,MATCH(B68,'기사 리스트'!H:H,0)))</f>
        <v/>
      </c>
      <c r="D68" s="267" t="str">
        <f>IF(B68&gt;MAX('기사 리스트'!H:H),"",HYPERLINK(INDEX('기사 리스트'!C:C,MATCH(B68,'기사 리스트'!H:H,0)),INDEX('기사 리스트'!B:B,MATCH(B68,'기사 리스트'!H:H,0))))</f>
        <v/>
      </c>
      <c r="E68" s="267" t="str">
        <f t="shared" ref="E68:E102" si="14">IFERROR(IF(RANK(F68, F$3:F$102) &lt;= 3, RANK(F68, F$3:F$102), ""), "")</f>
        <v/>
      </c>
      <c r="F68" s="268" t="str">
        <f>IFERROR(IF(D68="","",VLOOKUP(RIGHT(VLOOKUP(D68,'기사 리스트'!B:C,2,FALSE),LEN(VLOOKUP(D68,'기사 리스트'!B:C,2,FALSE))-22),기사별유입!A:E,3,FALSE)),0)</f>
        <v/>
      </c>
      <c r="G68" s="268" t="str">
        <f t="shared" ref="G68:G102" si="15">IFERROR(IF(RANK(H68, H$3:H$102) &lt;= 3, RANK(H68, H$3:H$102), ""), "")</f>
        <v/>
      </c>
      <c r="H68" s="268" t="str">
        <f>IFERROR(IF(D68="","",VLOOKUP(RIGHT(VLOOKUP(D68,'기사 리스트'!B:C,2,FALSE),LEN(VLOOKUP(D68,'기사 리스트'!B:C,2,FALSE))-22),기사별유입!A:E,2,FALSE)),0)</f>
        <v/>
      </c>
      <c r="I68" s="268" t="str">
        <f t="shared" ref="I68:I102" si="16">IFERROR(IF(RANK(J68, J$3:J$102) &lt;= 3, RANK(J68, J$3:J$102), ""), "")</f>
        <v/>
      </c>
      <c r="J68" s="269" t="str">
        <f t="shared" ref="J68:J102" si="17">IFERROR(F68/_xlfn.DAYS(EOMONTH(C68,0),C68-1),"")</f>
        <v/>
      </c>
      <c r="K68" s="268" t="str">
        <f t="shared" ref="K68:K102" si="18">IFERROR(IF(RANK(L68, L$3:L$102) &lt;= 3, RANK(L68, L$3:L$102), ""), "")</f>
        <v/>
      </c>
      <c r="L68" s="269" t="str">
        <f t="shared" ref="L68:L102" si="19">IFERROR(H68/_xlfn.DAYS(EOMONTH(C68,0),C68-1),"")</f>
        <v/>
      </c>
      <c r="N68" s="123" t="str">
        <f>IFERROR(VLOOKUP(D68,'기사 리스트'!B:E,4,FALSE),"")</f>
        <v/>
      </c>
    </row>
    <row r="69" spans="1:14">
      <c r="A69" s="221"/>
      <c r="B69" s="309">
        <v>67</v>
      </c>
      <c r="C69" s="266" t="str">
        <f>IF(D69="","",INDEX('기사 리스트'!A:A,MATCH(B69,'기사 리스트'!H:H,0)))</f>
        <v/>
      </c>
      <c r="D69" s="267" t="str">
        <f>IF(B69&gt;MAX('기사 리스트'!H:H),"",HYPERLINK(INDEX('기사 리스트'!C:C,MATCH(B69,'기사 리스트'!H:H,0)),INDEX('기사 리스트'!B:B,MATCH(B69,'기사 리스트'!H:H,0))))</f>
        <v/>
      </c>
      <c r="E69" s="267" t="str">
        <f t="shared" si="14"/>
        <v/>
      </c>
      <c r="F69" s="268" t="str">
        <f>IFERROR(IF(D69="","",VLOOKUP(RIGHT(VLOOKUP(D69,'기사 리스트'!B:C,2,FALSE),LEN(VLOOKUP(D69,'기사 리스트'!B:C,2,FALSE))-22),기사별유입!A:E,3,FALSE)),0)</f>
        <v/>
      </c>
      <c r="G69" s="268" t="str">
        <f t="shared" si="15"/>
        <v/>
      </c>
      <c r="H69" s="268" t="str">
        <f>IFERROR(IF(D69="","",VLOOKUP(RIGHT(VLOOKUP(D69,'기사 리스트'!B:C,2,FALSE),LEN(VLOOKUP(D69,'기사 리스트'!B:C,2,FALSE))-22),기사별유입!A:E,2,FALSE)),0)</f>
        <v/>
      </c>
      <c r="I69" s="268" t="str">
        <f t="shared" si="16"/>
        <v/>
      </c>
      <c r="J69" s="269" t="str">
        <f t="shared" si="17"/>
        <v/>
      </c>
      <c r="K69" s="268" t="str">
        <f t="shared" si="18"/>
        <v/>
      </c>
      <c r="L69" s="269" t="str">
        <f t="shared" si="19"/>
        <v/>
      </c>
      <c r="N69" s="123" t="str">
        <f>IFERROR(VLOOKUP(D69,'기사 리스트'!B:E,4,FALSE),"")</f>
        <v/>
      </c>
    </row>
    <row r="70" spans="1:14">
      <c r="A70" s="221"/>
      <c r="B70" s="309">
        <v>68</v>
      </c>
      <c r="C70" s="266" t="str">
        <f>IF(D70="","",INDEX('기사 리스트'!A:A,MATCH(B70,'기사 리스트'!H:H,0)))</f>
        <v/>
      </c>
      <c r="D70" s="267" t="str">
        <f>IF(B70&gt;MAX('기사 리스트'!H:H),"",HYPERLINK(INDEX('기사 리스트'!C:C,MATCH(B70,'기사 리스트'!H:H,0)),INDEX('기사 리스트'!B:B,MATCH(B70,'기사 리스트'!H:H,0))))</f>
        <v/>
      </c>
      <c r="E70" s="267" t="str">
        <f t="shared" si="14"/>
        <v/>
      </c>
      <c r="F70" s="268" t="str">
        <f>IFERROR(IF(D70="","",VLOOKUP(RIGHT(VLOOKUP(D70,'기사 리스트'!B:C,2,FALSE),LEN(VLOOKUP(D70,'기사 리스트'!B:C,2,FALSE))-22),기사별유입!A:E,3,FALSE)),0)</f>
        <v/>
      </c>
      <c r="G70" s="268" t="str">
        <f t="shared" si="15"/>
        <v/>
      </c>
      <c r="H70" s="268" t="str">
        <f>IFERROR(IF(D70="","",VLOOKUP(RIGHT(VLOOKUP(D70,'기사 리스트'!B:C,2,FALSE),LEN(VLOOKUP(D70,'기사 리스트'!B:C,2,FALSE))-22),기사별유입!A:E,2,FALSE)),0)</f>
        <v/>
      </c>
      <c r="I70" s="268" t="str">
        <f t="shared" si="16"/>
        <v/>
      </c>
      <c r="J70" s="269" t="str">
        <f t="shared" si="17"/>
        <v/>
      </c>
      <c r="K70" s="268" t="str">
        <f t="shared" si="18"/>
        <v/>
      </c>
      <c r="L70" s="269" t="str">
        <f t="shared" si="19"/>
        <v/>
      </c>
      <c r="N70" s="123" t="str">
        <f>IFERROR(VLOOKUP(D70,'기사 리스트'!B:E,4,FALSE),"")</f>
        <v/>
      </c>
    </row>
    <row r="71" spans="1:14">
      <c r="A71" s="221"/>
      <c r="B71" s="309">
        <v>69</v>
      </c>
      <c r="C71" s="266" t="str">
        <f>IF(D71="","",INDEX('기사 리스트'!A:A,MATCH(B71,'기사 리스트'!H:H,0)))</f>
        <v/>
      </c>
      <c r="D71" s="267" t="str">
        <f>IF(B71&gt;MAX('기사 리스트'!H:H),"",HYPERLINK(INDEX('기사 리스트'!C:C,MATCH(B71,'기사 리스트'!H:H,0)),INDEX('기사 리스트'!B:B,MATCH(B71,'기사 리스트'!H:H,0))))</f>
        <v/>
      </c>
      <c r="E71" s="267" t="str">
        <f t="shared" si="14"/>
        <v/>
      </c>
      <c r="F71" s="268" t="str">
        <f>IFERROR(IF(D71="","",VLOOKUP(RIGHT(VLOOKUP(D71,'기사 리스트'!B:C,2,FALSE),LEN(VLOOKUP(D71,'기사 리스트'!B:C,2,FALSE))-22),기사별유입!A:E,3,FALSE)),0)</f>
        <v/>
      </c>
      <c r="G71" s="268" t="str">
        <f t="shared" si="15"/>
        <v/>
      </c>
      <c r="H71" s="268" t="str">
        <f>IFERROR(IF(D71="","",VLOOKUP(RIGHT(VLOOKUP(D71,'기사 리스트'!B:C,2,FALSE),LEN(VLOOKUP(D71,'기사 리스트'!B:C,2,FALSE))-22),기사별유입!A:E,2,FALSE)),0)</f>
        <v/>
      </c>
      <c r="I71" s="268" t="str">
        <f t="shared" si="16"/>
        <v/>
      </c>
      <c r="J71" s="269" t="str">
        <f t="shared" si="17"/>
        <v/>
      </c>
      <c r="K71" s="268" t="str">
        <f t="shared" si="18"/>
        <v/>
      </c>
      <c r="L71" s="269" t="str">
        <f t="shared" si="19"/>
        <v/>
      </c>
      <c r="N71" s="123" t="str">
        <f>IFERROR(VLOOKUP(D71,'기사 리스트'!B:E,4,FALSE),"")</f>
        <v/>
      </c>
    </row>
    <row r="72" spans="1:14">
      <c r="A72" s="221"/>
      <c r="B72" s="309">
        <v>70</v>
      </c>
      <c r="C72" s="266" t="str">
        <f>IF(D72="","",INDEX('기사 리스트'!A:A,MATCH(B72,'기사 리스트'!H:H,0)))</f>
        <v/>
      </c>
      <c r="D72" s="267" t="str">
        <f>IF(B72&gt;MAX('기사 리스트'!H:H),"",HYPERLINK(INDEX('기사 리스트'!C:C,MATCH(B72,'기사 리스트'!H:H,0)),INDEX('기사 리스트'!B:B,MATCH(B72,'기사 리스트'!H:H,0))))</f>
        <v/>
      </c>
      <c r="E72" s="267" t="str">
        <f t="shared" si="14"/>
        <v/>
      </c>
      <c r="F72" s="268" t="str">
        <f>IFERROR(IF(D72="","",VLOOKUP(RIGHT(VLOOKUP(D72,'기사 리스트'!B:C,2,FALSE),LEN(VLOOKUP(D72,'기사 리스트'!B:C,2,FALSE))-22),기사별유입!A:E,3,FALSE)),0)</f>
        <v/>
      </c>
      <c r="G72" s="268" t="str">
        <f t="shared" si="15"/>
        <v/>
      </c>
      <c r="H72" s="268" t="str">
        <f>IFERROR(IF(D72="","",VLOOKUP(RIGHT(VLOOKUP(D72,'기사 리스트'!B:C,2,FALSE),LEN(VLOOKUP(D72,'기사 리스트'!B:C,2,FALSE))-22),기사별유입!A:E,2,FALSE)),0)</f>
        <v/>
      </c>
      <c r="I72" s="268" t="str">
        <f t="shared" si="16"/>
        <v/>
      </c>
      <c r="J72" s="269" t="str">
        <f t="shared" si="17"/>
        <v/>
      </c>
      <c r="K72" s="268" t="str">
        <f t="shared" si="18"/>
        <v/>
      </c>
      <c r="L72" s="269" t="str">
        <f t="shared" si="19"/>
        <v/>
      </c>
      <c r="N72" s="123" t="str">
        <f>IFERROR(VLOOKUP(D72,'기사 리스트'!B:E,4,FALSE),"")</f>
        <v/>
      </c>
    </row>
    <row r="73" spans="1:14">
      <c r="A73" s="221"/>
      <c r="B73" s="309">
        <v>71</v>
      </c>
      <c r="C73" s="266" t="str">
        <f>IF(D73="","",INDEX('기사 리스트'!A:A,MATCH(B73,'기사 리스트'!H:H,0)))</f>
        <v/>
      </c>
      <c r="D73" s="267" t="str">
        <f>IF(B73&gt;MAX('기사 리스트'!H:H),"",HYPERLINK(INDEX('기사 리스트'!C:C,MATCH(B73,'기사 리스트'!H:H,0)),INDEX('기사 리스트'!B:B,MATCH(B73,'기사 리스트'!H:H,0))))</f>
        <v/>
      </c>
      <c r="E73" s="267" t="str">
        <f t="shared" si="14"/>
        <v/>
      </c>
      <c r="F73" s="268" t="str">
        <f>IFERROR(IF(D73="","",VLOOKUP(RIGHT(VLOOKUP(D73,'기사 리스트'!B:C,2,FALSE),LEN(VLOOKUP(D73,'기사 리스트'!B:C,2,FALSE))-22),기사별유입!A:E,3,FALSE)),0)</f>
        <v/>
      </c>
      <c r="G73" s="268" t="str">
        <f t="shared" si="15"/>
        <v/>
      </c>
      <c r="H73" s="268" t="str">
        <f>IFERROR(IF(D73="","",VLOOKUP(RIGHT(VLOOKUP(D73,'기사 리스트'!B:C,2,FALSE),LEN(VLOOKUP(D73,'기사 리스트'!B:C,2,FALSE))-22),기사별유입!A:E,2,FALSE)),0)</f>
        <v/>
      </c>
      <c r="I73" s="268" t="str">
        <f t="shared" si="16"/>
        <v/>
      </c>
      <c r="J73" s="269" t="str">
        <f t="shared" si="17"/>
        <v/>
      </c>
      <c r="K73" s="268" t="str">
        <f t="shared" si="18"/>
        <v/>
      </c>
      <c r="L73" s="269" t="str">
        <f t="shared" si="19"/>
        <v/>
      </c>
      <c r="N73" s="123" t="str">
        <f>IFERROR(VLOOKUP(D73,'기사 리스트'!B:E,4,FALSE),"")</f>
        <v/>
      </c>
    </row>
    <row r="74" spans="1:14">
      <c r="A74" s="221"/>
      <c r="B74" s="309">
        <v>72</v>
      </c>
      <c r="C74" s="266" t="str">
        <f>IF(D74="","",INDEX('기사 리스트'!A:A,MATCH(B74,'기사 리스트'!H:H,0)))</f>
        <v/>
      </c>
      <c r="D74" s="267" t="str">
        <f>IF(B74&gt;MAX('기사 리스트'!H:H),"",HYPERLINK(INDEX('기사 리스트'!C:C,MATCH(B74,'기사 리스트'!H:H,0)),INDEX('기사 리스트'!B:B,MATCH(B74,'기사 리스트'!H:H,0))))</f>
        <v/>
      </c>
      <c r="E74" s="267" t="str">
        <f t="shared" si="14"/>
        <v/>
      </c>
      <c r="F74" s="268" t="str">
        <f>IFERROR(IF(D74="","",VLOOKUP(RIGHT(VLOOKUP(D74,'기사 리스트'!B:C,2,FALSE),LEN(VLOOKUP(D74,'기사 리스트'!B:C,2,FALSE))-22),기사별유입!A:E,3,FALSE)),0)</f>
        <v/>
      </c>
      <c r="G74" s="268" t="str">
        <f t="shared" si="15"/>
        <v/>
      </c>
      <c r="H74" s="268" t="str">
        <f>IFERROR(IF(D74="","",VLOOKUP(RIGHT(VLOOKUP(D74,'기사 리스트'!B:C,2,FALSE),LEN(VLOOKUP(D74,'기사 리스트'!B:C,2,FALSE))-22),기사별유입!A:E,2,FALSE)),0)</f>
        <v/>
      </c>
      <c r="I74" s="268" t="str">
        <f t="shared" si="16"/>
        <v/>
      </c>
      <c r="J74" s="269" t="str">
        <f t="shared" si="17"/>
        <v/>
      </c>
      <c r="K74" s="268" t="str">
        <f t="shared" si="18"/>
        <v/>
      </c>
      <c r="L74" s="269" t="str">
        <f t="shared" si="19"/>
        <v/>
      </c>
      <c r="N74" s="123" t="str">
        <f>IFERROR(VLOOKUP(D74,'기사 리스트'!B:E,4,FALSE),"")</f>
        <v/>
      </c>
    </row>
    <row r="75" spans="1:14">
      <c r="A75" s="221"/>
      <c r="B75" s="309">
        <v>73</v>
      </c>
      <c r="C75" s="266" t="str">
        <f>IF(D75="","",INDEX('기사 리스트'!A:A,MATCH(B75,'기사 리스트'!H:H,0)))</f>
        <v/>
      </c>
      <c r="D75" s="267" t="str">
        <f>IF(B75&gt;MAX('기사 리스트'!H:H),"",HYPERLINK(INDEX('기사 리스트'!C:C,MATCH(B75,'기사 리스트'!H:H,0)),INDEX('기사 리스트'!B:B,MATCH(B75,'기사 리스트'!H:H,0))))</f>
        <v/>
      </c>
      <c r="E75" s="267" t="str">
        <f t="shared" si="14"/>
        <v/>
      </c>
      <c r="F75" s="268" t="str">
        <f>IFERROR(IF(D75="","",VLOOKUP(RIGHT(VLOOKUP(D75,'기사 리스트'!B:C,2,FALSE),LEN(VLOOKUP(D75,'기사 리스트'!B:C,2,FALSE))-22),기사별유입!A:E,3,FALSE)),0)</f>
        <v/>
      </c>
      <c r="G75" s="268" t="str">
        <f t="shared" si="15"/>
        <v/>
      </c>
      <c r="H75" s="268" t="str">
        <f>IFERROR(IF(D75="","",VLOOKUP(RIGHT(VLOOKUP(D75,'기사 리스트'!B:C,2,FALSE),LEN(VLOOKUP(D75,'기사 리스트'!B:C,2,FALSE))-22),기사별유입!A:E,2,FALSE)),0)</f>
        <v/>
      </c>
      <c r="I75" s="268" t="str">
        <f t="shared" si="16"/>
        <v/>
      </c>
      <c r="J75" s="269" t="str">
        <f t="shared" si="17"/>
        <v/>
      </c>
      <c r="K75" s="268" t="str">
        <f t="shared" si="18"/>
        <v/>
      </c>
      <c r="L75" s="269" t="str">
        <f t="shared" si="19"/>
        <v/>
      </c>
      <c r="N75" s="123" t="str">
        <f>IFERROR(VLOOKUP(D75,'기사 리스트'!B:E,4,FALSE),"")</f>
        <v/>
      </c>
    </row>
    <row r="76" spans="1:14">
      <c r="A76" s="221"/>
      <c r="B76" s="309">
        <v>74</v>
      </c>
      <c r="C76" s="266" t="str">
        <f>IF(D76="","",INDEX('기사 리스트'!A:A,MATCH(B76,'기사 리스트'!H:H,0)))</f>
        <v/>
      </c>
      <c r="D76" s="267" t="str">
        <f>IF(B76&gt;MAX('기사 리스트'!H:H),"",HYPERLINK(INDEX('기사 리스트'!C:C,MATCH(B76,'기사 리스트'!H:H,0)),INDEX('기사 리스트'!B:B,MATCH(B76,'기사 리스트'!H:H,0))))</f>
        <v/>
      </c>
      <c r="E76" s="267" t="str">
        <f t="shared" si="14"/>
        <v/>
      </c>
      <c r="F76" s="268" t="str">
        <f>IFERROR(IF(D76="","",VLOOKUP(RIGHT(VLOOKUP(D76,'기사 리스트'!B:C,2,FALSE),LEN(VLOOKUP(D76,'기사 리스트'!B:C,2,FALSE))-22),기사별유입!A:E,3,FALSE)),0)</f>
        <v/>
      </c>
      <c r="G76" s="268" t="str">
        <f t="shared" si="15"/>
        <v/>
      </c>
      <c r="H76" s="268" t="str">
        <f>IFERROR(IF(D76="","",VLOOKUP(RIGHT(VLOOKUP(D76,'기사 리스트'!B:C,2,FALSE),LEN(VLOOKUP(D76,'기사 리스트'!B:C,2,FALSE))-22),기사별유입!A:E,2,FALSE)),0)</f>
        <v/>
      </c>
      <c r="I76" s="268" t="str">
        <f t="shared" si="16"/>
        <v/>
      </c>
      <c r="J76" s="269" t="str">
        <f t="shared" si="17"/>
        <v/>
      </c>
      <c r="K76" s="268" t="str">
        <f t="shared" si="18"/>
        <v/>
      </c>
      <c r="L76" s="269" t="str">
        <f t="shared" si="19"/>
        <v/>
      </c>
      <c r="N76" s="123" t="str">
        <f>IFERROR(VLOOKUP(D76,'기사 리스트'!B:E,4,FALSE),"")</f>
        <v/>
      </c>
    </row>
    <row r="77" spans="1:14">
      <c r="A77" s="221"/>
      <c r="B77" s="309">
        <v>75</v>
      </c>
      <c r="C77" s="266" t="str">
        <f>IF(D77="","",INDEX('기사 리스트'!A:A,MATCH(B77,'기사 리스트'!H:H,0)))</f>
        <v/>
      </c>
      <c r="D77" s="267" t="str">
        <f>IF(B77&gt;MAX('기사 리스트'!H:H),"",HYPERLINK(INDEX('기사 리스트'!C:C,MATCH(B77,'기사 리스트'!H:H,0)),INDEX('기사 리스트'!B:B,MATCH(B77,'기사 리스트'!H:H,0))))</f>
        <v/>
      </c>
      <c r="E77" s="267" t="str">
        <f t="shared" si="14"/>
        <v/>
      </c>
      <c r="F77" s="268" t="str">
        <f>IFERROR(IF(D77="","",VLOOKUP(RIGHT(VLOOKUP(D77,'기사 리스트'!B:C,2,FALSE),LEN(VLOOKUP(D77,'기사 리스트'!B:C,2,FALSE))-22),기사별유입!A:E,3,FALSE)),0)</f>
        <v/>
      </c>
      <c r="G77" s="268" t="str">
        <f t="shared" si="15"/>
        <v/>
      </c>
      <c r="H77" s="268" t="str">
        <f>IFERROR(IF(D77="","",VLOOKUP(RIGHT(VLOOKUP(D77,'기사 리스트'!B:C,2,FALSE),LEN(VLOOKUP(D77,'기사 리스트'!B:C,2,FALSE))-22),기사별유입!A:E,2,FALSE)),0)</f>
        <v/>
      </c>
      <c r="I77" s="268" t="str">
        <f t="shared" si="16"/>
        <v/>
      </c>
      <c r="J77" s="269" t="str">
        <f t="shared" si="17"/>
        <v/>
      </c>
      <c r="K77" s="268" t="str">
        <f t="shared" si="18"/>
        <v/>
      </c>
      <c r="L77" s="269" t="str">
        <f t="shared" si="19"/>
        <v/>
      </c>
      <c r="N77" s="123" t="str">
        <f>IFERROR(VLOOKUP(D77,'기사 리스트'!B:E,4,FALSE),"")</f>
        <v/>
      </c>
    </row>
    <row r="78" spans="1:14">
      <c r="A78" s="221"/>
      <c r="B78" s="309">
        <v>76</v>
      </c>
      <c r="C78" s="266" t="str">
        <f>IF(D78="","",INDEX('기사 리스트'!A:A,MATCH(B78,'기사 리스트'!H:H,0)))</f>
        <v/>
      </c>
      <c r="D78" s="267" t="str">
        <f>IF(B78&gt;MAX('기사 리스트'!H:H),"",HYPERLINK(INDEX('기사 리스트'!C:C,MATCH(B78,'기사 리스트'!H:H,0)),INDEX('기사 리스트'!B:B,MATCH(B78,'기사 리스트'!H:H,0))))</f>
        <v/>
      </c>
      <c r="E78" s="267" t="str">
        <f t="shared" si="14"/>
        <v/>
      </c>
      <c r="F78" s="268" t="str">
        <f>IFERROR(IF(D78="","",VLOOKUP(RIGHT(VLOOKUP(D78,'기사 리스트'!B:C,2,FALSE),LEN(VLOOKUP(D78,'기사 리스트'!B:C,2,FALSE))-22),기사별유입!A:E,3,FALSE)),0)</f>
        <v/>
      </c>
      <c r="G78" s="268" t="str">
        <f t="shared" si="15"/>
        <v/>
      </c>
      <c r="H78" s="268" t="str">
        <f>IFERROR(IF(D78="","",VLOOKUP(RIGHT(VLOOKUP(D78,'기사 리스트'!B:C,2,FALSE),LEN(VLOOKUP(D78,'기사 리스트'!B:C,2,FALSE))-22),기사별유입!A:E,2,FALSE)),0)</f>
        <v/>
      </c>
      <c r="I78" s="268" t="str">
        <f t="shared" si="16"/>
        <v/>
      </c>
      <c r="J78" s="269" t="str">
        <f t="shared" si="17"/>
        <v/>
      </c>
      <c r="K78" s="268" t="str">
        <f t="shared" si="18"/>
        <v/>
      </c>
      <c r="L78" s="269" t="str">
        <f t="shared" si="19"/>
        <v/>
      </c>
      <c r="N78" s="123" t="str">
        <f>IFERROR(VLOOKUP(D78,'기사 리스트'!B:E,4,FALSE),"")</f>
        <v/>
      </c>
    </row>
    <row r="79" spans="1:14">
      <c r="A79" s="221"/>
      <c r="B79" s="309">
        <v>77</v>
      </c>
      <c r="C79" s="266" t="str">
        <f>IF(D79="","",INDEX('기사 리스트'!A:A,MATCH(B79,'기사 리스트'!H:H,0)))</f>
        <v/>
      </c>
      <c r="D79" s="267" t="str">
        <f>IF(B79&gt;MAX('기사 리스트'!H:H),"",HYPERLINK(INDEX('기사 리스트'!C:C,MATCH(B79,'기사 리스트'!H:H,0)),INDEX('기사 리스트'!B:B,MATCH(B79,'기사 리스트'!H:H,0))))</f>
        <v/>
      </c>
      <c r="E79" s="267" t="str">
        <f t="shared" si="14"/>
        <v/>
      </c>
      <c r="F79" s="268" t="str">
        <f>IFERROR(IF(D79="","",VLOOKUP(RIGHT(VLOOKUP(D79,'기사 리스트'!B:C,2,FALSE),LEN(VLOOKUP(D79,'기사 리스트'!B:C,2,FALSE))-22),기사별유입!A:E,3,FALSE)),0)</f>
        <v/>
      </c>
      <c r="G79" s="268" t="str">
        <f t="shared" si="15"/>
        <v/>
      </c>
      <c r="H79" s="268" t="str">
        <f>IFERROR(IF(D79="","",VLOOKUP(RIGHT(VLOOKUP(D79,'기사 리스트'!B:C,2,FALSE),LEN(VLOOKUP(D79,'기사 리스트'!B:C,2,FALSE))-22),기사별유입!A:E,2,FALSE)),0)</f>
        <v/>
      </c>
      <c r="I79" s="268" t="str">
        <f t="shared" si="16"/>
        <v/>
      </c>
      <c r="J79" s="269" t="str">
        <f t="shared" si="17"/>
        <v/>
      </c>
      <c r="K79" s="268" t="str">
        <f t="shared" si="18"/>
        <v/>
      </c>
      <c r="L79" s="269" t="str">
        <f t="shared" si="19"/>
        <v/>
      </c>
      <c r="N79" s="123" t="str">
        <f>IFERROR(VLOOKUP(D79,'기사 리스트'!B:E,4,FALSE),"")</f>
        <v/>
      </c>
    </row>
    <row r="80" spans="1:14">
      <c r="A80" s="221"/>
      <c r="B80" s="309">
        <v>78</v>
      </c>
      <c r="C80" s="266" t="str">
        <f>IF(D80="","",INDEX('기사 리스트'!A:A,MATCH(B80,'기사 리스트'!H:H,0)))</f>
        <v/>
      </c>
      <c r="D80" s="267" t="str">
        <f>IF(B80&gt;MAX('기사 리스트'!H:H),"",HYPERLINK(INDEX('기사 리스트'!C:C,MATCH(B80,'기사 리스트'!H:H,0)),INDEX('기사 리스트'!B:B,MATCH(B80,'기사 리스트'!H:H,0))))</f>
        <v/>
      </c>
      <c r="E80" s="267" t="str">
        <f t="shared" si="14"/>
        <v/>
      </c>
      <c r="F80" s="268" t="str">
        <f>IFERROR(IF(D80="","",VLOOKUP(RIGHT(VLOOKUP(D80,'기사 리스트'!B:C,2,FALSE),LEN(VLOOKUP(D80,'기사 리스트'!B:C,2,FALSE))-22),기사별유입!A:E,3,FALSE)),0)</f>
        <v/>
      </c>
      <c r="G80" s="268" t="str">
        <f t="shared" si="15"/>
        <v/>
      </c>
      <c r="H80" s="268" t="str">
        <f>IFERROR(IF(D80="","",VLOOKUP(RIGHT(VLOOKUP(D80,'기사 리스트'!B:C,2,FALSE),LEN(VLOOKUP(D80,'기사 리스트'!B:C,2,FALSE))-22),기사별유입!A:E,2,FALSE)),0)</f>
        <v/>
      </c>
      <c r="I80" s="268" t="str">
        <f t="shared" si="16"/>
        <v/>
      </c>
      <c r="J80" s="269" t="str">
        <f t="shared" si="17"/>
        <v/>
      </c>
      <c r="K80" s="268" t="str">
        <f t="shared" si="18"/>
        <v/>
      </c>
      <c r="L80" s="269" t="str">
        <f t="shared" si="19"/>
        <v/>
      </c>
      <c r="N80" s="123" t="str">
        <f>IFERROR(VLOOKUP(D80,'기사 리스트'!B:E,4,FALSE),"")</f>
        <v/>
      </c>
    </row>
    <row r="81" spans="1:14">
      <c r="A81" s="221"/>
      <c r="B81" s="309">
        <v>79</v>
      </c>
      <c r="C81" s="266" t="str">
        <f>IF(D81="","",INDEX('기사 리스트'!A:A,MATCH(B81,'기사 리스트'!H:H,0)))</f>
        <v/>
      </c>
      <c r="D81" s="267" t="str">
        <f>IF(B81&gt;MAX('기사 리스트'!H:H),"",HYPERLINK(INDEX('기사 리스트'!C:C,MATCH(B81,'기사 리스트'!H:H,0)),INDEX('기사 리스트'!B:B,MATCH(B81,'기사 리스트'!H:H,0))))</f>
        <v/>
      </c>
      <c r="E81" s="267" t="str">
        <f t="shared" si="14"/>
        <v/>
      </c>
      <c r="F81" s="268" t="str">
        <f>IFERROR(IF(D81="","",VLOOKUP(RIGHT(VLOOKUP(D81,'기사 리스트'!B:C,2,FALSE),LEN(VLOOKUP(D81,'기사 리스트'!B:C,2,FALSE))-22),기사별유입!A:E,3,FALSE)),0)</f>
        <v/>
      </c>
      <c r="G81" s="268" t="str">
        <f t="shared" si="15"/>
        <v/>
      </c>
      <c r="H81" s="268" t="str">
        <f>IFERROR(IF(D81="","",VLOOKUP(RIGHT(VLOOKUP(D81,'기사 리스트'!B:C,2,FALSE),LEN(VLOOKUP(D81,'기사 리스트'!B:C,2,FALSE))-22),기사별유입!A:E,2,FALSE)),0)</f>
        <v/>
      </c>
      <c r="I81" s="268" t="str">
        <f t="shared" si="16"/>
        <v/>
      </c>
      <c r="J81" s="269" t="str">
        <f t="shared" si="17"/>
        <v/>
      </c>
      <c r="K81" s="268" t="str">
        <f t="shared" si="18"/>
        <v/>
      </c>
      <c r="L81" s="269" t="str">
        <f t="shared" si="19"/>
        <v/>
      </c>
      <c r="N81" s="123" t="str">
        <f>IFERROR(VLOOKUP(D81,'기사 리스트'!B:E,4,FALSE),"")</f>
        <v/>
      </c>
    </row>
    <row r="82" spans="1:14">
      <c r="A82" s="221"/>
      <c r="B82" s="309">
        <v>80</v>
      </c>
      <c r="C82" s="266" t="str">
        <f>IF(D82="","",INDEX('기사 리스트'!A:A,MATCH(B82,'기사 리스트'!H:H,0)))</f>
        <v/>
      </c>
      <c r="D82" s="267" t="str">
        <f>IF(B82&gt;MAX('기사 리스트'!H:H),"",HYPERLINK(INDEX('기사 리스트'!C:C,MATCH(B82,'기사 리스트'!H:H,0)),INDEX('기사 리스트'!B:B,MATCH(B82,'기사 리스트'!H:H,0))))</f>
        <v/>
      </c>
      <c r="E82" s="267" t="str">
        <f t="shared" si="14"/>
        <v/>
      </c>
      <c r="F82" s="268" t="str">
        <f>IFERROR(IF(D82="","",VLOOKUP(RIGHT(VLOOKUP(D82,'기사 리스트'!B:C,2,FALSE),LEN(VLOOKUP(D82,'기사 리스트'!B:C,2,FALSE))-22),기사별유입!A:E,3,FALSE)),0)</f>
        <v/>
      </c>
      <c r="G82" s="268" t="str">
        <f t="shared" si="15"/>
        <v/>
      </c>
      <c r="H82" s="268" t="str">
        <f>IFERROR(IF(D82="","",VLOOKUP(RIGHT(VLOOKUP(D82,'기사 리스트'!B:C,2,FALSE),LEN(VLOOKUP(D82,'기사 리스트'!B:C,2,FALSE))-22),기사별유입!A:E,2,FALSE)),0)</f>
        <v/>
      </c>
      <c r="I82" s="268" t="str">
        <f t="shared" si="16"/>
        <v/>
      </c>
      <c r="J82" s="269" t="str">
        <f t="shared" si="17"/>
        <v/>
      </c>
      <c r="K82" s="268" t="str">
        <f t="shared" si="18"/>
        <v/>
      </c>
      <c r="L82" s="269" t="str">
        <f t="shared" si="19"/>
        <v/>
      </c>
      <c r="N82" s="123" t="str">
        <f>IFERROR(VLOOKUP(D82,'기사 리스트'!B:E,4,FALSE),"")</f>
        <v/>
      </c>
    </row>
    <row r="83" spans="1:14">
      <c r="A83" s="221"/>
      <c r="B83" s="309">
        <v>81</v>
      </c>
      <c r="C83" s="266" t="str">
        <f>IF(D83="","",INDEX('기사 리스트'!A:A,MATCH(B83,'기사 리스트'!H:H,0)))</f>
        <v/>
      </c>
      <c r="D83" s="267" t="str">
        <f>IF(B83&gt;MAX('기사 리스트'!H:H),"",HYPERLINK(INDEX('기사 리스트'!C:C,MATCH(B83,'기사 리스트'!H:H,0)),INDEX('기사 리스트'!B:B,MATCH(B83,'기사 리스트'!H:H,0))))</f>
        <v/>
      </c>
      <c r="E83" s="267" t="str">
        <f t="shared" si="14"/>
        <v/>
      </c>
      <c r="F83" s="268" t="str">
        <f>IFERROR(IF(D83="","",VLOOKUP(RIGHT(VLOOKUP(D83,'기사 리스트'!B:C,2,FALSE),LEN(VLOOKUP(D83,'기사 리스트'!B:C,2,FALSE))-22),기사별유입!A:E,3,FALSE)),0)</f>
        <v/>
      </c>
      <c r="G83" s="268" t="str">
        <f t="shared" si="15"/>
        <v/>
      </c>
      <c r="H83" s="268" t="str">
        <f>IFERROR(IF(D83="","",VLOOKUP(RIGHT(VLOOKUP(D83,'기사 리스트'!B:C,2,FALSE),LEN(VLOOKUP(D83,'기사 리스트'!B:C,2,FALSE))-22),기사별유입!A:E,2,FALSE)),0)</f>
        <v/>
      </c>
      <c r="I83" s="268" t="str">
        <f t="shared" si="16"/>
        <v/>
      </c>
      <c r="J83" s="269" t="str">
        <f t="shared" si="17"/>
        <v/>
      </c>
      <c r="K83" s="268" t="str">
        <f t="shared" si="18"/>
        <v/>
      </c>
      <c r="L83" s="269" t="str">
        <f t="shared" si="19"/>
        <v/>
      </c>
      <c r="N83" s="123" t="str">
        <f>IFERROR(VLOOKUP(D83,'기사 리스트'!B:E,4,FALSE),"")</f>
        <v/>
      </c>
    </row>
    <row r="84" spans="1:14">
      <c r="A84" s="221"/>
      <c r="B84" s="309">
        <v>82</v>
      </c>
      <c r="C84" s="266" t="str">
        <f>IF(D84="","",INDEX('기사 리스트'!A:A,MATCH(B84,'기사 리스트'!H:H,0)))</f>
        <v/>
      </c>
      <c r="D84" s="267" t="str">
        <f>IF(B84&gt;MAX('기사 리스트'!H:H),"",HYPERLINK(INDEX('기사 리스트'!C:C,MATCH(B84,'기사 리스트'!H:H,0)),INDEX('기사 리스트'!B:B,MATCH(B84,'기사 리스트'!H:H,0))))</f>
        <v/>
      </c>
      <c r="E84" s="267" t="str">
        <f t="shared" si="14"/>
        <v/>
      </c>
      <c r="F84" s="268" t="str">
        <f>IFERROR(IF(D84="","",VLOOKUP(RIGHT(VLOOKUP(D84,'기사 리스트'!B:C,2,FALSE),LEN(VLOOKUP(D84,'기사 리스트'!B:C,2,FALSE))-22),기사별유입!A:E,3,FALSE)),0)</f>
        <v/>
      </c>
      <c r="G84" s="268" t="str">
        <f t="shared" si="15"/>
        <v/>
      </c>
      <c r="H84" s="268" t="str">
        <f>IFERROR(IF(D84="","",VLOOKUP(RIGHT(VLOOKUP(D84,'기사 리스트'!B:C,2,FALSE),LEN(VLOOKUP(D84,'기사 리스트'!B:C,2,FALSE))-22),기사별유입!A:E,2,FALSE)),0)</f>
        <v/>
      </c>
      <c r="I84" s="268" t="str">
        <f t="shared" si="16"/>
        <v/>
      </c>
      <c r="J84" s="269" t="str">
        <f t="shared" si="17"/>
        <v/>
      </c>
      <c r="K84" s="268" t="str">
        <f t="shared" si="18"/>
        <v/>
      </c>
      <c r="L84" s="269" t="str">
        <f t="shared" si="19"/>
        <v/>
      </c>
      <c r="N84" s="123" t="str">
        <f>IFERROR(VLOOKUP(D84,'기사 리스트'!B:E,4,FALSE),"")</f>
        <v/>
      </c>
    </row>
    <row r="85" spans="1:14">
      <c r="A85" s="221"/>
      <c r="B85" s="309">
        <v>83</v>
      </c>
      <c r="C85" s="266" t="str">
        <f>IF(D85="","",INDEX('기사 리스트'!A:A,MATCH(B85,'기사 리스트'!H:H,0)))</f>
        <v/>
      </c>
      <c r="D85" s="267" t="str">
        <f>IF(B85&gt;MAX('기사 리스트'!H:H),"",HYPERLINK(INDEX('기사 리스트'!C:C,MATCH(B85,'기사 리스트'!H:H,0)),INDEX('기사 리스트'!B:B,MATCH(B85,'기사 리스트'!H:H,0))))</f>
        <v/>
      </c>
      <c r="E85" s="267" t="str">
        <f t="shared" si="14"/>
        <v/>
      </c>
      <c r="F85" s="268" t="str">
        <f>IFERROR(IF(D85="","",VLOOKUP(RIGHT(VLOOKUP(D85,'기사 리스트'!B:C,2,FALSE),LEN(VLOOKUP(D85,'기사 리스트'!B:C,2,FALSE))-22),기사별유입!A:E,3,FALSE)),0)</f>
        <v/>
      </c>
      <c r="G85" s="268" t="str">
        <f t="shared" si="15"/>
        <v/>
      </c>
      <c r="H85" s="268" t="str">
        <f>IFERROR(IF(D85="","",VLOOKUP(RIGHT(VLOOKUP(D85,'기사 리스트'!B:C,2,FALSE),LEN(VLOOKUP(D85,'기사 리스트'!B:C,2,FALSE))-22),기사별유입!A:E,2,FALSE)),0)</f>
        <v/>
      </c>
      <c r="I85" s="268" t="str">
        <f t="shared" si="16"/>
        <v/>
      </c>
      <c r="J85" s="269" t="str">
        <f t="shared" si="17"/>
        <v/>
      </c>
      <c r="K85" s="268" t="str">
        <f t="shared" si="18"/>
        <v/>
      </c>
      <c r="L85" s="269" t="str">
        <f t="shared" si="19"/>
        <v/>
      </c>
      <c r="N85" s="123" t="str">
        <f>IFERROR(VLOOKUP(D85,'기사 리스트'!B:E,4,FALSE),"")</f>
        <v/>
      </c>
    </row>
    <row r="86" spans="1:14">
      <c r="A86" s="221"/>
      <c r="B86" s="309">
        <v>84</v>
      </c>
      <c r="C86" s="266" t="str">
        <f>IF(D86="","",INDEX('기사 리스트'!A:A,MATCH(B86,'기사 리스트'!H:H,0)))</f>
        <v/>
      </c>
      <c r="D86" s="267" t="str">
        <f>IF(B86&gt;MAX('기사 리스트'!H:H),"",HYPERLINK(INDEX('기사 리스트'!C:C,MATCH(B86,'기사 리스트'!H:H,0)),INDEX('기사 리스트'!B:B,MATCH(B86,'기사 리스트'!H:H,0))))</f>
        <v/>
      </c>
      <c r="E86" s="267" t="str">
        <f t="shared" si="14"/>
        <v/>
      </c>
      <c r="F86" s="268" t="str">
        <f>IFERROR(IF(D86="","",VLOOKUP(RIGHT(VLOOKUP(D86,'기사 리스트'!B:C,2,FALSE),LEN(VLOOKUP(D86,'기사 리스트'!B:C,2,FALSE))-22),기사별유입!A:E,3,FALSE)),0)</f>
        <v/>
      </c>
      <c r="G86" s="268" t="str">
        <f t="shared" si="15"/>
        <v/>
      </c>
      <c r="H86" s="268" t="str">
        <f>IFERROR(IF(D86="","",VLOOKUP(RIGHT(VLOOKUP(D86,'기사 리스트'!B:C,2,FALSE),LEN(VLOOKUP(D86,'기사 리스트'!B:C,2,FALSE))-22),기사별유입!A:E,2,FALSE)),0)</f>
        <v/>
      </c>
      <c r="I86" s="268" t="str">
        <f t="shared" si="16"/>
        <v/>
      </c>
      <c r="J86" s="269" t="str">
        <f t="shared" si="17"/>
        <v/>
      </c>
      <c r="K86" s="268" t="str">
        <f t="shared" si="18"/>
        <v/>
      </c>
      <c r="L86" s="269" t="str">
        <f t="shared" si="19"/>
        <v/>
      </c>
      <c r="N86" s="123" t="str">
        <f>IFERROR(VLOOKUP(D86,'기사 리스트'!B:E,4,FALSE),"")</f>
        <v/>
      </c>
    </row>
    <row r="87" spans="1:14">
      <c r="A87" s="221"/>
      <c r="B87" s="309">
        <v>85</v>
      </c>
      <c r="C87" s="266" t="str">
        <f>IF(D87="","",INDEX('기사 리스트'!A:A,MATCH(B87,'기사 리스트'!H:H,0)))</f>
        <v/>
      </c>
      <c r="D87" s="267" t="str">
        <f>IF(B87&gt;MAX('기사 리스트'!H:H),"",HYPERLINK(INDEX('기사 리스트'!C:C,MATCH(B87,'기사 리스트'!H:H,0)),INDEX('기사 리스트'!B:B,MATCH(B87,'기사 리스트'!H:H,0))))</f>
        <v/>
      </c>
      <c r="E87" s="267" t="str">
        <f t="shared" si="14"/>
        <v/>
      </c>
      <c r="F87" s="268" t="str">
        <f>IFERROR(IF(D87="","",VLOOKUP(RIGHT(VLOOKUP(D87,'기사 리스트'!B:C,2,FALSE),LEN(VLOOKUP(D87,'기사 리스트'!B:C,2,FALSE))-22),기사별유입!A:E,3,FALSE)),0)</f>
        <v/>
      </c>
      <c r="G87" s="268" t="str">
        <f t="shared" si="15"/>
        <v/>
      </c>
      <c r="H87" s="268" t="str">
        <f>IFERROR(IF(D87="","",VLOOKUP(RIGHT(VLOOKUP(D87,'기사 리스트'!B:C,2,FALSE),LEN(VLOOKUP(D87,'기사 리스트'!B:C,2,FALSE))-22),기사별유입!A:E,2,FALSE)),0)</f>
        <v/>
      </c>
      <c r="I87" s="268" t="str">
        <f t="shared" si="16"/>
        <v/>
      </c>
      <c r="J87" s="269" t="str">
        <f t="shared" si="17"/>
        <v/>
      </c>
      <c r="K87" s="268" t="str">
        <f t="shared" si="18"/>
        <v/>
      </c>
      <c r="L87" s="269" t="str">
        <f t="shared" si="19"/>
        <v/>
      </c>
      <c r="N87" s="123" t="str">
        <f>IFERROR(VLOOKUP(D87,'기사 리스트'!B:E,4,FALSE),"")</f>
        <v/>
      </c>
    </row>
    <row r="88" spans="1:14">
      <c r="A88" s="221"/>
      <c r="B88" s="309">
        <v>86</v>
      </c>
      <c r="C88" s="266" t="str">
        <f>IF(D88="","",INDEX('기사 리스트'!A:A,MATCH(B88,'기사 리스트'!H:H,0)))</f>
        <v/>
      </c>
      <c r="D88" s="267" t="str">
        <f>IF(B88&gt;MAX('기사 리스트'!H:H),"",HYPERLINK(INDEX('기사 리스트'!C:C,MATCH(B88,'기사 리스트'!H:H,0)),INDEX('기사 리스트'!B:B,MATCH(B88,'기사 리스트'!H:H,0))))</f>
        <v/>
      </c>
      <c r="E88" s="267" t="str">
        <f t="shared" si="14"/>
        <v/>
      </c>
      <c r="F88" s="268" t="str">
        <f>IFERROR(IF(D88="","",VLOOKUP(RIGHT(VLOOKUP(D88,'기사 리스트'!B:C,2,FALSE),LEN(VLOOKUP(D88,'기사 리스트'!B:C,2,FALSE))-22),기사별유입!A:E,3,FALSE)),0)</f>
        <v/>
      </c>
      <c r="G88" s="268" t="str">
        <f t="shared" si="15"/>
        <v/>
      </c>
      <c r="H88" s="268" t="str">
        <f>IFERROR(IF(D88="","",VLOOKUP(RIGHT(VLOOKUP(D88,'기사 리스트'!B:C,2,FALSE),LEN(VLOOKUP(D88,'기사 리스트'!B:C,2,FALSE))-22),기사별유입!A:E,2,FALSE)),0)</f>
        <v/>
      </c>
      <c r="I88" s="268" t="str">
        <f t="shared" si="16"/>
        <v/>
      </c>
      <c r="J88" s="269" t="str">
        <f t="shared" si="17"/>
        <v/>
      </c>
      <c r="K88" s="268" t="str">
        <f t="shared" si="18"/>
        <v/>
      </c>
      <c r="L88" s="269" t="str">
        <f t="shared" si="19"/>
        <v/>
      </c>
      <c r="N88" s="123" t="str">
        <f>IFERROR(VLOOKUP(D88,'기사 리스트'!B:E,4,FALSE),"")</f>
        <v/>
      </c>
    </row>
    <row r="89" spans="1:14">
      <c r="A89" s="221"/>
      <c r="B89" s="309">
        <v>87</v>
      </c>
      <c r="C89" s="266" t="str">
        <f>IF(D89="","",INDEX('기사 리스트'!A:A,MATCH(B89,'기사 리스트'!H:H,0)))</f>
        <v/>
      </c>
      <c r="D89" s="267" t="str">
        <f>IF(B89&gt;MAX('기사 리스트'!H:H),"",HYPERLINK(INDEX('기사 리스트'!C:C,MATCH(B89,'기사 리스트'!H:H,0)),INDEX('기사 리스트'!B:B,MATCH(B89,'기사 리스트'!H:H,0))))</f>
        <v/>
      </c>
      <c r="E89" s="267" t="str">
        <f t="shared" si="14"/>
        <v/>
      </c>
      <c r="F89" s="268" t="str">
        <f>IFERROR(IF(D89="","",VLOOKUP(RIGHT(VLOOKUP(D89,'기사 리스트'!B:C,2,FALSE),LEN(VLOOKUP(D89,'기사 리스트'!B:C,2,FALSE))-22),기사별유입!A:E,3,FALSE)),0)</f>
        <v/>
      </c>
      <c r="G89" s="268" t="str">
        <f t="shared" si="15"/>
        <v/>
      </c>
      <c r="H89" s="268" t="str">
        <f>IFERROR(IF(D89="","",VLOOKUP(RIGHT(VLOOKUP(D89,'기사 리스트'!B:C,2,FALSE),LEN(VLOOKUP(D89,'기사 리스트'!B:C,2,FALSE))-22),기사별유입!A:E,2,FALSE)),0)</f>
        <v/>
      </c>
      <c r="I89" s="268" t="str">
        <f t="shared" si="16"/>
        <v/>
      </c>
      <c r="J89" s="269" t="str">
        <f t="shared" si="17"/>
        <v/>
      </c>
      <c r="K89" s="268" t="str">
        <f t="shared" si="18"/>
        <v/>
      </c>
      <c r="L89" s="269" t="str">
        <f t="shared" si="19"/>
        <v/>
      </c>
      <c r="N89" s="123" t="str">
        <f>IFERROR(VLOOKUP(D89,'기사 리스트'!B:E,4,FALSE),"")</f>
        <v/>
      </c>
    </row>
    <row r="90" spans="1:14">
      <c r="A90" s="221"/>
      <c r="B90" s="309">
        <v>88</v>
      </c>
      <c r="C90" s="266" t="str">
        <f>IF(D90="","",INDEX('기사 리스트'!A:A,MATCH(B90,'기사 리스트'!H:H,0)))</f>
        <v/>
      </c>
      <c r="D90" s="267" t="str">
        <f>IF(B90&gt;MAX('기사 리스트'!H:H),"",HYPERLINK(INDEX('기사 리스트'!C:C,MATCH(B90,'기사 리스트'!H:H,0)),INDEX('기사 리스트'!B:B,MATCH(B90,'기사 리스트'!H:H,0))))</f>
        <v/>
      </c>
      <c r="E90" s="267" t="str">
        <f t="shared" si="14"/>
        <v/>
      </c>
      <c r="F90" s="268" t="str">
        <f>IFERROR(IF(D90="","",VLOOKUP(RIGHT(VLOOKUP(D90,'기사 리스트'!B:C,2,FALSE),LEN(VLOOKUP(D90,'기사 리스트'!B:C,2,FALSE))-22),기사별유입!A:E,3,FALSE)),0)</f>
        <v/>
      </c>
      <c r="G90" s="268" t="str">
        <f t="shared" si="15"/>
        <v/>
      </c>
      <c r="H90" s="268" t="str">
        <f>IFERROR(IF(D90="","",VLOOKUP(RIGHT(VLOOKUP(D90,'기사 리스트'!B:C,2,FALSE),LEN(VLOOKUP(D90,'기사 리스트'!B:C,2,FALSE))-22),기사별유입!A:E,2,FALSE)),0)</f>
        <v/>
      </c>
      <c r="I90" s="268" t="str">
        <f t="shared" si="16"/>
        <v/>
      </c>
      <c r="J90" s="269" t="str">
        <f t="shared" si="17"/>
        <v/>
      </c>
      <c r="K90" s="268" t="str">
        <f t="shared" si="18"/>
        <v/>
      </c>
      <c r="L90" s="269" t="str">
        <f t="shared" si="19"/>
        <v/>
      </c>
      <c r="N90" s="123" t="str">
        <f>IFERROR(VLOOKUP(D90,'기사 리스트'!B:E,4,FALSE),"")</f>
        <v/>
      </c>
    </row>
    <row r="91" spans="1:14">
      <c r="A91" s="221"/>
      <c r="B91" s="309">
        <v>89</v>
      </c>
      <c r="C91" s="266" t="str">
        <f>IF(D91="","",INDEX('기사 리스트'!A:A,MATCH(B91,'기사 리스트'!H:H,0)))</f>
        <v/>
      </c>
      <c r="D91" s="267" t="str">
        <f>IF(B91&gt;MAX('기사 리스트'!H:H),"",HYPERLINK(INDEX('기사 리스트'!C:C,MATCH(B91,'기사 리스트'!H:H,0)),INDEX('기사 리스트'!B:B,MATCH(B91,'기사 리스트'!H:H,0))))</f>
        <v/>
      </c>
      <c r="E91" s="267" t="str">
        <f t="shared" si="14"/>
        <v/>
      </c>
      <c r="F91" s="268" t="str">
        <f>IFERROR(IF(D91="","",VLOOKUP(RIGHT(VLOOKUP(D91,'기사 리스트'!B:C,2,FALSE),LEN(VLOOKUP(D91,'기사 리스트'!B:C,2,FALSE))-22),기사별유입!A:E,3,FALSE)),0)</f>
        <v/>
      </c>
      <c r="G91" s="268" t="str">
        <f t="shared" si="15"/>
        <v/>
      </c>
      <c r="H91" s="268" t="str">
        <f>IFERROR(IF(D91="","",VLOOKUP(RIGHT(VLOOKUP(D91,'기사 리스트'!B:C,2,FALSE),LEN(VLOOKUP(D91,'기사 리스트'!B:C,2,FALSE))-22),기사별유입!A:E,2,FALSE)),0)</f>
        <v/>
      </c>
      <c r="I91" s="268" t="str">
        <f t="shared" si="16"/>
        <v/>
      </c>
      <c r="J91" s="269" t="str">
        <f t="shared" si="17"/>
        <v/>
      </c>
      <c r="K91" s="268" t="str">
        <f t="shared" si="18"/>
        <v/>
      </c>
      <c r="L91" s="269" t="str">
        <f t="shared" si="19"/>
        <v/>
      </c>
      <c r="N91" s="123" t="str">
        <f>IFERROR(VLOOKUP(D91,'기사 리스트'!B:E,4,FALSE),"")</f>
        <v/>
      </c>
    </row>
    <row r="92" spans="1:14">
      <c r="A92" s="221"/>
      <c r="B92" s="309">
        <v>90</v>
      </c>
      <c r="C92" s="266" t="str">
        <f>IF(D92="","",INDEX('기사 리스트'!A:A,MATCH(B92,'기사 리스트'!H:H,0)))</f>
        <v/>
      </c>
      <c r="D92" s="267" t="str">
        <f>IF(B92&gt;MAX('기사 리스트'!H:H),"",HYPERLINK(INDEX('기사 리스트'!C:C,MATCH(B92,'기사 리스트'!H:H,0)),INDEX('기사 리스트'!B:B,MATCH(B92,'기사 리스트'!H:H,0))))</f>
        <v/>
      </c>
      <c r="E92" s="267" t="str">
        <f t="shared" si="14"/>
        <v/>
      </c>
      <c r="F92" s="268" t="str">
        <f>IFERROR(IF(D92="","",VLOOKUP(RIGHT(VLOOKUP(D92,'기사 리스트'!B:C,2,FALSE),LEN(VLOOKUP(D92,'기사 리스트'!B:C,2,FALSE))-22),기사별유입!A:E,3,FALSE)),0)</f>
        <v/>
      </c>
      <c r="G92" s="268" t="str">
        <f t="shared" si="15"/>
        <v/>
      </c>
      <c r="H92" s="268" t="str">
        <f>IFERROR(IF(D92="","",VLOOKUP(RIGHT(VLOOKUP(D92,'기사 리스트'!B:C,2,FALSE),LEN(VLOOKUP(D92,'기사 리스트'!B:C,2,FALSE))-22),기사별유입!A:E,2,FALSE)),0)</f>
        <v/>
      </c>
      <c r="I92" s="268" t="str">
        <f t="shared" si="16"/>
        <v/>
      </c>
      <c r="J92" s="269" t="str">
        <f t="shared" si="17"/>
        <v/>
      </c>
      <c r="K92" s="268" t="str">
        <f t="shared" si="18"/>
        <v/>
      </c>
      <c r="L92" s="269" t="str">
        <f t="shared" si="19"/>
        <v/>
      </c>
      <c r="N92" s="123" t="str">
        <f>IFERROR(VLOOKUP(D92,'기사 리스트'!B:E,4,FALSE),"")</f>
        <v/>
      </c>
    </row>
    <row r="93" spans="1:14">
      <c r="A93" s="221"/>
      <c r="B93" s="309">
        <v>91</v>
      </c>
      <c r="C93" s="266" t="str">
        <f>IF(D93="","",INDEX('기사 리스트'!A:A,MATCH(B93,'기사 리스트'!H:H,0)))</f>
        <v/>
      </c>
      <c r="D93" s="267" t="str">
        <f>IF(B93&gt;MAX('기사 리스트'!H:H),"",HYPERLINK(INDEX('기사 리스트'!C:C,MATCH(B93,'기사 리스트'!H:H,0)),INDEX('기사 리스트'!B:B,MATCH(B93,'기사 리스트'!H:H,0))))</f>
        <v/>
      </c>
      <c r="E93" s="267" t="str">
        <f t="shared" si="14"/>
        <v/>
      </c>
      <c r="F93" s="268" t="str">
        <f>IFERROR(IF(D93="","",VLOOKUP(RIGHT(VLOOKUP(D93,'기사 리스트'!B:C,2,FALSE),LEN(VLOOKUP(D93,'기사 리스트'!B:C,2,FALSE))-22),기사별유입!A:E,3,FALSE)),0)</f>
        <v/>
      </c>
      <c r="G93" s="268" t="str">
        <f t="shared" si="15"/>
        <v/>
      </c>
      <c r="H93" s="268" t="str">
        <f>IFERROR(IF(D93="","",VLOOKUP(RIGHT(VLOOKUP(D93,'기사 리스트'!B:C,2,FALSE),LEN(VLOOKUP(D93,'기사 리스트'!B:C,2,FALSE))-22),기사별유입!A:E,2,FALSE)),0)</f>
        <v/>
      </c>
      <c r="I93" s="268" t="str">
        <f t="shared" si="16"/>
        <v/>
      </c>
      <c r="J93" s="269" t="str">
        <f t="shared" si="17"/>
        <v/>
      </c>
      <c r="K93" s="268" t="str">
        <f t="shared" si="18"/>
        <v/>
      </c>
      <c r="L93" s="269" t="str">
        <f t="shared" si="19"/>
        <v/>
      </c>
      <c r="N93" s="123" t="str">
        <f>IFERROR(VLOOKUP(D93,'기사 리스트'!B:E,4,FALSE),"")</f>
        <v/>
      </c>
    </row>
    <row r="94" spans="1:14">
      <c r="A94" s="221"/>
      <c r="B94" s="309">
        <v>92</v>
      </c>
      <c r="C94" s="266" t="str">
        <f>IF(D94="","",INDEX('기사 리스트'!A:A,MATCH(B94,'기사 리스트'!H:H,0)))</f>
        <v/>
      </c>
      <c r="D94" s="267" t="str">
        <f>IF(B94&gt;MAX('기사 리스트'!H:H),"",HYPERLINK(INDEX('기사 리스트'!C:C,MATCH(B94,'기사 리스트'!H:H,0)),INDEX('기사 리스트'!B:B,MATCH(B94,'기사 리스트'!H:H,0))))</f>
        <v/>
      </c>
      <c r="E94" s="267" t="str">
        <f t="shared" si="14"/>
        <v/>
      </c>
      <c r="F94" s="268" t="str">
        <f>IFERROR(IF(D94="","",VLOOKUP(RIGHT(VLOOKUP(D94,'기사 리스트'!B:C,2,FALSE),LEN(VLOOKUP(D94,'기사 리스트'!B:C,2,FALSE))-22),기사별유입!A:E,3,FALSE)),0)</f>
        <v/>
      </c>
      <c r="G94" s="268" t="str">
        <f t="shared" si="15"/>
        <v/>
      </c>
      <c r="H94" s="268" t="str">
        <f>IFERROR(IF(D94="","",VLOOKUP(RIGHT(VLOOKUP(D94,'기사 리스트'!B:C,2,FALSE),LEN(VLOOKUP(D94,'기사 리스트'!B:C,2,FALSE))-22),기사별유입!A:E,2,FALSE)),0)</f>
        <v/>
      </c>
      <c r="I94" s="268" t="str">
        <f t="shared" si="16"/>
        <v/>
      </c>
      <c r="J94" s="269" t="str">
        <f t="shared" si="17"/>
        <v/>
      </c>
      <c r="K94" s="268" t="str">
        <f t="shared" si="18"/>
        <v/>
      </c>
      <c r="L94" s="269" t="str">
        <f t="shared" si="19"/>
        <v/>
      </c>
      <c r="N94" s="123" t="str">
        <f>IFERROR(VLOOKUP(D94,'기사 리스트'!B:E,4,FALSE),"")</f>
        <v/>
      </c>
    </row>
    <row r="95" spans="1:14">
      <c r="A95" s="221"/>
      <c r="B95" s="309">
        <v>93</v>
      </c>
      <c r="C95" s="266" t="str">
        <f>IF(D95="","",INDEX('기사 리스트'!A:A,MATCH(B95,'기사 리스트'!H:H,0)))</f>
        <v/>
      </c>
      <c r="D95" s="267" t="str">
        <f>IF(B95&gt;MAX('기사 리스트'!H:H),"",HYPERLINK(INDEX('기사 리스트'!C:C,MATCH(B95,'기사 리스트'!H:H,0)),INDEX('기사 리스트'!B:B,MATCH(B95,'기사 리스트'!H:H,0))))</f>
        <v/>
      </c>
      <c r="E95" s="267" t="str">
        <f t="shared" si="14"/>
        <v/>
      </c>
      <c r="F95" s="268" t="str">
        <f>IFERROR(IF(D95="","",VLOOKUP(RIGHT(VLOOKUP(D95,'기사 리스트'!B:C,2,FALSE),LEN(VLOOKUP(D95,'기사 리스트'!B:C,2,FALSE))-22),기사별유입!A:E,3,FALSE)),0)</f>
        <v/>
      </c>
      <c r="G95" s="268" t="str">
        <f t="shared" si="15"/>
        <v/>
      </c>
      <c r="H95" s="268" t="str">
        <f>IFERROR(IF(D95="","",VLOOKUP(RIGHT(VLOOKUP(D95,'기사 리스트'!B:C,2,FALSE),LEN(VLOOKUP(D95,'기사 리스트'!B:C,2,FALSE))-22),기사별유입!A:E,2,FALSE)),0)</f>
        <v/>
      </c>
      <c r="I95" s="268" t="str">
        <f t="shared" si="16"/>
        <v/>
      </c>
      <c r="J95" s="269" t="str">
        <f t="shared" si="17"/>
        <v/>
      </c>
      <c r="K95" s="268" t="str">
        <f t="shared" si="18"/>
        <v/>
      </c>
      <c r="L95" s="269" t="str">
        <f t="shared" si="19"/>
        <v/>
      </c>
      <c r="N95" s="123" t="str">
        <f>IFERROR(VLOOKUP(D95,'기사 리스트'!B:E,4,FALSE),"")</f>
        <v/>
      </c>
    </row>
    <row r="96" spans="1:14">
      <c r="A96" s="221"/>
      <c r="B96" s="309">
        <v>94</v>
      </c>
      <c r="C96" s="266" t="str">
        <f>IF(D96="","",INDEX('기사 리스트'!A:A,MATCH(B96,'기사 리스트'!H:H,0)))</f>
        <v/>
      </c>
      <c r="D96" s="267" t="str">
        <f>IF(B96&gt;MAX('기사 리스트'!H:H),"",HYPERLINK(INDEX('기사 리스트'!C:C,MATCH(B96,'기사 리스트'!H:H,0)),INDEX('기사 리스트'!B:B,MATCH(B96,'기사 리스트'!H:H,0))))</f>
        <v/>
      </c>
      <c r="E96" s="267" t="str">
        <f t="shared" si="14"/>
        <v/>
      </c>
      <c r="F96" s="268" t="str">
        <f>IFERROR(IF(D96="","",VLOOKUP(RIGHT(VLOOKUP(D96,'기사 리스트'!B:C,2,FALSE),LEN(VLOOKUP(D96,'기사 리스트'!B:C,2,FALSE))-22),기사별유입!A:E,3,FALSE)),0)</f>
        <v/>
      </c>
      <c r="G96" s="268" t="str">
        <f t="shared" si="15"/>
        <v/>
      </c>
      <c r="H96" s="268" t="str">
        <f>IFERROR(IF(D96="","",VLOOKUP(RIGHT(VLOOKUP(D96,'기사 리스트'!B:C,2,FALSE),LEN(VLOOKUP(D96,'기사 리스트'!B:C,2,FALSE))-22),기사별유입!A:E,2,FALSE)),0)</f>
        <v/>
      </c>
      <c r="I96" s="268" t="str">
        <f t="shared" si="16"/>
        <v/>
      </c>
      <c r="J96" s="269" t="str">
        <f t="shared" si="17"/>
        <v/>
      </c>
      <c r="K96" s="268" t="str">
        <f t="shared" si="18"/>
        <v/>
      </c>
      <c r="L96" s="269" t="str">
        <f t="shared" si="19"/>
        <v/>
      </c>
      <c r="N96" s="123" t="str">
        <f>IFERROR(VLOOKUP(D96,'기사 리스트'!B:E,4,FALSE),"")</f>
        <v/>
      </c>
    </row>
    <row r="97" spans="1:14">
      <c r="A97" s="221"/>
      <c r="B97" s="309">
        <v>95</v>
      </c>
      <c r="C97" s="266" t="str">
        <f>IF(D97="","",INDEX('기사 리스트'!A:A,MATCH(B97,'기사 리스트'!H:H,0)))</f>
        <v/>
      </c>
      <c r="D97" s="267" t="str">
        <f>IF(B97&gt;MAX('기사 리스트'!H:H),"",HYPERLINK(INDEX('기사 리스트'!C:C,MATCH(B97,'기사 리스트'!H:H,0)),INDEX('기사 리스트'!B:B,MATCH(B97,'기사 리스트'!H:H,0))))</f>
        <v/>
      </c>
      <c r="E97" s="267" t="str">
        <f t="shared" si="14"/>
        <v/>
      </c>
      <c r="F97" s="268" t="str">
        <f>IFERROR(IF(D97="","",VLOOKUP(RIGHT(VLOOKUP(D97,'기사 리스트'!B:C,2,FALSE),LEN(VLOOKUP(D97,'기사 리스트'!B:C,2,FALSE))-22),기사별유입!A:E,3,FALSE)),0)</f>
        <v/>
      </c>
      <c r="G97" s="268" t="str">
        <f t="shared" si="15"/>
        <v/>
      </c>
      <c r="H97" s="268" t="str">
        <f>IFERROR(IF(D97="","",VLOOKUP(RIGHT(VLOOKUP(D97,'기사 리스트'!B:C,2,FALSE),LEN(VLOOKUP(D97,'기사 리스트'!B:C,2,FALSE))-22),기사별유입!A:E,2,FALSE)),0)</f>
        <v/>
      </c>
      <c r="I97" s="268" t="str">
        <f t="shared" si="16"/>
        <v/>
      </c>
      <c r="J97" s="269" t="str">
        <f t="shared" si="17"/>
        <v/>
      </c>
      <c r="K97" s="268" t="str">
        <f t="shared" si="18"/>
        <v/>
      </c>
      <c r="L97" s="269" t="str">
        <f t="shared" si="19"/>
        <v/>
      </c>
      <c r="N97" s="123" t="str">
        <f>IFERROR(VLOOKUP(D97,'기사 리스트'!B:E,4,FALSE),"")</f>
        <v/>
      </c>
    </row>
    <row r="98" spans="1:14">
      <c r="A98" s="221"/>
      <c r="B98" s="309">
        <v>96</v>
      </c>
      <c r="C98" s="266" t="str">
        <f>IF(D98="","",INDEX('기사 리스트'!A:A,MATCH(B98,'기사 리스트'!H:H,0)))</f>
        <v/>
      </c>
      <c r="D98" s="267" t="str">
        <f>IF(B98&gt;MAX('기사 리스트'!H:H),"",HYPERLINK(INDEX('기사 리스트'!C:C,MATCH(B98,'기사 리스트'!H:H,0)),INDEX('기사 리스트'!B:B,MATCH(B98,'기사 리스트'!H:H,0))))</f>
        <v/>
      </c>
      <c r="E98" s="267" t="str">
        <f t="shared" si="14"/>
        <v/>
      </c>
      <c r="F98" s="268" t="str">
        <f>IFERROR(IF(D98="","",VLOOKUP(RIGHT(VLOOKUP(D98,'기사 리스트'!B:C,2,FALSE),LEN(VLOOKUP(D98,'기사 리스트'!B:C,2,FALSE))-22),기사별유입!A:E,3,FALSE)),0)</f>
        <v/>
      </c>
      <c r="G98" s="268" t="str">
        <f t="shared" si="15"/>
        <v/>
      </c>
      <c r="H98" s="268" t="str">
        <f>IFERROR(IF(D98="","",VLOOKUP(RIGHT(VLOOKUP(D98,'기사 리스트'!B:C,2,FALSE),LEN(VLOOKUP(D98,'기사 리스트'!B:C,2,FALSE))-22),기사별유입!A:E,2,FALSE)),0)</f>
        <v/>
      </c>
      <c r="I98" s="268" t="str">
        <f t="shared" si="16"/>
        <v/>
      </c>
      <c r="J98" s="269" t="str">
        <f t="shared" si="17"/>
        <v/>
      </c>
      <c r="K98" s="268" t="str">
        <f t="shared" si="18"/>
        <v/>
      </c>
      <c r="L98" s="269" t="str">
        <f t="shared" si="19"/>
        <v/>
      </c>
      <c r="N98" s="123" t="str">
        <f>IFERROR(VLOOKUP(D98,'기사 리스트'!B:E,4,FALSE),"")</f>
        <v/>
      </c>
    </row>
    <row r="99" spans="1:14">
      <c r="A99" s="221"/>
      <c r="B99" s="309">
        <v>97</v>
      </c>
      <c r="C99" s="266" t="str">
        <f>IF(D99="","",INDEX('기사 리스트'!A:A,MATCH(B99,'기사 리스트'!H:H,0)))</f>
        <v/>
      </c>
      <c r="D99" s="267" t="str">
        <f>IF(B99&gt;MAX('기사 리스트'!H:H),"",HYPERLINK(INDEX('기사 리스트'!C:C,MATCH(B99,'기사 리스트'!H:H,0)),INDEX('기사 리스트'!B:B,MATCH(B99,'기사 리스트'!H:H,0))))</f>
        <v/>
      </c>
      <c r="E99" s="267" t="str">
        <f t="shared" si="14"/>
        <v/>
      </c>
      <c r="F99" s="268" t="str">
        <f>IFERROR(IF(D99="","",VLOOKUP(RIGHT(VLOOKUP(D99,'기사 리스트'!B:C,2,FALSE),LEN(VLOOKUP(D99,'기사 리스트'!B:C,2,FALSE))-22),기사별유입!A:E,3,FALSE)),0)</f>
        <v/>
      </c>
      <c r="G99" s="268" t="str">
        <f t="shared" si="15"/>
        <v/>
      </c>
      <c r="H99" s="268" t="str">
        <f>IFERROR(IF(D99="","",VLOOKUP(RIGHT(VLOOKUP(D99,'기사 리스트'!B:C,2,FALSE),LEN(VLOOKUP(D99,'기사 리스트'!B:C,2,FALSE))-22),기사별유입!A:E,2,FALSE)),0)</f>
        <v/>
      </c>
      <c r="I99" s="268" t="str">
        <f t="shared" si="16"/>
        <v/>
      </c>
      <c r="J99" s="269" t="str">
        <f t="shared" si="17"/>
        <v/>
      </c>
      <c r="K99" s="268" t="str">
        <f t="shared" si="18"/>
        <v/>
      </c>
      <c r="L99" s="269" t="str">
        <f t="shared" si="19"/>
        <v/>
      </c>
      <c r="N99" s="123" t="str">
        <f>IFERROR(VLOOKUP(D99,'기사 리스트'!B:E,4,FALSE),"")</f>
        <v/>
      </c>
    </row>
    <row r="100" spans="1:14">
      <c r="A100" s="221"/>
      <c r="B100" s="309">
        <v>98</v>
      </c>
      <c r="C100" s="266" t="str">
        <f>IF(D100="","",INDEX('기사 리스트'!A:A,MATCH(B100,'기사 리스트'!H:H,0)))</f>
        <v/>
      </c>
      <c r="D100" s="267" t="str">
        <f>IF(B100&gt;MAX('기사 리스트'!H:H),"",HYPERLINK(INDEX('기사 리스트'!C:C,MATCH(B100,'기사 리스트'!H:H,0)),INDEX('기사 리스트'!B:B,MATCH(B100,'기사 리스트'!H:H,0))))</f>
        <v/>
      </c>
      <c r="E100" s="267" t="str">
        <f t="shared" si="14"/>
        <v/>
      </c>
      <c r="F100" s="268" t="str">
        <f>IFERROR(IF(D100="","",VLOOKUP(RIGHT(VLOOKUP(D100,'기사 리스트'!B:C,2,FALSE),LEN(VLOOKUP(D100,'기사 리스트'!B:C,2,FALSE))-22),기사별유입!A:E,3,FALSE)),0)</f>
        <v/>
      </c>
      <c r="G100" s="268" t="str">
        <f t="shared" si="15"/>
        <v/>
      </c>
      <c r="H100" s="268" t="str">
        <f>IFERROR(IF(D100="","",VLOOKUP(RIGHT(VLOOKUP(D100,'기사 리스트'!B:C,2,FALSE),LEN(VLOOKUP(D100,'기사 리스트'!B:C,2,FALSE))-22),기사별유입!A:E,2,FALSE)),0)</f>
        <v/>
      </c>
      <c r="I100" s="268" t="str">
        <f t="shared" si="16"/>
        <v/>
      </c>
      <c r="J100" s="269" t="str">
        <f t="shared" si="17"/>
        <v/>
      </c>
      <c r="K100" s="268" t="str">
        <f t="shared" si="18"/>
        <v/>
      </c>
      <c r="L100" s="269" t="str">
        <f t="shared" si="19"/>
        <v/>
      </c>
      <c r="N100" s="123" t="str">
        <f>IFERROR(VLOOKUP(D100,'기사 리스트'!B:E,4,FALSE),"")</f>
        <v/>
      </c>
    </row>
    <row r="101" spans="1:14">
      <c r="A101" s="221"/>
      <c r="B101" s="309">
        <v>99</v>
      </c>
      <c r="C101" s="266" t="str">
        <f>IF(D101="","",INDEX('기사 리스트'!A:A,MATCH(B101,'기사 리스트'!H:H,0)))</f>
        <v/>
      </c>
      <c r="D101" s="267" t="str">
        <f>IF(B101&gt;MAX('기사 리스트'!H:H),"",HYPERLINK(INDEX('기사 리스트'!C:C,MATCH(B101,'기사 리스트'!H:H,0)),INDEX('기사 리스트'!B:B,MATCH(B101,'기사 리스트'!H:H,0))))</f>
        <v/>
      </c>
      <c r="E101" s="267" t="str">
        <f t="shared" si="14"/>
        <v/>
      </c>
      <c r="F101" s="268" t="str">
        <f>IFERROR(IF(D101="","",VLOOKUP(RIGHT(VLOOKUP(D101,'기사 리스트'!B:C,2,FALSE),LEN(VLOOKUP(D101,'기사 리스트'!B:C,2,FALSE))-22),기사별유입!A:E,3,FALSE)),0)</f>
        <v/>
      </c>
      <c r="G101" s="268" t="str">
        <f t="shared" si="15"/>
        <v/>
      </c>
      <c r="H101" s="268" t="str">
        <f>IFERROR(IF(D101="","",VLOOKUP(RIGHT(VLOOKUP(D101,'기사 리스트'!B:C,2,FALSE),LEN(VLOOKUP(D101,'기사 리스트'!B:C,2,FALSE))-22),기사별유입!A:E,2,FALSE)),0)</f>
        <v/>
      </c>
      <c r="I101" s="268" t="str">
        <f t="shared" si="16"/>
        <v/>
      </c>
      <c r="J101" s="269" t="str">
        <f t="shared" si="17"/>
        <v/>
      </c>
      <c r="K101" s="268" t="str">
        <f t="shared" si="18"/>
        <v/>
      </c>
      <c r="L101" s="269" t="str">
        <f t="shared" si="19"/>
        <v/>
      </c>
      <c r="N101" s="123" t="str">
        <f>IFERROR(VLOOKUP(D101,'기사 리스트'!B:E,4,FALSE),"")</f>
        <v/>
      </c>
    </row>
    <row r="102" spans="1:14">
      <c r="A102" s="221"/>
      <c r="B102" s="309">
        <v>100</v>
      </c>
      <c r="C102" s="266" t="str">
        <f>IF(D102="","",INDEX('기사 리스트'!A:A,MATCH(B102,'기사 리스트'!H:H,0)))</f>
        <v/>
      </c>
      <c r="D102" s="267" t="str">
        <f>IF(B102&gt;MAX('기사 리스트'!H:H),"",HYPERLINK(INDEX('기사 리스트'!C:C,MATCH(B102,'기사 리스트'!H:H,0)),INDEX('기사 리스트'!B:B,MATCH(B102,'기사 리스트'!H:H,0))))</f>
        <v/>
      </c>
      <c r="E102" s="267" t="str">
        <f t="shared" si="14"/>
        <v/>
      </c>
      <c r="F102" s="268" t="str">
        <f>IFERROR(IF(D102="","",VLOOKUP(RIGHT(VLOOKUP(D102,'기사 리스트'!B:C,2,FALSE),LEN(VLOOKUP(D102,'기사 리스트'!B:C,2,FALSE))-22),기사별유입!A:E,3,FALSE)),0)</f>
        <v/>
      </c>
      <c r="G102" s="268" t="str">
        <f t="shared" si="15"/>
        <v/>
      </c>
      <c r="H102" s="268" t="str">
        <f>IFERROR(IF(D102="","",VLOOKUP(RIGHT(VLOOKUP(D102,'기사 리스트'!B:C,2,FALSE),LEN(VLOOKUP(D102,'기사 리스트'!B:C,2,FALSE))-22),기사별유입!A:E,2,FALSE)),0)</f>
        <v/>
      </c>
      <c r="I102" s="268" t="str">
        <f t="shared" si="16"/>
        <v/>
      </c>
      <c r="J102" s="269" t="str">
        <f t="shared" si="17"/>
        <v/>
      </c>
      <c r="K102" s="268" t="str">
        <f t="shared" si="18"/>
        <v/>
      </c>
      <c r="L102" s="269" t="str">
        <f t="shared" si="19"/>
        <v/>
      </c>
      <c r="N102" s="123" t="str">
        <f>IFERROR(VLOOKUP(D102,'기사 리스트'!B:E,4,FALSE),"")</f>
        <v/>
      </c>
    </row>
  </sheetData>
  <autoFilter ref="N2:N11" xr:uid="{00000000-0009-0000-0000-00000E000000}"/>
  <phoneticPr fontId="1" type="noConversion"/>
  <conditionalFormatting sqref="D3:L102">
    <cfRule type="expression" dxfId="13" priority="2">
      <formula>_xlfn.ISFORMULA(D3)=FALSE</formula>
    </cfRule>
  </conditionalFormatting>
  <conditionalFormatting sqref="C3:C102">
    <cfRule type="expression" dxfId="12" priority="1">
      <formula>_xlfn.ISFORMULA(C3)=FALSE</formula>
    </cfRule>
  </conditionalFormatting>
  <pageMargins left="0.7" right="0.7" top="0.75" bottom="0.75" header="0.3" footer="0.3"/>
  <pageSetup paperSize="9" orientation="portrait" r:id="rId1"/>
  <ignoredErrors>
    <ignoredError sqref="F3:F4 F1:F2 F5:F1048576 H1:H1048576 J4 J1:J3 J5:J1048576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activeCell="B19" sqref="B19"/>
    </sheetView>
  </sheetViews>
  <sheetFormatPr defaultRowHeight="15"/>
  <cols>
    <col min="1" max="1" width="11.125" style="221" customWidth="1"/>
    <col min="2" max="2" width="131.875" style="221" bestFit="1" customWidth="1"/>
    <col min="3" max="3" width="8.875" style="221" customWidth="1"/>
    <col min="4" max="4" width="9" style="221"/>
    <col min="5" max="6" width="0" style="221" hidden="1" customWidth="1"/>
    <col min="7" max="7" width="28.125" style="221" customWidth="1"/>
    <col min="8" max="16384" width="9" style="221"/>
  </cols>
  <sheetData>
    <row r="1" spans="1:9">
      <c r="A1" s="310" t="s">
        <v>78</v>
      </c>
      <c r="B1" s="311" t="s">
        <v>79</v>
      </c>
      <c r="C1" s="311" t="s">
        <v>187</v>
      </c>
      <c r="D1" s="311" t="s">
        <v>80</v>
      </c>
      <c r="E1" s="311" t="s">
        <v>190</v>
      </c>
      <c r="F1" s="311" t="s">
        <v>191</v>
      </c>
      <c r="G1" s="312" t="s">
        <v>81</v>
      </c>
    </row>
    <row r="2" spans="1:9" ht="25.5">
      <c r="A2" s="327">
        <f>INDEX('기사 리스트'!A:A,MATCH(B2,'기사 리스트'!B:B,0))</f>
        <v>45538</v>
      </c>
      <c r="B2" s="314" t="str">
        <f>HYPERLINK(기사별유입!K85,INDEX('기사 리스트'!B:B,MATCH(기사별유입!K85,'기사 리스트'!C:C,0)))</f>
        <v>손때 묻어 누렇게 변한 케이스? 누군가 밟아서 하얗게 변한 의자? 정말 우리가 잘못 관리한 걸까?</v>
      </c>
      <c r="C2" s="315">
        <f>SUMIFS(기사별유입!$C:$C,기사별유입!$A:$A,기사별유입!J85)</f>
        <v>998</v>
      </c>
      <c r="D2" s="315">
        <f>SUMIFS(기사별유입!$B:$B,기사별유입!$A:$A,기사별유입!J85)</f>
        <v>1087</v>
      </c>
      <c r="E2" s="316">
        <f>SUMIFS(기사별기기!C:C,기사별기기!A:A,기사별유입!J85,기사별기기!B:B,"desktop")</f>
        <v>143</v>
      </c>
      <c r="F2" s="315">
        <f>D2-E2</f>
        <v>944</v>
      </c>
      <c r="G2" s="317" t="str">
        <f>CONCATENATE("- ",INDEX(기사별경로!$H:$H,MATCH($I2&amp;"@1",기사별경로!$G:$G,0))," (",TEXT(INDEX(기사별경로!$C:$C,MATCH($I2&amp;"@1",기사별경로!$G:$G,0))/D2,"0%"),")") &amp;CHAR(10)&amp; CONCATENATE("- ",INDEX(기사별경로!$H:$H,MATCH($I2&amp;"@2",기사별경로!$G:$G,0)), " (", TEXT(INDEX(기사별경로!$C:$C,MATCH($I2&amp;"@2",기사별경로!$G:$G,0))/D2, "0%"), ")")</f>
        <v>- Facebook (85%)
- Google 검색 (8%)</v>
      </c>
      <c r="H2" s="221">
        <v>1</v>
      </c>
      <c r="I2" s="221">
        <f>VLOOKUP(기사별유입!$J85,기사별유입!A:F,6,FALSE)</f>
        <v>2</v>
      </c>
    </row>
    <row r="3" spans="1:9" ht="25.5">
      <c r="A3" s="327">
        <f>INDEX('기사 리스트'!A:A,MATCH(B3,'기사 리스트'!B:B,0))</f>
        <v>45561</v>
      </c>
      <c r="B3" s="314" t="str">
        <f>HYPERLINK(기사별유입!K86,INDEX('기사 리스트'!B:B,MATCH(기사별유입!K86,'기사 리스트'!C:C,0)))</f>
        <v>“소원을 말해봐♬” 아이의 소중한 꿈을 현실로 만드는 위시 메이커(Wish Maker)</v>
      </c>
      <c r="C3" s="315">
        <f>SUMIFS(기사별유입!$C:$C,기사별유입!$A:$A,기사별유입!J86)</f>
        <v>362</v>
      </c>
      <c r="D3" s="315">
        <f>SUMIFS(기사별유입!$B:$B,기사별유입!$A:$A,기사별유입!J86)</f>
        <v>442</v>
      </c>
      <c r="E3" s="316">
        <f>SUMIFS(기사별기기!C:C,기사별기기!A:A,기사별유입!J86,기사별기기!B:B,"desktop")</f>
        <v>66</v>
      </c>
      <c r="F3" s="315">
        <f t="shared" ref="F3:F14" si="0">D3-E3</f>
        <v>376</v>
      </c>
      <c r="G3" s="317" t="str">
        <f>CONCATENATE("- ",INDEX(기사별경로!$H:$H,MATCH($I3&amp;"@1",기사별경로!$G:$G,0))," (",TEXT(INDEX(기사별경로!$C:$C,MATCH($I3&amp;"@1",기사별경로!$G:$G,0))/D3,"0%"),")") &amp;CHAR(10)&amp; CONCATENATE("- ",INDEX(기사별경로!$H:$H,MATCH($I3&amp;"@2",기사별경로!$G:$G,0)), " (", TEXT(INDEX(기사별경로!$C:$C,MATCH($I3&amp;"@2",기사별경로!$G:$G,0))/D3, "0%"), ")")</f>
        <v>- Facebook (82%)
- 직접유입 (7%)</v>
      </c>
      <c r="H3" s="221">
        <v>2</v>
      </c>
      <c r="I3" s="221">
        <f>VLOOKUP(기사별유입!$J86,기사별유입!A:F,6,FALSE)</f>
        <v>11</v>
      </c>
    </row>
    <row r="4" spans="1:9" ht="25.5">
      <c r="A4" s="327">
        <f>INDEX('기사 리스트'!A:A,MATCH(B4,'기사 리스트'!B:B,0))</f>
        <v>45539</v>
      </c>
      <c r="B4" s="314" t="str">
        <f>HYPERLINK(기사별유입!K87,INDEX('기사 리스트'!B:B,MATCH(기사별유입!K87,'기사 리스트'!C:C,0)))</f>
        <v>SK이노베이션, 발달장애 아동들과 ‘행복 여정’ 나서</v>
      </c>
      <c r="C4" s="315">
        <f>SUMIFS(기사별유입!$C:$C,기사별유입!$A:$A,기사별유입!J87)</f>
        <v>242</v>
      </c>
      <c r="D4" s="315">
        <f>SUMIFS(기사별유입!$B:$B,기사별유입!$A:$A,기사별유입!J87)</f>
        <v>307</v>
      </c>
      <c r="E4" s="316">
        <f>SUMIFS(기사별기기!C:C,기사별기기!A:A,기사별유입!J87,기사별기기!B:B,"desktop")</f>
        <v>70</v>
      </c>
      <c r="F4" s="315">
        <f t="shared" si="0"/>
        <v>237</v>
      </c>
      <c r="G4" s="317" t="str">
        <f>CONCATENATE("- ",INDEX(기사별경로!$H:$H,MATCH($I4&amp;"@1",기사별경로!$G:$G,0))," (",TEXT(INDEX(기사별경로!$C:$C,MATCH($I4&amp;"@1",기사별경로!$G:$G,0))/D4,"0%"),")") &amp;CHAR(10)&amp; CONCATENATE("- ",INDEX(기사별경로!$H:$H,MATCH($I4&amp;"@2",기사별경로!$G:$G,0)), " (", TEXT(INDEX(기사별경로!$C:$C,MATCH($I4&amp;"@2",기사별경로!$G:$G,0))/D4, "0%"), ")")</f>
        <v>- Facebook (68%)
- Google 검색 (7%)</v>
      </c>
      <c r="H4" s="221">
        <v>3</v>
      </c>
      <c r="I4" s="221">
        <f>VLOOKUP(기사별유입!$J87,기사별유입!A:F,6,FALSE)</f>
        <v>15</v>
      </c>
    </row>
    <row r="5" spans="1:9" ht="25.5">
      <c r="A5" s="327">
        <f>INDEX('기사 리스트'!A:A,MATCH(B5,'기사 리스트'!B:B,0))</f>
        <v>45546</v>
      </c>
      <c r="B5" s="314" t="str">
        <f>HYPERLINK(기사별유입!K88,INDEX('기사 리스트'!B:B,MATCH(기사별유입!K88,'기사 리스트'!C:C,0)))</f>
        <v>SK에너지, 국내 최초 지속가능항공유 전용 생산라인 갖췄다</v>
      </c>
      <c r="C5" s="315">
        <f>SUMIFS(기사별유입!$C:$C,기사별유입!$A:$A,기사별유입!J88)</f>
        <v>159</v>
      </c>
      <c r="D5" s="315">
        <f>SUMIFS(기사별유입!$B:$B,기사별유입!$A:$A,기사별유입!J88)</f>
        <v>230</v>
      </c>
      <c r="E5" s="316">
        <f>SUMIFS(기사별기기!C:C,기사별기기!A:A,기사별유입!J88,기사별기기!B:B,"desktop")</f>
        <v>186</v>
      </c>
      <c r="F5" s="315">
        <f t="shared" si="0"/>
        <v>44</v>
      </c>
      <c r="G5" s="317" t="str">
        <f>CONCATENATE("- ",INDEX(기사별경로!$H:$H,MATCH($I5&amp;"@1",기사별경로!$G:$G,0))," (",TEXT(INDEX(기사별경로!$C:$C,MATCH($I5&amp;"@1",기사별경로!$G:$G,0))/D5,"0%"),")") &amp;CHAR(10)&amp; CONCATENATE("- ",INDEX(기사별경로!$H:$H,MATCH($I5&amp;"@2",기사별경로!$G:$G,0)), " (", TEXT(INDEX(기사별경로!$C:$C,MATCH($I5&amp;"@2",기사별경로!$G:$G,0))/D5, "0%"), ")")</f>
        <v>- Google 검색 (40%)
- 직접유입 (31%)</v>
      </c>
      <c r="H5" s="221">
        <v>4</v>
      </c>
      <c r="I5" s="221">
        <f>VLOOKUP(기사별유입!$J88,기사별유입!A:F,6,FALSE)</f>
        <v>21</v>
      </c>
    </row>
    <row r="6" spans="1:9" ht="25.5">
      <c r="A6" s="327">
        <f>INDEX('기사 리스트'!A:A,MATCH(B6,'기사 리스트'!B:B,0))</f>
        <v>45541</v>
      </c>
      <c r="B6" s="314" t="str">
        <f>HYPERLINK(기사별유입!K89,INDEX('기사 리스트'!B:B,MATCH(기사별유입!K89,'기사 리스트'!C:C,0)))</f>
        <v>배터리 소재 전문가이자 반려견 사진작가? SK아이이테크놀로지 폴란드 법인 구성원, ‘우카시 그루젠(Łukasz Grudzień)’의 행복한 이중생활!</v>
      </c>
      <c r="C6" s="315">
        <f>SUMIFS(기사별유입!$C:$C,기사별유입!$A:$A,기사별유입!J89)</f>
        <v>190</v>
      </c>
      <c r="D6" s="315">
        <f>SUMIFS(기사별유입!$B:$B,기사별유입!$A:$A,기사별유입!J89)</f>
        <v>225</v>
      </c>
      <c r="E6" s="316">
        <f>SUMIFS(기사별기기!C:C,기사별기기!A:A,기사별유입!J89,기사별기기!B:B,"desktop")</f>
        <v>70</v>
      </c>
      <c r="F6" s="315">
        <f t="shared" si="0"/>
        <v>155</v>
      </c>
      <c r="G6" s="317" t="str">
        <f>CONCATENATE("- ",INDEX(기사별경로!$H:$H,MATCH($I6&amp;"@1",기사별경로!$G:$G,0))," (",TEXT(INDEX(기사별경로!$C:$C,MATCH($I6&amp;"@1",기사별경로!$G:$G,0))/D6,"0%"),")") &amp;CHAR(10)&amp; CONCATENATE("- ",INDEX(기사별경로!$H:$H,MATCH($I6&amp;"@2",기사별경로!$G:$G,0)), " (", TEXT(INDEX(기사별경로!$C:$C,MATCH($I6&amp;"@2",기사별경로!$G:$G,0))/D6, "0%"), ")")</f>
        <v>- Facebook (60%)
- 직접유입 (12%)</v>
      </c>
      <c r="H6" s="221">
        <v>5</v>
      </c>
      <c r="I6" s="221">
        <f>VLOOKUP(기사별유입!$J89,기사별유입!A:F,6,FALSE)</f>
        <v>22</v>
      </c>
    </row>
    <row r="7" spans="1:9" ht="26.25" thickBot="1">
      <c r="A7" s="328">
        <f>INDEX('기사 리스트'!A:A,MATCH(B7,'기사 리스트'!B:B,0))</f>
        <v>45545</v>
      </c>
      <c r="B7" s="318" t="str">
        <f>HYPERLINK(기사별유입!K90,INDEX('기사 리스트'!B:B,MATCH(기사별유입!K90,'기사 리스트'!C:C,0)))</f>
        <v>한화-SK, ‘불타지 않는 ESS’ 세계최초 개발… “글로벌 친환경 선박시장 공략”</v>
      </c>
      <c r="C7" s="319">
        <f>SUMIFS(기사별유입!$C:$C,기사별유입!$A:$A,기사별유입!J90)</f>
        <v>150</v>
      </c>
      <c r="D7" s="319">
        <f>SUMIFS(기사별유입!$B:$B,기사별유입!$A:$A,기사별유입!J90)</f>
        <v>184</v>
      </c>
      <c r="E7" s="320">
        <f>SUMIFS(기사별기기!C:C,기사별기기!A:A,기사별유입!J90,기사별기기!B:B,"desktop")</f>
        <v>140</v>
      </c>
      <c r="F7" s="319">
        <f t="shared" si="0"/>
        <v>44</v>
      </c>
      <c r="G7" s="321" t="str">
        <f>CONCATENATE("- ",INDEX(기사별경로!$H:$H,MATCH($I7&amp;"@1",기사별경로!$G:$G,0))," (",TEXT(INDEX(기사별경로!$C:$C,MATCH($I7&amp;"@1",기사별경로!$G:$G,0))/D7,"0%"),")") &amp;CHAR(10)&amp; CONCATENATE("- ",INDEX(기사별경로!$H:$H,MATCH($I7&amp;"@2",기사별경로!$G:$G,0)), " (", TEXT(INDEX(기사별경로!$C:$C,MATCH($I7&amp;"@2",기사별경로!$G:$G,0))/D7, "0%"), ")")</f>
        <v>- Google 검색 (44%)
- 직접유입 (23%)</v>
      </c>
      <c r="H7" s="221">
        <v>6</v>
      </c>
      <c r="I7" s="221">
        <f>VLOOKUP(기사별유입!$J90,기사별유입!A:F,6,FALSE)</f>
        <v>26</v>
      </c>
    </row>
    <row r="8" spans="1:9" ht="25.5">
      <c r="A8" s="322">
        <f>INDEX('기사 리스트'!A:A,MATCH(B8,'기사 리스트'!B:B,0))</f>
        <v>45553</v>
      </c>
      <c r="B8" s="323" t="str">
        <f>HYPERLINK(기사별유입!K91,INDEX('기사 리스트'!B:B,MATCH(기사별유입!K91,'기사 리스트'!C:C,0)))</f>
        <v>최태원式 사회문제 해결 플랫폼 ‘울산포럼’ 25일 열린다</v>
      </c>
      <c r="C8" s="324">
        <f>SUMIFS(기사별유입!$C:$C,기사별유입!$A:$A,기사별유입!J91)</f>
        <v>74</v>
      </c>
      <c r="D8" s="324">
        <f>SUMIFS(기사별유입!$B:$B,기사별유입!$A:$A,기사별유입!J91)</f>
        <v>89</v>
      </c>
      <c r="E8" s="325">
        <f>SUMIFS(기사별기기!C:C,기사별기기!A:A,기사별유입!J91,기사별기기!B:B,"desktop")</f>
        <v>72</v>
      </c>
      <c r="F8" s="324">
        <f t="shared" si="0"/>
        <v>17</v>
      </c>
      <c r="G8" s="326" t="str">
        <f>CONCATENATE("- ",INDEX(기사별경로!$H:$H,MATCH($I8&amp;"@1",기사별경로!$G:$G,0))," (",TEXT(INDEX(기사별경로!$C:$C,MATCH($I8&amp;"@1",기사별경로!$G:$G,0))/D8,"0%"),")") &amp;CHAR(10)&amp; CONCATENATE("- ",INDEX(기사별경로!$H:$H,MATCH($I8&amp;"@2",기사별경로!$G:$G,0)), " (", TEXT(INDEX(기사별경로!$C:$C,MATCH($I8&amp;"@2",기사별경로!$G:$G,0))/D8, "0%"), ")")</f>
        <v>- Google 검색 (62%)
- 직접유입 (17%)</v>
      </c>
      <c r="H8" s="221">
        <v>7</v>
      </c>
      <c r="I8" s="221">
        <f>VLOOKUP(기사별유입!$J91,기사별유입!A:F,6,FALSE)</f>
        <v>58</v>
      </c>
    </row>
    <row r="9" spans="1:9" ht="25.5">
      <c r="A9" s="322">
        <f>INDEX('기사 리스트'!A:A,MATCH(B9,'기사 리스트'!B:B,0))</f>
        <v>45554</v>
      </c>
      <c r="B9" s="323" t="str">
        <f>HYPERLINK(기사별유입!K92,INDEX('기사 리스트'!B:B,MATCH(기사별유입!K92,'기사 리스트'!C:C,0)))</f>
        <v>SK엔무브, 에코바디스 ESG 평가 ‘골드 등급’ 획득</v>
      </c>
      <c r="C9" s="315">
        <f>SUMIFS(기사별유입!$C:$C,기사별유입!$A:$A,기사별유입!J92)</f>
        <v>55</v>
      </c>
      <c r="D9" s="315">
        <f>SUMIFS(기사별유입!$B:$B,기사별유입!$A:$A,기사별유입!J92)</f>
        <v>87</v>
      </c>
      <c r="E9" s="316">
        <f>SUMIFS(기사별기기!C:C,기사별기기!A:A,기사별유입!J92,기사별기기!B:B,"desktop")</f>
        <v>65</v>
      </c>
      <c r="F9" s="315">
        <f t="shared" si="0"/>
        <v>22</v>
      </c>
      <c r="G9" s="317" t="str">
        <f>CONCATENATE("- ",INDEX(기사별경로!$H:$H,MATCH($I9&amp;"@1",기사별경로!$G:$G,0))," (",TEXT(INDEX(기사별경로!$C:$C,MATCH($I9&amp;"@1",기사별경로!$G:$G,0))/D9,"0%"),")") &amp;CHAR(10)&amp; CONCATENATE("- ",INDEX(기사별경로!$H:$H,MATCH($I9&amp;"@2",기사별경로!$G:$G,0)), " (", TEXT(INDEX(기사별경로!$C:$C,MATCH($I9&amp;"@2",기사별경로!$G:$G,0))/D9, "0%"), ")")</f>
        <v>- 직접유입 (34%)
- Google 검색 (22%)</v>
      </c>
      <c r="H9" s="221">
        <v>8</v>
      </c>
      <c r="I9" s="221">
        <f>VLOOKUP(기사별유입!$J92,기사별유입!A:F,6,FALSE)</f>
        <v>61</v>
      </c>
    </row>
    <row r="10" spans="1:9" ht="25.5">
      <c r="A10" s="322">
        <f>INDEX('기사 리스트'!A:A,MATCH(B10,'기사 리스트'!B:B,0))</f>
        <v>45561</v>
      </c>
      <c r="B10" s="323" t="str">
        <f>HYPERLINK(기사별유입!K93,INDEX('기사 리스트'!B:B,MATCH(기사별유입!K93,'기사 리스트'!C:C,0)))</f>
        <v>최태원 회장, “AI는 개별 기업 아닌 산업 인프라로 구축해야 효율적“</v>
      </c>
      <c r="C10" s="315">
        <f>SUMIFS(기사별유입!$C:$C,기사별유입!$A:$A,기사별유입!J93)</f>
        <v>54</v>
      </c>
      <c r="D10" s="315">
        <f>SUMIFS(기사별유입!$B:$B,기사별유입!$A:$A,기사별유입!J93)</f>
        <v>87</v>
      </c>
      <c r="E10" s="316">
        <f>SUMIFS(기사별기기!C:C,기사별기기!A:A,기사별유입!J93,기사별기기!B:B,"desktop")</f>
        <v>64</v>
      </c>
      <c r="F10" s="315">
        <f t="shared" si="0"/>
        <v>23</v>
      </c>
      <c r="G10" s="317" t="str">
        <f>CONCATENATE("- ",INDEX(기사별경로!$H:$H,MATCH($I10&amp;"@1",기사별경로!$G:$G,0))," (",TEXT(INDEX(기사별경로!$C:$C,MATCH($I10&amp;"@1",기사별경로!$G:$G,0))/D10,"0%"),")") &amp;CHAR(10)&amp; CONCATENATE("- ",INDEX(기사별경로!$H:$H,MATCH($I10&amp;"@2",기사별경로!$G:$G,0)), " (", TEXT(INDEX(기사별경로!$C:$C,MATCH($I10&amp;"@2",기사별경로!$G:$G,0))/D10, "0%"), ")")</f>
        <v>- 직접유입 (41%)
- Google 검색 (22%)</v>
      </c>
      <c r="H10" s="221">
        <v>9</v>
      </c>
      <c r="I10" s="221">
        <f>VLOOKUP(기사별유입!$J93,기사별유입!A:F,6,FALSE)</f>
        <v>62</v>
      </c>
    </row>
    <row r="11" spans="1:9" ht="25.5">
      <c r="A11" s="322">
        <f>INDEX('기사 리스트'!A:A,MATCH(B11,'기사 리스트'!B:B,0))</f>
        <v>45543</v>
      </c>
      <c r="B11" s="323" t="str">
        <f>HYPERLINK(기사별유입!K94,INDEX('기사 리스트'!B:B,MATCH(기사별유입!K94,'기사 리스트'!C:C,0)))</f>
        <v>SK어스온, 말레이시아 광구 개발 타당성 검증 나선다</v>
      </c>
      <c r="C11" s="315">
        <f>SUMIFS(기사별유입!$C:$C,기사별유입!$A:$A,기사별유입!J94)</f>
        <v>53</v>
      </c>
      <c r="D11" s="315">
        <f>SUMIFS(기사별유입!$B:$B,기사별유입!$A:$A,기사별유입!J94)</f>
        <v>77</v>
      </c>
      <c r="E11" s="316">
        <f>SUMIFS(기사별기기!C:C,기사별기기!A:A,기사별유입!J94,기사별기기!B:B,"desktop")</f>
        <v>66</v>
      </c>
      <c r="F11" s="315">
        <f t="shared" si="0"/>
        <v>11</v>
      </c>
      <c r="G11" s="317" t="str">
        <f>CONCATENATE("- ",INDEX(기사별경로!$H:$H,MATCH($I11&amp;"@1",기사별경로!$G:$G,0))," (",TEXT(INDEX(기사별경로!$C:$C,MATCH($I11&amp;"@1",기사별경로!$G:$G,0))/D11,"0%"),")") &amp;CHAR(10)&amp; CONCATENATE("- ",INDEX(기사별경로!$H:$H,MATCH($I11&amp;"@2",기사별경로!$G:$G,0)), " (", TEXT(INDEX(기사별경로!$C:$C,MATCH($I11&amp;"@2",기사별경로!$G:$G,0))/D11, "0%"), ")")</f>
        <v>- 직접유입 (38%)
- Google 검색 (34%)</v>
      </c>
      <c r="H11" s="221">
        <v>10</v>
      </c>
      <c r="I11" s="221">
        <f>VLOOKUP(기사별유입!$J94,기사별유입!A:F,6,FALSE)</f>
        <v>68</v>
      </c>
    </row>
    <row r="12" spans="1:9">
      <c r="A12" s="322">
        <f>INDEX('기사 리스트'!A:A,MATCH(B12,'기사 리스트'!B:B,0))</f>
        <v>45559</v>
      </c>
      <c r="B12" s="323" t="str">
        <f>HYPERLINK(기사별유입!K95,INDEX('기사 리스트'!B:B,MATCH(기사별유입!K95,'기사 리스트'!C:C,0)))</f>
        <v>[SKinno Tech] 더 안전하고 편리한 주행을 책임지는 주인공! 아스팔트(Asphalt)</v>
      </c>
      <c r="C12" s="315">
        <f>SUMIFS(기사별유입!$C:$C,기사별유입!$A:$A,기사별유입!J95)</f>
        <v>48</v>
      </c>
      <c r="D12" s="315">
        <f>SUMIFS(기사별유입!$B:$B,기사별유입!$A:$A,기사별유입!J95)</f>
        <v>62</v>
      </c>
      <c r="E12" s="316">
        <f>SUMIFS(기사별기기!C:C,기사별기기!A:A,기사별유입!J95,기사별기기!B:B,"desktop")</f>
        <v>55</v>
      </c>
      <c r="F12" s="315">
        <f t="shared" si="0"/>
        <v>7</v>
      </c>
      <c r="G12" s="317" t="e">
        <f>CONCATENATE("- ",INDEX(기사별경로!$H:$H,MATCH($I12&amp;"@1",기사별경로!$G:$G,0))," (",TEXT(INDEX(기사별경로!$C:$C,MATCH($I12&amp;"@1",기사별경로!$G:$G,0))/D12,"0%"),")") &amp;CHAR(10)&amp; CONCATENATE("- ",INDEX(기사별경로!$H:$H,MATCH($I12&amp;"@2",기사별경로!$G:$G,0)), " (", TEXT(INDEX(기사별경로!$C:$C,MATCH($I12&amp;"@2",기사별경로!$G:$G,0))/D12, "0%"), ")")</f>
        <v>#N/A</v>
      </c>
      <c r="H12" s="221">
        <v>11</v>
      </c>
      <c r="I12" s="221">
        <f>VLOOKUP(기사별유입!$J95,기사별유입!A:F,6,FALSE)</f>
        <v>90</v>
      </c>
    </row>
    <row r="13" spans="1:9">
      <c r="A13" s="322">
        <f>INDEX('기사 리스트'!A:A,MATCH(B13,'기사 리스트'!B:B,0))</f>
        <v>45538</v>
      </c>
      <c r="B13" s="323" t="str">
        <f>HYPERLINK(기사별유입!K96,INDEX('기사 리스트'!B:B,MATCH(기사별유입!K96,'기사 리스트'!C:C,0)))</f>
        <v>SK인천석유화학과 함께하는 우리동네 Culture Plus+ ‘한 여름밤의 콘서트’ 진행</v>
      </c>
      <c r="C13" s="315">
        <f>SUMIFS(기사별유입!$C:$C,기사별유입!$A:$A,기사별유입!J96)</f>
        <v>39</v>
      </c>
      <c r="D13" s="315">
        <f>SUMIFS(기사별유입!$B:$B,기사별유입!$A:$A,기사별유입!J96)</f>
        <v>51</v>
      </c>
      <c r="E13" s="316">
        <f>SUMIFS(기사별기기!C:C,기사별기기!A:A,기사별유입!J96,기사별기기!B:B,"desktop")</f>
        <v>32</v>
      </c>
      <c r="F13" s="315">
        <f t="shared" si="0"/>
        <v>19</v>
      </c>
      <c r="G13" s="317" t="e">
        <f>CONCATENATE("- ",INDEX(기사별경로!$H:$H,MATCH($I13&amp;"@1",기사별경로!$G:$G,0))," (",TEXT(INDEX(기사별경로!$C:$C,MATCH($I13&amp;"@1",기사별경로!$G:$G,0))/D13,"0%"),")") &amp;CHAR(10)&amp; CONCATENATE("- ",INDEX(기사별경로!$H:$H,MATCH($I13&amp;"@2",기사별경로!$G:$G,0)), " (", TEXT(INDEX(기사별경로!$C:$C,MATCH($I13&amp;"@2",기사별경로!$G:$G,0))/D13, "0%"), ")")</f>
        <v>#N/A</v>
      </c>
      <c r="H13" s="221">
        <v>12</v>
      </c>
      <c r="I13" s="221">
        <f>VLOOKUP(기사별유입!$J96,기사별유입!A:F,6,FALSE)</f>
        <v>113</v>
      </c>
    </row>
    <row r="14" spans="1:9">
      <c r="A14" s="322">
        <f>INDEX('기사 리스트'!A:A,MATCH(B14,'기사 리스트'!B:B,0))</f>
        <v>45546</v>
      </c>
      <c r="B14" s="323" t="str">
        <f>HYPERLINK(기사별유입!K97,INDEX('기사 리스트'!B:B,MATCH(기사별유입!K97,'기사 리스트'!C:C,0)))</f>
        <v>SK인천석유화학, 추석 맞이 ‘이웃사랑 나눔 행사’ 진행</v>
      </c>
      <c r="C14" s="315">
        <f>SUMIFS(기사별유입!$C:$C,기사별유입!$A:$A,기사별유입!J97)</f>
        <v>29</v>
      </c>
      <c r="D14" s="315">
        <f>SUMIFS(기사별유입!$B:$B,기사별유입!$A:$A,기사별유입!J97)</f>
        <v>34</v>
      </c>
      <c r="E14" s="316">
        <f>SUMIFS(기사별기기!C:C,기사별기기!A:A,기사별유입!J97,기사별기기!B:B,"desktop")</f>
        <v>27</v>
      </c>
      <c r="F14" s="315">
        <f t="shared" si="0"/>
        <v>7</v>
      </c>
      <c r="G14" s="317" t="e">
        <f>CONCATENATE("- ",INDEX(기사별경로!$H:$H,MATCH($I14&amp;"@1",기사별경로!$G:$G,0))," (",TEXT(INDEX(기사별경로!$C:$C,MATCH($I14&amp;"@1",기사별경로!$G:$G,0))/D14,"0%"),")") &amp;CHAR(10)&amp; CONCATENATE("- ",INDEX(기사별경로!$H:$H,MATCH($I14&amp;"@2",기사별경로!$G:$G,0)), " (", TEXT(INDEX(기사별경로!$C:$C,MATCH($I14&amp;"@2",기사별경로!$G:$G,0))/D14, "0%"), ")")</f>
        <v>#N/A</v>
      </c>
      <c r="H14" s="221">
        <v>13</v>
      </c>
      <c r="I14" s="221">
        <f>VLOOKUP(기사별유입!$J97,기사별유입!A:F,6,FALSE)</f>
        <v>174</v>
      </c>
    </row>
    <row r="18" spans="8:8">
      <c r="H18" s="313" t="s">
        <v>926</v>
      </c>
    </row>
  </sheetData>
  <phoneticPr fontId="1" type="noConversion"/>
  <conditionalFormatting sqref="A2:G14">
    <cfRule type="expression" dxfId="4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H24" sqref="H24"/>
    </sheetView>
  </sheetViews>
  <sheetFormatPr defaultRowHeight="12.75"/>
  <cols>
    <col min="1" max="1" width="11.125" style="332" customWidth="1"/>
    <col min="2" max="2" width="106.5" style="332" bestFit="1" customWidth="1"/>
    <col min="3" max="3" width="7.625" style="332" customWidth="1"/>
    <col min="4" max="4" width="9" style="332"/>
    <col min="5" max="5" width="0" style="332" hidden="1" customWidth="1"/>
    <col min="6" max="6" width="13.875" style="332" hidden="1" customWidth="1"/>
    <col min="7" max="7" width="28.125" style="332" customWidth="1"/>
    <col min="8" max="16384" width="9" style="332"/>
  </cols>
  <sheetData>
    <row r="1" spans="1:8">
      <c r="A1" s="329" t="s">
        <v>78</v>
      </c>
      <c r="B1" s="330" t="s">
        <v>79</v>
      </c>
      <c r="C1" s="330" t="s">
        <v>187</v>
      </c>
      <c r="D1" s="330" t="s">
        <v>80</v>
      </c>
      <c r="E1" s="330" t="s">
        <v>188</v>
      </c>
      <c r="F1" s="330" t="s">
        <v>189</v>
      </c>
      <c r="G1" s="331" t="s">
        <v>81</v>
      </c>
    </row>
    <row r="2" spans="1:8" ht="25.5">
      <c r="A2" s="327">
        <f>INDEX('기사 리스트'!A:A,MATCH(B2,'기사 리스트'!B:B,0))</f>
        <v>43236</v>
      </c>
      <c r="B2" s="314" t="str">
        <f>HYPERLINK(기사별유입!K3,INDEX('기사 리스트'!B:B,MATCH(기사별유입!K3,'기사 리스트'!C:C,0)))</f>
        <v>패션의 완성은 운동화! 운동화 끈 예쁘게 묶는 법 TOP 5</v>
      </c>
      <c r="C2" s="315">
        <f>SUMIFS(기사별유입!$C:$C,기사별유입!$A:$A,기사별유입!J3)</f>
        <v>1136</v>
      </c>
      <c r="D2" s="315">
        <f>SUMIFS(기사별유입!$B:$B,기사별유입!$A:$A,기사별유입!J3)</f>
        <v>1251</v>
      </c>
      <c r="E2" s="315">
        <f>SUMIFS(기사별기기!C:C,기사별기기!A:A,기사별유입!J3,기사별기기!B:B,"desktop")</f>
        <v>208</v>
      </c>
      <c r="F2" s="315">
        <f>D2-E2</f>
        <v>1043</v>
      </c>
      <c r="G2" s="317" t="str">
        <f>CONCATENATE("- ",INDEX(기사별경로!$H:$H,MATCH($H2&amp;"@1",기사별경로!$G:$G,0))," (",TEXT(INDEX(기사별경로!$C:$C,MATCH($H2&amp;"@1",기사별경로!$G:$G,0))/D2,"0%"),")") &amp;CHAR(10)&amp; CONCATENATE("- ",INDEX(기사별경로!$H:$H,MATCH($H2&amp;"@2",기사별경로!$G:$G,0)), " (", TEXT(INDEX(기사별경로!$C:$C,MATCH($H2&amp;"@2",기사별경로!$G:$G,0))/D2, "0%"), ")")</f>
        <v>- Google 검색 (58%)
- Naver 검색 (26%)</v>
      </c>
      <c r="H2" s="332">
        <v>1</v>
      </c>
    </row>
    <row r="3" spans="1:8" ht="25.5">
      <c r="A3" s="327">
        <f>INDEX('기사 리스트'!A:A,MATCH(B3,'기사 리스트'!B:B,0))</f>
        <v>45538</v>
      </c>
      <c r="B3" s="314" t="str">
        <f>HYPERLINK(기사별유입!K4,INDEX('기사 리스트'!B:B,MATCH(기사별유입!K4,'기사 리스트'!C:C,0)))</f>
        <v>손때 묻어 누렇게 변한 케이스? 누군가 밟아서 하얗게 변한 의자? 정말 우리가 잘못 관리한 걸까?</v>
      </c>
      <c r="C3" s="315">
        <f>SUMIFS(기사별유입!$C:$C,기사별유입!$A:$A,기사별유입!J4)</f>
        <v>998</v>
      </c>
      <c r="D3" s="315">
        <f>SUMIFS(기사별유입!$B:$B,기사별유입!$A:$A,기사별유입!J4)</f>
        <v>1087</v>
      </c>
      <c r="E3" s="315">
        <f>SUMIFS(기사별기기!C:C,기사별기기!A:A,기사별유입!J4,기사별기기!B:B,"desktop")</f>
        <v>143</v>
      </c>
      <c r="F3" s="315">
        <f t="shared" ref="F3:F14" si="0">D3-E3</f>
        <v>944</v>
      </c>
      <c r="G3" s="317" t="str">
        <f>CONCATENATE("- ",INDEX(기사별경로!$H:$H,MATCH($H3&amp;"@1",기사별경로!$G:$G,0))," (",TEXT(INDEX(기사별경로!$C:$C,MATCH($H3&amp;"@1",기사별경로!$G:$G,0))/D3,"0%"),")") &amp;CHAR(10)&amp; CONCATENATE("- ",INDEX(기사별경로!$H:$H,MATCH($H3&amp;"@2",기사별경로!$G:$G,0)), " (", TEXT(INDEX(기사별경로!$C:$C,MATCH($H3&amp;"@2",기사별경로!$G:$G,0))/D3, "0%"), ")")</f>
        <v>- Facebook (85%)
- Google 검색 (8%)</v>
      </c>
      <c r="H3" s="332">
        <v>2</v>
      </c>
    </row>
    <row r="4" spans="1:8" ht="25.5">
      <c r="A4" s="327">
        <f>INDEX('기사 리스트'!A:A,MATCH(B4,'기사 리스트'!B:B,0))</f>
        <v>45315</v>
      </c>
      <c r="B4" s="314" t="str">
        <f>HYPERLINK(기사별유입!K5,INDEX('기사 리스트'!B:B,MATCH(기사별유입!K5,'기사 리스트'!C:C,0)))</f>
        <v>[카드뉴스] "액체에 전자기기를 담근다?” - AI시대, 꼭 필요한 차세대 열관리 기술 ‘액침냉각’</v>
      </c>
      <c r="C4" s="315">
        <f>SUMIFS(기사별유입!$C:$C,기사별유입!$A:$A,기사별유입!J5)</f>
        <v>637</v>
      </c>
      <c r="D4" s="315">
        <f>SUMIFS(기사별유입!$B:$B,기사별유입!$A:$A,기사별유입!J5)</f>
        <v>762</v>
      </c>
      <c r="E4" s="315">
        <f>SUMIFS(기사별기기!C:C,기사별기기!A:A,기사별유입!J5,기사별기기!B:B,"desktop")</f>
        <v>548</v>
      </c>
      <c r="F4" s="315">
        <f t="shared" si="0"/>
        <v>214</v>
      </c>
      <c r="G4" s="317" t="str">
        <f>CONCATENATE("- ",INDEX(기사별경로!$H:$H,MATCH($H4&amp;"@1",기사별경로!$G:$G,0))," (",TEXT(INDEX(기사별경로!$C:$C,MATCH($H4&amp;"@1",기사별경로!$G:$G,0))/D4,"0%"),")") &amp;CHAR(10)&amp; CONCATENATE("- ",INDEX(기사별경로!$H:$H,MATCH($H4&amp;"@2",기사별경로!$G:$G,0)), " (", TEXT(INDEX(기사별경로!$C:$C,MATCH($H4&amp;"@2",기사별경로!$G:$G,0))/D4, "0%"), ")")</f>
        <v>- Google 검색 (89%)
- 직접유입 (4%)</v>
      </c>
      <c r="H4" s="332">
        <v>3</v>
      </c>
    </row>
    <row r="5" spans="1:8" ht="25.5">
      <c r="A5" s="327">
        <f>INDEX('기사 리스트'!A:A,MATCH(B5,'기사 리스트'!B:B,0))</f>
        <v>45482</v>
      </c>
      <c r="B5" s="314" t="str">
        <f>HYPERLINK(기사별유입!K6,INDEX('기사 리스트'!B:B,MATCH(기사별유입!K6,'기사 리스트'!C:C,0)))</f>
        <v>[전지적 배터리 시점] ② 2차전지 성능을 좌우하는 ‘네 가지 속사정’ 파헤치기</v>
      </c>
      <c r="C5" s="315">
        <f>SUMIFS(기사별유입!$C:$C,기사별유입!$A:$A,기사별유입!J6)</f>
        <v>553</v>
      </c>
      <c r="D5" s="315">
        <f>SUMIFS(기사별유입!$B:$B,기사별유입!$A:$A,기사별유입!J6)</f>
        <v>717</v>
      </c>
      <c r="E5" s="315">
        <f>SUMIFS(기사별기기!C:C,기사별기기!A:A,기사별유입!J6,기사별기기!B:B,"desktop")</f>
        <v>565</v>
      </c>
      <c r="F5" s="315">
        <f t="shared" si="0"/>
        <v>152</v>
      </c>
      <c r="G5" s="317" t="str">
        <f>CONCATENATE("- ",INDEX(기사별경로!$H:$H,MATCH($H5&amp;"@1",기사별경로!$G:$G,0))," (",TEXT(INDEX(기사별경로!$C:$C,MATCH($H5&amp;"@1",기사별경로!$G:$G,0))/D5,"0%"),")") &amp;CHAR(10)&amp; CONCATENATE("- ",INDEX(기사별경로!$H:$H,MATCH($H5&amp;"@2",기사별경로!$G:$G,0)), " (", TEXT(INDEX(기사별경로!$C:$C,MATCH($H5&amp;"@2",기사별경로!$G:$G,0))/D5, "0%"), ")")</f>
        <v>- Google 검색 (83%)
- 직접유입 (10%)</v>
      </c>
      <c r="H5" s="332">
        <v>4</v>
      </c>
    </row>
    <row r="6" spans="1:8" ht="25.5">
      <c r="A6" s="327">
        <f>INDEX('기사 리스트'!A:A,MATCH(B6,'기사 리스트'!B:B,0))</f>
        <v>44905</v>
      </c>
      <c r="B6" s="314" t="str">
        <f>HYPERLINK(기사별유입!K7,INDEX('기사 리스트'!B:B,MATCH(기사별유입!K7,'기사 리스트'!C:C,0)))</f>
        <v>“일반 휘발유와 고급 휘발유, 어떤 차이가 있을까?”</v>
      </c>
      <c r="C6" s="315">
        <f>SUMIFS(기사별유입!$C:$C,기사별유입!$A:$A,기사별유입!J7)</f>
        <v>573</v>
      </c>
      <c r="D6" s="315">
        <f>SUMIFS(기사별유입!$B:$B,기사별유입!$A:$A,기사별유입!J7)</f>
        <v>605</v>
      </c>
      <c r="E6" s="315">
        <f>SUMIFS(기사별기기!C:C,기사별기기!A:A,기사별유입!J7,기사별기기!B:B,"desktop")</f>
        <v>165</v>
      </c>
      <c r="F6" s="315">
        <f t="shared" si="0"/>
        <v>440</v>
      </c>
      <c r="G6" s="317" t="str">
        <f>CONCATENATE("- ",INDEX(기사별경로!$H:$H,MATCH($H6&amp;"@1",기사별경로!$G:$G,0))," (",TEXT(INDEX(기사별경로!$C:$C,MATCH($H6&amp;"@1",기사별경로!$G:$G,0))/D6,"0%"),")") &amp;CHAR(10)&amp; CONCATENATE("- ",INDEX(기사별경로!$H:$H,MATCH($H6&amp;"@2",기사별경로!$G:$G,0)), " (", TEXT(INDEX(기사별경로!$C:$C,MATCH($H6&amp;"@2",기사별경로!$G:$G,0))/D6, "0%"), ")")</f>
        <v>- Google 검색 (82%)
- Naver 검색 (8%)</v>
      </c>
      <c r="H6" s="332">
        <v>5</v>
      </c>
    </row>
    <row r="7" spans="1:8" ht="26.25" thickBot="1">
      <c r="A7" s="328">
        <f>INDEX('기사 리스트'!A:A,MATCH(B7,'기사 리스트'!B:B,0))</f>
        <v>44364</v>
      </c>
      <c r="B7" s="318" t="str">
        <f>HYPERLINK(기사별유입!K8,INDEX('기사 리스트'!B:B,MATCH(기사별유입!K8,'기사 리스트'!C:C,0)))</f>
        <v>각형, 원통형, 파우치형… 형태에 따른 전기차 배터리 특성</v>
      </c>
      <c r="C7" s="319">
        <f>SUMIFS(기사별유입!$C:$C,기사별유입!$A:$A,기사별유입!J8)</f>
        <v>434</v>
      </c>
      <c r="D7" s="319">
        <f>SUMIFS(기사별유입!$B:$B,기사별유입!$A:$A,기사별유입!J8)</f>
        <v>517</v>
      </c>
      <c r="E7" s="319">
        <f>SUMIFS(기사별기기!C:C,기사별기기!A:A,기사별유입!J8,기사별기기!B:B,"desktop")</f>
        <v>420</v>
      </c>
      <c r="F7" s="319">
        <f t="shared" si="0"/>
        <v>97</v>
      </c>
      <c r="G7" s="321" t="str">
        <f>CONCATENATE("- ",INDEX(기사별경로!$H:$H,MATCH($H7&amp;"@1",기사별경로!$G:$G,0))," (",TEXT(INDEX(기사별경로!$C:$C,MATCH($H7&amp;"@1",기사별경로!$G:$G,0))/D7,"0%"),")") &amp;CHAR(10)&amp; CONCATENATE("- ",INDEX(기사별경로!$H:$H,MATCH($H7&amp;"@2",기사별경로!$G:$G,0)), " (", TEXT(INDEX(기사별경로!$C:$C,MATCH($H7&amp;"@2",기사별경로!$G:$G,0))/D7, "0%"), ")")</f>
        <v>- Google 검색 (92%)
- Naver 검색 (3%)</v>
      </c>
      <c r="H7" s="332">
        <v>6</v>
      </c>
    </row>
    <row r="8" spans="1:8" ht="25.5">
      <c r="A8" s="333">
        <f>INDEX('기사 리스트'!A:A,MATCH(B8,'기사 리스트'!B:B,0))</f>
        <v>45477</v>
      </c>
      <c r="B8" s="323" t="str">
        <f>HYPERLINK(기사별유입!K9,INDEX('기사 리스트'!B:B,MATCH(기사별유입!K9,'기사 리스트'!C:C,0)))</f>
        <v>[기고] 미국에서 전기차(BEV)의 미래가 여전히 유망한 이유 – 캐나다 ‘비전 모빌리티’ 수석 컨설턴트, 제임스 카터(James Carter)</v>
      </c>
      <c r="C8" s="324">
        <f>SUMIFS(기사별유입!$C:$C,기사별유입!$A:$A,기사별유입!J9)</f>
        <v>426</v>
      </c>
      <c r="D8" s="324">
        <f>SUMIFS(기사별유입!$B:$B,기사별유입!$A:$A,기사별유입!J9)</f>
        <v>511</v>
      </c>
      <c r="E8" s="324">
        <f>SUMIFS(기사별기기!C:C,기사별기기!A:A,기사별유입!J9,기사별기기!B:B,"desktop")</f>
        <v>360</v>
      </c>
      <c r="F8" s="324">
        <f t="shared" si="0"/>
        <v>151</v>
      </c>
      <c r="G8" s="326" t="str">
        <f>CONCATENATE("- ",INDEX(기사별경로!$H:$H,MATCH($H8&amp;"@1",기사별경로!$G:$G,0))," (",TEXT(INDEX(기사별경로!$C:$C,MATCH($H8&amp;"@1",기사별경로!$G:$G,0))/D8,"0%"),")") &amp;CHAR(10)&amp; CONCATENATE("- ",INDEX(기사별경로!$H:$H,MATCH($H8&amp;"@2",기사별경로!$G:$G,0)), " (", TEXT(INDEX(기사별경로!$C:$C,MATCH($H8&amp;"@2",기사별경로!$G:$G,0))/D8, "0%"), ")")</f>
        <v>- Google 검색 (89%)
- 직접유입 (10%)</v>
      </c>
      <c r="H8" s="332">
        <v>7</v>
      </c>
    </row>
    <row r="9" spans="1:8" ht="25.5">
      <c r="A9" s="334">
        <f>INDEX('기사 리스트'!A:A,MATCH(B9,'기사 리스트'!B:B,0))</f>
        <v>45422</v>
      </c>
      <c r="B9" s="323" t="str">
        <f>HYPERLINK(기사별유입!K10,INDEX('기사 리스트'!B:B,MATCH(기사별유입!K10,'기사 리스트'!C:C,0)))</f>
        <v>[팩트체크해油] 석유 고갈… 50년 전에도 앞으로 50년, 지금도 50년?</v>
      </c>
      <c r="C9" s="315">
        <f>SUMIFS(기사별유입!$C:$C,기사별유입!$A:$A,기사별유입!J10)</f>
        <v>450</v>
      </c>
      <c r="D9" s="315">
        <f>SUMIFS(기사별유입!$B:$B,기사별유입!$A:$A,기사별유입!J10)</f>
        <v>506</v>
      </c>
      <c r="E9" s="315">
        <f>SUMIFS(기사별기기!C:C,기사별기기!A:A,기사별유입!J10,기사별기기!B:B,"desktop")</f>
        <v>251</v>
      </c>
      <c r="F9" s="315">
        <f t="shared" si="0"/>
        <v>255</v>
      </c>
      <c r="G9" s="317" t="str">
        <f>CONCATENATE("- ",INDEX(기사별경로!$H:$H,MATCH($H9&amp;"@1",기사별경로!$G:$G,0))," (",TEXT(INDEX(기사별경로!$C:$C,MATCH($H9&amp;"@1",기사별경로!$G:$G,0))/D9,"0%"),")") &amp;CHAR(10)&amp; CONCATENATE("- ",INDEX(기사별경로!$H:$H,MATCH($H9&amp;"@2",기사별경로!$G:$G,0)), " (", TEXT(INDEX(기사별경로!$C:$C,MATCH($H9&amp;"@2",기사별경로!$G:$G,0))/D9, "0%"), ")")</f>
        <v>- Google 검색 (90%)
- 직접유입 (5%)</v>
      </c>
      <c r="H9" s="332">
        <v>8</v>
      </c>
    </row>
    <row r="10" spans="1:8" ht="25.5">
      <c r="A10" s="334">
        <f>INDEX('기사 리스트'!A:A,MATCH(B10,'기사 리스트'!B:B,0))</f>
        <v>45407</v>
      </c>
      <c r="B10" s="323" t="str">
        <f>HYPERLINK(기사별유입!K11,INDEX('기사 리스트'!B:B,MATCH(기사별유입!K11,'기사 리스트'!C:C,0)))</f>
        <v>[전지적 배터리 시점] ① 일상을 차지(Charge)해 온 ‘전지’의 역사 – 과거의 꿈을 실현시키다!</v>
      </c>
      <c r="C10" s="315">
        <f>SUMIFS(기사별유입!$C:$C,기사별유입!$A:$A,기사별유입!J11)</f>
        <v>358</v>
      </c>
      <c r="D10" s="315">
        <f>SUMIFS(기사별유입!$B:$B,기사별유입!$A:$A,기사별유입!J11)</f>
        <v>479</v>
      </c>
      <c r="E10" s="315">
        <f>SUMIFS(기사별기기!C:C,기사별기기!A:A,기사별유입!J11,기사별기기!B:B,"desktop")</f>
        <v>327</v>
      </c>
      <c r="F10" s="315">
        <f t="shared" si="0"/>
        <v>152</v>
      </c>
      <c r="G10" s="317" t="str">
        <f>CONCATENATE("- ",INDEX(기사별경로!$H:$H,MATCH($H10&amp;"@1",기사별경로!$G:$G,0))," (",TEXT(INDEX(기사별경로!$C:$C,MATCH($H10&amp;"@1",기사별경로!$G:$G,0))/D10,"0%"),")") &amp;CHAR(10)&amp; CONCATENATE("- ",INDEX(기사별경로!$H:$H,MATCH($H10&amp;"@2",기사별경로!$G:$G,0)), " (", TEXT(INDEX(기사별경로!$C:$C,MATCH($H10&amp;"@2",기사별경로!$G:$G,0))/D10, "0%"), ")")</f>
        <v>- Google 검색 (87%)
- 직접유입 (9%)</v>
      </c>
      <c r="H10" s="332">
        <v>9</v>
      </c>
    </row>
    <row r="11" spans="1:8" ht="25.5">
      <c r="A11" s="334">
        <f>INDEX('기사 리스트'!A:A,MATCH(B11,'기사 리스트'!B:B,0))</f>
        <v>43536</v>
      </c>
      <c r="B11" s="323" t="str">
        <f>HYPERLINK(기사별유입!K12,INDEX('기사 리스트'!B:B,MATCH(기사별유입!K12,'기사 리스트'!C:C,0)))</f>
        <v>축구공부터 트랙까지! 스포츠 기록을 경신하는 석유화학 소재</v>
      </c>
      <c r="C11" s="315">
        <f>SUMIFS(기사별유입!$C:$C,기사별유입!$A:$A,기사별유입!J12)</f>
        <v>189</v>
      </c>
      <c r="D11" s="315">
        <f>SUMIFS(기사별유입!$B:$B,기사별유입!$A:$A,기사별유입!J12)</f>
        <v>471</v>
      </c>
      <c r="E11" s="315">
        <f>SUMIFS(기사별기기!C:C,기사별기기!A:A,기사별유입!J12,기사별기기!B:B,"desktop")</f>
        <v>159</v>
      </c>
      <c r="F11" s="315">
        <f t="shared" si="0"/>
        <v>312</v>
      </c>
      <c r="G11" s="317" t="str">
        <f>CONCATENATE("- ",INDEX(기사별경로!$H:$H,MATCH($H11&amp;"@1",기사별경로!$G:$G,0))," (",TEXT(INDEX(기사별경로!$C:$C,MATCH($H11&amp;"@1",기사별경로!$G:$G,0))/D11,"0%"),")") &amp;CHAR(10)&amp; CONCATENATE("- ",INDEX(기사별경로!$H:$H,MATCH($H11&amp;"@2",기사별경로!$G:$G,0)), " (", TEXT(INDEX(기사별경로!$C:$C,MATCH($H11&amp;"@2",기사별경로!$G:$G,0))/D11, "0%"), ")")</f>
        <v>- Padlet.com (83%)
- Google 검색 (14%)</v>
      </c>
      <c r="H11" s="332">
        <v>10</v>
      </c>
    </row>
    <row r="12" spans="1:8" ht="25.5">
      <c r="A12" s="334">
        <f>INDEX('기사 리스트'!A:A,MATCH(B12,'기사 리스트'!B:B,0))</f>
        <v>45561</v>
      </c>
      <c r="B12" s="323" t="str">
        <f>HYPERLINK(기사별유입!K13,INDEX('기사 리스트'!B:B,MATCH(기사별유입!K13,'기사 리스트'!C:C,0)))</f>
        <v>“소원을 말해봐♬” 아이의 소중한 꿈을 현실로 만드는 위시 메이커(Wish Maker)</v>
      </c>
      <c r="C12" s="315">
        <f>SUMIFS(기사별유입!$C:$C,기사별유입!$A:$A,기사별유입!J13)</f>
        <v>362</v>
      </c>
      <c r="D12" s="315">
        <f>SUMIFS(기사별유입!$B:$B,기사별유입!$A:$A,기사별유입!J13)</f>
        <v>442</v>
      </c>
      <c r="E12" s="315">
        <f>SUMIFS(기사별기기!C:C,기사별기기!A:A,기사별유입!J13,기사별기기!B:B,"desktop")</f>
        <v>66</v>
      </c>
      <c r="F12" s="315">
        <f t="shared" si="0"/>
        <v>376</v>
      </c>
      <c r="G12" s="317" t="str">
        <f>CONCATENATE("- ",INDEX(기사별경로!$H:$H,MATCH($H12&amp;"@1",기사별경로!$G:$G,0))," (",TEXT(INDEX(기사별경로!$C:$C,MATCH($H12&amp;"@1",기사별경로!$G:$G,0))/D12,"0%"),")") &amp;CHAR(10)&amp; CONCATENATE("- ",INDEX(기사별경로!$H:$H,MATCH($H12&amp;"@2",기사별경로!$G:$G,0)), " (", TEXT(INDEX(기사별경로!$C:$C,MATCH($H12&amp;"@2",기사별경로!$G:$G,0))/D12, "0%"), ")")</f>
        <v>- Facebook (82%)
- 직접유입 (7%)</v>
      </c>
      <c r="H12" s="332">
        <v>11</v>
      </c>
    </row>
    <row r="13" spans="1:8" ht="25.5">
      <c r="A13" s="334">
        <f>INDEX('기사 리스트'!A:A,MATCH(B13,'기사 리스트'!B:B,0))</f>
        <v>45343</v>
      </c>
      <c r="B13" s="323" t="str">
        <f>HYPERLINK(기사별유입!K14,INDEX('기사 리스트'!B:B,MATCH(기사별유입!K14,'기사 리스트'!C:C,0)))</f>
        <v>플라스틱 분리배출, 이제 마크부터 확인하세요!</v>
      </c>
      <c r="C13" s="315">
        <f>SUMIFS(기사별유입!$C:$C,기사별유입!$A:$A,기사별유입!J14)</f>
        <v>335</v>
      </c>
      <c r="D13" s="315">
        <f>SUMIFS(기사별유입!$B:$B,기사별유입!$A:$A,기사별유입!J14)</f>
        <v>387</v>
      </c>
      <c r="E13" s="315">
        <f>SUMIFS(기사별기기!C:C,기사별기기!A:A,기사별유입!J14,기사별기기!B:B,"desktop")</f>
        <v>230</v>
      </c>
      <c r="F13" s="315">
        <f t="shared" si="0"/>
        <v>157</v>
      </c>
      <c r="G13" s="317" t="str">
        <f>CONCATENATE("- ",INDEX(기사별경로!$H:$H,MATCH($H13&amp;"@1",기사별경로!$G:$G,0))," (",TEXT(INDEX(기사별경로!$C:$C,MATCH($H13&amp;"@1",기사별경로!$G:$G,0))/D13,"0%"),")") &amp;CHAR(10)&amp; CONCATENATE("- ",INDEX(기사별경로!$H:$H,MATCH($H13&amp;"@2",기사별경로!$G:$G,0)), " (", TEXT(INDEX(기사별경로!$C:$C,MATCH($H13&amp;"@2",기사별경로!$G:$G,0))/D13, "0%"), ")")</f>
        <v>- Google 검색 (94%)
- 직접유입 (3%)</v>
      </c>
      <c r="H13" s="332">
        <v>12</v>
      </c>
    </row>
    <row r="14" spans="1:8" ht="25.5">
      <c r="A14" s="334">
        <f>INDEX('기사 리스트'!A:A,MATCH(B14,'기사 리스트'!B:B,0))</f>
        <v>43544</v>
      </c>
      <c r="B14" s="323" t="str">
        <f>HYPERLINK(기사별유입!K15,INDEX('기사 리스트'!B:B,MATCH(기사별유입!K15,'기사 리스트'!C:C,0)))</f>
        <v>비행기를 띄우는 힘, ‘항공유’의 모든 것</v>
      </c>
      <c r="C14" s="315">
        <f>SUMIFS(기사별유입!$C:$C,기사별유입!$A:$A,기사별유입!J15)</f>
        <v>277</v>
      </c>
      <c r="D14" s="315">
        <f>SUMIFS(기사별유입!$B:$B,기사별유입!$A:$A,기사별유입!J15)</f>
        <v>332</v>
      </c>
      <c r="E14" s="315">
        <f>SUMIFS(기사별기기!C:C,기사별기기!A:A,기사별유입!J15,기사별기기!B:B,"desktop")</f>
        <v>189</v>
      </c>
      <c r="F14" s="315">
        <f t="shared" si="0"/>
        <v>143</v>
      </c>
      <c r="G14" s="317" t="str">
        <f>CONCATENATE("- ",INDEX(기사별경로!$H:$H,MATCH($H14&amp;"@1",기사별경로!$G:$G,0))," (",TEXT(INDEX(기사별경로!$C:$C,MATCH($H14&amp;"@1",기사별경로!$G:$G,0))/D14,"0%"),")") &amp;CHAR(10)&amp; CONCATENATE("- ",INDEX(기사별경로!$H:$H,MATCH($H14&amp;"@2",기사별경로!$G:$G,0)), " (", TEXT(INDEX(기사별경로!$C:$C,MATCH($H14&amp;"@2",기사별경로!$G:$G,0))/D14, "0%"), ")")</f>
        <v>- Google 검색 (88%)
- 직접유입 (4%)</v>
      </c>
      <c r="H14" s="332">
        <v>13</v>
      </c>
    </row>
  </sheetData>
  <phoneticPr fontId="1" type="noConversion"/>
  <conditionalFormatting sqref="F2:G14 A2:B14">
    <cfRule type="expression" dxfId="3" priority="4">
      <formula>_xlfn.ISFORMULA(A2)=FALSE</formula>
    </cfRule>
  </conditionalFormatting>
  <conditionalFormatting sqref="C2:C14">
    <cfRule type="expression" dxfId="2" priority="3">
      <formula>_xlfn.ISFORMULA(C2)=FALSE</formula>
    </cfRule>
  </conditionalFormatting>
  <conditionalFormatting sqref="D2:D14">
    <cfRule type="expression" dxfId="1" priority="2">
      <formula>_xlfn.ISFORMULA(D2)=FALSE</formula>
    </cfRule>
  </conditionalFormatting>
  <conditionalFormatting sqref="E2:E14">
    <cfRule type="expression" dxfId="0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7" tint="0.79998168889431442"/>
  </sheetPr>
  <dimension ref="A1:P26"/>
  <sheetViews>
    <sheetView tabSelected="1" zoomScaleNormal="100" workbookViewId="0">
      <selection activeCell="L15" sqref="L15"/>
    </sheetView>
  </sheetViews>
  <sheetFormatPr defaultRowHeight="15"/>
  <cols>
    <col min="1" max="1" width="17.875" style="336" bestFit="1" customWidth="1"/>
    <col min="2" max="3" width="14.875" style="336" customWidth="1"/>
    <col min="4" max="4" width="9" style="221"/>
    <col min="5" max="5" width="9.125" style="221" bestFit="1" customWidth="1"/>
    <col min="6" max="7" width="21.875" style="221" customWidth="1"/>
    <col min="8" max="8" width="17.75" style="221" bestFit="1" customWidth="1"/>
    <col min="9" max="10" width="12.375" style="221" customWidth="1"/>
    <col min="11" max="13" width="9.375" style="221" bestFit="1" customWidth="1"/>
    <col min="14" max="14" width="9" style="221"/>
    <col min="15" max="15" width="14.125" style="221" customWidth="1"/>
    <col min="16" max="16" width="77.875" style="221" bestFit="1" customWidth="1"/>
    <col min="17" max="16384" width="9" style="221"/>
  </cols>
  <sheetData>
    <row r="1" spans="1:16" ht="15.75" thickBot="1">
      <c r="A1" s="336" t="s">
        <v>242</v>
      </c>
      <c r="B1" s="336" t="s">
        <v>28</v>
      </c>
      <c r="C1" s="336" t="s">
        <v>27</v>
      </c>
      <c r="E1" s="337" t="s">
        <v>260</v>
      </c>
      <c r="F1" s="338"/>
      <c r="G1" s="339"/>
      <c r="J1" s="313" t="s">
        <v>925</v>
      </c>
    </row>
    <row r="2" spans="1:16" ht="15.75" thickBot="1">
      <c r="A2" s="336" t="s">
        <v>237</v>
      </c>
      <c r="B2" s="336">
        <v>20312</v>
      </c>
      <c r="C2" s="336">
        <v>19129</v>
      </c>
      <c r="E2" s="355" t="s">
        <v>213</v>
      </c>
      <c r="F2" s="356" t="str">
        <f>IF(체크리스트!A15-1=0,12,체크리스트!A15-1)&amp;"월"</f>
        <v>8월</v>
      </c>
      <c r="G2" s="356" t="str">
        <f>체크리스트!A15&amp;"월"</f>
        <v>9월</v>
      </c>
      <c r="H2" s="356" t="s">
        <v>924</v>
      </c>
      <c r="J2" s="221" t="s">
        <v>3444</v>
      </c>
      <c r="K2" s="221" t="s">
        <v>3444</v>
      </c>
      <c r="L2" s="221" t="s">
        <v>3443</v>
      </c>
      <c r="M2" s="221" t="s">
        <v>3443</v>
      </c>
    </row>
    <row r="3" spans="1:16" ht="16.5" thickTop="1" thickBot="1">
      <c r="A3" s="336" t="s">
        <v>238</v>
      </c>
      <c r="B3" s="336">
        <v>3462</v>
      </c>
      <c r="C3" s="336">
        <v>3197</v>
      </c>
      <c r="E3" s="357" t="s">
        <v>243</v>
      </c>
      <c r="F3" s="358" t="s">
        <v>3445</v>
      </c>
      <c r="G3" s="359" t="str">
        <f t="shared" ref="G3:G11" si="0">IFERROR(CONCATENATE(TEXT(VLOOKUP(VLOOKUP(E3,O:P,2,FALSE),A:B,2,FALSE),"#,###")&amp;"("&amp;TEXT(VLOOKUP(VLOOKUP(E3,O:P,2,FALSE),A:B,2,FALSE)/SUM(B:B),"0.00%")&amp;")"),"없는 수치임")</f>
        <v>20,312(76.42%)</v>
      </c>
      <c r="H3" s="359" t="str">
        <f>IF(L3 &gt;= J3, "▲", "▼") &amp;  TEXT(ABS(J3 - L3), "#,##0") &amp;
IF(M3 &gt;= K3, " (▲", " (▼") &amp; TEXT(ABS(M3 - K3), "0.##%p") &amp; ")"</f>
        <v>▲911 (▲1.39%p)</v>
      </c>
      <c r="J3" s="340">
        <f>VALUE(IF(ISNUMBER(SEARCH(",",F3))=TRUE,(LEFT(F3,SEARCH(",",F3)-1)&amp;MID(F3,SEARCH(",",F3)+1,3)),LEFT(F3,SEARCH("(",F3)-1)))</f>
        <v>19401</v>
      </c>
      <c r="K3" s="341">
        <f t="shared" ref="K3:K11" si="1">MID(F3,SEARCH("(",F3)+1,SEARCH(")",F3)-SEARCH("(",F3)-2)/100</f>
        <v>0.75029999999999997</v>
      </c>
      <c r="L3" s="340">
        <f>VALUE(IF(ISNUMBER(SEARCH(",",G3))=TRUE,(LEFT(G3,SEARCH(",",G3)-1)&amp;MID(G3,SEARCH(",",G3)+1,3)),LEFT(G3,SEARCH("(",G3)-1)))</f>
        <v>20312</v>
      </c>
      <c r="M3" s="341">
        <f t="shared" ref="M3:M11" si="2">MID(G3,SEARCH("(",G3)+1,SEARCH(")",G3)-SEARCH("(",G3)-2)/100</f>
        <v>0.76419999999999999</v>
      </c>
      <c r="N3" s="342"/>
    </row>
    <row r="4" spans="1:16" ht="16.5" thickTop="1" thickBot="1">
      <c r="A4" s="336" t="s">
        <v>241</v>
      </c>
      <c r="B4" s="336">
        <v>1708</v>
      </c>
      <c r="C4" s="336">
        <v>1593</v>
      </c>
      <c r="E4" s="357" t="s">
        <v>248</v>
      </c>
      <c r="F4" s="358" t="s">
        <v>3446</v>
      </c>
      <c r="G4" s="359" t="str">
        <f t="shared" si="0"/>
        <v>3,462(13.03%)</v>
      </c>
      <c r="H4" s="359" t="str">
        <f t="shared" ref="H4:H11" si="3">IF(L4 &gt;= J4, "▲", "▼") &amp;  TEXT(ABS(J4 - L4), "#,##0") &amp;
IF(M4 &gt;= K4, " (▲", " (▼") &amp; TEXT(ABS(M4 - K4), "0.##%p") &amp; ")"</f>
        <v>▼944 (▼4.01%p)</v>
      </c>
      <c r="J4" s="340">
        <f t="shared" ref="J4:J11" si="4">VALUE(IF(ISNUMBER(SEARCH(",",F4))=TRUE,(LEFT(F4,SEARCH(",",F4)-1)&amp;MID(F4,SEARCH(",",F4)+1,3)),LEFT(F4,SEARCH("(",F4)-1)))</f>
        <v>4406</v>
      </c>
      <c r="K4" s="341">
        <f t="shared" si="1"/>
        <v>0.1704</v>
      </c>
      <c r="L4" s="340">
        <f t="shared" ref="L4:L11" si="5">VALUE(IF(ISNUMBER(SEARCH(",",G4))=TRUE,(LEFT(G4,SEARCH(",",G4)-1)&amp;MID(G4,SEARCH(",",G4)+1,3)),LEFT(G4,SEARCH("(",G4)-1)))</f>
        <v>3462</v>
      </c>
      <c r="M4" s="341">
        <f t="shared" si="2"/>
        <v>0.1303</v>
      </c>
      <c r="N4" s="342"/>
      <c r="O4" s="343" t="s">
        <v>247</v>
      </c>
      <c r="P4" s="344" t="s">
        <v>237</v>
      </c>
    </row>
    <row r="5" spans="1:16" ht="16.5" thickTop="1" thickBot="1">
      <c r="A5" s="336" t="s">
        <v>239</v>
      </c>
      <c r="B5" s="336">
        <v>1062</v>
      </c>
      <c r="C5" s="336">
        <v>971</v>
      </c>
      <c r="E5" s="357" t="s">
        <v>244</v>
      </c>
      <c r="F5" s="358" t="s">
        <v>3447</v>
      </c>
      <c r="G5" s="359" t="str">
        <f t="shared" si="0"/>
        <v>1,062(4.00%)</v>
      </c>
      <c r="H5" s="359" t="str">
        <f t="shared" si="3"/>
        <v>▲13 (▼0.06%p)</v>
      </c>
      <c r="J5" s="340">
        <f t="shared" si="4"/>
        <v>1049</v>
      </c>
      <c r="K5" s="341">
        <f t="shared" si="1"/>
        <v>4.0599999999999997E-2</v>
      </c>
      <c r="L5" s="340">
        <f t="shared" si="5"/>
        <v>1062</v>
      </c>
      <c r="M5" s="341">
        <f t="shared" si="2"/>
        <v>0.04</v>
      </c>
      <c r="N5" s="342"/>
      <c r="O5" s="343" t="s">
        <v>249</v>
      </c>
      <c r="P5" s="344" t="s">
        <v>238</v>
      </c>
    </row>
    <row r="6" spans="1:16" ht="16.5" thickTop="1" thickBot="1">
      <c r="A6" s="336" t="s">
        <v>240</v>
      </c>
      <c r="B6" s="336">
        <v>20</v>
      </c>
      <c r="C6" s="336">
        <v>20</v>
      </c>
      <c r="E6" s="357" t="s">
        <v>252</v>
      </c>
      <c r="F6" s="358" t="s">
        <v>3448</v>
      </c>
      <c r="G6" s="359" t="str">
        <f t="shared" si="0"/>
        <v>1,708(6.43%)</v>
      </c>
      <c r="H6" s="359" t="str">
        <f t="shared" si="3"/>
        <v>▲737 (▲2.67%p)</v>
      </c>
      <c r="J6" s="340">
        <f t="shared" si="4"/>
        <v>971</v>
      </c>
      <c r="K6" s="341">
        <f t="shared" si="1"/>
        <v>3.7599999999999995E-2</v>
      </c>
      <c r="L6" s="340">
        <f t="shared" si="5"/>
        <v>1708</v>
      </c>
      <c r="M6" s="341">
        <f t="shared" si="2"/>
        <v>6.4299999999999996E-2</v>
      </c>
      <c r="N6" s="342"/>
      <c r="O6" s="343" t="s">
        <v>250</v>
      </c>
      <c r="P6" s="344" t="s">
        <v>239</v>
      </c>
    </row>
    <row r="7" spans="1:16" ht="16.5" thickTop="1" thickBot="1">
      <c r="A7" s="336" t="s">
        <v>236</v>
      </c>
      <c r="B7" s="336">
        <v>9</v>
      </c>
      <c r="C7" s="336">
        <v>6</v>
      </c>
      <c r="E7" s="357" t="s">
        <v>256</v>
      </c>
      <c r="F7" s="358" t="s">
        <v>3449</v>
      </c>
      <c r="G7" s="359" t="str">
        <f t="shared" si="0"/>
        <v>20(0.08%)</v>
      </c>
      <c r="H7" s="359" t="str">
        <f t="shared" si="3"/>
        <v>▲5 (▲0.02%p)</v>
      </c>
      <c r="J7" s="340">
        <f t="shared" si="4"/>
        <v>15</v>
      </c>
      <c r="K7" s="341">
        <f t="shared" si="1"/>
        <v>5.9999999999999995E-4</v>
      </c>
      <c r="L7" s="340">
        <f t="shared" si="5"/>
        <v>20</v>
      </c>
      <c r="M7" s="341">
        <f t="shared" si="2"/>
        <v>8.0000000000000004E-4</v>
      </c>
      <c r="O7" s="343" t="s">
        <v>253</v>
      </c>
      <c r="P7" s="344" t="s">
        <v>241</v>
      </c>
    </row>
    <row r="8" spans="1:16" ht="16.5" thickTop="1" thickBot="1">
      <c r="A8" s="336" t="s">
        <v>3064</v>
      </c>
      <c r="B8" s="336">
        <v>6</v>
      </c>
      <c r="C8" s="336">
        <v>0</v>
      </c>
      <c r="E8" s="357" t="s">
        <v>245</v>
      </c>
      <c r="F8" s="358" t="s">
        <v>3073</v>
      </c>
      <c r="G8" s="359" t="str">
        <f t="shared" si="0"/>
        <v>9(0.03%)</v>
      </c>
      <c r="H8" s="359" t="str">
        <f t="shared" si="3"/>
        <v>▲3 (▲0.01%p)</v>
      </c>
      <c r="J8" s="340">
        <f t="shared" si="4"/>
        <v>6</v>
      </c>
      <c r="K8" s="341">
        <f t="shared" si="1"/>
        <v>2.0000000000000001E-4</v>
      </c>
      <c r="L8" s="340">
        <f t="shared" si="5"/>
        <v>9</v>
      </c>
      <c r="M8" s="341">
        <f t="shared" si="2"/>
        <v>2.9999999999999997E-4</v>
      </c>
      <c r="N8" s="342"/>
      <c r="O8" s="343" t="s">
        <v>257</v>
      </c>
      <c r="P8" s="344" t="s">
        <v>240</v>
      </c>
    </row>
    <row r="9" spans="1:16" ht="16.5" thickTop="1" thickBot="1">
      <c r="E9" s="357" t="s">
        <v>254</v>
      </c>
      <c r="F9" s="358" t="s">
        <v>261</v>
      </c>
      <c r="G9" s="359" t="str">
        <f t="shared" si="0"/>
        <v>없는 수치임</v>
      </c>
      <c r="H9" s="359" t="e">
        <f t="shared" si="3"/>
        <v>#VALUE!</v>
      </c>
      <c r="J9" s="340" t="e">
        <f t="shared" si="4"/>
        <v>#VALUE!</v>
      </c>
      <c r="K9" s="341" t="e">
        <f t="shared" si="1"/>
        <v>#VALUE!</v>
      </c>
      <c r="L9" s="340" t="e">
        <f t="shared" si="5"/>
        <v>#VALUE!</v>
      </c>
      <c r="M9" s="341" t="e">
        <f t="shared" si="2"/>
        <v>#VALUE!</v>
      </c>
      <c r="O9" s="343" t="s">
        <v>246</v>
      </c>
      <c r="P9" s="344" t="s">
        <v>236</v>
      </c>
    </row>
    <row r="10" spans="1:16" ht="16.5" thickTop="1" thickBot="1">
      <c r="E10" s="360" t="str">
        <f>O11</f>
        <v>자연 쇼핑유입</v>
      </c>
      <c r="F10" s="358" t="s">
        <v>261</v>
      </c>
      <c r="G10" s="359" t="str">
        <f t="shared" si="0"/>
        <v>없는 수치임</v>
      </c>
      <c r="H10" s="359" t="e">
        <f t="shared" si="3"/>
        <v>#VALUE!</v>
      </c>
      <c r="J10" s="340" t="e">
        <f t="shared" si="4"/>
        <v>#VALUE!</v>
      </c>
      <c r="K10" s="341" t="e">
        <f t="shared" si="1"/>
        <v>#VALUE!</v>
      </c>
      <c r="L10" s="340" t="e">
        <f t="shared" si="5"/>
        <v>#VALUE!</v>
      </c>
      <c r="M10" s="341" t="e">
        <f t="shared" si="2"/>
        <v>#VALUE!</v>
      </c>
      <c r="O10" s="343" t="s">
        <v>255</v>
      </c>
      <c r="P10" s="344" t="s">
        <v>251</v>
      </c>
    </row>
    <row r="11" spans="1:16" ht="16.5" thickTop="1" thickBot="1">
      <c r="E11" s="360">
        <f>O12</f>
        <v>0</v>
      </c>
      <c r="F11" s="358" t="s">
        <v>261</v>
      </c>
      <c r="G11" s="359" t="str">
        <f t="shared" si="0"/>
        <v>없는 수치임</v>
      </c>
      <c r="H11" s="359" t="e">
        <f t="shared" si="3"/>
        <v>#VALUE!</v>
      </c>
      <c r="J11" s="340" t="e">
        <f t="shared" si="4"/>
        <v>#VALUE!</v>
      </c>
      <c r="K11" s="341" t="e">
        <f t="shared" si="1"/>
        <v>#VALUE!</v>
      </c>
      <c r="L11" s="340" t="e">
        <f t="shared" si="5"/>
        <v>#VALUE!</v>
      </c>
      <c r="M11" s="341" t="e">
        <f t="shared" si="2"/>
        <v>#VALUE!</v>
      </c>
      <c r="O11" s="343" t="s">
        <v>428</v>
      </c>
      <c r="P11" s="221" t="s">
        <v>427</v>
      </c>
    </row>
    <row r="12" spans="1:16" ht="15.75" thickTop="1">
      <c r="O12" s="343"/>
      <c r="P12" s="344" t="s">
        <v>259</v>
      </c>
    </row>
    <row r="13" spans="1:16">
      <c r="O13" s="343"/>
      <c r="P13" s="344" t="s">
        <v>259</v>
      </c>
    </row>
    <row r="14" spans="1:16">
      <c r="O14" s="343"/>
      <c r="P14" s="344" t="s">
        <v>259</v>
      </c>
    </row>
    <row r="15" spans="1:16" ht="15.75" thickBot="1"/>
    <row r="16" spans="1:16" ht="15.75" thickBot="1">
      <c r="F16" s="345" t="s">
        <v>258</v>
      </c>
      <c r="G16" s="346"/>
      <c r="H16" s="347"/>
      <c r="I16" s="347"/>
      <c r="J16" s="347"/>
    </row>
    <row r="17" spans="5:10">
      <c r="F17" s="348" t="s">
        <v>243</v>
      </c>
      <c r="G17" s="349">
        <f t="shared" ref="G17:G22" si="6">IFERROR((VLOOKUP(VLOOKUP(E3,O:P,2,FALSE),A:B,2,FALSE)/SUM(B:B)),0)</f>
        <v>0.76421234809436023</v>
      </c>
      <c r="H17" s="347"/>
      <c r="I17" s="347"/>
      <c r="J17" s="347"/>
    </row>
    <row r="18" spans="5:10">
      <c r="F18" s="350" t="s">
        <v>248</v>
      </c>
      <c r="G18" s="351">
        <f t="shared" si="6"/>
        <v>0.13025320741939125</v>
      </c>
      <c r="H18" s="347"/>
      <c r="I18" s="347"/>
      <c r="J18" s="347"/>
    </row>
    <row r="19" spans="5:10">
      <c r="F19" s="350" t="s">
        <v>244</v>
      </c>
      <c r="G19" s="351">
        <f t="shared" si="6"/>
        <v>3.9956356522066291E-2</v>
      </c>
      <c r="H19" s="347"/>
      <c r="I19" s="347"/>
      <c r="J19" s="347"/>
    </row>
    <row r="20" spans="5:10">
      <c r="F20" s="350" t="s">
        <v>252</v>
      </c>
      <c r="G20" s="351">
        <f t="shared" si="6"/>
        <v>6.4261258888596254E-2</v>
      </c>
      <c r="H20" s="347"/>
      <c r="I20" s="347"/>
      <c r="J20" s="347"/>
    </row>
    <row r="21" spans="5:10">
      <c r="F21" s="350" t="s">
        <v>256</v>
      </c>
      <c r="G21" s="351">
        <f t="shared" si="6"/>
        <v>7.5247375747770798E-4</v>
      </c>
      <c r="H21" s="347"/>
      <c r="I21" s="347"/>
      <c r="J21" s="347"/>
    </row>
    <row r="22" spans="5:10" ht="15.75" thickBot="1">
      <c r="F22" s="352" t="s">
        <v>245</v>
      </c>
      <c r="G22" s="353">
        <f t="shared" si="6"/>
        <v>3.3861319086496861E-4</v>
      </c>
    </row>
    <row r="25" spans="5:10">
      <c r="E25" s="354" t="s">
        <v>426</v>
      </c>
      <c r="F25" s="354"/>
      <c r="G25" s="354"/>
    </row>
    <row r="26" spans="5:10">
      <c r="E26" s="354"/>
      <c r="F26" s="354"/>
      <c r="G26" s="354"/>
    </row>
  </sheetData>
  <mergeCells count="3">
    <mergeCell ref="F16:G16"/>
    <mergeCell ref="E1:G1"/>
    <mergeCell ref="E25:G26"/>
  </mergeCells>
  <phoneticPr fontId="1" type="noConversion"/>
  <conditionalFormatting sqref="G3:G11">
    <cfRule type="expression" dxfId="8" priority="4">
      <formula>_xlfn.ISFORMULA(G3)=FALSE</formula>
    </cfRule>
  </conditionalFormatting>
  <conditionalFormatting sqref="G17:G22">
    <cfRule type="expression" dxfId="7" priority="3">
      <formula>_xlfn.ISFORMULA(G17)=FALSE</formula>
    </cfRule>
  </conditionalFormatting>
  <conditionalFormatting sqref="P12:P14">
    <cfRule type="containsText" dxfId="6" priority="2" operator="containsText" text="못보던">
      <formula>NOT(ISERROR(SEARCH("못보던",P12)))</formula>
    </cfRule>
  </conditionalFormatting>
  <conditionalFormatting sqref="H3:H11">
    <cfRule type="expression" dxfId="5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AJ9" sqref="AJ9:AX32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287</v>
      </c>
    </row>
    <row r="2" spans="1:10">
      <c r="B2" s="31" t="s">
        <v>55</v>
      </c>
      <c r="C2" s="31" t="s">
        <v>47</v>
      </c>
      <c r="D2" s="31" t="s">
        <v>56</v>
      </c>
      <c r="E2" s="31" t="s">
        <v>57</v>
      </c>
      <c r="F2" s="31" t="s">
        <v>58</v>
      </c>
      <c r="G2" s="31" t="s">
        <v>59</v>
      </c>
      <c r="H2" s="31" t="s">
        <v>60</v>
      </c>
    </row>
    <row r="3" spans="1:10">
      <c r="B3" s="36">
        <v>1</v>
      </c>
      <c r="C3" s="37" t="str">
        <f>IF(D3="","",INDEX('기사 리스트'!A:A,MATCH(B3,'기사 리스트'!M:M,0)))</f>
        <v/>
      </c>
      <c r="D3" s="32" t="str">
        <f>IF(B3&gt;MAX('기사 리스트'!M:M),"",INDEX('기사 리스트'!B:B,MATCH(B3,'기사 리스트'!M:M,0)))</f>
        <v/>
      </c>
      <c r="E3" s="33" t="str">
        <f>IFERROR(IF(D3="","",VLOOKUP(RIGHT(VLOOKUP(D3,'기사 리스트'!B:C,2,FALSE),LEN(VLOOKUP(D3,'기사 리스트'!B:C,2,FALSE))-22),기사별유입!A:E,3,FALSE)),0)</f>
        <v/>
      </c>
      <c r="F3" s="33" t="str">
        <f>IFERROR(IF(D3="","",VLOOKUP(RIGHT(VLOOKUP(D3,'기사 리스트'!B:C,2,FALSE),LEN(VLOOKUP(D3,'기사 리스트'!B:C,2,FALSE))-22),기사별유입!A:E,2,FALSE)),0)</f>
        <v/>
      </c>
      <c r="G3" s="35" t="str">
        <f>IFERROR(E3/_xlfn.DAYS(EOMONTH(C3,0),C3-1),"")</f>
        <v/>
      </c>
      <c r="H3" s="35" t="str">
        <f>IFERROR(F3/_xlfn.DAYS(EOMONTH(C3,0),C3-1),"")</f>
        <v/>
      </c>
      <c r="J3" s="34"/>
    </row>
    <row r="4" spans="1:10">
      <c r="B4" s="36">
        <v>2</v>
      </c>
      <c r="C4" s="37" t="str">
        <f>IF(D4="","",INDEX('기사 리스트'!A:A,MATCH(B4,'기사 리스트'!M:M,0)))</f>
        <v/>
      </c>
      <c r="D4" s="32" t="str">
        <f>IF(B4&gt;MAX('기사 리스트'!M:M),"",INDEX('기사 리스트'!B:B,MATCH(B4,'기사 리스트'!M:M,0)))</f>
        <v/>
      </c>
      <c r="E4" s="33" t="str">
        <f>IFERROR(IF(D4="","",VLOOKUP(RIGHT(VLOOKUP(D4,'기사 리스트'!B:C,2,FALSE),LEN(VLOOKUP(D4,'기사 리스트'!B:C,2,FALSE))-22),기사별유입!A:E,3,FALSE)),0)</f>
        <v/>
      </c>
      <c r="F4" s="33" t="str">
        <f>IFERROR(IF(D4="","",VLOOKUP(RIGHT(VLOOKUP(D4,'기사 리스트'!B:C,2,FALSE),LEN(VLOOKUP(D4,'기사 리스트'!B:C,2,FALSE))-22),기사별유입!A:E,2,FALSE)),0)</f>
        <v/>
      </c>
      <c r="G4" s="35" t="str">
        <f t="shared" ref="G4:G67" si="0">IFERROR(E4/_xlfn.DAYS(EOMONTH(C4,0),C4-1),"")</f>
        <v/>
      </c>
      <c r="H4" s="35" t="str">
        <f t="shared" ref="H4:H67" si="1">IFERROR(F4/_xlfn.DAYS(EOMONTH(C4,0),C4-1),"")</f>
        <v/>
      </c>
      <c r="J4" s="34"/>
    </row>
    <row r="5" spans="1:10">
      <c r="B5" s="36">
        <v>3</v>
      </c>
      <c r="C5" s="37" t="str">
        <f>IF(D5="","",INDEX('기사 리스트'!A:A,MATCH(B5,'기사 리스트'!M:M,0)))</f>
        <v/>
      </c>
      <c r="D5" s="32" t="str">
        <f>IF(B5&gt;MAX('기사 리스트'!M:M),"",INDEX('기사 리스트'!B:B,MATCH(B5,'기사 리스트'!M:M,0)))</f>
        <v/>
      </c>
      <c r="E5" s="33" t="str">
        <f>IFERROR(IF(D5="","",VLOOKUP(RIGHT(VLOOKUP(D5,'기사 리스트'!B:C,2,FALSE),LEN(VLOOKUP(D5,'기사 리스트'!B:C,2,FALSE))-22),기사별유입!A:E,3,FALSE)),0)</f>
        <v/>
      </c>
      <c r="F5" s="33" t="str">
        <f>IFERROR(IF(D5="","",VLOOKUP(RIGHT(VLOOKUP(D5,'기사 리스트'!B:C,2,FALSE),LEN(VLOOKUP(D5,'기사 리스트'!B:C,2,FALSE))-22),기사별유입!A:E,2,FALSE)),0)</f>
        <v/>
      </c>
      <c r="G5" s="35" t="str">
        <f t="shared" si="0"/>
        <v/>
      </c>
      <c r="H5" s="35" t="str">
        <f t="shared" si="1"/>
        <v/>
      </c>
      <c r="J5" s="34"/>
    </row>
    <row r="6" spans="1:10">
      <c r="B6" s="36">
        <v>4</v>
      </c>
      <c r="C6" s="37" t="str">
        <f>IF(D6="","",INDEX('기사 리스트'!A:A,MATCH(B6,'기사 리스트'!M:M,0)))</f>
        <v/>
      </c>
      <c r="D6" s="32" t="str">
        <f>IF(B6&gt;MAX('기사 리스트'!M:M),"",INDEX('기사 리스트'!B:B,MATCH(B6,'기사 리스트'!M:M,0)))</f>
        <v/>
      </c>
      <c r="E6" s="33" t="str">
        <f>IFERROR(IF(D6="","",VLOOKUP(RIGHT(VLOOKUP(D6,'기사 리스트'!B:C,2,FALSE),LEN(VLOOKUP(D6,'기사 리스트'!B:C,2,FALSE))-22),기사별유입!A:E,3,FALSE)),0)</f>
        <v/>
      </c>
      <c r="F6" s="33" t="str">
        <f>IFERROR(IF(D6="","",VLOOKUP(RIGHT(VLOOKUP(D6,'기사 리스트'!B:C,2,FALSE),LEN(VLOOKUP(D6,'기사 리스트'!B:C,2,FALSE))-22),기사별유입!A:E,2,FALSE)),0)</f>
        <v/>
      </c>
      <c r="G6" s="35" t="str">
        <f t="shared" si="0"/>
        <v/>
      </c>
      <c r="H6" s="35" t="str">
        <f t="shared" si="1"/>
        <v/>
      </c>
      <c r="J6" s="34"/>
    </row>
    <row r="7" spans="1:10">
      <c r="B7" s="36">
        <v>5</v>
      </c>
      <c r="C7" s="37" t="str">
        <f>IF(D7="","",INDEX('기사 리스트'!A:A,MATCH(B7,'기사 리스트'!M:M,0)))</f>
        <v/>
      </c>
      <c r="D7" s="32" t="str">
        <f>IF(B7&gt;MAX('기사 리스트'!M:M),"",INDEX('기사 리스트'!B:B,MATCH(B7,'기사 리스트'!M:M,0)))</f>
        <v/>
      </c>
      <c r="E7" s="33" t="str">
        <f>IFERROR(IF(D7="","",VLOOKUP(RIGHT(VLOOKUP(D7,'기사 리스트'!B:C,2,FALSE),LEN(VLOOKUP(D7,'기사 리스트'!B:C,2,FALSE))-22),기사별유입!A:E,3,FALSE)),0)</f>
        <v/>
      </c>
      <c r="F7" s="33" t="str">
        <f>IFERROR(IF(D7="","",VLOOKUP(RIGHT(VLOOKUP(D7,'기사 리스트'!B:C,2,FALSE),LEN(VLOOKUP(D7,'기사 리스트'!B:C,2,FALSE))-22),기사별유입!A:E,2,FALSE)),0)</f>
        <v/>
      </c>
      <c r="G7" s="35" t="str">
        <f t="shared" si="0"/>
        <v/>
      </c>
      <c r="H7" s="35" t="str">
        <f t="shared" si="1"/>
        <v/>
      </c>
      <c r="J7" s="34"/>
    </row>
    <row r="8" spans="1:10">
      <c r="B8" s="36">
        <v>6</v>
      </c>
      <c r="C8" s="37" t="str">
        <f>IF(D8="","",INDEX('기사 리스트'!A:A,MATCH(B8,'기사 리스트'!M:M,0)))</f>
        <v/>
      </c>
      <c r="D8" s="32" t="str">
        <f>IF(B8&gt;MAX('기사 리스트'!M:M),"",INDEX('기사 리스트'!B:B,MATCH(B8,'기사 리스트'!M:M,0)))</f>
        <v/>
      </c>
      <c r="E8" s="33" t="str">
        <f>IFERROR(IF(D8="","",VLOOKUP(RIGHT(VLOOKUP(D8,'기사 리스트'!B:C,2,FALSE),LEN(VLOOKUP(D8,'기사 리스트'!B:C,2,FALSE))-22),기사별유입!A:E,3,FALSE)),0)</f>
        <v/>
      </c>
      <c r="F8" s="33" t="str">
        <f>IFERROR(IF(D8="","",VLOOKUP(RIGHT(VLOOKUP(D8,'기사 리스트'!B:C,2,FALSE),LEN(VLOOKUP(D8,'기사 리스트'!B:C,2,FALSE))-22),기사별유입!A:E,2,FALSE)),0)</f>
        <v/>
      </c>
      <c r="G8" s="35" t="str">
        <f t="shared" si="0"/>
        <v/>
      </c>
      <c r="H8" s="35" t="str">
        <f t="shared" si="1"/>
        <v/>
      </c>
      <c r="J8" s="34"/>
    </row>
    <row r="9" spans="1:10">
      <c r="B9" s="36">
        <v>7</v>
      </c>
      <c r="C9" s="37" t="str">
        <f>IF(D9="","",INDEX('기사 리스트'!A:A,MATCH(B9,'기사 리스트'!M:M,0)))</f>
        <v/>
      </c>
      <c r="D9" s="32" t="str">
        <f>IF(B9&gt;MAX('기사 리스트'!M:M),"",INDEX('기사 리스트'!B:B,MATCH(B9,'기사 리스트'!M:M,0)))</f>
        <v/>
      </c>
      <c r="E9" s="33" t="str">
        <f>IFERROR(IF(D9="","",VLOOKUP(RIGHT(VLOOKUP(D9,'기사 리스트'!B:C,2,FALSE),LEN(VLOOKUP(D9,'기사 리스트'!B:C,2,FALSE))-22),기사별유입!A:E,3,FALSE)),0)</f>
        <v/>
      </c>
      <c r="F9" s="33" t="str">
        <f>IFERROR(IF(D9="","",VLOOKUP(RIGHT(VLOOKUP(D9,'기사 리스트'!B:C,2,FALSE),LEN(VLOOKUP(D9,'기사 리스트'!B:C,2,FALSE))-22),기사별유입!A:E,2,FALSE)),0)</f>
        <v/>
      </c>
      <c r="G9" s="35" t="str">
        <f t="shared" si="0"/>
        <v/>
      </c>
      <c r="H9" s="35" t="str">
        <f t="shared" si="1"/>
        <v/>
      </c>
      <c r="J9" s="34"/>
    </row>
    <row r="10" spans="1:10">
      <c r="B10" s="36">
        <v>8</v>
      </c>
      <c r="C10" s="37" t="str">
        <f>IF(D10="","",INDEX('기사 리스트'!A:A,MATCH(B10,'기사 리스트'!M:M,0)))</f>
        <v/>
      </c>
      <c r="D10" s="32" t="str">
        <f>IF(B10&gt;MAX('기사 리스트'!M:M),"",INDEX('기사 리스트'!B:B,MATCH(B10,'기사 리스트'!M:M,0)))</f>
        <v/>
      </c>
      <c r="E10" s="33" t="str">
        <f>IFERROR(IF(D10="","",VLOOKUP(RIGHT(VLOOKUP(D10,'기사 리스트'!B:C,2,FALSE),LEN(VLOOKUP(D10,'기사 리스트'!B:C,2,FALSE))-22),기사별유입!A:E,3,FALSE)),0)</f>
        <v/>
      </c>
      <c r="F10" s="33" t="str">
        <f>IFERROR(IF(D10="","",VLOOKUP(RIGHT(VLOOKUP(D10,'기사 리스트'!B:C,2,FALSE),LEN(VLOOKUP(D10,'기사 리스트'!B:C,2,FALSE))-22),기사별유입!A:E,2,FALSE)),0)</f>
        <v/>
      </c>
      <c r="G10" s="35" t="str">
        <f t="shared" si="0"/>
        <v/>
      </c>
      <c r="H10" s="35" t="str">
        <f t="shared" si="1"/>
        <v/>
      </c>
      <c r="J10" s="34"/>
    </row>
    <row r="11" spans="1:10">
      <c r="B11" s="36">
        <v>9</v>
      </c>
      <c r="C11" s="37" t="str">
        <f>IF(D11="","",INDEX('기사 리스트'!A:A,MATCH(B11,'기사 리스트'!M:M,0)))</f>
        <v/>
      </c>
      <c r="D11" s="32" t="str">
        <f>IF(B11&gt;MAX('기사 리스트'!M:M),"",INDEX('기사 리스트'!B:B,MATCH(B11,'기사 리스트'!M:M,0)))</f>
        <v/>
      </c>
      <c r="E11" s="33" t="str">
        <f>IFERROR(IF(D11="","",VLOOKUP(RIGHT(VLOOKUP(D11,'기사 리스트'!B:C,2,FALSE),LEN(VLOOKUP(D11,'기사 리스트'!B:C,2,FALSE))-22),기사별유입!A:E,3,FALSE)),0)</f>
        <v/>
      </c>
      <c r="F11" s="33" t="str">
        <f>IFERROR(IF(D11="","",VLOOKUP(RIGHT(VLOOKUP(D11,'기사 리스트'!B:C,2,FALSE),LEN(VLOOKUP(D11,'기사 리스트'!B:C,2,FALSE))-22),기사별유입!A:E,2,FALSE)),0)</f>
        <v/>
      </c>
      <c r="G11" s="35" t="str">
        <f t="shared" si="0"/>
        <v/>
      </c>
      <c r="H11" s="35" t="str">
        <f t="shared" si="1"/>
        <v/>
      </c>
      <c r="J11" s="34"/>
    </row>
    <row r="12" spans="1:10">
      <c r="B12" s="36">
        <v>10</v>
      </c>
      <c r="C12" s="37" t="str">
        <f>IF(D12="","",INDEX('기사 리스트'!A:A,MATCH(B12,'기사 리스트'!M:M,0)))</f>
        <v/>
      </c>
      <c r="D12" s="32" t="str">
        <f>IF(B12&gt;MAX('기사 리스트'!M:M),"",INDEX('기사 리스트'!B:B,MATCH(B12,'기사 리스트'!M:M,0)))</f>
        <v/>
      </c>
      <c r="E12" s="33" t="str">
        <f>IFERROR(IF(D12="","",VLOOKUP(RIGHT(VLOOKUP(D12,'기사 리스트'!B:C,2,FALSE),LEN(VLOOKUP(D12,'기사 리스트'!B:C,2,FALSE))-22),기사별유입!A:E,3,FALSE)),0)</f>
        <v/>
      </c>
      <c r="F12" s="33" t="str">
        <f>IFERROR(IF(D12="","",VLOOKUP(RIGHT(VLOOKUP(D12,'기사 리스트'!B:C,2,FALSE),LEN(VLOOKUP(D12,'기사 리스트'!B:C,2,FALSE))-22),기사별유입!A:E,2,FALSE)),0)</f>
        <v/>
      </c>
      <c r="G12" s="35" t="str">
        <f t="shared" si="0"/>
        <v/>
      </c>
      <c r="H12" s="35" t="str">
        <f t="shared" si="1"/>
        <v/>
      </c>
      <c r="J12" s="34"/>
    </row>
    <row r="13" spans="1:10">
      <c r="B13" s="36">
        <v>11</v>
      </c>
      <c r="C13" s="37" t="str">
        <f>IF(D13="","",INDEX('기사 리스트'!A:A,MATCH(B13,'기사 리스트'!M:M,0)))</f>
        <v/>
      </c>
      <c r="D13" s="32" t="str">
        <f>IF(B13&gt;MAX('기사 리스트'!M:M),"",INDEX('기사 리스트'!B:B,MATCH(B13,'기사 리스트'!M:M,0)))</f>
        <v/>
      </c>
      <c r="E13" s="33" t="str">
        <f>IFERROR(IF(D13="","",VLOOKUP(RIGHT(VLOOKUP(D13,'기사 리스트'!B:C,2,FALSE),LEN(VLOOKUP(D13,'기사 리스트'!B:C,2,FALSE))-22),기사별유입!A:E,3,FALSE)),0)</f>
        <v/>
      </c>
      <c r="F13" s="33" t="str">
        <f>IFERROR(IF(D13="","",VLOOKUP(RIGHT(VLOOKUP(D13,'기사 리스트'!B:C,2,FALSE),LEN(VLOOKUP(D13,'기사 리스트'!B:C,2,FALSE))-22),기사별유입!A:E,2,FALSE)),0)</f>
        <v/>
      </c>
      <c r="G13" s="35" t="str">
        <f t="shared" si="0"/>
        <v/>
      </c>
      <c r="H13" s="35" t="str">
        <f t="shared" si="1"/>
        <v/>
      </c>
      <c r="J13" s="34"/>
    </row>
    <row r="14" spans="1:10">
      <c r="B14" s="36">
        <v>12</v>
      </c>
      <c r="C14" s="37" t="str">
        <f>IF(D14="","",INDEX('기사 리스트'!A:A,MATCH(B14,'기사 리스트'!M:M,0)))</f>
        <v/>
      </c>
      <c r="D14" s="32" t="str">
        <f>IF(B14&gt;MAX('기사 리스트'!M:M),"",INDEX('기사 리스트'!B:B,MATCH(B14,'기사 리스트'!M:M,0)))</f>
        <v/>
      </c>
      <c r="E14" s="33" t="str">
        <f>IFERROR(IF(D14="","",VLOOKUP(RIGHT(VLOOKUP(D14,'기사 리스트'!B:C,2,FALSE),LEN(VLOOKUP(D14,'기사 리스트'!B:C,2,FALSE))-22),기사별유입!A:E,3,FALSE)),0)</f>
        <v/>
      </c>
      <c r="F14" s="33" t="str">
        <f>IFERROR(IF(D14="","",VLOOKUP(RIGHT(VLOOKUP(D14,'기사 리스트'!B:C,2,FALSE),LEN(VLOOKUP(D14,'기사 리스트'!B:C,2,FALSE))-22),기사별유입!A:E,2,FALSE)),0)</f>
        <v/>
      </c>
      <c r="G14" s="35" t="str">
        <f t="shared" si="0"/>
        <v/>
      </c>
      <c r="H14" s="35" t="str">
        <f t="shared" si="1"/>
        <v/>
      </c>
      <c r="J14" s="34"/>
    </row>
    <row r="15" spans="1:10">
      <c r="B15" s="36">
        <v>13</v>
      </c>
      <c r="C15" s="37" t="str">
        <f>IF(D15="","",INDEX('기사 리스트'!A:A,MATCH(B15,'기사 리스트'!M:M,0)))</f>
        <v/>
      </c>
      <c r="D15" s="32" t="str">
        <f>IF(B15&gt;MAX('기사 리스트'!M:M),"",INDEX('기사 리스트'!B:B,MATCH(B15,'기사 리스트'!M:M,0)))</f>
        <v/>
      </c>
      <c r="E15" s="33" t="str">
        <f>IFERROR(IF(D15="","",VLOOKUP(RIGHT(VLOOKUP(D15,'기사 리스트'!B:C,2,FALSE),LEN(VLOOKUP(D15,'기사 리스트'!B:C,2,FALSE))-22),기사별유입!A:E,3,FALSE)),0)</f>
        <v/>
      </c>
      <c r="F15" s="33" t="str">
        <f>IFERROR(IF(D15="","",VLOOKUP(RIGHT(VLOOKUP(D15,'기사 리스트'!B:C,2,FALSE),LEN(VLOOKUP(D15,'기사 리스트'!B:C,2,FALSE))-22),기사별유입!A:E,2,FALSE)),0)</f>
        <v/>
      </c>
      <c r="G15" s="35" t="str">
        <f t="shared" si="0"/>
        <v/>
      </c>
      <c r="H15" s="35" t="str">
        <f t="shared" si="1"/>
        <v/>
      </c>
      <c r="J15" s="34"/>
    </row>
    <row r="16" spans="1:10">
      <c r="B16" s="36">
        <v>14</v>
      </c>
      <c r="C16" s="37" t="str">
        <f>IF(D16="","",INDEX('기사 리스트'!A:A,MATCH(B16,'기사 리스트'!M:M,0)))</f>
        <v/>
      </c>
      <c r="D16" s="32" t="str">
        <f>IF(B16&gt;MAX('기사 리스트'!M:M),"",INDEX('기사 리스트'!B:B,MATCH(B16,'기사 리스트'!M:M,0)))</f>
        <v/>
      </c>
      <c r="E16" s="33" t="str">
        <f>IFERROR(IF(D16="","",VLOOKUP(RIGHT(VLOOKUP(D16,'기사 리스트'!B:C,2,FALSE),LEN(VLOOKUP(D16,'기사 리스트'!B:C,2,FALSE))-22),기사별유입!A:E,3,FALSE)),0)</f>
        <v/>
      </c>
      <c r="F16" s="33" t="str">
        <f>IFERROR(IF(D16="","",VLOOKUP(RIGHT(VLOOKUP(D16,'기사 리스트'!B:C,2,FALSE),LEN(VLOOKUP(D16,'기사 리스트'!B:C,2,FALSE))-22),기사별유입!A:E,2,FALSE)),0)</f>
        <v/>
      </c>
      <c r="G16" s="35" t="str">
        <f t="shared" si="0"/>
        <v/>
      </c>
      <c r="H16" s="35" t="str">
        <f t="shared" si="1"/>
        <v/>
      </c>
      <c r="J16" s="34"/>
    </row>
    <row r="17" spans="2:10">
      <c r="B17" s="36">
        <v>15</v>
      </c>
      <c r="C17" s="37" t="str">
        <f>IF(D17="","",INDEX('기사 리스트'!A:A,MATCH(B17,'기사 리스트'!M:M,0)))</f>
        <v/>
      </c>
      <c r="D17" s="32" t="str">
        <f>IF(B17&gt;MAX('기사 리스트'!M:M),"",INDEX('기사 리스트'!B:B,MATCH(B17,'기사 리스트'!M:M,0)))</f>
        <v/>
      </c>
      <c r="E17" s="33" t="str">
        <f>IFERROR(IF(D17="","",VLOOKUP(RIGHT(VLOOKUP(D17,'기사 리스트'!B:C,2,FALSE),LEN(VLOOKUP(D17,'기사 리스트'!B:C,2,FALSE))-22),기사별유입!A:E,3,FALSE)),0)</f>
        <v/>
      </c>
      <c r="F17" s="33" t="str">
        <f>IFERROR(IF(D17="","",VLOOKUP(RIGHT(VLOOKUP(D17,'기사 리스트'!B:C,2,FALSE),LEN(VLOOKUP(D17,'기사 리스트'!B:C,2,FALSE))-22),기사별유입!A:E,2,FALSE)),0)</f>
        <v/>
      </c>
      <c r="G17" s="35" t="str">
        <f t="shared" si="0"/>
        <v/>
      </c>
      <c r="H17" s="35" t="str">
        <f t="shared" si="1"/>
        <v/>
      </c>
      <c r="J17" s="34"/>
    </row>
    <row r="18" spans="2:10">
      <c r="B18" s="36">
        <v>16</v>
      </c>
      <c r="C18" s="37" t="str">
        <f>IF(D18="","",INDEX('기사 리스트'!A:A,MATCH(B18,'기사 리스트'!M:M,0)))</f>
        <v/>
      </c>
      <c r="D18" s="32" t="str">
        <f>IF(B18&gt;MAX('기사 리스트'!M:M),"",INDEX('기사 리스트'!B:B,MATCH(B18,'기사 리스트'!M:M,0)))</f>
        <v/>
      </c>
      <c r="E18" s="33" t="str">
        <f>IFERROR(IF(D18="","",VLOOKUP(RIGHT(VLOOKUP(D18,'기사 리스트'!B:C,2,FALSE),LEN(VLOOKUP(D18,'기사 리스트'!B:C,2,FALSE))-22),기사별유입!A:E,3,FALSE)),0)</f>
        <v/>
      </c>
      <c r="F18" s="33" t="str">
        <f>IFERROR(IF(D18="","",VLOOKUP(RIGHT(VLOOKUP(D18,'기사 리스트'!B:C,2,FALSE),LEN(VLOOKUP(D18,'기사 리스트'!B:C,2,FALSE))-22),기사별유입!A:E,2,FALSE)),0)</f>
        <v/>
      </c>
      <c r="G18" s="35" t="str">
        <f t="shared" si="0"/>
        <v/>
      </c>
      <c r="H18" s="35" t="str">
        <f t="shared" si="1"/>
        <v/>
      </c>
      <c r="J18" s="34"/>
    </row>
    <row r="19" spans="2:10">
      <c r="B19" s="36">
        <v>17</v>
      </c>
      <c r="C19" s="37" t="str">
        <f>IF(D19="","",INDEX('기사 리스트'!A:A,MATCH(B19,'기사 리스트'!M:M,0)))</f>
        <v/>
      </c>
      <c r="D19" s="32" t="str">
        <f>IF(B19&gt;MAX('기사 리스트'!M:M),"",INDEX('기사 리스트'!B:B,MATCH(B19,'기사 리스트'!M:M,0)))</f>
        <v/>
      </c>
      <c r="E19" s="33" t="str">
        <f>IFERROR(IF(D19="","",VLOOKUP(RIGHT(VLOOKUP(D19,'기사 리스트'!B:C,2,FALSE),LEN(VLOOKUP(D19,'기사 리스트'!B:C,2,FALSE))-22),기사별유입!A:E,3,FALSE)),0)</f>
        <v/>
      </c>
      <c r="F19" s="33" t="str">
        <f>IFERROR(IF(D19="","",VLOOKUP(RIGHT(VLOOKUP(D19,'기사 리스트'!B:C,2,FALSE),LEN(VLOOKUP(D19,'기사 리스트'!B:C,2,FALSE))-22),기사별유입!A:E,2,FALSE)),0)</f>
        <v/>
      </c>
      <c r="G19" s="35" t="str">
        <f t="shared" si="0"/>
        <v/>
      </c>
      <c r="H19" s="35" t="str">
        <f t="shared" si="1"/>
        <v/>
      </c>
      <c r="J19" s="34"/>
    </row>
    <row r="20" spans="2:10">
      <c r="B20" s="36">
        <v>18</v>
      </c>
      <c r="C20" s="37" t="str">
        <f>IF(D20="","",INDEX('기사 리스트'!A:A,MATCH(B20,'기사 리스트'!M:M,0)))</f>
        <v/>
      </c>
      <c r="D20" s="32" t="str">
        <f>IF(B20&gt;MAX('기사 리스트'!M:M),"",INDEX('기사 리스트'!B:B,MATCH(B20,'기사 리스트'!M:M,0)))</f>
        <v/>
      </c>
      <c r="E20" s="33" t="str">
        <f>IFERROR(IF(D20="","",VLOOKUP(RIGHT(VLOOKUP(D20,'기사 리스트'!B:C,2,FALSE),LEN(VLOOKUP(D20,'기사 리스트'!B:C,2,FALSE))-22),기사별유입!A:E,3,FALSE)),0)</f>
        <v/>
      </c>
      <c r="F20" s="33" t="str">
        <f>IFERROR(IF(D20="","",VLOOKUP(RIGHT(VLOOKUP(D20,'기사 리스트'!B:C,2,FALSE),LEN(VLOOKUP(D20,'기사 리스트'!B:C,2,FALSE))-22),기사별유입!A:E,2,FALSE)),0)</f>
        <v/>
      </c>
      <c r="G20" s="35" t="str">
        <f t="shared" si="0"/>
        <v/>
      </c>
      <c r="H20" s="35" t="str">
        <f t="shared" si="1"/>
        <v/>
      </c>
      <c r="J20" s="34"/>
    </row>
    <row r="21" spans="2:10">
      <c r="B21" s="36">
        <v>19</v>
      </c>
      <c r="C21" s="37" t="str">
        <f>IF(D21="","",INDEX('기사 리스트'!A:A,MATCH(B21,'기사 리스트'!M:M,0)))</f>
        <v/>
      </c>
      <c r="D21" s="32" t="str">
        <f>IF(B21&gt;MAX('기사 리스트'!M:M),"",INDEX('기사 리스트'!B:B,MATCH(B21,'기사 리스트'!M:M,0)))</f>
        <v/>
      </c>
      <c r="E21" s="33" t="str">
        <f>IFERROR(IF(D21="","",VLOOKUP(RIGHT(VLOOKUP(D21,'기사 리스트'!B:C,2,FALSE),LEN(VLOOKUP(D21,'기사 리스트'!B:C,2,FALSE))-22),기사별유입!A:E,3,FALSE)),0)</f>
        <v/>
      </c>
      <c r="F21" s="33" t="str">
        <f>IFERROR(IF(D21="","",VLOOKUP(RIGHT(VLOOKUP(D21,'기사 리스트'!B:C,2,FALSE),LEN(VLOOKUP(D21,'기사 리스트'!B:C,2,FALSE))-22),기사별유입!A:E,2,FALSE)),0)</f>
        <v/>
      </c>
      <c r="G21" s="35" t="str">
        <f t="shared" si="0"/>
        <v/>
      </c>
      <c r="H21" s="35" t="str">
        <f t="shared" si="1"/>
        <v/>
      </c>
      <c r="J21" s="34"/>
    </row>
    <row r="22" spans="2:10">
      <c r="B22" s="36">
        <v>20</v>
      </c>
      <c r="C22" s="37" t="str">
        <f>IF(D22="","",INDEX('기사 리스트'!A:A,MATCH(B22,'기사 리스트'!M:M,0)))</f>
        <v/>
      </c>
      <c r="D22" s="32" t="str">
        <f>IF(B22&gt;MAX('기사 리스트'!M:M),"",INDEX('기사 리스트'!B:B,MATCH(B22,'기사 리스트'!M:M,0)))</f>
        <v/>
      </c>
      <c r="E22" s="33" t="str">
        <f>IFERROR(IF(D22="","",VLOOKUP(RIGHT(VLOOKUP(D22,'기사 리스트'!B:C,2,FALSE),LEN(VLOOKUP(D22,'기사 리스트'!B:C,2,FALSE))-22),기사별유입!A:E,3,FALSE)),0)</f>
        <v/>
      </c>
      <c r="F22" s="33" t="str">
        <f>IFERROR(IF(D22="","",VLOOKUP(RIGHT(VLOOKUP(D22,'기사 리스트'!B:C,2,FALSE),LEN(VLOOKUP(D22,'기사 리스트'!B:C,2,FALSE))-22),기사별유입!A:E,2,FALSE)),0)</f>
        <v/>
      </c>
      <c r="G22" s="35" t="str">
        <f t="shared" si="0"/>
        <v/>
      </c>
      <c r="H22" s="35" t="str">
        <f t="shared" si="1"/>
        <v/>
      </c>
      <c r="J22" s="34"/>
    </row>
    <row r="23" spans="2:10">
      <c r="B23" s="36">
        <v>21</v>
      </c>
      <c r="C23" s="37" t="str">
        <f>IF(D23="","",INDEX('기사 리스트'!A:A,MATCH(B23,'기사 리스트'!M:M,0)))</f>
        <v/>
      </c>
      <c r="D23" s="32" t="str">
        <f>IF(B23&gt;MAX('기사 리스트'!M:M),"",INDEX('기사 리스트'!B:B,MATCH(B23,'기사 리스트'!M:M,0)))</f>
        <v/>
      </c>
      <c r="E23" s="33" t="str">
        <f>IFERROR(IF(D23="","",VLOOKUP(RIGHT(VLOOKUP(D23,'기사 리스트'!B:C,2,FALSE),LEN(VLOOKUP(D23,'기사 리스트'!B:C,2,FALSE))-22),기사별유입!A:E,3,FALSE)),0)</f>
        <v/>
      </c>
      <c r="F23" s="33" t="str">
        <f>IFERROR(IF(D23="","",VLOOKUP(RIGHT(VLOOKUP(D23,'기사 리스트'!B:C,2,FALSE),LEN(VLOOKUP(D23,'기사 리스트'!B:C,2,FALSE))-22),기사별유입!A:E,2,FALSE)),0)</f>
        <v/>
      </c>
      <c r="G23" s="35" t="str">
        <f t="shared" si="0"/>
        <v/>
      </c>
      <c r="H23" s="35" t="str">
        <f t="shared" si="1"/>
        <v/>
      </c>
      <c r="J23" s="34"/>
    </row>
    <row r="24" spans="2:10">
      <c r="B24" s="36">
        <v>22</v>
      </c>
      <c r="C24" s="37" t="str">
        <f>IF(D24="","",INDEX('기사 리스트'!A:A,MATCH(B24,'기사 리스트'!M:M,0)))</f>
        <v/>
      </c>
      <c r="D24" s="32" t="str">
        <f>IF(B24&gt;MAX('기사 리스트'!M:M),"",INDEX('기사 리스트'!B:B,MATCH(B24,'기사 리스트'!M:M,0)))</f>
        <v/>
      </c>
      <c r="E24" s="33" t="str">
        <f>IFERROR(IF(D24="","",VLOOKUP(RIGHT(VLOOKUP(D24,'기사 리스트'!B:C,2,FALSE),LEN(VLOOKUP(D24,'기사 리스트'!B:C,2,FALSE))-22),기사별유입!A:E,3,FALSE)),0)</f>
        <v/>
      </c>
      <c r="F24" s="33" t="str">
        <f>IFERROR(IF(D24="","",VLOOKUP(RIGHT(VLOOKUP(D24,'기사 리스트'!B:C,2,FALSE),LEN(VLOOKUP(D24,'기사 리스트'!B:C,2,FALSE))-22),기사별유입!A:E,2,FALSE)),0)</f>
        <v/>
      </c>
      <c r="G24" s="35" t="str">
        <f t="shared" si="0"/>
        <v/>
      </c>
      <c r="H24" s="35" t="str">
        <f t="shared" si="1"/>
        <v/>
      </c>
      <c r="J24" s="34"/>
    </row>
    <row r="25" spans="2:10">
      <c r="B25" s="36">
        <v>23</v>
      </c>
      <c r="C25" s="37" t="str">
        <f>IF(D25="","",INDEX('기사 리스트'!A:A,MATCH(B25,'기사 리스트'!M:M,0)))</f>
        <v/>
      </c>
      <c r="D25" s="32" t="str">
        <f>IF(B25&gt;MAX('기사 리스트'!M:M),"",INDEX('기사 리스트'!B:B,MATCH(B25,'기사 리스트'!M:M,0)))</f>
        <v/>
      </c>
      <c r="E25" s="33" t="str">
        <f>IFERROR(IF(D25="","",VLOOKUP(RIGHT(VLOOKUP(D25,'기사 리스트'!B:C,2,FALSE),LEN(VLOOKUP(D25,'기사 리스트'!B:C,2,FALSE))-22),기사별유입!A:E,3,FALSE)),0)</f>
        <v/>
      </c>
      <c r="F25" s="33" t="str">
        <f>IFERROR(IF(D25="","",VLOOKUP(RIGHT(VLOOKUP(D25,'기사 리스트'!B:C,2,FALSE),LEN(VLOOKUP(D25,'기사 리스트'!B:C,2,FALSE))-22),기사별유입!A:E,2,FALSE)),0)</f>
        <v/>
      </c>
      <c r="G25" s="35" t="str">
        <f t="shared" si="0"/>
        <v/>
      </c>
      <c r="H25" s="35" t="str">
        <f t="shared" si="1"/>
        <v/>
      </c>
      <c r="J25" s="34"/>
    </row>
    <row r="26" spans="2:10">
      <c r="B26" s="36">
        <v>24</v>
      </c>
      <c r="C26" s="37" t="str">
        <f>IF(D26="","",INDEX('기사 리스트'!A:A,MATCH(B26,'기사 리스트'!M:M,0)))</f>
        <v/>
      </c>
      <c r="D26" s="32" t="str">
        <f>IF(B26&gt;MAX('기사 리스트'!M:M),"",INDEX('기사 리스트'!B:B,MATCH(B26,'기사 리스트'!M:M,0)))</f>
        <v/>
      </c>
      <c r="E26" s="33" t="str">
        <f>IFERROR(IF(D26="","",VLOOKUP(RIGHT(VLOOKUP(D26,'기사 리스트'!B:C,2,FALSE),LEN(VLOOKUP(D26,'기사 리스트'!B:C,2,FALSE))-22),기사별유입!A:E,3,FALSE)),0)</f>
        <v/>
      </c>
      <c r="F26" s="33" t="str">
        <f>IFERROR(IF(D26="","",VLOOKUP(RIGHT(VLOOKUP(D26,'기사 리스트'!B:C,2,FALSE),LEN(VLOOKUP(D26,'기사 리스트'!B:C,2,FALSE))-22),기사별유입!A:E,2,FALSE)),0)</f>
        <v/>
      </c>
      <c r="G26" s="35" t="str">
        <f t="shared" si="0"/>
        <v/>
      </c>
      <c r="H26" s="35" t="str">
        <f t="shared" si="1"/>
        <v/>
      </c>
      <c r="J26" s="34"/>
    </row>
    <row r="27" spans="2:10">
      <c r="B27" s="36">
        <v>25</v>
      </c>
      <c r="C27" s="37" t="str">
        <f>IF(D27="","",INDEX('기사 리스트'!A:A,MATCH(B27,'기사 리스트'!M:M,0)))</f>
        <v/>
      </c>
      <c r="D27" s="32" t="str">
        <f>IF(B27&gt;MAX('기사 리스트'!M:M),"",INDEX('기사 리스트'!B:B,MATCH(B27,'기사 리스트'!M:M,0)))</f>
        <v/>
      </c>
      <c r="E27" s="33" t="str">
        <f>IFERROR(IF(D27="","",VLOOKUP(RIGHT(VLOOKUP(D27,'기사 리스트'!B:C,2,FALSE),LEN(VLOOKUP(D27,'기사 리스트'!B:C,2,FALSE))-22),기사별유입!A:E,3,FALSE)),0)</f>
        <v/>
      </c>
      <c r="F27" s="33" t="str">
        <f>IFERROR(IF(D27="","",VLOOKUP(RIGHT(VLOOKUP(D27,'기사 리스트'!B:C,2,FALSE),LEN(VLOOKUP(D27,'기사 리스트'!B:C,2,FALSE))-22),기사별유입!A:E,2,FALSE)),0)</f>
        <v/>
      </c>
      <c r="G27" s="35" t="str">
        <f t="shared" si="0"/>
        <v/>
      </c>
      <c r="H27" s="35" t="str">
        <f t="shared" si="1"/>
        <v/>
      </c>
      <c r="J27" s="34"/>
    </row>
    <row r="28" spans="2:10">
      <c r="B28" s="36">
        <v>26</v>
      </c>
      <c r="C28" s="37" t="str">
        <f>IF(D28="","",INDEX('기사 리스트'!A:A,MATCH(B28,'기사 리스트'!M:M,0)))</f>
        <v/>
      </c>
      <c r="D28" s="32" t="str">
        <f>IF(B28&gt;MAX('기사 리스트'!M:M),"",INDEX('기사 리스트'!B:B,MATCH(B28,'기사 리스트'!M:M,0)))</f>
        <v/>
      </c>
      <c r="E28" s="33" t="str">
        <f>IFERROR(IF(D28="","",VLOOKUP(RIGHT(VLOOKUP(D28,'기사 리스트'!B:C,2,FALSE),LEN(VLOOKUP(D28,'기사 리스트'!B:C,2,FALSE))-22),기사별유입!A:E,3,FALSE)),0)</f>
        <v/>
      </c>
      <c r="F28" s="33" t="str">
        <f>IFERROR(IF(D28="","",VLOOKUP(RIGHT(VLOOKUP(D28,'기사 리스트'!B:C,2,FALSE),LEN(VLOOKUP(D28,'기사 리스트'!B:C,2,FALSE))-22),기사별유입!A:E,2,FALSE)),0)</f>
        <v/>
      </c>
      <c r="G28" s="35" t="str">
        <f t="shared" si="0"/>
        <v/>
      </c>
      <c r="H28" s="35" t="str">
        <f t="shared" si="1"/>
        <v/>
      </c>
      <c r="J28" s="34"/>
    </row>
    <row r="29" spans="2:10">
      <c r="B29" s="36">
        <v>27</v>
      </c>
      <c r="C29" s="37" t="str">
        <f>IF(D29="","",INDEX('기사 리스트'!A:A,MATCH(B29,'기사 리스트'!M:M,0)))</f>
        <v/>
      </c>
      <c r="D29" s="32" t="str">
        <f>IF(B29&gt;MAX('기사 리스트'!M:M),"",INDEX('기사 리스트'!B:B,MATCH(B29,'기사 리스트'!M:M,0)))</f>
        <v/>
      </c>
      <c r="E29" s="33" t="str">
        <f>IFERROR(IF(D29="","",VLOOKUP(RIGHT(VLOOKUP(D29,'기사 리스트'!B:C,2,FALSE),LEN(VLOOKUP(D29,'기사 리스트'!B:C,2,FALSE))-22),기사별유입!A:E,3,FALSE)),0)</f>
        <v/>
      </c>
      <c r="F29" s="33" t="str">
        <f>IFERROR(IF(D29="","",VLOOKUP(RIGHT(VLOOKUP(D29,'기사 리스트'!B:C,2,FALSE),LEN(VLOOKUP(D29,'기사 리스트'!B:C,2,FALSE))-22),기사별유입!A:E,2,FALSE)),0)</f>
        <v/>
      </c>
      <c r="G29" s="35" t="str">
        <f t="shared" si="0"/>
        <v/>
      </c>
      <c r="H29" s="35" t="str">
        <f t="shared" si="1"/>
        <v/>
      </c>
      <c r="J29" s="34"/>
    </row>
    <row r="30" spans="2:10">
      <c r="B30" s="36">
        <v>28</v>
      </c>
      <c r="C30" s="37" t="str">
        <f>IF(D30="","",INDEX('기사 리스트'!A:A,MATCH(B30,'기사 리스트'!M:M,0)))</f>
        <v/>
      </c>
      <c r="D30" s="32" t="str">
        <f>IF(B30&gt;MAX('기사 리스트'!M:M),"",INDEX('기사 리스트'!B:B,MATCH(B30,'기사 리스트'!M:M,0)))</f>
        <v/>
      </c>
      <c r="E30" s="33" t="str">
        <f>IFERROR(IF(D30="","",VLOOKUP(RIGHT(VLOOKUP(D30,'기사 리스트'!B:C,2,FALSE),LEN(VLOOKUP(D30,'기사 리스트'!B:C,2,FALSE))-22),기사별유입!A:E,3,FALSE)),0)</f>
        <v/>
      </c>
      <c r="F30" s="33" t="str">
        <f>IFERROR(IF(D30="","",VLOOKUP(RIGHT(VLOOKUP(D30,'기사 리스트'!B:C,2,FALSE),LEN(VLOOKUP(D30,'기사 리스트'!B:C,2,FALSE))-22),기사별유입!A:E,2,FALSE)),0)</f>
        <v/>
      </c>
      <c r="G30" s="35" t="str">
        <f t="shared" si="0"/>
        <v/>
      </c>
      <c r="H30" s="35" t="str">
        <f t="shared" si="1"/>
        <v/>
      </c>
      <c r="J30" s="34"/>
    </row>
    <row r="31" spans="2:10">
      <c r="B31" s="36">
        <v>29</v>
      </c>
      <c r="C31" s="37" t="str">
        <f>IF(D31="","",INDEX('기사 리스트'!A:A,MATCH(B31,'기사 리스트'!M:M,0)))</f>
        <v/>
      </c>
      <c r="D31" s="32" t="str">
        <f>IF(B31&gt;MAX('기사 리스트'!M:M),"",INDEX('기사 리스트'!B:B,MATCH(B31,'기사 리스트'!M:M,0)))</f>
        <v/>
      </c>
      <c r="E31" s="33" t="str">
        <f>IFERROR(IF(D31="","",VLOOKUP(RIGHT(VLOOKUP(D31,'기사 리스트'!B:C,2,FALSE),LEN(VLOOKUP(D31,'기사 리스트'!B:C,2,FALSE))-22),기사별유입!A:E,3,FALSE)),0)</f>
        <v/>
      </c>
      <c r="F31" s="33" t="str">
        <f>IFERROR(IF(D31="","",VLOOKUP(RIGHT(VLOOKUP(D31,'기사 리스트'!B:C,2,FALSE),LEN(VLOOKUP(D31,'기사 리스트'!B:C,2,FALSE))-22),기사별유입!A:E,2,FALSE)),0)</f>
        <v/>
      </c>
      <c r="G31" s="35" t="str">
        <f t="shared" si="0"/>
        <v/>
      </c>
      <c r="H31" s="35" t="str">
        <f t="shared" si="1"/>
        <v/>
      </c>
      <c r="J31" s="34"/>
    </row>
    <row r="32" spans="2:10">
      <c r="B32" s="36">
        <v>30</v>
      </c>
      <c r="C32" s="37" t="str">
        <f>IF(D32="","",INDEX('기사 리스트'!A:A,MATCH(B32,'기사 리스트'!M:M,0)))</f>
        <v/>
      </c>
      <c r="D32" s="32" t="str">
        <f>IF(B32&gt;MAX('기사 리스트'!M:M),"",INDEX('기사 리스트'!B:B,MATCH(B32,'기사 리스트'!M:M,0)))</f>
        <v/>
      </c>
      <c r="E32" s="33" t="str">
        <f>IFERROR(IF(D32="","",VLOOKUP(RIGHT(VLOOKUP(D32,'기사 리스트'!B:C,2,FALSE),LEN(VLOOKUP(D32,'기사 리스트'!B:C,2,FALSE))-22),기사별유입!A:E,3,FALSE)),0)</f>
        <v/>
      </c>
      <c r="F32" s="33" t="str">
        <f>IFERROR(IF(D32="","",VLOOKUP(RIGHT(VLOOKUP(D32,'기사 리스트'!B:C,2,FALSE),LEN(VLOOKUP(D32,'기사 리스트'!B:C,2,FALSE))-22),기사별유입!A:E,2,FALSE)),0)</f>
        <v/>
      </c>
      <c r="G32" s="35" t="str">
        <f t="shared" si="0"/>
        <v/>
      </c>
      <c r="H32" s="35" t="str">
        <f t="shared" si="1"/>
        <v/>
      </c>
      <c r="J32" s="34"/>
    </row>
    <row r="33" spans="2:10">
      <c r="B33" s="36">
        <v>31</v>
      </c>
      <c r="C33" s="37" t="str">
        <f>IF(D33="","",INDEX('기사 리스트'!A:A,MATCH(B33,'기사 리스트'!M:M,0)))</f>
        <v/>
      </c>
      <c r="D33" s="32" t="str">
        <f>IF(B33&gt;MAX('기사 리스트'!M:M),"",INDEX('기사 리스트'!B:B,MATCH(B33,'기사 리스트'!M:M,0)))</f>
        <v/>
      </c>
      <c r="E33" s="33" t="str">
        <f>IFERROR(IF(D33="","",VLOOKUP(RIGHT(VLOOKUP(D33,'기사 리스트'!B:C,2,FALSE),LEN(VLOOKUP(D33,'기사 리스트'!B:C,2,FALSE))-22),기사별유입!A:E,3,FALSE)),0)</f>
        <v/>
      </c>
      <c r="F33" s="33" t="str">
        <f>IFERROR(IF(D33="","",VLOOKUP(RIGHT(VLOOKUP(D33,'기사 리스트'!B:C,2,FALSE),LEN(VLOOKUP(D33,'기사 리스트'!B:C,2,FALSE))-22),기사별유입!A:E,2,FALSE)),0)</f>
        <v/>
      </c>
      <c r="G33" s="35" t="str">
        <f t="shared" si="0"/>
        <v/>
      </c>
      <c r="H33" s="35" t="str">
        <f t="shared" si="1"/>
        <v/>
      </c>
      <c r="J33" s="34"/>
    </row>
    <row r="34" spans="2:10">
      <c r="B34" s="36">
        <v>32</v>
      </c>
      <c r="C34" s="37" t="str">
        <f>IF(D34="","",INDEX('기사 리스트'!A:A,MATCH(B34,'기사 리스트'!M:M,0)))</f>
        <v/>
      </c>
      <c r="D34" s="32" t="str">
        <f>IF(B34&gt;MAX('기사 리스트'!M:M),"",INDEX('기사 리스트'!B:B,MATCH(B34,'기사 리스트'!M:M,0)))</f>
        <v/>
      </c>
      <c r="E34" s="33" t="str">
        <f>IFERROR(IF(D34="","",VLOOKUP(RIGHT(VLOOKUP(D34,'기사 리스트'!B:C,2,FALSE),LEN(VLOOKUP(D34,'기사 리스트'!B:C,2,FALSE))-22),기사별유입!A:E,3,FALSE)),0)</f>
        <v/>
      </c>
      <c r="F34" s="33" t="str">
        <f>IFERROR(IF(D34="","",VLOOKUP(RIGHT(VLOOKUP(D34,'기사 리스트'!B:C,2,FALSE),LEN(VLOOKUP(D34,'기사 리스트'!B:C,2,FALSE))-22),기사별유입!A:E,2,FALSE)),0)</f>
        <v/>
      </c>
      <c r="G34" s="35" t="str">
        <f t="shared" si="0"/>
        <v/>
      </c>
      <c r="H34" s="35" t="str">
        <f t="shared" si="1"/>
        <v/>
      </c>
      <c r="J34" s="34"/>
    </row>
    <row r="35" spans="2:10">
      <c r="B35" s="36">
        <v>33</v>
      </c>
      <c r="C35" s="37" t="str">
        <f>IF(D35="","",INDEX('기사 리스트'!A:A,MATCH(B35,'기사 리스트'!M:M,0)))</f>
        <v/>
      </c>
      <c r="D35" s="32" t="str">
        <f>IF(B35&gt;MAX('기사 리스트'!M:M),"",INDEX('기사 리스트'!B:B,MATCH(B35,'기사 리스트'!M:M,0)))</f>
        <v/>
      </c>
      <c r="E35" s="33" t="str">
        <f>IFERROR(IF(D35="","",VLOOKUP(RIGHT(VLOOKUP(D35,'기사 리스트'!B:C,2,FALSE),LEN(VLOOKUP(D35,'기사 리스트'!B:C,2,FALSE))-22),기사별유입!A:E,3,FALSE)),0)</f>
        <v/>
      </c>
      <c r="F35" s="33" t="str">
        <f>IFERROR(IF(D35="","",VLOOKUP(RIGHT(VLOOKUP(D35,'기사 리스트'!B:C,2,FALSE),LEN(VLOOKUP(D35,'기사 리스트'!B:C,2,FALSE))-22),기사별유입!A:E,2,FALSE)),0)</f>
        <v/>
      </c>
      <c r="G35" s="35" t="str">
        <f t="shared" si="0"/>
        <v/>
      </c>
      <c r="H35" s="35" t="str">
        <f t="shared" si="1"/>
        <v/>
      </c>
      <c r="J35" s="34"/>
    </row>
    <row r="36" spans="2:10">
      <c r="B36" s="36">
        <v>34</v>
      </c>
      <c r="C36" s="37" t="str">
        <f>IF(D36="","",INDEX('기사 리스트'!A:A,MATCH(B36,'기사 리스트'!M:M,0)))</f>
        <v/>
      </c>
      <c r="D36" s="32" t="str">
        <f>IF(B36&gt;MAX('기사 리스트'!M:M),"",INDEX('기사 리스트'!B:B,MATCH(B36,'기사 리스트'!M:M,0)))</f>
        <v/>
      </c>
      <c r="E36" s="33" t="str">
        <f>IFERROR(IF(D36="","",VLOOKUP(RIGHT(VLOOKUP(D36,'기사 리스트'!B:C,2,FALSE),LEN(VLOOKUP(D36,'기사 리스트'!B:C,2,FALSE))-22),기사별유입!A:E,3,FALSE)),0)</f>
        <v/>
      </c>
      <c r="F36" s="33" t="str">
        <f>IFERROR(IF(D36="","",VLOOKUP(RIGHT(VLOOKUP(D36,'기사 리스트'!B:C,2,FALSE),LEN(VLOOKUP(D36,'기사 리스트'!B:C,2,FALSE))-22),기사별유입!A:E,2,FALSE)),0)</f>
        <v/>
      </c>
      <c r="G36" s="35" t="str">
        <f t="shared" si="0"/>
        <v/>
      </c>
      <c r="H36" s="35" t="str">
        <f t="shared" si="1"/>
        <v/>
      </c>
      <c r="J36" s="34"/>
    </row>
    <row r="37" spans="2:10">
      <c r="B37" s="36">
        <v>35</v>
      </c>
      <c r="C37" s="37" t="str">
        <f>IF(D37="","",INDEX('기사 리스트'!A:A,MATCH(B37,'기사 리스트'!M:M,0)))</f>
        <v/>
      </c>
      <c r="D37" s="32" t="str">
        <f>IF(B37&gt;MAX('기사 리스트'!M:M),"",INDEX('기사 리스트'!B:B,MATCH(B37,'기사 리스트'!M:M,0)))</f>
        <v/>
      </c>
      <c r="E37" s="33" t="str">
        <f>IFERROR(IF(D37="","",VLOOKUP(RIGHT(VLOOKUP(D37,'기사 리스트'!B:C,2,FALSE),LEN(VLOOKUP(D37,'기사 리스트'!B:C,2,FALSE))-22),기사별유입!A:E,3,FALSE)),0)</f>
        <v/>
      </c>
      <c r="F37" s="33" t="str">
        <f>IFERROR(IF(D37="","",VLOOKUP(RIGHT(VLOOKUP(D37,'기사 리스트'!B:C,2,FALSE),LEN(VLOOKUP(D37,'기사 리스트'!B:C,2,FALSE))-22),기사별유입!A:E,2,FALSE)),0)</f>
        <v/>
      </c>
      <c r="G37" s="35" t="str">
        <f t="shared" si="0"/>
        <v/>
      </c>
      <c r="H37" s="35" t="str">
        <f t="shared" si="1"/>
        <v/>
      </c>
      <c r="J37" s="34"/>
    </row>
    <row r="38" spans="2:10">
      <c r="B38" s="36">
        <v>36</v>
      </c>
      <c r="C38" s="37" t="str">
        <f>IF(D38="","",INDEX('기사 리스트'!A:A,MATCH(B38,'기사 리스트'!M:M,0)))</f>
        <v/>
      </c>
      <c r="D38" s="32" t="str">
        <f>IF(B38&gt;MAX('기사 리스트'!M:M),"",INDEX('기사 리스트'!B:B,MATCH(B38,'기사 리스트'!M:M,0)))</f>
        <v/>
      </c>
      <c r="E38" s="33" t="str">
        <f>IFERROR(IF(D38="","",VLOOKUP(RIGHT(VLOOKUP(D38,'기사 리스트'!B:C,2,FALSE),LEN(VLOOKUP(D38,'기사 리스트'!B:C,2,FALSE))-22),기사별유입!A:E,3,FALSE)),0)</f>
        <v/>
      </c>
      <c r="F38" s="33" t="str">
        <f>IFERROR(IF(D38="","",VLOOKUP(RIGHT(VLOOKUP(D38,'기사 리스트'!B:C,2,FALSE),LEN(VLOOKUP(D38,'기사 리스트'!B:C,2,FALSE))-22),기사별유입!A:E,2,FALSE)),0)</f>
        <v/>
      </c>
      <c r="G38" s="35" t="str">
        <f t="shared" si="0"/>
        <v/>
      </c>
      <c r="H38" s="35" t="str">
        <f t="shared" si="1"/>
        <v/>
      </c>
      <c r="J38" s="34"/>
    </row>
    <row r="39" spans="2:10">
      <c r="B39" s="36">
        <v>37</v>
      </c>
      <c r="C39" s="37" t="str">
        <f>IF(D39="","",INDEX('기사 리스트'!A:A,MATCH(B39,'기사 리스트'!M:M,0)))</f>
        <v/>
      </c>
      <c r="D39" s="32" t="str">
        <f>IF(B39&gt;MAX('기사 리스트'!M:M),"",INDEX('기사 리스트'!B:B,MATCH(B39,'기사 리스트'!M:M,0)))</f>
        <v/>
      </c>
      <c r="E39" s="33" t="str">
        <f>IFERROR(IF(D39="","",VLOOKUP(RIGHT(VLOOKUP(D39,'기사 리스트'!B:C,2,FALSE),LEN(VLOOKUP(D39,'기사 리스트'!B:C,2,FALSE))-22),기사별유입!A:E,3,FALSE)),0)</f>
        <v/>
      </c>
      <c r="F39" s="33" t="str">
        <f>IFERROR(IF(D39="","",VLOOKUP(RIGHT(VLOOKUP(D39,'기사 리스트'!B:C,2,FALSE),LEN(VLOOKUP(D39,'기사 리스트'!B:C,2,FALSE))-22),기사별유입!A:E,2,FALSE)),0)</f>
        <v/>
      </c>
      <c r="G39" s="35" t="str">
        <f t="shared" si="0"/>
        <v/>
      </c>
      <c r="H39" s="35" t="str">
        <f t="shared" si="1"/>
        <v/>
      </c>
      <c r="J39" s="34"/>
    </row>
    <row r="40" spans="2:10">
      <c r="B40" s="36">
        <v>38</v>
      </c>
      <c r="C40" s="37" t="str">
        <f>IF(D40="","",INDEX('기사 리스트'!A:A,MATCH(B40,'기사 리스트'!M:M,0)))</f>
        <v/>
      </c>
      <c r="D40" s="32" t="str">
        <f>IF(B40&gt;MAX('기사 리스트'!M:M),"",INDEX('기사 리스트'!B:B,MATCH(B40,'기사 리스트'!M:M,0)))</f>
        <v/>
      </c>
      <c r="E40" s="33" t="str">
        <f>IFERROR(IF(D40="","",VLOOKUP(RIGHT(VLOOKUP(D40,'기사 리스트'!B:C,2,FALSE),LEN(VLOOKUP(D40,'기사 리스트'!B:C,2,FALSE))-22),기사별유입!A:E,3,FALSE)),0)</f>
        <v/>
      </c>
      <c r="F40" s="33" t="str">
        <f>IFERROR(IF(D40="","",VLOOKUP(RIGHT(VLOOKUP(D40,'기사 리스트'!B:C,2,FALSE),LEN(VLOOKUP(D40,'기사 리스트'!B:C,2,FALSE))-22),기사별유입!A:E,2,FALSE)),0)</f>
        <v/>
      </c>
      <c r="G40" s="35" t="str">
        <f t="shared" si="0"/>
        <v/>
      </c>
      <c r="H40" s="35" t="str">
        <f t="shared" si="1"/>
        <v/>
      </c>
      <c r="J40" s="34"/>
    </row>
    <row r="41" spans="2:10">
      <c r="B41" s="36">
        <v>39</v>
      </c>
      <c r="C41" s="37" t="str">
        <f>IF(D41="","",INDEX('기사 리스트'!A:A,MATCH(B41,'기사 리스트'!M:M,0)))</f>
        <v/>
      </c>
      <c r="D41" s="32" t="str">
        <f>IF(B41&gt;MAX('기사 리스트'!M:M),"",INDEX('기사 리스트'!B:B,MATCH(B41,'기사 리스트'!M:M,0)))</f>
        <v/>
      </c>
      <c r="E41" s="33" t="str">
        <f>IFERROR(IF(D41="","",VLOOKUP(RIGHT(VLOOKUP(D41,'기사 리스트'!B:C,2,FALSE),LEN(VLOOKUP(D41,'기사 리스트'!B:C,2,FALSE))-22),기사별유입!A:E,3,FALSE)),0)</f>
        <v/>
      </c>
      <c r="F41" s="33" t="str">
        <f>IFERROR(IF(D41="","",VLOOKUP(RIGHT(VLOOKUP(D41,'기사 리스트'!B:C,2,FALSE),LEN(VLOOKUP(D41,'기사 리스트'!B:C,2,FALSE))-22),기사별유입!A:E,2,FALSE)),0)</f>
        <v/>
      </c>
      <c r="G41" s="35" t="str">
        <f t="shared" si="0"/>
        <v/>
      </c>
      <c r="H41" s="35" t="str">
        <f t="shared" si="1"/>
        <v/>
      </c>
      <c r="J41" s="34"/>
    </row>
    <row r="42" spans="2:10">
      <c r="B42" s="36">
        <v>40</v>
      </c>
      <c r="C42" s="37" t="str">
        <f>IF(D42="","",INDEX('기사 리스트'!A:A,MATCH(B42,'기사 리스트'!M:M,0)))</f>
        <v/>
      </c>
      <c r="D42" s="32" t="str">
        <f>IF(B42&gt;MAX('기사 리스트'!M:M),"",INDEX('기사 리스트'!B:B,MATCH(B42,'기사 리스트'!M:M,0)))</f>
        <v/>
      </c>
      <c r="E42" s="33" t="str">
        <f>IFERROR(IF(D42="","",VLOOKUP(RIGHT(VLOOKUP(D42,'기사 리스트'!B:C,2,FALSE),LEN(VLOOKUP(D42,'기사 리스트'!B:C,2,FALSE))-22),기사별유입!A:E,3,FALSE)),0)</f>
        <v/>
      </c>
      <c r="F42" s="33" t="str">
        <f>IFERROR(IF(D42="","",VLOOKUP(RIGHT(VLOOKUP(D42,'기사 리스트'!B:C,2,FALSE),LEN(VLOOKUP(D42,'기사 리스트'!B:C,2,FALSE))-22),기사별유입!A:E,2,FALSE)),0)</f>
        <v/>
      </c>
      <c r="G42" s="35" t="str">
        <f t="shared" si="0"/>
        <v/>
      </c>
      <c r="H42" s="35" t="str">
        <f t="shared" si="1"/>
        <v/>
      </c>
      <c r="J42" s="34"/>
    </row>
    <row r="43" spans="2:10">
      <c r="B43" s="36">
        <v>41</v>
      </c>
      <c r="C43" s="37" t="str">
        <f>IF(D43="","",INDEX('기사 리스트'!A:A,MATCH(B43,'기사 리스트'!M:M,0)))</f>
        <v/>
      </c>
      <c r="D43" s="32" t="str">
        <f>IF(B43&gt;MAX('기사 리스트'!M:M),"",INDEX('기사 리스트'!B:B,MATCH(B43,'기사 리스트'!M:M,0)))</f>
        <v/>
      </c>
      <c r="E43" s="33" t="str">
        <f>IFERROR(IF(D43="","",VLOOKUP(RIGHT(VLOOKUP(D43,'기사 리스트'!B:C,2,FALSE),LEN(VLOOKUP(D43,'기사 리스트'!B:C,2,FALSE))-22),기사별유입!A:E,3,FALSE)),0)</f>
        <v/>
      </c>
      <c r="F43" s="33" t="str">
        <f>IFERROR(IF(D43="","",VLOOKUP(RIGHT(VLOOKUP(D43,'기사 리스트'!B:C,2,FALSE),LEN(VLOOKUP(D43,'기사 리스트'!B:C,2,FALSE))-22),기사별유입!A:E,2,FALSE)),0)</f>
        <v/>
      </c>
      <c r="G43" s="35" t="str">
        <f t="shared" si="0"/>
        <v/>
      </c>
      <c r="H43" s="35" t="str">
        <f t="shared" si="1"/>
        <v/>
      </c>
      <c r="J43" s="34"/>
    </row>
    <row r="44" spans="2:10">
      <c r="B44" s="36">
        <v>42</v>
      </c>
      <c r="C44" s="37" t="str">
        <f>IF(D44="","",INDEX('기사 리스트'!A:A,MATCH(B44,'기사 리스트'!M:M,0)))</f>
        <v/>
      </c>
      <c r="D44" s="32" t="str">
        <f>IF(B44&gt;MAX('기사 리스트'!M:M),"",INDEX('기사 리스트'!B:B,MATCH(B44,'기사 리스트'!M:M,0)))</f>
        <v/>
      </c>
      <c r="E44" s="33" t="str">
        <f>IFERROR(IF(D44="","",VLOOKUP(RIGHT(VLOOKUP(D44,'기사 리스트'!B:C,2,FALSE),LEN(VLOOKUP(D44,'기사 리스트'!B:C,2,FALSE))-22),기사별유입!A:E,3,FALSE)),0)</f>
        <v/>
      </c>
      <c r="F44" s="33" t="str">
        <f>IFERROR(IF(D44="","",VLOOKUP(RIGHT(VLOOKUP(D44,'기사 리스트'!B:C,2,FALSE),LEN(VLOOKUP(D44,'기사 리스트'!B:C,2,FALSE))-22),기사별유입!A:E,2,FALSE)),0)</f>
        <v/>
      </c>
      <c r="G44" s="35" t="str">
        <f t="shared" si="0"/>
        <v/>
      </c>
      <c r="H44" s="35" t="str">
        <f t="shared" si="1"/>
        <v/>
      </c>
      <c r="J44" s="34"/>
    </row>
    <row r="45" spans="2:10">
      <c r="B45" s="36">
        <v>43</v>
      </c>
      <c r="C45" s="37" t="str">
        <f>IF(D45="","",INDEX('기사 리스트'!A:A,MATCH(B45,'기사 리스트'!M:M,0)))</f>
        <v/>
      </c>
      <c r="D45" s="32" t="str">
        <f>IF(B45&gt;MAX('기사 리스트'!M:M),"",INDEX('기사 리스트'!B:B,MATCH(B45,'기사 리스트'!M:M,0)))</f>
        <v/>
      </c>
      <c r="E45" s="33" t="str">
        <f>IFERROR(IF(D45="","",VLOOKUP(RIGHT(VLOOKUP(D45,'기사 리스트'!B:C,2,FALSE),LEN(VLOOKUP(D45,'기사 리스트'!B:C,2,FALSE))-22),기사별유입!A:E,3,FALSE)),0)</f>
        <v/>
      </c>
      <c r="F45" s="33" t="str">
        <f>IFERROR(IF(D45="","",VLOOKUP(RIGHT(VLOOKUP(D45,'기사 리스트'!B:C,2,FALSE),LEN(VLOOKUP(D45,'기사 리스트'!B:C,2,FALSE))-22),기사별유입!A:E,2,FALSE)),0)</f>
        <v/>
      </c>
      <c r="G45" s="35" t="str">
        <f t="shared" si="0"/>
        <v/>
      </c>
      <c r="H45" s="35" t="str">
        <f t="shared" si="1"/>
        <v/>
      </c>
      <c r="J45" s="34"/>
    </row>
    <row r="46" spans="2:10">
      <c r="B46" s="36">
        <v>44</v>
      </c>
      <c r="C46" s="37" t="str">
        <f>IF(D46="","",INDEX('기사 리스트'!A:A,MATCH(B46,'기사 리스트'!M:M,0)))</f>
        <v/>
      </c>
      <c r="D46" s="32" t="str">
        <f>IF(B46&gt;MAX('기사 리스트'!M:M),"",INDEX('기사 리스트'!B:B,MATCH(B46,'기사 리스트'!M:M,0)))</f>
        <v/>
      </c>
      <c r="E46" s="33" t="str">
        <f>IFERROR(IF(D46="","",VLOOKUP(RIGHT(VLOOKUP(D46,'기사 리스트'!B:C,2,FALSE),LEN(VLOOKUP(D46,'기사 리스트'!B:C,2,FALSE))-22),기사별유입!A:E,3,FALSE)),0)</f>
        <v/>
      </c>
      <c r="F46" s="33" t="str">
        <f>IFERROR(IF(D46="","",VLOOKUP(RIGHT(VLOOKUP(D46,'기사 리스트'!B:C,2,FALSE),LEN(VLOOKUP(D46,'기사 리스트'!B:C,2,FALSE))-22),기사별유입!A:E,2,FALSE)),0)</f>
        <v/>
      </c>
      <c r="G46" s="35" t="str">
        <f t="shared" si="0"/>
        <v/>
      </c>
      <c r="H46" s="35" t="str">
        <f t="shared" si="1"/>
        <v/>
      </c>
      <c r="J46" s="34"/>
    </row>
    <row r="47" spans="2:10">
      <c r="B47" s="36">
        <v>45</v>
      </c>
      <c r="C47" s="37" t="str">
        <f>IF(D47="","",INDEX('기사 리스트'!A:A,MATCH(B47,'기사 리스트'!M:M,0)))</f>
        <v/>
      </c>
      <c r="D47" s="32" t="str">
        <f>IF(B47&gt;MAX('기사 리스트'!M:M),"",INDEX('기사 리스트'!B:B,MATCH(B47,'기사 리스트'!M:M,0)))</f>
        <v/>
      </c>
      <c r="E47" s="33" t="str">
        <f>IFERROR(IF(D47="","",VLOOKUP(RIGHT(VLOOKUP(D47,'기사 리스트'!B:C,2,FALSE),LEN(VLOOKUP(D47,'기사 리스트'!B:C,2,FALSE))-22),기사별유입!A:E,3,FALSE)),0)</f>
        <v/>
      </c>
      <c r="F47" s="33" t="str">
        <f>IFERROR(IF(D47="","",VLOOKUP(RIGHT(VLOOKUP(D47,'기사 리스트'!B:C,2,FALSE),LEN(VLOOKUP(D47,'기사 리스트'!B:C,2,FALSE))-22),기사별유입!A:E,2,FALSE)),0)</f>
        <v/>
      </c>
      <c r="G47" s="35" t="str">
        <f t="shared" si="0"/>
        <v/>
      </c>
      <c r="H47" s="35" t="str">
        <f t="shared" si="1"/>
        <v/>
      </c>
      <c r="J47" s="34"/>
    </row>
    <row r="48" spans="2:10">
      <c r="B48" s="36">
        <v>46</v>
      </c>
      <c r="C48" s="37" t="str">
        <f>IF(D48="","",INDEX('기사 리스트'!A:A,MATCH(B48,'기사 리스트'!M:M,0)))</f>
        <v/>
      </c>
      <c r="D48" s="32" t="str">
        <f>IF(B48&gt;MAX('기사 리스트'!M:M),"",INDEX('기사 리스트'!B:B,MATCH(B48,'기사 리스트'!M:M,0)))</f>
        <v/>
      </c>
      <c r="E48" s="33" t="str">
        <f>IFERROR(IF(D48="","",VLOOKUP(RIGHT(VLOOKUP(D48,'기사 리스트'!B:C,2,FALSE),LEN(VLOOKUP(D48,'기사 리스트'!B:C,2,FALSE))-22),기사별유입!A:E,3,FALSE)),0)</f>
        <v/>
      </c>
      <c r="F48" s="33" t="str">
        <f>IFERROR(IF(D48="","",VLOOKUP(RIGHT(VLOOKUP(D48,'기사 리스트'!B:C,2,FALSE),LEN(VLOOKUP(D48,'기사 리스트'!B:C,2,FALSE))-22),기사별유입!A:E,2,FALSE)),0)</f>
        <v/>
      </c>
      <c r="G48" s="35" t="str">
        <f t="shared" si="0"/>
        <v/>
      </c>
      <c r="H48" s="35" t="str">
        <f t="shared" si="1"/>
        <v/>
      </c>
      <c r="J48" s="34"/>
    </row>
    <row r="49" spans="2:10">
      <c r="B49" s="36">
        <v>47</v>
      </c>
      <c r="C49" s="37" t="str">
        <f>IF(D49="","",INDEX('기사 리스트'!A:A,MATCH(B49,'기사 리스트'!M:M,0)))</f>
        <v/>
      </c>
      <c r="D49" s="32" t="str">
        <f>IF(B49&gt;MAX('기사 리스트'!M:M),"",INDEX('기사 리스트'!B:B,MATCH(B49,'기사 리스트'!M:M,0)))</f>
        <v/>
      </c>
      <c r="E49" s="33" t="str">
        <f>IFERROR(IF(D49="","",VLOOKUP(RIGHT(VLOOKUP(D49,'기사 리스트'!B:C,2,FALSE),LEN(VLOOKUP(D49,'기사 리스트'!B:C,2,FALSE))-22),기사별유입!A:E,3,FALSE)),0)</f>
        <v/>
      </c>
      <c r="F49" s="33" t="str">
        <f>IFERROR(IF(D49="","",VLOOKUP(RIGHT(VLOOKUP(D49,'기사 리스트'!B:C,2,FALSE),LEN(VLOOKUP(D49,'기사 리스트'!B:C,2,FALSE))-22),기사별유입!A:E,2,FALSE)),0)</f>
        <v/>
      </c>
      <c r="G49" s="35" t="str">
        <f t="shared" si="0"/>
        <v/>
      </c>
      <c r="H49" s="35" t="str">
        <f t="shared" si="1"/>
        <v/>
      </c>
      <c r="J49" s="34"/>
    </row>
    <row r="50" spans="2:10">
      <c r="B50" s="36">
        <v>48</v>
      </c>
      <c r="C50" s="37" t="str">
        <f>IF(D50="","",INDEX('기사 리스트'!A:A,MATCH(B50,'기사 리스트'!M:M,0)))</f>
        <v/>
      </c>
      <c r="D50" s="32" t="str">
        <f>IF(B50&gt;MAX('기사 리스트'!M:M),"",INDEX('기사 리스트'!B:B,MATCH(B50,'기사 리스트'!M:M,0)))</f>
        <v/>
      </c>
      <c r="E50" s="33" t="str">
        <f>IFERROR(IF(D50="","",VLOOKUP(RIGHT(VLOOKUP(D50,'기사 리스트'!B:C,2,FALSE),LEN(VLOOKUP(D50,'기사 리스트'!B:C,2,FALSE))-22),기사별유입!A:E,3,FALSE)),0)</f>
        <v/>
      </c>
      <c r="F50" s="33" t="str">
        <f>IFERROR(IF(D50="","",VLOOKUP(RIGHT(VLOOKUP(D50,'기사 리스트'!B:C,2,FALSE),LEN(VLOOKUP(D50,'기사 리스트'!B:C,2,FALSE))-22),기사별유입!A:E,2,FALSE)),0)</f>
        <v/>
      </c>
      <c r="G50" s="35" t="str">
        <f t="shared" si="0"/>
        <v/>
      </c>
      <c r="H50" s="35" t="str">
        <f t="shared" si="1"/>
        <v/>
      </c>
      <c r="J50" s="34"/>
    </row>
    <row r="51" spans="2:10">
      <c r="B51" s="36">
        <v>49</v>
      </c>
      <c r="C51" s="37" t="str">
        <f>IF(D51="","",INDEX('기사 리스트'!A:A,MATCH(B51,'기사 리스트'!M:M,0)))</f>
        <v/>
      </c>
      <c r="D51" s="32" t="str">
        <f>IF(B51&gt;MAX('기사 리스트'!M:M),"",INDEX('기사 리스트'!B:B,MATCH(B51,'기사 리스트'!M:M,0)))</f>
        <v/>
      </c>
      <c r="E51" s="33" t="str">
        <f>IFERROR(IF(D51="","",VLOOKUP(RIGHT(VLOOKUP(D51,'기사 리스트'!B:C,2,FALSE),LEN(VLOOKUP(D51,'기사 리스트'!B:C,2,FALSE))-22),기사별유입!A:E,3,FALSE)),0)</f>
        <v/>
      </c>
      <c r="F51" s="33" t="str">
        <f>IFERROR(IF(D51="","",VLOOKUP(RIGHT(VLOOKUP(D51,'기사 리스트'!B:C,2,FALSE),LEN(VLOOKUP(D51,'기사 리스트'!B:C,2,FALSE))-22),기사별유입!A:E,2,FALSE)),0)</f>
        <v/>
      </c>
      <c r="G51" s="35" t="str">
        <f t="shared" si="0"/>
        <v/>
      </c>
      <c r="H51" s="35" t="str">
        <f t="shared" si="1"/>
        <v/>
      </c>
      <c r="J51" s="34"/>
    </row>
    <row r="52" spans="2:10">
      <c r="B52" s="36">
        <v>50</v>
      </c>
      <c r="C52" s="37" t="str">
        <f>IF(D52="","",INDEX('기사 리스트'!A:A,MATCH(B52,'기사 리스트'!M:M,0)))</f>
        <v/>
      </c>
      <c r="D52" s="32" t="str">
        <f>IF(B52&gt;MAX('기사 리스트'!M:M),"",INDEX('기사 리스트'!B:B,MATCH(B52,'기사 리스트'!M:M,0)))</f>
        <v/>
      </c>
      <c r="E52" s="33" t="str">
        <f>IFERROR(IF(D52="","",VLOOKUP(RIGHT(VLOOKUP(D52,'기사 리스트'!B:C,2,FALSE),LEN(VLOOKUP(D52,'기사 리스트'!B:C,2,FALSE))-22),기사별유입!A:E,3,FALSE)),0)</f>
        <v/>
      </c>
      <c r="F52" s="33" t="str">
        <f>IFERROR(IF(D52="","",VLOOKUP(RIGHT(VLOOKUP(D52,'기사 리스트'!B:C,2,FALSE),LEN(VLOOKUP(D52,'기사 리스트'!B:C,2,FALSE))-22),기사별유입!A:E,2,FALSE)),0)</f>
        <v/>
      </c>
      <c r="G52" s="35" t="str">
        <f t="shared" si="0"/>
        <v/>
      </c>
      <c r="H52" s="35" t="str">
        <f t="shared" si="1"/>
        <v/>
      </c>
      <c r="J52" s="34"/>
    </row>
    <row r="53" spans="2:10">
      <c r="B53" s="36">
        <v>51</v>
      </c>
      <c r="C53" s="37" t="str">
        <f>IF(D53="","",INDEX('기사 리스트'!A:A,MATCH(B53,'기사 리스트'!M:M,0)))</f>
        <v/>
      </c>
      <c r="D53" s="32" t="str">
        <f>IF(B53&gt;MAX('기사 리스트'!M:M),"",INDEX('기사 리스트'!B:B,MATCH(B53,'기사 리스트'!M:M,0)))</f>
        <v/>
      </c>
      <c r="E53" s="33" t="str">
        <f>IFERROR(IF(D53="","",VLOOKUP(RIGHT(VLOOKUP(D53,'기사 리스트'!B:C,2,FALSE),LEN(VLOOKUP(D53,'기사 리스트'!B:C,2,FALSE))-22),기사별유입!A:E,3,FALSE)),0)</f>
        <v/>
      </c>
      <c r="F53" s="33" t="str">
        <f>IFERROR(IF(D53="","",VLOOKUP(RIGHT(VLOOKUP(D53,'기사 리스트'!B:C,2,FALSE),LEN(VLOOKUP(D53,'기사 리스트'!B:C,2,FALSE))-22),기사별유입!A:E,2,FALSE)),0)</f>
        <v/>
      </c>
      <c r="G53" s="35" t="str">
        <f t="shared" si="0"/>
        <v/>
      </c>
      <c r="H53" s="35" t="str">
        <f t="shared" si="1"/>
        <v/>
      </c>
      <c r="J53" s="34"/>
    </row>
    <row r="54" spans="2:10">
      <c r="B54" s="36">
        <v>52</v>
      </c>
      <c r="C54" s="37" t="str">
        <f>IF(D54="","",INDEX('기사 리스트'!A:A,MATCH(B54,'기사 리스트'!M:M,0)))</f>
        <v/>
      </c>
      <c r="D54" s="32" t="str">
        <f>IF(B54&gt;MAX('기사 리스트'!M:M),"",INDEX('기사 리스트'!B:B,MATCH(B54,'기사 리스트'!M:M,0)))</f>
        <v/>
      </c>
      <c r="E54" s="33" t="str">
        <f>IFERROR(IF(D54="","",VLOOKUP(RIGHT(VLOOKUP(D54,'기사 리스트'!B:C,2,FALSE),LEN(VLOOKUP(D54,'기사 리스트'!B:C,2,FALSE))-22),기사별유입!A:E,3,FALSE)),0)</f>
        <v/>
      </c>
      <c r="F54" s="33" t="str">
        <f>IFERROR(IF(D54="","",VLOOKUP(RIGHT(VLOOKUP(D54,'기사 리스트'!B:C,2,FALSE),LEN(VLOOKUP(D54,'기사 리스트'!B:C,2,FALSE))-22),기사별유입!A:E,2,FALSE)),0)</f>
        <v/>
      </c>
      <c r="G54" s="35" t="str">
        <f t="shared" si="0"/>
        <v/>
      </c>
      <c r="H54" s="35" t="str">
        <f t="shared" si="1"/>
        <v/>
      </c>
      <c r="J54" s="34"/>
    </row>
    <row r="55" spans="2:10">
      <c r="B55" s="36">
        <v>53</v>
      </c>
      <c r="C55" s="37" t="str">
        <f>IF(D55="","",INDEX('기사 리스트'!A:A,MATCH(B55,'기사 리스트'!M:M,0)))</f>
        <v/>
      </c>
      <c r="D55" s="32" t="str">
        <f>IF(B55&gt;MAX('기사 리스트'!M:M),"",INDEX('기사 리스트'!B:B,MATCH(B55,'기사 리스트'!M:M,0)))</f>
        <v/>
      </c>
      <c r="E55" s="33" t="str">
        <f>IFERROR(IF(D55="","",VLOOKUP(RIGHT(VLOOKUP(D55,'기사 리스트'!B:C,2,FALSE),LEN(VLOOKUP(D55,'기사 리스트'!B:C,2,FALSE))-22),기사별유입!A:E,3,FALSE)),0)</f>
        <v/>
      </c>
      <c r="F55" s="33" t="str">
        <f>IFERROR(IF(D55="","",VLOOKUP(RIGHT(VLOOKUP(D55,'기사 리스트'!B:C,2,FALSE),LEN(VLOOKUP(D55,'기사 리스트'!B:C,2,FALSE))-22),기사별유입!A:E,2,FALSE)),0)</f>
        <v/>
      </c>
      <c r="G55" s="35" t="str">
        <f t="shared" si="0"/>
        <v/>
      </c>
      <c r="H55" s="35" t="str">
        <f t="shared" si="1"/>
        <v/>
      </c>
      <c r="J55" s="34"/>
    </row>
    <row r="56" spans="2:10">
      <c r="B56" s="36">
        <v>54</v>
      </c>
      <c r="C56" s="37" t="str">
        <f>IF(D56="","",INDEX('기사 리스트'!A:A,MATCH(B56,'기사 리스트'!M:M,0)))</f>
        <v/>
      </c>
      <c r="D56" s="32" t="str">
        <f>IF(B56&gt;MAX('기사 리스트'!M:M),"",INDEX('기사 리스트'!B:B,MATCH(B56,'기사 리스트'!M:M,0)))</f>
        <v/>
      </c>
      <c r="E56" s="33" t="str">
        <f>IFERROR(IF(D56="","",VLOOKUP(RIGHT(VLOOKUP(D56,'기사 리스트'!B:C,2,FALSE),LEN(VLOOKUP(D56,'기사 리스트'!B:C,2,FALSE))-22),기사별유입!A:E,3,FALSE)),0)</f>
        <v/>
      </c>
      <c r="F56" s="33" t="str">
        <f>IFERROR(IF(D56="","",VLOOKUP(RIGHT(VLOOKUP(D56,'기사 리스트'!B:C,2,FALSE),LEN(VLOOKUP(D56,'기사 리스트'!B:C,2,FALSE))-22),기사별유입!A:E,2,FALSE)),0)</f>
        <v/>
      </c>
      <c r="G56" s="35" t="str">
        <f t="shared" si="0"/>
        <v/>
      </c>
      <c r="H56" s="35" t="str">
        <f t="shared" si="1"/>
        <v/>
      </c>
      <c r="J56" s="34"/>
    </row>
    <row r="57" spans="2:10">
      <c r="B57" s="36">
        <v>55</v>
      </c>
      <c r="C57" s="37" t="str">
        <f>IF(D57="","",INDEX('기사 리스트'!A:A,MATCH(B57,'기사 리스트'!M:M,0)))</f>
        <v/>
      </c>
      <c r="D57" s="32" t="str">
        <f>IF(B57&gt;MAX('기사 리스트'!M:M),"",INDEX('기사 리스트'!B:B,MATCH(B57,'기사 리스트'!M:M,0)))</f>
        <v/>
      </c>
      <c r="E57" s="33" t="str">
        <f>IFERROR(IF(D57="","",VLOOKUP(RIGHT(VLOOKUP(D57,'기사 리스트'!B:C,2,FALSE),LEN(VLOOKUP(D57,'기사 리스트'!B:C,2,FALSE))-22),기사별유입!A:E,3,FALSE)),0)</f>
        <v/>
      </c>
      <c r="F57" s="33" t="str">
        <f>IFERROR(IF(D57="","",VLOOKUP(RIGHT(VLOOKUP(D57,'기사 리스트'!B:C,2,FALSE),LEN(VLOOKUP(D57,'기사 리스트'!B:C,2,FALSE))-22),기사별유입!A:E,2,FALSE)),0)</f>
        <v/>
      </c>
      <c r="G57" s="35" t="str">
        <f t="shared" si="0"/>
        <v/>
      </c>
      <c r="H57" s="35" t="str">
        <f t="shared" si="1"/>
        <v/>
      </c>
      <c r="J57" s="34"/>
    </row>
    <row r="58" spans="2:10">
      <c r="B58" s="36">
        <v>56</v>
      </c>
      <c r="C58" s="37" t="str">
        <f>IF(D58="","",INDEX('기사 리스트'!A:A,MATCH(B58,'기사 리스트'!M:M,0)))</f>
        <v/>
      </c>
      <c r="D58" s="32" t="str">
        <f>IF(B58&gt;MAX('기사 리스트'!M:M),"",INDEX('기사 리스트'!B:B,MATCH(B58,'기사 리스트'!M:M,0)))</f>
        <v/>
      </c>
      <c r="E58" s="33" t="str">
        <f>IFERROR(IF(D58="","",VLOOKUP(RIGHT(VLOOKUP(D58,'기사 리스트'!B:C,2,FALSE),LEN(VLOOKUP(D58,'기사 리스트'!B:C,2,FALSE))-22),기사별유입!A:E,3,FALSE)),0)</f>
        <v/>
      </c>
      <c r="F58" s="33" t="str">
        <f>IFERROR(IF(D58="","",VLOOKUP(RIGHT(VLOOKUP(D58,'기사 리스트'!B:C,2,FALSE),LEN(VLOOKUP(D58,'기사 리스트'!B:C,2,FALSE))-22),기사별유입!A:E,2,FALSE)),0)</f>
        <v/>
      </c>
      <c r="G58" s="35" t="str">
        <f t="shared" si="0"/>
        <v/>
      </c>
      <c r="H58" s="35" t="str">
        <f t="shared" si="1"/>
        <v/>
      </c>
      <c r="J58" s="34"/>
    </row>
    <row r="59" spans="2:10">
      <c r="B59" s="36">
        <v>57</v>
      </c>
      <c r="C59" s="37" t="str">
        <f>IF(D59="","",INDEX('기사 리스트'!A:A,MATCH(B59,'기사 리스트'!M:M,0)))</f>
        <v/>
      </c>
      <c r="D59" s="32" t="str">
        <f>IF(B59&gt;MAX('기사 리스트'!M:M),"",INDEX('기사 리스트'!B:B,MATCH(B59,'기사 리스트'!M:M,0)))</f>
        <v/>
      </c>
      <c r="E59" s="33" t="str">
        <f>IFERROR(IF(D59="","",VLOOKUP(RIGHT(VLOOKUP(D59,'기사 리스트'!B:C,2,FALSE),LEN(VLOOKUP(D59,'기사 리스트'!B:C,2,FALSE))-22),기사별유입!A:E,3,FALSE)),0)</f>
        <v/>
      </c>
      <c r="F59" s="33" t="str">
        <f>IFERROR(IF(D59="","",VLOOKUP(RIGHT(VLOOKUP(D59,'기사 리스트'!B:C,2,FALSE),LEN(VLOOKUP(D59,'기사 리스트'!B:C,2,FALSE))-22),기사별유입!A:E,2,FALSE)),0)</f>
        <v/>
      </c>
      <c r="G59" s="35" t="str">
        <f t="shared" si="0"/>
        <v/>
      </c>
      <c r="H59" s="35" t="str">
        <f t="shared" si="1"/>
        <v/>
      </c>
      <c r="J59" s="34"/>
    </row>
    <row r="60" spans="2:10">
      <c r="B60" s="36">
        <v>58</v>
      </c>
      <c r="C60" s="37" t="str">
        <f>IF(D60="","",INDEX('기사 리스트'!A:A,MATCH(B60,'기사 리스트'!M:M,0)))</f>
        <v/>
      </c>
      <c r="D60" s="32" t="str">
        <f>IF(B60&gt;MAX('기사 리스트'!M:M),"",INDEX('기사 리스트'!B:B,MATCH(B60,'기사 리스트'!M:M,0)))</f>
        <v/>
      </c>
      <c r="E60" s="33" t="str">
        <f>IFERROR(IF(D60="","",VLOOKUP(RIGHT(VLOOKUP(D60,'기사 리스트'!B:C,2,FALSE),LEN(VLOOKUP(D60,'기사 리스트'!B:C,2,FALSE))-22),기사별유입!A:E,3,FALSE)),0)</f>
        <v/>
      </c>
      <c r="F60" s="33" t="str">
        <f>IFERROR(IF(D60="","",VLOOKUP(RIGHT(VLOOKUP(D60,'기사 리스트'!B:C,2,FALSE),LEN(VLOOKUP(D60,'기사 리스트'!B:C,2,FALSE))-22),기사별유입!A:E,2,FALSE)),0)</f>
        <v/>
      </c>
      <c r="G60" s="35" t="str">
        <f t="shared" si="0"/>
        <v/>
      </c>
      <c r="H60" s="35" t="str">
        <f t="shared" si="1"/>
        <v/>
      </c>
      <c r="J60" s="34"/>
    </row>
    <row r="61" spans="2:10">
      <c r="B61" s="36">
        <v>59</v>
      </c>
      <c r="C61" s="37" t="str">
        <f>IF(D61="","",INDEX('기사 리스트'!A:A,MATCH(B61,'기사 리스트'!M:M,0)))</f>
        <v/>
      </c>
      <c r="D61" s="32" t="str">
        <f>IF(B61&gt;MAX('기사 리스트'!M:M),"",INDEX('기사 리스트'!B:B,MATCH(B61,'기사 리스트'!M:M,0)))</f>
        <v/>
      </c>
      <c r="E61" s="33" t="str">
        <f>IFERROR(IF(D61="","",VLOOKUP(RIGHT(VLOOKUP(D61,'기사 리스트'!B:C,2,FALSE),LEN(VLOOKUP(D61,'기사 리스트'!B:C,2,FALSE))-22),기사별유입!A:E,3,FALSE)),0)</f>
        <v/>
      </c>
      <c r="F61" s="33" t="str">
        <f>IFERROR(IF(D61="","",VLOOKUP(RIGHT(VLOOKUP(D61,'기사 리스트'!B:C,2,FALSE),LEN(VLOOKUP(D61,'기사 리스트'!B:C,2,FALSE))-22),기사별유입!A:E,2,FALSE)),0)</f>
        <v/>
      </c>
      <c r="G61" s="35" t="str">
        <f t="shared" si="0"/>
        <v/>
      </c>
      <c r="H61" s="35" t="str">
        <f t="shared" si="1"/>
        <v/>
      </c>
      <c r="J61" s="34"/>
    </row>
    <row r="62" spans="2:10">
      <c r="B62" s="36">
        <v>60</v>
      </c>
      <c r="C62" s="37" t="str">
        <f>IF(D62="","",INDEX('기사 리스트'!A:A,MATCH(B62,'기사 리스트'!M:M,0)))</f>
        <v/>
      </c>
      <c r="D62" s="32" t="str">
        <f>IF(B62&gt;MAX('기사 리스트'!M:M),"",INDEX('기사 리스트'!B:B,MATCH(B62,'기사 리스트'!M:M,0)))</f>
        <v/>
      </c>
      <c r="E62" s="33" t="str">
        <f>IFERROR(IF(D62="","",VLOOKUP(RIGHT(VLOOKUP(D62,'기사 리스트'!B:C,2,FALSE),LEN(VLOOKUP(D62,'기사 리스트'!B:C,2,FALSE))-22),기사별유입!A:E,3,FALSE)),0)</f>
        <v/>
      </c>
      <c r="F62" s="33" t="str">
        <f>IFERROR(IF(D62="","",VLOOKUP(RIGHT(VLOOKUP(D62,'기사 리스트'!B:C,2,FALSE),LEN(VLOOKUP(D62,'기사 리스트'!B:C,2,FALSE))-22),기사별유입!A:E,2,FALSE)),0)</f>
        <v/>
      </c>
      <c r="G62" s="35" t="str">
        <f t="shared" si="0"/>
        <v/>
      </c>
      <c r="H62" s="35" t="str">
        <f t="shared" si="1"/>
        <v/>
      </c>
      <c r="J62" s="34"/>
    </row>
    <row r="63" spans="2:10">
      <c r="B63" s="36">
        <v>61</v>
      </c>
      <c r="C63" s="37" t="str">
        <f>IF(D63="","",INDEX('기사 리스트'!A:A,MATCH(B63,'기사 리스트'!M:M,0)))</f>
        <v/>
      </c>
      <c r="D63" s="32" t="str">
        <f>IF(B63&gt;MAX('기사 리스트'!M:M),"",INDEX('기사 리스트'!B:B,MATCH(B63,'기사 리스트'!M:M,0)))</f>
        <v/>
      </c>
      <c r="E63" s="33" t="str">
        <f>IFERROR(IF(D63="","",VLOOKUP(RIGHT(VLOOKUP(D63,'기사 리스트'!B:C,2,FALSE),LEN(VLOOKUP(D63,'기사 리스트'!B:C,2,FALSE))-22),기사별유입!A:E,3,FALSE)),0)</f>
        <v/>
      </c>
      <c r="F63" s="33" t="str">
        <f>IFERROR(IF(D63="","",VLOOKUP(RIGHT(VLOOKUP(D63,'기사 리스트'!B:C,2,FALSE),LEN(VLOOKUP(D63,'기사 리스트'!B:C,2,FALSE))-22),기사별유입!A:E,2,FALSE)),0)</f>
        <v/>
      </c>
      <c r="G63" s="35" t="str">
        <f t="shared" si="0"/>
        <v/>
      </c>
      <c r="H63" s="35" t="str">
        <f t="shared" si="1"/>
        <v/>
      </c>
      <c r="J63" s="34"/>
    </row>
    <row r="64" spans="2:10">
      <c r="B64" s="36">
        <v>62</v>
      </c>
      <c r="C64" s="37" t="str">
        <f>IF(D64="","",INDEX('기사 리스트'!A:A,MATCH(B64,'기사 리스트'!M:M,0)))</f>
        <v/>
      </c>
      <c r="D64" s="32" t="str">
        <f>IF(B64&gt;MAX('기사 리스트'!M:M),"",INDEX('기사 리스트'!B:B,MATCH(B64,'기사 리스트'!M:M,0)))</f>
        <v/>
      </c>
      <c r="E64" s="33" t="str">
        <f>IFERROR(IF(D64="","",VLOOKUP(RIGHT(VLOOKUP(D64,'기사 리스트'!B:C,2,FALSE),LEN(VLOOKUP(D64,'기사 리스트'!B:C,2,FALSE))-22),기사별유입!A:E,3,FALSE)),0)</f>
        <v/>
      </c>
      <c r="F64" s="33" t="str">
        <f>IFERROR(IF(D64="","",VLOOKUP(RIGHT(VLOOKUP(D64,'기사 리스트'!B:C,2,FALSE),LEN(VLOOKUP(D64,'기사 리스트'!B:C,2,FALSE))-22),기사별유입!A:E,2,FALSE)),0)</f>
        <v/>
      </c>
      <c r="G64" s="35" t="str">
        <f t="shared" si="0"/>
        <v/>
      </c>
      <c r="H64" s="35" t="str">
        <f t="shared" si="1"/>
        <v/>
      </c>
      <c r="J64" s="34"/>
    </row>
    <row r="65" spans="2:10">
      <c r="B65" s="36">
        <v>63</v>
      </c>
      <c r="C65" s="37" t="str">
        <f>IF(D65="","",INDEX('기사 리스트'!A:A,MATCH(B65,'기사 리스트'!M:M,0)))</f>
        <v/>
      </c>
      <c r="D65" s="32" t="str">
        <f>IF(B65&gt;MAX('기사 리스트'!M:M),"",INDEX('기사 리스트'!B:B,MATCH(B65,'기사 리스트'!M:M,0)))</f>
        <v/>
      </c>
      <c r="E65" s="33" t="str">
        <f>IFERROR(IF(D65="","",VLOOKUP(RIGHT(VLOOKUP(D65,'기사 리스트'!B:C,2,FALSE),LEN(VLOOKUP(D65,'기사 리스트'!B:C,2,FALSE))-22),기사별유입!A:E,3,FALSE)),0)</f>
        <v/>
      </c>
      <c r="F65" s="33" t="str">
        <f>IFERROR(IF(D65="","",VLOOKUP(RIGHT(VLOOKUP(D65,'기사 리스트'!B:C,2,FALSE),LEN(VLOOKUP(D65,'기사 리스트'!B:C,2,FALSE))-22),기사별유입!A:E,2,FALSE)),0)</f>
        <v/>
      </c>
      <c r="G65" s="35" t="str">
        <f t="shared" si="0"/>
        <v/>
      </c>
      <c r="H65" s="35" t="str">
        <f t="shared" si="1"/>
        <v/>
      </c>
      <c r="J65" s="34"/>
    </row>
    <row r="66" spans="2:10">
      <c r="B66" s="36">
        <v>64</v>
      </c>
      <c r="C66" s="37" t="str">
        <f>IF(D66="","",INDEX('기사 리스트'!A:A,MATCH(B66,'기사 리스트'!M:M,0)))</f>
        <v/>
      </c>
      <c r="D66" s="32" t="str">
        <f>IF(B66&gt;MAX('기사 리스트'!M:M),"",INDEX('기사 리스트'!B:B,MATCH(B66,'기사 리스트'!M:M,0)))</f>
        <v/>
      </c>
      <c r="E66" s="33" t="str">
        <f>IFERROR(IF(D66="","",VLOOKUP(RIGHT(VLOOKUP(D66,'기사 리스트'!B:C,2,FALSE),LEN(VLOOKUP(D66,'기사 리스트'!B:C,2,FALSE))-22),기사별유입!A:E,3,FALSE)),0)</f>
        <v/>
      </c>
      <c r="F66" s="33" t="str">
        <f>IFERROR(IF(D66="","",VLOOKUP(RIGHT(VLOOKUP(D66,'기사 리스트'!B:C,2,FALSE),LEN(VLOOKUP(D66,'기사 리스트'!B:C,2,FALSE))-22),기사별유입!A:E,2,FALSE)),0)</f>
        <v/>
      </c>
      <c r="G66" s="35" t="str">
        <f t="shared" si="0"/>
        <v/>
      </c>
      <c r="H66" s="35" t="str">
        <f t="shared" si="1"/>
        <v/>
      </c>
      <c r="J66" s="34"/>
    </row>
    <row r="67" spans="2:10">
      <c r="B67" s="36">
        <v>65</v>
      </c>
      <c r="C67" s="37" t="str">
        <f>IF(D67="","",INDEX('기사 리스트'!A:A,MATCH(B67,'기사 리스트'!M:M,0)))</f>
        <v/>
      </c>
      <c r="D67" s="32" t="str">
        <f>IF(B67&gt;MAX('기사 리스트'!M:M),"",INDEX('기사 리스트'!B:B,MATCH(B67,'기사 리스트'!M:M,0)))</f>
        <v/>
      </c>
      <c r="E67" s="33" t="str">
        <f>IFERROR(IF(D67="","",VLOOKUP(RIGHT(VLOOKUP(D67,'기사 리스트'!B:C,2,FALSE),LEN(VLOOKUP(D67,'기사 리스트'!B:C,2,FALSE))-22),기사별유입!A:E,3,FALSE)),0)</f>
        <v/>
      </c>
      <c r="F67" s="33" t="str">
        <f>IFERROR(IF(D67="","",VLOOKUP(RIGHT(VLOOKUP(D67,'기사 리스트'!B:C,2,FALSE),LEN(VLOOKUP(D67,'기사 리스트'!B:C,2,FALSE))-22),기사별유입!A:E,2,FALSE)),0)</f>
        <v/>
      </c>
      <c r="G67" s="35" t="str">
        <f t="shared" si="0"/>
        <v/>
      </c>
      <c r="H67" s="35" t="str">
        <f t="shared" si="1"/>
        <v/>
      </c>
      <c r="J67" s="34"/>
    </row>
    <row r="68" spans="2:10">
      <c r="B68" s="36">
        <v>66</v>
      </c>
      <c r="C68" s="37" t="str">
        <f>IF(D68="","",INDEX('기사 리스트'!A:A,MATCH(B68,'기사 리스트'!M:M,0)))</f>
        <v/>
      </c>
      <c r="D68" s="32" t="str">
        <f>IF(B68&gt;MAX('기사 리스트'!M:M),"",INDEX('기사 리스트'!B:B,MATCH(B68,'기사 리스트'!M:M,0)))</f>
        <v/>
      </c>
      <c r="E68" s="33" t="str">
        <f>IFERROR(IF(D68="","",VLOOKUP(RIGHT(VLOOKUP(D68,'기사 리스트'!B:C,2,FALSE),LEN(VLOOKUP(D68,'기사 리스트'!B:C,2,FALSE))-22),기사별유입!A:E,3,FALSE)),0)</f>
        <v/>
      </c>
      <c r="F68" s="33" t="str">
        <f>IFERROR(IF(D68="","",VLOOKUP(RIGHT(VLOOKUP(D68,'기사 리스트'!B:C,2,FALSE),LEN(VLOOKUP(D68,'기사 리스트'!B:C,2,FALSE))-22),기사별유입!A:E,2,FALSE)),0)</f>
        <v/>
      </c>
      <c r="G68" s="35" t="str">
        <f t="shared" ref="G68:G102" si="2">IFERROR(E68/_xlfn.DAYS(EOMONTH(C68,0),C68-1),"")</f>
        <v/>
      </c>
      <c r="H68" s="35" t="str">
        <f t="shared" ref="H68:H102" si="3">IFERROR(F68/_xlfn.DAYS(EOMONTH(C68,0),C68-1),"")</f>
        <v/>
      </c>
      <c r="J68" s="34"/>
    </row>
    <row r="69" spans="2:10">
      <c r="B69" s="36">
        <v>67</v>
      </c>
      <c r="C69" s="37" t="str">
        <f>IF(D69="","",INDEX('기사 리스트'!A:A,MATCH(B69,'기사 리스트'!M:M,0)))</f>
        <v/>
      </c>
      <c r="D69" s="32" t="str">
        <f>IF(B69&gt;MAX('기사 리스트'!M:M),"",INDEX('기사 리스트'!B:B,MATCH(B69,'기사 리스트'!M:M,0)))</f>
        <v/>
      </c>
      <c r="E69" s="33" t="str">
        <f>IFERROR(IF(D69="","",VLOOKUP(RIGHT(VLOOKUP(D69,'기사 리스트'!B:C,2,FALSE),LEN(VLOOKUP(D69,'기사 리스트'!B:C,2,FALSE))-22),기사별유입!A:E,3,FALSE)),0)</f>
        <v/>
      </c>
      <c r="F69" s="33" t="str">
        <f>IFERROR(IF(D69="","",VLOOKUP(RIGHT(VLOOKUP(D69,'기사 리스트'!B:C,2,FALSE),LEN(VLOOKUP(D69,'기사 리스트'!B:C,2,FALSE))-22),기사별유입!A:E,2,FALSE)),0)</f>
        <v/>
      </c>
      <c r="G69" s="35" t="str">
        <f t="shared" si="2"/>
        <v/>
      </c>
      <c r="H69" s="35" t="str">
        <f t="shared" si="3"/>
        <v/>
      </c>
      <c r="J69" s="34"/>
    </row>
    <row r="70" spans="2:10">
      <c r="B70" s="36">
        <v>68</v>
      </c>
      <c r="C70" s="37" t="str">
        <f>IF(D70="","",INDEX('기사 리스트'!A:A,MATCH(B70,'기사 리스트'!M:M,0)))</f>
        <v/>
      </c>
      <c r="D70" s="32" t="str">
        <f>IF(B70&gt;MAX('기사 리스트'!M:M),"",INDEX('기사 리스트'!B:B,MATCH(B70,'기사 리스트'!M:M,0)))</f>
        <v/>
      </c>
      <c r="E70" s="33" t="str">
        <f>IFERROR(IF(D70="","",VLOOKUP(RIGHT(VLOOKUP(D70,'기사 리스트'!B:C,2,FALSE),LEN(VLOOKUP(D70,'기사 리스트'!B:C,2,FALSE))-22),기사별유입!A:E,3,FALSE)),0)</f>
        <v/>
      </c>
      <c r="F70" s="33" t="str">
        <f>IFERROR(IF(D70="","",VLOOKUP(RIGHT(VLOOKUP(D70,'기사 리스트'!B:C,2,FALSE),LEN(VLOOKUP(D70,'기사 리스트'!B:C,2,FALSE))-22),기사별유입!A:E,2,FALSE)),0)</f>
        <v/>
      </c>
      <c r="G70" s="35" t="str">
        <f t="shared" si="2"/>
        <v/>
      </c>
      <c r="H70" s="35" t="str">
        <f t="shared" si="3"/>
        <v/>
      </c>
      <c r="J70" s="34"/>
    </row>
    <row r="71" spans="2:10">
      <c r="B71" s="36">
        <v>69</v>
      </c>
      <c r="C71" s="37" t="str">
        <f>IF(D71="","",INDEX('기사 리스트'!A:A,MATCH(B71,'기사 리스트'!M:M,0)))</f>
        <v/>
      </c>
      <c r="D71" s="32" t="str">
        <f>IF(B71&gt;MAX('기사 리스트'!M:M),"",INDEX('기사 리스트'!B:B,MATCH(B71,'기사 리스트'!M:M,0)))</f>
        <v/>
      </c>
      <c r="E71" s="33" t="str">
        <f>IFERROR(IF(D71="","",VLOOKUP(RIGHT(VLOOKUP(D71,'기사 리스트'!B:C,2,FALSE),LEN(VLOOKUP(D71,'기사 리스트'!B:C,2,FALSE))-22),기사별유입!A:E,3,FALSE)),0)</f>
        <v/>
      </c>
      <c r="F71" s="33" t="str">
        <f>IFERROR(IF(D71="","",VLOOKUP(RIGHT(VLOOKUP(D71,'기사 리스트'!B:C,2,FALSE),LEN(VLOOKUP(D71,'기사 리스트'!B:C,2,FALSE))-22),기사별유입!A:E,2,FALSE)),0)</f>
        <v/>
      </c>
      <c r="G71" s="35" t="str">
        <f t="shared" si="2"/>
        <v/>
      </c>
      <c r="H71" s="35" t="str">
        <f t="shared" si="3"/>
        <v/>
      </c>
      <c r="J71" s="34"/>
    </row>
    <row r="72" spans="2:10">
      <c r="B72" s="36">
        <v>70</v>
      </c>
      <c r="C72" s="37" t="str">
        <f>IF(D72="","",INDEX('기사 리스트'!A:A,MATCH(B72,'기사 리스트'!M:M,0)))</f>
        <v/>
      </c>
      <c r="D72" s="32" t="str">
        <f>IF(B72&gt;MAX('기사 리스트'!M:M),"",INDEX('기사 리스트'!B:B,MATCH(B72,'기사 리스트'!M:M,0)))</f>
        <v/>
      </c>
      <c r="E72" s="33" t="str">
        <f>IFERROR(IF(D72="","",VLOOKUP(RIGHT(VLOOKUP(D72,'기사 리스트'!B:C,2,FALSE),LEN(VLOOKUP(D72,'기사 리스트'!B:C,2,FALSE))-22),기사별유입!A:E,3,FALSE)),0)</f>
        <v/>
      </c>
      <c r="F72" s="33" t="str">
        <f>IFERROR(IF(D72="","",VLOOKUP(RIGHT(VLOOKUP(D72,'기사 리스트'!B:C,2,FALSE),LEN(VLOOKUP(D72,'기사 리스트'!B:C,2,FALSE))-22),기사별유입!A:E,2,FALSE)),0)</f>
        <v/>
      </c>
      <c r="G72" s="35" t="str">
        <f t="shared" si="2"/>
        <v/>
      </c>
      <c r="H72" s="35" t="str">
        <f t="shared" si="3"/>
        <v/>
      </c>
      <c r="J72" s="34"/>
    </row>
    <row r="73" spans="2:10">
      <c r="B73" s="36">
        <v>71</v>
      </c>
      <c r="C73" s="37" t="str">
        <f>IF(D73="","",INDEX('기사 리스트'!A:A,MATCH(B73,'기사 리스트'!M:M,0)))</f>
        <v/>
      </c>
      <c r="D73" s="32" t="str">
        <f>IF(B73&gt;MAX('기사 리스트'!M:M),"",INDEX('기사 리스트'!B:B,MATCH(B73,'기사 리스트'!M:M,0)))</f>
        <v/>
      </c>
      <c r="E73" s="33" t="str">
        <f>IFERROR(IF(D73="","",VLOOKUP(RIGHT(VLOOKUP(D73,'기사 리스트'!B:C,2,FALSE),LEN(VLOOKUP(D73,'기사 리스트'!B:C,2,FALSE))-22),기사별유입!A:E,3,FALSE)),0)</f>
        <v/>
      </c>
      <c r="F73" s="33" t="str">
        <f>IFERROR(IF(D73="","",VLOOKUP(RIGHT(VLOOKUP(D73,'기사 리스트'!B:C,2,FALSE),LEN(VLOOKUP(D73,'기사 리스트'!B:C,2,FALSE))-22),기사별유입!A:E,2,FALSE)),0)</f>
        <v/>
      </c>
      <c r="G73" s="35" t="str">
        <f t="shared" si="2"/>
        <v/>
      </c>
      <c r="H73" s="35" t="str">
        <f t="shared" si="3"/>
        <v/>
      </c>
      <c r="J73" s="34"/>
    </row>
    <row r="74" spans="2:10">
      <c r="B74" s="36">
        <v>72</v>
      </c>
      <c r="C74" s="37" t="str">
        <f>IF(D74="","",INDEX('기사 리스트'!A:A,MATCH(B74,'기사 리스트'!M:M,0)))</f>
        <v/>
      </c>
      <c r="D74" s="32" t="str">
        <f>IF(B74&gt;MAX('기사 리스트'!M:M),"",INDEX('기사 리스트'!B:B,MATCH(B74,'기사 리스트'!M:M,0)))</f>
        <v/>
      </c>
      <c r="E74" s="33" t="str">
        <f>IFERROR(IF(D74="","",VLOOKUP(RIGHT(VLOOKUP(D74,'기사 리스트'!B:C,2,FALSE),LEN(VLOOKUP(D74,'기사 리스트'!B:C,2,FALSE))-22),기사별유입!A:E,3,FALSE)),0)</f>
        <v/>
      </c>
      <c r="F74" s="33" t="str">
        <f>IFERROR(IF(D74="","",VLOOKUP(RIGHT(VLOOKUP(D74,'기사 리스트'!B:C,2,FALSE),LEN(VLOOKUP(D74,'기사 리스트'!B:C,2,FALSE))-22),기사별유입!A:E,2,FALSE)),0)</f>
        <v/>
      </c>
      <c r="G74" s="35" t="str">
        <f t="shared" si="2"/>
        <v/>
      </c>
      <c r="H74" s="35" t="str">
        <f t="shared" si="3"/>
        <v/>
      </c>
      <c r="J74" s="34"/>
    </row>
    <row r="75" spans="2:10">
      <c r="B75" s="36">
        <v>73</v>
      </c>
      <c r="C75" s="37" t="str">
        <f>IF(D75="","",INDEX('기사 리스트'!A:A,MATCH(B75,'기사 리스트'!M:M,0)))</f>
        <v/>
      </c>
      <c r="D75" s="32" t="str">
        <f>IF(B75&gt;MAX('기사 리스트'!M:M),"",INDEX('기사 리스트'!B:B,MATCH(B75,'기사 리스트'!M:M,0)))</f>
        <v/>
      </c>
      <c r="E75" s="33" t="str">
        <f>IFERROR(IF(D75="","",VLOOKUP(RIGHT(VLOOKUP(D75,'기사 리스트'!B:C,2,FALSE),LEN(VLOOKUP(D75,'기사 리스트'!B:C,2,FALSE))-22),기사별유입!A:E,3,FALSE)),0)</f>
        <v/>
      </c>
      <c r="F75" s="33" t="str">
        <f>IFERROR(IF(D75="","",VLOOKUP(RIGHT(VLOOKUP(D75,'기사 리스트'!B:C,2,FALSE),LEN(VLOOKUP(D75,'기사 리스트'!B:C,2,FALSE))-22),기사별유입!A:E,2,FALSE)),0)</f>
        <v/>
      </c>
      <c r="G75" s="35" t="str">
        <f t="shared" si="2"/>
        <v/>
      </c>
      <c r="H75" s="35" t="str">
        <f t="shared" si="3"/>
        <v/>
      </c>
      <c r="J75" s="34"/>
    </row>
    <row r="76" spans="2:10">
      <c r="B76" s="36">
        <v>74</v>
      </c>
      <c r="C76" s="37" t="str">
        <f>IF(D76="","",INDEX('기사 리스트'!A:A,MATCH(B76,'기사 리스트'!M:M,0)))</f>
        <v/>
      </c>
      <c r="D76" s="32" t="str">
        <f>IF(B76&gt;MAX('기사 리스트'!M:M),"",INDEX('기사 리스트'!B:B,MATCH(B76,'기사 리스트'!M:M,0)))</f>
        <v/>
      </c>
      <c r="E76" s="33" t="str">
        <f>IFERROR(IF(D76="","",VLOOKUP(RIGHT(VLOOKUP(D76,'기사 리스트'!B:C,2,FALSE),LEN(VLOOKUP(D76,'기사 리스트'!B:C,2,FALSE))-22),기사별유입!A:E,3,FALSE)),0)</f>
        <v/>
      </c>
      <c r="F76" s="33" t="str">
        <f>IFERROR(IF(D76="","",VLOOKUP(RIGHT(VLOOKUP(D76,'기사 리스트'!B:C,2,FALSE),LEN(VLOOKUP(D76,'기사 리스트'!B:C,2,FALSE))-22),기사별유입!A:E,2,FALSE)),0)</f>
        <v/>
      </c>
      <c r="G76" s="35" t="str">
        <f t="shared" si="2"/>
        <v/>
      </c>
      <c r="H76" s="35" t="str">
        <f t="shared" si="3"/>
        <v/>
      </c>
      <c r="J76" s="34"/>
    </row>
    <row r="77" spans="2:10">
      <c r="B77" s="36">
        <v>75</v>
      </c>
      <c r="C77" s="37" t="str">
        <f>IF(D77="","",INDEX('기사 리스트'!A:A,MATCH(B77,'기사 리스트'!M:M,0)))</f>
        <v/>
      </c>
      <c r="D77" s="32" t="str">
        <f>IF(B77&gt;MAX('기사 리스트'!M:M),"",INDEX('기사 리스트'!B:B,MATCH(B77,'기사 리스트'!M:M,0)))</f>
        <v/>
      </c>
      <c r="E77" s="33" t="str">
        <f>IFERROR(IF(D77="","",VLOOKUP(RIGHT(VLOOKUP(D77,'기사 리스트'!B:C,2,FALSE),LEN(VLOOKUP(D77,'기사 리스트'!B:C,2,FALSE))-22),기사별유입!A:E,3,FALSE)),0)</f>
        <v/>
      </c>
      <c r="F77" s="33" t="str">
        <f>IFERROR(IF(D77="","",VLOOKUP(RIGHT(VLOOKUP(D77,'기사 리스트'!B:C,2,FALSE),LEN(VLOOKUP(D77,'기사 리스트'!B:C,2,FALSE))-22),기사별유입!A:E,2,FALSE)),0)</f>
        <v/>
      </c>
      <c r="G77" s="35" t="str">
        <f t="shared" si="2"/>
        <v/>
      </c>
      <c r="H77" s="35" t="str">
        <f t="shared" si="3"/>
        <v/>
      </c>
      <c r="J77" s="34"/>
    </row>
    <row r="78" spans="2:10">
      <c r="B78" s="36">
        <v>76</v>
      </c>
      <c r="C78" s="37" t="str">
        <f>IF(D78="","",INDEX('기사 리스트'!A:A,MATCH(B78,'기사 리스트'!M:M,0)))</f>
        <v/>
      </c>
      <c r="D78" s="32" t="str">
        <f>IF(B78&gt;MAX('기사 리스트'!M:M),"",INDEX('기사 리스트'!B:B,MATCH(B78,'기사 리스트'!M:M,0)))</f>
        <v/>
      </c>
      <c r="E78" s="33" t="str">
        <f>IFERROR(IF(D78="","",VLOOKUP(RIGHT(VLOOKUP(D78,'기사 리스트'!B:C,2,FALSE),LEN(VLOOKUP(D78,'기사 리스트'!B:C,2,FALSE))-22),기사별유입!A:E,3,FALSE)),0)</f>
        <v/>
      </c>
      <c r="F78" s="33" t="str">
        <f>IFERROR(IF(D78="","",VLOOKUP(RIGHT(VLOOKUP(D78,'기사 리스트'!B:C,2,FALSE),LEN(VLOOKUP(D78,'기사 리스트'!B:C,2,FALSE))-22),기사별유입!A:E,2,FALSE)),0)</f>
        <v/>
      </c>
      <c r="G78" s="35" t="str">
        <f t="shared" si="2"/>
        <v/>
      </c>
      <c r="H78" s="35" t="str">
        <f t="shared" si="3"/>
        <v/>
      </c>
      <c r="J78" s="34"/>
    </row>
    <row r="79" spans="2:10">
      <c r="B79" s="36">
        <v>77</v>
      </c>
      <c r="C79" s="37" t="str">
        <f>IF(D79="","",INDEX('기사 리스트'!A:A,MATCH(B79,'기사 리스트'!M:M,0)))</f>
        <v/>
      </c>
      <c r="D79" s="32" t="str">
        <f>IF(B79&gt;MAX('기사 리스트'!M:M),"",INDEX('기사 리스트'!B:B,MATCH(B79,'기사 리스트'!M:M,0)))</f>
        <v/>
      </c>
      <c r="E79" s="33" t="str">
        <f>IFERROR(IF(D79="","",VLOOKUP(RIGHT(VLOOKUP(D79,'기사 리스트'!B:C,2,FALSE),LEN(VLOOKUP(D79,'기사 리스트'!B:C,2,FALSE))-22),기사별유입!A:E,3,FALSE)),0)</f>
        <v/>
      </c>
      <c r="F79" s="33" t="str">
        <f>IFERROR(IF(D79="","",VLOOKUP(RIGHT(VLOOKUP(D79,'기사 리스트'!B:C,2,FALSE),LEN(VLOOKUP(D79,'기사 리스트'!B:C,2,FALSE))-22),기사별유입!A:E,2,FALSE)),0)</f>
        <v/>
      </c>
      <c r="G79" s="35" t="str">
        <f t="shared" si="2"/>
        <v/>
      </c>
      <c r="H79" s="35" t="str">
        <f t="shared" si="3"/>
        <v/>
      </c>
      <c r="J79" s="34"/>
    </row>
    <row r="80" spans="2:10">
      <c r="B80" s="36">
        <v>78</v>
      </c>
      <c r="C80" s="37" t="str">
        <f>IF(D80="","",INDEX('기사 리스트'!A:A,MATCH(B80,'기사 리스트'!M:M,0)))</f>
        <v/>
      </c>
      <c r="D80" s="32" t="str">
        <f>IF(B80&gt;MAX('기사 리스트'!M:M),"",INDEX('기사 리스트'!B:B,MATCH(B80,'기사 리스트'!M:M,0)))</f>
        <v/>
      </c>
      <c r="E80" s="33" t="str">
        <f>IFERROR(IF(D80="","",VLOOKUP(RIGHT(VLOOKUP(D80,'기사 리스트'!B:C,2,FALSE),LEN(VLOOKUP(D80,'기사 리스트'!B:C,2,FALSE))-22),기사별유입!A:E,3,FALSE)),0)</f>
        <v/>
      </c>
      <c r="F80" s="33" t="str">
        <f>IFERROR(IF(D80="","",VLOOKUP(RIGHT(VLOOKUP(D80,'기사 리스트'!B:C,2,FALSE),LEN(VLOOKUP(D80,'기사 리스트'!B:C,2,FALSE))-22),기사별유입!A:E,2,FALSE)),0)</f>
        <v/>
      </c>
      <c r="G80" s="35" t="str">
        <f t="shared" si="2"/>
        <v/>
      </c>
      <c r="H80" s="35" t="str">
        <f t="shared" si="3"/>
        <v/>
      </c>
      <c r="J80" s="34"/>
    </row>
    <row r="81" spans="2:10">
      <c r="B81" s="36">
        <v>79</v>
      </c>
      <c r="C81" s="37" t="str">
        <f>IF(D81="","",INDEX('기사 리스트'!A:A,MATCH(B81,'기사 리스트'!M:M,0)))</f>
        <v/>
      </c>
      <c r="D81" s="32" t="str">
        <f>IF(B81&gt;MAX('기사 리스트'!M:M),"",INDEX('기사 리스트'!B:B,MATCH(B81,'기사 리스트'!M:M,0)))</f>
        <v/>
      </c>
      <c r="E81" s="33" t="str">
        <f>IFERROR(IF(D81="","",VLOOKUP(RIGHT(VLOOKUP(D81,'기사 리스트'!B:C,2,FALSE),LEN(VLOOKUP(D81,'기사 리스트'!B:C,2,FALSE))-22),기사별유입!A:E,3,FALSE)),0)</f>
        <v/>
      </c>
      <c r="F81" s="33" t="str">
        <f>IFERROR(IF(D81="","",VLOOKUP(RIGHT(VLOOKUP(D81,'기사 리스트'!B:C,2,FALSE),LEN(VLOOKUP(D81,'기사 리스트'!B:C,2,FALSE))-22),기사별유입!A:E,2,FALSE)),0)</f>
        <v/>
      </c>
      <c r="G81" s="35" t="str">
        <f t="shared" si="2"/>
        <v/>
      </c>
      <c r="H81" s="35" t="str">
        <f t="shared" si="3"/>
        <v/>
      </c>
      <c r="J81" s="34"/>
    </row>
    <row r="82" spans="2:10">
      <c r="B82" s="36">
        <v>80</v>
      </c>
      <c r="C82" s="37" t="str">
        <f>IF(D82="","",INDEX('기사 리스트'!A:A,MATCH(B82,'기사 리스트'!M:M,0)))</f>
        <v/>
      </c>
      <c r="D82" s="32" t="str">
        <f>IF(B82&gt;MAX('기사 리스트'!M:M),"",INDEX('기사 리스트'!B:B,MATCH(B82,'기사 리스트'!M:M,0)))</f>
        <v/>
      </c>
      <c r="E82" s="33" t="str">
        <f>IFERROR(IF(D82="","",VLOOKUP(RIGHT(VLOOKUP(D82,'기사 리스트'!B:C,2,FALSE),LEN(VLOOKUP(D82,'기사 리스트'!B:C,2,FALSE))-22),기사별유입!A:E,3,FALSE)),0)</f>
        <v/>
      </c>
      <c r="F82" s="33" t="str">
        <f>IFERROR(IF(D82="","",VLOOKUP(RIGHT(VLOOKUP(D82,'기사 리스트'!B:C,2,FALSE),LEN(VLOOKUP(D82,'기사 리스트'!B:C,2,FALSE))-22),기사별유입!A:E,2,FALSE)),0)</f>
        <v/>
      </c>
      <c r="G82" s="35" t="str">
        <f t="shared" si="2"/>
        <v/>
      </c>
      <c r="H82" s="35" t="str">
        <f t="shared" si="3"/>
        <v/>
      </c>
      <c r="J82" s="34"/>
    </row>
    <row r="83" spans="2:10">
      <c r="B83" s="36">
        <v>81</v>
      </c>
      <c r="C83" s="37" t="str">
        <f>IF(D83="","",INDEX('기사 리스트'!A:A,MATCH(B83,'기사 리스트'!M:M,0)))</f>
        <v/>
      </c>
      <c r="D83" s="32" t="str">
        <f>IF(B83&gt;MAX('기사 리스트'!M:M),"",INDEX('기사 리스트'!B:B,MATCH(B83,'기사 리스트'!M:M,0)))</f>
        <v/>
      </c>
      <c r="E83" s="33" t="str">
        <f>IFERROR(IF(D83="","",VLOOKUP(RIGHT(VLOOKUP(D83,'기사 리스트'!B:C,2,FALSE),LEN(VLOOKUP(D83,'기사 리스트'!B:C,2,FALSE))-22),기사별유입!A:E,3,FALSE)),0)</f>
        <v/>
      </c>
      <c r="F83" s="33" t="str">
        <f>IFERROR(IF(D83="","",VLOOKUP(RIGHT(VLOOKUP(D83,'기사 리스트'!B:C,2,FALSE),LEN(VLOOKUP(D83,'기사 리스트'!B:C,2,FALSE))-22),기사별유입!A:E,2,FALSE)),0)</f>
        <v/>
      </c>
      <c r="G83" s="35" t="str">
        <f t="shared" si="2"/>
        <v/>
      </c>
      <c r="H83" s="35" t="str">
        <f t="shared" si="3"/>
        <v/>
      </c>
      <c r="J83" s="34"/>
    </row>
    <row r="84" spans="2:10">
      <c r="B84" s="36">
        <v>82</v>
      </c>
      <c r="C84" s="37" t="str">
        <f>IF(D84="","",INDEX('기사 리스트'!A:A,MATCH(B84,'기사 리스트'!M:M,0)))</f>
        <v/>
      </c>
      <c r="D84" s="32" t="str">
        <f>IF(B84&gt;MAX('기사 리스트'!M:M),"",INDEX('기사 리스트'!B:B,MATCH(B84,'기사 리스트'!M:M,0)))</f>
        <v/>
      </c>
      <c r="E84" s="33" t="str">
        <f>IFERROR(IF(D84="","",VLOOKUP(RIGHT(VLOOKUP(D84,'기사 리스트'!B:C,2,FALSE),LEN(VLOOKUP(D84,'기사 리스트'!B:C,2,FALSE))-22),기사별유입!A:E,3,FALSE)),0)</f>
        <v/>
      </c>
      <c r="F84" s="33" t="str">
        <f>IFERROR(IF(D84="","",VLOOKUP(RIGHT(VLOOKUP(D84,'기사 리스트'!B:C,2,FALSE),LEN(VLOOKUP(D84,'기사 리스트'!B:C,2,FALSE))-22),기사별유입!A:E,2,FALSE)),0)</f>
        <v/>
      </c>
      <c r="G84" s="35" t="str">
        <f t="shared" si="2"/>
        <v/>
      </c>
      <c r="H84" s="35" t="str">
        <f t="shared" si="3"/>
        <v/>
      </c>
      <c r="J84" s="34"/>
    </row>
    <row r="85" spans="2:10">
      <c r="B85" s="36">
        <v>83</v>
      </c>
      <c r="C85" s="37" t="str">
        <f>IF(D85="","",INDEX('기사 리스트'!A:A,MATCH(B85,'기사 리스트'!M:M,0)))</f>
        <v/>
      </c>
      <c r="D85" s="32" t="str">
        <f>IF(B85&gt;MAX('기사 리스트'!M:M),"",INDEX('기사 리스트'!B:B,MATCH(B85,'기사 리스트'!M:M,0)))</f>
        <v/>
      </c>
      <c r="E85" s="33" t="str">
        <f>IFERROR(IF(D85="","",VLOOKUP(RIGHT(VLOOKUP(D85,'기사 리스트'!B:C,2,FALSE),LEN(VLOOKUP(D85,'기사 리스트'!B:C,2,FALSE))-22),기사별유입!A:E,3,FALSE)),0)</f>
        <v/>
      </c>
      <c r="F85" s="33" t="str">
        <f>IFERROR(IF(D85="","",VLOOKUP(RIGHT(VLOOKUP(D85,'기사 리스트'!B:C,2,FALSE),LEN(VLOOKUP(D85,'기사 리스트'!B:C,2,FALSE))-22),기사별유입!A:E,2,FALSE)),0)</f>
        <v/>
      </c>
      <c r="G85" s="35" t="str">
        <f t="shared" si="2"/>
        <v/>
      </c>
      <c r="H85" s="35" t="str">
        <f t="shared" si="3"/>
        <v/>
      </c>
      <c r="J85" s="34"/>
    </row>
    <row r="86" spans="2:10">
      <c r="B86" s="36">
        <v>84</v>
      </c>
      <c r="C86" s="37" t="str">
        <f>IF(D86="","",INDEX('기사 리스트'!A:A,MATCH(B86,'기사 리스트'!M:M,0)))</f>
        <v/>
      </c>
      <c r="D86" s="32" t="str">
        <f>IF(B86&gt;MAX('기사 리스트'!M:M),"",INDEX('기사 리스트'!B:B,MATCH(B86,'기사 리스트'!M:M,0)))</f>
        <v/>
      </c>
      <c r="E86" s="33" t="str">
        <f>IFERROR(IF(D86="","",VLOOKUP(RIGHT(VLOOKUP(D86,'기사 리스트'!B:C,2,FALSE),LEN(VLOOKUP(D86,'기사 리스트'!B:C,2,FALSE))-22),기사별유입!A:E,3,FALSE)),0)</f>
        <v/>
      </c>
      <c r="F86" s="33" t="str">
        <f>IFERROR(IF(D86="","",VLOOKUP(RIGHT(VLOOKUP(D86,'기사 리스트'!B:C,2,FALSE),LEN(VLOOKUP(D86,'기사 리스트'!B:C,2,FALSE))-22),기사별유입!A:E,2,FALSE)),0)</f>
        <v/>
      </c>
      <c r="G86" s="35" t="str">
        <f t="shared" si="2"/>
        <v/>
      </c>
      <c r="H86" s="35" t="str">
        <f t="shared" si="3"/>
        <v/>
      </c>
      <c r="J86" s="34"/>
    </row>
    <row r="87" spans="2:10">
      <c r="B87" s="36">
        <v>85</v>
      </c>
      <c r="C87" s="37" t="str">
        <f>IF(D87="","",INDEX('기사 리스트'!A:A,MATCH(B87,'기사 리스트'!M:M,0)))</f>
        <v/>
      </c>
      <c r="D87" s="32" t="str">
        <f>IF(B87&gt;MAX('기사 리스트'!M:M),"",INDEX('기사 리스트'!B:B,MATCH(B87,'기사 리스트'!M:M,0)))</f>
        <v/>
      </c>
      <c r="E87" s="33" t="str">
        <f>IFERROR(IF(D87="","",VLOOKUP(RIGHT(VLOOKUP(D87,'기사 리스트'!B:C,2,FALSE),LEN(VLOOKUP(D87,'기사 리스트'!B:C,2,FALSE))-22),기사별유입!A:E,3,FALSE)),0)</f>
        <v/>
      </c>
      <c r="F87" s="33" t="str">
        <f>IFERROR(IF(D87="","",VLOOKUP(RIGHT(VLOOKUP(D87,'기사 리스트'!B:C,2,FALSE),LEN(VLOOKUP(D87,'기사 리스트'!B:C,2,FALSE))-22),기사별유입!A:E,2,FALSE)),0)</f>
        <v/>
      </c>
      <c r="G87" s="35" t="str">
        <f t="shared" si="2"/>
        <v/>
      </c>
      <c r="H87" s="35" t="str">
        <f t="shared" si="3"/>
        <v/>
      </c>
      <c r="J87" s="34"/>
    </row>
    <row r="88" spans="2:10">
      <c r="B88" s="36">
        <v>86</v>
      </c>
      <c r="C88" s="37" t="str">
        <f>IF(D88="","",INDEX('기사 리스트'!A:A,MATCH(B88,'기사 리스트'!M:M,0)))</f>
        <v/>
      </c>
      <c r="D88" s="32" t="str">
        <f>IF(B88&gt;MAX('기사 리스트'!M:M),"",INDEX('기사 리스트'!B:B,MATCH(B88,'기사 리스트'!M:M,0)))</f>
        <v/>
      </c>
      <c r="E88" s="33" t="str">
        <f>IFERROR(IF(D88="","",VLOOKUP(RIGHT(VLOOKUP(D88,'기사 리스트'!B:C,2,FALSE),LEN(VLOOKUP(D88,'기사 리스트'!B:C,2,FALSE))-22),기사별유입!A:E,3,FALSE)),0)</f>
        <v/>
      </c>
      <c r="F88" s="33" t="str">
        <f>IFERROR(IF(D88="","",VLOOKUP(RIGHT(VLOOKUP(D88,'기사 리스트'!B:C,2,FALSE),LEN(VLOOKUP(D88,'기사 리스트'!B:C,2,FALSE))-22),기사별유입!A:E,2,FALSE)),0)</f>
        <v/>
      </c>
      <c r="G88" s="35" t="str">
        <f t="shared" si="2"/>
        <v/>
      </c>
      <c r="H88" s="35" t="str">
        <f t="shared" si="3"/>
        <v/>
      </c>
      <c r="J88" s="34"/>
    </row>
    <row r="89" spans="2:10">
      <c r="B89" s="36">
        <v>87</v>
      </c>
      <c r="C89" s="37" t="str">
        <f>IF(D89="","",INDEX('기사 리스트'!A:A,MATCH(B89,'기사 리스트'!M:M,0)))</f>
        <v/>
      </c>
      <c r="D89" s="32" t="str">
        <f>IF(B89&gt;MAX('기사 리스트'!M:M),"",INDEX('기사 리스트'!B:B,MATCH(B89,'기사 리스트'!M:M,0)))</f>
        <v/>
      </c>
      <c r="E89" s="33" t="str">
        <f>IFERROR(IF(D89="","",VLOOKUP(RIGHT(VLOOKUP(D89,'기사 리스트'!B:C,2,FALSE),LEN(VLOOKUP(D89,'기사 리스트'!B:C,2,FALSE))-22),기사별유입!A:E,3,FALSE)),0)</f>
        <v/>
      </c>
      <c r="F89" s="33" t="str">
        <f>IFERROR(IF(D89="","",VLOOKUP(RIGHT(VLOOKUP(D89,'기사 리스트'!B:C,2,FALSE),LEN(VLOOKUP(D89,'기사 리스트'!B:C,2,FALSE))-22),기사별유입!A:E,2,FALSE)),0)</f>
        <v/>
      </c>
      <c r="G89" s="35" t="str">
        <f t="shared" si="2"/>
        <v/>
      </c>
      <c r="H89" s="35" t="str">
        <f t="shared" si="3"/>
        <v/>
      </c>
      <c r="J89" s="34"/>
    </row>
    <row r="90" spans="2:10">
      <c r="B90" s="36">
        <v>88</v>
      </c>
      <c r="C90" s="37" t="str">
        <f>IF(D90="","",INDEX('기사 리스트'!A:A,MATCH(B90,'기사 리스트'!M:M,0)))</f>
        <v/>
      </c>
      <c r="D90" s="32" t="str">
        <f>IF(B90&gt;MAX('기사 리스트'!M:M),"",INDEX('기사 리스트'!B:B,MATCH(B90,'기사 리스트'!M:M,0)))</f>
        <v/>
      </c>
      <c r="E90" s="33" t="str">
        <f>IFERROR(IF(D90="","",VLOOKUP(RIGHT(VLOOKUP(D90,'기사 리스트'!B:C,2,FALSE),LEN(VLOOKUP(D90,'기사 리스트'!B:C,2,FALSE))-22),기사별유입!A:E,3,FALSE)),0)</f>
        <v/>
      </c>
      <c r="F90" s="33" t="str">
        <f>IFERROR(IF(D90="","",VLOOKUP(RIGHT(VLOOKUP(D90,'기사 리스트'!B:C,2,FALSE),LEN(VLOOKUP(D90,'기사 리스트'!B:C,2,FALSE))-22),기사별유입!A:E,2,FALSE)),0)</f>
        <v/>
      </c>
      <c r="G90" s="35" t="str">
        <f t="shared" si="2"/>
        <v/>
      </c>
      <c r="H90" s="35" t="str">
        <f t="shared" si="3"/>
        <v/>
      </c>
      <c r="J90" s="34"/>
    </row>
    <row r="91" spans="2:10">
      <c r="B91" s="36">
        <v>89</v>
      </c>
      <c r="C91" s="37" t="str">
        <f>IF(D91="","",INDEX('기사 리스트'!A:A,MATCH(B91,'기사 리스트'!M:M,0)))</f>
        <v/>
      </c>
      <c r="D91" s="32" t="str">
        <f>IF(B91&gt;MAX('기사 리스트'!M:M),"",INDEX('기사 리스트'!B:B,MATCH(B91,'기사 리스트'!M:M,0)))</f>
        <v/>
      </c>
      <c r="E91" s="33" t="str">
        <f>IFERROR(IF(D91="","",VLOOKUP(RIGHT(VLOOKUP(D91,'기사 리스트'!B:C,2,FALSE),LEN(VLOOKUP(D91,'기사 리스트'!B:C,2,FALSE))-22),기사별유입!A:E,3,FALSE)),0)</f>
        <v/>
      </c>
      <c r="F91" s="33" t="str">
        <f>IFERROR(IF(D91="","",VLOOKUP(RIGHT(VLOOKUP(D91,'기사 리스트'!B:C,2,FALSE),LEN(VLOOKUP(D91,'기사 리스트'!B:C,2,FALSE))-22),기사별유입!A:E,2,FALSE)),0)</f>
        <v/>
      </c>
      <c r="G91" s="35" t="str">
        <f t="shared" si="2"/>
        <v/>
      </c>
      <c r="H91" s="35" t="str">
        <f t="shared" si="3"/>
        <v/>
      </c>
      <c r="J91" s="34"/>
    </row>
    <row r="92" spans="2:10">
      <c r="B92" s="36">
        <v>90</v>
      </c>
      <c r="C92" s="37" t="str">
        <f>IF(D92="","",INDEX('기사 리스트'!A:A,MATCH(B92,'기사 리스트'!M:M,0)))</f>
        <v/>
      </c>
      <c r="D92" s="32" t="str">
        <f>IF(B92&gt;MAX('기사 리스트'!M:M),"",INDEX('기사 리스트'!B:B,MATCH(B92,'기사 리스트'!M:M,0)))</f>
        <v/>
      </c>
      <c r="E92" s="33" t="str">
        <f>IFERROR(IF(D92="","",VLOOKUP(RIGHT(VLOOKUP(D92,'기사 리스트'!B:C,2,FALSE),LEN(VLOOKUP(D92,'기사 리스트'!B:C,2,FALSE))-22),기사별유입!A:E,3,FALSE)),0)</f>
        <v/>
      </c>
      <c r="F92" s="33" t="str">
        <f>IFERROR(IF(D92="","",VLOOKUP(RIGHT(VLOOKUP(D92,'기사 리스트'!B:C,2,FALSE),LEN(VLOOKUP(D92,'기사 리스트'!B:C,2,FALSE))-22),기사별유입!A:E,2,FALSE)),0)</f>
        <v/>
      </c>
      <c r="G92" s="35" t="str">
        <f t="shared" si="2"/>
        <v/>
      </c>
      <c r="H92" s="35" t="str">
        <f t="shared" si="3"/>
        <v/>
      </c>
      <c r="J92" s="34"/>
    </row>
    <row r="93" spans="2:10">
      <c r="B93" s="36">
        <v>91</v>
      </c>
      <c r="C93" s="37" t="str">
        <f>IF(D93="","",INDEX('기사 리스트'!A:A,MATCH(B93,'기사 리스트'!M:M,0)))</f>
        <v/>
      </c>
      <c r="D93" s="32" t="str">
        <f>IF(B93&gt;MAX('기사 리스트'!M:M),"",INDEX('기사 리스트'!B:B,MATCH(B93,'기사 리스트'!M:M,0)))</f>
        <v/>
      </c>
      <c r="E93" s="33" t="str">
        <f>IFERROR(IF(D93="","",VLOOKUP(RIGHT(VLOOKUP(D93,'기사 리스트'!B:C,2,FALSE),LEN(VLOOKUP(D93,'기사 리스트'!B:C,2,FALSE))-22),기사별유입!A:E,3,FALSE)),0)</f>
        <v/>
      </c>
      <c r="F93" s="33" t="str">
        <f>IFERROR(IF(D93="","",VLOOKUP(RIGHT(VLOOKUP(D93,'기사 리스트'!B:C,2,FALSE),LEN(VLOOKUP(D93,'기사 리스트'!B:C,2,FALSE))-22),기사별유입!A:E,2,FALSE)),0)</f>
        <v/>
      </c>
      <c r="G93" s="35" t="str">
        <f t="shared" si="2"/>
        <v/>
      </c>
      <c r="H93" s="35" t="str">
        <f t="shared" si="3"/>
        <v/>
      </c>
      <c r="J93" s="34"/>
    </row>
    <row r="94" spans="2:10">
      <c r="B94" s="36">
        <v>92</v>
      </c>
      <c r="C94" s="37" t="str">
        <f>IF(D94="","",INDEX('기사 리스트'!A:A,MATCH(B94,'기사 리스트'!M:M,0)))</f>
        <v/>
      </c>
      <c r="D94" s="32" t="str">
        <f>IF(B94&gt;MAX('기사 리스트'!M:M),"",INDEX('기사 리스트'!B:B,MATCH(B94,'기사 리스트'!M:M,0)))</f>
        <v/>
      </c>
      <c r="E94" s="33" t="str">
        <f>IFERROR(IF(D94="","",VLOOKUP(RIGHT(VLOOKUP(D94,'기사 리스트'!B:C,2,FALSE),LEN(VLOOKUP(D94,'기사 리스트'!B:C,2,FALSE))-22),기사별유입!A:E,3,FALSE)),0)</f>
        <v/>
      </c>
      <c r="F94" s="33" t="str">
        <f>IFERROR(IF(D94="","",VLOOKUP(RIGHT(VLOOKUP(D94,'기사 리스트'!B:C,2,FALSE),LEN(VLOOKUP(D94,'기사 리스트'!B:C,2,FALSE))-22),기사별유입!A:E,2,FALSE)),0)</f>
        <v/>
      </c>
      <c r="G94" s="35" t="str">
        <f t="shared" si="2"/>
        <v/>
      </c>
      <c r="H94" s="35" t="str">
        <f t="shared" si="3"/>
        <v/>
      </c>
      <c r="J94" s="34"/>
    </row>
    <row r="95" spans="2:10">
      <c r="B95" s="36">
        <v>93</v>
      </c>
      <c r="C95" s="37" t="str">
        <f>IF(D95="","",INDEX('기사 리스트'!A:A,MATCH(B95,'기사 리스트'!M:M,0)))</f>
        <v/>
      </c>
      <c r="D95" s="32" t="str">
        <f>IF(B95&gt;MAX('기사 리스트'!M:M),"",INDEX('기사 리스트'!B:B,MATCH(B95,'기사 리스트'!M:M,0)))</f>
        <v/>
      </c>
      <c r="E95" s="33" t="str">
        <f>IFERROR(IF(D95="","",VLOOKUP(RIGHT(VLOOKUP(D95,'기사 리스트'!B:C,2,FALSE),LEN(VLOOKUP(D95,'기사 리스트'!B:C,2,FALSE))-22),기사별유입!A:E,3,FALSE)),0)</f>
        <v/>
      </c>
      <c r="F95" s="33" t="str">
        <f>IFERROR(IF(D95="","",VLOOKUP(RIGHT(VLOOKUP(D95,'기사 리스트'!B:C,2,FALSE),LEN(VLOOKUP(D95,'기사 리스트'!B:C,2,FALSE))-22),기사별유입!A:E,2,FALSE)),0)</f>
        <v/>
      </c>
      <c r="G95" s="35" t="str">
        <f t="shared" si="2"/>
        <v/>
      </c>
      <c r="H95" s="35" t="str">
        <f t="shared" si="3"/>
        <v/>
      </c>
      <c r="J95" s="34"/>
    </row>
    <row r="96" spans="2:10">
      <c r="B96" s="36">
        <v>94</v>
      </c>
      <c r="C96" s="37" t="str">
        <f>IF(D96="","",INDEX('기사 리스트'!A:A,MATCH(B96,'기사 리스트'!M:M,0)))</f>
        <v/>
      </c>
      <c r="D96" s="32" t="str">
        <f>IF(B96&gt;MAX('기사 리스트'!M:M),"",INDEX('기사 리스트'!B:B,MATCH(B96,'기사 리스트'!M:M,0)))</f>
        <v/>
      </c>
      <c r="E96" s="33" t="str">
        <f>IFERROR(IF(D96="","",VLOOKUP(RIGHT(VLOOKUP(D96,'기사 리스트'!B:C,2,FALSE),LEN(VLOOKUP(D96,'기사 리스트'!B:C,2,FALSE))-22),기사별유입!A:E,3,FALSE)),0)</f>
        <v/>
      </c>
      <c r="F96" s="33" t="str">
        <f>IFERROR(IF(D96="","",VLOOKUP(RIGHT(VLOOKUP(D96,'기사 리스트'!B:C,2,FALSE),LEN(VLOOKUP(D96,'기사 리스트'!B:C,2,FALSE))-22),기사별유입!A:E,2,FALSE)),0)</f>
        <v/>
      </c>
      <c r="G96" s="35" t="str">
        <f t="shared" si="2"/>
        <v/>
      </c>
      <c r="H96" s="35" t="str">
        <f t="shared" si="3"/>
        <v/>
      </c>
      <c r="J96" s="34"/>
    </row>
    <row r="97" spans="2:10">
      <c r="B97" s="36">
        <v>95</v>
      </c>
      <c r="C97" s="37" t="str">
        <f>IF(D97="","",INDEX('기사 리스트'!A:A,MATCH(B97,'기사 리스트'!M:M,0)))</f>
        <v/>
      </c>
      <c r="D97" s="32" t="str">
        <f>IF(B97&gt;MAX('기사 리스트'!M:M),"",INDEX('기사 리스트'!B:B,MATCH(B97,'기사 리스트'!M:M,0)))</f>
        <v/>
      </c>
      <c r="E97" s="33" t="str">
        <f>IFERROR(IF(D97="","",VLOOKUP(RIGHT(VLOOKUP(D97,'기사 리스트'!B:C,2,FALSE),LEN(VLOOKUP(D97,'기사 리스트'!B:C,2,FALSE))-22),기사별유입!A:E,3,FALSE)),0)</f>
        <v/>
      </c>
      <c r="F97" s="33" t="str">
        <f>IFERROR(IF(D97="","",VLOOKUP(RIGHT(VLOOKUP(D97,'기사 리스트'!B:C,2,FALSE),LEN(VLOOKUP(D97,'기사 리스트'!B:C,2,FALSE))-22),기사별유입!A:E,2,FALSE)),0)</f>
        <v/>
      </c>
      <c r="G97" s="35" t="str">
        <f t="shared" si="2"/>
        <v/>
      </c>
      <c r="H97" s="35" t="str">
        <f t="shared" si="3"/>
        <v/>
      </c>
      <c r="J97" s="34"/>
    </row>
    <row r="98" spans="2:10">
      <c r="B98" s="36">
        <v>96</v>
      </c>
      <c r="C98" s="37" t="str">
        <f>IF(D98="","",INDEX('기사 리스트'!A:A,MATCH(B98,'기사 리스트'!M:M,0)))</f>
        <v/>
      </c>
      <c r="D98" s="32" t="str">
        <f>IF(B98&gt;MAX('기사 리스트'!M:M),"",INDEX('기사 리스트'!B:B,MATCH(B98,'기사 리스트'!M:M,0)))</f>
        <v/>
      </c>
      <c r="E98" s="33" t="str">
        <f>IFERROR(IF(D98="","",VLOOKUP(RIGHT(VLOOKUP(D98,'기사 리스트'!B:C,2,FALSE),LEN(VLOOKUP(D98,'기사 리스트'!B:C,2,FALSE))-22),기사별유입!A:E,3,FALSE)),0)</f>
        <v/>
      </c>
      <c r="F98" s="33" t="str">
        <f>IFERROR(IF(D98="","",VLOOKUP(RIGHT(VLOOKUP(D98,'기사 리스트'!B:C,2,FALSE),LEN(VLOOKUP(D98,'기사 리스트'!B:C,2,FALSE))-22),기사별유입!A:E,2,FALSE)),0)</f>
        <v/>
      </c>
      <c r="G98" s="35" t="str">
        <f t="shared" si="2"/>
        <v/>
      </c>
      <c r="H98" s="35" t="str">
        <f t="shared" si="3"/>
        <v/>
      </c>
      <c r="J98" s="34"/>
    </row>
    <row r="99" spans="2:10">
      <c r="B99" s="36">
        <v>97</v>
      </c>
      <c r="C99" s="37" t="str">
        <f>IF(D99="","",INDEX('기사 리스트'!A:A,MATCH(B99,'기사 리스트'!M:M,0)))</f>
        <v/>
      </c>
      <c r="D99" s="32" t="str">
        <f>IF(B99&gt;MAX('기사 리스트'!M:M),"",INDEX('기사 리스트'!B:B,MATCH(B99,'기사 리스트'!M:M,0)))</f>
        <v/>
      </c>
      <c r="E99" s="33" t="str">
        <f>IFERROR(IF(D99="","",VLOOKUP(RIGHT(VLOOKUP(D99,'기사 리스트'!B:C,2,FALSE),LEN(VLOOKUP(D99,'기사 리스트'!B:C,2,FALSE))-22),기사별유입!A:E,3,FALSE)),0)</f>
        <v/>
      </c>
      <c r="F99" s="33" t="str">
        <f>IFERROR(IF(D99="","",VLOOKUP(RIGHT(VLOOKUP(D99,'기사 리스트'!B:C,2,FALSE),LEN(VLOOKUP(D99,'기사 리스트'!B:C,2,FALSE))-22),기사별유입!A:E,2,FALSE)),0)</f>
        <v/>
      </c>
      <c r="G99" s="35" t="str">
        <f t="shared" si="2"/>
        <v/>
      </c>
      <c r="H99" s="35" t="str">
        <f t="shared" si="3"/>
        <v/>
      </c>
      <c r="J99" s="34"/>
    </row>
    <row r="100" spans="2:10">
      <c r="B100" s="36">
        <v>98</v>
      </c>
      <c r="C100" s="37" t="str">
        <f>IF(D100="","",INDEX('기사 리스트'!A:A,MATCH(B100,'기사 리스트'!M:M,0)))</f>
        <v/>
      </c>
      <c r="D100" s="32" t="str">
        <f>IF(B100&gt;MAX('기사 리스트'!M:M),"",INDEX('기사 리스트'!B:B,MATCH(B100,'기사 리스트'!M:M,0)))</f>
        <v/>
      </c>
      <c r="E100" s="33" t="str">
        <f>IFERROR(IF(D100="","",VLOOKUP(RIGHT(VLOOKUP(D100,'기사 리스트'!B:C,2,FALSE),LEN(VLOOKUP(D100,'기사 리스트'!B:C,2,FALSE))-22),기사별유입!A:E,3,FALSE)),0)</f>
        <v/>
      </c>
      <c r="F100" s="33" t="str">
        <f>IFERROR(IF(D100="","",VLOOKUP(RIGHT(VLOOKUP(D100,'기사 리스트'!B:C,2,FALSE),LEN(VLOOKUP(D100,'기사 리스트'!B:C,2,FALSE))-22),기사별유입!A:E,2,FALSE)),0)</f>
        <v/>
      </c>
      <c r="G100" s="35" t="str">
        <f t="shared" si="2"/>
        <v/>
      </c>
      <c r="H100" s="35" t="str">
        <f t="shared" si="3"/>
        <v/>
      </c>
      <c r="J100" s="34"/>
    </row>
    <row r="101" spans="2:10">
      <c r="B101" s="36">
        <v>99</v>
      </c>
      <c r="C101" s="37" t="str">
        <f>IF(D101="","",INDEX('기사 리스트'!A:A,MATCH(B101,'기사 리스트'!M:M,0)))</f>
        <v/>
      </c>
      <c r="D101" s="32" t="str">
        <f>IF(B101&gt;MAX('기사 리스트'!M:M),"",INDEX('기사 리스트'!B:B,MATCH(B101,'기사 리스트'!M:M,0)))</f>
        <v/>
      </c>
      <c r="E101" s="33" t="str">
        <f>IFERROR(IF(D101="","",VLOOKUP(RIGHT(VLOOKUP(D101,'기사 리스트'!B:C,2,FALSE),LEN(VLOOKUP(D101,'기사 리스트'!B:C,2,FALSE))-22),기사별유입!A:E,3,FALSE)),0)</f>
        <v/>
      </c>
      <c r="F101" s="33" t="str">
        <f>IFERROR(IF(D101="","",VLOOKUP(RIGHT(VLOOKUP(D101,'기사 리스트'!B:C,2,FALSE),LEN(VLOOKUP(D101,'기사 리스트'!B:C,2,FALSE))-22),기사별유입!A:E,2,FALSE)),0)</f>
        <v/>
      </c>
      <c r="G101" s="35" t="str">
        <f t="shared" si="2"/>
        <v/>
      </c>
      <c r="H101" s="35" t="str">
        <f t="shared" si="3"/>
        <v/>
      </c>
      <c r="J101" s="34"/>
    </row>
    <row r="102" spans="2:10">
      <c r="B102" s="36">
        <v>100</v>
      </c>
      <c r="C102" s="37" t="str">
        <f>IF(D102="","",INDEX('기사 리스트'!A:A,MATCH(B102,'기사 리스트'!M:M,0)))</f>
        <v/>
      </c>
      <c r="D102" s="32" t="str">
        <f>IF(B102&gt;MAX('기사 리스트'!M:M),"",INDEX('기사 리스트'!B:B,MATCH(B102,'기사 리스트'!M:M,0)))</f>
        <v/>
      </c>
      <c r="E102" s="33" t="str">
        <f>IFERROR(IF(D102="","",VLOOKUP(RIGHT(VLOOKUP(D102,'기사 리스트'!B:C,2,FALSE),LEN(VLOOKUP(D102,'기사 리스트'!B:C,2,FALSE))-22),기사별유입!A:E,3,FALSE)),0)</f>
        <v/>
      </c>
      <c r="F102" s="33" t="str">
        <f>IFERROR(IF(D102="","",VLOOKUP(RIGHT(VLOOKUP(D102,'기사 리스트'!B:C,2,FALSE),LEN(VLOOKUP(D102,'기사 리스트'!B:C,2,FALSE))-22),기사별유입!A:E,2,FALSE)),0)</f>
        <v/>
      </c>
      <c r="G102" s="35" t="str">
        <f t="shared" si="2"/>
        <v/>
      </c>
      <c r="H102" s="35" t="str">
        <f t="shared" si="3"/>
        <v/>
      </c>
      <c r="J102" s="34"/>
    </row>
  </sheetData>
  <phoneticPr fontId="1" type="noConversion"/>
  <conditionalFormatting sqref="C3:H102">
    <cfRule type="expression" dxfId="9" priority="1">
      <formula>_xlfn.ISFORMULA(C3)=FALSE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zoomScaleNormal="100" workbookViewId="0">
      <selection activeCell="C3" sqref="C3:D10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s="332" t="s">
        <v>101</v>
      </c>
      <c r="B1" s="332"/>
      <c r="C1" s="332"/>
      <c r="D1" s="332"/>
      <c r="E1" s="332"/>
      <c r="F1" s="332"/>
      <c r="G1" s="332"/>
      <c r="H1" s="332"/>
    </row>
    <row r="2" spans="1:10">
      <c r="A2" s="332"/>
      <c r="B2" s="335" t="s">
        <v>55</v>
      </c>
      <c r="C2" s="335" t="s">
        <v>47</v>
      </c>
      <c r="D2" s="335" t="s">
        <v>56</v>
      </c>
      <c r="E2" s="335" t="s">
        <v>57</v>
      </c>
      <c r="F2" s="335" t="s">
        <v>58</v>
      </c>
      <c r="G2" s="335" t="s">
        <v>59</v>
      </c>
      <c r="H2" s="335" t="s">
        <v>60</v>
      </c>
    </row>
    <row r="3" spans="1:10">
      <c r="A3" s="332"/>
      <c r="B3" s="265">
        <v>1</v>
      </c>
      <c r="C3" s="266">
        <f>IF(D3="","",INDEX('기사 리스트'!A:A,MATCH(B3,'기사 리스트'!L:L,0)))</f>
        <v>45538</v>
      </c>
      <c r="D3" s="267" t="str">
        <f>IF(B3&gt;MAX('기사 리스트'!L:L),"",HYPERLINK(INDEX('기사 리스트'!C:C,MATCH(B3,'기사 리스트'!L:L,0)),INDEX('기사 리스트'!B:B,MATCH(B3,'기사 리스트'!L:L,0))))</f>
        <v>[사진] SK인천석유화학과 함께하는 우리동네 Culture Plus+ ‘한 여름밤의 콘서트’ 진행</v>
      </c>
      <c r="E3" s="268">
        <f>IFERROR(IF(D3="","",VLOOKUP(RIGHT(VLOOKUP(D3,'기사 리스트'!B:C,2,FALSE),LEN(VLOOKUP(D3,'기사 리스트'!B:C,2,FALSE))-22),기사별유입!A:E,3,FALSE)),0)</f>
        <v>1</v>
      </c>
      <c r="F3" s="268">
        <f>IFERROR(IF(D3="","",VLOOKUP(RIGHT(VLOOKUP(D3,'기사 리스트'!B:C,2,FALSE),LEN(VLOOKUP(D3,'기사 리스트'!B:C,2,FALSE))-22),기사별유입!A:E,2,FALSE)),0)</f>
        <v>1</v>
      </c>
      <c r="G3" s="269">
        <f>IFERROR(E3/_xlfn.DAYS(EOMONTH(C3,0),C3-1),"")</f>
        <v>3.5714285714285712E-2</v>
      </c>
      <c r="H3" s="269">
        <f>IFERROR(F3/_xlfn.DAYS(EOMONTH(C3,0),C3-1),"")</f>
        <v>3.5714285714285712E-2</v>
      </c>
      <c r="J3" s="34"/>
    </row>
    <row r="4" spans="1:10">
      <c r="A4" s="332"/>
      <c r="B4" s="265">
        <v>2</v>
      </c>
      <c r="C4" s="266">
        <f>IF(D4="","",INDEX('기사 리스트'!A:A,MATCH(B4,'기사 리스트'!L:L,0)))</f>
        <v>45539</v>
      </c>
      <c r="D4" s="267" t="str">
        <f>IF(B4&gt;MAX('기사 리스트'!L:L),"",HYPERLINK(INDEX('기사 리스트'!C:C,MATCH(B4,'기사 리스트'!L:L,0)),INDEX('기사 리스트'!B:B,MATCH(B4,'기사 리스트'!L:L,0))))</f>
        <v>[사진] SK이노베이션, 발달장애 아동들과 ‘행복 여정’ 나서</v>
      </c>
      <c r="E4" s="268">
        <f>IFERROR(IF(D4="","",VLOOKUP(RIGHT(VLOOKUP(D4,'기사 리스트'!B:C,2,FALSE),LEN(VLOOKUP(D4,'기사 리스트'!B:C,2,FALSE))-22),기사별유입!A:E,3,FALSE)),0)</f>
        <v>3</v>
      </c>
      <c r="F4" s="268">
        <f>IFERROR(IF(D4="","",VLOOKUP(RIGHT(VLOOKUP(D4,'기사 리스트'!B:C,2,FALSE),LEN(VLOOKUP(D4,'기사 리스트'!B:C,2,FALSE))-22),기사별유입!A:E,2,FALSE)),0)</f>
        <v>4</v>
      </c>
      <c r="G4" s="269">
        <f t="shared" ref="G4:G67" si="0">IFERROR(E4/_xlfn.DAYS(EOMONTH(C4,0),C4-1),"")</f>
        <v>0.1111111111111111</v>
      </c>
      <c r="H4" s="269">
        <f t="shared" ref="H4:H67" si="1">IFERROR(F4/_xlfn.DAYS(EOMONTH(C4,0),C4-1),"")</f>
        <v>0.14814814814814814</v>
      </c>
      <c r="J4" s="34"/>
    </row>
    <row r="5" spans="1:10">
      <c r="A5" s="332"/>
      <c r="B5" s="265">
        <v>3</v>
      </c>
      <c r="C5" s="266">
        <f>IF(D5="","",INDEX('기사 리스트'!A:A,MATCH(B5,'기사 리스트'!L:L,0)))</f>
        <v>45545</v>
      </c>
      <c r="D5" s="267" t="str">
        <f>IF(B5&gt;MAX('기사 리스트'!L:L),"",HYPERLINK(INDEX('기사 리스트'!C:C,MATCH(B5,'기사 리스트'!L:L,0)),INDEX('기사 리스트'!B:B,MATCH(B5,'기사 리스트'!L:L,0))))</f>
        <v>[사진] 한화-SK, ‘불타지 않는 ESS’ 세계최초 개발… “글로벌 친환경 선박시장 공략”</v>
      </c>
      <c r="E5" s="268">
        <f>IFERROR(IF(D5="","",VLOOKUP(RIGHT(VLOOKUP(D5,'기사 리스트'!B:C,2,FALSE),LEN(VLOOKUP(D5,'기사 리스트'!B:C,2,FALSE))-22),기사별유입!A:E,3,FALSE)),0)</f>
        <v>8</v>
      </c>
      <c r="F5" s="268">
        <f>IFERROR(IF(D5="","",VLOOKUP(RIGHT(VLOOKUP(D5,'기사 리스트'!B:C,2,FALSE),LEN(VLOOKUP(D5,'기사 리스트'!B:C,2,FALSE))-22),기사별유입!A:E,2,FALSE)),0)</f>
        <v>10</v>
      </c>
      <c r="G5" s="269">
        <f t="shared" si="0"/>
        <v>0.38095238095238093</v>
      </c>
      <c r="H5" s="269">
        <f t="shared" si="1"/>
        <v>0.47619047619047616</v>
      </c>
      <c r="J5" s="34"/>
    </row>
    <row r="6" spans="1:10">
      <c r="A6" s="332"/>
      <c r="B6" s="265">
        <v>4</v>
      </c>
      <c r="C6" s="266">
        <f>IF(D6="","",INDEX('기사 리스트'!A:A,MATCH(B6,'기사 리스트'!L:L,0)))</f>
        <v>45546</v>
      </c>
      <c r="D6" s="267" t="str">
        <f>IF(B6&gt;MAX('기사 리스트'!L:L),"",HYPERLINK(INDEX('기사 리스트'!C:C,MATCH(B6,'기사 리스트'!L:L,0)),INDEX('기사 리스트'!B:B,MATCH(B6,'기사 리스트'!L:L,0))))</f>
        <v>[사진] SK에너지, 국내 최초 지속가능항공유 전용 생산라인 갖췄다</v>
      </c>
      <c r="E6" s="268">
        <f>IFERROR(IF(D6="","",VLOOKUP(RIGHT(VLOOKUP(D6,'기사 리스트'!B:C,2,FALSE),LEN(VLOOKUP(D6,'기사 리스트'!B:C,2,FALSE))-22),기사별유입!A:E,3,FALSE)),0)</f>
        <v>8</v>
      </c>
      <c r="F6" s="268">
        <f>IFERROR(IF(D6="","",VLOOKUP(RIGHT(VLOOKUP(D6,'기사 리스트'!B:C,2,FALSE),LEN(VLOOKUP(D6,'기사 리스트'!B:C,2,FALSE))-22),기사별유입!A:E,2,FALSE)),0)</f>
        <v>14</v>
      </c>
      <c r="G6" s="269">
        <f t="shared" si="0"/>
        <v>0.4</v>
      </c>
      <c r="H6" s="269">
        <f t="shared" si="1"/>
        <v>0.7</v>
      </c>
      <c r="J6" s="34"/>
    </row>
    <row r="7" spans="1:10">
      <c r="A7" s="332"/>
      <c r="B7" s="265">
        <v>5</v>
      </c>
      <c r="C7" s="266">
        <f>IF(D7="","",INDEX('기사 리스트'!A:A,MATCH(B7,'기사 리스트'!L:L,0)))</f>
        <v>45546</v>
      </c>
      <c r="D7" s="267" t="str">
        <f>IF(B7&gt;MAX('기사 리스트'!L:L),"",HYPERLINK(INDEX('기사 리스트'!C:C,MATCH(B7,'기사 리스트'!L:L,0)),INDEX('기사 리스트'!B:B,MATCH(B7,'기사 리스트'!L:L,0))))</f>
        <v>[사진] SK인천석유화학, 추석 맞이 ‘이웃사랑 나눔 행사’ 진행</v>
      </c>
      <c r="E7" s="268">
        <f>IFERROR(IF(D7="","",VLOOKUP(RIGHT(VLOOKUP(D7,'기사 리스트'!B:C,2,FALSE),LEN(VLOOKUP(D7,'기사 리스트'!B:C,2,FALSE))-22),기사별유입!A:E,3,FALSE)),0)</f>
        <v>1</v>
      </c>
      <c r="F7" s="268">
        <f>IFERROR(IF(D7="","",VLOOKUP(RIGHT(VLOOKUP(D7,'기사 리스트'!B:C,2,FALSE),LEN(VLOOKUP(D7,'기사 리스트'!B:C,2,FALSE))-22),기사별유입!A:E,2,FALSE)),0)</f>
        <v>1</v>
      </c>
      <c r="G7" s="269">
        <f t="shared" si="0"/>
        <v>0.05</v>
      </c>
      <c r="H7" s="269">
        <f t="shared" si="1"/>
        <v>0.05</v>
      </c>
      <c r="J7" s="34"/>
    </row>
    <row r="8" spans="1:10">
      <c r="A8" s="332"/>
      <c r="B8" s="265">
        <v>6</v>
      </c>
      <c r="C8" s="266">
        <f>IF(D8="","",INDEX('기사 리스트'!A:A,MATCH(B8,'기사 리스트'!L:L,0)))</f>
        <v>45553</v>
      </c>
      <c r="D8" s="267" t="str">
        <f>IF(B8&gt;MAX('기사 리스트'!L:L),"",HYPERLINK(INDEX('기사 리스트'!C:C,MATCH(B8,'기사 리스트'!L:L,0)),INDEX('기사 리스트'!B:B,MATCH(B8,'기사 리스트'!L:L,0))))</f>
        <v>[사진] 최태원式 사회문제 해결 플랫폼 ‘울산포럼’ 25일 열린다</v>
      </c>
      <c r="E8" s="268">
        <f>IFERROR(IF(D8="","",VLOOKUP(RIGHT(VLOOKUP(D8,'기사 리스트'!B:C,2,FALSE),LEN(VLOOKUP(D8,'기사 리스트'!B:C,2,FALSE))-22),기사별유입!A:E,3,FALSE)),0)</f>
        <v>1</v>
      </c>
      <c r="F8" s="268">
        <f>IFERROR(IF(D8="","",VLOOKUP(RIGHT(VLOOKUP(D8,'기사 리스트'!B:C,2,FALSE),LEN(VLOOKUP(D8,'기사 리스트'!B:C,2,FALSE))-22),기사별유입!A:E,2,FALSE)),0)</f>
        <v>1</v>
      </c>
      <c r="G8" s="269">
        <f t="shared" si="0"/>
        <v>7.6923076923076927E-2</v>
      </c>
      <c r="H8" s="269">
        <f t="shared" si="1"/>
        <v>7.6923076923076927E-2</v>
      </c>
      <c r="J8" s="34"/>
    </row>
    <row r="9" spans="1:10">
      <c r="A9" s="332"/>
      <c r="B9" s="265">
        <v>7</v>
      </c>
      <c r="C9" s="266">
        <f>IF(D9="","",INDEX('기사 리스트'!A:A,MATCH(B9,'기사 리스트'!L:L,0)))</f>
        <v>45561</v>
      </c>
      <c r="D9" s="267" t="str">
        <f>IF(B9&gt;MAX('기사 리스트'!L:L),"",HYPERLINK(INDEX('기사 리스트'!C:C,MATCH(B9,'기사 리스트'!L:L,0)),INDEX('기사 리스트'!B:B,MATCH(B9,'기사 리스트'!L:L,0))))</f>
        <v>[사진] 최태원 회장, “AI는 개별 기업 아닌 산업 인프라로 구축해야 효율적“</v>
      </c>
      <c r="E9" s="268">
        <f>IFERROR(IF(D9="","",VLOOKUP(RIGHT(VLOOKUP(D9,'기사 리스트'!B:C,2,FALSE),LEN(VLOOKUP(D9,'기사 리스트'!B:C,2,FALSE))-22),기사별유입!A:E,3,FALSE)),0)</f>
        <v>0</v>
      </c>
      <c r="F9" s="268">
        <f>IFERROR(IF(D9="","",VLOOKUP(RIGHT(VLOOKUP(D9,'기사 리스트'!B:C,2,FALSE),LEN(VLOOKUP(D9,'기사 리스트'!B:C,2,FALSE))-22),기사별유입!A:E,2,FALSE)),0)</f>
        <v>0</v>
      </c>
      <c r="G9" s="269">
        <f t="shared" si="0"/>
        <v>0</v>
      </c>
      <c r="H9" s="269">
        <f t="shared" si="1"/>
        <v>0</v>
      </c>
      <c r="J9" s="34"/>
    </row>
    <row r="10" spans="1:10">
      <c r="A10" s="332"/>
      <c r="B10" s="265">
        <v>8</v>
      </c>
      <c r="C10" s="266">
        <f>IF(D10="","",INDEX('기사 리스트'!A:A,MATCH(B10,'기사 리스트'!L:L,0)))</f>
        <v>45564</v>
      </c>
      <c r="D10" s="267" t="str">
        <f>IF(B10&gt;MAX('기사 리스트'!L:L),"",HYPERLINK(INDEX('기사 리스트'!C:C,MATCH(B10,'기사 리스트'!L:L,0)),INDEX('기사 리스트'!B:B,MATCH(B10,'기사 리스트'!L:L,0))))</f>
        <v>[사진] SK이노베이션, AI∙DT 적용 설루션으로 미래 먹거리 확장한다</v>
      </c>
      <c r="E10" s="268">
        <f>IFERROR(IF(D10="","",VLOOKUP(RIGHT(VLOOKUP(D10,'기사 리스트'!B:C,2,FALSE),LEN(VLOOKUP(D10,'기사 리스트'!B:C,2,FALSE))-22),기사별유입!A:E,3,FALSE)),0)</f>
        <v>0</v>
      </c>
      <c r="F10" s="268">
        <f>IFERROR(IF(D10="","",VLOOKUP(RIGHT(VLOOKUP(D10,'기사 리스트'!B:C,2,FALSE),LEN(VLOOKUP(D10,'기사 리스트'!B:C,2,FALSE))-22),기사별유입!A:E,2,FALSE)),0)</f>
        <v>0</v>
      </c>
      <c r="G10" s="269">
        <f t="shared" si="0"/>
        <v>0</v>
      </c>
      <c r="H10" s="269">
        <f t="shared" si="1"/>
        <v>0</v>
      </c>
      <c r="J10" s="34"/>
    </row>
    <row r="11" spans="1:10">
      <c r="A11" s="332"/>
      <c r="B11" s="265">
        <v>9</v>
      </c>
      <c r="C11" s="266" t="str">
        <f>IF(D11="","",INDEX('기사 리스트'!A:A,MATCH(B11,'기사 리스트'!L:L,0)))</f>
        <v/>
      </c>
      <c r="D11" s="267" t="str">
        <f>IF(B11&gt;MAX('기사 리스트'!L:L),"",HYPERLINK(INDEX('기사 리스트'!C:C,MATCH(B11,'기사 리스트'!L:L,0)),INDEX('기사 리스트'!B:B,MATCH(B11,'기사 리스트'!L:L,0))))</f>
        <v/>
      </c>
      <c r="E11" s="268" t="str">
        <f>IFERROR(IF(D11="","",VLOOKUP(RIGHT(VLOOKUP(D11,'기사 리스트'!B:C,2,FALSE),LEN(VLOOKUP(D11,'기사 리스트'!B:C,2,FALSE))-22),기사별유입!A:E,3,FALSE)),0)</f>
        <v/>
      </c>
      <c r="F11" s="268" t="str">
        <f>IFERROR(IF(D11="","",VLOOKUP(RIGHT(VLOOKUP(D11,'기사 리스트'!B:C,2,FALSE),LEN(VLOOKUP(D11,'기사 리스트'!B:C,2,FALSE))-22),기사별유입!A:E,2,FALSE)),0)</f>
        <v/>
      </c>
      <c r="G11" s="269" t="str">
        <f t="shared" si="0"/>
        <v/>
      </c>
      <c r="H11" s="269" t="str">
        <f t="shared" si="1"/>
        <v/>
      </c>
      <c r="J11" s="34"/>
    </row>
    <row r="12" spans="1:10">
      <c r="A12" s="332"/>
      <c r="B12" s="265">
        <v>10</v>
      </c>
      <c r="C12" s="266" t="str">
        <f>IF(D12="","",INDEX('기사 리스트'!A:A,MATCH(B12,'기사 리스트'!L:L,0)))</f>
        <v/>
      </c>
      <c r="D12" s="267" t="str">
        <f>IF(B12&gt;MAX('기사 리스트'!L:L),"",HYPERLINK(INDEX('기사 리스트'!C:C,MATCH(B12,'기사 리스트'!L:L,0)),INDEX('기사 리스트'!B:B,MATCH(B12,'기사 리스트'!L:L,0))))</f>
        <v/>
      </c>
      <c r="E12" s="268" t="str">
        <f>IFERROR(IF(D12="","",VLOOKUP(RIGHT(VLOOKUP(D12,'기사 리스트'!B:C,2,FALSE),LEN(VLOOKUP(D12,'기사 리스트'!B:C,2,FALSE))-22),기사별유입!A:E,3,FALSE)),0)</f>
        <v/>
      </c>
      <c r="F12" s="268" t="str">
        <f>IFERROR(IF(D12="","",VLOOKUP(RIGHT(VLOOKUP(D12,'기사 리스트'!B:C,2,FALSE),LEN(VLOOKUP(D12,'기사 리스트'!B:C,2,FALSE))-22),기사별유입!A:E,2,FALSE)),0)</f>
        <v/>
      </c>
      <c r="G12" s="269" t="str">
        <f t="shared" si="0"/>
        <v/>
      </c>
      <c r="H12" s="269" t="str">
        <f t="shared" si="1"/>
        <v/>
      </c>
      <c r="J12" s="34"/>
    </row>
    <row r="13" spans="1:10">
      <c r="A13" s="332"/>
      <c r="B13" s="265">
        <v>11</v>
      </c>
      <c r="C13" s="266" t="str">
        <f>IF(D13="","",INDEX('기사 리스트'!A:A,MATCH(B13,'기사 리스트'!L:L,0)))</f>
        <v/>
      </c>
      <c r="D13" s="267" t="str">
        <f>IF(B13&gt;MAX('기사 리스트'!L:L),"",HYPERLINK(INDEX('기사 리스트'!C:C,MATCH(B13,'기사 리스트'!L:L,0)),INDEX('기사 리스트'!B:B,MATCH(B13,'기사 리스트'!L:L,0))))</f>
        <v/>
      </c>
      <c r="E13" s="268" t="str">
        <f>IFERROR(IF(D13="","",VLOOKUP(RIGHT(VLOOKUP(D13,'기사 리스트'!B:C,2,FALSE),LEN(VLOOKUP(D13,'기사 리스트'!B:C,2,FALSE))-22),기사별유입!A:E,3,FALSE)),0)</f>
        <v/>
      </c>
      <c r="F13" s="268" t="str">
        <f>IFERROR(IF(D13="","",VLOOKUP(RIGHT(VLOOKUP(D13,'기사 리스트'!B:C,2,FALSE),LEN(VLOOKUP(D13,'기사 리스트'!B:C,2,FALSE))-22),기사별유입!A:E,2,FALSE)),0)</f>
        <v/>
      </c>
      <c r="G13" s="269" t="str">
        <f t="shared" si="0"/>
        <v/>
      </c>
      <c r="H13" s="269" t="str">
        <f t="shared" si="1"/>
        <v/>
      </c>
      <c r="J13" s="34"/>
    </row>
    <row r="14" spans="1:10">
      <c r="A14" s="332"/>
      <c r="B14" s="265">
        <v>12</v>
      </c>
      <c r="C14" s="266" t="str">
        <f>IF(D14="","",INDEX('기사 리스트'!A:A,MATCH(B14,'기사 리스트'!L:L,0)))</f>
        <v/>
      </c>
      <c r="D14" s="267" t="str">
        <f>IF(B14&gt;MAX('기사 리스트'!L:L),"",HYPERLINK(INDEX('기사 리스트'!C:C,MATCH(B14,'기사 리스트'!L:L,0)),INDEX('기사 리스트'!B:B,MATCH(B14,'기사 리스트'!L:L,0))))</f>
        <v/>
      </c>
      <c r="E14" s="268" t="str">
        <f>IFERROR(IF(D14="","",VLOOKUP(RIGHT(VLOOKUP(D14,'기사 리스트'!B:C,2,FALSE),LEN(VLOOKUP(D14,'기사 리스트'!B:C,2,FALSE))-22),기사별유입!A:E,3,FALSE)),0)</f>
        <v/>
      </c>
      <c r="F14" s="268" t="str">
        <f>IFERROR(IF(D14="","",VLOOKUP(RIGHT(VLOOKUP(D14,'기사 리스트'!B:C,2,FALSE),LEN(VLOOKUP(D14,'기사 리스트'!B:C,2,FALSE))-22),기사별유입!A:E,2,FALSE)),0)</f>
        <v/>
      </c>
      <c r="G14" s="269" t="str">
        <f t="shared" si="0"/>
        <v/>
      </c>
      <c r="H14" s="269" t="str">
        <f t="shared" si="1"/>
        <v/>
      </c>
      <c r="J14" s="34"/>
    </row>
    <row r="15" spans="1:10">
      <c r="A15" s="332"/>
      <c r="B15" s="265">
        <v>13</v>
      </c>
      <c r="C15" s="266" t="str">
        <f>IF(D15="","",INDEX('기사 리스트'!A:A,MATCH(B15,'기사 리스트'!L:L,0)))</f>
        <v/>
      </c>
      <c r="D15" s="267" t="str">
        <f>IF(B15&gt;MAX('기사 리스트'!L:L),"",HYPERLINK(INDEX('기사 리스트'!C:C,MATCH(B15,'기사 리스트'!L:L,0)),INDEX('기사 리스트'!B:B,MATCH(B15,'기사 리스트'!L:L,0))))</f>
        <v/>
      </c>
      <c r="E15" s="268" t="str">
        <f>IFERROR(IF(D15="","",VLOOKUP(RIGHT(VLOOKUP(D15,'기사 리스트'!B:C,2,FALSE),LEN(VLOOKUP(D15,'기사 리스트'!B:C,2,FALSE))-22),기사별유입!A:E,3,FALSE)),0)</f>
        <v/>
      </c>
      <c r="F15" s="268" t="str">
        <f>IFERROR(IF(D15="","",VLOOKUP(RIGHT(VLOOKUP(D15,'기사 리스트'!B:C,2,FALSE),LEN(VLOOKUP(D15,'기사 리스트'!B:C,2,FALSE))-22),기사별유입!A:E,2,FALSE)),0)</f>
        <v/>
      </c>
      <c r="G15" s="269" t="str">
        <f t="shared" si="0"/>
        <v/>
      </c>
      <c r="H15" s="269" t="str">
        <f t="shared" si="1"/>
        <v/>
      </c>
      <c r="J15" s="34"/>
    </row>
    <row r="16" spans="1:10">
      <c r="A16" s="332"/>
      <c r="B16" s="265">
        <v>14</v>
      </c>
      <c r="C16" s="266" t="str">
        <f>IF(D16="","",INDEX('기사 리스트'!A:A,MATCH(B16,'기사 리스트'!L:L,0)))</f>
        <v/>
      </c>
      <c r="D16" s="267" t="str">
        <f>IF(B16&gt;MAX('기사 리스트'!L:L),"",HYPERLINK(INDEX('기사 리스트'!C:C,MATCH(B16,'기사 리스트'!L:L,0)),INDEX('기사 리스트'!B:B,MATCH(B16,'기사 리스트'!L:L,0))))</f>
        <v/>
      </c>
      <c r="E16" s="268" t="str">
        <f>IFERROR(IF(D16="","",VLOOKUP(RIGHT(VLOOKUP(D16,'기사 리스트'!B:C,2,FALSE),LEN(VLOOKUP(D16,'기사 리스트'!B:C,2,FALSE))-22),기사별유입!A:E,3,FALSE)),0)</f>
        <v/>
      </c>
      <c r="F16" s="268" t="str">
        <f>IFERROR(IF(D16="","",VLOOKUP(RIGHT(VLOOKUP(D16,'기사 리스트'!B:C,2,FALSE),LEN(VLOOKUP(D16,'기사 리스트'!B:C,2,FALSE))-22),기사별유입!A:E,2,FALSE)),0)</f>
        <v/>
      </c>
      <c r="G16" s="269" t="str">
        <f t="shared" si="0"/>
        <v/>
      </c>
      <c r="H16" s="269" t="str">
        <f t="shared" si="1"/>
        <v/>
      </c>
      <c r="J16" s="34"/>
    </row>
    <row r="17" spans="1:10">
      <c r="A17" s="332"/>
      <c r="B17" s="265">
        <v>15</v>
      </c>
      <c r="C17" s="266" t="str">
        <f>IF(D17="","",INDEX('기사 리스트'!A:A,MATCH(B17,'기사 리스트'!L:L,0)))</f>
        <v/>
      </c>
      <c r="D17" s="267" t="str">
        <f>IF(B17&gt;MAX('기사 리스트'!L:L),"",HYPERLINK(INDEX('기사 리스트'!C:C,MATCH(B17,'기사 리스트'!L:L,0)),INDEX('기사 리스트'!B:B,MATCH(B17,'기사 리스트'!L:L,0))))</f>
        <v/>
      </c>
      <c r="E17" s="268" t="str">
        <f>IFERROR(IF(D17="","",VLOOKUP(RIGHT(VLOOKUP(D17,'기사 리스트'!B:C,2,FALSE),LEN(VLOOKUP(D17,'기사 리스트'!B:C,2,FALSE))-22),기사별유입!A:E,3,FALSE)),0)</f>
        <v/>
      </c>
      <c r="F17" s="268" t="str">
        <f>IFERROR(IF(D17="","",VLOOKUP(RIGHT(VLOOKUP(D17,'기사 리스트'!B:C,2,FALSE),LEN(VLOOKUP(D17,'기사 리스트'!B:C,2,FALSE))-22),기사별유입!A:E,2,FALSE)),0)</f>
        <v/>
      </c>
      <c r="G17" s="269" t="str">
        <f t="shared" si="0"/>
        <v/>
      </c>
      <c r="H17" s="269" t="str">
        <f t="shared" si="1"/>
        <v/>
      </c>
      <c r="J17" s="34"/>
    </row>
    <row r="18" spans="1:10">
      <c r="A18" s="332"/>
      <c r="B18" s="265">
        <v>16</v>
      </c>
      <c r="C18" s="266" t="str">
        <f>IF(D18="","",INDEX('기사 리스트'!A:A,MATCH(B18,'기사 리스트'!L:L,0)))</f>
        <v/>
      </c>
      <c r="D18" s="267" t="str">
        <f>IF(B18&gt;MAX('기사 리스트'!L:L),"",HYPERLINK(INDEX('기사 리스트'!C:C,MATCH(B18,'기사 리스트'!L:L,0)),INDEX('기사 리스트'!B:B,MATCH(B18,'기사 리스트'!L:L,0))))</f>
        <v/>
      </c>
      <c r="E18" s="268" t="str">
        <f>IFERROR(IF(D18="","",VLOOKUP(RIGHT(VLOOKUP(D18,'기사 리스트'!B:C,2,FALSE),LEN(VLOOKUP(D18,'기사 리스트'!B:C,2,FALSE))-22),기사별유입!A:E,3,FALSE)),0)</f>
        <v/>
      </c>
      <c r="F18" s="268" t="str">
        <f>IFERROR(IF(D18="","",VLOOKUP(RIGHT(VLOOKUP(D18,'기사 리스트'!B:C,2,FALSE),LEN(VLOOKUP(D18,'기사 리스트'!B:C,2,FALSE))-22),기사별유입!A:E,2,FALSE)),0)</f>
        <v/>
      </c>
      <c r="G18" s="269" t="str">
        <f t="shared" si="0"/>
        <v/>
      </c>
      <c r="H18" s="269" t="str">
        <f t="shared" si="1"/>
        <v/>
      </c>
      <c r="J18" s="34"/>
    </row>
    <row r="19" spans="1:10">
      <c r="A19" s="332"/>
      <c r="B19" s="265">
        <v>17</v>
      </c>
      <c r="C19" s="266" t="str">
        <f>IF(D19="","",INDEX('기사 리스트'!A:A,MATCH(B19,'기사 리스트'!L:L,0)))</f>
        <v/>
      </c>
      <c r="D19" s="267" t="str">
        <f>IF(B19&gt;MAX('기사 리스트'!L:L),"",HYPERLINK(INDEX('기사 리스트'!C:C,MATCH(B19,'기사 리스트'!L:L,0)),INDEX('기사 리스트'!B:B,MATCH(B19,'기사 리스트'!L:L,0))))</f>
        <v/>
      </c>
      <c r="E19" s="268" t="str">
        <f>IFERROR(IF(D19="","",VLOOKUP(RIGHT(VLOOKUP(D19,'기사 리스트'!B:C,2,FALSE),LEN(VLOOKUP(D19,'기사 리스트'!B:C,2,FALSE))-22),기사별유입!A:E,3,FALSE)),0)</f>
        <v/>
      </c>
      <c r="F19" s="268" t="str">
        <f>IFERROR(IF(D19="","",VLOOKUP(RIGHT(VLOOKUP(D19,'기사 리스트'!B:C,2,FALSE),LEN(VLOOKUP(D19,'기사 리스트'!B:C,2,FALSE))-22),기사별유입!A:E,2,FALSE)),0)</f>
        <v/>
      </c>
      <c r="G19" s="269" t="str">
        <f t="shared" si="0"/>
        <v/>
      </c>
      <c r="H19" s="269" t="str">
        <f t="shared" si="1"/>
        <v/>
      </c>
      <c r="J19" s="34"/>
    </row>
    <row r="20" spans="1:10">
      <c r="A20" s="332"/>
      <c r="B20" s="265">
        <v>18</v>
      </c>
      <c r="C20" s="266" t="str">
        <f>IF(D20="","",INDEX('기사 리스트'!A:A,MATCH(B20,'기사 리스트'!L:L,0)))</f>
        <v/>
      </c>
      <c r="D20" s="267" t="str">
        <f>IF(B20&gt;MAX('기사 리스트'!L:L),"",HYPERLINK(INDEX('기사 리스트'!C:C,MATCH(B20,'기사 리스트'!L:L,0)),INDEX('기사 리스트'!B:B,MATCH(B20,'기사 리스트'!L:L,0))))</f>
        <v/>
      </c>
      <c r="E20" s="268" t="str">
        <f>IFERROR(IF(D20="","",VLOOKUP(RIGHT(VLOOKUP(D20,'기사 리스트'!B:C,2,FALSE),LEN(VLOOKUP(D20,'기사 리스트'!B:C,2,FALSE))-22),기사별유입!A:E,3,FALSE)),0)</f>
        <v/>
      </c>
      <c r="F20" s="268" t="str">
        <f>IFERROR(IF(D20="","",VLOOKUP(RIGHT(VLOOKUP(D20,'기사 리스트'!B:C,2,FALSE),LEN(VLOOKUP(D20,'기사 리스트'!B:C,2,FALSE))-22),기사별유입!A:E,2,FALSE)),0)</f>
        <v/>
      </c>
      <c r="G20" s="269" t="str">
        <f t="shared" si="0"/>
        <v/>
      </c>
      <c r="H20" s="269" t="str">
        <f t="shared" si="1"/>
        <v/>
      </c>
      <c r="J20" s="34"/>
    </row>
    <row r="21" spans="1:10">
      <c r="A21" s="332"/>
      <c r="B21" s="265">
        <v>19</v>
      </c>
      <c r="C21" s="266" t="str">
        <f>IF(D21="","",INDEX('기사 리스트'!A:A,MATCH(B21,'기사 리스트'!L:L,0)))</f>
        <v/>
      </c>
      <c r="D21" s="267" t="str">
        <f>IF(B21&gt;MAX('기사 리스트'!L:L),"",HYPERLINK(INDEX('기사 리스트'!C:C,MATCH(B21,'기사 리스트'!L:L,0)),INDEX('기사 리스트'!B:B,MATCH(B21,'기사 리스트'!L:L,0))))</f>
        <v/>
      </c>
      <c r="E21" s="268" t="str">
        <f>IFERROR(IF(D21="","",VLOOKUP(RIGHT(VLOOKUP(D21,'기사 리스트'!B:C,2,FALSE),LEN(VLOOKUP(D21,'기사 리스트'!B:C,2,FALSE))-22),기사별유입!A:E,3,FALSE)),0)</f>
        <v/>
      </c>
      <c r="F21" s="268" t="str">
        <f>IFERROR(IF(D21="","",VLOOKUP(RIGHT(VLOOKUP(D21,'기사 리스트'!B:C,2,FALSE),LEN(VLOOKUP(D21,'기사 리스트'!B:C,2,FALSE))-22),기사별유입!A:E,2,FALSE)),0)</f>
        <v/>
      </c>
      <c r="G21" s="269" t="str">
        <f t="shared" si="0"/>
        <v/>
      </c>
      <c r="H21" s="269" t="str">
        <f t="shared" si="1"/>
        <v/>
      </c>
      <c r="J21" s="34"/>
    </row>
    <row r="22" spans="1:10">
      <c r="A22" s="332"/>
      <c r="B22" s="265">
        <v>20</v>
      </c>
      <c r="C22" s="266" t="str">
        <f>IF(D22="","",INDEX('기사 리스트'!A:A,MATCH(B22,'기사 리스트'!L:L,0)))</f>
        <v/>
      </c>
      <c r="D22" s="267" t="str">
        <f>IF(B22&gt;MAX('기사 리스트'!L:L),"",HYPERLINK(INDEX('기사 리스트'!C:C,MATCH(B22,'기사 리스트'!L:L,0)),INDEX('기사 리스트'!B:B,MATCH(B22,'기사 리스트'!L:L,0))))</f>
        <v/>
      </c>
      <c r="E22" s="268" t="str">
        <f>IFERROR(IF(D22="","",VLOOKUP(RIGHT(VLOOKUP(D22,'기사 리스트'!B:C,2,FALSE),LEN(VLOOKUP(D22,'기사 리스트'!B:C,2,FALSE))-22),기사별유입!A:E,3,FALSE)),0)</f>
        <v/>
      </c>
      <c r="F22" s="268" t="str">
        <f>IFERROR(IF(D22="","",VLOOKUP(RIGHT(VLOOKUP(D22,'기사 리스트'!B:C,2,FALSE),LEN(VLOOKUP(D22,'기사 리스트'!B:C,2,FALSE))-22),기사별유입!A:E,2,FALSE)),0)</f>
        <v/>
      </c>
      <c r="G22" s="269" t="str">
        <f t="shared" si="0"/>
        <v/>
      </c>
      <c r="H22" s="269" t="str">
        <f t="shared" si="1"/>
        <v/>
      </c>
      <c r="J22" s="34"/>
    </row>
    <row r="23" spans="1:10">
      <c r="A23" s="332"/>
      <c r="B23" s="265">
        <v>21</v>
      </c>
      <c r="C23" s="266" t="str">
        <f>IF(D23="","",INDEX('기사 리스트'!A:A,MATCH(B23,'기사 리스트'!L:L,0)))</f>
        <v/>
      </c>
      <c r="D23" s="267" t="str">
        <f>IF(B23&gt;MAX('기사 리스트'!L:L),"",HYPERLINK(INDEX('기사 리스트'!C:C,MATCH(B23,'기사 리스트'!L:L,0)),INDEX('기사 리스트'!B:B,MATCH(B23,'기사 리스트'!L:L,0))))</f>
        <v/>
      </c>
      <c r="E23" s="268" t="str">
        <f>IFERROR(IF(D23="","",VLOOKUP(RIGHT(VLOOKUP(D23,'기사 리스트'!B:C,2,FALSE),LEN(VLOOKUP(D23,'기사 리스트'!B:C,2,FALSE))-22),기사별유입!A:E,3,FALSE)),0)</f>
        <v/>
      </c>
      <c r="F23" s="268" t="str">
        <f>IFERROR(IF(D23="","",VLOOKUP(RIGHT(VLOOKUP(D23,'기사 리스트'!B:C,2,FALSE),LEN(VLOOKUP(D23,'기사 리스트'!B:C,2,FALSE))-22),기사별유입!A:E,2,FALSE)),0)</f>
        <v/>
      </c>
      <c r="G23" s="269" t="str">
        <f t="shared" si="0"/>
        <v/>
      </c>
      <c r="H23" s="269" t="str">
        <f t="shared" si="1"/>
        <v/>
      </c>
      <c r="J23" s="34"/>
    </row>
    <row r="24" spans="1:10">
      <c r="A24" s="332"/>
      <c r="B24" s="265">
        <v>22</v>
      </c>
      <c r="C24" s="266" t="str">
        <f>IF(D24="","",INDEX('기사 리스트'!A:A,MATCH(B24,'기사 리스트'!L:L,0)))</f>
        <v/>
      </c>
      <c r="D24" s="267" t="str">
        <f>IF(B24&gt;MAX('기사 리스트'!L:L),"",HYPERLINK(INDEX('기사 리스트'!C:C,MATCH(B24,'기사 리스트'!L:L,0)),INDEX('기사 리스트'!B:B,MATCH(B24,'기사 리스트'!L:L,0))))</f>
        <v/>
      </c>
      <c r="E24" s="268" t="str">
        <f>IFERROR(IF(D24="","",VLOOKUP(RIGHT(VLOOKUP(D24,'기사 리스트'!B:C,2,FALSE),LEN(VLOOKUP(D24,'기사 리스트'!B:C,2,FALSE))-22),기사별유입!A:E,3,FALSE)),0)</f>
        <v/>
      </c>
      <c r="F24" s="268" t="str">
        <f>IFERROR(IF(D24="","",VLOOKUP(RIGHT(VLOOKUP(D24,'기사 리스트'!B:C,2,FALSE),LEN(VLOOKUP(D24,'기사 리스트'!B:C,2,FALSE))-22),기사별유입!A:E,2,FALSE)),0)</f>
        <v/>
      </c>
      <c r="G24" s="269" t="str">
        <f t="shared" si="0"/>
        <v/>
      </c>
      <c r="H24" s="269" t="str">
        <f t="shared" si="1"/>
        <v/>
      </c>
      <c r="J24" s="34"/>
    </row>
    <row r="25" spans="1:10">
      <c r="A25" s="332"/>
      <c r="B25" s="265">
        <v>23</v>
      </c>
      <c r="C25" s="266" t="str">
        <f>IF(D25="","",INDEX('기사 리스트'!A:A,MATCH(B25,'기사 리스트'!L:L,0)))</f>
        <v/>
      </c>
      <c r="D25" s="267" t="str">
        <f>IF(B25&gt;MAX('기사 리스트'!L:L),"",HYPERLINK(INDEX('기사 리스트'!C:C,MATCH(B25,'기사 리스트'!L:L,0)),INDEX('기사 리스트'!B:B,MATCH(B25,'기사 리스트'!L:L,0))))</f>
        <v/>
      </c>
      <c r="E25" s="268" t="str">
        <f>IFERROR(IF(D25="","",VLOOKUP(RIGHT(VLOOKUP(D25,'기사 리스트'!B:C,2,FALSE),LEN(VLOOKUP(D25,'기사 리스트'!B:C,2,FALSE))-22),기사별유입!A:E,3,FALSE)),0)</f>
        <v/>
      </c>
      <c r="F25" s="268" t="str">
        <f>IFERROR(IF(D25="","",VLOOKUP(RIGHT(VLOOKUP(D25,'기사 리스트'!B:C,2,FALSE),LEN(VLOOKUP(D25,'기사 리스트'!B:C,2,FALSE))-22),기사별유입!A:E,2,FALSE)),0)</f>
        <v/>
      </c>
      <c r="G25" s="269" t="str">
        <f t="shared" si="0"/>
        <v/>
      </c>
      <c r="H25" s="269" t="str">
        <f t="shared" si="1"/>
        <v/>
      </c>
      <c r="J25" s="34"/>
    </row>
    <row r="26" spans="1:10">
      <c r="A26" s="332"/>
      <c r="B26" s="265">
        <v>24</v>
      </c>
      <c r="C26" s="266" t="str">
        <f>IF(D26="","",INDEX('기사 리스트'!A:A,MATCH(B26,'기사 리스트'!L:L,0)))</f>
        <v/>
      </c>
      <c r="D26" s="267" t="str">
        <f>IF(B26&gt;MAX('기사 리스트'!L:L),"",HYPERLINK(INDEX('기사 리스트'!C:C,MATCH(B26,'기사 리스트'!L:L,0)),INDEX('기사 리스트'!B:B,MATCH(B26,'기사 리스트'!L:L,0))))</f>
        <v/>
      </c>
      <c r="E26" s="268" t="str">
        <f>IFERROR(IF(D26="","",VLOOKUP(RIGHT(VLOOKUP(D26,'기사 리스트'!B:C,2,FALSE),LEN(VLOOKUP(D26,'기사 리스트'!B:C,2,FALSE))-22),기사별유입!A:E,3,FALSE)),0)</f>
        <v/>
      </c>
      <c r="F26" s="268" t="str">
        <f>IFERROR(IF(D26="","",VLOOKUP(RIGHT(VLOOKUP(D26,'기사 리스트'!B:C,2,FALSE),LEN(VLOOKUP(D26,'기사 리스트'!B:C,2,FALSE))-22),기사별유입!A:E,2,FALSE)),0)</f>
        <v/>
      </c>
      <c r="G26" s="269" t="str">
        <f t="shared" si="0"/>
        <v/>
      </c>
      <c r="H26" s="269" t="str">
        <f t="shared" si="1"/>
        <v/>
      </c>
      <c r="J26" s="34"/>
    </row>
    <row r="27" spans="1:10">
      <c r="A27" s="332"/>
      <c r="B27" s="265">
        <v>25</v>
      </c>
      <c r="C27" s="266" t="str">
        <f>IF(D27="","",INDEX('기사 리스트'!A:A,MATCH(B27,'기사 리스트'!L:L,0)))</f>
        <v/>
      </c>
      <c r="D27" s="267" t="str">
        <f>IF(B27&gt;MAX('기사 리스트'!L:L),"",HYPERLINK(INDEX('기사 리스트'!C:C,MATCH(B27,'기사 리스트'!L:L,0)),INDEX('기사 리스트'!B:B,MATCH(B27,'기사 리스트'!L:L,0))))</f>
        <v/>
      </c>
      <c r="E27" s="268" t="str">
        <f>IFERROR(IF(D27="","",VLOOKUP(RIGHT(VLOOKUP(D27,'기사 리스트'!B:C,2,FALSE),LEN(VLOOKUP(D27,'기사 리스트'!B:C,2,FALSE))-22),기사별유입!A:E,3,FALSE)),0)</f>
        <v/>
      </c>
      <c r="F27" s="268" t="str">
        <f>IFERROR(IF(D27="","",VLOOKUP(RIGHT(VLOOKUP(D27,'기사 리스트'!B:C,2,FALSE),LEN(VLOOKUP(D27,'기사 리스트'!B:C,2,FALSE))-22),기사별유입!A:E,2,FALSE)),0)</f>
        <v/>
      </c>
      <c r="G27" s="269" t="str">
        <f t="shared" si="0"/>
        <v/>
      </c>
      <c r="H27" s="269" t="str">
        <f t="shared" si="1"/>
        <v/>
      </c>
      <c r="J27" s="34"/>
    </row>
    <row r="28" spans="1:10">
      <c r="A28" s="332"/>
      <c r="B28" s="265">
        <v>26</v>
      </c>
      <c r="C28" s="266" t="str">
        <f>IF(D28="","",INDEX('기사 리스트'!A:A,MATCH(B28,'기사 리스트'!L:L,0)))</f>
        <v/>
      </c>
      <c r="D28" s="267" t="str">
        <f>IF(B28&gt;MAX('기사 리스트'!L:L),"",HYPERLINK(INDEX('기사 리스트'!C:C,MATCH(B28,'기사 리스트'!L:L,0)),INDEX('기사 리스트'!B:B,MATCH(B28,'기사 리스트'!L:L,0))))</f>
        <v/>
      </c>
      <c r="E28" s="268" t="str">
        <f>IFERROR(IF(D28="","",VLOOKUP(RIGHT(VLOOKUP(D28,'기사 리스트'!B:C,2,FALSE),LEN(VLOOKUP(D28,'기사 리스트'!B:C,2,FALSE))-22),기사별유입!A:E,3,FALSE)),0)</f>
        <v/>
      </c>
      <c r="F28" s="268" t="str">
        <f>IFERROR(IF(D28="","",VLOOKUP(RIGHT(VLOOKUP(D28,'기사 리스트'!B:C,2,FALSE),LEN(VLOOKUP(D28,'기사 리스트'!B:C,2,FALSE))-22),기사별유입!A:E,2,FALSE)),0)</f>
        <v/>
      </c>
      <c r="G28" s="269" t="str">
        <f t="shared" si="0"/>
        <v/>
      </c>
      <c r="H28" s="269" t="str">
        <f t="shared" si="1"/>
        <v/>
      </c>
      <c r="J28" s="34"/>
    </row>
    <row r="29" spans="1:10">
      <c r="A29" s="332"/>
      <c r="B29" s="265">
        <v>27</v>
      </c>
      <c r="C29" s="266" t="str">
        <f>IF(D29="","",INDEX('기사 리스트'!A:A,MATCH(B29,'기사 리스트'!L:L,0)))</f>
        <v/>
      </c>
      <c r="D29" s="267" t="str">
        <f>IF(B29&gt;MAX('기사 리스트'!L:L),"",HYPERLINK(INDEX('기사 리스트'!C:C,MATCH(B29,'기사 리스트'!L:L,0)),INDEX('기사 리스트'!B:B,MATCH(B29,'기사 리스트'!L:L,0))))</f>
        <v/>
      </c>
      <c r="E29" s="268" t="str">
        <f>IFERROR(IF(D29="","",VLOOKUP(RIGHT(VLOOKUP(D29,'기사 리스트'!B:C,2,FALSE),LEN(VLOOKUP(D29,'기사 리스트'!B:C,2,FALSE))-22),기사별유입!A:E,3,FALSE)),0)</f>
        <v/>
      </c>
      <c r="F29" s="268" t="str">
        <f>IFERROR(IF(D29="","",VLOOKUP(RIGHT(VLOOKUP(D29,'기사 리스트'!B:C,2,FALSE),LEN(VLOOKUP(D29,'기사 리스트'!B:C,2,FALSE))-22),기사별유입!A:E,2,FALSE)),0)</f>
        <v/>
      </c>
      <c r="G29" s="269" t="str">
        <f t="shared" si="0"/>
        <v/>
      </c>
      <c r="H29" s="269" t="str">
        <f t="shared" si="1"/>
        <v/>
      </c>
      <c r="J29" s="34"/>
    </row>
    <row r="30" spans="1:10">
      <c r="A30" s="332"/>
      <c r="B30" s="265">
        <v>28</v>
      </c>
      <c r="C30" s="266" t="str">
        <f>IF(D30="","",INDEX('기사 리스트'!A:A,MATCH(B30,'기사 리스트'!L:L,0)))</f>
        <v/>
      </c>
      <c r="D30" s="267" t="str">
        <f>IF(B30&gt;MAX('기사 리스트'!L:L),"",HYPERLINK(INDEX('기사 리스트'!C:C,MATCH(B30,'기사 리스트'!L:L,0)),INDEX('기사 리스트'!B:B,MATCH(B30,'기사 리스트'!L:L,0))))</f>
        <v/>
      </c>
      <c r="E30" s="268" t="str">
        <f>IFERROR(IF(D30="","",VLOOKUP(RIGHT(VLOOKUP(D30,'기사 리스트'!B:C,2,FALSE),LEN(VLOOKUP(D30,'기사 리스트'!B:C,2,FALSE))-22),기사별유입!A:E,3,FALSE)),0)</f>
        <v/>
      </c>
      <c r="F30" s="268" t="str">
        <f>IFERROR(IF(D30="","",VLOOKUP(RIGHT(VLOOKUP(D30,'기사 리스트'!B:C,2,FALSE),LEN(VLOOKUP(D30,'기사 리스트'!B:C,2,FALSE))-22),기사별유입!A:E,2,FALSE)),0)</f>
        <v/>
      </c>
      <c r="G30" s="269" t="str">
        <f t="shared" si="0"/>
        <v/>
      </c>
      <c r="H30" s="269" t="str">
        <f t="shared" si="1"/>
        <v/>
      </c>
      <c r="J30" s="34"/>
    </row>
    <row r="31" spans="1:10">
      <c r="A31" s="332"/>
      <c r="B31" s="265">
        <v>29</v>
      </c>
      <c r="C31" s="266" t="str">
        <f>IF(D31="","",INDEX('기사 리스트'!A:A,MATCH(B31,'기사 리스트'!L:L,0)))</f>
        <v/>
      </c>
      <c r="D31" s="267" t="str">
        <f>IF(B31&gt;MAX('기사 리스트'!L:L),"",HYPERLINK(INDEX('기사 리스트'!C:C,MATCH(B31,'기사 리스트'!L:L,0)),INDEX('기사 리스트'!B:B,MATCH(B31,'기사 리스트'!L:L,0))))</f>
        <v/>
      </c>
      <c r="E31" s="268" t="str">
        <f>IFERROR(IF(D31="","",VLOOKUP(RIGHT(VLOOKUP(D31,'기사 리스트'!B:C,2,FALSE),LEN(VLOOKUP(D31,'기사 리스트'!B:C,2,FALSE))-22),기사별유입!A:E,3,FALSE)),0)</f>
        <v/>
      </c>
      <c r="F31" s="268" t="str">
        <f>IFERROR(IF(D31="","",VLOOKUP(RIGHT(VLOOKUP(D31,'기사 리스트'!B:C,2,FALSE),LEN(VLOOKUP(D31,'기사 리스트'!B:C,2,FALSE))-22),기사별유입!A:E,2,FALSE)),0)</f>
        <v/>
      </c>
      <c r="G31" s="269" t="str">
        <f t="shared" si="0"/>
        <v/>
      </c>
      <c r="H31" s="269" t="str">
        <f t="shared" si="1"/>
        <v/>
      </c>
      <c r="J31" s="34"/>
    </row>
    <row r="32" spans="1:10">
      <c r="A32" s="332"/>
      <c r="B32" s="265">
        <v>30</v>
      </c>
      <c r="C32" s="266" t="str">
        <f>IF(D32="","",INDEX('기사 리스트'!A:A,MATCH(B32,'기사 리스트'!L:L,0)))</f>
        <v/>
      </c>
      <c r="D32" s="267" t="str">
        <f>IF(B32&gt;MAX('기사 리스트'!L:L),"",HYPERLINK(INDEX('기사 리스트'!C:C,MATCH(B32,'기사 리스트'!L:L,0)),INDEX('기사 리스트'!B:B,MATCH(B32,'기사 리스트'!L:L,0))))</f>
        <v/>
      </c>
      <c r="E32" s="268" t="str">
        <f>IFERROR(IF(D32="","",VLOOKUP(RIGHT(VLOOKUP(D32,'기사 리스트'!B:C,2,FALSE),LEN(VLOOKUP(D32,'기사 리스트'!B:C,2,FALSE))-22),기사별유입!A:E,3,FALSE)),0)</f>
        <v/>
      </c>
      <c r="F32" s="268" t="str">
        <f>IFERROR(IF(D32="","",VLOOKUP(RIGHT(VLOOKUP(D32,'기사 리스트'!B:C,2,FALSE),LEN(VLOOKUP(D32,'기사 리스트'!B:C,2,FALSE))-22),기사별유입!A:E,2,FALSE)),0)</f>
        <v/>
      </c>
      <c r="G32" s="269" t="str">
        <f t="shared" si="0"/>
        <v/>
      </c>
      <c r="H32" s="269" t="str">
        <f t="shared" si="1"/>
        <v/>
      </c>
      <c r="J32" s="34"/>
    </row>
    <row r="33" spans="1:10">
      <c r="A33" s="332"/>
      <c r="B33" s="265">
        <v>31</v>
      </c>
      <c r="C33" s="266" t="str">
        <f>IF(D33="","",INDEX('기사 리스트'!A:A,MATCH(B33,'기사 리스트'!L:L,0)))</f>
        <v/>
      </c>
      <c r="D33" s="267" t="str">
        <f>IF(B33&gt;MAX('기사 리스트'!L:L),"",HYPERLINK(INDEX('기사 리스트'!C:C,MATCH(B33,'기사 리스트'!L:L,0)),INDEX('기사 리스트'!B:B,MATCH(B33,'기사 리스트'!L:L,0))))</f>
        <v/>
      </c>
      <c r="E33" s="268" t="str">
        <f>IFERROR(IF(D33="","",VLOOKUP(RIGHT(VLOOKUP(D33,'기사 리스트'!B:C,2,FALSE),LEN(VLOOKUP(D33,'기사 리스트'!B:C,2,FALSE))-22),기사별유입!A:E,3,FALSE)),0)</f>
        <v/>
      </c>
      <c r="F33" s="268" t="str">
        <f>IFERROR(IF(D33="","",VLOOKUP(RIGHT(VLOOKUP(D33,'기사 리스트'!B:C,2,FALSE),LEN(VLOOKUP(D33,'기사 리스트'!B:C,2,FALSE))-22),기사별유입!A:E,2,FALSE)),0)</f>
        <v/>
      </c>
      <c r="G33" s="269" t="str">
        <f t="shared" si="0"/>
        <v/>
      </c>
      <c r="H33" s="269" t="str">
        <f t="shared" si="1"/>
        <v/>
      </c>
      <c r="J33" s="34"/>
    </row>
    <row r="34" spans="1:10">
      <c r="A34" s="332"/>
      <c r="B34" s="265">
        <v>32</v>
      </c>
      <c r="C34" s="266" t="str">
        <f>IF(D34="","",INDEX('기사 리스트'!A:A,MATCH(B34,'기사 리스트'!L:L,0)))</f>
        <v/>
      </c>
      <c r="D34" s="267" t="str">
        <f>IF(B34&gt;MAX('기사 리스트'!L:L),"",HYPERLINK(INDEX('기사 리스트'!C:C,MATCH(B34,'기사 리스트'!L:L,0)),INDEX('기사 리스트'!B:B,MATCH(B34,'기사 리스트'!L:L,0))))</f>
        <v/>
      </c>
      <c r="E34" s="268" t="str">
        <f>IFERROR(IF(D34="","",VLOOKUP(RIGHT(VLOOKUP(D34,'기사 리스트'!B:C,2,FALSE),LEN(VLOOKUP(D34,'기사 리스트'!B:C,2,FALSE))-22),기사별유입!A:E,3,FALSE)),0)</f>
        <v/>
      </c>
      <c r="F34" s="268" t="str">
        <f>IFERROR(IF(D34="","",VLOOKUP(RIGHT(VLOOKUP(D34,'기사 리스트'!B:C,2,FALSE),LEN(VLOOKUP(D34,'기사 리스트'!B:C,2,FALSE))-22),기사별유입!A:E,2,FALSE)),0)</f>
        <v/>
      </c>
      <c r="G34" s="269" t="str">
        <f t="shared" si="0"/>
        <v/>
      </c>
      <c r="H34" s="269" t="str">
        <f t="shared" si="1"/>
        <v/>
      </c>
      <c r="J34" s="34"/>
    </row>
    <row r="35" spans="1:10">
      <c r="A35" s="332"/>
      <c r="B35" s="265">
        <v>33</v>
      </c>
      <c r="C35" s="266" t="str">
        <f>IF(D35="","",INDEX('기사 리스트'!A:A,MATCH(B35,'기사 리스트'!L:L,0)))</f>
        <v/>
      </c>
      <c r="D35" s="267" t="str">
        <f>IF(B35&gt;MAX('기사 리스트'!L:L),"",HYPERLINK(INDEX('기사 리스트'!C:C,MATCH(B35,'기사 리스트'!L:L,0)),INDEX('기사 리스트'!B:B,MATCH(B35,'기사 리스트'!L:L,0))))</f>
        <v/>
      </c>
      <c r="E35" s="268" t="str">
        <f>IFERROR(IF(D35="","",VLOOKUP(RIGHT(VLOOKUP(D35,'기사 리스트'!B:C,2,FALSE),LEN(VLOOKUP(D35,'기사 리스트'!B:C,2,FALSE))-22),기사별유입!A:E,3,FALSE)),0)</f>
        <v/>
      </c>
      <c r="F35" s="268" t="str">
        <f>IFERROR(IF(D35="","",VLOOKUP(RIGHT(VLOOKUP(D35,'기사 리스트'!B:C,2,FALSE),LEN(VLOOKUP(D35,'기사 리스트'!B:C,2,FALSE))-22),기사별유입!A:E,2,FALSE)),0)</f>
        <v/>
      </c>
      <c r="G35" s="269" t="str">
        <f t="shared" si="0"/>
        <v/>
      </c>
      <c r="H35" s="269" t="str">
        <f t="shared" si="1"/>
        <v/>
      </c>
      <c r="J35" s="34"/>
    </row>
    <row r="36" spans="1:10">
      <c r="A36" s="332"/>
      <c r="B36" s="265">
        <v>34</v>
      </c>
      <c r="C36" s="266" t="str">
        <f>IF(D36="","",INDEX('기사 리스트'!A:A,MATCH(B36,'기사 리스트'!L:L,0)))</f>
        <v/>
      </c>
      <c r="D36" s="267" t="str">
        <f>IF(B36&gt;MAX('기사 리스트'!L:L),"",HYPERLINK(INDEX('기사 리스트'!C:C,MATCH(B36,'기사 리스트'!L:L,0)),INDEX('기사 리스트'!B:B,MATCH(B36,'기사 리스트'!L:L,0))))</f>
        <v/>
      </c>
      <c r="E36" s="268" t="str">
        <f>IFERROR(IF(D36="","",VLOOKUP(RIGHT(VLOOKUP(D36,'기사 리스트'!B:C,2,FALSE),LEN(VLOOKUP(D36,'기사 리스트'!B:C,2,FALSE))-22),기사별유입!A:E,3,FALSE)),0)</f>
        <v/>
      </c>
      <c r="F36" s="268" t="str">
        <f>IFERROR(IF(D36="","",VLOOKUP(RIGHT(VLOOKUP(D36,'기사 리스트'!B:C,2,FALSE),LEN(VLOOKUP(D36,'기사 리스트'!B:C,2,FALSE))-22),기사별유입!A:E,2,FALSE)),0)</f>
        <v/>
      </c>
      <c r="G36" s="269" t="str">
        <f t="shared" si="0"/>
        <v/>
      </c>
      <c r="H36" s="269" t="str">
        <f t="shared" si="1"/>
        <v/>
      </c>
      <c r="J36" s="34"/>
    </row>
    <row r="37" spans="1:10">
      <c r="A37" s="332"/>
      <c r="B37" s="265">
        <v>35</v>
      </c>
      <c r="C37" s="266" t="str">
        <f>IF(D37="","",INDEX('기사 리스트'!A:A,MATCH(B37,'기사 리스트'!L:L,0)))</f>
        <v/>
      </c>
      <c r="D37" s="267" t="str">
        <f>IF(B37&gt;MAX('기사 리스트'!L:L),"",HYPERLINK(INDEX('기사 리스트'!C:C,MATCH(B37,'기사 리스트'!L:L,0)),INDEX('기사 리스트'!B:B,MATCH(B37,'기사 리스트'!L:L,0))))</f>
        <v/>
      </c>
      <c r="E37" s="268" t="str">
        <f>IFERROR(IF(D37="","",VLOOKUP(RIGHT(VLOOKUP(D37,'기사 리스트'!B:C,2,FALSE),LEN(VLOOKUP(D37,'기사 리스트'!B:C,2,FALSE))-22),기사별유입!A:E,3,FALSE)),0)</f>
        <v/>
      </c>
      <c r="F37" s="268" t="str">
        <f>IFERROR(IF(D37="","",VLOOKUP(RIGHT(VLOOKUP(D37,'기사 리스트'!B:C,2,FALSE),LEN(VLOOKUP(D37,'기사 리스트'!B:C,2,FALSE))-22),기사별유입!A:E,2,FALSE)),0)</f>
        <v/>
      </c>
      <c r="G37" s="269" t="str">
        <f t="shared" si="0"/>
        <v/>
      </c>
      <c r="H37" s="269" t="str">
        <f t="shared" si="1"/>
        <v/>
      </c>
      <c r="J37" s="34"/>
    </row>
    <row r="38" spans="1:10">
      <c r="A38" s="332"/>
      <c r="B38" s="265">
        <v>36</v>
      </c>
      <c r="C38" s="266" t="str">
        <f>IF(D38="","",INDEX('기사 리스트'!A:A,MATCH(B38,'기사 리스트'!L:L,0)))</f>
        <v/>
      </c>
      <c r="D38" s="267" t="str">
        <f>IF(B38&gt;MAX('기사 리스트'!L:L),"",HYPERLINK(INDEX('기사 리스트'!C:C,MATCH(B38,'기사 리스트'!L:L,0)),INDEX('기사 리스트'!B:B,MATCH(B38,'기사 리스트'!L:L,0))))</f>
        <v/>
      </c>
      <c r="E38" s="268" t="str">
        <f>IFERROR(IF(D38="","",VLOOKUP(RIGHT(VLOOKUP(D38,'기사 리스트'!B:C,2,FALSE),LEN(VLOOKUP(D38,'기사 리스트'!B:C,2,FALSE))-22),기사별유입!A:E,3,FALSE)),0)</f>
        <v/>
      </c>
      <c r="F38" s="268" t="str">
        <f>IFERROR(IF(D38="","",VLOOKUP(RIGHT(VLOOKUP(D38,'기사 리스트'!B:C,2,FALSE),LEN(VLOOKUP(D38,'기사 리스트'!B:C,2,FALSE))-22),기사별유입!A:E,2,FALSE)),0)</f>
        <v/>
      </c>
      <c r="G38" s="269" t="str">
        <f t="shared" si="0"/>
        <v/>
      </c>
      <c r="H38" s="269" t="str">
        <f t="shared" si="1"/>
        <v/>
      </c>
      <c r="J38" s="34"/>
    </row>
    <row r="39" spans="1:10">
      <c r="A39" s="332"/>
      <c r="B39" s="265">
        <v>37</v>
      </c>
      <c r="C39" s="266" t="str">
        <f>IF(D39="","",INDEX('기사 리스트'!A:A,MATCH(B39,'기사 리스트'!L:L,0)))</f>
        <v/>
      </c>
      <c r="D39" s="267" t="str">
        <f>IF(B39&gt;MAX('기사 리스트'!L:L),"",HYPERLINK(INDEX('기사 리스트'!C:C,MATCH(B39,'기사 리스트'!L:L,0)),INDEX('기사 리스트'!B:B,MATCH(B39,'기사 리스트'!L:L,0))))</f>
        <v/>
      </c>
      <c r="E39" s="268" t="str">
        <f>IFERROR(IF(D39="","",VLOOKUP(RIGHT(VLOOKUP(D39,'기사 리스트'!B:C,2,FALSE),LEN(VLOOKUP(D39,'기사 리스트'!B:C,2,FALSE))-22),기사별유입!A:E,3,FALSE)),0)</f>
        <v/>
      </c>
      <c r="F39" s="268" t="str">
        <f>IFERROR(IF(D39="","",VLOOKUP(RIGHT(VLOOKUP(D39,'기사 리스트'!B:C,2,FALSE),LEN(VLOOKUP(D39,'기사 리스트'!B:C,2,FALSE))-22),기사별유입!A:E,2,FALSE)),0)</f>
        <v/>
      </c>
      <c r="G39" s="269" t="str">
        <f t="shared" si="0"/>
        <v/>
      </c>
      <c r="H39" s="269" t="str">
        <f t="shared" si="1"/>
        <v/>
      </c>
      <c r="J39" s="34"/>
    </row>
    <row r="40" spans="1:10">
      <c r="A40" s="332"/>
      <c r="B40" s="265">
        <v>38</v>
      </c>
      <c r="C40" s="266" t="str">
        <f>IF(D40="","",INDEX('기사 리스트'!A:A,MATCH(B40,'기사 리스트'!L:L,0)))</f>
        <v/>
      </c>
      <c r="D40" s="267" t="str">
        <f>IF(B40&gt;MAX('기사 리스트'!L:L),"",HYPERLINK(INDEX('기사 리스트'!C:C,MATCH(B40,'기사 리스트'!L:L,0)),INDEX('기사 리스트'!B:B,MATCH(B40,'기사 리스트'!L:L,0))))</f>
        <v/>
      </c>
      <c r="E40" s="268" t="str">
        <f>IFERROR(IF(D40="","",VLOOKUP(RIGHT(VLOOKUP(D40,'기사 리스트'!B:C,2,FALSE),LEN(VLOOKUP(D40,'기사 리스트'!B:C,2,FALSE))-22),기사별유입!A:E,3,FALSE)),0)</f>
        <v/>
      </c>
      <c r="F40" s="268" t="str">
        <f>IFERROR(IF(D40="","",VLOOKUP(RIGHT(VLOOKUP(D40,'기사 리스트'!B:C,2,FALSE),LEN(VLOOKUP(D40,'기사 리스트'!B:C,2,FALSE))-22),기사별유입!A:E,2,FALSE)),0)</f>
        <v/>
      </c>
      <c r="G40" s="269" t="str">
        <f t="shared" si="0"/>
        <v/>
      </c>
      <c r="H40" s="269" t="str">
        <f t="shared" si="1"/>
        <v/>
      </c>
      <c r="J40" s="34"/>
    </row>
    <row r="41" spans="1:10">
      <c r="A41" s="332"/>
      <c r="B41" s="265">
        <v>39</v>
      </c>
      <c r="C41" s="266" t="str">
        <f>IF(D41="","",INDEX('기사 리스트'!A:A,MATCH(B41,'기사 리스트'!L:L,0)))</f>
        <v/>
      </c>
      <c r="D41" s="267" t="str">
        <f>IF(B41&gt;MAX('기사 리스트'!L:L),"",HYPERLINK(INDEX('기사 리스트'!C:C,MATCH(B41,'기사 리스트'!L:L,0)),INDEX('기사 리스트'!B:B,MATCH(B41,'기사 리스트'!L:L,0))))</f>
        <v/>
      </c>
      <c r="E41" s="268" t="str">
        <f>IFERROR(IF(D41="","",VLOOKUP(RIGHT(VLOOKUP(D41,'기사 리스트'!B:C,2,FALSE),LEN(VLOOKUP(D41,'기사 리스트'!B:C,2,FALSE))-22),기사별유입!A:E,3,FALSE)),0)</f>
        <v/>
      </c>
      <c r="F41" s="268" t="str">
        <f>IFERROR(IF(D41="","",VLOOKUP(RIGHT(VLOOKUP(D41,'기사 리스트'!B:C,2,FALSE),LEN(VLOOKUP(D41,'기사 리스트'!B:C,2,FALSE))-22),기사별유입!A:E,2,FALSE)),0)</f>
        <v/>
      </c>
      <c r="G41" s="269" t="str">
        <f t="shared" si="0"/>
        <v/>
      </c>
      <c r="H41" s="269" t="str">
        <f t="shared" si="1"/>
        <v/>
      </c>
      <c r="J41" s="34"/>
    </row>
    <row r="42" spans="1:10">
      <c r="A42" s="332"/>
      <c r="B42" s="265">
        <v>40</v>
      </c>
      <c r="C42" s="266" t="str">
        <f>IF(D42="","",INDEX('기사 리스트'!A:A,MATCH(B42,'기사 리스트'!L:L,0)))</f>
        <v/>
      </c>
      <c r="D42" s="267" t="str">
        <f>IF(B42&gt;MAX('기사 리스트'!L:L),"",HYPERLINK(INDEX('기사 리스트'!C:C,MATCH(B42,'기사 리스트'!L:L,0)),INDEX('기사 리스트'!B:B,MATCH(B42,'기사 리스트'!L:L,0))))</f>
        <v/>
      </c>
      <c r="E42" s="268" t="str">
        <f>IFERROR(IF(D42="","",VLOOKUP(RIGHT(VLOOKUP(D42,'기사 리스트'!B:C,2,FALSE),LEN(VLOOKUP(D42,'기사 리스트'!B:C,2,FALSE))-22),기사별유입!A:E,3,FALSE)),0)</f>
        <v/>
      </c>
      <c r="F42" s="268" t="str">
        <f>IFERROR(IF(D42="","",VLOOKUP(RIGHT(VLOOKUP(D42,'기사 리스트'!B:C,2,FALSE),LEN(VLOOKUP(D42,'기사 리스트'!B:C,2,FALSE))-22),기사별유입!A:E,2,FALSE)),0)</f>
        <v/>
      </c>
      <c r="G42" s="269" t="str">
        <f t="shared" si="0"/>
        <v/>
      </c>
      <c r="H42" s="269" t="str">
        <f t="shared" si="1"/>
        <v/>
      </c>
      <c r="J42" s="34"/>
    </row>
    <row r="43" spans="1:10">
      <c r="A43" s="332"/>
      <c r="B43" s="265">
        <v>41</v>
      </c>
      <c r="C43" s="266" t="str">
        <f>IF(D43="","",INDEX('기사 리스트'!A:A,MATCH(B43,'기사 리스트'!L:L,0)))</f>
        <v/>
      </c>
      <c r="D43" s="267" t="str">
        <f>IF(B43&gt;MAX('기사 리스트'!L:L),"",HYPERLINK(INDEX('기사 리스트'!C:C,MATCH(B43,'기사 리스트'!L:L,0)),INDEX('기사 리스트'!B:B,MATCH(B43,'기사 리스트'!L:L,0))))</f>
        <v/>
      </c>
      <c r="E43" s="268" t="str">
        <f>IFERROR(IF(D43="","",VLOOKUP(RIGHT(VLOOKUP(D43,'기사 리스트'!B:C,2,FALSE),LEN(VLOOKUP(D43,'기사 리스트'!B:C,2,FALSE))-22),기사별유입!A:E,3,FALSE)),0)</f>
        <v/>
      </c>
      <c r="F43" s="268" t="str">
        <f>IFERROR(IF(D43="","",VLOOKUP(RIGHT(VLOOKUP(D43,'기사 리스트'!B:C,2,FALSE),LEN(VLOOKUP(D43,'기사 리스트'!B:C,2,FALSE))-22),기사별유입!A:E,2,FALSE)),0)</f>
        <v/>
      </c>
      <c r="G43" s="269" t="str">
        <f t="shared" si="0"/>
        <v/>
      </c>
      <c r="H43" s="269" t="str">
        <f t="shared" si="1"/>
        <v/>
      </c>
      <c r="J43" s="34"/>
    </row>
    <row r="44" spans="1:10">
      <c r="A44" s="332"/>
      <c r="B44" s="265">
        <v>42</v>
      </c>
      <c r="C44" s="266" t="str">
        <f>IF(D44="","",INDEX('기사 리스트'!A:A,MATCH(B44,'기사 리스트'!L:L,0)))</f>
        <v/>
      </c>
      <c r="D44" s="267" t="str">
        <f>IF(B44&gt;MAX('기사 리스트'!L:L),"",HYPERLINK(INDEX('기사 리스트'!C:C,MATCH(B44,'기사 리스트'!L:L,0)),INDEX('기사 리스트'!B:B,MATCH(B44,'기사 리스트'!L:L,0))))</f>
        <v/>
      </c>
      <c r="E44" s="268" t="str">
        <f>IFERROR(IF(D44="","",VLOOKUP(RIGHT(VLOOKUP(D44,'기사 리스트'!B:C,2,FALSE),LEN(VLOOKUP(D44,'기사 리스트'!B:C,2,FALSE))-22),기사별유입!A:E,3,FALSE)),0)</f>
        <v/>
      </c>
      <c r="F44" s="268" t="str">
        <f>IFERROR(IF(D44="","",VLOOKUP(RIGHT(VLOOKUP(D44,'기사 리스트'!B:C,2,FALSE),LEN(VLOOKUP(D44,'기사 리스트'!B:C,2,FALSE))-22),기사별유입!A:E,2,FALSE)),0)</f>
        <v/>
      </c>
      <c r="G44" s="269" t="str">
        <f t="shared" si="0"/>
        <v/>
      </c>
      <c r="H44" s="269" t="str">
        <f t="shared" si="1"/>
        <v/>
      </c>
      <c r="J44" s="34"/>
    </row>
    <row r="45" spans="1:10">
      <c r="A45" s="332"/>
      <c r="B45" s="265">
        <v>43</v>
      </c>
      <c r="C45" s="266" t="str">
        <f>IF(D45="","",INDEX('기사 리스트'!A:A,MATCH(B45,'기사 리스트'!L:L,0)))</f>
        <v/>
      </c>
      <c r="D45" s="267" t="str">
        <f>IF(B45&gt;MAX('기사 리스트'!L:L),"",HYPERLINK(INDEX('기사 리스트'!C:C,MATCH(B45,'기사 리스트'!L:L,0)),INDEX('기사 리스트'!B:B,MATCH(B45,'기사 리스트'!L:L,0))))</f>
        <v/>
      </c>
      <c r="E45" s="268" t="str">
        <f>IFERROR(IF(D45="","",VLOOKUP(RIGHT(VLOOKUP(D45,'기사 리스트'!B:C,2,FALSE),LEN(VLOOKUP(D45,'기사 리스트'!B:C,2,FALSE))-22),기사별유입!A:E,3,FALSE)),0)</f>
        <v/>
      </c>
      <c r="F45" s="268" t="str">
        <f>IFERROR(IF(D45="","",VLOOKUP(RIGHT(VLOOKUP(D45,'기사 리스트'!B:C,2,FALSE),LEN(VLOOKUP(D45,'기사 리스트'!B:C,2,FALSE))-22),기사별유입!A:E,2,FALSE)),0)</f>
        <v/>
      </c>
      <c r="G45" s="269" t="str">
        <f t="shared" si="0"/>
        <v/>
      </c>
      <c r="H45" s="269" t="str">
        <f t="shared" si="1"/>
        <v/>
      </c>
      <c r="J45" s="34"/>
    </row>
    <row r="46" spans="1:10">
      <c r="A46" s="332"/>
      <c r="B46" s="265">
        <v>44</v>
      </c>
      <c r="C46" s="266" t="str">
        <f>IF(D46="","",INDEX('기사 리스트'!A:A,MATCH(B46,'기사 리스트'!L:L,0)))</f>
        <v/>
      </c>
      <c r="D46" s="267" t="str">
        <f>IF(B46&gt;MAX('기사 리스트'!L:L),"",HYPERLINK(INDEX('기사 리스트'!C:C,MATCH(B46,'기사 리스트'!L:L,0)),INDEX('기사 리스트'!B:B,MATCH(B46,'기사 리스트'!L:L,0))))</f>
        <v/>
      </c>
      <c r="E46" s="268" t="str">
        <f>IFERROR(IF(D46="","",VLOOKUP(RIGHT(VLOOKUP(D46,'기사 리스트'!B:C,2,FALSE),LEN(VLOOKUP(D46,'기사 리스트'!B:C,2,FALSE))-22),기사별유입!A:E,3,FALSE)),0)</f>
        <v/>
      </c>
      <c r="F46" s="268" t="str">
        <f>IFERROR(IF(D46="","",VLOOKUP(RIGHT(VLOOKUP(D46,'기사 리스트'!B:C,2,FALSE),LEN(VLOOKUP(D46,'기사 리스트'!B:C,2,FALSE))-22),기사별유입!A:E,2,FALSE)),0)</f>
        <v/>
      </c>
      <c r="G46" s="269" t="str">
        <f t="shared" si="0"/>
        <v/>
      </c>
      <c r="H46" s="269" t="str">
        <f t="shared" si="1"/>
        <v/>
      </c>
      <c r="J46" s="34"/>
    </row>
    <row r="47" spans="1:10">
      <c r="A47" s="332"/>
      <c r="B47" s="265">
        <v>45</v>
      </c>
      <c r="C47" s="266" t="str">
        <f>IF(D47="","",INDEX('기사 리스트'!A:A,MATCH(B47,'기사 리스트'!L:L,0)))</f>
        <v/>
      </c>
      <c r="D47" s="267" t="str">
        <f>IF(B47&gt;MAX('기사 리스트'!L:L),"",HYPERLINK(INDEX('기사 리스트'!C:C,MATCH(B47,'기사 리스트'!L:L,0)),INDEX('기사 리스트'!B:B,MATCH(B47,'기사 리스트'!L:L,0))))</f>
        <v/>
      </c>
      <c r="E47" s="268" t="str">
        <f>IFERROR(IF(D47="","",VLOOKUP(RIGHT(VLOOKUP(D47,'기사 리스트'!B:C,2,FALSE),LEN(VLOOKUP(D47,'기사 리스트'!B:C,2,FALSE))-22),기사별유입!A:E,3,FALSE)),0)</f>
        <v/>
      </c>
      <c r="F47" s="268" t="str">
        <f>IFERROR(IF(D47="","",VLOOKUP(RIGHT(VLOOKUP(D47,'기사 리스트'!B:C,2,FALSE),LEN(VLOOKUP(D47,'기사 리스트'!B:C,2,FALSE))-22),기사별유입!A:E,2,FALSE)),0)</f>
        <v/>
      </c>
      <c r="G47" s="269" t="str">
        <f t="shared" si="0"/>
        <v/>
      </c>
      <c r="H47" s="269" t="str">
        <f t="shared" si="1"/>
        <v/>
      </c>
      <c r="J47" s="34"/>
    </row>
    <row r="48" spans="1:10">
      <c r="A48" s="332"/>
      <c r="B48" s="265">
        <v>46</v>
      </c>
      <c r="C48" s="266" t="str">
        <f>IF(D48="","",INDEX('기사 리스트'!A:A,MATCH(B48,'기사 리스트'!L:L,0)))</f>
        <v/>
      </c>
      <c r="D48" s="267" t="str">
        <f>IF(B48&gt;MAX('기사 리스트'!L:L),"",HYPERLINK(INDEX('기사 리스트'!C:C,MATCH(B48,'기사 리스트'!L:L,0)),INDEX('기사 리스트'!B:B,MATCH(B48,'기사 리스트'!L:L,0))))</f>
        <v/>
      </c>
      <c r="E48" s="268" t="str">
        <f>IFERROR(IF(D48="","",VLOOKUP(RIGHT(VLOOKUP(D48,'기사 리스트'!B:C,2,FALSE),LEN(VLOOKUP(D48,'기사 리스트'!B:C,2,FALSE))-22),기사별유입!A:E,3,FALSE)),0)</f>
        <v/>
      </c>
      <c r="F48" s="268" t="str">
        <f>IFERROR(IF(D48="","",VLOOKUP(RIGHT(VLOOKUP(D48,'기사 리스트'!B:C,2,FALSE),LEN(VLOOKUP(D48,'기사 리스트'!B:C,2,FALSE))-22),기사별유입!A:E,2,FALSE)),0)</f>
        <v/>
      </c>
      <c r="G48" s="269" t="str">
        <f t="shared" si="0"/>
        <v/>
      </c>
      <c r="H48" s="269" t="str">
        <f t="shared" si="1"/>
        <v/>
      </c>
      <c r="J48" s="34"/>
    </row>
    <row r="49" spans="1:10">
      <c r="A49" s="332"/>
      <c r="B49" s="265">
        <v>47</v>
      </c>
      <c r="C49" s="266" t="str">
        <f>IF(D49="","",INDEX('기사 리스트'!A:A,MATCH(B49,'기사 리스트'!L:L,0)))</f>
        <v/>
      </c>
      <c r="D49" s="267" t="str">
        <f>IF(B49&gt;MAX('기사 리스트'!L:L),"",HYPERLINK(INDEX('기사 리스트'!C:C,MATCH(B49,'기사 리스트'!L:L,0)),INDEX('기사 리스트'!B:B,MATCH(B49,'기사 리스트'!L:L,0))))</f>
        <v/>
      </c>
      <c r="E49" s="268" t="str">
        <f>IFERROR(IF(D49="","",VLOOKUP(RIGHT(VLOOKUP(D49,'기사 리스트'!B:C,2,FALSE),LEN(VLOOKUP(D49,'기사 리스트'!B:C,2,FALSE))-22),기사별유입!A:E,3,FALSE)),0)</f>
        <v/>
      </c>
      <c r="F49" s="268" t="str">
        <f>IFERROR(IF(D49="","",VLOOKUP(RIGHT(VLOOKUP(D49,'기사 리스트'!B:C,2,FALSE),LEN(VLOOKUP(D49,'기사 리스트'!B:C,2,FALSE))-22),기사별유입!A:E,2,FALSE)),0)</f>
        <v/>
      </c>
      <c r="G49" s="269" t="str">
        <f t="shared" si="0"/>
        <v/>
      </c>
      <c r="H49" s="269" t="str">
        <f t="shared" si="1"/>
        <v/>
      </c>
      <c r="J49" s="34"/>
    </row>
    <row r="50" spans="1:10">
      <c r="A50" s="332"/>
      <c r="B50" s="265">
        <v>48</v>
      </c>
      <c r="C50" s="266" t="str">
        <f>IF(D50="","",INDEX('기사 리스트'!A:A,MATCH(B50,'기사 리스트'!L:L,0)))</f>
        <v/>
      </c>
      <c r="D50" s="267" t="str">
        <f>IF(B50&gt;MAX('기사 리스트'!L:L),"",HYPERLINK(INDEX('기사 리스트'!C:C,MATCH(B50,'기사 리스트'!L:L,0)),INDEX('기사 리스트'!B:B,MATCH(B50,'기사 리스트'!L:L,0))))</f>
        <v/>
      </c>
      <c r="E50" s="268" t="str">
        <f>IFERROR(IF(D50="","",VLOOKUP(RIGHT(VLOOKUP(D50,'기사 리스트'!B:C,2,FALSE),LEN(VLOOKUP(D50,'기사 리스트'!B:C,2,FALSE))-22),기사별유입!A:E,3,FALSE)),0)</f>
        <v/>
      </c>
      <c r="F50" s="268" t="str">
        <f>IFERROR(IF(D50="","",VLOOKUP(RIGHT(VLOOKUP(D50,'기사 리스트'!B:C,2,FALSE),LEN(VLOOKUP(D50,'기사 리스트'!B:C,2,FALSE))-22),기사별유입!A:E,2,FALSE)),0)</f>
        <v/>
      </c>
      <c r="G50" s="269" t="str">
        <f t="shared" si="0"/>
        <v/>
      </c>
      <c r="H50" s="269" t="str">
        <f t="shared" si="1"/>
        <v/>
      </c>
      <c r="J50" s="34"/>
    </row>
    <row r="51" spans="1:10">
      <c r="A51" s="332"/>
      <c r="B51" s="265">
        <v>49</v>
      </c>
      <c r="C51" s="266" t="str">
        <f>IF(D51="","",INDEX('기사 리스트'!A:A,MATCH(B51,'기사 리스트'!L:L,0)))</f>
        <v/>
      </c>
      <c r="D51" s="267" t="str">
        <f>IF(B51&gt;MAX('기사 리스트'!L:L),"",HYPERLINK(INDEX('기사 리스트'!C:C,MATCH(B51,'기사 리스트'!L:L,0)),INDEX('기사 리스트'!B:B,MATCH(B51,'기사 리스트'!L:L,0))))</f>
        <v/>
      </c>
      <c r="E51" s="268" t="str">
        <f>IFERROR(IF(D51="","",VLOOKUP(RIGHT(VLOOKUP(D51,'기사 리스트'!B:C,2,FALSE),LEN(VLOOKUP(D51,'기사 리스트'!B:C,2,FALSE))-22),기사별유입!A:E,3,FALSE)),0)</f>
        <v/>
      </c>
      <c r="F51" s="268" t="str">
        <f>IFERROR(IF(D51="","",VLOOKUP(RIGHT(VLOOKUP(D51,'기사 리스트'!B:C,2,FALSE),LEN(VLOOKUP(D51,'기사 리스트'!B:C,2,FALSE))-22),기사별유입!A:E,2,FALSE)),0)</f>
        <v/>
      </c>
      <c r="G51" s="269" t="str">
        <f t="shared" si="0"/>
        <v/>
      </c>
      <c r="H51" s="269" t="str">
        <f t="shared" si="1"/>
        <v/>
      </c>
      <c r="J51" s="34"/>
    </row>
    <row r="52" spans="1:10">
      <c r="A52" s="332"/>
      <c r="B52" s="265">
        <v>50</v>
      </c>
      <c r="C52" s="266" t="str">
        <f>IF(D52="","",INDEX('기사 리스트'!A:A,MATCH(B52,'기사 리스트'!L:L,0)))</f>
        <v/>
      </c>
      <c r="D52" s="267" t="str">
        <f>IF(B52&gt;MAX('기사 리스트'!L:L),"",HYPERLINK(INDEX('기사 리스트'!C:C,MATCH(B52,'기사 리스트'!L:L,0)),INDEX('기사 리스트'!B:B,MATCH(B52,'기사 리스트'!L:L,0))))</f>
        <v/>
      </c>
      <c r="E52" s="268" t="str">
        <f>IFERROR(IF(D52="","",VLOOKUP(RIGHT(VLOOKUP(D52,'기사 리스트'!B:C,2,FALSE),LEN(VLOOKUP(D52,'기사 리스트'!B:C,2,FALSE))-22),기사별유입!A:E,3,FALSE)),0)</f>
        <v/>
      </c>
      <c r="F52" s="268" t="str">
        <f>IFERROR(IF(D52="","",VLOOKUP(RIGHT(VLOOKUP(D52,'기사 리스트'!B:C,2,FALSE),LEN(VLOOKUP(D52,'기사 리스트'!B:C,2,FALSE))-22),기사별유입!A:E,2,FALSE)),0)</f>
        <v/>
      </c>
      <c r="G52" s="269" t="str">
        <f t="shared" si="0"/>
        <v/>
      </c>
      <c r="H52" s="269" t="str">
        <f t="shared" si="1"/>
        <v/>
      </c>
      <c r="J52" s="34"/>
    </row>
    <row r="53" spans="1:10">
      <c r="A53" s="332"/>
      <c r="B53" s="265">
        <v>51</v>
      </c>
      <c r="C53" s="266" t="str">
        <f>IF(D53="","",INDEX('기사 리스트'!A:A,MATCH(B53,'기사 리스트'!L:L,0)))</f>
        <v/>
      </c>
      <c r="D53" s="267" t="str">
        <f>IF(B53&gt;MAX('기사 리스트'!L:L),"",HYPERLINK(INDEX('기사 리스트'!C:C,MATCH(B53,'기사 리스트'!L:L,0)),INDEX('기사 리스트'!B:B,MATCH(B53,'기사 리스트'!L:L,0))))</f>
        <v/>
      </c>
      <c r="E53" s="268" t="str">
        <f>IFERROR(IF(D53="","",VLOOKUP(RIGHT(VLOOKUP(D53,'기사 리스트'!B:C,2,FALSE),LEN(VLOOKUP(D53,'기사 리스트'!B:C,2,FALSE))-22),기사별유입!A:E,3,FALSE)),0)</f>
        <v/>
      </c>
      <c r="F53" s="268" t="str">
        <f>IFERROR(IF(D53="","",VLOOKUP(RIGHT(VLOOKUP(D53,'기사 리스트'!B:C,2,FALSE),LEN(VLOOKUP(D53,'기사 리스트'!B:C,2,FALSE))-22),기사별유입!A:E,2,FALSE)),0)</f>
        <v/>
      </c>
      <c r="G53" s="269" t="str">
        <f t="shared" si="0"/>
        <v/>
      </c>
      <c r="H53" s="269" t="str">
        <f t="shared" si="1"/>
        <v/>
      </c>
      <c r="J53" s="34"/>
    </row>
    <row r="54" spans="1:10">
      <c r="A54" s="332"/>
      <c r="B54" s="265">
        <v>52</v>
      </c>
      <c r="C54" s="266" t="str">
        <f>IF(D54="","",INDEX('기사 리스트'!A:A,MATCH(B54,'기사 리스트'!L:L,0)))</f>
        <v/>
      </c>
      <c r="D54" s="267" t="str">
        <f>IF(B54&gt;MAX('기사 리스트'!L:L),"",HYPERLINK(INDEX('기사 리스트'!C:C,MATCH(B54,'기사 리스트'!L:L,0)),INDEX('기사 리스트'!B:B,MATCH(B54,'기사 리스트'!L:L,0))))</f>
        <v/>
      </c>
      <c r="E54" s="268" t="str">
        <f>IFERROR(IF(D54="","",VLOOKUP(RIGHT(VLOOKUP(D54,'기사 리스트'!B:C,2,FALSE),LEN(VLOOKUP(D54,'기사 리스트'!B:C,2,FALSE))-22),기사별유입!A:E,3,FALSE)),0)</f>
        <v/>
      </c>
      <c r="F54" s="268" t="str">
        <f>IFERROR(IF(D54="","",VLOOKUP(RIGHT(VLOOKUP(D54,'기사 리스트'!B:C,2,FALSE),LEN(VLOOKUP(D54,'기사 리스트'!B:C,2,FALSE))-22),기사별유입!A:E,2,FALSE)),0)</f>
        <v/>
      </c>
      <c r="G54" s="269" t="str">
        <f t="shared" si="0"/>
        <v/>
      </c>
      <c r="H54" s="269" t="str">
        <f t="shared" si="1"/>
        <v/>
      </c>
      <c r="J54" s="34"/>
    </row>
    <row r="55" spans="1:10">
      <c r="A55" s="332"/>
      <c r="B55" s="265">
        <v>53</v>
      </c>
      <c r="C55" s="266" t="str">
        <f>IF(D55="","",INDEX('기사 리스트'!A:A,MATCH(B55,'기사 리스트'!L:L,0)))</f>
        <v/>
      </c>
      <c r="D55" s="267" t="str">
        <f>IF(B55&gt;MAX('기사 리스트'!L:L),"",HYPERLINK(INDEX('기사 리스트'!C:C,MATCH(B55,'기사 리스트'!L:L,0)),INDEX('기사 리스트'!B:B,MATCH(B55,'기사 리스트'!L:L,0))))</f>
        <v/>
      </c>
      <c r="E55" s="268" t="str">
        <f>IFERROR(IF(D55="","",VLOOKUP(RIGHT(VLOOKUP(D55,'기사 리스트'!B:C,2,FALSE),LEN(VLOOKUP(D55,'기사 리스트'!B:C,2,FALSE))-22),기사별유입!A:E,3,FALSE)),0)</f>
        <v/>
      </c>
      <c r="F55" s="268" t="str">
        <f>IFERROR(IF(D55="","",VLOOKUP(RIGHT(VLOOKUP(D55,'기사 리스트'!B:C,2,FALSE),LEN(VLOOKUP(D55,'기사 리스트'!B:C,2,FALSE))-22),기사별유입!A:E,2,FALSE)),0)</f>
        <v/>
      </c>
      <c r="G55" s="269" t="str">
        <f t="shared" si="0"/>
        <v/>
      </c>
      <c r="H55" s="269" t="str">
        <f t="shared" si="1"/>
        <v/>
      </c>
      <c r="J55" s="34"/>
    </row>
    <row r="56" spans="1:10">
      <c r="A56" s="332"/>
      <c r="B56" s="265">
        <v>54</v>
      </c>
      <c r="C56" s="266" t="str">
        <f>IF(D56="","",INDEX('기사 리스트'!A:A,MATCH(B56,'기사 리스트'!L:L,0)))</f>
        <v/>
      </c>
      <c r="D56" s="267" t="str">
        <f>IF(B56&gt;MAX('기사 리스트'!L:L),"",HYPERLINK(INDEX('기사 리스트'!C:C,MATCH(B56,'기사 리스트'!L:L,0)),INDEX('기사 리스트'!B:B,MATCH(B56,'기사 리스트'!L:L,0))))</f>
        <v/>
      </c>
      <c r="E56" s="268" t="str">
        <f>IFERROR(IF(D56="","",VLOOKUP(RIGHT(VLOOKUP(D56,'기사 리스트'!B:C,2,FALSE),LEN(VLOOKUP(D56,'기사 리스트'!B:C,2,FALSE))-22),기사별유입!A:E,3,FALSE)),0)</f>
        <v/>
      </c>
      <c r="F56" s="268" t="str">
        <f>IFERROR(IF(D56="","",VLOOKUP(RIGHT(VLOOKUP(D56,'기사 리스트'!B:C,2,FALSE),LEN(VLOOKUP(D56,'기사 리스트'!B:C,2,FALSE))-22),기사별유입!A:E,2,FALSE)),0)</f>
        <v/>
      </c>
      <c r="G56" s="269" t="str">
        <f t="shared" si="0"/>
        <v/>
      </c>
      <c r="H56" s="269" t="str">
        <f t="shared" si="1"/>
        <v/>
      </c>
      <c r="J56" s="34"/>
    </row>
    <row r="57" spans="1:10">
      <c r="A57" s="332"/>
      <c r="B57" s="265">
        <v>55</v>
      </c>
      <c r="C57" s="266" t="str">
        <f>IF(D57="","",INDEX('기사 리스트'!A:A,MATCH(B57,'기사 리스트'!L:L,0)))</f>
        <v/>
      </c>
      <c r="D57" s="267" t="str">
        <f>IF(B57&gt;MAX('기사 리스트'!L:L),"",HYPERLINK(INDEX('기사 리스트'!C:C,MATCH(B57,'기사 리스트'!L:L,0)),INDEX('기사 리스트'!B:B,MATCH(B57,'기사 리스트'!L:L,0))))</f>
        <v/>
      </c>
      <c r="E57" s="268" t="str">
        <f>IFERROR(IF(D57="","",VLOOKUP(RIGHT(VLOOKUP(D57,'기사 리스트'!B:C,2,FALSE),LEN(VLOOKUP(D57,'기사 리스트'!B:C,2,FALSE))-22),기사별유입!A:E,3,FALSE)),0)</f>
        <v/>
      </c>
      <c r="F57" s="268" t="str">
        <f>IFERROR(IF(D57="","",VLOOKUP(RIGHT(VLOOKUP(D57,'기사 리스트'!B:C,2,FALSE),LEN(VLOOKUP(D57,'기사 리스트'!B:C,2,FALSE))-22),기사별유입!A:E,2,FALSE)),0)</f>
        <v/>
      </c>
      <c r="G57" s="269" t="str">
        <f t="shared" si="0"/>
        <v/>
      </c>
      <c r="H57" s="269" t="str">
        <f t="shared" si="1"/>
        <v/>
      </c>
      <c r="J57" s="34"/>
    </row>
    <row r="58" spans="1:10">
      <c r="A58" s="332"/>
      <c r="B58" s="265">
        <v>56</v>
      </c>
      <c r="C58" s="266" t="str">
        <f>IF(D58="","",INDEX('기사 리스트'!A:A,MATCH(B58,'기사 리스트'!L:L,0)))</f>
        <v/>
      </c>
      <c r="D58" s="267" t="str">
        <f>IF(B58&gt;MAX('기사 리스트'!L:L),"",HYPERLINK(INDEX('기사 리스트'!C:C,MATCH(B58,'기사 리스트'!L:L,0)),INDEX('기사 리스트'!B:B,MATCH(B58,'기사 리스트'!L:L,0))))</f>
        <v/>
      </c>
      <c r="E58" s="268" t="str">
        <f>IFERROR(IF(D58="","",VLOOKUP(RIGHT(VLOOKUP(D58,'기사 리스트'!B:C,2,FALSE),LEN(VLOOKUP(D58,'기사 리스트'!B:C,2,FALSE))-22),기사별유입!A:E,3,FALSE)),0)</f>
        <v/>
      </c>
      <c r="F58" s="268" t="str">
        <f>IFERROR(IF(D58="","",VLOOKUP(RIGHT(VLOOKUP(D58,'기사 리스트'!B:C,2,FALSE),LEN(VLOOKUP(D58,'기사 리스트'!B:C,2,FALSE))-22),기사별유입!A:E,2,FALSE)),0)</f>
        <v/>
      </c>
      <c r="G58" s="269" t="str">
        <f t="shared" si="0"/>
        <v/>
      </c>
      <c r="H58" s="269" t="str">
        <f t="shared" si="1"/>
        <v/>
      </c>
      <c r="J58" s="34"/>
    </row>
    <row r="59" spans="1:10">
      <c r="A59" s="332"/>
      <c r="B59" s="265">
        <v>57</v>
      </c>
      <c r="C59" s="266" t="str">
        <f>IF(D59="","",INDEX('기사 리스트'!A:A,MATCH(B59,'기사 리스트'!L:L,0)))</f>
        <v/>
      </c>
      <c r="D59" s="267" t="str">
        <f>IF(B59&gt;MAX('기사 리스트'!L:L),"",HYPERLINK(INDEX('기사 리스트'!C:C,MATCH(B59,'기사 리스트'!L:L,0)),INDEX('기사 리스트'!B:B,MATCH(B59,'기사 리스트'!L:L,0))))</f>
        <v/>
      </c>
      <c r="E59" s="268" t="str">
        <f>IFERROR(IF(D59="","",VLOOKUP(RIGHT(VLOOKUP(D59,'기사 리스트'!B:C,2,FALSE),LEN(VLOOKUP(D59,'기사 리스트'!B:C,2,FALSE))-22),기사별유입!A:E,3,FALSE)),0)</f>
        <v/>
      </c>
      <c r="F59" s="268" t="str">
        <f>IFERROR(IF(D59="","",VLOOKUP(RIGHT(VLOOKUP(D59,'기사 리스트'!B:C,2,FALSE),LEN(VLOOKUP(D59,'기사 리스트'!B:C,2,FALSE))-22),기사별유입!A:E,2,FALSE)),0)</f>
        <v/>
      </c>
      <c r="G59" s="269" t="str">
        <f t="shared" si="0"/>
        <v/>
      </c>
      <c r="H59" s="269" t="str">
        <f t="shared" si="1"/>
        <v/>
      </c>
      <c r="J59" s="34"/>
    </row>
    <row r="60" spans="1:10">
      <c r="A60" s="332"/>
      <c r="B60" s="265">
        <v>58</v>
      </c>
      <c r="C60" s="266" t="str">
        <f>IF(D60="","",INDEX('기사 리스트'!A:A,MATCH(B60,'기사 리스트'!L:L,0)))</f>
        <v/>
      </c>
      <c r="D60" s="267" t="str">
        <f>IF(B60&gt;MAX('기사 리스트'!L:L),"",HYPERLINK(INDEX('기사 리스트'!C:C,MATCH(B60,'기사 리스트'!L:L,0)),INDEX('기사 리스트'!B:B,MATCH(B60,'기사 리스트'!L:L,0))))</f>
        <v/>
      </c>
      <c r="E60" s="268" t="str">
        <f>IFERROR(IF(D60="","",VLOOKUP(RIGHT(VLOOKUP(D60,'기사 리스트'!B:C,2,FALSE),LEN(VLOOKUP(D60,'기사 리스트'!B:C,2,FALSE))-22),기사별유입!A:E,3,FALSE)),0)</f>
        <v/>
      </c>
      <c r="F60" s="268" t="str">
        <f>IFERROR(IF(D60="","",VLOOKUP(RIGHT(VLOOKUP(D60,'기사 리스트'!B:C,2,FALSE),LEN(VLOOKUP(D60,'기사 리스트'!B:C,2,FALSE))-22),기사별유입!A:E,2,FALSE)),0)</f>
        <v/>
      </c>
      <c r="G60" s="269" t="str">
        <f t="shared" si="0"/>
        <v/>
      </c>
      <c r="H60" s="269" t="str">
        <f t="shared" si="1"/>
        <v/>
      </c>
      <c r="J60" s="34"/>
    </row>
    <row r="61" spans="1:10">
      <c r="A61" s="332"/>
      <c r="B61" s="265">
        <v>59</v>
      </c>
      <c r="C61" s="266" t="str">
        <f>IF(D61="","",INDEX('기사 리스트'!A:A,MATCH(B61,'기사 리스트'!L:L,0)))</f>
        <v/>
      </c>
      <c r="D61" s="267" t="str">
        <f>IF(B61&gt;MAX('기사 리스트'!L:L),"",HYPERLINK(INDEX('기사 리스트'!C:C,MATCH(B61,'기사 리스트'!L:L,0)),INDEX('기사 리스트'!B:B,MATCH(B61,'기사 리스트'!L:L,0))))</f>
        <v/>
      </c>
      <c r="E61" s="268" t="str">
        <f>IFERROR(IF(D61="","",VLOOKUP(RIGHT(VLOOKUP(D61,'기사 리스트'!B:C,2,FALSE),LEN(VLOOKUP(D61,'기사 리스트'!B:C,2,FALSE))-22),기사별유입!A:E,3,FALSE)),0)</f>
        <v/>
      </c>
      <c r="F61" s="268" t="str">
        <f>IFERROR(IF(D61="","",VLOOKUP(RIGHT(VLOOKUP(D61,'기사 리스트'!B:C,2,FALSE),LEN(VLOOKUP(D61,'기사 리스트'!B:C,2,FALSE))-22),기사별유입!A:E,2,FALSE)),0)</f>
        <v/>
      </c>
      <c r="G61" s="269" t="str">
        <f t="shared" si="0"/>
        <v/>
      </c>
      <c r="H61" s="269" t="str">
        <f t="shared" si="1"/>
        <v/>
      </c>
      <c r="J61" s="34"/>
    </row>
    <row r="62" spans="1:10">
      <c r="A62" s="332"/>
      <c r="B62" s="265">
        <v>60</v>
      </c>
      <c r="C62" s="266" t="str">
        <f>IF(D62="","",INDEX('기사 리스트'!A:A,MATCH(B62,'기사 리스트'!L:L,0)))</f>
        <v/>
      </c>
      <c r="D62" s="267" t="str">
        <f>IF(B62&gt;MAX('기사 리스트'!L:L),"",HYPERLINK(INDEX('기사 리스트'!C:C,MATCH(B62,'기사 리스트'!L:L,0)),INDEX('기사 리스트'!B:B,MATCH(B62,'기사 리스트'!L:L,0))))</f>
        <v/>
      </c>
      <c r="E62" s="268" t="str">
        <f>IFERROR(IF(D62="","",VLOOKUP(RIGHT(VLOOKUP(D62,'기사 리스트'!B:C,2,FALSE),LEN(VLOOKUP(D62,'기사 리스트'!B:C,2,FALSE))-22),기사별유입!A:E,3,FALSE)),0)</f>
        <v/>
      </c>
      <c r="F62" s="268" t="str">
        <f>IFERROR(IF(D62="","",VLOOKUP(RIGHT(VLOOKUP(D62,'기사 리스트'!B:C,2,FALSE),LEN(VLOOKUP(D62,'기사 리스트'!B:C,2,FALSE))-22),기사별유입!A:E,2,FALSE)),0)</f>
        <v/>
      </c>
      <c r="G62" s="269" t="str">
        <f t="shared" si="0"/>
        <v/>
      </c>
      <c r="H62" s="269" t="str">
        <f t="shared" si="1"/>
        <v/>
      </c>
      <c r="J62" s="34"/>
    </row>
    <row r="63" spans="1:10">
      <c r="A63" s="332"/>
      <c r="B63" s="265">
        <v>61</v>
      </c>
      <c r="C63" s="266" t="str">
        <f>IF(D63="","",INDEX('기사 리스트'!A:A,MATCH(B63,'기사 리스트'!L:L,0)))</f>
        <v/>
      </c>
      <c r="D63" s="267" t="str">
        <f>IF(B63&gt;MAX('기사 리스트'!L:L),"",HYPERLINK(INDEX('기사 리스트'!C:C,MATCH(B63,'기사 리스트'!L:L,0)),INDEX('기사 리스트'!B:B,MATCH(B63,'기사 리스트'!L:L,0))))</f>
        <v/>
      </c>
      <c r="E63" s="268" t="str">
        <f>IFERROR(IF(D63="","",VLOOKUP(RIGHT(VLOOKUP(D63,'기사 리스트'!B:C,2,FALSE),LEN(VLOOKUP(D63,'기사 리스트'!B:C,2,FALSE))-22),기사별유입!A:E,3,FALSE)),0)</f>
        <v/>
      </c>
      <c r="F63" s="268" t="str">
        <f>IFERROR(IF(D63="","",VLOOKUP(RIGHT(VLOOKUP(D63,'기사 리스트'!B:C,2,FALSE),LEN(VLOOKUP(D63,'기사 리스트'!B:C,2,FALSE))-22),기사별유입!A:E,2,FALSE)),0)</f>
        <v/>
      </c>
      <c r="G63" s="269" t="str">
        <f t="shared" si="0"/>
        <v/>
      </c>
      <c r="H63" s="269" t="str">
        <f t="shared" si="1"/>
        <v/>
      </c>
      <c r="J63" s="34"/>
    </row>
    <row r="64" spans="1:10">
      <c r="A64" s="332"/>
      <c r="B64" s="265">
        <v>62</v>
      </c>
      <c r="C64" s="266" t="str">
        <f>IF(D64="","",INDEX('기사 리스트'!A:A,MATCH(B64,'기사 리스트'!L:L,0)))</f>
        <v/>
      </c>
      <c r="D64" s="267" t="str">
        <f>IF(B64&gt;MAX('기사 리스트'!L:L),"",HYPERLINK(INDEX('기사 리스트'!C:C,MATCH(B64,'기사 리스트'!L:L,0)),INDEX('기사 리스트'!B:B,MATCH(B64,'기사 리스트'!L:L,0))))</f>
        <v/>
      </c>
      <c r="E64" s="268" t="str">
        <f>IFERROR(IF(D64="","",VLOOKUP(RIGHT(VLOOKUP(D64,'기사 리스트'!B:C,2,FALSE),LEN(VLOOKUP(D64,'기사 리스트'!B:C,2,FALSE))-22),기사별유입!A:E,3,FALSE)),0)</f>
        <v/>
      </c>
      <c r="F64" s="268" t="str">
        <f>IFERROR(IF(D64="","",VLOOKUP(RIGHT(VLOOKUP(D64,'기사 리스트'!B:C,2,FALSE),LEN(VLOOKUP(D64,'기사 리스트'!B:C,2,FALSE))-22),기사별유입!A:E,2,FALSE)),0)</f>
        <v/>
      </c>
      <c r="G64" s="269" t="str">
        <f t="shared" si="0"/>
        <v/>
      </c>
      <c r="H64" s="269" t="str">
        <f t="shared" si="1"/>
        <v/>
      </c>
      <c r="J64" s="34"/>
    </row>
    <row r="65" spans="1:10">
      <c r="A65" s="332"/>
      <c r="B65" s="265">
        <v>63</v>
      </c>
      <c r="C65" s="266" t="str">
        <f>IF(D65="","",INDEX('기사 리스트'!A:A,MATCH(B65,'기사 리스트'!L:L,0)))</f>
        <v/>
      </c>
      <c r="D65" s="267" t="str">
        <f>IF(B65&gt;MAX('기사 리스트'!L:L),"",HYPERLINK(INDEX('기사 리스트'!C:C,MATCH(B65,'기사 리스트'!L:L,0)),INDEX('기사 리스트'!B:B,MATCH(B65,'기사 리스트'!L:L,0))))</f>
        <v/>
      </c>
      <c r="E65" s="268" t="str">
        <f>IFERROR(IF(D65="","",VLOOKUP(RIGHT(VLOOKUP(D65,'기사 리스트'!B:C,2,FALSE),LEN(VLOOKUP(D65,'기사 리스트'!B:C,2,FALSE))-22),기사별유입!A:E,3,FALSE)),0)</f>
        <v/>
      </c>
      <c r="F65" s="268" t="str">
        <f>IFERROR(IF(D65="","",VLOOKUP(RIGHT(VLOOKUP(D65,'기사 리스트'!B:C,2,FALSE),LEN(VLOOKUP(D65,'기사 리스트'!B:C,2,FALSE))-22),기사별유입!A:E,2,FALSE)),0)</f>
        <v/>
      </c>
      <c r="G65" s="269" t="str">
        <f t="shared" si="0"/>
        <v/>
      </c>
      <c r="H65" s="269" t="str">
        <f t="shared" si="1"/>
        <v/>
      </c>
      <c r="J65" s="34"/>
    </row>
    <row r="66" spans="1:10">
      <c r="A66" s="332"/>
      <c r="B66" s="265">
        <v>64</v>
      </c>
      <c r="C66" s="266" t="str">
        <f>IF(D66="","",INDEX('기사 리스트'!A:A,MATCH(B66,'기사 리스트'!L:L,0)))</f>
        <v/>
      </c>
      <c r="D66" s="267" t="str">
        <f>IF(B66&gt;MAX('기사 리스트'!L:L),"",HYPERLINK(INDEX('기사 리스트'!C:C,MATCH(B66,'기사 리스트'!L:L,0)),INDEX('기사 리스트'!B:B,MATCH(B66,'기사 리스트'!L:L,0))))</f>
        <v/>
      </c>
      <c r="E66" s="268" t="str">
        <f>IFERROR(IF(D66="","",VLOOKUP(RIGHT(VLOOKUP(D66,'기사 리스트'!B:C,2,FALSE),LEN(VLOOKUP(D66,'기사 리스트'!B:C,2,FALSE))-22),기사별유입!A:E,3,FALSE)),0)</f>
        <v/>
      </c>
      <c r="F66" s="268" t="str">
        <f>IFERROR(IF(D66="","",VLOOKUP(RIGHT(VLOOKUP(D66,'기사 리스트'!B:C,2,FALSE),LEN(VLOOKUP(D66,'기사 리스트'!B:C,2,FALSE))-22),기사별유입!A:E,2,FALSE)),0)</f>
        <v/>
      </c>
      <c r="G66" s="269" t="str">
        <f t="shared" si="0"/>
        <v/>
      </c>
      <c r="H66" s="269" t="str">
        <f t="shared" si="1"/>
        <v/>
      </c>
      <c r="J66" s="34"/>
    </row>
    <row r="67" spans="1:10">
      <c r="A67" s="332"/>
      <c r="B67" s="265">
        <v>65</v>
      </c>
      <c r="C67" s="266" t="str">
        <f>IF(D67="","",INDEX('기사 리스트'!A:A,MATCH(B67,'기사 리스트'!L:L,0)))</f>
        <v/>
      </c>
      <c r="D67" s="267" t="str">
        <f>IF(B67&gt;MAX('기사 리스트'!L:L),"",HYPERLINK(INDEX('기사 리스트'!C:C,MATCH(B67,'기사 리스트'!L:L,0)),INDEX('기사 리스트'!B:B,MATCH(B67,'기사 리스트'!L:L,0))))</f>
        <v/>
      </c>
      <c r="E67" s="268" t="str">
        <f>IFERROR(IF(D67="","",VLOOKUP(RIGHT(VLOOKUP(D67,'기사 리스트'!B:C,2,FALSE),LEN(VLOOKUP(D67,'기사 리스트'!B:C,2,FALSE))-22),기사별유입!A:E,3,FALSE)),0)</f>
        <v/>
      </c>
      <c r="F67" s="268" t="str">
        <f>IFERROR(IF(D67="","",VLOOKUP(RIGHT(VLOOKUP(D67,'기사 리스트'!B:C,2,FALSE),LEN(VLOOKUP(D67,'기사 리스트'!B:C,2,FALSE))-22),기사별유입!A:E,2,FALSE)),0)</f>
        <v/>
      </c>
      <c r="G67" s="269" t="str">
        <f t="shared" si="0"/>
        <v/>
      </c>
      <c r="H67" s="269" t="str">
        <f t="shared" si="1"/>
        <v/>
      </c>
      <c r="J67" s="34"/>
    </row>
    <row r="68" spans="1:10">
      <c r="A68" s="332"/>
      <c r="B68" s="265">
        <v>66</v>
      </c>
      <c r="C68" s="266" t="str">
        <f>IF(D68="","",INDEX('기사 리스트'!A:A,MATCH(B68,'기사 리스트'!L:L,0)))</f>
        <v/>
      </c>
      <c r="D68" s="267" t="str">
        <f>IF(B68&gt;MAX('기사 리스트'!L:L),"",HYPERLINK(INDEX('기사 리스트'!C:C,MATCH(B68,'기사 리스트'!L:L,0)),INDEX('기사 리스트'!B:B,MATCH(B68,'기사 리스트'!L:L,0))))</f>
        <v/>
      </c>
      <c r="E68" s="268" t="str">
        <f>IFERROR(IF(D68="","",VLOOKUP(RIGHT(VLOOKUP(D68,'기사 리스트'!B:C,2,FALSE),LEN(VLOOKUP(D68,'기사 리스트'!B:C,2,FALSE))-22),기사별유입!A:E,3,FALSE)),0)</f>
        <v/>
      </c>
      <c r="F68" s="268" t="str">
        <f>IFERROR(IF(D68="","",VLOOKUP(RIGHT(VLOOKUP(D68,'기사 리스트'!B:C,2,FALSE),LEN(VLOOKUP(D68,'기사 리스트'!B:C,2,FALSE))-22),기사별유입!A:E,2,FALSE)),0)</f>
        <v/>
      </c>
      <c r="G68" s="269" t="str">
        <f t="shared" ref="G68:G102" si="2">IFERROR(E68/_xlfn.DAYS(EOMONTH(C68,0),C68-1),"")</f>
        <v/>
      </c>
      <c r="H68" s="269" t="str">
        <f t="shared" ref="H68:H102" si="3">IFERROR(F68/_xlfn.DAYS(EOMONTH(C68,0),C68-1),"")</f>
        <v/>
      </c>
      <c r="J68" s="34"/>
    </row>
    <row r="69" spans="1:10">
      <c r="A69" s="332"/>
      <c r="B69" s="265">
        <v>67</v>
      </c>
      <c r="C69" s="266" t="str">
        <f>IF(D69="","",INDEX('기사 리스트'!A:A,MATCH(B69,'기사 리스트'!L:L,0)))</f>
        <v/>
      </c>
      <c r="D69" s="267" t="str">
        <f>IF(B69&gt;MAX('기사 리스트'!L:L),"",HYPERLINK(INDEX('기사 리스트'!C:C,MATCH(B69,'기사 리스트'!L:L,0)),INDEX('기사 리스트'!B:B,MATCH(B69,'기사 리스트'!L:L,0))))</f>
        <v/>
      </c>
      <c r="E69" s="268" t="str">
        <f>IFERROR(IF(D69="","",VLOOKUP(RIGHT(VLOOKUP(D69,'기사 리스트'!B:C,2,FALSE),LEN(VLOOKUP(D69,'기사 리스트'!B:C,2,FALSE))-22),기사별유입!A:E,3,FALSE)),0)</f>
        <v/>
      </c>
      <c r="F69" s="268" t="str">
        <f>IFERROR(IF(D69="","",VLOOKUP(RIGHT(VLOOKUP(D69,'기사 리스트'!B:C,2,FALSE),LEN(VLOOKUP(D69,'기사 리스트'!B:C,2,FALSE))-22),기사별유입!A:E,2,FALSE)),0)</f>
        <v/>
      </c>
      <c r="G69" s="269" t="str">
        <f t="shared" si="2"/>
        <v/>
      </c>
      <c r="H69" s="269" t="str">
        <f t="shared" si="3"/>
        <v/>
      </c>
      <c r="J69" s="34"/>
    </row>
    <row r="70" spans="1:10">
      <c r="A70" s="332"/>
      <c r="B70" s="265">
        <v>68</v>
      </c>
      <c r="C70" s="266" t="str">
        <f>IF(D70="","",INDEX('기사 리스트'!A:A,MATCH(B70,'기사 리스트'!L:L,0)))</f>
        <v/>
      </c>
      <c r="D70" s="267" t="str">
        <f>IF(B70&gt;MAX('기사 리스트'!L:L),"",HYPERLINK(INDEX('기사 리스트'!C:C,MATCH(B70,'기사 리스트'!L:L,0)),INDEX('기사 리스트'!B:B,MATCH(B70,'기사 리스트'!L:L,0))))</f>
        <v/>
      </c>
      <c r="E70" s="268" t="str">
        <f>IFERROR(IF(D70="","",VLOOKUP(RIGHT(VLOOKUP(D70,'기사 리스트'!B:C,2,FALSE),LEN(VLOOKUP(D70,'기사 리스트'!B:C,2,FALSE))-22),기사별유입!A:E,3,FALSE)),0)</f>
        <v/>
      </c>
      <c r="F70" s="268" t="str">
        <f>IFERROR(IF(D70="","",VLOOKUP(RIGHT(VLOOKUP(D70,'기사 리스트'!B:C,2,FALSE),LEN(VLOOKUP(D70,'기사 리스트'!B:C,2,FALSE))-22),기사별유입!A:E,2,FALSE)),0)</f>
        <v/>
      </c>
      <c r="G70" s="269" t="str">
        <f t="shared" si="2"/>
        <v/>
      </c>
      <c r="H70" s="269" t="str">
        <f t="shared" si="3"/>
        <v/>
      </c>
      <c r="J70" s="34"/>
    </row>
    <row r="71" spans="1:10">
      <c r="A71" s="332"/>
      <c r="B71" s="265">
        <v>69</v>
      </c>
      <c r="C71" s="266" t="str">
        <f>IF(D71="","",INDEX('기사 리스트'!A:A,MATCH(B71,'기사 리스트'!L:L,0)))</f>
        <v/>
      </c>
      <c r="D71" s="267" t="str">
        <f>IF(B71&gt;MAX('기사 리스트'!L:L),"",HYPERLINK(INDEX('기사 리스트'!C:C,MATCH(B71,'기사 리스트'!L:L,0)),INDEX('기사 리스트'!B:B,MATCH(B71,'기사 리스트'!L:L,0))))</f>
        <v/>
      </c>
      <c r="E71" s="268" t="str">
        <f>IFERROR(IF(D71="","",VLOOKUP(RIGHT(VLOOKUP(D71,'기사 리스트'!B:C,2,FALSE),LEN(VLOOKUP(D71,'기사 리스트'!B:C,2,FALSE))-22),기사별유입!A:E,3,FALSE)),0)</f>
        <v/>
      </c>
      <c r="F71" s="268" t="str">
        <f>IFERROR(IF(D71="","",VLOOKUP(RIGHT(VLOOKUP(D71,'기사 리스트'!B:C,2,FALSE),LEN(VLOOKUP(D71,'기사 리스트'!B:C,2,FALSE))-22),기사별유입!A:E,2,FALSE)),0)</f>
        <v/>
      </c>
      <c r="G71" s="269" t="str">
        <f t="shared" si="2"/>
        <v/>
      </c>
      <c r="H71" s="269" t="str">
        <f t="shared" si="3"/>
        <v/>
      </c>
      <c r="J71" s="34"/>
    </row>
    <row r="72" spans="1:10">
      <c r="A72" s="332"/>
      <c r="B72" s="265">
        <v>70</v>
      </c>
      <c r="C72" s="266" t="str">
        <f>IF(D72="","",INDEX('기사 리스트'!A:A,MATCH(B72,'기사 리스트'!L:L,0)))</f>
        <v/>
      </c>
      <c r="D72" s="267" t="str">
        <f>IF(B72&gt;MAX('기사 리스트'!L:L),"",HYPERLINK(INDEX('기사 리스트'!C:C,MATCH(B72,'기사 리스트'!L:L,0)),INDEX('기사 리스트'!B:B,MATCH(B72,'기사 리스트'!L:L,0))))</f>
        <v/>
      </c>
      <c r="E72" s="268" t="str">
        <f>IFERROR(IF(D72="","",VLOOKUP(RIGHT(VLOOKUP(D72,'기사 리스트'!B:C,2,FALSE),LEN(VLOOKUP(D72,'기사 리스트'!B:C,2,FALSE))-22),기사별유입!A:E,3,FALSE)),0)</f>
        <v/>
      </c>
      <c r="F72" s="268" t="str">
        <f>IFERROR(IF(D72="","",VLOOKUP(RIGHT(VLOOKUP(D72,'기사 리스트'!B:C,2,FALSE),LEN(VLOOKUP(D72,'기사 리스트'!B:C,2,FALSE))-22),기사별유입!A:E,2,FALSE)),0)</f>
        <v/>
      </c>
      <c r="G72" s="269" t="str">
        <f t="shared" si="2"/>
        <v/>
      </c>
      <c r="H72" s="269" t="str">
        <f t="shared" si="3"/>
        <v/>
      </c>
      <c r="J72" s="34"/>
    </row>
    <row r="73" spans="1:10">
      <c r="A73" s="332"/>
      <c r="B73" s="265">
        <v>71</v>
      </c>
      <c r="C73" s="266" t="str">
        <f>IF(D73="","",INDEX('기사 리스트'!A:A,MATCH(B73,'기사 리스트'!L:L,0)))</f>
        <v/>
      </c>
      <c r="D73" s="267" t="str">
        <f>IF(B73&gt;MAX('기사 리스트'!L:L),"",HYPERLINK(INDEX('기사 리스트'!C:C,MATCH(B73,'기사 리스트'!L:L,0)),INDEX('기사 리스트'!B:B,MATCH(B73,'기사 리스트'!L:L,0))))</f>
        <v/>
      </c>
      <c r="E73" s="268" t="str">
        <f>IFERROR(IF(D73="","",VLOOKUP(RIGHT(VLOOKUP(D73,'기사 리스트'!B:C,2,FALSE),LEN(VLOOKUP(D73,'기사 리스트'!B:C,2,FALSE))-22),기사별유입!A:E,3,FALSE)),0)</f>
        <v/>
      </c>
      <c r="F73" s="268" t="str">
        <f>IFERROR(IF(D73="","",VLOOKUP(RIGHT(VLOOKUP(D73,'기사 리스트'!B:C,2,FALSE),LEN(VLOOKUP(D73,'기사 리스트'!B:C,2,FALSE))-22),기사별유입!A:E,2,FALSE)),0)</f>
        <v/>
      </c>
      <c r="G73" s="269" t="str">
        <f t="shared" si="2"/>
        <v/>
      </c>
      <c r="H73" s="269" t="str">
        <f t="shared" si="3"/>
        <v/>
      </c>
      <c r="J73" s="34"/>
    </row>
    <row r="74" spans="1:10">
      <c r="A74" s="332"/>
      <c r="B74" s="265">
        <v>72</v>
      </c>
      <c r="C74" s="266" t="str">
        <f>IF(D74="","",INDEX('기사 리스트'!A:A,MATCH(B74,'기사 리스트'!L:L,0)))</f>
        <v/>
      </c>
      <c r="D74" s="267" t="str">
        <f>IF(B74&gt;MAX('기사 리스트'!L:L),"",HYPERLINK(INDEX('기사 리스트'!C:C,MATCH(B74,'기사 리스트'!L:L,0)),INDEX('기사 리스트'!B:B,MATCH(B74,'기사 리스트'!L:L,0))))</f>
        <v/>
      </c>
      <c r="E74" s="268" t="str">
        <f>IFERROR(IF(D74="","",VLOOKUP(RIGHT(VLOOKUP(D74,'기사 리스트'!B:C,2,FALSE),LEN(VLOOKUP(D74,'기사 리스트'!B:C,2,FALSE))-22),기사별유입!A:E,3,FALSE)),0)</f>
        <v/>
      </c>
      <c r="F74" s="268" t="str">
        <f>IFERROR(IF(D74="","",VLOOKUP(RIGHT(VLOOKUP(D74,'기사 리스트'!B:C,2,FALSE),LEN(VLOOKUP(D74,'기사 리스트'!B:C,2,FALSE))-22),기사별유입!A:E,2,FALSE)),0)</f>
        <v/>
      </c>
      <c r="G74" s="269" t="str">
        <f t="shared" si="2"/>
        <v/>
      </c>
      <c r="H74" s="269" t="str">
        <f t="shared" si="3"/>
        <v/>
      </c>
      <c r="J74" s="34"/>
    </row>
    <row r="75" spans="1:10">
      <c r="A75" s="332"/>
      <c r="B75" s="265">
        <v>73</v>
      </c>
      <c r="C75" s="266" t="str">
        <f>IF(D75="","",INDEX('기사 리스트'!A:A,MATCH(B75,'기사 리스트'!L:L,0)))</f>
        <v/>
      </c>
      <c r="D75" s="267" t="str">
        <f>IF(B75&gt;MAX('기사 리스트'!L:L),"",HYPERLINK(INDEX('기사 리스트'!C:C,MATCH(B75,'기사 리스트'!L:L,0)),INDEX('기사 리스트'!B:B,MATCH(B75,'기사 리스트'!L:L,0))))</f>
        <v/>
      </c>
      <c r="E75" s="268" t="str">
        <f>IFERROR(IF(D75="","",VLOOKUP(RIGHT(VLOOKUP(D75,'기사 리스트'!B:C,2,FALSE),LEN(VLOOKUP(D75,'기사 리스트'!B:C,2,FALSE))-22),기사별유입!A:E,3,FALSE)),0)</f>
        <v/>
      </c>
      <c r="F75" s="268" t="str">
        <f>IFERROR(IF(D75="","",VLOOKUP(RIGHT(VLOOKUP(D75,'기사 리스트'!B:C,2,FALSE),LEN(VLOOKUP(D75,'기사 리스트'!B:C,2,FALSE))-22),기사별유입!A:E,2,FALSE)),0)</f>
        <v/>
      </c>
      <c r="G75" s="269" t="str">
        <f t="shared" si="2"/>
        <v/>
      </c>
      <c r="H75" s="269" t="str">
        <f t="shared" si="3"/>
        <v/>
      </c>
      <c r="J75" s="34"/>
    </row>
    <row r="76" spans="1:10">
      <c r="A76" s="332"/>
      <c r="B76" s="265">
        <v>74</v>
      </c>
      <c r="C76" s="266" t="str">
        <f>IF(D76="","",INDEX('기사 리스트'!A:A,MATCH(B76,'기사 리스트'!L:L,0)))</f>
        <v/>
      </c>
      <c r="D76" s="267" t="str">
        <f>IF(B76&gt;MAX('기사 리스트'!L:L),"",HYPERLINK(INDEX('기사 리스트'!C:C,MATCH(B76,'기사 리스트'!L:L,0)),INDEX('기사 리스트'!B:B,MATCH(B76,'기사 리스트'!L:L,0))))</f>
        <v/>
      </c>
      <c r="E76" s="268" t="str">
        <f>IFERROR(IF(D76="","",VLOOKUP(RIGHT(VLOOKUP(D76,'기사 리스트'!B:C,2,FALSE),LEN(VLOOKUP(D76,'기사 리스트'!B:C,2,FALSE))-22),기사별유입!A:E,3,FALSE)),0)</f>
        <v/>
      </c>
      <c r="F76" s="268" t="str">
        <f>IFERROR(IF(D76="","",VLOOKUP(RIGHT(VLOOKUP(D76,'기사 리스트'!B:C,2,FALSE),LEN(VLOOKUP(D76,'기사 리스트'!B:C,2,FALSE))-22),기사별유입!A:E,2,FALSE)),0)</f>
        <v/>
      </c>
      <c r="G76" s="269" t="str">
        <f t="shared" si="2"/>
        <v/>
      </c>
      <c r="H76" s="269" t="str">
        <f t="shared" si="3"/>
        <v/>
      </c>
      <c r="J76" s="34"/>
    </row>
    <row r="77" spans="1:10">
      <c r="A77" s="332"/>
      <c r="B77" s="265">
        <v>75</v>
      </c>
      <c r="C77" s="266" t="str">
        <f>IF(D77="","",INDEX('기사 리스트'!A:A,MATCH(B77,'기사 리스트'!L:L,0)))</f>
        <v/>
      </c>
      <c r="D77" s="267" t="str">
        <f>IF(B77&gt;MAX('기사 리스트'!L:L),"",HYPERLINK(INDEX('기사 리스트'!C:C,MATCH(B77,'기사 리스트'!L:L,0)),INDEX('기사 리스트'!B:B,MATCH(B77,'기사 리스트'!L:L,0))))</f>
        <v/>
      </c>
      <c r="E77" s="268" t="str">
        <f>IFERROR(IF(D77="","",VLOOKUP(RIGHT(VLOOKUP(D77,'기사 리스트'!B:C,2,FALSE),LEN(VLOOKUP(D77,'기사 리스트'!B:C,2,FALSE))-22),기사별유입!A:E,3,FALSE)),0)</f>
        <v/>
      </c>
      <c r="F77" s="268" t="str">
        <f>IFERROR(IF(D77="","",VLOOKUP(RIGHT(VLOOKUP(D77,'기사 리스트'!B:C,2,FALSE),LEN(VLOOKUP(D77,'기사 리스트'!B:C,2,FALSE))-22),기사별유입!A:E,2,FALSE)),0)</f>
        <v/>
      </c>
      <c r="G77" s="269" t="str">
        <f t="shared" si="2"/>
        <v/>
      </c>
      <c r="H77" s="269" t="str">
        <f t="shared" si="3"/>
        <v/>
      </c>
      <c r="J77" s="34"/>
    </row>
    <row r="78" spans="1:10">
      <c r="A78" s="332"/>
      <c r="B78" s="265">
        <v>76</v>
      </c>
      <c r="C78" s="266" t="str">
        <f>IF(D78="","",INDEX('기사 리스트'!A:A,MATCH(B78,'기사 리스트'!L:L,0)))</f>
        <v/>
      </c>
      <c r="D78" s="267" t="str">
        <f>IF(B78&gt;MAX('기사 리스트'!L:L),"",HYPERLINK(INDEX('기사 리스트'!C:C,MATCH(B78,'기사 리스트'!L:L,0)),INDEX('기사 리스트'!B:B,MATCH(B78,'기사 리스트'!L:L,0))))</f>
        <v/>
      </c>
      <c r="E78" s="268" t="str">
        <f>IFERROR(IF(D78="","",VLOOKUP(RIGHT(VLOOKUP(D78,'기사 리스트'!B:C,2,FALSE),LEN(VLOOKUP(D78,'기사 리스트'!B:C,2,FALSE))-22),기사별유입!A:E,3,FALSE)),0)</f>
        <v/>
      </c>
      <c r="F78" s="268" t="str">
        <f>IFERROR(IF(D78="","",VLOOKUP(RIGHT(VLOOKUP(D78,'기사 리스트'!B:C,2,FALSE),LEN(VLOOKUP(D78,'기사 리스트'!B:C,2,FALSE))-22),기사별유입!A:E,2,FALSE)),0)</f>
        <v/>
      </c>
      <c r="G78" s="269" t="str">
        <f t="shared" si="2"/>
        <v/>
      </c>
      <c r="H78" s="269" t="str">
        <f t="shared" si="3"/>
        <v/>
      </c>
      <c r="J78" s="34"/>
    </row>
    <row r="79" spans="1:10">
      <c r="A79" s="332"/>
      <c r="B79" s="265">
        <v>77</v>
      </c>
      <c r="C79" s="266" t="str">
        <f>IF(D79="","",INDEX('기사 리스트'!A:A,MATCH(B79,'기사 리스트'!L:L,0)))</f>
        <v/>
      </c>
      <c r="D79" s="267" t="str">
        <f>IF(B79&gt;MAX('기사 리스트'!L:L),"",HYPERLINK(INDEX('기사 리스트'!C:C,MATCH(B79,'기사 리스트'!L:L,0)),INDEX('기사 리스트'!B:B,MATCH(B79,'기사 리스트'!L:L,0))))</f>
        <v/>
      </c>
      <c r="E79" s="268" t="str">
        <f>IFERROR(IF(D79="","",VLOOKUP(RIGHT(VLOOKUP(D79,'기사 리스트'!B:C,2,FALSE),LEN(VLOOKUP(D79,'기사 리스트'!B:C,2,FALSE))-22),기사별유입!A:E,3,FALSE)),0)</f>
        <v/>
      </c>
      <c r="F79" s="268" t="str">
        <f>IFERROR(IF(D79="","",VLOOKUP(RIGHT(VLOOKUP(D79,'기사 리스트'!B:C,2,FALSE),LEN(VLOOKUP(D79,'기사 리스트'!B:C,2,FALSE))-22),기사별유입!A:E,2,FALSE)),0)</f>
        <v/>
      </c>
      <c r="G79" s="269" t="str">
        <f t="shared" si="2"/>
        <v/>
      </c>
      <c r="H79" s="269" t="str">
        <f t="shared" si="3"/>
        <v/>
      </c>
      <c r="J79" s="34"/>
    </row>
    <row r="80" spans="1:10">
      <c r="A80" s="332"/>
      <c r="B80" s="265">
        <v>78</v>
      </c>
      <c r="C80" s="266" t="str">
        <f>IF(D80="","",INDEX('기사 리스트'!A:A,MATCH(B80,'기사 리스트'!L:L,0)))</f>
        <v/>
      </c>
      <c r="D80" s="267" t="str">
        <f>IF(B80&gt;MAX('기사 리스트'!L:L),"",HYPERLINK(INDEX('기사 리스트'!C:C,MATCH(B80,'기사 리스트'!L:L,0)),INDEX('기사 리스트'!B:B,MATCH(B80,'기사 리스트'!L:L,0))))</f>
        <v/>
      </c>
      <c r="E80" s="268" t="str">
        <f>IFERROR(IF(D80="","",VLOOKUP(RIGHT(VLOOKUP(D80,'기사 리스트'!B:C,2,FALSE),LEN(VLOOKUP(D80,'기사 리스트'!B:C,2,FALSE))-22),기사별유입!A:E,3,FALSE)),0)</f>
        <v/>
      </c>
      <c r="F80" s="268" t="str">
        <f>IFERROR(IF(D80="","",VLOOKUP(RIGHT(VLOOKUP(D80,'기사 리스트'!B:C,2,FALSE),LEN(VLOOKUP(D80,'기사 리스트'!B:C,2,FALSE))-22),기사별유입!A:E,2,FALSE)),0)</f>
        <v/>
      </c>
      <c r="G80" s="269" t="str">
        <f t="shared" si="2"/>
        <v/>
      </c>
      <c r="H80" s="269" t="str">
        <f t="shared" si="3"/>
        <v/>
      </c>
      <c r="J80" s="34"/>
    </row>
    <row r="81" spans="1:10">
      <c r="A81" s="332"/>
      <c r="B81" s="265">
        <v>79</v>
      </c>
      <c r="C81" s="266" t="str">
        <f>IF(D81="","",INDEX('기사 리스트'!A:A,MATCH(B81,'기사 리스트'!L:L,0)))</f>
        <v/>
      </c>
      <c r="D81" s="267" t="str">
        <f>IF(B81&gt;MAX('기사 리스트'!L:L),"",HYPERLINK(INDEX('기사 리스트'!C:C,MATCH(B81,'기사 리스트'!L:L,0)),INDEX('기사 리스트'!B:B,MATCH(B81,'기사 리스트'!L:L,0))))</f>
        <v/>
      </c>
      <c r="E81" s="268" t="str">
        <f>IFERROR(IF(D81="","",VLOOKUP(RIGHT(VLOOKUP(D81,'기사 리스트'!B:C,2,FALSE),LEN(VLOOKUP(D81,'기사 리스트'!B:C,2,FALSE))-22),기사별유입!A:E,3,FALSE)),0)</f>
        <v/>
      </c>
      <c r="F81" s="268" t="str">
        <f>IFERROR(IF(D81="","",VLOOKUP(RIGHT(VLOOKUP(D81,'기사 리스트'!B:C,2,FALSE),LEN(VLOOKUP(D81,'기사 리스트'!B:C,2,FALSE))-22),기사별유입!A:E,2,FALSE)),0)</f>
        <v/>
      </c>
      <c r="G81" s="269" t="str">
        <f t="shared" si="2"/>
        <v/>
      </c>
      <c r="H81" s="269" t="str">
        <f t="shared" si="3"/>
        <v/>
      </c>
      <c r="J81" s="34"/>
    </row>
    <row r="82" spans="1:10">
      <c r="A82" s="332"/>
      <c r="B82" s="265">
        <v>80</v>
      </c>
      <c r="C82" s="266" t="str">
        <f>IF(D82="","",INDEX('기사 리스트'!A:A,MATCH(B82,'기사 리스트'!L:L,0)))</f>
        <v/>
      </c>
      <c r="D82" s="267" t="str">
        <f>IF(B82&gt;MAX('기사 리스트'!L:L),"",HYPERLINK(INDEX('기사 리스트'!C:C,MATCH(B82,'기사 리스트'!L:L,0)),INDEX('기사 리스트'!B:B,MATCH(B82,'기사 리스트'!L:L,0))))</f>
        <v/>
      </c>
      <c r="E82" s="268" t="str">
        <f>IFERROR(IF(D82="","",VLOOKUP(RIGHT(VLOOKUP(D82,'기사 리스트'!B:C,2,FALSE),LEN(VLOOKUP(D82,'기사 리스트'!B:C,2,FALSE))-22),기사별유입!A:E,3,FALSE)),0)</f>
        <v/>
      </c>
      <c r="F82" s="268" t="str">
        <f>IFERROR(IF(D82="","",VLOOKUP(RIGHT(VLOOKUP(D82,'기사 리스트'!B:C,2,FALSE),LEN(VLOOKUP(D82,'기사 리스트'!B:C,2,FALSE))-22),기사별유입!A:E,2,FALSE)),0)</f>
        <v/>
      </c>
      <c r="G82" s="269" t="str">
        <f t="shared" si="2"/>
        <v/>
      </c>
      <c r="H82" s="269" t="str">
        <f t="shared" si="3"/>
        <v/>
      </c>
      <c r="J82" s="34"/>
    </row>
    <row r="83" spans="1:10">
      <c r="A83" s="332"/>
      <c r="B83" s="265">
        <v>81</v>
      </c>
      <c r="C83" s="266" t="str">
        <f>IF(D83="","",INDEX('기사 리스트'!A:A,MATCH(B83,'기사 리스트'!L:L,0)))</f>
        <v/>
      </c>
      <c r="D83" s="267" t="str">
        <f>IF(B83&gt;MAX('기사 리스트'!L:L),"",HYPERLINK(INDEX('기사 리스트'!C:C,MATCH(B83,'기사 리스트'!L:L,0)),INDEX('기사 리스트'!B:B,MATCH(B83,'기사 리스트'!L:L,0))))</f>
        <v/>
      </c>
      <c r="E83" s="268" t="str">
        <f>IFERROR(IF(D83="","",VLOOKUP(RIGHT(VLOOKUP(D83,'기사 리스트'!B:C,2,FALSE),LEN(VLOOKUP(D83,'기사 리스트'!B:C,2,FALSE))-22),기사별유입!A:E,3,FALSE)),0)</f>
        <v/>
      </c>
      <c r="F83" s="268" t="str">
        <f>IFERROR(IF(D83="","",VLOOKUP(RIGHT(VLOOKUP(D83,'기사 리스트'!B:C,2,FALSE),LEN(VLOOKUP(D83,'기사 리스트'!B:C,2,FALSE))-22),기사별유입!A:E,2,FALSE)),0)</f>
        <v/>
      </c>
      <c r="G83" s="269" t="str">
        <f t="shared" si="2"/>
        <v/>
      </c>
      <c r="H83" s="269" t="str">
        <f t="shared" si="3"/>
        <v/>
      </c>
      <c r="J83" s="34"/>
    </row>
    <row r="84" spans="1:10">
      <c r="A84" s="332"/>
      <c r="B84" s="265">
        <v>82</v>
      </c>
      <c r="C84" s="266" t="str">
        <f>IF(D84="","",INDEX('기사 리스트'!A:A,MATCH(B84,'기사 리스트'!L:L,0)))</f>
        <v/>
      </c>
      <c r="D84" s="267" t="str">
        <f>IF(B84&gt;MAX('기사 리스트'!L:L),"",HYPERLINK(INDEX('기사 리스트'!C:C,MATCH(B84,'기사 리스트'!L:L,0)),INDEX('기사 리스트'!B:B,MATCH(B84,'기사 리스트'!L:L,0))))</f>
        <v/>
      </c>
      <c r="E84" s="268" t="str">
        <f>IFERROR(IF(D84="","",VLOOKUP(RIGHT(VLOOKUP(D84,'기사 리스트'!B:C,2,FALSE),LEN(VLOOKUP(D84,'기사 리스트'!B:C,2,FALSE))-22),기사별유입!A:E,3,FALSE)),0)</f>
        <v/>
      </c>
      <c r="F84" s="268" t="str">
        <f>IFERROR(IF(D84="","",VLOOKUP(RIGHT(VLOOKUP(D84,'기사 리스트'!B:C,2,FALSE),LEN(VLOOKUP(D84,'기사 리스트'!B:C,2,FALSE))-22),기사별유입!A:E,2,FALSE)),0)</f>
        <v/>
      </c>
      <c r="G84" s="269" t="str">
        <f t="shared" si="2"/>
        <v/>
      </c>
      <c r="H84" s="269" t="str">
        <f t="shared" si="3"/>
        <v/>
      </c>
      <c r="J84" s="34"/>
    </row>
    <row r="85" spans="1:10">
      <c r="A85" s="332"/>
      <c r="B85" s="265">
        <v>83</v>
      </c>
      <c r="C85" s="266" t="str">
        <f>IF(D85="","",INDEX('기사 리스트'!A:A,MATCH(B85,'기사 리스트'!L:L,0)))</f>
        <v/>
      </c>
      <c r="D85" s="267" t="str">
        <f>IF(B85&gt;MAX('기사 리스트'!L:L),"",HYPERLINK(INDEX('기사 리스트'!C:C,MATCH(B85,'기사 리스트'!L:L,0)),INDEX('기사 리스트'!B:B,MATCH(B85,'기사 리스트'!L:L,0))))</f>
        <v/>
      </c>
      <c r="E85" s="268" t="str">
        <f>IFERROR(IF(D85="","",VLOOKUP(RIGHT(VLOOKUP(D85,'기사 리스트'!B:C,2,FALSE),LEN(VLOOKUP(D85,'기사 리스트'!B:C,2,FALSE))-22),기사별유입!A:E,3,FALSE)),0)</f>
        <v/>
      </c>
      <c r="F85" s="268" t="str">
        <f>IFERROR(IF(D85="","",VLOOKUP(RIGHT(VLOOKUP(D85,'기사 리스트'!B:C,2,FALSE),LEN(VLOOKUP(D85,'기사 리스트'!B:C,2,FALSE))-22),기사별유입!A:E,2,FALSE)),0)</f>
        <v/>
      </c>
      <c r="G85" s="269" t="str">
        <f t="shared" si="2"/>
        <v/>
      </c>
      <c r="H85" s="269" t="str">
        <f t="shared" si="3"/>
        <v/>
      </c>
      <c r="J85" s="34"/>
    </row>
    <row r="86" spans="1:10">
      <c r="A86" s="332"/>
      <c r="B86" s="265">
        <v>84</v>
      </c>
      <c r="C86" s="266" t="str">
        <f>IF(D86="","",INDEX('기사 리스트'!A:A,MATCH(B86,'기사 리스트'!L:L,0)))</f>
        <v/>
      </c>
      <c r="D86" s="267" t="str">
        <f>IF(B86&gt;MAX('기사 리스트'!L:L),"",HYPERLINK(INDEX('기사 리스트'!C:C,MATCH(B86,'기사 리스트'!L:L,0)),INDEX('기사 리스트'!B:B,MATCH(B86,'기사 리스트'!L:L,0))))</f>
        <v/>
      </c>
      <c r="E86" s="268" t="str">
        <f>IFERROR(IF(D86="","",VLOOKUP(RIGHT(VLOOKUP(D86,'기사 리스트'!B:C,2,FALSE),LEN(VLOOKUP(D86,'기사 리스트'!B:C,2,FALSE))-22),기사별유입!A:E,3,FALSE)),0)</f>
        <v/>
      </c>
      <c r="F86" s="268" t="str">
        <f>IFERROR(IF(D86="","",VLOOKUP(RIGHT(VLOOKUP(D86,'기사 리스트'!B:C,2,FALSE),LEN(VLOOKUP(D86,'기사 리스트'!B:C,2,FALSE))-22),기사별유입!A:E,2,FALSE)),0)</f>
        <v/>
      </c>
      <c r="G86" s="269" t="str">
        <f t="shared" si="2"/>
        <v/>
      </c>
      <c r="H86" s="269" t="str">
        <f t="shared" si="3"/>
        <v/>
      </c>
      <c r="J86" s="34"/>
    </row>
    <row r="87" spans="1:10">
      <c r="A87" s="332"/>
      <c r="B87" s="265">
        <v>85</v>
      </c>
      <c r="C87" s="266" t="str">
        <f>IF(D87="","",INDEX('기사 리스트'!A:A,MATCH(B87,'기사 리스트'!L:L,0)))</f>
        <v/>
      </c>
      <c r="D87" s="267" t="str">
        <f>IF(B87&gt;MAX('기사 리스트'!L:L),"",HYPERLINK(INDEX('기사 리스트'!C:C,MATCH(B87,'기사 리스트'!L:L,0)),INDEX('기사 리스트'!B:B,MATCH(B87,'기사 리스트'!L:L,0))))</f>
        <v/>
      </c>
      <c r="E87" s="268" t="str">
        <f>IFERROR(IF(D87="","",VLOOKUP(RIGHT(VLOOKUP(D87,'기사 리스트'!B:C,2,FALSE),LEN(VLOOKUP(D87,'기사 리스트'!B:C,2,FALSE))-22),기사별유입!A:E,3,FALSE)),0)</f>
        <v/>
      </c>
      <c r="F87" s="268" t="str">
        <f>IFERROR(IF(D87="","",VLOOKUP(RIGHT(VLOOKUP(D87,'기사 리스트'!B:C,2,FALSE),LEN(VLOOKUP(D87,'기사 리스트'!B:C,2,FALSE))-22),기사별유입!A:E,2,FALSE)),0)</f>
        <v/>
      </c>
      <c r="G87" s="269" t="str">
        <f t="shared" si="2"/>
        <v/>
      </c>
      <c r="H87" s="269" t="str">
        <f t="shared" si="3"/>
        <v/>
      </c>
      <c r="J87" s="34"/>
    </row>
    <row r="88" spans="1:10">
      <c r="A88" s="332"/>
      <c r="B88" s="265">
        <v>86</v>
      </c>
      <c r="C88" s="266" t="str">
        <f>IF(D88="","",INDEX('기사 리스트'!A:A,MATCH(B88,'기사 리스트'!L:L,0)))</f>
        <v/>
      </c>
      <c r="D88" s="267" t="str">
        <f>IF(B88&gt;MAX('기사 리스트'!L:L),"",HYPERLINK(INDEX('기사 리스트'!C:C,MATCH(B88,'기사 리스트'!L:L,0)),INDEX('기사 리스트'!B:B,MATCH(B88,'기사 리스트'!L:L,0))))</f>
        <v/>
      </c>
      <c r="E88" s="268" t="str">
        <f>IFERROR(IF(D88="","",VLOOKUP(RIGHT(VLOOKUP(D88,'기사 리스트'!B:C,2,FALSE),LEN(VLOOKUP(D88,'기사 리스트'!B:C,2,FALSE))-22),기사별유입!A:E,3,FALSE)),0)</f>
        <v/>
      </c>
      <c r="F88" s="268" t="str">
        <f>IFERROR(IF(D88="","",VLOOKUP(RIGHT(VLOOKUP(D88,'기사 리스트'!B:C,2,FALSE),LEN(VLOOKUP(D88,'기사 리스트'!B:C,2,FALSE))-22),기사별유입!A:E,2,FALSE)),0)</f>
        <v/>
      </c>
      <c r="G88" s="269" t="str">
        <f t="shared" si="2"/>
        <v/>
      </c>
      <c r="H88" s="269" t="str">
        <f t="shared" si="3"/>
        <v/>
      </c>
      <c r="J88" s="34"/>
    </row>
    <row r="89" spans="1:10">
      <c r="A89" s="332"/>
      <c r="B89" s="265">
        <v>87</v>
      </c>
      <c r="C89" s="266" t="str">
        <f>IF(D89="","",INDEX('기사 리스트'!A:A,MATCH(B89,'기사 리스트'!L:L,0)))</f>
        <v/>
      </c>
      <c r="D89" s="267" t="str">
        <f>IF(B89&gt;MAX('기사 리스트'!L:L),"",HYPERLINK(INDEX('기사 리스트'!C:C,MATCH(B89,'기사 리스트'!L:L,0)),INDEX('기사 리스트'!B:B,MATCH(B89,'기사 리스트'!L:L,0))))</f>
        <v/>
      </c>
      <c r="E89" s="268" t="str">
        <f>IFERROR(IF(D89="","",VLOOKUP(RIGHT(VLOOKUP(D89,'기사 리스트'!B:C,2,FALSE),LEN(VLOOKUP(D89,'기사 리스트'!B:C,2,FALSE))-22),기사별유입!A:E,3,FALSE)),0)</f>
        <v/>
      </c>
      <c r="F89" s="268" t="str">
        <f>IFERROR(IF(D89="","",VLOOKUP(RIGHT(VLOOKUP(D89,'기사 리스트'!B:C,2,FALSE),LEN(VLOOKUP(D89,'기사 리스트'!B:C,2,FALSE))-22),기사별유입!A:E,2,FALSE)),0)</f>
        <v/>
      </c>
      <c r="G89" s="269" t="str">
        <f t="shared" si="2"/>
        <v/>
      </c>
      <c r="H89" s="269" t="str">
        <f t="shared" si="3"/>
        <v/>
      </c>
      <c r="J89" s="34"/>
    </row>
    <row r="90" spans="1:10">
      <c r="A90" s="332"/>
      <c r="B90" s="265">
        <v>88</v>
      </c>
      <c r="C90" s="266" t="str">
        <f>IF(D90="","",INDEX('기사 리스트'!A:A,MATCH(B90,'기사 리스트'!L:L,0)))</f>
        <v/>
      </c>
      <c r="D90" s="267" t="str">
        <f>IF(B90&gt;MAX('기사 리스트'!L:L),"",HYPERLINK(INDEX('기사 리스트'!C:C,MATCH(B90,'기사 리스트'!L:L,0)),INDEX('기사 리스트'!B:B,MATCH(B90,'기사 리스트'!L:L,0))))</f>
        <v/>
      </c>
      <c r="E90" s="268" t="str">
        <f>IFERROR(IF(D90="","",VLOOKUP(RIGHT(VLOOKUP(D90,'기사 리스트'!B:C,2,FALSE),LEN(VLOOKUP(D90,'기사 리스트'!B:C,2,FALSE))-22),기사별유입!A:E,3,FALSE)),0)</f>
        <v/>
      </c>
      <c r="F90" s="268" t="str">
        <f>IFERROR(IF(D90="","",VLOOKUP(RIGHT(VLOOKUP(D90,'기사 리스트'!B:C,2,FALSE),LEN(VLOOKUP(D90,'기사 리스트'!B:C,2,FALSE))-22),기사별유입!A:E,2,FALSE)),0)</f>
        <v/>
      </c>
      <c r="G90" s="269" t="str">
        <f t="shared" si="2"/>
        <v/>
      </c>
      <c r="H90" s="269" t="str">
        <f t="shared" si="3"/>
        <v/>
      </c>
      <c r="J90" s="34"/>
    </row>
    <row r="91" spans="1:10">
      <c r="A91" s="332"/>
      <c r="B91" s="265">
        <v>89</v>
      </c>
      <c r="C91" s="266" t="str">
        <f>IF(D91="","",INDEX('기사 리스트'!A:A,MATCH(B91,'기사 리스트'!L:L,0)))</f>
        <v/>
      </c>
      <c r="D91" s="267" t="str">
        <f>IF(B91&gt;MAX('기사 리스트'!L:L),"",HYPERLINK(INDEX('기사 리스트'!C:C,MATCH(B91,'기사 리스트'!L:L,0)),INDEX('기사 리스트'!B:B,MATCH(B91,'기사 리스트'!L:L,0))))</f>
        <v/>
      </c>
      <c r="E91" s="268" t="str">
        <f>IFERROR(IF(D91="","",VLOOKUP(RIGHT(VLOOKUP(D91,'기사 리스트'!B:C,2,FALSE),LEN(VLOOKUP(D91,'기사 리스트'!B:C,2,FALSE))-22),기사별유입!A:E,3,FALSE)),0)</f>
        <v/>
      </c>
      <c r="F91" s="268" t="str">
        <f>IFERROR(IF(D91="","",VLOOKUP(RIGHT(VLOOKUP(D91,'기사 리스트'!B:C,2,FALSE),LEN(VLOOKUP(D91,'기사 리스트'!B:C,2,FALSE))-22),기사별유입!A:E,2,FALSE)),0)</f>
        <v/>
      </c>
      <c r="G91" s="269" t="str">
        <f t="shared" si="2"/>
        <v/>
      </c>
      <c r="H91" s="269" t="str">
        <f t="shared" si="3"/>
        <v/>
      </c>
      <c r="J91" s="34"/>
    </row>
    <row r="92" spans="1:10">
      <c r="A92" s="332"/>
      <c r="B92" s="265">
        <v>90</v>
      </c>
      <c r="C92" s="266" t="str">
        <f>IF(D92="","",INDEX('기사 리스트'!A:A,MATCH(B92,'기사 리스트'!L:L,0)))</f>
        <v/>
      </c>
      <c r="D92" s="267" t="str">
        <f>IF(B92&gt;MAX('기사 리스트'!L:L),"",HYPERLINK(INDEX('기사 리스트'!C:C,MATCH(B92,'기사 리스트'!L:L,0)),INDEX('기사 리스트'!B:B,MATCH(B92,'기사 리스트'!L:L,0))))</f>
        <v/>
      </c>
      <c r="E92" s="268" t="str">
        <f>IFERROR(IF(D92="","",VLOOKUP(RIGHT(VLOOKUP(D92,'기사 리스트'!B:C,2,FALSE),LEN(VLOOKUP(D92,'기사 리스트'!B:C,2,FALSE))-22),기사별유입!A:E,3,FALSE)),0)</f>
        <v/>
      </c>
      <c r="F92" s="268" t="str">
        <f>IFERROR(IF(D92="","",VLOOKUP(RIGHT(VLOOKUP(D92,'기사 리스트'!B:C,2,FALSE),LEN(VLOOKUP(D92,'기사 리스트'!B:C,2,FALSE))-22),기사별유입!A:E,2,FALSE)),0)</f>
        <v/>
      </c>
      <c r="G92" s="269" t="str">
        <f t="shared" si="2"/>
        <v/>
      </c>
      <c r="H92" s="269" t="str">
        <f t="shared" si="3"/>
        <v/>
      </c>
      <c r="J92" s="34"/>
    </row>
    <row r="93" spans="1:10">
      <c r="A93" s="332"/>
      <c r="B93" s="265">
        <v>91</v>
      </c>
      <c r="C93" s="266" t="str">
        <f>IF(D93="","",INDEX('기사 리스트'!A:A,MATCH(B93,'기사 리스트'!L:L,0)))</f>
        <v/>
      </c>
      <c r="D93" s="267" t="str">
        <f>IF(B93&gt;MAX('기사 리스트'!L:L),"",HYPERLINK(INDEX('기사 리스트'!C:C,MATCH(B93,'기사 리스트'!L:L,0)),INDEX('기사 리스트'!B:B,MATCH(B93,'기사 리스트'!L:L,0))))</f>
        <v/>
      </c>
      <c r="E93" s="268" t="str">
        <f>IFERROR(IF(D93="","",VLOOKUP(RIGHT(VLOOKUP(D93,'기사 리스트'!B:C,2,FALSE),LEN(VLOOKUP(D93,'기사 리스트'!B:C,2,FALSE))-22),기사별유입!A:E,3,FALSE)),0)</f>
        <v/>
      </c>
      <c r="F93" s="268" t="str">
        <f>IFERROR(IF(D93="","",VLOOKUP(RIGHT(VLOOKUP(D93,'기사 리스트'!B:C,2,FALSE),LEN(VLOOKUP(D93,'기사 리스트'!B:C,2,FALSE))-22),기사별유입!A:E,2,FALSE)),0)</f>
        <v/>
      </c>
      <c r="G93" s="269" t="str">
        <f t="shared" si="2"/>
        <v/>
      </c>
      <c r="H93" s="269" t="str">
        <f t="shared" si="3"/>
        <v/>
      </c>
      <c r="J93" s="34"/>
    </row>
    <row r="94" spans="1:10">
      <c r="A94" s="332"/>
      <c r="B94" s="265">
        <v>92</v>
      </c>
      <c r="C94" s="266" t="str">
        <f>IF(D94="","",INDEX('기사 리스트'!A:A,MATCH(B94,'기사 리스트'!L:L,0)))</f>
        <v/>
      </c>
      <c r="D94" s="267" t="str">
        <f>IF(B94&gt;MAX('기사 리스트'!L:L),"",HYPERLINK(INDEX('기사 리스트'!C:C,MATCH(B94,'기사 리스트'!L:L,0)),INDEX('기사 리스트'!B:B,MATCH(B94,'기사 리스트'!L:L,0))))</f>
        <v/>
      </c>
      <c r="E94" s="268" t="str">
        <f>IFERROR(IF(D94="","",VLOOKUP(RIGHT(VLOOKUP(D94,'기사 리스트'!B:C,2,FALSE),LEN(VLOOKUP(D94,'기사 리스트'!B:C,2,FALSE))-22),기사별유입!A:E,3,FALSE)),0)</f>
        <v/>
      </c>
      <c r="F94" s="268" t="str">
        <f>IFERROR(IF(D94="","",VLOOKUP(RIGHT(VLOOKUP(D94,'기사 리스트'!B:C,2,FALSE),LEN(VLOOKUP(D94,'기사 리스트'!B:C,2,FALSE))-22),기사별유입!A:E,2,FALSE)),0)</f>
        <v/>
      </c>
      <c r="G94" s="269" t="str">
        <f t="shared" si="2"/>
        <v/>
      </c>
      <c r="H94" s="269" t="str">
        <f t="shared" si="3"/>
        <v/>
      </c>
      <c r="J94" s="34"/>
    </row>
    <row r="95" spans="1:10">
      <c r="A95" s="332"/>
      <c r="B95" s="265">
        <v>93</v>
      </c>
      <c r="C95" s="266" t="str">
        <f>IF(D95="","",INDEX('기사 리스트'!A:A,MATCH(B95,'기사 리스트'!L:L,0)))</f>
        <v/>
      </c>
      <c r="D95" s="267" t="str">
        <f>IF(B95&gt;MAX('기사 리스트'!L:L),"",HYPERLINK(INDEX('기사 리스트'!C:C,MATCH(B95,'기사 리스트'!L:L,0)),INDEX('기사 리스트'!B:B,MATCH(B95,'기사 리스트'!L:L,0))))</f>
        <v/>
      </c>
      <c r="E95" s="268" t="str">
        <f>IFERROR(IF(D95="","",VLOOKUP(RIGHT(VLOOKUP(D95,'기사 리스트'!B:C,2,FALSE),LEN(VLOOKUP(D95,'기사 리스트'!B:C,2,FALSE))-22),기사별유입!A:E,3,FALSE)),0)</f>
        <v/>
      </c>
      <c r="F95" s="268" t="str">
        <f>IFERROR(IF(D95="","",VLOOKUP(RIGHT(VLOOKUP(D95,'기사 리스트'!B:C,2,FALSE),LEN(VLOOKUP(D95,'기사 리스트'!B:C,2,FALSE))-22),기사별유입!A:E,2,FALSE)),0)</f>
        <v/>
      </c>
      <c r="G95" s="269" t="str">
        <f t="shared" si="2"/>
        <v/>
      </c>
      <c r="H95" s="269" t="str">
        <f t="shared" si="3"/>
        <v/>
      </c>
      <c r="J95" s="34"/>
    </row>
    <row r="96" spans="1:10">
      <c r="A96" s="332"/>
      <c r="B96" s="265">
        <v>94</v>
      </c>
      <c r="C96" s="266" t="str">
        <f>IF(D96="","",INDEX('기사 리스트'!A:A,MATCH(B96,'기사 리스트'!L:L,0)))</f>
        <v/>
      </c>
      <c r="D96" s="267" t="str">
        <f>IF(B96&gt;MAX('기사 리스트'!L:L),"",HYPERLINK(INDEX('기사 리스트'!C:C,MATCH(B96,'기사 리스트'!L:L,0)),INDEX('기사 리스트'!B:B,MATCH(B96,'기사 리스트'!L:L,0))))</f>
        <v/>
      </c>
      <c r="E96" s="268" t="str">
        <f>IFERROR(IF(D96="","",VLOOKUP(RIGHT(VLOOKUP(D96,'기사 리스트'!B:C,2,FALSE),LEN(VLOOKUP(D96,'기사 리스트'!B:C,2,FALSE))-22),기사별유입!A:E,3,FALSE)),0)</f>
        <v/>
      </c>
      <c r="F96" s="268" t="str">
        <f>IFERROR(IF(D96="","",VLOOKUP(RIGHT(VLOOKUP(D96,'기사 리스트'!B:C,2,FALSE),LEN(VLOOKUP(D96,'기사 리스트'!B:C,2,FALSE))-22),기사별유입!A:E,2,FALSE)),0)</f>
        <v/>
      </c>
      <c r="G96" s="269" t="str">
        <f t="shared" si="2"/>
        <v/>
      </c>
      <c r="H96" s="269" t="str">
        <f t="shared" si="3"/>
        <v/>
      </c>
      <c r="J96" s="34"/>
    </row>
    <row r="97" spans="1:10">
      <c r="A97" s="332"/>
      <c r="B97" s="265">
        <v>95</v>
      </c>
      <c r="C97" s="266" t="str">
        <f>IF(D97="","",INDEX('기사 리스트'!A:A,MATCH(B97,'기사 리스트'!L:L,0)))</f>
        <v/>
      </c>
      <c r="D97" s="267" t="str">
        <f>IF(B97&gt;MAX('기사 리스트'!L:L),"",HYPERLINK(INDEX('기사 리스트'!C:C,MATCH(B97,'기사 리스트'!L:L,0)),INDEX('기사 리스트'!B:B,MATCH(B97,'기사 리스트'!L:L,0))))</f>
        <v/>
      </c>
      <c r="E97" s="268" t="str">
        <f>IFERROR(IF(D97="","",VLOOKUP(RIGHT(VLOOKUP(D97,'기사 리스트'!B:C,2,FALSE),LEN(VLOOKUP(D97,'기사 리스트'!B:C,2,FALSE))-22),기사별유입!A:E,3,FALSE)),0)</f>
        <v/>
      </c>
      <c r="F97" s="268" t="str">
        <f>IFERROR(IF(D97="","",VLOOKUP(RIGHT(VLOOKUP(D97,'기사 리스트'!B:C,2,FALSE),LEN(VLOOKUP(D97,'기사 리스트'!B:C,2,FALSE))-22),기사별유입!A:E,2,FALSE)),0)</f>
        <v/>
      </c>
      <c r="G97" s="269" t="str">
        <f t="shared" si="2"/>
        <v/>
      </c>
      <c r="H97" s="269" t="str">
        <f t="shared" si="3"/>
        <v/>
      </c>
      <c r="J97" s="34"/>
    </row>
    <row r="98" spans="1:10">
      <c r="A98" s="332"/>
      <c r="B98" s="265">
        <v>96</v>
      </c>
      <c r="C98" s="266" t="str">
        <f>IF(D98="","",INDEX('기사 리스트'!A:A,MATCH(B98,'기사 리스트'!L:L,0)))</f>
        <v/>
      </c>
      <c r="D98" s="267" t="str">
        <f>IF(B98&gt;MAX('기사 리스트'!L:L),"",HYPERLINK(INDEX('기사 리스트'!C:C,MATCH(B98,'기사 리스트'!L:L,0)),INDEX('기사 리스트'!B:B,MATCH(B98,'기사 리스트'!L:L,0))))</f>
        <v/>
      </c>
      <c r="E98" s="268" t="str">
        <f>IFERROR(IF(D98="","",VLOOKUP(RIGHT(VLOOKUP(D98,'기사 리스트'!B:C,2,FALSE),LEN(VLOOKUP(D98,'기사 리스트'!B:C,2,FALSE))-22),기사별유입!A:E,3,FALSE)),0)</f>
        <v/>
      </c>
      <c r="F98" s="268" t="str">
        <f>IFERROR(IF(D98="","",VLOOKUP(RIGHT(VLOOKUP(D98,'기사 리스트'!B:C,2,FALSE),LEN(VLOOKUP(D98,'기사 리스트'!B:C,2,FALSE))-22),기사별유입!A:E,2,FALSE)),0)</f>
        <v/>
      </c>
      <c r="G98" s="269" t="str">
        <f t="shared" si="2"/>
        <v/>
      </c>
      <c r="H98" s="269" t="str">
        <f t="shared" si="3"/>
        <v/>
      </c>
      <c r="J98" s="34"/>
    </row>
    <row r="99" spans="1:10">
      <c r="A99" s="332"/>
      <c r="B99" s="265">
        <v>97</v>
      </c>
      <c r="C99" s="266" t="str">
        <f>IF(D99="","",INDEX('기사 리스트'!A:A,MATCH(B99,'기사 리스트'!L:L,0)))</f>
        <v/>
      </c>
      <c r="D99" s="267" t="str">
        <f>IF(B99&gt;MAX('기사 리스트'!L:L),"",HYPERLINK(INDEX('기사 리스트'!C:C,MATCH(B99,'기사 리스트'!L:L,0)),INDEX('기사 리스트'!B:B,MATCH(B99,'기사 리스트'!L:L,0))))</f>
        <v/>
      </c>
      <c r="E99" s="268" t="str">
        <f>IFERROR(IF(D99="","",VLOOKUP(RIGHT(VLOOKUP(D99,'기사 리스트'!B:C,2,FALSE),LEN(VLOOKUP(D99,'기사 리스트'!B:C,2,FALSE))-22),기사별유입!A:E,3,FALSE)),0)</f>
        <v/>
      </c>
      <c r="F99" s="268" t="str">
        <f>IFERROR(IF(D99="","",VLOOKUP(RIGHT(VLOOKUP(D99,'기사 리스트'!B:C,2,FALSE),LEN(VLOOKUP(D99,'기사 리스트'!B:C,2,FALSE))-22),기사별유입!A:E,2,FALSE)),0)</f>
        <v/>
      </c>
      <c r="G99" s="269" t="str">
        <f t="shared" si="2"/>
        <v/>
      </c>
      <c r="H99" s="269" t="str">
        <f t="shared" si="3"/>
        <v/>
      </c>
      <c r="J99" s="34"/>
    </row>
    <row r="100" spans="1:10">
      <c r="A100" s="332"/>
      <c r="B100" s="265">
        <v>98</v>
      </c>
      <c r="C100" s="266" t="str">
        <f>IF(D100="","",INDEX('기사 리스트'!A:A,MATCH(B100,'기사 리스트'!L:L,0)))</f>
        <v/>
      </c>
      <c r="D100" s="267" t="str">
        <f>IF(B100&gt;MAX('기사 리스트'!L:L),"",HYPERLINK(INDEX('기사 리스트'!C:C,MATCH(B100,'기사 리스트'!L:L,0)),INDEX('기사 리스트'!B:B,MATCH(B100,'기사 리스트'!L:L,0))))</f>
        <v/>
      </c>
      <c r="E100" s="268" t="str">
        <f>IFERROR(IF(D100="","",VLOOKUP(RIGHT(VLOOKUP(D100,'기사 리스트'!B:C,2,FALSE),LEN(VLOOKUP(D100,'기사 리스트'!B:C,2,FALSE))-22),기사별유입!A:E,3,FALSE)),0)</f>
        <v/>
      </c>
      <c r="F100" s="268" t="str">
        <f>IFERROR(IF(D100="","",VLOOKUP(RIGHT(VLOOKUP(D100,'기사 리스트'!B:C,2,FALSE),LEN(VLOOKUP(D100,'기사 리스트'!B:C,2,FALSE))-22),기사별유입!A:E,2,FALSE)),0)</f>
        <v/>
      </c>
      <c r="G100" s="269" t="str">
        <f t="shared" si="2"/>
        <v/>
      </c>
      <c r="H100" s="269" t="str">
        <f t="shared" si="3"/>
        <v/>
      </c>
      <c r="J100" s="34"/>
    </row>
    <row r="101" spans="1:10">
      <c r="A101" s="332"/>
      <c r="B101" s="265">
        <v>99</v>
      </c>
      <c r="C101" s="266" t="str">
        <f>IF(D101="","",INDEX('기사 리스트'!A:A,MATCH(B101,'기사 리스트'!L:L,0)))</f>
        <v/>
      </c>
      <c r="D101" s="267" t="str">
        <f>IF(B101&gt;MAX('기사 리스트'!L:L),"",HYPERLINK(INDEX('기사 리스트'!C:C,MATCH(B101,'기사 리스트'!L:L,0)),INDEX('기사 리스트'!B:B,MATCH(B101,'기사 리스트'!L:L,0))))</f>
        <v/>
      </c>
      <c r="E101" s="268" t="str">
        <f>IFERROR(IF(D101="","",VLOOKUP(RIGHT(VLOOKUP(D101,'기사 리스트'!B:C,2,FALSE),LEN(VLOOKUP(D101,'기사 리스트'!B:C,2,FALSE))-22),기사별유입!A:E,3,FALSE)),0)</f>
        <v/>
      </c>
      <c r="F101" s="268" t="str">
        <f>IFERROR(IF(D101="","",VLOOKUP(RIGHT(VLOOKUP(D101,'기사 리스트'!B:C,2,FALSE),LEN(VLOOKUP(D101,'기사 리스트'!B:C,2,FALSE))-22),기사별유입!A:E,2,FALSE)),0)</f>
        <v/>
      </c>
      <c r="G101" s="269" t="str">
        <f t="shared" si="2"/>
        <v/>
      </c>
      <c r="H101" s="269" t="str">
        <f t="shared" si="3"/>
        <v/>
      </c>
      <c r="J101" s="34"/>
    </row>
    <row r="102" spans="1:10">
      <c r="A102" s="332"/>
      <c r="B102" s="265">
        <v>100</v>
      </c>
      <c r="C102" s="266" t="str">
        <f>IF(D102="","",INDEX('기사 리스트'!A:A,MATCH(B102,'기사 리스트'!L:L,0)))</f>
        <v/>
      </c>
      <c r="D102" s="267" t="str">
        <f>IF(B102&gt;MAX('기사 리스트'!L:L),"",HYPERLINK(INDEX('기사 리스트'!C:C,MATCH(B102,'기사 리스트'!L:L,0)),INDEX('기사 리스트'!B:B,MATCH(B102,'기사 리스트'!L:L,0))))</f>
        <v/>
      </c>
      <c r="E102" s="268" t="str">
        <f>IFERROR(IF(D102="","",VLOOKUP(RIGHT(VLOOKUP(D102,'기사 리스트'!B:C,2,FALSE),LEN(VLOOKUP(D102,'기사 리스트'!B:C,2,FALSE))-22),기사별유입!A:E,3,FALSE)),0)</f>
        <v/>
      </c>
      <c r="F102" s="268" t="str">
        <f>IFERROR(IF(D102="","",VLOOKUP(RIGHT(VLOOKUP(D102,'기사 리스트'!B:C,2,FALSE),LEN(VLOOKUP(D102,'기사 리스트'!B:C,2,FALSE))-22),기사별유입!A:E,2,FALSE)),0)</f>
        <v/>
      </c>
      <c r="G102" s="269" t="str">
        <f t="shared" si="2"/>
        <v/>
      </c>
      <c r="H102" s="269" t="str">
        <f t="shared" si="3"/>
        <v/>
      </c>
      <c r="J102" s="34"/>
    </row>
  </sheetData>
  <phoneticPr fontId="1" type="noConversion"/>
  <conditionalFormatting sqref="G3:H102 C3:D102">
    <cfRule type="expression" dxfId="11" priority="2">
      <formula>_xlfn.ISFORMULA(C3)=FALSE</formula>
    </cfRule>
  </conditionalFormatting>
  <conditionalFormatting sqref="E3:F102">
    <cfRule type="expression" dxfId="10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캘린더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당월 보도자료</vt:lpstr>
      <vt:lpstr>당월 기획자료</vt:lpstr>
      <vt:lpstr>top6기사(당월)</vt:lpstr>
      <vt:lpstr>top6기사(전체)</vt:lpstr>
      <vt:lpstr>유입 종류</vt:lpstr>
      <vt:lpstr>당월 리포트</vt:lpstr>
      <vt:lpstr>당월 자료실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2024-10-04T06:46:32Z</dcterms:modified>
</cp:coreProperties>
</file>